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fileSharing readOnlyRecommended="1"/>
  <workbookPr filterPrivacy="1" codeName="ThisWorkbook"/>
  <xr:revisionPtr revIDLastSave="332" documentId="8_{342FF988-5A1F-4BEE-BD01-73F5D42CF394}" xr6:coauthVersionLast="47" xr6:coauthVersionMax="47" xr10:uidLastSave="{7801C3E8-46AF-4396-A7AC-BDD2E56AD45B}"/>
  <bookViews>
    <workbookView xWindow="-120" yWindow="-120" windowWidth="29040" windowHeight="15720" tabRatio="820" firstSheet="2" activeTab="5" xr2:uid="{3CEAE803-EFA5-4697-9715-B6F0D7223482}"/>
  </bookViews>
  <sheets>
    <sheet name="Read Me" sheetId="84" r:id="rId1"/>
    <sheet name="Function Definitions" sheetId="24" r:id="rId2"/>
    <sheet name="0 Validations" sheetId="59" r:id="rId3"/>
    <sheet name="1 Participant Bill Impacts" sheetId="88" r:id="rId4"/>
    <sheet name="2 Rates Rev- IOU Only" sheetId="92" r:id="rId5"/>
    <sheet name="3.1 Funding Category" sheetId="91" r:id="rId6"/>
    <sheet name="3.2 Funding CCA_REN only" sheetId="103" r:id="rId7"/>
    <sheet name="4.1 Program Budget 2028-2031" sheetId="76" r:id="rId8"/>
    <sheet name="4.2 Sector Seg Budget 2032-2035" sheetId="63" r:id="rId9"/>
    <sheet name="4.3 TSB and C&amp;S Targets" sheetId="95" r:id="rId10"/>
    <sheet name="6 Statewide Programs" sheetId="66" r:id="rId11"/>
    <sheet name="7 PA PY Budget" sheetId="86" r:id="rId12"/>
    <sheet name="8 Cap &amp; Target" sheetId="102" r:id="rId13"/>
    <sheet name="9 Portfolio FTE and Budget" sheetId="25" r:id="rId14"/>
    <sheet name="10 Indicators &amp; Metrics" sheetId="99" r:id="rId15"/>
    <sheet name="11 Program Card" sheetId="75" r:id="rId16"/>
    <sheet name="Budget Filing Data" sheetId="70" r:id="rId17"/>
  </sheets>
  <definedNames>
    <definedName name="__123Graph_A" localSheetId="6" hidden="1">#REF!</definedName>
    <definedName name="__123Graph_A" hidden="1">#REF!</definedName>
    <definedName name="__123Graph_X" localSheetId="6" hidden="1">#REF!</definedName>
    <definedName name="__123Graph_X" hidden="1">#REF!</definedName>
    <definedName name="_AMO_UniqueIdentifier" hidden="1">"'7f26e32b-2cc9-4f43-881e-47427f0e1ea5'"</definedName>
    <definedName name="_Fill" localSheetId="6" hidden="1">#REF!</definedName>
    <definedName name="_Fill" hidden="1">#REF!</definedName>
    <definedName name="_xlnm._FilterDatabase" localSheetId="14" hidden="1">'10 Indicators &amp; Metrics'!$B$10:$AD$353</definedName>
    <definedName name="_xlnm._FilterDatabase" localSheetId="5" hidden="1">'3.1 Funding Category'!$B$9:$H$82</definedName>
    <definedName name="_xlnm._FilterDatabase" localSheetId="7" hidden="1">'4.1 Program Budget 2028-2031'!$C$15:$AL$420</definedName>
    <definedName name="_xlnm._FilterDatabase" localSheetId="8" hidden="1">'4.2 Sector Seg Budget 2032-2035'!$B$12:$BC$12</definedName>
    <definedName name="_xlnm._FilterDatabase" localSheetId="9" hidden="1">'4.3 TSB and C&amp;S Targets'!$C$12:$Q$23</definedName>
    <definedName name="_xlnm._FilterDatabase" localSheetId="10" hidden="1">'6 Statewide Programs'!$10:$11</definedName>
    <definedName name="_xlnm._FilterDatabase" localSheetId="13" hidden="1">'9 Portfolio FTE and Budget'!$B$9:$I$57</definedName>
    <definedName name="_xlnm._FilterDatabase" localSheetId="16" hidden="1">'Budget Filing Data'!$A$9:$QR$623</definedName>
    <definedName name="_Key1" hidden="1">#REF!</definedName>
    <definedName name="_Key2" hidden="1">#REF!</definedName>
    <definedName name="_MatMult_A" hidden="1">#REF!</definedName>
    <definedName name="_MatMult_AxB" hidden="1">#REF!</definedName>
    <definedName name="_MatMult_B" hidden="1">#REF!</definedName>
    <definedName name="_Order1" hidden="1">255</definedName>
    <definedName name="_Order2" hidden="1">255</definedName>
    <definedName name="_Regression_Int" hidden="1">1</definedName>
    <definedName name="_Sort" hidden="1">#REF!</definedName>
    <definedName name="GraphB" localSheetId="6" hidden="1">#REF!</definedName>
    <definedName name="GraphB" hidden="1">#REF!</definedName>
    <definedName name="_xlnm.Print_Area" localSheetId="3">'1 Participant Bill Impacts'!$B$7:$J$53</definedName>
    <definedName name="_xlnm.Print_Area" localSheetId="14">'10 Indicators &amp; Metrics'!$B$7:$AD$353</definedName>
    <definedName name="_xlnm.Print_Area" localSheetId="15">'11 Program Card'!$A$7:$AD$109</definedName>
    <definedName name="_xlnm.Print_Area" localSheetId="4">'2 Rates Rev- IOU Only'!$B$7:$M$56</definedName>
    <definedName name="_xlnm.Print_Area" localSheetId="5">'3.1 Funding Category'!$B$7:$H$82</definedName>
    <definedName name="_xlnm.Print_Area" localSheetId="7">'4.1 Program Budget 2028-2031'!$C$8:$AL$420</definedName>
    <definedName name="_xlnm.Print_Area" localSheetId="8">'4.2 Sector Seg Budget 2032-2035'!$C$8:$Q$112</definedName>
    <definedName name="_xlnm.Print_Area" localSheetId="9">'4.3 TSB and C&amp;S Targets'!$C$7:$O$23</definedName>
    <definedName name="_xlnm.Print_Area" localSheetId="10">'6 Statewide Programs'!$C$7:$AH$31</definedName>
    <definedName name="_xlnm.Print_Area" localSheetId="11">'7 PA PY Budget'!$B$6:$J$60</definedName>
    <definedName name="_xlnm.Print_Area" localSheetId="12">'8 Cap &amp; Target'!$B$8:$J$116</definedName>
    <definedName name="_xlnm.Print_Area" localSheetId="13">'9 Portfolio FTE and Budget'!$B$7:$H$61</definedName>
    <definedName name="_xlnm.Print_Titles" localSheetId="3">'1 Participant Bill Impacts'!$11:$11</definedName>
    <definedName name="_xlnm.Print_Titles" localSheetId="14">'10 Indicators &amp; Metrics'!$7:$10</definedName>
    <definedName name="_xlnm.Print_Titles" localSheetId="15">'11 Program Card'!$7:$8</definedName>
    <definedName name="_xlnm.Print_Titles" localSheetId="5">'3.1 Funding Category'!$7:$9</definedName>
    <definedName name="_xlnm.Print_Titles" localSheetId="7">'4.1 Program Budget 2028-2031'!$8:$15</definedName>
    <definedName name="wrn.Transport." localSheetId="4" hidden="1">{#N/A,#N/A,FALSE,"9.1A";#N/A,#N/A,FALSE,"9.1B";#N/A,#N/A,FALSE,"9.2A";#N/A,#N/A,FALSE,"9.2B";#N/A,#N/A,FALSE,"9.2C";#N/A,#N/A,FALSE,"9.3A";#N/A,#N/A,FALSE,"9.3B";#N/A,#N/A,FALSE,"9.3C";#N/A,#N/A,FALSE,"9.4";#N/A,#N/A,FALSE,"9.5A";#N/A,#N/A,FALSE,"9.5B"}</definedName>
    <definedName name="wrn.Transport." localSheetId="6" hidden="1">{#N/A,#N/A,FALSE,"9.1A";#N/A,#N/A,FALSE,"9.1B";#N/A,#N/A,FALSE,"9.2A";#N/A,#N/A,FALSE,"9.2B";#N/A,#N/A,FALSE,"9.2C";#N/A,#N/A,FALSE,"9.3A";#N/A,#N/A,FALSE,"9.3B";#N/A,#N/A,FALSE,"9.3C";#N/A,#N/A,FALSE,"9.4";#N/A,#N/A,FALSE,"9.5A";#N/A,#N/A,FALSE,"9.5B"}</definedName>
    <definedName name="wrn.Transport." localSheetId="12" hidden="1">{#N/A,#N/A,FALSE,"9.1A";#N/A,#N/A,FALSE,"9.1B";#N/A,#N/A,FALSE,"9.2A";#N/A,#N/A,FALSE,"9.2B";#N/A,#N/A,FALSE,"9.2C";#N/A,#N/A,FALSE,"9.3A";#N/A,#N/A,FALSE,"9.3B";#N/A,#N/A,FALSE,"9.3C";#N/A,#N/A,FALSE,"9.4";#N/A,#N/A,FALSE,"9.5A";#N/A,#N/A,FALSE,"9.5B"}</definedName>
    <definedName name="wrn.Transport." hidden="1">{#N/A,#N/A,FALSE,"9.1A";#N/A,#N/A,FALSE,"9.1B";#N/A,#N/A,FALSE,"9.2A";#N/A,#N/A,FALSE,"9.2B";#N/A,#N/A,FALSE,"9.2C";#N/A,#N/A,FALSE,"9.3A";#N/A,#N/A,FALSE,"9.3B";#N/A,#N/A,FALSE,"9.3C";#N/A,#N/A,FALSE,"9.4";#N/A,#N/A,FALSE,"9.5A";#N/A,#N/A,FALSE,"9.5B"}</definedName>
    <definedName name="wrn.Waste." localSheetId="4" hidden="1">{#N/A,#N/A,FALSE,"7.1A";#N/A,#N/A,FALSE,"7.1B";#N/A,#N/A,FALSE,"7.2A";#N/A,#N/A,FALSE,"7.2B";#N/A,#N/A,FALSE,"7.2C";#N/A,#N/A,FALSE,"7.3";#N/A,#N/A,FALSE,"7.4A";#N/A,#N/A,FALSE,"7.4B";#N/A,#N/A,FALSE,"7.5";#N/A,#N/A,FALSE,"7.6"}</definedName>
    <definedName name="wrn.Waste." localSheetId="6" hidden="1">{#N/A,#N/A,FALSE,"7.1A";#N/A,#N/A,FALSE,"7.1B";#N/A,#N/A,FALSE,"7.2A";#N/A,#N/A,FALSE,"7.2B";#N/A,#N/A,FALSE,"7.2C";#N/A,#N/A,FALSE,"7.3";#N/A,#N/A,FALSE,"7.4A";#N/A,#N/A,FALSE,"7.4B";#N/A,#N/A,FALSE,"7.5";#N/A,#N/A,FALSE,"7.6"}</definedName>
    <definedName name="wrn.Waste." localSheetId="12" hidden="1">{#N/A,#N/A,FALSE,"7.1A";#N/A,#N/A,FALSE,"7.1B";#N/A,#N/A,FALSE,"7.2A";#N/A,#N/A,FALSE,"7.2B";#N/A,#N/A,FALSE,"7.2C";#N/A,#N/A,FALSE,"7.3";#N/A,#N/A,FALSE,"7.4A";#N/A,#N/A,FALSE,"7.4B";#N/A,#N/A,FALSE,"7.5";#N/A,#N/A,FALSE,"7.6"}</definedName>
    <definedName name="wrn.Waste." hidden="1">{#N/A,#N/A,FALSE,"7.1A";#N/A,#N/A,FALSE,"7.1B";#N/A,#N/A,FALSE,"7.2A";#N/A,#N/A,FALSE,"7.2B";#N/A,#N/A,FALSE,"7.2C";#N/A,#N/A,FALSE,"7.3";#N/A,#N/A,FALSE,"7.4A";#N/A,#N/A,FALSE,"7.4B";#N/A,#N/A,FALSE,"7.5";#N/A,#N/A,FALSE,"7.6"}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17" i="76" l="1"/>
  <c r="W18" i="76"/>
  <c r="W19" i="76"/>
  <c r="W20" i="76"/>
  <c r="W21" i="76"/>
  <c r="W22" i="76"/>
  <c r="W23" i="76"/>
  <c r="W24" i="76"/>
  <c r="W25" i="76"/>
  <c r="W26" i="76"/>
  <c r="W27" i="76"/>
  <c r="W28" i="76"/>
  <c r="W29" i="76"/>
  <c r="W30" i="76"/>
  <c r="W31" i="76"/>
  <c r="W32" i="76"/>
  <c r="W33" i="76"/>
  <c r="W34" i="76"/>
  <c r="W35" i="76"/>
  <c r="W36" i="76"/>
  <c r="W37" i="76"/>
  <c r="W38" i="76"/>
  <c r="W39" i="76"/>
  <c r="W40" i="76"/>
  <c r="W41" i="76"/>
  <c r="W42" i="76"/>
  <c r="W43" i="76"/>
  <c r="W44" i="76"/>
  <c r="W45" i="76"/>
  <c r="W46" i="76"/>
  <c r="W47" i="76"/>
  <c r="W48" i="76"/>
  <c r="W49" i="76"/>
  <c r="W50" i="76"/>
  <c r="W51" i="76"/>
  <c r="W52" i="76"/>
  <c r="W53" i="76"/>
  <c r="W54" i="76"/>
  <c r="W55" i="76"/>
  <c r="W56" i="76"/>
  <c r="W57" i="76"/>
  <c r="W58" i="76"/>
  <c r="W59" i="76"/>
  <c r="W60" i="76"/>
  <c r="W61" i="76"/>
  <c r="W62" i="76"/>
  <c r="W63" i="76"/>
  <c r="W64" i="76"/>
  <c r="W65" i="76"/>
  <c r="W66" i="76"/>
  <c r="W67" i="76"/>
  <c r="W68" i="76"/>
  <c r="W69" i="76"/>
  <c r="W70" i="76"/>
  <c r="W71" i="76"/>
  <c r="W72" i="76"/>
  <c r="W73" i="76"/>
  <c r="W74" i="76"/>
  <c r="W75" i="76"/>
  <c r="W76" i="76"/>
  <c r="W77" i="76"/>
  <c r="W78" i="76"/>
  <c r="W79" i="76"/>
  <c r="W80" i="76"/>
  <c r="W81" i="76"/>
  <c r="W82" i="76"/>
  <c r="W83" i="76"/>
  <c r="W84" i="76"/>
  <c r="W85" i="76"/>
  <c r="W86" i="76"/>
  <c r="W87" i="76"/>
  <c r="W88" i="76"/>
  <c r="W89" i="76"/>
  <c r="W90" i="76"/>
  <c r="W91" i="76"/>
  <c r="W92" i="76"/>
  <c r="W93" i="76"/>
  <c r="W94" i="76"/>
  <c r="W95" i="76"/>
  <c r="W96" i="76"/>
  <c r="W97" i="76"/>
  <c r="W98" i="76"/>
  <c r="W99" i="76"/>
  <c r="W100" i="76"/>
  <c r="W101" i="76"/>
  <c r="W102" i="76"/>
  <c r="W103" i="76"/>
  <c r="W104" i="76"/>
  <c r="W105" i="76"/>
  <c r="W106" i="76"/>
  <c r="W107" i="76"/>
  <c r="W108" i="76"/>
  <c r="W109" i="76"/>
  <c r="W110" i="76"/>
  <c r="W111" i="76"/>
  <c r="W112" i="76"/>
  <c r="W113" i="76"/>
  <c r="W114" i="76"/>
  <c r="W115" i="76"/>
  <c r="W116" i="76"/>
  <c r="W117" i="76"/>
  <c r="W118" i="76"/>
  <c r="W119" i="76"/>
  <c r="W120" i="76"/>
  <c r="W121" i="76"/>
  <c r="W122" i="76"/>
  <c r="W123" i="76"/>
  <c r="W124" i="76"/>
  <c r="W125" i="76"/>
  <c r="W126" i="76"/>
  <c r="W127" i="76"/>
  <c r="W128" i="76"/>
  <c r="W129" i="76"/>
  <c r="W130" i="76"/>
  <c r="W131" i="76"/>
  <c r="W132" i="76"/>
  <c r="W133" i="76"/>
  <c r="W134" i="76"/>
  <c r="W135" i="76"/>
  <c r="W136" i="76"/>
  <c r="W137" i="76"/>
  <c r="W138" i="76"/>
  <c r="W139" i="76"/>
  <c r="W140" i="76"/>
  <c r="W141" i="76"/>
  <c r="W142" i="76"/>
  <c r="W143" i="76"/>
  <c r="W144" i="76"/>
  <c r="W145" i="76"/>
  <c r="W146" i="76"/>
  <c r="W147" i="76"/>
  <c r="W148" i="76"/>
  <c r="W149" i="76"/>
  <c r="W150" i="76"/>
  <c r="W151" i="76"/>
  <c r="W152" i="76"/>
  <c r="W153" i="76"/>
  <c r="W154" i="76"/>
  <c r="W155" i="76"/>
  <c r="W156" i="76"/>
  <c r="W157" i="76"/>
  <c r="W158" i="76"/>
  <c r="W159" i="76"/>
  <c r="W160" i="76"/>
  <c r="W161" i="76"/>
  <c r="W162" i="76"/>
  <c r="W163" i="76"/>
  <c r="W164" i="76"/>
  <c r="W165" i="76"/>
  <c r="W166" i="76"/>
  <c r="W167" i="76"/>
  <c r="W168" i="76"/>
  <c r="W169" i="76"/>
  <c r="W170" i="76"/>
  <c r="W171" i="76"/>
  <c r="W172" i="76"/>
  <c r="W173" i="76"/>
  <c r="W174" i="76"/>
  <c r="W175" i="76"/>
  <c r="W176" i="76"/>
  <c r="W177" i="76"/>
  <c r="W178" i="76"/>
  <c r="W179" i="76"/>
  <c r="W180" i="76"/>
  <c r="W181" i="76"/>
  <c r="W182" i="76"/>
  <c r="W183" i="76"/>
  <c r="W184" i="76"/>
  <c r="W185" i="76"/>
  <c r="W186" i="76"/>
  <c r="W187" i="76"/>
  <c r="W188" i="76"/>
  <c r="W189" i="76"/>
  <c r="W190" i="76"/>
  <c r="W191" i="76"/>
  <c r="W192" i="76"/>
  <c r="W193" i="76"/>
  <c r="W194" i="76"/>
  <c r="W195" i="76"/>
  <c r="W196" i="76"/>
  <c r="W197" i="76"/>
  <c r="W198" i="76"/>
  <c r="W199" i="76"/>
  <c r="W200" i="76"/>
  <c r="W201" i="76"/>
  <c r="W202" i="76"/>
  <c r="W203" i="76"/>
  <c r="W204" i="76"/>
  <c r="W205" i="76"/>
  <c r="W206" i="76"/>
  <c r="W207" i="76"/>
  <c r="W208" i="76"/>
  <c r="W209" i="76"/>
  <c r="W210" i="76"/>
  <c r="W211" i="76"/>
  <c r="W212" i="76"/>
  <c r="W213" i="76"/>
  <c r="W214" i="76"/>
  <c r="W215" i="76"/>
  <c r="W216" i="76"/>
  <c r="W217" i="76"/>
  <c r="W218" i="76"/>
  <c r="W219" i="76"/>
  <c r="W220" i="76"/>
  <c r="W221" i="76"/>
  <c r="W222" i="76"/>
  <c r="W223" i="76"/>
  <c r="W224" i="76"/>
  <c r="W225" i="76"/>
  <c r="W226" i="76"/>
  <c r="W227" i="76"/>
  <c r="W228" i="76"/>
  <c r="W229" i="76"/>
  <c r="W230" i="76"/>
  <c r="W231" i="76"/>
  <c r="W232" i="76"/>
  <c r="W233" i="76"/>
  <c r="W234" i="76"/>
  <c r="W235" i="76"/>
  <c r="W236" i="76"/>
  <c r="W237" i="76"/>
  <c r="W238" i="76"/>
  <c r="W239" i="76"/>
  <c r="W240" i="76"/>
  <c r="W241" i="76"/>
  <c r="W242" i="76"/>
  <c r="W243" i="76"/>
  <c r="W244" i="76"/>
  <c r="W245" i="76"/>
  <c r="W246" i="76"/>
  <c r="W247" i="76"/>
  <c r="W248" i="76"/>
  <c r="W249" i="76"/>
  <c r="W250" i="76"/>
  <c r="W251" i="76"/>
  <c r="W252" i="76"/>
  <c r="W253" i="76"/>
  <c r="W254" i="76"/>
  <c r="W255" i="76"/>
  <c r="W256" i="76"/>
  <c r="W257" i="76"/>
  <c r="W258" i="76"/>
  <c r="W259" i="76"/>
  <c r="W260" i="76"/>
  <c r="W261" i="76"/>
  <c r="W262" i="76"/>
  <c r="W263" i="76"/>
  <c r="W264" i="76"/>
  <c r="W265" i="76"/>
  <c r="W266" i="76"/>
  <c r="W267" i="76"/>
  <c r="W268" i="76"/>
  <c r="W269" i="76"/>
  <c r="W270" i="76"/>
  <c r="W271" i="76"/>
  <c r="W272" i="76"/>
  <c r="W273" i="76"/>
  <c r="W274" i="76"/>
  <c r="W275" i="76"/>
  <c r="W276" i="76"/>
  <c r="W277" i="76"/>
  <c r="W278" i="76"/>
  <c r="W279" i="76"/>
  <c r="W280" i="76"/>
  <c r="W281" i="76"/>
  <c r="W282" i="76"/>
  <c r="W283" i="76"/>
  <c r="W284" i="76"/>
  <c r="W285" i="76"/>
  <c r="W286" i="76"/>
  <c r="W287" i="76"/>
  <c r="W288" i="76"/>
  <c r="W289" i="76"/>
  <c r="W290" i="76"/>
  <c r="W291" i="76"/>
  <c r="W292" i="76"/>
  <c r="W293" i="76"/>
  <c r="W294" i="76"/>
  <c r="W295" i="76"/>
  <c r="W296" i="76"/>
  <c r="W297" i="76"/>
  <c r="W298" i="76"/>
  <c r="W299" i="76"/>
  <c r="W300" i="76"/>
  <c r="W301" i="76"/>
  <c r="W302" i="76"/>
  <c r="W303" i="76"/>
  <c r="W304" i="76"/>
  <c r="W305" i="76"/>
  <c r="W306" i="76"/>
  <c r="W307" i="76"/>
  <c r="W308" i="76"/>
  <c r="W309" i="76"/>
  <c r="W310" i="76"/>
  <c r="W311" i="76"/>
  <c r="W312" i="76"/>
  <c r="W313" i="76"/>
  <c r="W314" i="76"/>
  <c r="W315" i="76"/>
  <c r="W316" i="76"/>
  <c r="W317" i="76"/>
  <c r="W318" i="76"/>
  <c r="W319" i="76"/>
  <c r="W320" i="76"/>
  <c r="W321" i="76"/>
  <c r="W322" i="76"/>
  <c r="W323" i="76"/>
  <c r="W324" i="76"/>
  <c r="W325" i="76"/>
  <c r="W326" i="76"/>
  <c r="W327" i="76"/>
  <c r="W328" i="76"/>
  <c r="W329" i="76"/>
  <c r="W330" i="76"/>
  <c r="W331" i="76"/>
  <c r="W332" i="76"/>
  <c r="W333" i="76"/>
  <c r="W334" i="76"/>
  <c r="W335" i="76"/>
  <c r="W336" i="76"/>
  <c r="W337" i="76"/>
  <c r="W338" i="76"/>
  <c r="W339" i="76"/>
  <c r="W340" i="76"/>
  <c r="W341" i="76"/>
  <c r="W342" i="76"/>
  <c r="W343" i="76"/>
  <c r="W344" i="76"/>
  <c r="W345" i="76"/>
  <c r="W346" i="76"/>
  <c r="W347" i="76"/>
  <c r="W348" i="76"/>
  <c r="W349" i="76"/>
  <c r="W350" i="76"/>
  <c r="W351" i="76"/>
  <c r="W352" i="76"/>
  <c r="W353" i="76"/>
  <c r="W354" i="76"/>
  <c r="W355" i="76"/>
  <c r="W356" i="76"/>
  <c r="W357" i="76"/>
  <c r="W358" i="76"/>
  <c r="W359" i="76"/>
  <c r="W360" i="76"/>
  <c r="W361" i="76"/>
  <c r="W362" i="76"/>
  <c r="W363" i="76"/>
  <c r="W364" i="76"/>
  <c r="W365" i="76"/>
  <c r="W366" i="76"/>
  <c r="W367" i="76"/>
  <c r="W368" i="76"/>
  <c r="W369" i="76"/>
  <c r="W370" i="76"/>
  <c r="W371" i="76"/>
  <c r="W372" i="76"/>
  <c r="W373" i="76"/>
  <c r="W374" i="76"/>
  <c r="W375" i="76"/>
  <c r="W376" i="76"/>
  <c r="W377" i="76"/>
  <c r="W378" i="76"/>
  <c r="W379" i="76"/>
  <c r="W380" i="76"/>
  <c r="W381" i="76"/>
  <c r="W382" i="76"/>
  <c r="W383" i="76"/>
  <c r="W384" i="76"/>
  <c r="W385" i="76"/>
  <c r="W386" i="76"/>
  <c r="W387" i="76"/>
  <c r="W388" i="76"/>
  <c r="W389" i="76"/>
  <c r="W390" i="76"/>
  <c r="W391" i="76"/>
  <c r="W392" i="76"/>
  <c r="W393" i="76"/>
  <c r="W394" i="76"/>
  <c r="W395" i="76"/>
  <c r="W396" i="76"/>
  <c r="W397" i="76"/>
  <c r="W398" i="76"/>
  <c r="W399" i="76"/>
  <c r="W400" i="76"/>
  <c r="W401" i="76"/>
  <c r="W402" i="76"/>
  <c r="W403" i="76"/>
  <c r="W404" i="76"/>
  <c r="W405" i="76"/>
  <c r="W406" i="76"/>
  <c r="W407" i="76"/>
  <c r="W408" i="76"/>
  <c r="W409" i="76"/>
  <c r="W410" i="76"/>
  <c r="W411" i="76"/>
  <c r="W412" i="76"/>
  <c r="W413" i="76"/>
  <c r="W414" i="76"/>
  <c r="W415" i="76"/>
  <c r="W416" i="76"/>
  <c r="W417" i="76"/>
  <c r="W418" i="76"/>
  <c r="W419" i="76"/>
  <c r="AA16" i="76"/>
  <c r="V16" i="76"/>
  <c r="U419" i="76" l="1"/>
  <c r="T419" i="76"/>
  <c r="S419" i="76"/>
  <c r="R419" i="76"/>
  <c r="Q419" i="76"/>
  <c r="P419" i="76"/>
  <c r="O419" i="76"/>
  <c r="U418" i="76"/>
  <c r="T418" i="76"/>
  <c r="S418" i="76"/>
  <c r="R418" i="76"/>
  <c r="Q418" i="76"/>
  <c r="P418" i="76"/>
  <c r="O418" i="76"/>
  <c r="U417" i="76"/>
  <c r="T417" i="76"/>
  <c r="S417" i="76"/>
  <c r="R417" i="76"/>
  <c r="Q417" i="76"/>
  <c r="P417" i="76"/>
  <c r="O417" i="76"/>
  <c r="U416" i="76"/>
  <c r="T416" i="76"/>
  <c r="S416" i="76"/>
  <c r="R416" i="76"/>
  <c r="Q416" i="76"/>
  <c r="P416" i="76"/>
  <c r="O416" i="76"/>
  <c r="U415" i="76"/>
  <c r="T415" i="76"/>
  <c r="S415" i="76"/>
  <c r="R415" i="76"/>
  <c r="Q415" i="76"/>
  <c r="P415" i="76"/>
  <c r="O415" i="76"/>
  <c r="U414" i="76"/>
  <c r="T414" i="76"/>
  <c r="S414" i="76"/>
  <c r="R414" i="76"/>
  <c r="Q414" i="76"/>
  <c r="P414" i="76"/>
  <c r="O414" i="76"/>
  <c r="U413" i="76"/>
  <c r="T413" i="76"/>
  <c r="S413" i="76"/>
  <c r="R413" i="76"/>
  <c r="Q413" i="76"/>
  <c r="P413" i="76"/>
  <c r="O413" i="76"/>
  <c r="U412" i="76"/>
  <c r="T412" i="76"/>
  <c r="S412" i="76"/>
  <c r="R412" i="76"/>
  <c r="Q412" i="76"/>
  <c r="P412" i="76"/>
  <c r="O412" i="76"/>
  <c r="U411" i="76"/>
  <c r="T411" i="76"/>
  <c r="S411" i="76"/>
  <c r="R411" i="76"/>
  <c r="Q411" i="76"/>
  <c r="P411" i="76"/>
  <c r="O411" i="76"/>
  <c r="U410" i="76"/>
  <c r="T410" i="76"/>
  <c r="S410" i="76"/>
  <c r="R410" i="76"/>
  <c r="Q410" i="76"/>
  <c r="P410" i="76"/>
  <c r="O410" i="76"/>
  <c r="U409" i="76"/>
  <c r="T409" i="76"/>
  <c r="S409" i="76"/>
  <c r="R409" i="76"/>
  <c r="Q409" i="76"/>
  <c r="P409" i="76"/>
  <c r="O409" i="76"/>
  <c r="U408" i="76"/>
  <c r="T408" i="76"/>
  <c r="S408" i="76"/>
  <c r="R408" i="76"/>
  <c r="Q408" i="76"/>
  <c r="P408" i="76"/>
  <c r="O408" i="76"/>
  <c r="U407" i="76"/>
  <c r="T407" i="76"/>
  <c r="S407" i="76"/>
  <c r="R407" i="76"/>
  <c r="Q407" i="76"/>
  <c r="P407" i="76"/>
  <c r="O407" i="76"/>
  <c r="U406" i="76"/>
  <c r="T406" i="76"/>
  <c r="S406" i="76"/>
  <c r="R406" i="76"/>
  <c r="Q406" i="76"/>
  <c r="P406" i="76"/>
  <c r="O406" i="76"/>
  <c r="U405" i="76"/>
  <c r="T405" i="76"/>
  <c r="S405" i="76"/>
  <c r="R405" i="76"/>
  <c r="Q405" i="76"/>
  <c r="P405" i="76"/>
  <c r="O405" i="76"/>
  <c r="U404" i="76"/>
  <c r="T404" i="76"/>
  <c r="S404" i="76"/>
  <c r="R404" i="76"/>
  <c r="Q404" i="76"/>
  <c r="P404" i="76"/>
  <c r="O404" i="76"/>
  <c r="U403" i="76"/>
  <c r="T403" i="76"/>
  <c r="S403" i="76"/>
  <c r="R403" i="76"/>
  <c r="Q403" i="76"/>
  <c r="P403" i="76"/>
  <c r="O403" i="76"/>
  <c r="U402" i="76"/>
  <c r="T402" i="76"/>
  <c r="S402" i="76"/>
  <c r="R402" i="76"/>
  <c r="Q402" i="76"/>
  <c r="P402" i="76"/>
  <c r="O402" i="76"/>
  <c r="U401" i="76"/>
  <c r="T401" i="76"/>
  <c r="S401" i="76"/>
  <c r="R401" i="76"/>
  <c r="Q401" i="76"/>
  <c r="P401" i="76"/>
  <c r="O401" i="76"/>
  <c r="U400" i="76"/>
  <c r="T400" i="76"/>
  <c r="S400" i="76"/>
  <c r="R400" i="76"/>
  <c r="Q400" i="76"/>
  <c r="P400" i="76"/>
  <c r="O400" i="76"/>
  <c r="U399" i="76"/>
  <c r="T399" i="76"/>
  <c r="S399" i="76"/>
  <c r="R399" i="76"/>
  <c r="Q399" i="76"/>
  <c r="P399" i="76"/>
  <c r="O399" i="76"/>
  <c r="U398" i="76"/>
  <c r="T398" i="76"/>
  <c r="S398" i="76"/>
  <c r="R398" i="76"/>
  <c r="Q398" i="76"/>
  <c r="P398" i="76"/>
  <c r="O398" i="76"/>
  <c r="U397" i="76"/>
  <c r="T397" i="76"/>
  <c r="S397" i="76"/>
  <c r="R397" i="76"/>
  <c r="Q397" i="76"/>
  <c r="P397" i="76"/>
  <c r="O397" i="76"/>
  <c r="U396" i="76"/>
  <c r="T396" i="76"/>
  <c r="S396" i="76"/>
  <c r="R396" i="76"/>
  <c r="Q396" i="76"/>
  <c r="P396" i="76"/>
  <c r="O396" i="76"/>
  <c r="U395" i="76"/>
  <c r="T395" i="76"/>
  <c r="S395" i="76"/>
  <c r="R395" i="76"/>
  <c r="Q395" i="76"/>
  <c r="P395" i="76"/>
  <c r="O395" i="76"/>
  <c r="U394" i="76"/>
  <c r="T394" i="76"/>
  <c r="S394" i="76"/>
  <c r="R394" i="76"/>
  <c r="Q394" i="76"/>
  <c r="P394" i="76"/>
  <c r="O394" i="76"/>
  <c r="U393" i="76"/>
  <c r="T393" i="76"/>
  <c r="S393" i="76"/>
  <c r="R393" i="76"/>
  <c r="Q393" i="76"/>
  <c r="P393" i="76"/>
  <c r="O393" i="76"/>
  <c r="U392" i="76"/>
  <c r="T392" i="76"/>
  <c r="S392" i="76"/>
  <c r="R392" i="76"/>
  <c r="Q392" i="76"/>
  <c r="P392" i="76"/>
  <c r="O392" i="76"/>
  <c r="U391" i="76"/>
  <c r="T391" i="76"/>
  <c r="S391" i="76"/>
  <c r="R391" i="76"/>
  <c r="Q391" i="76"/>
  <c r="P391" i="76"/>
  <c r="O391" i="76"/>
  <c r="U390" i="76"/>
  <c r="T390" i="76"/>
  <c r="S390" i="76"/>
  <c r="R390" i="76"/>
  <c r="Q390" i="76"/>
  <c r="P390" i="76"/>
  <c r="O390" i="76"/>
  <c r="U389" i="76"/>
  <c r="T389" i="76"/>
  <c r="S389" i="76"/>
  <c r="R389" i="76"/>
  <c r="Q389" i="76"/>
  <c r="P389" i="76"/>
  <c r="O389" i="76"/>
  <c r="U388" i="76"/>
  <c r="T388" i="76"/>
  <c r="S388" i="76"/>
  <c r="R388" i="76"/>
  <c r="Q388" i="76"/>
  <c r="P388" i="76"/>
  <c r="O388" i="76"/>
  <c r="U387" i="76"/>
  <c r="T387" i="76"/>
  <c r="S387" i="76"/>
  <c r="R387" i="76"/>
  <c r="Q387" i="76"/>
  <c r="P387" i="76"/>
  <c r="O387" i="76"/>
  <c r="U386" i="76"/>
  <c r="T386" i="76"/>
  <c r="S386" i="76"/>
  <c r="R386" i="76"/>
  <c r="Q386" i="76"/>
  <c r="P386" i="76"/>
  <c r="O386" i="76"/>
  <c r="U385" i="76"/>
  <c r="T385" i="76"/>
  <c r="S385" i="76"/>
  <c r="R385" i="76"/>
  <c r="Q385" i="76"/>
  <c r="P385" i="76"/>
  <c r="O385" i="76"/>
  <c r="U384" i="76"/>
  <c r="T384" i="76"/>
  <c r="S384" i="76"/>
  <c r="R384" i="76"/>
  <c r="Q384" i="76"/>
  <c r="P384" i="76"/>
  <c r="O384" i="76"/>
  <c r="U383" i="76"/>
  <c r="T383" i="76"/>
  <c r="S383" i="76"/>
  <c r="R383" i="76"/>
  <c r="Q383" i="76"/>
  <c r="P383" i="76"/>
  <c r="O383" i="76"/>
  <c r="U382" i="76"/>
  <c r="T382" i="76"/>
  <c r="S382" i="76"/>
  <c r="R382" i="76"/>
  <c r="Q382" i="76"/>
  <c r="P382" i="76"/>
  <c r="O382" i="76"/>
  <c r="U381" i="76"/>
  <c r="T381" i="76"/>
  <c r="S381" i="76"/>
  <c r="R381" i="76"/>
  <c r="Q381" i="76"/>
  <c r="P381" i="76"/>
  <c r="O381" i="76"/>
  <c r="U380" i="76"/>
  <c r="T380" i="76"/>
  <c r="S380" i="76"/>
  <c r="R380" i="76"/>
  <c r="Q380" i="76"/>
  <c r="P380" i="76"/>
  <c r="O380" i="76"/>
  <c r="U379" i="76"/>
  <c r="T379" i="76"/>
  <c r="S379" i="76"/>
  <c r="R379" i="76"/>
  <c r="Q379" i="76"/>
  <c r="P379" i="76"/>
  <c r="O379" i="76"/>
  <c r="U378" i="76"/>
  <c r="T378" i="76"/>
  <c r="S378" i="76"/>
  <c r="R378" i="76"/>
  <c r="Q378" i="76"/>
  <c r="P378" i="76"/>
  <c r="O378" i="76"/>
  <c r="U377" i="76"/>
  <c r="T377" i="76"/>
  <c r="S377" i="76"/>
  <c r="R377" i="76"/>
  <c r="Q377" i="76"/>
  <c r="P377" i="76"/>
  <c r="O377" i="76"/>
  <c r="U376" i="76"/>
  <c r="T376" i="76"/>
  <c r="S376" i="76"/>
  <c r="R376" i="76"/>
  <c r="Q376" i="76"/>
  <c r="P376" i="76"/>
  <c r="O376" i="76"/>
  <c r="U375" i="76"/>
  <c r="T375" i="76"/>
  <c r="S375" i="76"/>
  <c r="R375" i="76"/>
  <c r="Q375" i="76"/>
  <c r="P375" i="76"/>
  <c r="O375" i="76"/>
  <c r="U374" i="76"/>
  <c r="T374" i="76"/>
  <c r="S374" i="76"/>
  <c r="R374" i="76"/>
  <c r="Q374" i="76"/>
  <c r="P374" i="76"/>
  <c r="O374" i="76"/>
  <c r="U373" i="76"/>
  <c r="T373" i="76"/>
  <c r="S373" i="76"/>
  <c r="R373" i="76"/>
  <c r="Q373" i="76"/>
  <c r="P373" i="76"/>
  <c r="O373" i="76"/>
  <c r="U372" i="76"/>
  <c r="T372" i="76"/>
  <c r="S372" i="76"/>
  <c r="R372" i="76"/>
  <c r="Q372" i="76"/>
  <c r="P372" i="76"/>
  <c r="O372" i="76"/>
  <c r="U371" i="76"/>
  <c r="T371" i="76"/>
  <c r="S371" i="76"/>
  <c r="R371" i="76"/>
  <c r="Q371" i="76"/>
  <c r="P371" i="76"/>
  <c r="O371" i="76"/>
  <c r="U370" i="76"/>
  <c r="T370" i="76"/>
  <c r="S370" i="76"/>
  <c r="R370" i="76"/>
  <c r="Q370" i="76"/>
  <c r="P370" i="76"/>
  <c r="O370" i="76"/>
  <c r="U369" i="76"/>
  <c r="T369" i="76"/>
  <c r="S369" i="76"/>
  <c r="R369" i="76"/>
  <c r="Q369" i="76"/>
  <c r="P369" i="76"/>
  <c r="O369" i="76"/>
  <c r="U368" i="76"/>
  <c r="T368" i="76"/>
  <c r="S368" i="76"/>
  <c r="R368" i="76"/>
  <c r="Q368" i="76"/>
  <c r="P368" i="76"/>
  <c r="O368" i="76"/>
  <c r="U367" i="76"/>
  <c r="T367" i="76"/>
  <c r="S367" i="76"/>
  <c r="R367" i="76"/>
  <c r="Q367" i="76"/>
  <c r="P367" i="76"/>
  <c r="O367" i="76"/>
  <c r="U366" i="76"/>
  <c r="T366" i="76"/>
  <c r="S366" i="76"/>
  <c r="R366" i="76"/>
  <c r="Q366" i="76"/>
  <c r="P366" i="76"/>
  <c r="O366" i="76"/>
  <c r="U365" i="76"/>
  <c r="T365" i="76"/>
  <c r="S365" i="76"/>
  <c r="R365" i="76"/>
  <c r="Q365" i="76"/>
  <c r="P365" i="76"/>
  <c r="O365" i="76"/>
  <c r="U364" i="76"/>
  <c r="T364" i="76"/>
  <c r="S364" i="76"/>
  <c r="R364" i="76"/>
  <c r="Q364" i="76"/>
  <c r="P364" i="76"/>
  <c r="O364" i="76"/>
  <c r="U363" i="76"/>
  <c r="T363" i="76"/>
  <c r="S363" i="76"/>
  <c r="R363" i="76"/>
  <c r="Q363" i="76"/>
  <c r="P363" i="76"/>
  <c r="O363" i="76"/>
  <c r="U362" i="76"/>
  <c r="T362" i="76"/>
  <c r="S362" i="76"/>
  <c r="R362" i="76"/>
  <c r="Q362" i="76"/>
  <c r="P362" i="76"/>
  <c r="O362" i="76"/>
  <c r="U361" i="76"/>
  <c r="T361" i="76"/>
  <c r="S361" i="76"/>
  <c r="R361" i="76"/>
  <c r="Q361" i="76"/>
  <c r="P361" i="76"/>
  <c r="O361" i="76"/>
  <c r="U360" i="76"/>
  <c r="T360" i="76"/>
  <c r="S360" i="76"/>
  <c r="R360" i="76"/>
  <c r="Q360" i="76"/>
  <c r="P360" i="76"/>
  <c r="O360" i="76"/>
  <c r="U359" i="76"/>
  <c r="T359" i="76"/>
  <c r="S359" i="76"/>
  <c r="R359" i="76"/>
  <c r="Q359" i="76"/>
  <c r="P359" i="76"/>
  <c r="O359" i="76"/>
  <c r="U358" i="76"/>
  <c r="T358" i="76"/>
  <c r="S358" i="76"/>
  <c r="R358" i="76"/>
  <c r="Q358" i="76"/>
  <c r="P358" i="76"/>
  <c r="O358" i="76"/>
  <c r="U357" i="76"/>
  <c r="T357" i="76"/>
  <c r="S357" i="76"/>
  <c r="R357" i="76"/>
  <c r="Q357" i="76"/>
  <c r="P357" i="76"/>
  <c r="O357" i="76"/>
  <c r="U356" i="76"/>
  <c r="T356" i="76"/>
  <c r="S356" i="76"/>
  <c r="R356" i="76"/>
  <c r="Q356" i="76"/>
  <c r="P356" i="76"/>
  <c r="O356" i="76"/>
  <c r="U355" i="76"/>
  <c r="T355" i="76"/>
  <c r="S355" i="76"/>
  <c r="R355" i="76"/>
  <c r="Q355" i="76"/>
  <c r="P355" i="76"/>
  <c r="O355" i="76"/>
  <c r="U354" i="76"/>
  <c r="T354" i="76"/>
  <c r="S354" i="76"/>
  <c r="R354" i="76"/>
  <c r="Q354" i="76"/>
  <c r="P354" i="76"/>
  <c r="O354" i="76"/>
  <c r="U353" i="76"/>
  <c r="T353" i="76"/>
  <c r="S353" i="76"/>
  <c r="R353" i="76"/>
  <c r="Q353" i="76"/>
  <c r="P353" i="76"/>
  <c r="O353" i="76"/>
  <c r="U352" i="76"/>
  <c r="T352" i="76"/>
  <c r="S352" i="76"/>
  <c r="R352" i="76"/>
  <c r="Q352" i="76"/>
  <c r="P352" i="76"/>
  <c r="O352" i="76"/>
  <c r="U351" i="76"/>
  <c r="T351" i="76"/>
  <c r="S351" i="76"/>
  <c r="R351" i="76"/>
  <c r="Q351" i="76"/>
  <c r="P351" i="76"/>
  <c r="O351" i="76"/>
  <c r="U350" i="76"/>
  <c r="T350" i="76"/>
  <c r="S350" i="76"/>
  <c r="R350" i="76"/>
  <c r="Q350" i="76"/>
  <c r="P350" i="76"/>
  <c r="O350" i="76"/>
  <c r="U349" i="76"/>
  <c r="T349" i="76"/>
  <c r="S349" i="76"/>
  <c r="R349" i="76"/>
  <c r="Q349" i="76"/>
  <c r="P349" i="76"/>
  <c r="O349" i="76"/>
  <c r="U348" i="76"/>
  <c r="T348" i="76"/>
  <c r="S348" i="76"/>
  <c r="R348" i="76"/>
  <c r="Q348" i="76"/>
  <c r="P348" i="76"/>
  <c r="O348" i="76"/>
  <c r="U347" i="76"/>
  <c r="T347" i="76"/>
  <c r="S347" i="76"/>
  <c r="R347" i="76"/>
  <c r="Q347" i="76"/>
  <c r="P347" i="76"/>
  <c r="O347" i="76"/>
  <c r="U346" i="76"/>
  <c r="T346" i="76"/>
  <c r="S346" i="76"/>
  <c r="R346" i="76"/>
  <c r="Q346" i="76"/>
  <c r="P346" i="76"/>
  <c r="O346" i="76"/>
  <c r="U345" i="76"/>
  <c r="T345" i="76"/>
  <c r="S345" i="76"/>
  <c r="R345" i="76"/>
  <c r="Q345" i="76"/>
  <c r="P345" i="76"/>
  <c r="O345" i="76"/>
  <c r="U344" i="76"/>
  <c r="T344" i="76"/>
  <c r="S344" i="76"/>
  <c r="R344" i="76"/>
  <c r="Q344" i="76"/>
  <c r="P344" i="76"/>
  <c r="O344" i="76"/>
  <c r="U343" i="76"/>
  <c r="T343" i="76"/>
  <c r="S343" i="76"/>
  <c r="R343" i="76"/>
  <c r="Q343" i="76"/>
  <c r="P343" i="76"/>
  <c r="O343" i="76"/>
  <c r="U342" i="76"/>
  <c r="T342" i="76"/>
  <c r="S342" i="76"/>
  <c r="R342" i="76"/>
  <c r="Q342" i="76"/>
  <c r="P342" i="76"/>
  <c r="O342" i="76"/>
  <c r="U341" i="76"/>
  <c r="T341" i="76"/>
  <c r="S341" i="76"/>
  <c r="R341" i="76"/>
  <c r="Q341" i="76"/>
  <c r="P341" i="76"/>
  <c r="O341" i="76"/>
  <c r="U340" i="76"/>
  <c r="T340" i="76"/>
  <c r="S340" i="76"/>
  <c r="R340" i="76"/>
  <c r="Q340" i="76"/>
  <c r="P340" i="76"/>
  <c r="O340" i="76"/>
  <c r="U339" i="76"/>
  <c r="T339" i="76"/>
  <c r="S339" i="76"/>
  <c r="R339" i="76"/>
  <c r="Q339" i="76"/>
  <c r="P339" i="76"/>
  <c r="O339" i="76"/>
  <c r="U338" i="76"/>
  <c r="T338" i="76"/>
  <c r="S338" i="76"/>
  <c r="R338" i="76"/>
  <c r="Q338" i="76"/>
  <c r="P338" i="76"/>
  <c r="O338" i="76"/>
  <c r="U337" i="76"/>
  <c r="T337" i="76"/>
  <c r="S337" i="76"/>
  <c r="R337" i="76"/>
  <c r="Q337" i="76"/>
  <c r="P337" i="76"/>
  <c r="O337" i="76"/>
  <c r="U336" i="76"/>
  <c r="T336" i="76"/>
  <c r="S336" i="76"/>
  <c r="R336" i="76"/>
  <c r="Q336" i="76"/>
  <c r="P336" i="76"/>
  <c r="O336" i="76"/>
  <c r="U335" i="76"/>
  <c r="T335" i="76"/>
  <c r="S335" i="76"/>
  <c r="R335" i="76"/>
  <c r="Q335" i="76"/>
  <c r="P335" i="76"/>
  <c r="O335" i="76"/>
  <c r="U334" i="76"/>
  <c r="T334" i="76"/>
  <c r="S334" i="76"/>
  <c r="R334" i="76"/>
  <c r="Q334" i="76"/>
  <c r="P334" i="76"/>
  <c r="O334" i="76"/>
  <c r="U333" i="76"/>
  <c r="T333" i="76"/>
  <c r="S333" i="76"/>
  <c r="R333" i="76"/>
  <c r="Q333" i="76"/>
  <c r="P333" i="76"/>
  <c r="O333" i="76"/>
  <c r="U332" i="76"/>
  <c r="T332" i="76"/>
  <c r="S332" i="76"/>
  <c r="R332" i="76"/>
  <c r="Q332" i="76"/>
  <c r="P332" i="76"/>
  <c r="O332" i="76"/>
  <c r="U331" i="76"/>
  <c r="T331" i="76"/>
  <c r="S331" i="76"/>
  <c r="R331" i="76"/>
  <c r="Q331" i="76"/>
  <c r="P331" i="76"/>
  <c r="O331" i="76"/>
  <c r="U330" i="76"/>
  <c r="T330" i="76"/>
  <c r="S330" i="76"/>
  <c r="R330" i="76"/>
  <c r="Q330" i="76"/>
  <c r="P330" i="76"/>
  <c r="O330" i="76"/>
  <c r="U329" i="76"/>
  <c r="T329" i="76"/>
  <c r="S329" i="76"/>
  <c r="R329" i="76"/>
  <c r="Q329" i="76"/>
  <c r="P329" i="76"/>
  <c r="O329" i="76"/>
  <c r="U328" i="76"/>
  <c r="T328" i="76"/>
  <c r="S328" i="76"/>
  <c r="R328" i="76"/>
  <c r="Q328" i="76"/>
  <c r="P328" i="76"/>
  <c r="O328" i="76"/>
  <c r="U327" i="76"/>
  <c r="T327" i="76"/>
  <c r="S327" i="76"/>
  <c r="R327" i="76"/>
  <c r="Q327" i="76"/>
  <c r="P327" i="76"/>
  <c r="O327" i="76"/>
  <c r="U326" i="76"/>
  <c r="T326" i="76"/>
  <c r="S326" i="76"/>
  <c r="R326" i="76"/>
  <c r="Q326" i="76"/>
  <c r="P326" i="76"/>
  <c r="O326" i="76"/>
  <c r="U325" i="76"/>
  <c r="T325" i="76"/>
  <c r="S325" i="76"/>
  <c r="R325" i="76"/>
  <c r="Q325" i="76"/>
  <c r="P325" i="76"/>
  <c r="O325" i="76"/>
  <c r="U324" i="76"/>
  <c r="T324" i="76"/>
  <c r="S324" i="76"/>
  <c r="R324" i="76"/>
  <c r="Q324" i="76"/>
  <c r="P324" i="76"/>
  <c r="O324" i="76"/>
  <c r="U323" i="76"/>
  <c r="T323" i="76"/>
  <c r="S323" i="76"/>
  <c r="R323" i="76"/>
  <c r="Q323" i="76"/>
  <c r="P323" i="76"/>
  <c r="O323" i="76"/>
  <c r="U322" i="76"/>
  <c r="T322" i="76"/>
  <c r="S322" i="76"/>
  <c r="R322" i="76"/>
  <c r="Q322" i="76"/>
  <c r="P322" i="76"/>
  <c r="O322" i="76"/>
  <c r="U321" i="76"/>
  <c r="T321" i="76"/>
  <c r="S321" i="76"/>
  <c r="R321" i="76"/>
  <c r="Q321" i="76"/>
  <c r="P321" i="76"/>
  <c r="O321" i="76"/>
  <c r="U320" i="76"/>
  <c r="T320" i="76"/>
  <c r="S320" i="76"/>
  <c r="R320" i="76"/>
  <c r="Q320" i="76"/>
  <c r="P320" i="76"/>
  <c r="O320" i="76"/>
  <c r="U319" i="76"/>
  <c r="T319" i="76"/>
  <c r="S319" i="76"/>
  <c r="R319" i="76"/>
  <c r="Q319" i="76"/>
  <c r="P319" i="76"/>
  <c r="O319" i="76"/>
  <c r="U318" i="76"/>
  <c r="T318" i="76"/>
  <c r="S318" i="76"/>
  <c r="R318" i="76"/>
  <c r="Q318" i="76"/>
  <c r="P318" i="76"/>
  <c r="O318" i="76"/>
  <c r="U317" i="76"/>
  <c r="T317" i="76"/>
  <c r="S317" i="76"/>
  <c r="R317" i="76"/>
  <c r="Q317" i="76"/>
  <c r="P317" i="76"/>
  <c r="O317" i="76"/>
  <c r="U316" i="76"/>
  <c r="T316" i="76"/>
  <c r="S316" i="76"/>
  <c r="R316" i="76"/>
  <c r="Q316" i="76"/>
  <c r="P316" i="76"/>
  <c r="O316" i="76"/>
  <c r="U315" i="76"/>
  <c r="T315" i="76"/>
  <c r="S315" i="76"/>
  <c r="R315" i="76"/>
  <c r="Q315" i="76"/>
  <c r="P315" i="76"/>
  <c r="O315" i="76"/>
  <c r="U314" i="76"/>
  <c r="T314" i="76"/>
  <c r="S314" i="76"/>
  <c r="R314" i="76"/>
  <c r="Q314" i="76"/>
  <c r="P314" i="76"/>
  <c r="O314" i="76"/>
  <c r="U313" i="76"/>
  <c r="T313" i="76"/>
  <c r="S313" i="76"/>
  <c r="R313" i="76"/>
  <c r="Q313" i="76"/>
  <c r="P313" i="76"/>
  <c r="O313" i="76"/>
  <c r="U312" i="76"/>
  <c r="T312" i="76"/>
  <c r="S312" i="76"/>
  <c r="R312" i="76"/>
  <c r="Q312" i="76"/>
  <c r="P312" i="76"/>
  <c r="O312" i="76"/>
  <c r="U311" i="76"/>
  <c r="T311" i="76"/>
  <c r="S311" i="76"/>
  <c r="R311" i="76"/>
  <c r="Q311" i="76"/>
  <c r="P311" i="76"/>
  <c r="O311" i="76"/>
  <c r="U310" i="76"/>
  <c r="T310" i="76"/>
  <c r="S310" i="76"/>
  <c r="R310" i="76"/>
  <c r="Q310" i="76"/>
  <c r="P310" i="76"/>
  <c r="O310" i="76"/>
  <c r="U309" i="76"/>
  <c r="T309" i="76"/>
  <c r="S309" i="76"/>
  <c r="R309" i="76"/>
  <c r="Q309" i="76"/>
  <c r="P309" i="76"/>
  <c r="O309" i="76"/>
  <c r="U308" i="76"/>
  <c r="T308" i="76"/>
  <c r="S308" i="76"/>
  <c r="R308" i="76"/>
  <c r="Q308" i="76"/>
  <c r="P308" i="76"/>
  <c r="O308" i="76"/>
  <c r="U307" i="76"/>
  <c r="T307" i="76"/>
  <c r="S307" i="76"/>
  <c r="R307" i="76"/>
  <c r="Q307" i="76"/>
  <c r="P307" i="76"/>
  <c r="O307" i="76"/>
  <c r="U306" i="76"/>
  <c r="T306" i="76"/>
  <c r="S306" i="76"/>
  <c r="R306" i="76"/>
  <c r="Q306" i="76"/>
  <c r="P306" i="76"/>
  <c r="O306" i="76"/>
  <c r="U305" i="76"/>
  <c r="T305" i="76"/>
  <c r="S305" i="76"/>
  <c r="R305" i="76"/>
  <c r="Q305" i="76"/>
  <c r="P305" i="76"/>
  <c r="O305" i="76"/>
  <c r="U304" i="76"/>
  <c r="T304" i="76"/>
  <c r="S304" i="76"/>
  <c r="R304" i="76"/>
  <c r="Q304" i="76"/>
  <c r="P304" i="76"/>
  <c r="O304" i="76"/>
  <c r="U303" i="76"/>
  <c r="T303" i="76"/>
  <c r="S303" i="76"/>
  <c r="R303" i="76"/>
  <c r="Q303" i="76"/>
  <c r="P303" i="76"/>
  <c r="O303" i="76"/>
  <c r="U302" i="76"/>
  <c r="T302" i="76"/>
  <c r="S302" i="76"/>
  <c r="R302" i="76"/>
  <c r="Q302" i="76"/>
  <c r="P302" i="76"/>
  <c r="O302" i="76"/>
  <c r="U301" i="76"/>
  <c r="T301" i="76"/>
  <c r="S301" i="76"/>
  <c r="R301" i="76"/>
  <c r="Q301" i="76"/>
  <c r="P301" i="76"/>
  <c r="O301" i="76"/>
  <c r="U300" i="76"/>
  <c r="T300" i="76"/>
  <c r="S300" i="76"/>
  <c r="R300" i="76"/>
  <c r="Q300" i="76"/>
  <c r="P300" i="76"/>
  <c r="O300" i="76"/>
  <c r="U299" i="76"/>
  <c r="T299" i="76"/>
  <c r="S299" i="76"/>
  <c r="R299" i="76"/>
  <c r="Q299" i="76"/>
  <c r="P299" i="76"/>
  <c r="O299" i="76"/>
  <c r="U298" i="76"/>
  <c r="T298" i="76"/>
  <c r="S298" i="76"/>
  <c r="R298" i="76"/>
  <c r="Q298" i="76"/>
  <c r="P298" i="76"/>
  <c r="O298" i="76"/>
  <c r="U297" i="76"/>
  <c r="T297" i="76"/>
  <c r="S297" i="76"/>
  <c r="R297" i="76"/>
  <c r="Q297" i="76"/>
  <c r="P297" i="76"/>
  <c r="O297" i="76"/>
  <c r="U296" i="76"/>
  <c r="T296" i="76"/>
  <c r="S296" i="76"/>
  <c r="R296" i="76"/>
  <c r="Q296" i="76"/>
  <c r="P296" i="76"/>
  <c r="O296" i="76"/>
  <c r="U295" i="76"/>
  <c r="T295" i="76"/>
  <c r="S295" i="76"/>
  <c r="R295" i="76"/>
  <c r="Q295" i="76"/>
  <c r="P295" i="76"/>
  <c r="O295" i="76"/>
  <c r="U294" i="76"/>
  <c r="T294" i="76"/>
  <c r="S294" i="76"/>
  <c r="R294" i="76"/>
  <c r="Q294" i="76"/>
  <c r="P294" i="76"/>
  <c r="O294" i="76"/>
  <c r="U293" i="76"/>
  <c r="T293" i="76"/>
  <c r="S293" i="76"/>
  <c r="R293" i="76"/>
  <c r="Q293" i="76"/>
  <c r="P293" i="76"/>
  <c r="O293" i="76"/>
  <c r="U292" i="76"/>
  <c r="T292" i="76"/>
  <c r="S292" i="76"/>
  <c r="R292" i="76"/>
  <c r="Q292" i="76"/>
  <c r="P292" i="76"/>
  <c r="O292" i="76"/>
  <c r="U291" i="76"/>
  <c r="T291" i="76"/>
  <c r="S291" i="76"/>
  <c r="R291" i="76"/>
  <c r="Q291" i="76"/>
  <c r="P291" i="76"/>
  <c r="O291" i="76"/>
  <c r="U290" i="76"/>
  <c r="T290" i="76"/>
  <c r="S290" i="76"/>
  <c r="R290" i="76"/>
  <c r="Q290" i="76"/>
  <c r="P290" i="76"/>
  <c r="O290" i="76"/>
  <c r="U289" i="76"/>
  <c r="T289" i="76"/>
  <c r="S289" i="76"/>
  <c r="R289" i="76"/>
  <c r="Q289" i="76"/>
  <c r="P289" i="76"/>
  <c r="O289" i="76"/>
  <c r="U288" i="76"/>
  <c r="T288" i="76"/>
  <c r="S288" i="76"/>
  <c r="R288" i="76"/>
  <c r="Q288" i="76"/>
  <c r="P288" i="76"/>
  <c r="O288" i="76"/>
  <c r="U287" i="76"/>
  <c r="T287" i="76"/>
  <c r="S287" i="76"/>
  <c r="R287" i="76"/>
  <c r="Q287" i="76"/>
  <c r="P287" i="76"/>
  <c r="O287" i="76"/>
  <c r="U286" i="76"/>
  <c r="T286" i="76"/>
  <c r="S286" i="76"/>
  <c r="R286" i="76"/>
  <c r="Q286" i="76"/>
  <c r="P286" i="76"/>
  <c r="O286" i="76"/>
  <c r="U285" i="76"/>
  <c r="T285" i="76"/>
  <c r="S285" i="76"/>
  <c r="R285" i="76"/>
  <c r="Q285" i="76"/>
  <c r="P285" i="76"/>
  <c r="O285" i="76"/>
  <c r="U284" i="76"/>
  <c r="T284" i="76"/>
  <c r="S284" i="76"/>
  <c r="R284" i="76"/>
  <c r="Q284" i="76"/>
  <c r="P284" i="76"/>
  <c r="O284" i="76"/>
  <c r="U283" i="76"/>
  <c r="T283" i="76"/>
  <c r="S283" i="76"/>
  <c r="R283" i="76"/>
  <c r="Q283" i="76"/>
  <c r="P283" i="76"/>
  <c r="O283" i="76"/>
  <c r="U282" i="76"/>
  <c r="T282" i="76"/>
  <c r="S282" i="76"/>
  <c r="R282" i="76"/>
  <c r="Q282" i="76"/>
  <c r="P282" i="76"/>
  <c r="O282" i="76"/>
  <c r="U281" i="76"/>
  <c r="T281" i="76"/>
  <c r="S281" i="76"/>
  <c r="R281" i="76"/>
  <c r="Q281" i="76"/>
  <c r="P281" i="76"/>
  <c r="O281" i="76"/>
  <c r="U280" i="76"/>
  <c r="T280" i="76"/>
  <c r="S280" i="76"/>
  <c r="R280" i="76"/>
  <c r="Q280" i="76"/>
  <c r="P280" i="76"/>
  <c r="O280" i="76"/>
  <c r="U279" i="76"/>
  <c r="T279" i="76"/>
  <c r="S279" i="76"/>
  <c r="R279" i="76"/>
  <c r="Q279" i="76"/>
  <c r="P279" i="76"/>
  <c r="O279" i="76"/>
  <c r="U278" i="76"/>
  <c r="T278" i="76"/>
  <c r="S278" i="76"/>
  <c r="R278" i="76"/>
  <c r="Q278" i="76"/>
  <c r="P278" i="76"/>
  <c r="O278" i="76"/>
  <c r="U277" i="76"/>
  <c r="T277" i="76"/>
  <c r="S277" i="76"/>
  <c r="R277" i="76"/>
  <c r="Q277" i="76"/>
  <c r="P277" i="76"/>
  <c r="O277" i="76"/>
  <c r="U276" i="76"/>
  <c r="T276" i="76"/>
  <c r="S276" i="76"/>
  <c r="R276" i="76"/>
  <c r="Q276" i="76"/>
  <c r="P276" i="76"/>
  <c r="O276" i="76"/>
  <c r="U275" i="76"/>
  <c r="T275" i="76"/>
  <c r="S275" i="76"/>
  <c r="R275" i="76"/>
  <c r="Q275" i="76"/>
  <c r="P275" i="76"/>
  <c r="O275" i="76"/>
  <c r="U274" i="76"/>
  <c r="T274" i="76"/>
  <c r="S274" i="76"/>
  <c r="R274" i="76"/>
  <c r="Q274" i="76"/>
  <c r="P274" i="76"/>
  <c r="O274" i="76"/>
  <c r="U273" i="76"/>
  <c r="T273" i="76"/>
  <c r="S273" i="76"/>
  <c r="R273" i="76"/>
  <c r="Q273" i="76"/>
  <c r="P273" i="76"/>
  <c r="O273" i="76"/>
  <c r="U272" i="76"/>
  <c r="T272" i="76"/>
  <c r="S272" i="76"/>
  <c r="R272" i="76"/>
  <c r="Q272" i="76"/>
  <c r="P272" i="76"/>
  <c r="O272" i="76"/>
  <c r="U271" i="76"/>
  <c r="T271" i="76"/>
  <c r="S271" i="76"/>
  <c r="R271" i="76"/>
  <c r="Q271" i="76"/>
  <c r="P271" i="76"/>
  <c r="O271" i="76"/>
  <c r="U270" i="76"/>
  <c r="T270" i="76"/>
  <c r="S270" i="76"/>
  <c r="R270" i="76"/>
  <c r="Q270" i="76"/>
  <c r="P270" i="76"/>
  <c r="O270" i="76"/>
  <c r="U269" i="76"/>
  <c r="T269" i="76"/>
  <c r="S269" i="76"/>
  <c r="R269" i="76"/>
  <c r="Q269" i="76"/>
  <c r="P269" i="76"/>
  <c r="O269" i="76"/>
  <c r="U268" i="76"/>
  <c r="T268" i="76"/>
  <c r="S268" i="76"/>
  <c r="R268" i="76"/>
  <c r="Q268" i="76"/>
  <c r="P268" i="76"/>
  <c r="O268" i="76"/>
  <c r="U267" i="76"/>
  <c r="T267" i="76"/>
  <c r="S267" i="76"/>
  <c r="R267" i="76"/>
  <c r="Q267" i="76"/>
  <c r="P267" i="76"/>
  <c r="O267" i="76"/>
  <c r="U266" i="76"/>
  <c r="T266" i="76"/>
  <c r="S266" i="76"/>
  <c r="R266" i="76"/>
  <c r="Q266" i="76"/>
  <c r="P266" i="76"/>
  <c r="O266" i="76"/>
  <c r="U265" i="76"/>
  <c r="T265" i="76"/>
  <c r="S265" i="76"/>
  <c r="R265" i="76"/>
  <c r="Q265" i="76"/>
  <c r="P265" i="76"/>
  <c r="O265" i="76"/>
  <c r="U264" i="76"/>
  <c r="T264" i="76"/>
  <c r="S264" i="76"/>
  <c r="R264" i="76"/>
  <c r="Q264" i="76"/>
  <c r="P264" i="76"/>
  <c r="O264" i="76"/>
  <c r="U263" i="76"/>
  <c r="T263" i="76"/>
  <c r="S263" i="76"/>
  <c r="R263" i="76"/>
  <c r="Q263" i="76"/>
  <c r="P263" i="76"/>
  <c r="O263" i="76"/>
  <c r="U262" i="76"/>
  <c r="T262" i="76"/>
  <c r="S262" i="76"/>
  <c r="R262" i="76"/>
  <c r="Q262" i="76"/>
  <c r="P262" i="76"/>
  <c r="O262" i="76"/>
  <c r="U261" i="76"/>
  <c r="T261" i="76"/>
  <c r="S261" i="76"/>
  <c r="R261" i="76"/>
  <c r="Q261" i="76"/>
  <c r="P261" i="76"/>
  <c r="O261" i="76"/>
  <c r="U260" i="76"/>
  <c r="T260" i="76"/>
  <c r="S260" i="76"/>
  <c r="R260" i="76"/>
  <c r="Q260" i="76"/>
  <c r="P260" i="76"/>
  <c r="O260" i="76"/>
  <c r="U259" i="76"/>
  <c r="T259" i="76"/>
  <c r="S259" i="76"/>
  <c r="R259" i="76"/>
  <c r="Q259" i="76"/>
  <c r="P259" i="76"/>
  <c r="O259" i="76"/>
  <c r="U258" i="76"/>
  <c r="T258" i="76"/>
  <c r="S258" i="76"/>
  <c r="R258" i="76"/>
  <c r="Q258" i="76"/>
  <c r="P258" i="76"/>
  <c r="O258" i="76"/>
  <c r="U257" i="76"/>
  <c r="T257" i="76"/>
  <c r="S257" i="76"/>
  <c r="R257" i="76"/>
  <c r="Q257" i="76"/>
  <c r="P257" i="76"/>
  <c r="O257" i="76"/>
  <c r="U256" i="76"/>
  <c r="T256" i="76"/>
  <c r="S256" i="76"/>
  <c r="R256" i="76"/>
  <c r="Q256" i="76"/>
  <c r="P256" i="76"/>
  <c r="O256" i="76"/>
  <c r="U255" i="76"/>
  <c r="T255" i="76"/>
  <c r="S255" i="76"/>
  <c r="R255" i="76"/>
  <c r="Q255" i="76"/>
  <c r="P255" i="76"/>
  <c r="O255" i="76"/>
  <c r="U254" i="76"/>
  <c r="T254" i="76"/>
  <c r="S254" i="76"/>
  <c r="R254" i="76"/>
  <c r="Q254" i="76"/>
  <c r="P254" i="76"/>
  <c r="O254" i="76"/>
  <c r="U253" i="76"/>
  <c r="T253" i="76"/>
  <c r="S253" i="76"/>
  <c r="R253" i="76"/>
  <c r="Q253" i="76"/>
  <c r="P253" i="76"/>
  <c r="O253" i="76"/>
  <c r="U252" i="76"/>
  <c r="T252" i="76"/>
  <c r="S252" i="76"/>
  <c r="R252" i="76"/>
  <c r="Q252" i="76"/>
  <c r="P252" i="76"/>
  <c r="O252" i="76"/>
  <c r="U251" i="76"/>
  <c r="T251" i="76"/>
  <c r="S251" i="76"/>
  <c r="R251" i="76"/>
  <c r="Q251" i="76"/>
  <c r="P251" i="76"/>
  <c r="O251" i="76"/>
  <c r="U250" i="76"/>
  <c r="T250" i="76"/>
  <c r="S250" i="76"/>
  <c r="R250" i="76"/>
  <c r="Q250" i="76"/>
  <c r="P250" i="76"/>
  <c r="O250" i="76"/>
  <c r="U249" i="76"/>
  <c r="T249" i="76"/>
  <c r="S249" i="76"/>
  <c r="R249" i="76"/>
  <c r="Q249" i="76"/>
  <c r="P249" i="76"/>
  <c r="O249" i="76"/>
  <c r="U248" i="76"/>
  <c r="T248" i="76"/>
  <c r="S248" i="76"/>
  <c r="R248" i="76"/>
  <c r="Q248" i="76"/>
  <c r="P248" i="76"/>
  <c r="O248" i="76"/>
  <c r="U247" i="76"/>
  <c r="T247" i="76"/>
  <c r="S247" i="76"/>
  <c r="R247" i="76"/>
  <c r="Q247" i="76"/>
  <c r="P247" i="76"/>
  <c r="O247" i="76"/>
  <c r="U246" i="76"/>
  <c r="T246" i="76"/>
  <c r="S246" i="76"/>
  <c r="R246" i="76"/>
  <c r="Q246" i="76"/>
  <c r="P246" i="76"/>
  <c r="O246" i="76"/>
  <c r="U245" i="76"/>
  <c r="T245" i="76"/>
  <c r="S245" i="76"/>
  <c r="R245" i="76"/>
  <c r="Q245" i="76"/>
  <c r="P245" i="76"/>
  <c r="O245" i="76"/>
  <c r="U244" i="76"/>
  <c r="T244" i="76"/>
  <c r="S244" i="76"/>
  <c r="R244" i="76"/>
  <c r="Q244" i="76"/>
  <c r="P244" i="76"/>
  <c r="O244" i="76"/>
  <c r="U243" i="76"/>
  <c r="T243" i="76"/>
  <c r="S243" i="76"/>
  <c r="R243" i="76"/>
  <c r="Q243" i="76"/>
  <c r="P243" i="76"/>
  <c r="O243" i="76"/>
  <c r="U242" i="76"/>
  <c r="T242" i="76"/>
  <c r="S242" i="76"/>
  <c r="R242" i="76"/>
  <c r="Q242" i="76"/>
  <c r="P242" i="76"/>
  <c r="O242" i="76"/>
  <c r="U241" i="76"/>
  <c r="T241" i="76"/>
  <c r="S241" i="76"/>
  <c r="R241" i="76"/>
  <c r="Q241" i="76"/>
  <c r="P241" i="76"/>
  <c r="O241" i="76"/>
  <c r="U240" i="76"/>
  <c r="T240" i="76"/>
  <c r="S240" i="76"/>
  <c r="R240" i="76"/>
  <c r="Q240" i="76"/>
  <c r="P240" i="76"/>
  <c r="O240" i="76"/>
  <c r="U239" i="76"/>
  <c r="T239" i="76"/>
  <c r="S239" i="76"/>
  <c r="R239" i="76"/>
  <c r="Q239" i="76"/>
  <c r="P239" i="76"/>
  <c r="O239" i="76"/>
  <c r="U238" i="76"/>
  <c r="T238" i="76"/>
  <c r="S238" i="76"/>
  <c r="R238" i="76"/>
  <c r="Q238" i="76"/>
  <c r="P238" i="76"/>
  <c r="O238" i="76"/>
  <c r="U237" i="76"/>
  <c r="T237" i="76"/>
  <c r="S237" i="76"/>
  <c r="R237" i="76"/>
  <c r="Q237" i="76"/>
  <c r="P237" i="76"/>
  <c r="O237" i="76"/>
  <c r="U236" i="76"/>
  <c r="T236" i="76"/>
  <c r="S236" i="76"/>
  <c r="R236" i="76"/>
  <c r="Q236" i="76"/>
  <c r="P236" i="76"/>
  <c r="O236" i="76"/>
  <c r="U235" i="76"/>
  <c r="T235" i="76"/>
  <c r="S235" i="76"/>
  <c r="R235" i="76"/>
  <c r="Q235" i="76"/>
  <c r="P235" i="76"/>
  <c r="O235" i="76"/>
  <c r="U234" i="76"/>
  <c r="T234" i="76"/>
  <c r="S234" i="76"/>
  <c r="R234" i="76"/>
  <c r="Q234" i="76"/>
  <c r="P234" i="76"/>
  <c r="O234" i="76"/>
  <c r="U233" i="76"/>
  <c r="T233" i="76"/>
  <c r="S233" i="76"/>
  <c r="R233" i="76"/>
  <c r="Q233" i="76"/>
  <c r="P233" i="76"/>
  <c r="O233" i="76"/>
  <c r="U232" i="76"/>
  <c r="T232" i="76"/>
  <c r="S232" i="76"/>
  <c r="R232" i="76"/>
  <c r="Q232" i="76"/>
  <c r="P232" i="76"/>
  <c r="O232" i="76"/>
  <c r="U231" i="76"/>
  <c r="T231" i="76"/>
  <c r="S231" i="76"/>
  <c r="R231" i="76"/>
  <c r="Q231" i="76"/>
  <c r="P231" i="76"/>
  <c r="O231" i="76"/>
  <c r="U230" i="76"/>
  <c r="T230" i="76"/>
  <c r="S230" i="76"/>
  <c r="R230" i="76"/>
  <c r="Q230" i="76"/>
  <c r="P230" i="76"/>
  <c r="O230" i="76"/>
  <c r="U229" i="76"/>
  <c r="T229" i="76"/>
  <c r="S229" i="76"/>
  <c r="R229" i="76"/>
  <c r="Q229" i="76"/>
  <c r="P229" i="76"/>
  <c r="O229" i="76"/>
  <c r="U228" i="76"/>
  <c r="T228" i="76"/>
  <c r="S228" i="76"/>
  <c r="R228" i="76"/>
  <c r="Q228" i="76"/>
  <c r="P228" i="76"/>
  <c r="O228" i="76"/>
  <c r="U227" i="76"/>
  <c r="T227" i="76"/>
  <c r="S227" i="76"/>
  <c r="R227" i="76"/>
  <c r="Q227" i="76"/>
  <c r="P227" i="76"/>
  <c r="O227" i="76"/>
  <c r="U226" i="76"/>
  <c r="T226" i="76"/>
  <c r="S226" i="76"/>
  <c r="R226" i="76"/>
  <c r="Q226" i="76"/>
  <c r="P226" i="76"/>
  <c r="O226" i="76"/>
  <c r="U225" i="76"/>
  <c r="T225" i="76"/>
  <c r="S225" i="76"/>
  <c r="R225" i="76"/>
  <c r="Q225" i="76"/>
  <c r="P225" i="76"/>
  <c r="O225" i="76"/>
  <c r="U224" i="76"/>
  <c r="T224" i="76"/>
  <c r="S224" i="76"/>
  <c r="R224" i="76"/>
  <c r="Q224" i="76"/>
  <c r="P224" i="76"/>
  <c r="O224" i="76"/>
  <c r="U223" i="76"/>
  <c r="T223" i="76"/>
  <c r="S223" i="76"/>
  <c r="R223" i="76"/>
  <c r="Q223" i="76"/>
  <c r="P223" i="76"/>
  <c r="O223" i="76"/>
  <c r="U222" i="76"/>
  <c r="T222" i="76"/>
  <c r="S222" i="76"/>
  <c r="R222" i="76"/>
  <c r="Q222" i="76"/>
  <c r="P222" i="76"/>
  <c r="O222" i="76"/>
  <c r="U221" i="76"/>
  <c r="T221" i="76"/>
  <c r="S221" i="76"/>
  <c r="R221" i="76"/>
  <c r="Q221" i="76"/>
  <c r="P221" i="76"/>
  <c r="O221" i="76"/>
  <c r="U220" i="76"/>
  <c r="T220" i="76"/>
  <c r="S220" i="76"/>
  <c r="R220" i="76"/>
  <c r="Q220" i="76"/>
  <c r="P220" i="76"/>
  <c r="O220" i="76"/>
  <c r="U219" i="76"/>
  <c r="T219" i="76"/>
  <c r="S219" i="76"/>
  <c r="R219" i="76"/>
  <c r="Q219" i="76"/>
  <c r="P219" i="76"/>
  <c r="O219" i="76"/>
  <c r="U218" i="76"/>
  <c r="T218" i="76"/>
  <c r="S218" i="76"/>
  <c r="R218" i="76"/>
  <c r="Q218" i="76"/>
  <c r="P218" i="76"/>
  <c r="O218" i="76"/>
  <c r="U217" i="76"/>
  <c r="T217" i="76"/>
  <c r="S217" i="76"/>
  <c r="R217" i="76"/>
  <c r="Q217" i="76"/>
  <c r="P217" i="76"/>
  <c r="O217" i="76"/>
  <c r="U216" i="76"/>
  <c r="T216" i="76"/>
  <c r="S216" i="76"/>
  <c r="R216" i="76"/>
  <c r="Q216" i="76"/>
  <c r="P216" i="76"/>
  <c r="O216" i="76"/>
  <c r="U215" i="76"/>
  <c r="T215" i="76"/>
  <c r="S215" i="76"/>
  <c r="R215" i="76"/>
  <c r="Q215" i="76"/>
  <c r="P215" i="76"/>
  <c r="O215" i="76"/>
  <c r="U214" i="76"/>
  <c r="T214" i="76"/>
  <c r="S214" i="76"/>
  <c r="R214" i="76"/>
  <c r="Q214" i="76"/>
  <c r="P214" i="76"/>
  <c r="O214" i="76"/>
  <c r="U213" i="76"/>
  <c r="T213" i="76"/>
  <c r="S213" i="76"/>
  <c r="R213" i="76"/>
  <c r="Q213" i="76"/>
  <c r="P213" i="76"/>
  <c r="O213" i="76"/>
  <c r="U212" i="76"/>
  <c r="T212" i="76"/>
  <c r="S212" i="76"/>
  <c r="R212" i="76"/>
  <c r="Q212" i="76"/>
  <c r="P212" i="76"/>
  <c r="O212" i="76"/>
  <c r="U211" i="76"/>
  <c r="T211" i="76"/>
  <c r="S211" i="76"/>
  <c r="R211" i="76"/>
  <c r="Q211" i="76"/>
  <c r="P211" i="76"/>
  <c r="O211" i="76"/>
  <c r="U210" i="76"/>
  <c r="T210" i="76"/>
  <c r="S210" i="76"/>
  <c r="R210" i="76"/>
  <c r="Q210" i="76"/>
  <c r="P210" i="76"/>
  <c r="O210" i="76"/>
  <c r="U209" i="76"/>
  <c r="T209" i="76"/>
  <c r="S209" i="76"/>
  <c r="R209" i="76"/>
  <c r="Q209" i="76"/>
  <c r="P209" i="76"/>
  <c r="O209" i="76"/>
  <c r="U208" i="76"/>
  <c r="T208" i="76"/>
  <c r="S208" i="76"/>
  <c r="R208" i="76"/>
  <c r="Q208" i="76"/>
  <c r="P208" i="76"/>
  <c r="O208" i="76"/>
  <c r="U207" i="76"/>
  <c r="T207" i="76"/>
  <c r="S207" i="76"/>
  <c r="R207" i="76"/>
  <c r="Q207" i="76"/>
  <c r="P207" i="76"/>
  <c r="O207" i="76"/>
  <c r="U206" i="76"/>
  <c r="T206" i="76"/>
  <c r="S206" i="76"/>
  <c r="R206" i="76"/>
  <c r="Q206" i="76"/>
  <c r="P206" i="76"/>
  <c r="O206" i="76"/>
  <c r="U205" i="76"/>
  <c r="T205" i="76"/>
  <c r="S205" i="76"/>
  <c r="R205" i="76"/>
  <c r="Q205" i="76"/>
  <c r="P205" i="76"/>
  <c r="O205" i="76"/>
  <c r="U204" i="76"/>
  <c r="T204" i="76"/>
  <c r="S204" i="76"/>
  <c r="R204" i="76"/>
  <c r="Q204" i="76"/>
  <c r="P204" i="76"/>
  <c r="O204" i="76"/>
  <c r="U203" i="76"/>
  <c r="T203" i="76"/>
  <c r="S203" i="76"/>
  <c r="R203" i="76"/>
  <c r="Q203" i="76"/>
  <c r="P203" i="76"/>
  <c r="O203" i="76"/>
  <c r="U202" i="76"/>
  <c r="T202" i="76"/>
  <c r="S202" i="76"/>
  <c r="R202" i="76"/>
  <c r="Q202" i="76"/>
  <c r="P202" i="76"/>
  <c r="O202" i="76"/>
  <c r="U201" i="76"/>
  <c r="T201" i="76"/>
  <c r="S201" i="76"/>
  <c r="R201" i="76"/>
  <c r="Q201" i="76"/>
  <c r="P201" i="76"/>
  <c r="O201" i="76"/>
  <c r="U200" i="76"/>
  <c r="T200" i="76"/>
  <c r="S200" i="76"/>
  <c r="R200" i="76"/>
  <c r="Q200" i="76"/>
  <c r="P200" i="76"/>
  <c r="O200" i="76"/>
  <c r="U199" i="76"/>
  <c r="T199" i="76"/>
  <c r="S199" i="76"/>
  <c r="R199" i="76"/>
  <c r="Q199" i="76"/>
  <c r="P199" i="76"/>
  <c r="O199" i="76"/>
  <c r="U198" i="76"/>
  <c r="T198" i="76"/>
  <c r="S198" i="76"/>
  <c r="R198" i="76"/>
  <c r="Q198" i="76"/>
  <c r="P198" i="76"/>
  <c r="O198" i="76"/>
  <c r="U197" i="76"/>
  <c r="T197" i="76"/>
  <c r="S197" i="76"/>
  <c r="R197" i="76"/>
  <c r="Q197" i="76"/>
  <c r="P197" i="76"/>
  <c r="O197" i="76"/>
  <c r="U196" i="76"/>
  <c r="T196" i="76"/>
  <c r="S196" i="76"/>
  <c r="R196" i="76"/>
  <c r="Q196" i="76"/>
  <c r="P196" i="76"/>
  <c r="O196" i="76"/>
  <c r="U195" i="76"/>
  <c r="T195" i="76"/>
  <c r="S195" i="76"/>
  <c r="R195" i="76"/>
  <c r="Q195" i="76"/>
  <c r="P195" i="76"/>
  <c r="O195" i="76"/>
  <c r="U194" i="76"/>
  <c r="T194" i="76"/>
  <c r="S194" i="76"/>
  <c r="R194" i="76"/>
  <c r="Q194" i="76"/>
  <c r="P194" i="76"/>
  <c r="O194" i="76"/>
  <c r="U193" i="76"/>
  <c r="T193" i="76"/>
  <c r="S193" i="76"/>
  <c r="R193" i="76"/>
  <c r="Q193" i="76"/>
  <c r="P193" i="76"/>
  <c r="O193" i="76"/>
  <c r="U192" i="76"/>
  <c r="T192" i="76"/>
  <c r="S192" i="76"/>
  <c r="R192" i="76"/>
  <c r="Q192" i="76"/>
  <c r="P192" i="76"/>
  <c r="O192" i="76"/>
  <c r="U191" i="76"/>
  <c r="T191" i="76"/>
  <c r="S191" i="76"/>
  <c r="R191" i="76"/>
  <c r="Q191" i="76"/>
  <c r="P191" i="76"/>
  <c r="O191" i="76"/>
  <c r="U190" i="76"/>
  <c r="T190" i="76"/>
  <c r="S190" i="76"/>
  <c r="R190" i="76"/>
  <c r="Q190" i="76"/>
  <c r="P190" i="76"/>
  <c r="O190" i="76"/>
  <c r="U189" i="76"/>
  <c r="T189" i="76"/>
  <c r="S189" i="76"/>
  <c r="R189" i="76"/>
  <c r="Q189" i="76"/>
  <c r="P189" i="76"/>
  <c r="O189" i="76"/>
  <c r="U188" i="76"/>
  <c r="T188" i="76"/>
  <c r="S188" i="76"/>
  <c r="R188" i="76"/>
  <c r="Q188" i="76"/>
  <c r="P188" i="76"/>
  <c r="O188" i="76"/>
  <c r="U187" i="76"/>
  <c r="T187" i="76"/>
  <c r="S187" i="76"/>
  <c r="R187" i="76"/>
  <c r="Q187" i="76"/>
  <c r="P187" i="76"/>
  <c r="O187" i="76"/>
  <c r="U186" i="76"/>
  <c r="T186" i="76"/>
  <c r="S186" i="76"/>
  <c r="R186" i="76"/>
  <c r="Q186" i="76"/>
  <c r="P186" i="76"/>
  <c r="O186" i="76"/>
  <c r="U185" i="76"/>
  <c r="T185" i="76"/>
  <c r="S185" i="76"/>
  <c r="R185" i="76"/>
  <c r="Q185" i="76"/>
  <c r="P185" i="76"/>
  <c r="O185" i="76"/>
  <c r="U184" i="76"/>
  <c r="T184" i="76"/>
  <c r="S184" i="76"/>
  <c r="R184" i="76"/>
  <c r="Q184" i="76"/>
  <c r="P184" i="76"/>
  <c r="O184" i="76"/>
  <c r="U183" i="76"/>
  <c r="T183" i="76"/>
  <c r="S183" i="76"/>
  <c r="R183" i="76"/>
  <c r="Q183" i="76"/>
  <c r="P183" i="76"/>
  <c r="O183" i="76"/>
  <c r="U182" i="76"/>
  <c r="T182" i="76"/>
  <c r="S182" i="76"/>
  <c r="R182" i="76"/>
  <c r="Q182" i="76"/>
  <c r="P182" i="76"/>
  <c r="O182" i="76"/>
  <c r="U181" i="76"/>
  <c r="T181" i="76"/>
  <c r="S181" i="76"/>
  <c r="R181" i="76"/>
  <c r="Q181" i="76"/>
  <c r="P181" i="76"/>
  <c r="O181" i="76"/>
  <c r="U180" i="76"/>
  <c r="T180" i="76"/>
  <c r="S180" i="76"/>
  <c r="R180" i="76"/>
  <c r="Q180" i="76"/>
  <c r="P180" i="76"/>
  <c r="O180" i="76"/>
  <c r="U179" i="76"/>
  <c r="T179" i="76"/>
  <c r="S179" i="76"/>
  <c r="R179" i="76"/>
  <c r="Q179" i="76"/>
  <c r="P179" i="76"/>
  <c r="O179" i="76"/>
  <c r="U178" i="76"/>
  <c r="T178" i="76"/>
  <c r="S178" i="76"/>
  <c r="R178" i="76"/>
  <c r="Q178" i="76"/>
  <c r="P178" i="76"/>
  <c r="O178" i="76"/>
  <c r="U177" i="76"/>
  <c r="T177" i="76"/>
  <c r="S177" i="76"/>
  <c r="R177" i="76"/>
  <c r="Q177" i="76"/>
  <c r="P177" i="76"/>
  <c r="O177" i="76"/>
  <c r="U176" i="76"/>
  <c r="T176" i="76"/>
  <c r="S176" i="76"/>
  <c r="R176" i="76"/>
  <c r="Q176" i="76"/>
  <c r="P176" i="76"/>
  <c r="O176" i="76"/>
  <c r="U175" i="76"/>
  <c r="T175" i="76"/>
  <c r="S175" i="76"/>
  <c r="R175" i="76"/>
  <c r="Q175" i="76"/>
  <c r="P175" i="76"/>
  <c r="O175" i="76"/>
  <c r="U174" i="76"/>
  <c r="T174" i="76"/>
  <c r="S174" i="76"/>
  <c r="R174" i="76"/>
  <c r="Q174" i="76"/>
  <c r="P174" i="76"/>
  <c r="O174" i="76"/>
  <c r="U173" i="76"/>
  <c r="T173" i="76"/>
  <c r="S173" i="76"/>
  <c r="R173" i="76"/>
  <c r="Q173" i="76"/>
  <c r="P173" i="76"/>
  <c r="O173" i="76"/>
  <c r="U172" i="76"/>
  <c r="T172" i="76"/>
  <c r="S172" i="76"/>
  <c r="R172" i="76"/>
  <c r="Q172" i="76"/>
  <c r="P172" i="76"/>
  <c r="O172" i="76"/>
  <c r="U171" i="76"/>
  <c r="T171" i="76"/>
  <c r="S171" i="76"/>
  <c r="R171" i="76"/>
  <c r="Q171" i="76"/>
  <c r="P171" i="76"/>
  <c r="O171" i="76"/>
  <c r="U170" i="76"/>
  <c r="T170" i="76"/>
  <c r="S170" i="76"/>
  <c r="R170" i="76"/>
  <c r="Q170" i="76"/>
  <c r="P170" i="76"/>
  <c r="O170" i="76"/>
  <c r="U169" i="76"/>
  <c r="T169" i="76"/>
  <c r="S169" i="76"/>
  <c r="R169" i="76"/>
  <c r="Q169" i="76"/>
  <c r="P169" i="76"/>
  <c r="O169" i="76"/>
  <c r="U168" i="76"/>
  <c r="T168" i="76"/>
  <c r="S168" i="76"/>
  <c r="R168" i="76"/>
  <c r="Q168" i="76"/>
  <c r="P168" i="76"/>
  <c r="O168" i="76"/>
  <c r="U167" i="76"/>
  <c r="T167" i="76"/>
  <c r="S167" i="76"/>
  <c r="R167" i="76"/>
  <c r="Q167" i="76"/>
  <c r="P167" i="76"/>
  <c r="O167" i="76"/>
  <c r="U166" i="76"/>
  <c r="T166" i="76"/>
  <c r="S166" i="76"/>
  <c r="R166" i="76"/>
  <c r="Q166" i="76"/>
  <c r="P166" i="76"/>
  <c r="O166" i="76"/>
  <c r="U165" i="76"/>
  <c r="T165" i="76"/>
  <c r="S165" i="76"/>
  <c r="R165" i="76"/>
  <c r="Q165" i="76"/>
  <c r="P165" i="76"/>
  <c r="O165" i="76"/>
  <c r="U164" i="76"/>
  <c r="T164" i="76"/>
  <c r="S164" i="76"/>
  <c r="R164" i="76"/>
  <c r="Q164" i="76"/>
  <c r="P164" i="76"/>
  <c r="O164" i="76"/>
  <c r="U163" i="76"/>
  <c r="T163" i="76"/>
  <c r="S163" i="76"/>
  <c r="R163" i="76"/>
  <c r="Q163" i="76"/>
  <c r="P163" i="76"/>
  <c r="O163" i="76"/>
  <c r="U162" i="76"/>
  <c r="T162" i="76"/>
  <c r="S162" i="76"/>
  <c r="R162" i="76"/>
  <c r="Q162" i="76"/>
  <c r="P162" i="76"/>
  <c r="O162" i="76"/>
  <c r="U161" i="76"/>
  <c r="T161" i="76"/>
  <c r="S161" i="76"/>
  <c r="R161" i="76"/>
  <c r="Q161" i="76"/>
  <c r="P161" i="76"/>
  <c r="O161" i="76"/>
  <c r="U160" i="76"/>
  <c r="T160" i="76"/>
  <c r="S160" i="76"/>
  <c r="R160" i="76"/>
  <c r="Q160" i="76"/>
  <c r="P160" i="76"/>
  <c r="O160" i="76"/>
  <c r="U159" i="76"/>
  <c r="T159" i="76"/>
  <c r="S159" i="76"/>
  <c r="R159" i="76"/>
  <c r="Q159" i="76"/>
  <c r="P159" i="76"/>
  <c r="O159" i="76"/>
  <c r="U158" i="76"/>
  <c r="T158" i="76"/>
  <c r="S158" i="76"/>
  <c r="R158" i="76"/>
  <c r="Q158" i="76"/>
  <c r="P158" i="76"/>
  <c r="O158" i="76"/>
  <c r="U157" i="76"/>
  <c r="T157" i="76"/>
  <c r="S157" i="76"/>
  <c r="R157" i="76"/>
  <c r="Q157" i="76"/>
  <c r="P157" i="76"/>
  <c r="O157" i="76"/>
  <c r="U156" i="76"/>
  <c r="T156" i="76"/>
  <c r="S156" i="76"/>
  <c r="R156" i="76"/>
  <c r="Q156" i="76"/>
  <c r="P156" i="76"/>
  <c r="O156" i="76"/>
  <c r="U155" i="76"/>
  <c r="T155" i="76"/>
  <c r="S155" i="76"/>
  <c r="R155" i="76"/>
  <c r="Q155" i="76"/>
  <c r="P155" i="76"/>
  <c r="O155" i="76"/>
  <c r="U154" i="76"/>
  <c r="T154" i="76"/>
  <c r="S154" i="76"/>
  <c r="R154" i="76"/>
  <c r="Q154" i="76"/>
  <c r="P154" i="76"/>
  <c r="O154" i="76"/>
  <c r="U153" i="76"/>
  <c r="T153" i="76"/>
  <c r="S153" i="76"/>
  <c r="R153" i="76"/>
  <c r="Q153" i="76"/>
  <c r="P153" i="76"/>
  <c r="O153" i="76"/>
  <c r="U152" i="76"/>
  <c r="T152" i="76"/>
  <c r="S152" i="76"/>
  <c r="R152" i="76"/>
  <c r="Q152" i="76"/>
  <c r="P152" i="76"/>
  <c r="O152" i="76"/>
  <c r="U151" i="76"/>
  <c r="T151" i="76"/>
  <c r="S151" i="76"/>
  <c r="R151" i="76"/>
  <c r="Q151" i="76"/>
  <c r="P151" i="76"/>
  <c r="O151" i="76"/>
  <c r="U150" i="76"/>
  <c r="T150" i="76"/>
  <c r="S150" i="76"/>
  <c r="R150" i="76"/>
  <c r="Q150" i="76"/>
  <c r="P150" i="76"/>
  <c r="O150" i="76"/>
  <c r="U149" i="76"/>
  <c r="T149" i="76"/>
  <c r="S149" i="76"/>
  <c r="R149" i="76"/>
  <c r="Q149" i="76"/>
  <c r="P149" i="76"/>
  <c r="O149" i="76"/>
  <c r="U148" i="76"/>
  <c r="T148" i="76"/>
  <c r="S148" i="76"/>
  <c r="R148" i="76"/>
  <c r="Q148" i="76"/>
  <c r="P148" i="76"/>
  <c r="O148" i="76"/>
  <c r="U147" i="76"/>
  <c r="T147" i="76"/>
  <c r="S147" i="76"/>
  <c r="R147" i="76"/>
  <c r="Q147" i="76"/>
  <c r="P147" i="76"/>
  <c r="O147" i="76"/>
  <c r="U146" i="76"/>
  <c r="T146" i="76"/>
  <c r="S146" i="76"/>
  <c r="R146" i="76"/>
  <c r="Q146" i="76"/>
  <c r="P146" i="76"/>
  <c r="O146" i="76"/>
  <c r="U145" i="76"/>
  <c r="T145" i="76"/>
  <c r="S145" i="76"/>
  <c r="R145" i="76"/>
  <c r="Q145" i="76"/>
  <c r="P145" i="76"/>
  <c r="O145" i="76"/>
  <c r="U144" i="76"/>
  <c r="T144" i="76"/>
  <c r="S144" i="76"/>
  <c r="R144" i="76"/>
  <c r="Q144" i="76"/>
  <c r="P144" i="76"/>
  <c r="O144" i="76"/>
  <c r="U143" i="76"/>
  <c r="T143" i="76"/>
  <c r="S143" i="76"/>
  <c r="R143" i="76"/>
  <c r="Q143" i="76"/>
  <c r="P143" i="76"/>
  <c r="O143" i="76"/>
  <c r="U142" i="76"/>
  <c r="T142" i="76"/>
  <c r="S142" i="76"/>
  <c r="R142" i="76"/>
  <c r="Q142" i="76"/>
  <c r="P142" i="76"/>
  <c r="O142" i="76"/>
  <c r="U141" i="76"/>
  <c r="T141" i="76"/>
  <c r="S141" i="76"/>
  <c r="R141" i="76"/>
  <c r="Q141" i="76"/>
  <c r="P141" i="76"/>
  <c r="O141" i="76"/>
  <c r="U140" i="76"/>
  <c r="T140" i="76"/>
  <c r="S140" i="76"/>
  <c r="R140" i="76"/>
  <c r="Q140" i="76"/>
  <c r="P140" i="76"/>
  <c r="O140" i="76"/>
  <c r="U139" i="76"/>
  <c r="T139" i="76"/>
  <c r="S139" i="76"/>
  <c r="R139" i="76"/>
  <c r="Q139" i="76"/>
  <c r="P139" i="76"/>
  <c r="O139" i="76"/>
  <c r="U138" i="76"/>
  <c r="T138" i="76"/>
  <c r="S138" i="76"/>
  <c r="R138" i="76"/>
  <c r="Q138" i="76"/>
  <c r="P138" i="76"/>
  <c r="O138" i="76"/>
  <c r="U137" i="76"/>
  <c r="T137" i="76"/>
  <c r="S137" i="76"/>
  <c r="R137" i="76"/>
  <c r="Q137" i="76"/>
  <c r="P137" i="76"/>
  <c r="O137" i="76"/>
  <c r="U136" i="76"/>
  <c r="T136" i="76"/>
  <c r="S136" i="76"/>
  <c r="R136" i="76"/>
  <c r="Q136" i="76"/>
  <c r="P136" i="76"/>
  <c r="O136" i="76"/>
  <c r="U135" i="76"/>
  <c r="T135" i="76"/>
  <c r="S135" i="76"/>
  <c r="R135" i="76"/>
  <c r="Q135" i="76"/>
  <c r="P135" i="76"/>
  <c r="O135" i="76"/>
  <c r="U134" i="76"/>
  <c r="T134" i="76"/>
  <c r="S134" i="76"/>
  <c r="R134" i="76"/>
  <c r="Q134" i="76"/>
  <c r="P134" i="76"/>
  <c r="O134" i="76"/>
  <c r="U133" i="76"/>
  <c r="T133" i="76"/>
  <c r="S133" i="76"/>
  <c r="R133" i="76"/>
  <c r="Q133" i="76"/>
  <c r="P133" i="76"/>
  <c r="O133" i="76"/>
  <c r="U132" i="76"/>
  <c r="T132" i="76"/>
  <c r="S132" i="76"/>
  <c r="R132" i="76"/>
  <c r="Q132" i="76"/>
  <c r="P132" i="76"/>
  <c r="O132" i="76"/>
  <c r="U131" i="76"/>
  <c r="T131" i="76"/>
  <c r="S131" i="76"/>
  <c r="R131" i="76"/>
  <c r="Q131" i="76"/>
  <c r="P131" i="76"/>
  <c r="O131" i="76"/>
  <c r="U130" i="76"/>
  <c r="T130" i="76"/>
  <c r="S130" i="76"/>
  <c r="R130" i="76"/>
  <c r="Q130" i="76"/>
  <c r="P130" i="76"/>
  <c r="O130" i="76"/>
  <c r="U129" i="76"/>
  <c r="T129" i="76"/>
  <c r="S129" i="76"/>
  <c r="R129" i="76"/>
  <c r="Q129" i="76"/>
  <c r="P129" i="76"/>
  <c r="O129" i="76"/>
  <c r="U128" i="76"/>
  <c r="T128" i="76"/>
  <c r="S128" i="76"/>
  <c r="R128" i="76"/>
  <c r="Q128" i="76"/>
  <c r="P128" i="76"/>
  <c r="O128" i="76"/>
  <c r="U127" i="76"/>
  <c r="T127" i="76"/>
  <c r="S127" i="76"/>
  <c r="R127" i="76"/>
  <c r="Q127" i="76"/>
  <c r="P127" i="76"/>
  <c r="O127" i="76"/>
  <c r="U126" i="76"/>
  <c r="T126" i="76"/>
  <c r="S126" i="76"/>
  <c r="R126" i="76"/>
  <c r="Q126" i="76"/>
  <c r="P126" i="76"/>
  <c r="O126" i="76"/>
  <c r="U125" i="76"/>
  <c r="T125" i="76"/>
  <c r="S125" i="76"/>
  <c r="R125" i="76"/>
  <c r="Q125" i="76"/>
  <c r="P125" i="76"/>
  <c r="O125" i="76"/>
  <c r="U124" i="76"/>
  <c r="T124" i="76"/>
  <c r="S124" i="76"/>
  <c r="R124" i="76"/>
  <c r="Q124" i="76"/>
  <c r="P124" i="76"/>
  <c r="O124" i="76"/>
  <c r="U123" i="76"/>
  <c r="T123" i="76"/>
  <c r="S123" i="76"/>
  <c r="R123" i="76"/>
  <c r="Q123" i="76"/>
  <c r="P123" i="76"/>
  <c r="O123" i="76"/>
  <c r="U122" i="76"/>
  <c r="T122" i="76"/>
  <c r="S122" i="76"/>
  <c r="R122" i="76"/>
  <c r="Q122" i="76"/>
  <c r="P122" i="76"/>
  <c r="O122" i="76"/>
  <c r="U121" i="76"/>
  <c r="T121" i="76"/>
  <c r="S121" i="76"/>
  <c r="R121" i="76"/>
  <c r="Q121" i="76"/>
  <c r="P121" i="76"/>
  <c r="O121" i="76"/>
  <c r="U120" i="76"/>
  <c r="T120" i="76"/>
  <c r="S120" i="76"/>
  <c r="R120" i="76"/>
  <c r="Q120" i="76"/>
  <c r="P120" i="76"/>
  <c r="O120" i="76"/>
  <c r="U119" i="76"/>
  <c r="T119" i="76"/>
  <c r="S119" i="76"/>
  <c r="R119" i="76"/>
  <c r="Q119" i="76"/>
  <c r="P119" i="76"/>
  <c r="O119" i="76"/>
  <c r="U118" i="76"/>
  <c r="T118" i="76"/>
  <c r="S118" i="76"/>
  <c r="R118" i="76"/>
  <c r="Q118" i="76"/>
  <c r="P118" i="76"/>
  <c r="O118" i="76"/>
  <c r="U117" i="76"/>
  <c r="T117" i="76"/>
  <c r="S117" i="76"/>
  <c r="R117" i="76"/>
  <c r="Q117" i="76"/>
  <c r="P117" i="76"/>
  <c r="O117" i="76"/>
  <c r="U116" i="76"/>
  <c r="T116" i="76"/>
  <c r="S116" i="76"/>
  <c r="R116" i="76"/>
  <c r="Q116" i="76"/>
  <c r="P116" i="76"/>
  <c r="O116" i="76"/>
  <c r="U115" i="76"/>
  <c r="T115" i="76"/>
  <c r="S115" i="76"/>
  <c r="R115" i="76"/>
  <c r="Q115" i="76"/>
  <c r="P115" i="76"/>
  <c r="O115" i="76"/>
  <c r="U114" i="76"/>
  <c r="T114" i="76"/>
  <c r="S114" i="76"/>
  <c r="R114" i="76"/>
  <c r="Q114" i="76"/>
  <c r="P114" i="76"/>
  <c r="O114" i="76"/>
  <c r="U113" i="76"/>
  <c r="T113" i="76"/>
  <c r="S113" i="76"/>
  <c r="R113" i="76"/>
  <c r="Q113" i="76"/>
  <c r="P113" i="76"/>
  <c r="O113" i="76"/>
  <c r="U112" i="76"/>
  <c r="T112" i="76"/>
  <c r="S112" i="76"/>
  <c r="R112" i="76"/>
  <c r="Q112" i="76"/>
  <c r="P112" i="76"/>
  <c r="O112" i="76"/>
  <c r="U111" i="76"/>
  <c r="T111" i="76"/>
  <c r="S111" i="76"/>
  <c r="R111" i="76"/>
  <c r="Q111" i="76"/>
  <c r="P111" i="76"/>
  <c r="O111" i="76"/>
  <c r="U110" i="76"/>
  <c r="T110" i="76"/>
  <c r="S110" i="76"/>
  <c r="R110" i="76"/>
  <c r="Q110" i="76"/>
  <c r="P110" i="76"/>
  <c r="O110" i="76"/>
  <c r="U109" i="76"/>
  <c r="T109" i="76"/>
  <c r="S109" i="76"/>
  <c r="R109" i="76"/>
  <c r="Q109" i="76"/>
  <c r="P109" i="76"/>
  <c r="O109" i="76"/>
  <c r="U108" i="76"/>
  <c r="T108" i="76"/>
  <c r="S108" i="76"/>
  <c r="R108" i="76"/>
  <c r="Q108" i="76"/>
  <c r="P108" i="76"/>
  <c r="O108" i="76"/>
  <c r="U107" i="76"/>
  <c r="T107" i="76"/>
  <c r="S107" i="76"/>
  <c r="R107" i="76"/>
  <c r="Q107" i="76"/>
  <c r="P107" i="76"/>
  <c r="O107" i="76"/>
  <c r="U106" i="76"/>
  <c r="T106" i="76"/>
  <c r="S106" i="76"/>
  <c r="R106" i="76"/>
  <c r="Q106" i="76"/>
  <c r="P106" i="76"/>
  <c r="O106" i="76"/>
  <c r="U105" i="76"/>
  <c r="T105" i="76"/>
  <c r="S105" i="76"/>
  <c r="R105" i="76"/>
  <c r="Q105" i="76"/>
  <c r="P105" i="76"/>
  <c r="O105" i="76"/>
  <c r="U104" i="76"/>
  <c r="T104" i="76"/>
  <c r="S104" i="76"/>
  <c r="R104" i="76"/>
  <c r="Q104" i="76"/>
  <c r="P104" i="76"/>
  <c r="O104" i="76"/>
  <c r="U103" i="76"/>
  <c r="T103" i="76"/>
  <c r="S103" i="76"/>
  <c r="R103" i="76"/>
  <c r="Q103" i="76"/>
  <c r="P103" i="76"/>
  <c r="O103" i="76"/>
  <c r="U102" i="76"/>
  <c r="T102" i="76"/>
  <c r="S102" i="76"/>
  <c r="R102" i="76"/>
  <c r="Q102" i="76"/>
  <c r="P102" i="76"/>
  <c r="O102" i="76"/>
  <c r="U101" i="76"/>
  <c r="T101" i="76"/>
  <c r="S101" i="76"/>
  <c r="R101" i="76"/>
  <c r="Q101" i="76"/>
  <c r="P101" i="76"/>
  <c r="O101" i="76"/>
  <c r="U100" i="76"/>
  <c r="T100" i="76"/>
  <c r="S100" i="76"/>
  <c r="R100" i="76"/>
  <c r="Q100" i="76"/>
  <c r="P100" i="76"/>
  <c r="O100" i="76"/>
  <c r="U99" i="76"/>
  <c r="T99" i="76"/>
  <c r="S99" i="76"/>
  <c r="R99" i="76"/>
  <c r="Q99" i="76"/>
  <c r="P99" i="76"/>
  <c r="O99" i="76"/>
  <c r="U98" i="76"/>
  <c r="T98" i="76"/>
  <c r="S98" i="76"/>
  <c r="R98" i="76"/>
  <c r="Q98" i="76"/>
  <c r="P98" i="76"/>
  <c r="O98" i="76"/>
  <c r="U97" i="76"/>
  <c r="T97" i="76"/>
  <c r="S97" i="76"/>
  <c r="R97" i="76"/>
  <c r="Q97" i="76"/>
  <c r="P97" i="76"/>
  <c r="O97" i="76"/>
  <c r="U96" i="76"/>
  <c r="T96" i="76"/>
  <c r="S96" i="76"/>
  <c r="R96" i="76"/>
  <c r="Q96" i="76"/>
  <c r="P96" i="76"/>
  <c r="O96" i="76"/>
  <c r="U95" i="76"/>
  <c r="T95" i="76"/>
  <c r="S95" i="76"/>
  <c r="R95" i="76"/>
  <c r="Q95" i="76"/>
  <c r="P95" i="76"/>
  <c r="O95" i="76"/>
  <c r="U94" i="76"/>
  <c r="T94" i="76"/>
  <c r="S94" i="76"/>
  <c r="R94" i="76"/>
  <c r="Q94" i="76"/>
  <c r="P94" i="76"/>
  <c r="O94" i="76"/>
  <c r="U93" i="76"/>
  <c r="T93" i="76"/>
  <c r="S93" i="76"/>
  <c r="R93" i="76"/>
  <c r="Q93" i="76"/>
  <c r="P93" i="76"/>
  <c r="O93" i="76"/>
  <c r="U92" i="76"/>
  <c r="T92" i="76"/>
  <c r="S92" i="76"/>
  <c r="R92" i="76"/>
  <c r="Q92" i="76"/>
  <c r="P92" i="76"/>
  <c r="O92" i="76"/>
  <c r="U91" i="76"/>
  <c r="T91" i="76"/>
  <c r="S91" i="76"/>
  <c r="R91" i="76"/>
  <c r="Q91" i="76"/>
  <c r="P91" i="76"/>
  <c r="O91" i="76"/>
  <c r="U90" i="76"/>
  <c r="T90" i="76"/>
  <c r="S90" i="76"/>
  <c r="R90" i="76"/>
  <c r="Q90" i="76"/>
  <c r="P90" i="76"/>
  <c r="O90" i="76"/>
  <c r="U89" i="76"/>
  <c r="T89" i="76"/>
  <c r="S89" i="76"/>
  <c r="R89" i="76"/>
  <c r="Q89" i="76"/>
  <c r="P89" i="76"/>
  <c r="O89" i="76"/>
  <c r="U88" i="76"/>
  <c r="T88" i="76"/>
  <c r="S88" i="76"/>
  <c r="R88" i="76"/>
  <c r="Q88" i="76"/>
  <c r="P88" i="76"/>
  <c r="O88" i="76"/>
  <c r="U87" i="76"/>
  <c r="T87" i="76"/>
  <c r="S87" i="76"/>
  <c r="R87" i="76"/>
  <c r="Q87" i="76"/>
  <c r="P87" i="76"/>
  <c r="O87" i="76"/>
  <c r="U86" i="76"/>
  <c r="T86" i="76"/>
  <c r="S86" i="76"/>
  <c r="R86" i="76"/>
  <c r="Q86" i="76"/>
  <c r="P86" i="76"/>
  <c r="O86" i="76"/>
  <c r="U85" i="76"/>
  <c r="T85" i="76"/>
  <c r="S85" i="76"/>
  <c r="R85" i="76"/>
  <c r="Q85" i="76"/>
  <c r="P85" i="76"/>
  <c r="O85" i="76"/>
  <c r="U84" i="76"/>
  <c r="T84" i="76"/>
  <c r="S84" i="76"/>
  <c r="R84" i="76"/>
  <c r="Q84" i="76"/>
  <c r="P84" i="76"/>
  <c r="O84" i="76"/>
  <c r="U83" i="76"/>
  <c r="T83" i="76"/>
  <c r="S83" i="76"/>
  <c r="R83" i="76"/>
  <c r="Q83" i="76"/>
  <c r="P83" i="76"/>
  <c r="O83" i="76"/>
  <c r="U82" i="76"/>
  <c r="T82" i="76"/>
  <c r="S82" i="76"/>
  <c r="R82" i="76"/>
  <c r="Q82" i="76"/>
  <c r="P82" i="76"/>
  <c r="O82" i="76"/>
  <c r="U81" i="76"/>
  <c r="T81" i="76"/>
  <c r="S81" i="76"/>
  <c r="R81" i="76"/>
  <c r="Q81" i="76"/>
  <c r="P81" i="76"/>
  <c r="O81" i="76"/>
  <c r="U80" i="76"/>
  <c r="T80" i="76"/>
  <c r="S80" i="76"/>
  <c r="R80" i="76"/>
  <c r="Q80" i="76"/>
  <c r="P80" i="76"/>
  <c r="O80" i="76"/>
  <c r="U79" i="76"/>
  <c r="T79" i="76"/>
  <c r="S79" i="76"/>
  <c r="R79" i="76"/>
  <c r="Q79" i="76"/>
  <c r="P79" i="76"/>
  <c r="O79" i="76"/>
  <c r="U78" i="76"/>
  <c r="T78" i="76"/>
  <c r="S78" i="76"/>
  <c r="R78" i="76"/>
  <c r="Q78" i="76"/>
  <c r="P78" i="76"/>
  <c r="O78" i="76"/>
  <c r="U77" i="76"/>
  <c r="T77" i="76"/>
  <c r="S77" i="76"/>
  <c r="R77" i="76"/>
  <c r="Q77" i="76"/>
  <c r="P77" i="76"/>
  <c r="O77" i="76"/>
  <c r="U76" i="76"/>
  <c r="T76" i="76"/>
  <c r="S76" i="76"/>
  <c r="R76" i="76"/>
  <c r="Q76" i="76"/>
  <c r="P76" i="76"/>
  <c r="O76" i="76"/>
  <c r="U75" i="76"/>
  <c r="T75" i="76"/>
  <c r="S75" i="76"/>
  <c r="R75" i="76"/>
  <c r="Q75" i="76"/>
  <c r="P75" i="76"/>
  <c r="O75" i="76"/>
  <c r="U74" i="76"/>
  <c r="T74" i="76"/>
  <c r="S74" i="76"/>
  <c r="R74" i="76"/>
  <c r="Q74" i="76"/>
  <c r="P74" i="76"/>
  <c r="O74" i="76"/>
  <c r="U73" i="76"/>
  <c r="T73" i="76"/>
  <c r="S73" i="76"/>
  <c r="R73" i="76"/>
  <c r="Q73" i="76"/>
  <c r="P73" i="76"/>
  <c r="O73" i="76"/>
  <c r="U72" i="76"/>
  <c r="T72" i="76"/>
  <c r="S72" i="76"/>
  <c r="R72" i="76"/>
  <c r="Q72" i="76"/>
  <c r="P72" i="76"/>
  <c r="O72" i="76"/>
  <c r="U71" i="76"/>
  <c r="T71" i="76"/>
  <c r="S71" i="76"/>
  <c r="R71" i="76"/>
  <c r="Q71" i="76"/>
  <c r="P71" i="76"/>
  <c r="O71" i="76"/>
  <c r="U70" i="76"/>
  <c r="T70" i="76"/>
  <c r="S70" i="76"/>
  <c r="R70" i="76"/>
  <c r="Q70" i="76"/>
  <c r="P70" i="76"/>
  <c r="O70" i="76"/>
  <c r="U69" i="76"/>
  <c r="T69" i="76"/>
  <c r="S69" i="76"/>
  <c r="R69" i="76"/>
  <c r="Q69" i="76"/>
  <c r="P69" i="76"/>
  <c r="O69" i="76"/>
  <c r="U68" i="76"/>
  <c r="T68" i="76"/>
  <c r="S68" i="76"/>
  <c r="R68" i="76"/>
  <c r="Q68" i="76"/>
  <c r="P68" i="76"/>
  <c r="O68" i="76"/>
  <c r="U67" i="76"/>
  <c r="T67" i="76"/>
  <c r="S67" i="76"/>
  <c r="R67" i="76"/>
  <c r="Q67" i="76"/>
  <c r="P67" i="76"/>
  <c r="O67" i="76"/>
  <c r="U66" i="76"/>
  <c r="T66" i="76"/>
  <c r="S66" i="76"/>
  <c r="R66" i="76"/>
  <c r="Q66" i="76"/>
  <c r="P66" i="76"/>
  <c r="O66" i="76"/>
  <c r="U65" i="76"/>
  <c r="T65" i="76"/>
  <c r="S65" i="76"/>
  <c r="R65" i="76"/>
  <c r="Q65" i="76"/>
  <c r="P65" i="76"/>
  <c r="O65" i="76"/>
  <c r="U64" i="76"/>
  <c r="T64" i="76"/>
  <c r="S64" i="76"/>
  <c r="R64" i="76"/>
  <c r="Q64" i="76"/>
  <c r="P64" i="76"/>
  <c r="O64" i="76"/>
  <c r="U63" i="76"/>
  <c r="T63" i="76"/>
  <c r="S63" i="76"/>
  <c r="R63" i="76"/>
  <c r="Q63" i="76"/>
  <c r="P63" i="76"/>
  <c r="O63" i="76"/>
  <c r="U62" i="76"/>
  <c r="T62" i="76"/>
  <c r="S62" i="76"/>
  <c r="R62" i="76"/>
  <c r="Q62" i="76"/>
  <c r="P62" i="76"/>
  <c r="O62" i="76"/>
  <c r="U61" i="76"/>
  <c r="T61" i="76"/>
  <c r="S61" i="76"/>
  <c r="R61" i="76"/>
  <c r="Q61" i="76"/>
  <c r="P61" i="76"/>
  <c r="O61" i="76"/>
  <c r="U60" i="76"/>
  <c r="T60" i="76"/>
  <c r="S60" i="76"/>
  <c r="R60" i="76"/>
  <c r="Q60" i="76"/>
  <c r="P60" i="76"/>
  <c r="O60" i="76"/>
  <c r="U59" i="76"/>
  <c r="T59" i="76"/>
  <c r="S59" i="76"/>
  <c r="R59" i="76"/>
  <c r="Q59" i="76"/>
  <c r="P59" i="76"/>
  <c r="O59" i="76"/>
  <c r="U58" i="76"/>
  <c r="T58" i="76"/>
  <c r="S58" i="76"/>
  <c r="R58" i="76"/>
  <c r="Q58" i="76"/>
  <c r="P58" i="76"/>
  <c r="O58" i="76"/>
  <c r="U57" i="76"/>
  <c r="T57" i="76"/>
  <c r="S57" i="76"/>
  <c r="R57" i="76"/>
  <c r="Q57" i="76"/>
  <c r="P57" i="76"/>
  <c r="O57" i="76"/>
  <c r="U56" i="76"/>
  <c r="T56" i="76"/>
  <c r="S56" i="76"/>
  <c r="R56" i="76"/>
  <c r="Q56" i="76"/>
  <c r="P56" i="76"/>
  <c r="O56" i="76"/>
  <c r="U55" i="76"/>
  <c r="T55" i="76"/>
  <c r="S55" i="76"/>
  <c r="R55" i="76"/>
  <c r="Q55" i="76"/>
  <c r="P55" i="76"/>
  <c r="O55" i="76"/>
  <c r="U54" i="76"/>
  <c r="T54" i="76"/>
  <c r="S54" i="76"/>
  <c r="R54" i="76"/>
  <c r="Q54" i="76"/>
  <c r="P54" i="76"/>
  <c r="O54" i="76"/>
  <c r="U53" i="76"/>
  <c r="T53" i="76"/>
  <c r="S53" i="76"/>
  <c r="R53" i="76"/>
  <c r="Q53" i="76"/>
  <c r="P53" i="76"/>
  <c r="O53" i="76"/>
  <c r="U52" i="76"/>
  <c r="T52" i="76"/>
  <c r="S52" i="76"/>
  <c r="R52" i="76"/>
  <c r="Q52" i="76"/>
  <c r="P52" i="76"/>
  <c r="O52" i="76"/>
  <c r="U51" i="76"/>
  <c r="T51" i="76"/>
  <c r="S51" i="76"/>
  <c r="R51" i="76"/>
  <c r="Q51" i="76"/>
  <c r="P51" i="76"/>
  <c r="O51" i="76"/>
  <c r="U50" i="76"/>
  <c r="T50" i="76"/>
  <c r="S50" i="76"/>
  <c r="R50" i="76"/>
  <c r="Q50" i="76"/>
  <c r="P50" i="76"/>
  <c r="O50" i="76"/>
  <c r="U49" i="76"/>
  <c r="T49" i="76"/>
  <c r="S49" i="76"/>
  <c r="R49" i="76"/>
  <c r="Q49" i="76"/>
  <c r="P49" i="76"/>
  <c r="O49" i="76"/>
  <c r="U48" i="76"/>
  <c r="T48" i="76"/>
  <c r="S48" i="76"/>
  <c r="R48" i="76"/>
  <c r="Q48" i="76"/>
  <c r="P48" i="76"/>
  <c r="O48" i="76"/>
  <c r="U47" i="76"/>
  <c r="T47" i="76"/>
  <c r="S47" i="76"/>
  <c r="R47" i="76"/>
  <c r="Q47" i="76"/>
  <c r="P47" i="76"/>
  <c r="O47" i="76"/>
  <c r="U46" i="76"/>
  <c r="T46" i="76"/>
  <c r="S46" i="76"/>
  <c r="R46" i="76"/>
  <c r="Q46" i="76"/>
  <c r="P46" i="76"/>
  <c r="O46" i="76"/>
  <c r="U45" i="76"/>
  <c r="T45" i="76"/>
  <c r="S45" i="76"/>
  <c r="R45" i="76"/>
  <c r="Q45" i="76"/>
  <c r="P45" i="76"/>
  <c r="O45" i="76"/>
  <c r="U44" i="76"/>
  <c r="T44" i="76"/>
  <c r="S44" i="76"/>
  <c r="R44" i="76"/>
  <c r="Q44" i="76"/>
  <c r="P44" i="76"/>
  <c r="O44" i="76"/>
  <c r="U43" i="76"/>
  <c r="T43" i="76"/>
  <c r="S43" i="76"/>
  <c r="R43" i="76"/>
  <c r="Q43" i="76"/>
  <c r="P43" i="76"/>
  <c r="O43" i="76"/>
  <c r="U42" i="76"/>
  <c r="T42" i="76"/>
  <c r="S42" i="76"/>
  <c r="R42" i="76"/>
  <c r="Q42" i="76"/>
  <c r="P42" i="76"/>
  <c r="O42" i="76"/>
  <c r="U41" i="76"/>
  <c r="T41" i="76"/>
  <c r="S41" i="76"/>
  <c r="R41" i="76"/>
  <c r="Q41" i="76"/>
  <c r="P41" i="76"/>
  <c r="O41" i="76"/>
  <c r="U40" i="76"/>
  <c r="T40" i="76"/>
  <c r="S40" i="76"/>
  <c r="R40" i="76"/>
  <c r="Q40" i="76"/>
  <c r="P40" i="76"/>
  <c r="O40" i="76"/>
  <c r="U39" i="76"/>
  <c r="T39" i="76"/>
  <c r="S39" i="76"/>
  <c r="R39" i="76"/>
  <c r="Q39" i="76"/>
  <c r="P39" i="76"/>
  <c r="O39" i="76"/>
  <c r="U38" i="76"/>
  <c r="T38" i="76"/>
  <c r="S38" i="76"/>
  <c r="R38" i="76"/>
  <c r="Q38" i="76"/>
  <c r="P38" i="76"/>
  <c r="O38" i="76"/>
  <c r="U37" i="76"/>
  <c r="T37" i="76"/>
  <c r="S37" i="76"/>
  <c r="R37" i="76"/>
  <c r="Q37" i="76"/>
  <c r="P37" i="76"/>
  <c r="O37" i="76"/>
  <c r="U36" i="76"/>
  <c r="T36" i="76"/>
  <c r="S36" i="76"/>
  <c r="R36" i="76"/>
  <c r="Q36" i="76"/>
  <c r="P36" i="76"/>
  <c r="O36" i="76"/>
  <c r="U35" i="76"/>
  <c r="T35" i="76"/>
  <c r="S35" i="76"/>
  <c r="R35" i="76"/>
  <c r="Q35" i="76"/>
  <c r="P35" i="76"/>
  <c r="O35" i="76"/>
  <c r="U34" i="76"/>
  <c r="T34" i="76"/>
  <c r="S34" i="76"/>
  <c r="R34" i="76"/>
  <c r="Q34" i="76"/>
  <c r="P34" i="76"/>
  <c r="O34" i="76"/>
  <c r="U33" i="76"/>
  <c r="T33" i="76"/>
  <c r="S33" i="76"/>
  <c r="R33" i="76"/>
  <c r="Q33" i="76"/>
  <c r="P33" i="76"/>
  <c r="O33" i="76"/>
  <c r="U32" i="76"/>
  <c r="T32" i="76"/>
  <c r="S32" i="76"/>
  <c r="R32" i="76"/>
  <c r="Q32" i="76"/>
  <c r="P32" i="76"/>
  <c r="O32" i="76"/>
  <c r="U31" i="76"/>
  <c r="T31" i="76"/>
  <c r="S31" i="76"/>
  <c r="R31" i="76"/>
  <c r="Q31" i="76"/>
  <c r="P31" i="76"/>
  <c r="O31" i="76"/>
  <c r="U30" i="76"/>
  <c r="T30" i="76"/>
  <c r="S30" i="76"/>
  <c r="R30" i="76"/>
  <c r="Q30" i="76"/>
  <c r="P30" i="76"/>
  <c r="O30" i="76"/>
  <c r="U29" i="76"/>
  <c r="T29" i="76"/>
  <c r="S29" i="76"/>
  <c r="R29" i="76"/>
  <c r="Q29" i="76"/>
  <c r="P29" i="76"/>
  <c r="O29" i="76"/>
  <c r="U28" i="76"/>
  <c r="T28" i="76"/>
  <c r="S28" i="76"/>
  <c r="R28" i="76"/>
  <c r="Q28" i="76"/>
  <c r="P28" i="76"/>
  <c r="O28" i="76"/>
  <c r="U27" i="76"/>
  <c r="T27" i="76"/>
  <c r="S27" i="76"/>
  <c r="R27" i="76"/>
  <c r="Q27" i="76"/>
  <c r="P27" i="76"/>
  <c r="O27" i="76"/>
  <c r="U26" i="76"/>
  <c r="T26" i="76"/>
  <c r="S26" i="76"/>
  <c r="R26" i="76"/>
  <c r="Q26" i="76"/>
  <c r="P26" i="76"/>
  <c r="O26" i="76"/>
  <c r="U25" i="76"/>
  <c r="T25" i="76"/>
  <c r="S25" i="76"/>
  <c r="R25" i="76"/>
  <c r="Q25" i="76"/>
  <c r="P25" i="76"/>
  <c r="O25" i="76"/>
  <c r="U24" i="76"/>
  <c r="T24" i="76"/>
  <c r="S24" i="76"/>
  <c r="R24" i="76"/>
  <c r="Q24" i="76"/>
  <c r="P24" i="76"/>
  <c r="O24" i="76"/>
  <c r="U23" i="76"/>
  <c r="T23" i="76"/>
  <c r="S23" i="76"/>
  <c r="R23" i="76"/>
  <c r="Q23" i="76"/>
  <c r="P23" i="76"/>
  <c r="O23" i="76"/>
  <c r="U22" i="76"/>
  <c r="T22" i="76"/>
  <c r="S22" i="76"/>
  <c r="R22" i="76"/>
  <c r="Q22" i="76"/>
  <c r="P22" i="76"/>
  <c r="O22" i="76"/>
  <c r="U21" i="76"/>
  <c r="T21" i="76"/>
  <c r="S21" i="76"/>
  <c r="R21" i="76"/>
  <c r="Q21" i="76"/>
  <c r="P21" i="76"/>
  <c r="O21" i="76"/>
  <c r="U20" i="76"/>
  <c r="T20" i="76"/>
  <c r="S20" i="76"/>
  <c r="R20" i="76"/>
  <c r="Q20" i="76"/>
  <c r="P20" i="76"/>
  <c r="O20" i="76"/>
  <c r="U19" i="76"/>
  <c r="T19" i="76"/>
  <c r="S19" i="76"/>
  <c r="R19" i="76"/>
  <c r="Q19" i="76"/>
  <c r="P19" i="76"/>
  <c r="O19" i="76"/>
  <c r="U18" i="76"/>
  <c r="T18" i="76"/>
  <c r="S18" i="76"/>
  <c r="R18" i="76"/>
  <c r="Q18" i="76"/>
  <c r="P18" i="76"/>
  <c r="O18" i="76"/>
  <c r="U17" i="76"/>
  <c r="T17" i="76"/>
  <c r="S17" i="76"/>
  <c r="R17" i="76"/>
  <c r="Q17" i="76"/>
  <c r="P17" i="76"/>
  <c r="O17" i="76"/>
  <c r="N418" i="76" l="1"/>
  <c r="N17" i="76"/>
  <c r="N21" i="76"/>
  <c r="N25" i="76"/>
  <c r="N29" i="76"/>
  <c r="N33" i="76"/>
  <c r="N37" i="76"/>
  <c r="N41" i="76"/>
  <c r="N43" i="76"/>
  <c r="N45" i="76"/>
  <c r="N47" i="76"/>
  <c r="N51" i="76"/>
  <c r="N53" i="76"/>
  <c r="N55" i="76"/>
  <c r="N57" i="76"/>
  <c r="N59" i="76"/>
  <c r="N61" i="76"/>
  <c r="N63" i="76"/>
  <c r="N65" i="76"/>
  <c r="N67" i="76"/>
  <c r="N69" i="76"/>
  <c r="N77" i="76"/>
  <c r="N79" i="76"/>
  <c r="N81" i="76"/>
  <c r="N83" i="76"/>
  <c r="N85" i="76"/>
  <c r="N87" i="76"/>
  <c r="N89" i="76"/>
  <c r="N91" i="76"/>
  <c r="N93" i="76"/>
  <c r="N95" i="76"/>
  <c r="N97" i="76"/>
  <c r="N99" i="76"/>
  <c r="N101" i="76"/>
  <c r="N103" i="76"/>
  <c r="N105" i="76"/>
  <c r="N107" i="76"/>
  <c r="N109" i="76"/>
  <c r="N111" i="76"/>
  <c r="N113" i="76"/>
  <c r="N115" i="76"/>
  <c r="N117" i="76"/>
  <c r="N119" i="76"/>
  <c r="N121" i="76"/>
  <c r="N123" i="76"/>
  <c r="N125" i="76"/>
  <c r="N127" i="76"/>
  <c r="N129" i="76"/>
  <c r="N131" i="76"/>
  <c r="N133" i="76"/>
  <c r="N135" i="76"/>
  <c r="N137" i="76"/>
  <c r="N139" i="76"/>
  <c r="N141" i="76"/>
  <c r="N143" i="76"/>
  <c r="N145" i="76"/>
  <c r="N147" i="76"/>
  <c r="N149" i="76"/>
  <c r="N151" i="76"/>
  <c r="N153" i="76"/>
  <c r="N155" i="76"/>
  <c r="N157" i="76"/>
  <c r="N159" i="76"/>
  <c r="N161" i="76"/>
  <c r="N163" i="76"/>
  <c r="N165" i="76"/>
  <c r="N19" i="76"/>
  <c r="N23" i="76"/>
  <c r="N27" i="76"/>
  <c r="N31" i="76"/>
  <c r="N35" i="76"/>
  <c r="N39" i="76"/>
  <c r="N49" i="76"/>
  <c r="N20" i="76"/>
  <c r="N24" i="76"/>
  <c r="N28" i="76"/>
  <c r="N30" i="76"/>
  <c r="N34" i="76"/>
  <c r="N38" i="76"/>
  <c r="N42" i="76"/>
  <c r="N46" i="76"/>
  <c r="N52" i="76"/>
  <c r="N56" i="76"/>
  <c r="N60" i="76"/>
  <c r="N64" i="76"/>
  <c r="N68" i="76"/>
  <c r="N72" i="76"/>
  <c r="N76" i="76"/>
  <c r="N80" i="76"/>
  <c r="N84" i="76"/>
  <c r="N88" i="76"/>
  <c r="N92" i="76"/>
  <c r="N96" i="76"/>
  <c r="N100" i="76"/>
  <c r="N104" i="76"/>
  <c r="N108" i="76"/>
  <c r="N112" i="76"/>
  <c r="N116" i="76"/>
  <c r="N120" i="76"/>
  <c r="N124" i="76"/>
  <c r="N128" i="76"/>
  <c r="N130" i="76"/>
  <c r="N134" i="76"/>
  <c r="N138" i="76"/>
  <c r="N142" i="76"/>
  <c r="N146" i="76"/>
  <c r="N150" i="76"/>
  <c r="N154" i="76"/>
  <c r="N158" i="76"/>
  <c r="N162" i="76"/>
  <c r="N164" i="76"/>
  <c r="N168" i="76"/>
  <c r="N172" i="76"/>
  <c r="N176" i="76"/>
  <c r="N180" i="76"/>
  <c r="N184" i="76"/>
  <c r="N188" i="76"/>
  <c r="N192" i="76"/>
  <c r="N196" i="76"/>
  <c r="N200" i="76"/>
  <c r="N204" i="76"/>
  <c r="N208" i="76"/>
  <c r="N212" i="76"/>
  <c r="N216" i="76"/>
  <c r="N220" i="76"/>
  <c r="N226" i="76"/>
  <c r="N244" i="76"/>
  <c r="N18" i="76"/>
  <c r="N22" i="76"/>
  <c r="N26" i="76"/>
  <c r="N32" i="76"/>
  <c r="N36" i="76"/>
  <c r="N40" i="76"/>
  <c r="N44" i="76"/>
  <c r="N48" i="76"/>
  <c r="N50" i="76"/>
  <c r="N54" i="76"/>
  <c r="N58" i="76"/>
  <c r="N62" i="76"/>
  <c r="N66" i="76"/>
  <c r="N70" i="76"/>
  <c r="N74" i="76"/>
  <c r="N78" i="76"/>
  <c r="N82" i="76"/>
  <c r="N86" i="76"/>
  <c r="N90" i="76"/>
  <c r="N94" i="76"/>
  <c r="N98" i="76"/>
  <c r="N102" i="76"/>
  <c r="N106" i="76"/>
  <c r="N110" i="76"/>
  <c r="N114" i="76"/>
  <c r="N118" i="76"/>
  <c r="N122" i="76"/>
  <c r="N126" i="76"/>
  <c r="N132" i="76"/>
  <c r="N136" i="76"/>
  <c r="N140" i="76"/>
  <c r="N144" i="76"/>
  <c r="N148" i="76"/>
  <c r="N152" i="76"/>
  <c r="N156" i="76"/>
  <c r="N160" i="76"/>
  <c r="N166" i="76"/>
  <c r="N170" i="76"/>
  <c r="N174" i="76"/>
  <c r="N178" i="76"/>
  <c r="N182" i="76"/>
  <c r="N186" i="76"/>
  <c r="N190" i="76"/>
  <c r="N194" i="76"/>
  <c r="N198" i="76"/>
  <c r="N202" i="76"/>
  <c r="N206" i="76"/>
  <c r="N210" i="76"/>
  <c r="N214" i="76"/>
  <c r="N218" i="76"/>
  <c r="N222" i="76"/>
  <c r="N224" i="76"/>
  <c r="N228" i="76"/>
  <c r="N230" i="76"/>
  <c r="N232" i="76"/>
  <c r="N234" i="76"/>
  <c r="N236" i="76"/>
  <c r="N238" i="76"/>
  <c r="N240" i="76"/>
  <c r="N242" i="76"/>
  <c r="N246" i="76"/>
  <c r="N248" i="76"/>
  <c r="N250" i="76"/>
  <c r="N252" i="76"/>
  <c r="N254" i="76"/>
  <c r="N256" i="76"/>
  <c r="N258" i="76"/>
  <c r="N260" i="76"/>
  <c r="N262" i="76"/>
  <c r="N264" i="76"/>
  <c r="N266" i="76"/>
  <c r="N268" i="76"/>
  <c r="N270" i="76"/>
  <c r="N272" i="76"/>
  <c r="N274" i="76"/>
  <c r="N276" i="76"/>
  <c r="N278" i="76"/>
  <c r="N280" i="76"/>
  <c r="N282" i="76"/>
  <c r="N284" i="76"/>
  <c r="N286" i="76"/>
  <c r="N288" i="76"/>
  <c r="N290" i="76"/>
  <c r="N292" i="76"/>
  <c r="N294" i="76"/>
  <c r="N296" i="76"/>
  <c r="N298" i="76"/>
  <c r="N300" i="76"/>
  <c r="N302" i="76"/>
  <c r="N304" i="76"/>
  <c r="N306" i="76"/>
  <c r="N308" i="76"/>
  <c r="N310" i="76"/>
  <c r="N312" i="76"/>
  <c r="N314" i="76"/>
  <c r="N316" i="76"/>
  <c r="N318" i="76"/>
  <c r="N320" i="76"/>
  <c r="N322" i="76"/>
  <c r="N324" i="76"/>
  <c r="N326" i="76"/>
  <c r="N328" i="76"/>
  <c r="N330" i="76"/>
  <c r="N332" i="76"/>
  <c r="N334" i="76"/>
  <c r="N336" i="76"/>
  <c r="N338" i="76"/>
  <c r="N340" i="76"/>
  <c r="N342" i="76"/>
  <c r="N344" i="76"/>
  <c r="N346" i="76"/>
  <c r="N348" i="76"/>
  <c r="N350" i="76"/>
  <c r="N352" i="76"/>
  <c r="N354" i="76"/>
  <c r="N356" i="76"/>
  <c r="N358" i="76"/>
  <c r="N360" i="76"/>
  <c r="N362" i="76"/>
  <c r="N364" i="76"/>
  <c r="N366" i="76"/>
  <c r="N368" i="76"/>
  <c r="N370" i="76"/>
  <c r="N372" i="76"/>
  <c r="N374" i="76"/>
  <c r="N376" i="76"/>
  <c r="N378" i="76"/>
  <c r="N380" i="76"/>
  <c r="N382" i="76"/>
  <c r="N384" i="76"/>
  <c r="N386" i="76"/>
  <c r="N388" i="76"/>
  <c r="N390" i="76"/>
  <c r="N392" i="76"/>
  <c r="N394" i="76"/>
  <c r="N396" i="76"/>
  <c r="N398" i="76"/>
  <c r="N400" i="76"/>
  <c r="N402" i="76"/>
  <c r="N404" i="76"/>
  <c r="N406" i="76"/>
  <c r="N408" i="76"/>
  <c r="N410" i="76"/>
  <c r="N412" i="76"/>
  <c r="N414" i="76"/>
  <c r="N416" i="76"/>
  <c r="N73" i="76"/>
  <c r="N71" i="76"/>
  <c r="N75" i="76"/>
  <c r="N169" i="76"/>
  <c r="N173" i="76"/>
  <c r="N177" i="76"/>
  <c r="N181" i="76"/>
  <c r="N185" i="76"/>
  <c r="N189" i="76"/>
  <c r="N193" i="76"/>
  <c r="N199" i="76"/>
  <c r="N203" i="76"/>
  <c r="N207" i="76"/>
  <c r="N211" i="76"/>
  <c r="N215" i="76"/>
  <c r="N221" i="76"/>
  <c r="N225" i="76"/>
  <c r="N229" i="76"/>
  <c r="N235" i="76"/>
  <c r="N239" i="76"/>
  <c r="N243" i="76"/>
  <c r="N247" i="76"/>
  <c r="N251" i="76"/>
  <c r="N255" i="76"/>
  <c r="N259" i="76"/>
  <c r="N265" i="76"/>
  <c r="N269" i="76"/>
  <c r="N273" i="76"/>
  <c r="N279" i="76"/>
  <c r="N283" i="76"/>
  <c r="N287" i="76"/>
  <c r="N291" i="76"/>
  <c r="N295" i="76"/>
  <c r="N299" i="76"/>
  <c r="N303" i="76"/>
  <c r="N307" i="76"/>
  <c r="N311" i="76"/>
  <c r="N315" i="76"/>
  <c r="N317" i="76"/>
  <c r="N319" i="76"/>
  <c r="N323" i="76"/>
  <c r="N325" i="76"/>
  <c r="N327" i="76"/>
  <c r="N329" i="76"/>
  <c r="N331" i="76"/>
  <c r="N333" i="76"/>
  <c r="N335" i="76"/>
  <c r="N337" i="76"/>
  <c r="N339" i="76"/>
  <c r="N341" i="76"/>
  <c r="N343" i="76"/>
  <c r="N345" i="76"/>
  <c r="N347" i="76"/>
  <c r="N349" i="76"/>
  <c r="N351" i="76"/>
  <c r="N353" i="76"/>
  <c r="N355" i="76"/>
  <c r="N357" i="76"/>
  <c r="N361" i="76"/>
  <c r="N363" i="76"/>
  <c r="N365" i="76"/>
  <c r="N367" i="76"/>
  <c r="N369" i="76"/>
  <c r="N371" i="76"/>
  <c r="N373" i="76"/>
  <c r="N375" i="76"/>
  <c r="N377" i="76"/>
  <c r="N379" i="76"/>
  <c r="N381" i="76"/>
  <c r="N383" i="76"/>
  <c r="N385" i="76"/>
  <c r="N387" i="76"/>
  <c r="N389" i="76"/>
  <c r="N391" i="76"/>
  <c r="N393" i="76"/>
  <c r="N395" i="76"/>
  <c r="N397" i="76"/>
  <c r="N399" i="76"/>
  <c r="N401" i="76"/>
  <c r="N403" i="76"/>
  <c r="N405" i="76"/>
  <c r="N407" i="76"/>
  <c r="N409" i="76"/>
  <c r="N411" i="76"/>
  <c r="N413" i="76"/>
  <c r="N415" i="76"/>
  <c r="N417" i="76"/>
  <c r="N419" i="76"/>
  <c r="N167" i="76"/>
  <c r="N171" i="76"/>
  <c r="N175" i="76"/>
  <c r="N179" i="76"/>
  <c r="N183" i="76"/>
  <c r="N187" i="76"/>
  <c r="N191" i="76"/>
  <c r="N195" i="76"/>
  <c r="N197" i="76"/>
  <c r="N201" i="76"/>
  <c r="N205" i="76"/>
  <c r="N209" i="76"/>
  <c r="N213" i="76"/>
  <c r="N217" i="76"/>
  <c r="N219" i="76"/>
  <c r="N223" i="76"/>
  <c r="N227" i="76"/>
  <c r="N231" i="76"/>
  <c r="N233" i="76"/>
  <c r="N237" i="76"/>
  <c r="N241" i="76"/>
  <c r="N245" i="76"/>
  <c r="N249" i="76"/>
  <c r="N253" i="76"/>
  <c r="N257" i="76"/>
  <c r="N261" i="76"/>
  <c r="N263" i="76"/>
  <c r="N267" i="76"/>
  <c r="N271" i="76"/>
  <c r="N275" i="76"/>
  <c r="N277" i="76"/>
  <c r="N281" i="76"/>
  <c r="N285" i="76"/>
  <c r="N289" i="76"/>
  <c r="N293" i="76"/>
  <c r="N297" i="76"/>
  <c r="N301" i="76"/>
  <c r="N305" i="76"/>
  <c r="N309" i="76"/>
  <c r="N313" i="76"/>
  <c r="N321" i="76"/>
  <c r="N359" i="76"/>
  <c r="I22" i="103"/>
  <c r="H22" i="103"/>
  <c r="G22" i="103"/>
  <c r="F22" i="103"/>
  <c r="E22" i="103"/>
  <c r="D22" i="103"/>
  <c r="C22" i="103"/>
  <c r="X16" i="76" l="1"/>
  <c r="AV370" i="70"/>
  <c r="AW370" i="70"/>
  <c r="AX370" i="70"/>
  <c r="AY370" i="70"/>
  <c r="AV371" i="70"/>
  <c r="AW371" i="70"/>
  <c r="AX371" i="70"/>
  <c r="AY371" i="70"/>
  <c r="AV372" i="70"/>
  <c r="AW372" i="70"/>
  <c r="AX372" i="70"/>
  <c r="AY372" i="70"/>
  <c r="AV373" i="70"/>
  <c r="AW373" i="70"/>
  <c r="AX373" i="70"/>
  <c r="AY373" i="70"/>
  <c r="AV374" i="70"/>
  <c r="AW374" i="70"/>
  <c r="AX374" i="70"/>
  <c r="AY374" i="70"/>
  <c r="AV375" i="70"/>
  <c r="AW375" i="70"/>
  <c r="AX375" i="70"/>
  <c r="AY375" i="70"/>
  <c r="AV376" i="70"/>
  <c r="AW376" i="70"/>
  <c r="AX376" i="70"/>
  <c r="AY376" i="70"/>
  <c r="AV377" i="70"/>
  <c r="AW377" i="70"/>
  <c r="AX377" i="70"/>
  <c r="AY377" i="70"/>
  <c r="AV378" i="70"/>
  <c r="AW378" i="70"/>
  <c r="AX378" i="70"/>
  <c r="AY378" i="70"/>
  <c r="AV379" i="70"/>
  <c r="AW379" i="70"/>
  <c r="AX379" i="70"/>
  <c r="AY379" i="70"/>
  <c r="AV380" i="70"/>
  <c r="AW380" i="70"/>
  <c r="AX380" i="70"/>
  <c r="AY380" i="70"/>
  <c r="AV381" i="70"/>
  <c r="AW381" i="70"/>
  <c r="AX381" i="70"/>
  <c r="AY381" i="70"/>
  <c r="AV382" i="70"/>
  <c r="AW382" i="70"/>
  <c r="AX382" i="70"/>
  <c r="AY382" i="70"/>
  <c r="AV383" i="70"/>
  <c r="AW383" i="70"/>
  <c r="AX383" i="70"/>
  <c r="AY383" i="70"/>
  <c r="AV384" i="70"/>
  <c r="AW384" i="70"/>
  <c r="AX384" i="70"/>
  <c r="AY384" i="70"/>
  <c r="AV385" i="70"/>
  <c r="AW385" i="70"/>
  <c r="AX385" i="70"/>
  <c r="AY385" i="70"/>
  <c r="AV386" i="70"/>
  <c r="AW386" i="70"/>
  <c r="AX386" i="70"/>
  <c r="AY386" i="70"/>
  <c r="AV387" i="70"/>
  <c r="AW387" i="70"/>
  <c r="AX387" i="70"/>
  <c r="AY387" i="70"/>
  <c r="AV388" i="70"/>
  <c r="AW388" i="70"/>
  <c r="AX388" i="70"/>
  <c r="AY388" i="70"/>
  <c r="AV389" i="70"/>
  <c r="AW389" i="70"/>
  <c r="AX389" i="70"/>
  <c r="AY389" i="70"/>
  <c r="AV390" i="70"/>
  <c r="AW390" i="70"/>
  <c r="AX390" i="70"/>
  <c r="AY390" i="70"/>
  <c r="AV391" i="70"/>
  <c r="AW391" i="70"/>
  <c r="AX391" i="70"/>
  <c r="AY391" i="70"/>
  <c r="AV392" i="70"/>
  <c r="AW392" i="70"/>
  <c r="AX392" i="70"/>
  <c r="AY392" i="70"/>
  <c r="AV393" i="70"/>
  <c r="AW393" i="70"/>
  <c r="AX393" i="70"/>
  <c r="AY393" i="70"/>
  <c r="AV394" i="70"/>
  <c r="AW394" i="70"/>
  <c r="AX394" i="70"/>
  <c r="AY394" i="70"/>
  <c r="AV395" i="70"/>
  <c r="AW395" i="70"/>
  <c r="AX395" i="70"/>
  <c r="AY395" i="70"/>
  <c r="AV396" i="70"/>
  <c r="AW396" i="70"/>
  <c r="AX396" i="70"/>
  <c r="AY396" i="70"/>
  <c r="AV397" i="70"/>
  <c r="AW397" i="70"/>
  <c r="AX397" i="70"/>
  <c r="AY397" i="70"/>
  <c r="AV398" i="70"/>
  <c r="AW398" i="70"/>
  <c r="AX398" i="70"/>
  <c r="AY398" i="70"/>
  <c r="AV399" i="70"/>
  <c r="AW399" i="70"/>
  <c r="AX399" i="70"/>
  <c r="AY399" i="70"/>
  <c r="AV400" i="70"/>
  <c r="AW400" i="70"/>
  <c r="AX400" i="70"/>
  <c r="AY400" i="70"/>
  <c r="AV401" i="70"/>
  <c r="AW401" i="70"/>
  <c r="AX401" i="70"/>
  <c r="AY401" i="70"/>
  <c r="AV402" i="70"/>
  <c r="AW402" i="70"/>
  <c r="AX402" i="70"/>
  <c r="AY402" i="70"/>
  <c r="AV403" i="70"/>
  <c r="AW403" i="70"/>
  <c r="AX403" i="70"/>
  <c r="AY403" i="70"/>
  <c r="AV404" i="70"/>
  <c r="AW404" i="70"/>
  <c r="AX404" i="70"/>
  <c r="AY404" i="70"/>
  <c r="AV405" i="70"/>
  <c r="AW405" i="70"/>
  <c r="AX405" i="70"/>
  <c r="AY405" i="70"/>
  <c r="AV406" i="70"/>
  <c r="AW406" i="70"/>
  <c r="AX406" i="70"/>
  <c r="AY406" i="70"/>
  <c r="AV407" i="70"/>
  <c r="AW407" i="70"/>
  <c r="AX407" i="70"/>
  <c r="AY407" i="70"/>
  <c r="AV408" i="70"/>
  <c r="AW408" i="70"/>
  <c r="AX408" i="70"/>
  <c r="AY408" i="70"/>
  <c r="AV409" i="70"/>
  <c r="AW409" i="70"/>
  <c r="AX409" i="70"/>
  <c r="AY409" i="70"/>
  <c r="AV410" i="70"/>
  <c r="AW410" i="70"/>
  <c r="AX410" i="70"/>
  <c r="AY410" i="70"/>
  <c r="AV411" i="70"/>
  <c r="AW411" i="70"/>
  <c r="AX411" i="70"/>
  <c r="AY411" i="70"/>
  <c r="AV412" i="70"/>
  <c r="AW412" i="70"/>
  <c r="AX412" i="70"/>
  <c r="AY412" i="70"/>
  <c r="AV413" i="70"/>
  <c r="AW413" i="70"/>
  <c r="AX413" i="70"/>
  <c r="AY413" i="70"/>
  <c r="Y17" i="76"/>
  <c r="Y18" i="76"/>
  <c r="Y19" i="76"/>
  <c r="Y20" i="76"/>
  <c r="Y21" i="76"/>
  <c r="Y22" i="76"/>
  <c r="Y23" i="76"/>
  <c r="Y24" i="76"/>
  <c r="Y25" i="76"/>
  <c r="Y26" i="76"/>
  <c r="Y27" i="76"/>
  <c r="Y28" i="76"/>
  <c r="Y29" i="76"/>
  <c r="Y30" i="76"/>
  <c r="Y31" i="76"/>
  <c r="Y32" i="76"/>
  <c r="Y33" i="76"/>
  <c r="Y34" i="76"/>
  <c r="Y35" i="76"/>
  <c r="Y36" i="76"/>
  <c r="Y37" i="76"/>
  <c r="Y38" i="76"/>
  <c r="Y39" i="76"/>
  <c r="Y40" i="76"/>
  <c r="Y41" i="76"/>
  <c r="Y42" i="76"/>
  <c r="Y43" i="76"/>
  <c r="Y44" i="76"/>
  <c r="Y45" i="76"/>
  <c r="Y46" i="76"/>
  <c r="Y47" i="76"/>
  <c r="Y48" i="76"/>
  <c r="Y49" i="76"/>
  <c r="Y50" i="76"/>
  <c r="Y51" i="76"/>
  <c r="Y52" i="76"/>
  <c r="Y53" i="76"/>
  <c r="Y54" i="76"/>
  <c r="Y55" i="76"/>
  <c r="Y56" i="76"/>
  <c r="Y57" i="76"/>
  <c r="Y58" i="76"/>
  <c r="Y59" i="76"/>
  <c r="Y60" i="76"/>
  <c r="Y61" i="76"/>
  <c r="Y62" i="76"/>
  <c r="Y63" i="76"/>
  <c r="Y64" i="76"/>
  <c r="Y65" i="76"/>
  <c r="Y66" i="76"/>
  <c r="Y67" i="76"/>
  <c r="Y68" i="76"/>
  <c r="Y69" i="76"/>
  <c r="Y70" i="76"/>
  <c r="Y71" i="76"/>
  <c r="Y72" i="76"/>
  <c r="Y73" i="76"/>
  <c r="Y74" i="76"/>
  <c r="Y75" i="76"/>
  <c r="Y76" i="76"/>
  <c r="Y77" i="76"/>
  <c r="Y78" i="76"/>
  <c r="Y79" i="76"/>
  <c r="Y80" i="76"/>
  <c r="Y81" i="76"/>
  <c r="Y82" i="76"/>
  <c r="Y83" i="76"/>
  <c r="Y84" i="76"/>
  <c r="Y85" i="76"/>
  <c r="Y86" i="76"/>
  <c r="Y87" i="76"/>
  <c r="Y88" i="76"/>
  <c r="Y89" i="76"/>
  <c r="Y90" i="76"/>
  <c r="Y91" i="76"/>
  <c r="Y92" i="76"/>
  <c r="Y93" i="76"/>
  <c r="Y94" i="76"/>
  <c r="Y95" i="76"/>
  <c r="Y96" i="76"/>
  <c r="Y97" i="76"/>
  <c r="Y98" i="76"/>
  <c r="Y99" i="76"/>
  <c r="Y100" i="76"/>
  <c r="Y101" i="76"/>
  <c r="Y102" i="76"/>
  <c r="Y103" i="76"/>
  <c r="Y104" i="76"/>
  <c r="Y105" i="76"/>
  <c r="Y106" i="76"/>
  <c r="Y107" i="76"/>
  <c r="Y108" i="76"/>
  <c r="Y109" i="76"/>
  <c r="Y110" i="76"/>
  <c r="Y111" i="76"/>
  <c r="Y112" i="76"/>
  <c r="Y113" i="76"/>
  <c r="Y114" i="76"/>
  <c r="Y115" i="76"/>
  <c r="Y116" i="76"/>
  <c r="Y117" i="76"/>
  <c r="Y118" i="76"/>
  <c r="Y119" i="76"/>
  <c r="Y120" i="76"/>
  <c r="Y121" i="76"/>
  <c r="Y122" i="76"/>
  <c r="Y123" i="76"/>
  <c r="Y124" i="76"/>
  <c r="Y125" i="76"/>
  <c r="Y126" i="76"/>
  <c r="Y127" i="76"/>
  <c r="Y128" i="76"/>
  <c r="Y129" i="76"/>
  <c r="Y130" i="76"/>
  <c r="Y131" i="76"/>
  <c r="Y132" i="76"/>
  <c r="Y133" i="76"/>
  <c r="Y134" i="76"/>
  <c r="Y135" i="76"/>
  <c r="Y136" i="76"/>
  <c r="Y137" i="76"/>
  <c r="Y138" i="76"/>
  <c r="Y139" i="76"/>
  <c r="Y140" i="76"/>
  <c r="Y141" i="76"/>
  <c r="Y142" i="76"/>
  <c r="Y143" i="76"/>
  <c r="Y144" i="76"/>
  <c r="Y145" i="76"/>
  <c r="Y146" i="76"/>
  <c r="Y147" i="76"/>
  <c r="Y148" i="76"/>
  <c r="Y149" i="76"/>
  <c r="Y150" i="76"/>
  <c r="Y151" i="76"/>
  <c r="Y152" i="76"/>
  <c r="Y153" i="76"/>
  <c r="Y154" i="76"/>
  <c r="Y155" i="76"/>
  <c r="Y156" i="76"/>
  <c r="Y157" i="76"/>
  <c r="Y158" i="76"/>
  <c r="Y159" i="76"/>
  <c r="Y160" i="76"/>
  <c r="Y161" i="76"/>
  <c r="Y162" i="76"/>
  <c r="Y163" i="76"/>
  <c r="Y164" i="76"/>
  <c r="Y165" i="76"/>
  <c r="Y166" i="76"/>
  <c r="Y167" i="76"/>
  <c r="Y168" i="76"/>
  <c r="Y169" i="76"/>
  <c r="Y170" i="76"/>
  <c r="Y171" i="76"/>
  <c r="Y172" i="76"/>
  <c r="Y173" i="76"/>
  <c r="Y174" i="76"/>
  <c r="Y175" i="76"/>
  <c r="Y176" i="76"/>
  <c r="Y177" i="76"/>
  <c r="Y178" i="76"/>
  <c r="Y179" i="76"/>
  <c r="Y180" i="76"/>
  <c r="Y181" i="76"/>
  <c r="Y182" i="76"/>
  <c r="Y183" i="76"/>
  <c r="Y184" i="76"/>
  <c r="Y185" i="76"/>
  <c r="Y186" i="76"/>
  <c r="Y187" i="76"/>
  <c r="Y188" i="76"/>
  <c r="Y189" i="76"/>
  <c r="Y190" i="76"/>
  <c r="Y191" i="76"/>
  <c r="Y192" i="76"/>
  <c r="Y193" i="76"/>
  <c r="Y194" i="76"/>
  <c r="Y195" i="76"/>
  <c r="Y196" i="76"/>
  <c r="Y197" i="76"/>
  <c r="Y198" i="76"/>
  <c r="Y199" i="76"/>
  <c r="Y200" i="76"/>
  <c r="Y201" i="76"/>
  <c r="Y202" i="76"/>
  <c r="Y203" i="76"/>
  <c r="Y204" i="76"/>
  <c r="Y205" i="76"/>
  <c r="Y206" i="76"/>
  <c r="Y207" i="76"/>
  <c r="Y208" i="76"/>
  <c r="Y209" i="76"/>
  <c r="Y210" i="76"/>
  <c r="Y211" i="76"/>
  <c r="Y212" i="76"/>
  <c r="Y213" i="76"/>
  <c r="Y214" i="76"/>
  <c r="Y215" i="76"/>
  <c r="Y216" i="76"/>
  <c r="Y217" i="76"/>
  <c r="Y218" i="76"/>
  <c r="Y219" i="76"/>
  <c r="Y220" i="76"/>
  <c r="Y221" i="76"/>
  <c r="Y222" i="76"/>
  <c r="Y223" i="76"/>
  <c r="Y224" i="76"/>
  <c r="Y225" i="76"/>
  <c r="Y226" i="76"/>
  <c r="Y227" i="76"/>
  <c r="Y228" i="76"/>
  <c r="Y229" i="76"/>
  <c r="Y230" i="76"/>
  <c r="Y231" i="76"/>
  <c r="Y232" i="76"/>
  <c r="Y233" i="76"/>
  <c r="Y234" i="76"/>
  <c r="Y235" i="76"/>
  <c r="Y236" i="76"/>
  <c r="Y237" i="76"/>
  <c r="Y238" i="76"/>
  <c r="Y239" i="76"/>
  <c r="Y240" i="76"/>
  <c r="Y241" i="76"/>
  <c r="Y242" i="76"/>
  <c r="Y243" i="76"/>
  <c r="Y244" i="76"/>
  <c r="Y245" i="76"/>
  <c r="Y246" i="76"/>
  <c r="Y247" i="76"/>
  <c r="Y248" i="76"/>
  <c r="Y249" i="76"/>
  <c r="Y250" i="76"/>
  <c r="Y251" i="76"/>
  <c r="Y252" i="76"/>
  <c r="Y253" i="76"/>
  <c r="Y254" i="76"/>
  <c r="Y255" i="76"/>
  <c r="Y256" i="76"/>
  <c r="Y257" i="76"/>
  <c r="Y258" i="76"/>
  <c r="Y259" i="76"/>
  <c r="Y260" i="76"/>
  <c r="Y261" i="76"/>
  <c r="Y262" i="76"/>
  <c r="Y263" i="76"/>
  <c r="Y264" i="76"/>
  <c r="Y265" i="76"/>
  <c r="Y266" i="76"/>
  <c r="Y267" i="76"/>
  <c r="Y268" i="76"/>
  <c r="Y269" i="76"/>
  <c r="Y270" i="76"/>
  <c r="Y271" i="76"/>
  <c r="Y272" i="76"/>
  <c r="Y273" i="76"/>
  <c r="Y274" i="76"/>
  <c r="Y275" i="76"/>
  <c r="Y276" i="76"/>
  <c r="Y277" i="76"/>
  <c r="Y278" i="76"/>
  <c r="Y279" i="76"/>
  <c r="Y280" i="76"/>
  <c r="Y281" i="76"/>
  <c r="Y282" i="76"/>
  <c r="Y283" i="76"/>
  <c r="Y284" i="76"/>
  <c r="Y285" i="76"/>
  <c r="Y286" i="76"/>
  <c r="Y287" i="76"/>
  <c r="Y288" i="76"/>
  <c r="Y289" i="76"/>
  <c r="Y290" i="76"/>
  <c r="Y291" i="76"/>
  <c r="Y292" i="76"/>
  <c r="Y293" i="76"/>
  <c r="Y294" i="76"/>
  <c r="Y295" i="76"/>
  <c r="Y296" i="76"/>
  <c r="Y297" i="76"/>
  <c r="Y298" i="76"/>
  <c r="Y299" i="76"/>
  <c r="Y300" i="76"/>
  <c r="Y301" i="76"/>
  <c r="Y302" i="76"/>
  <c r="Y303" i="76"/>
  <c r="Y304" i="76"/>
  <c r="Y305" i="76"/>
  <c r="Y306" i="76"/>
  <c r="Y307" i="76"/>
  <c r="Y308" i="76"/>
  <c r="Y309" i="76"/>
  <c r="Y310" i="76"/>
  <c r="Y311" i="76"/>
  <c r="Y312" i="76"/>
  <c r="Y313" i="76"/>
  <c r="Y314" i="76"/>
  <c r="Y315" i="76"/>
  <c r="Y316" i="76"/>
  <c r="Y317" i="76"/>
  <c r="Y318" i="76"/>
  <c r="Y319" i="76"/>
  <c r="Y320" i="76"/>
  <c r="Y321" i="76"/>
  <c r="Y322" i="76"/>
  <c r="Y323" i="76"/>
  <c r="Y324" i="76"/>
  <c r="Y325" i="76"/>
  <c r="Y326" i="76"/>
  <c r="Y327" i="76"/>
  <c r="Y328" i="76"/>
  <c r="Y329" i="76"/>
  <c r="Y330" i="76"/>
  <c r="Y331" i="76"/>
  <c r="Y332" i="76"/>
  <c r="Y333" i="76"/>
  <c r="Y334" i="76"/>
  <c r="Y335" i="76"/>
  <c r="Y336" i="76"/>
  <c r="Y337" i="76"/>
  <c r="Y338" i="76"/>
  <c r="Y339" i="76"/>
  <c r="Y340" i="76"/>
  <c r="Y341" i="76"/>
  <c r="Y342" i="76"/>
  <c r="Y343" i="76"/>
  <c r="Y344" i="76"/>
  <c r="Y345" i="76"/>
  <c r="Y346" i="76"/>
  <c r="Y347" i="76"/>
  <c r="Y348" i="76"/>
  <c r="Y349" i="76"/>
  <c r="Y350" i="76"/>
  <c r="Y351" i="76"/>
  <c r="Y352" i="76"/>
  <c r="Y353" i="76"/>
  <c r="Y354" i="76"/>
  <c r="Y355" i="76"/>
  <c r="Y356" i="76"/>
  <c r="Y357" i="76"/>
  <c r="Y358" i="76"/>
  <c r="Y359" i="76"/>
  <c r="Y360" i="76"/>
  <c r="Y361" i="76"/>
  <c r="Y362" i="76"/>
  <c r="Y363" i="76"/>
  <c r="Y364" i="76"/>
  <c r="Y365" i="76"/>
  <c r="Y366" i="76"/>
  <c r="Y367" i="76"/>
  <c r="Y368" i="76"/>
  <c r="Y369" i="76"/>
  <c r="Y370" i="76"/>
  <c r="Y371" i="76"/>
  <c r="Y372" i="76"/>
  <c r="Y373" i="76"/>
  <c r="Y374" i="76"/>
  <c r="Y375" i="76"/>
  <c r="Y376" i="76"/>
  <c r="Y377" i="76"/>
  <c r="Y378" i="76"/>
  <c r="Y379" i="76"/>
  <c r="Y380" i="76"/>
  <c r="Y381" i="76"/>
  <c r="Y382" i="76"/>
  <c r="Y383" i="76"/>
  <c r="Y384" i="76"/>
  <c r="Y385" i="76"/>
  <c r="Y386" i="76"/>
  <c r="Y387" i="76"/>
  <c r="Y388" i="76"/>
  <c r="Y389" i="76"/>
  <c r="Y390" i="76"/>
  <c r="Y391" i="76"/>
  <c r="Y392" i="76"/>
  <c r="Y393" i="76"/>
  <c r="Y394" i="76"/>
  <c r="Y395" i="76"/>
  <c r="Y396" i="76"/>
  <c r="Y397" i="76"/>
  <c r="Y398" i="76"/>
  <c r="Y399" i="76"/>
  <c r="Y400" i="76"/>
  <c r="Y401" i="76"/>
  <c r="Y402" i="76"/>
  <c r="Y403" i="76"/>
  <c r="Y404" i="76"/>
  <c r="Y405" i="76"/>
  <c r="Y406" i="76"/>
  <c r="Y407" i="76"/>
  <c r="Y408" i="76"/>
  <c r="Y409" i="76"/>
  <c r="Y410" i="76"/>
  <c r="Y411" i="76"/>
  <c r="Y412" i="76"/>
  <c r="Y413" i="76"/>
  <c r="Y414" i="76"/>
  <c r="Y415" i="76"/>
  <c r="Y416" i="76"/>
  <c r="Y417" i="76"/>
  <c r="Y418" i="76"/>
  <c r="Y419" i="76"/>
  <c r="Y16" i="76"/>
  <c r="H66" i="91"/>
  <c r="H67" i="91"/>
  <c r="H68" i="91"/>
  <c r="H69" i="91"/>
  <c r="H70" i="91"/>
  <c r="H71" i="91"/>
  <c r="H72" i="91"/>
  <c r="H73" i="91"/>
  <c r="H58" i="91"/>
  <c r="H59" i="91"/>
  <c r="H60" i="91"/>
  <c r="H61" i="91"/>
  <c r="H62" i="91"/>
  <c r="H63" i="91"/>
  <c r="H64" i="91"/>
  <c r="H65" i="91"/>
  <c r="AH17" i="76" l="1"/>
  <c r="AH18" i="76"/>
  <c r="AH19" i="76"/>
  <c r="AH20" i="76"/>
  <c r="AH21" i="76"/>
  <c r="AH22" i="76"/>
  <c r="AH23" i="76"/>
  <c r="AH24" i="76"/>
  <c r="AH25" i="76"/>
  <c r="AH26" i="76"/>
  <c r="AH27" i="76"/>
  <c r="AH28" i="76"/>
  <c r="AH29" i="76"/>
  <c r="AH30" i="76"/>
  <c r="AH31" i="76"/>
  <c r="AH32" i="76"/>
  <c r="AH33" i="76"/>
  <c r="AH34" i="76"/>
  <c r="AH35" i="76"/>
  <c r="AH36" i="76"/>
  <c r="AH37" i="76"/>
  <c r="AH38" i="76"/>
  <c r="AH39" i="76"/>
  <c r="AH40" i="76"/>
  <c r="AH41" i="76"/>
  <c r="AH42" i="76"/>
  <c r="AH43" i="76"/>
  <c r="AH44" i="76"/>
  <c r="AH45" i="76"/>
  <c r="AH46" i="76"/>
  <c r="AH47" i="76"/>
  <c r="AH48" i="76"/>
  <c r="AH49" i="76"/>
  <c r="AH50" i="76"/>
  <c r="AH51" i="76"/>
  <c r="AH52" i="76"/>
  <c r="AH53" i="76"/>
  <c r="AH54" i="76"/>
  <c r="AH55" i="76"/>
  <c r="AH56" i="76"/>
  <c r="AH57" i="76"/>
  <c r="AH58" i="76"/>
  <c r="AH59" i="76"/>
  <c r="AH60" i="76"/>
  <c r="AH61" i="76"/>
  <c r="AH62" i="76"/>
  <c r="AH63" i="76"/>
  <c r="AH64" i="76"/>
  <c r="AH65" i="76"/>
  <c r="AH66" i="76"/>
  <c r="AH67" i="76"/>
  <c r="AH68" i="76"/>
  <c r="AH69" i="76"/>
  <c r="AH70" i="76"/>
  <c r="AH71" i="76"/>
  <c r="AH72" i="76"/>
  <c r="AH73" i="76"/>
  <c r="AH74" i="76"/>
  <c r="AH75" i="76"/>
  <c r="AH76" i="76"/>
  <c r="AH77" i="76"/>
  <c r="AH78" i="76"/>
  <c r="AH79" i="76"/>
  <c r="AH80" i="76"/>
  <c r="AH81" i="76"/>
  <c r="AH82" i="76"/>
  <c r="AH83" i="76"/>
  <c r="AH84" i="76"/>
  <c r="AH85" i="76"/>
  <c r="AH86" i="76"/>
  <c r="AH87" i="76"/>
  <c r="AH88" i="76"/>
  <c r="AH89" i="76"/>
  <c r="AH90" i="76"/>
  <c r="AH91" i="76"/>
  <c r="AH92" i="76"/>
  <c r="AH93" i="76"/>
  <c r="AH94" i="76"/>
  <c r="AH95" i="76"/>
  <c r="AH96" i="76"/>
  <c r="AH97" i="76"/>
  <c r="AH98" i="76"/>
  <c r="AH99" i="76"/>
  <c r="AH100" i="76"/>
  <c r="AH101" i="76"/>
  <c r="AH102" i="76"/>
  <c r="AH103" i="76"/>
  <c r="AH104" i="76"/>
  <c r="AH105" i="76"/>
  <c r="AH106" i="76"/>
  <c r="AH107" i="76"/>
  <c r="AH108" i="76"/>
  <c r="AH109" i="76"/>
  <c r="AH110" i="76"/>
  <c r="AH111" i="76"/>
  <c r="AH112" i="76"/>
  <c r="AH113" i="76"/>
  <c r="AH114" i="76"/>
  <c r="AH115" i="76"/>
  <c r="AH116" i="76"/>
  <c r="AH117" i="76"/>
  <c r="AH118" i="76"/>
  <c r="AH119" i="76"/>
  <c r="AH120" i="76"/>
  <c r="AH121" i="76"/>
  <c r="AH122" i="76"/>
  <c r="AH123" i="76"/>
  <c r="AH124" i="76"/>
  <c r="AH125" i="76"/>
  <c r="AH126" i="76"/>
  <c r="AH127" i="76"/>
  <c r="AH128" i="76"/>
  <c r="AH129" i="76"/>
  <c r="AH130" i="76"/>
  <c r="AH131" i="76"/>
  <c r="AH132" i="76"/>
  <c r="AH133" i="76"/>
  <c r="AH134" i="76"/>
  <c r="AH135" i="76"/>
  <c r="AH136" i="76"/>
  <c r="AH137" i="76"/>
  <c r="AH138" i="76"/>
  <c r="AH139" i="76"/>
  <c r="AH140" i="76"/>
  <c r="AH141" i="76"/>
  <c r="AH142" i="76"/>
  <c r="AH143" i="76"/>
  <c r="AH144" i="76"/>
  <c r="AH145" i="76"/>
  <c r="AH146" i="76"/>
  <c r="AH147" i="76"/>
  <c r="AH148" i="76"/>
  <c r="AH149" i="76"/>
  <c r="AH150" i="76"/>
  <c r="AH151" i="76"/>
  <c r="AH152" i="76"/>
  <c r="AH153" i="76"/>
  <c r="AH154" i="76"/>
  <c r="AH155" i="76"/>
  <c r="AH156" i="76"/>
  <c r="AH157" i="76"/>
  <c r="AH158" i="76"/>
  <c r="AH159" i="76"/>
  <c r="AH160" i="76"/>
  <c r="AH161" i="76"/>
  <c r="AH162" i="76"/>
  <c r="AH163" i="76"/>
  <c r="AH164" i="76"/>
  <c r="AH165" i="76"/>
  <c r="AH166" i="76"/>
  <c r="AH167" i="76"/>
  <c r="AH168" i="76"/>
  <c r="AH169" i="76"/>
  <c r="AH170" i="76"/>
  <c r="AH171" i="76"/>
  <c r="AH172" i="76"/>
  <c r="AH173" i="76"/>
  <c r="AH174" i="76"/>
  <c r="AH175" i="76"/>
  <c r="AH176" i="76"/>
  <c r="AH177" i="76"/>
  <c r="AH178" i="76"/>
  <c r="AH179" i="76"/>
  <c r="AH180" i="76"/>
  <c r="AH181" i="76"/>
  <c r="AH182" i="76"/>
  <c r="AH183" i="76"/>
  <c r="AH184" i="76"/>
  <c r="AH185" i="76"/>
  <c r="AH186" i="76"/>
  <c r="AH187" i="76"/>
  <c r="AH188" i="76"/>
  <c r="AH189" i="76"/>
  <c r="AH190" i="76"/>
  <c r="AH191" i="76"/>
  <c r="AH192" i="76"/>
  <c r="AH193" i="76"/>
  <c r="AH194" i="76"/>
  <c r="AH195" i="76"/>
  <c r="AH196" i="76"/>
  <c r="AH197" i="76"/>
  <c r="AH198" i="76"/>
  <c r="AH199" i="76"/>
  <c r="AH200" i="76"/>
  <c r="AH201" i="76"/>
  <c r="AH202" i="76"/>
  <c r="AH203" i="76"/>
  <c r="AH204" i="76"/>
  <c r="AH205" i="76"/>
  <c r="AH206" i="76"/>
  <c r="AH207" i="76"/>
  <c r="AH208" i="76"/>
  <c r="AH209" i="76"/>
  <c r="AH210" i="76"/>
  <c r="AH211" i="76"/>
  <c r="AH212" i="76"/>
  <c r="AH213" i="76"/>
  <c r="AH214" i="76"/>
  <c r="AH215" i="76"/>
  <c r="AH216" i="76"/>
  <c r="AH217" i="76"/>
  <c r="AH218" i="76"/>
  <c r="AH219" i="76"/>
  <c r="AH220" i="76"/>
  <c r="AH221" i="76"/>
  <c r="AH222" i="76"/>
  <c r="AH223" i="76"/>
  <c r="AH224" i="76"/>
  <c r="AH225" i="76"/>
  <c r="AH226" i="76"/>
  <c r="AH227" i="76"/>
  <c r="AH228" i="76"/>
  <c r="AH229" i="76"/>
  <c r="AH230" i="76"/>
  <c r="AH231" i="76"/>
  <c r="AH232" i="76"/>
  <c r="AH233" i="76"/>
  <c r="AH234" i="76"/>
  <c r="AH235" i="76"/>
  <c r="AH236" i="76"/>
  <c r="AH237" i="76"/>
  <c r="AH238" i="76"/>
  <c r="AH239" i="76"/>
  <c r="AH240" i="76"/>
  <c r="AH241" i="76"/>
  <c r="AH242" i="76"/>
  <c r="AH243" i="76"/>
  <c r="AH244" i="76"/>
  <c r="AH245" i="76"/>
  <c r="AH246" i="76"/>
  <c r="AH247" i="76"/>
  <c r="AH248" i="76"/>
  <c r="AH249" i="76"/>
  <c r="AH250" i="76"/>
  <c r="AH251" i="76"/>
  <c r="AH252" i="76"/>
  <c r="AH253" i="76"/>
  <c r="AH254" i="76"/>
  <c r="AH255" i="76"/>
  <c r="AH256" i="76"/>
  <c r="AH257" i="76"/>
  <c r="AH258" i="76"/>
  <c r="AH259" i="76"/>
  <c r="AH260" i="76"/>
  <c r="AH261" i="76"/>
  <c r="AH262" i="76"/>
  <c r="AH263" i="76"/>
  <c r="AH264" i="76"/>
  <c r="AH265" i="76"/>
  <c r="AH266" i="76"/>
  <c r="AH267" i="76"/>
  <c r="AH268" i="76"/>
  <c r="AH269" i="76"/>
  <c r="AH270" i="76"/>
  <c r="AH271" i="76"/>
  <c r="AH272" i="76"/>
  <c r="AH273" i="76"/>
  <c r="AH274" i="76"/>
  <c r="AH275" i="76"/>
  <c r="AH276" i="76"/>
  <c r="AH277" i="76"/>
  <c r="AH278" i="76"/>
  <c r="AH279" i="76"/>
  <c r="AH280" i="76"/>
  <c r="AH281" i="76"/>
  <c r="AH282" i="76"/>
  <c r="AH283" i="76"/>
  <c r="AH284" i="76"/>
  <c r="AH285" i="76"/>
  <c r="AH286" i="76"/>
  <c r="AH287" i="76"/>
  <c r="AH288" i="76"/>
  <c r="AH289" i="76"/>
  <c r="AH290" i="76"/>
  <c r="AH291" i="76"/>
  <c r="AH292" i="76"/>
  <c r="AH293" i="76"/>
  <c r="AH294" i="76"/>
  <c r="AH295" i="76"/>
  <c r="AH296" i="76"/>
  <c r="AH297" i="76"/>
  <c r="AH298" i="76"/>
  <c r="AH299" i="76"/>
  <c r="AH300" i="76"/>
  <c r="AH301" i="76"/>
  <c r="AH302" i="76"/>
  <c r="AH303" i="76"/>
  <c r="AH304" i="76"/>
  <c r="AH305" i="76"/>
  <c r="AH306" i="76"/>
  <c r="AH307" i="76"/>
  <c r="AH308" i="76"/>
  <c r="AH309" i="76"/>
  <c r="AH310" i="76"/>
  <c r="AH311" i="76"/>
  <c r="AH312" i="76"/>
  <c r="AH313" i="76"/>
  <c r="AH314" i="76"/>
  <c r="AH315" i="76"/>
  <c r="AH316" i="76"/>
  <c r="AH317" i="76"/>
  <c r="AH318" i="76"/>
  <c r="AH319" i="76"/>
  <c r="AH320" i="76"/>
  <c r="AH321" i="76"/>
  <c r="AH322" i="76"/>
  <c r="AH323" i="76"/>
  <c r="AH324" i="76"/>
  <c r="AH325" i="76"/>
  <c r="AH326" i="76"/>
  <c r="AH327" i="76"/>
  <c r="AH328" i="76"/>
  <c r="AH329" i="76"/>
  <c r="AH330" i="76"/>
  <c r="AH331" i="76"/>
  <c r="AH332" i="76"/>
  <c r="AH333" i="76"/>
  <c r="AH334" i="76"/>
  <c r="AH335" i="76"/>
  <c r="AH336" i="76"/>
  <c r="AH337" i="76"/>
  <c r="AH338" i="76"/>
  <c r="AH339" i="76"/>
  <c r="AH340" i="76"/>
  <c r="AH341" i="76"/>
  <c r="AH342" i="76"/>
  <c r="AH343" i="76"/>
  <c r="AH344" i="76"/>
  <c r="AH345" i="76"/>
  <c r="AH346" i="76"/>
  <c r="AH347" i="76"/>
  <c r="AH348" i="76"/>
  <c r="AH349" i="76"/>
  <c r="AH350" i="76"/>
  <c r="AH351" i="76"/>
  <c r="AH352" i="76"/>
  <c r="AH353" i="76"/>
  <c r="AH354" i="76"/>
  <c r="AH355" i="76"/>
  <c r="AH356" i="76"/>
  <c r="AH357" i="76"/>
  <c r="AH358" i="76"/>
  <c r="AH359" i="76"/>
  <c r="AH360" i="76"/>
  <c r="AH361" i="76"/>
  <c r="AH362" i="76"/>
  <c r="AH363" i="76"/>
  <c r="AH364" i="76"/>
  <c r="AH365" i="76"/>
  <c r="AH366" i="76"/>
  <c r="AH367" i="76"/>
  <c r="AH368" i="76"/>
  <c r="AH369" i="76"/>
  <c r="AH370" i="76"/>
  <c r="AH371" i="76"/>
  <c r="AH372" i="76"/>
  <c r="AH373" i="76"/>
  <c r="AH374" i="76"/>
  <c r="AH375" i="76"/>
  <c r="AH376" i="76"/>
  <c r="AH377" i="76"/>
  <c r="AH378" i="76"/>
  <c r="AH379" i="76"/>
  <c r="AH380" i="76"/>
  <c r="AH381" i="76"/>
  <c r="AH382" i="76"/>
  <c r="AH383" i="76"/>
  <c r="AH384" i="76"/>
  <c r="AH385" i="76"/>
  <c r="AH386" i="76"/>
  <c r="AH387" i="76"/>
  <c r="AH388" i="76"/>
  <c r="AH389" i="76"/>
  <c r="AH390" i="76"/>
  <c r="AH391" i="76"/>
  <c r="AH392" i="76"/>
  <c r="AH393" i="76"/>
  <c r="AH394" i="76"/>
  <c r="AH395" i="76"/>
  <c r="AH396" i="76"/>
  <c r="AH397" i="76"/>
  <c r="AH398" i="76"/>
  <c r="AH399" i="76"/>
  <c r="AH400" i="76"/>
  <c r="AH401" i="76"/>
  <c r="AH402" i="76"/>
  <c r="AH403" i="76"/>
  <c r="AH404" i="76"/>
  <c r="AH405" i="76"/>
  <c r="AH406" i="76"/>
  <c r="AH407" i="76"/>
  <c r="AH408" i="76"/>
  <c r="AH409" i="76"/>
  <c r="AH410" i="76"/>
  <c r="AH411" i="76"/>
  <c r="AH412" i="76"/>
  <c r="AH413" i="76"/>
  <c r="AH414" i="76"/>
  <c r="AH415" i="76"/>
  <c r="AH416" i="76"/>
  <c r="AH417" i="76"/>
  <c r="AH418" i="76"/>
  <c r="AH419" i="76"/>
  <c r="AH16" i="76"/>
  <c r="AD17" i="76"/>
  <c r="AD18" i="76"/>
  <c r="AD19" i="76"/>
  <c r="AD20" i="76"/>
  <c r="AD21" i="76"/>
  <c r="AD22" i="76"/>
  <c r="AD23" i="76"/>
  <c r="AD24" i="76"/>
  <c r="AD25" i="76"/>
  <c r="AD26" i="76"/>
  <c r="AD27" i="76"/>
  <c r="AD28" i="76"/>
  <c r="AD29" i="76"/>
  <c r="AD30" i="76"/>
  <c r="AD31" i="76"/>
  <c r="AD32" i="76"/>
  <c r="AD33" i="76"/>
  <c r="AD34" i="76"/>
  <c r="AD35" i="76"/>
  <c r="AD36" i="76"/>
  <c r="AD37" i="76"/>
  <c r="AD38" i="76"/>
  <c r="AD39" i="76"/>
  <c r="AD40" i="76"/>
  <c r="AD41" i="76"/>
  <c r="AD42" i="76"/>
  <c r="AD43" i="76"/>
  <c r="AD44" i="76"/>
  <c r="AD45" i="76"/>
  <c r="AD46" i="76"/>
  <c r="AD47" i="76"/>
  <c r="AD48" i="76"/>
  <c r="AD49" i="76"/>
  <c r="AD50" i="76"/>
  <c r="AD51" i="76"/>
  <c r="AD52" i="76"/>
  <c r="AD53" i="76"/>
  <c r="AD54" i="76"/>
  <c r="AD55" i="76"/>
  <c r="AD56" i="76"/>
  <c r="AD57" i="76"/>
  <c r="AD58" i="76"/>
  <c r="AD59" i="76"/>
  <c r="AD60" i="76"/>
  <c r="AD61" i="76"/>
  <c r="AD62" i="76"/>
  <c r="AD63" i="76"/>
  <c r="AD64" i="76"/>
  <c r="AD65" i="76"/>
  <c r="AD66" i="76"/>
  <c r="AD67" i="76"/>
  <c r="AD68" i="76"/>
  <c r="AD69" i="76"/>
  <c r="AD70" i="76"/>
  <c r="AD71" i="76"/>
  <c r="AD72" i="76"/>
  <c r="AD73" i="76"/>
  <c r="AD74" i="76"/>
  <c r="AD75" i="76"/>
  <c r="AD76" i="76"/>
  <c r="AD77" i="76"/>
  <c r="AD78" i="76"/>
  <c r="AD79" i="76"/>
  <c r="AD80" i="76"/>
  <c r="AD81" i="76"/>
  <c r="AD82" i="76"/>
  <c r="AD83" i="76"/>
  <c r="AD84" i="76"/>
  <c r="AD85" i="76"/>
  <c r="AD86" i="76"/>
  <c r="AD87" i="76"/>
  <c r="AD88" i="76"/>
  <c r="AD89" i="76"/>
  <c r="AD90" i="76"/>
  <c r="AD91" i="76"/>
  <c r="AD92" i="76"/>
  <c r="AD93" i="76"/>
  <c r="AD94" i="76"/>
  <c r="AD95" i="76"/>
  <c r="AD96" i="76"/>
  <c r="AD97" i="76"/>
  <c r="AD98" i="76"/>
  <c r="AD99" i="76"/>
  <c r="AD100" i="76"/>
  <c r="AD101" i="76"/>
  <c r="AD102" i="76"/>
  <c r="AD103" i="76"/>
  <c r="AD104" i="76"/>
  <c r="AD105" i="76"/>
  <c r="AD106" i="76"/>
  <c r="AD107" i="76"/>
  <c r="AD108" i="76"/>
  <c r="AD109" i="76"/>
  <c r="AD110" i="76"/>
  <c r="AD111" i="76"/>
  <c r="AD112" i="76"/>
  <c r="AD113" i="76"/>
  <c r="AD114" i="76"/>
  <c r="AD115" i="76"/>
  <c r="AD116" i="76"/>
  <c r="AD117" i="76"/>
  <c r="AD118" i="76"/>
  <c r="AD119" i="76"/>
  <c r="AD120" i="76"/>
  <c r="AD121" i="76"/>
  <c r="AD122" i="76"/>
  <c r="AD123" i="76"/>
  <c r="AD124" i="76"/>
  <c r="AD125" i="76"/>
  <c r="AD126" i="76"/>
  <c r="AD127" i="76"/>
  <c r="AD128" i="76"/>
  <c r="AD129" i="76"/>
  <c r="AD130" i="76"/>
  <c r="AD131" i="76"/>
  <c r="AD132" i="76"/>
  <c r="AD133" i="76"/>
  <c r="AD134" i="76"/>
  <c r="AD135" i="76"/>
  <c r="AD136" i="76"/>
  <c r="AD137" i="76"/>
  <c r="AD138" i="76"/>
  <c r="AD139" i="76"/>
  <c r="AD140" i="76"/>
  <c r="AD141" i="76"/>
  <c r="AD142" i="76"/>
  <c r="AD143" i="76"/>
  <c r="AD144" i="76"/>
  <c r="AD145" i="76"/>
  <c r="AD146" i="76"/>
  <c r="AD147" i="76"/>
  <c r="AD148" i="76"/>
  <c r="AD149" i="76"/>
  <c r="AD150" i="76"/>
  <c r="AD151" i="76"/>
  <c r="AD152" i="76"/>
  <c r="AD153" i="76"/>
  <c r="AD154" i="76"/>
  <c r="AD155" i="76"/>
  <c r="AD156" i="76"/>
  <c r="AD157" i="76"/>
  <c r="AD158" i="76"/>
  <c r="AD159" i="76"/>
  <c r="AD160" i="76"/>
  <c r="AD161" i="76"/>
  <c r="AD162" i="76"/>
  <c r="AD163" i="76"/>
  <c r="AD164" i="76"/>
  <c r="AD165" i="76"/>
  <c r="AD166" i="76"/>
  <c r="AD167" i="76"/>
  <c r="AD168" i="76"/>
  <c r="AD169" i="76"/>
  <c r="AD170" i="76"/>
  <c r="AD171" i="76"/>
  <c r="AD172" i="76"/>
  <c r="AD173" i="76"/>
  <c r="AD174" i="76"/>
  <c r="AD175" i="76"/>
  <c r="AD176" i="76"/>
  <c r="AD177" i="76"/>
  <c r="AD178" i="76"/>
  <c r="AD179" i="76"/>
  <c r="AD180" i="76"/>
  <c r="AD181" i="76"/>
  <c r="AD182" i="76"/>
  <c r="AD183" i="76"/>
  <c r="AD184" i="76"/>
  <c r="AD185" i="76"/>
  <c r="AD186" i="76"/>
  <c r="AD187" i="76"/>
  <c r="AD188" i="76"/>
  <c r="AD189" i="76"/>
  <c r="AD190" i="76"/>
  <c r="AD191" i="76"/>
  <c r="AD192" i="76"/>
  <c r="AD193" i="76"/>
  <c r="AD194" i="76"/>
  <c r="AD195" i="76"/>
  <c r="AD196" i="76"/>
  <c r="AD197" i="76"/>
  <c r="AD198" i="76"/>
  <c r="AD199" i="76"/>
  <c r="AD200" i="76"/>
  <c r="AD201" i="76"/>
  <c r="AD202" i="76"/>
  <c r="AD203" i="76"/>
  <c r="AD204" i="76"/>
  <c r="AD205" i="76"/>
  <c r="AD206" i="76"/>
  <c r="AD207" i="76"/>
  <c r="AD208" i="76"/>
  <c r="AD209" i="76"/>
  <c r="AD210" i="76"/>
  <c r="AD211" i="76"/>
  <c r="AD212" i="76"/>
  <c r="AD213" i="76"/>
  <c r="AD214" i="76"/>
  <c r="AD215" i="76"/>
  <c r="AD216" i="76"/>
  <c r="AD217" i="76"/>
  <c r="AD218" i="76"/>
  <c r="AD219" i="76"/>
  <c r="AD220" i="76"/>
  <c r="AD221" i="76"/>
  <c r="AD222" i="76"/>
  <c r="AD223" i="76"/>
  <c r="AD224" i="76"/>
  <c r="AD225" i="76"/>
  <c r="AD226" i="76"/>
  <c r="AD227" i="76"/>
  <c r="AD228" i="76"/>
  <c r="AD229" i="76"/>
  <c r="AD230" i="76"/>
  <c r="AD231" i="76"/>
  <c r="AD232" i="76"/>
  <c r="AD233" i="76"/>
  <c r="AD234" i="76"/>
  <c r="AD235" i="76"/>
  <c r="AD236" i="76"/>
  <c r="AD237" i="76"/>
  <c r="AD238" i="76"/>
  <c r="AD239" i="76"/>
  <c r="AD240" i="76"/>
  <c r="AD241" i="76"/>
  <c r="AD242" i="76"/>
  <c r="AD243" i="76"/>
  <c r="AD244" i="76"/>
  <c r="AD245" i="76"/>
  <c r="AD246" i="76"/>
  <c r="AD247" i="76"/>
  <c r="AD248" i="76"/>
  <c r="AD249" i="76"/>
  <c r="AD250" i="76"/>
  <c r="AD251" i="76"/>
  <c r="AD252" i="76"/>
  <c r="AD253" i="76"/>
  <c r="AD254" i="76"/>
  <c r="AD255" i="76"/>
  <c r="AD256" i="76"/>
  <c r="AD257" i="76"/>
  <c r="AD258" i="76"/>
  <c r="AD259" i="76"/>
  <c r="AD260" i="76"/>
  <c r="AD261" i="76"/>
  <c r="AD262" i="76"/>
  <c r="AD263" i="76"/>
  <c r="AD264" i="76"/>
  <c r="AD265" i="76"/>
  <c r="AD266" i="76"/>
  <c r="AD267" i="76"/>
  <c r="AD268" i="76"/>
  <c r="AD269" i="76"/>
  <c r="AD270" i="76"/>
  <c r="AD271" i="76"/>
  <c r="AD272" i="76"/>
  <c r="AD273" i="76"/>
  <c r="AD274" i="76"/>
  <c r="AD275" i="76"/>
  <c r="AD276" i="76"/>
  <c r="AD277" i="76"/>
  <c r="AD278" i="76"/>
  <c r="AD279" i="76"/>
  <c r="AD280" i="76"/>
  <c r="AD281" i="76"/>
  <c r="AD282" i="76"/>
  <c r="AD283" i="76"/>
  <c r="AD284" i="76"/>
  <c r="AD285" i="76"/>
  <c r="AD286" i="76"/>
  <c r="AD287" i="76"/>
  <c r="AD288" i="76"/>
  <c r="AD289" i="76"/>
  <c r="AD290" i="76"/>
  <c r="AD291" i="76"/>
  <c r="AD292" i="76"/>
  <c r="AD293" i="76"/>
  <c r="AD294" i="76"/>
  <c r="AD295" i="76"/>
  <c r="AD296" i="76"/>
  <c r="AD297" i="76"/>
  <c r="AD298" i="76"/>
  <c r="AD299" i="76"/>
  <c r="AD300" i="76"/>
  <c r="AD301" i="76"/>
  <c r="AD302" i="76"/>
  <c r="AD303" i="76"/>
  <c r="AD304" i="76"/>
  <c r="AD305" i="76"/>
  <c r="AD306" i="76"/>
  <c r="AD307" i="76"/>
  <c r="AD308" i="76"/>
  <c r="AD309" i="76"/>
  <c r="AD310" i="76"/>
  <c r="AD311" i="76"/>
  <c r="AD312" i="76"/>
  <c r="AD313" i="76"/>
  <c r="AD314" i="76"/>
  <c r="AD315" i="76"/>
  <c r="AD316" i="76"/>
  <c r="AD317" i="76"/>
  <c r="AD318" i="76"/>
  <c r="AD319" i="76"/>
  <c r="AD320" i="76"/>
  <c r="AD321" i="76"/>
  <c r="AD322" i="76"/>
  <c r="AD323" i="76"/>
  <c r="AD324" i="76"/>
  <c r="AD325" i="76"/>
  <c r="AD326" i="76"/>
  <c r="AD327" i="76"/>
  <c r="AD328" i="76"/>
  <c r="AD329" i="76"/>
  <c r="AD330" i="76"/>
  <c r="AD331" i="76"/>
  <c r="AD332" i="76"/>
  <c r="AD333" i="76"/>
  <c r="AD334" i="76"/>
  <c r="AD335" i="76"/>
  <c r="AD336" i="76"/>
  <c r="AD337" i="76"/>
  <c r="AD338" i="76"/>
  <c r="AD339" i="76"/>
  <c r="AD340" i="76"/>
  <c r="AD341" i="76"/>
  <c r="AD342" i="76"/>
  <c r="AD343" i="76"/>
  <c r="AD344" i="76"/>
  <c r="AD345" i="76"/>
  <c r="AD346" i="76"/>
  <c r="AD347" i="76"/>
  <c r="AD348" i="76"/>
  <c r="AD349" i="76"/>
  <c r="AD350" i="76"/>
  <c r="AD351" i="76"/>
  <c r="AD352" i="76"/>
  <c r="AD353" i="76"/>
  <c r="AD354" i="76"/>
  <c r="AD355" i="76"/>
  <c r="AD356" i="76"/>
  <c r="AD357" i="76"/>
  <c r="AD358" i="76"/>
  <c r="AD359" i="76"/>
  <c r="AD360" i="76"/>
  <c r="AD361" i="76"/>
  <c r="AD362" i="76"/>
  <c r="AD363" i="76"/>
  <c r="AD364" i="76"/>
  <c r="AD365" i="76"/>
  <c r="AD366" i="76"/>
  <c r="AD367" i="76"/>
  <c r="AD368" i="76"/>
  <c r="AD369" i="76"/>
  <c r="AD370" i="76"/>
  <c r="AD371" i="76"/>
  <c r="AD372" i="76"/>
  <c r="AD373" i="76"/>
  <c r="AD374" i="76"/>
  <c r="AD375" i="76"/>
  <c r="AD376" i="76"/>
  <c r="AD377" i="76"/>
  <c r="AD378" i="76"/>
  <c r="AD379" i="76"/>
  <c r="AD380" i="76"/>
  <c r="AD381" i="76"/>
  <c r="AD382" i="76"/>
  <c r="AD383" i="76"/>
  <c r="AD384" i="76"/>
  <c r="AD385" i="76"/>
  <c r="AD386" i="76"/>
  <c r="AD387" i="76"/>
  <c r="AD388" i="76"/>
  <c r="AD389" i="76"/>
  <c r="AD390" i="76"/>
  <c r="AD391" i="76"/>
  <c r="AD392" i="76"/>
  <c r="AD393" i="76"/>
  <c r="AD394" i="76"/>
  <c r="AD395" i="76"/>
  <c r="AD396" i="76"/>
  <c r="AD397" i="76"/>
  <c r="AD398" i="76"/>
  <c r="AD399" i="76"/>
  <c r="AD400" i="76"/>
  <c r="AD401" i="76"/>
  <c r="AD402" i="76"/>
  <c r="AD403" i="76"/>
  <c r="AD404" i="76"/>
  <c r="AD405" i="76"/>
  <c r="AD406" i="76"/>
  <c r="AD407" i="76"/>
  <c r="AD408" i="76"/>
  <c r="AD409" i="76"/>
  <c r="AD410" i="76"/>
  <c r="AD411" i="76"/>
  <c r="AD412" i="76"/>
  <c r="AD413" i="76"/>
  <c r="AD414" i="76"/>
  <c r="AD415" i="76"/>
  <c r="AD416" i="76"/>
  <c r="AD417" i="76"/>
  <c r="AD418" i="76"/>
  <c r="AD419" i="76"/>
  <c r="AD16" i="76"/>
  <c r="X17" i="76"/>
  <c r="X18" i="76"/>
  <c r="X19" i="76"/>
  <c r="X20" i="76"/>
  <c r="X21" i="76"/>
  <c r="X22" i="76"/>
  <c r="X23" i="76"/>
  <c r="X24" i="76"/>
  <c r="X25" i="76"/>
  <c r="X26" i="76"/>
  <c r="X27" i="76"/>
  <c r="X28" i="76"/>
  <c r="X29" i="76"/>
  <c r="X30" i="76"/>
  <c r="X31" i="76"/>
  <c r="X32" i="76"/>
  <c r="X33" i="76"/>
  <c r="X34" i="76"/>
  <c r="X35" i="76"/>
  <c r="X36" i="76"/>
  <c r="X37" i="76"/>
  <c r="X38" i="76"/>
  <c r="X39" i="76"/>
  <c r="X40" i="76"/>
  <c r="X41" i="76"/>
  <c r="X42" i="76"/>
  <c r="X43" i="76"/>
  <c r="X44" i="76"/>
  <c r="X45" i="76"/>
  <c r="X46" i="76"/>
  <c r="X47" i="76"/>
  <c r="X48" i="76"/>
  <c r="X49" i="76"/>
  <c r="X50" i="76"/>
  <c r="X51" i="76"/>
  <c r="X52" i="76"/>
  <c r="X53" i="76"/>
  <c r="X54" i="76"/>
  <c r="X55" i="76"/>
  <c r="X56" i="76"/>
  <c r="X57" i="76"/>
  <c r="X58" i="76"/>
  <c r="X59" i="76"/>
  <c r="X60" i="76"/>
  <c r="X61" i="76"/>
  <c r="X62" i="76"/>
  <c r="X63" i="76"/>
  <c r="X64" i="76"/>
  <c r="X65" i="76"/>
  <c r="X66" i="76"/>
  <c r="X67" i="76"/>
  <c r="X68" i="76"/>
  <c r="X69" i="76"/>
  <c r="X70" i="76"/>
  <c r="X71" i="76"/>
  <c r="X72" i="76"/>
  <c r="X73" i="76"/>
  <c r="X74" i="76"/>
  <c r="X75" i="76"/>
  <c r="X76" i="76"/>
  <c r="X77" i="76"/>
  <c r="X78" i="76"/>
  <c r="X79" i="76"/>
  <c r="X80" i="76"/>
  <c r="X81" i="76"/>
  <c r="X82" i="76"/>
  <c r="X83" i="76"/>
  <c r="X84" i="76"/>
  <c r="X85" i="76"/>
  <c r="X86" i="76"/>
  <c r="X87" i="76"/>
  <c r="X88" i="76"/>
  <c r="X89" i="76"/>
  <c r="X90" i="76"/>
  <c r="X91" i="76"/>
  <c r="X92" i="76"/>
  <c r="X93" i="76"/>
  <c r="X94" i="76"/>
  <c r="X95" i="76"/>
  <c r="X96" i="76"/>
  <c r="X97" i="76"/>
  <c r="X98" i="76"/>
  <c r="X99" i="76"/>
  <c r="X100" i="76"/>
  <c r="X101" i="76"/>
  <c r="X102" i="76"/>
  <c r="X103" i="76"/>
  <c r="X104" i="76"/>
  <c r="X105" i="76"/>
  <c r="X106" i="76"/>
  <c r="X107" i="76"/>
  <c r="X108" i="76"/>
  <c r="X109" i="76"/>
  <c r="X110" i="76"/>
  <c r="X111" i="76"/>
  <c r="X112" i="76"/>
  <c r="X113" i="76"/>
  <c r="X114" i="76"/>
  <c r="X115" i="76"/>
  <c r="X116" i="76"/>
  <c r="X117" i="76"/>
  <c r="X118" i="76"/>
  <c r="X119" i="76"/>
  <c r="X120" i="76"/>
  <c r="X121" i="76"/>
  <c r="X122" i="76"/>
  <c r="X123" i="76"/>
  <c r="X124" i="76"/>
  <c r="X125" i="76"/>
  <c r="X126" i="76"/>
  <c r="X127" i="76"/>
  <c r="X128" i="76"/>
  <c r="X129" i="76"/>
  <c r="X130" i="76"/>
  <c r="X131" i="76"/>
  <c r="X132" i="76"/>
  <c r="X133" i="76"/>
  <c r="X134" i="76"/>
  <c r="X135" i="76"/>
  <c r="X136" i="76"/>
  <c r="X137" i="76"/>
  <c r="X138" i="76"/>
  <c r="X139" i="76"/>
  <c r="X140" i="76"/>
  <c r="X141" i="76"/>
  <c r="X142" i="76"/>
  <c r="X143" i="76"/>
  <c r="X144" i="76"/>
  <c r="X145" i="76"/>
  <c r="X146" i="76"/>
  <c r="X147" i="76"/>
  <c r="X148" i="76"/>
  <c r="X149" i="76"/>
  <c r="X150" i="76"/>
  <c r="X151" i="76"/>
  <c r="X152" i="76"/>
  <c r="X153" i="76"/>
  <c r="X154" i="76"/>
  <c r="X155" i="76"/>
  <c r="X156" i="76"/>
  <c r="X157" i="76"/>
  <c r="X158" i="76"/>
  <c r="X159" i="76"/>
  <c r="X160" i="76"/>
  <c r="X161" i="76"/>
  <c r="X162" i="76"/>
  <c r="X163" i="76"/>
  <c r="X164" i="76"/>
  <c r="X165" i="76"/>
  <c r="X166" i="76"/>
  <c r="X167" i="76"/>
  <c r="X168" i="76"/>
  <c r="X169" i="76"/>
  <c r="X170" i="76"/>
  <c r="X171" i="76"/>
  <c r="X172" i="76"/>
  <c r="X173" i="76"/>
  <c r="X174" i="76"/>
  <c r="X175" i="76"/>
  <c r="X176" i="76"/>
  <c r="X177" i="76"/>
  <c r="X178" i="76"/>
  <c r="X179" i="76"/>
  <c r="X180" i="76"/>
  <c r="X181" i="76"/>
  <c r="X182" i="76"/>
  <c r="X183" i="76"/>
  <c r="X184" i="76"/>
  <c r="X185" i="76"/>
  <c r="X186" i="76"/>
  <c r="X187" i="76"/>
  <c r="X188" i="76"/>
  <c r="X189" i="76"/>
  <c r="X190" i="76"/>
  <c r="X191" i="76"/>
  <c r="X192" i="76"/>
  <c r="X193" i="76"/>
  <c r="X194" i="76"/>
  <c r="X195" i="76"/>
  <c r="X196" i="76"/>
  <c r="X197" i="76"/>
  <c r="X198" i="76"/>
  <c r="X199" i="76"/>
  <c r="X200" i="76"/>
  <c r="X201" i="76"/>
  <c r="X202" i="76"/>
  <c r="X203" i="76"/>
  <c r="X204" i="76"/>
  <c r="X205" i="76"/>
  <c r="X206" i="76"/>
  <c r="X207" i="76"/>
  <c r="X208" i="76"/>
  <c r="X209" i="76"/>
  <c r="X210" i="76"/>
  <c r="X211" i="76"/>
  <c r="X212" i="76"/>
  <c r="X213" i="76"/>
  <c r="X214" i="76"/>
  <c r="X215" i="76"/>
  <c r="X216" i="76"/>
  <c r="X217" i="76"/>
  <c r="X218" i="76"/>
  <c r="X219" i="76"/>
  <c r="X220" i="76"/>
  <c r="X221" i="76"/>
  <c r="X222" i="76"/>
  <c r="X223" i="76"/>
  <c r="X224" i="76"/>
  <c r="X225" i="76"/>
  <c r="X226" i="76"/>
  <c r="X227" i="76"/>
  <c r="X228" i="76"/>
  <c r="X229" i="76"/>
  <c r="X230" i="76"/>
  <c r="X231" i="76"/>
  <c r="X232" i="76"/>
  <c r="X233" i="76"/>
  <c r="X234" i="76"/>
  <c r="X235" i="76"/>
  <c r="X236" i="76"/>
  <c r="X237" i="76"/>
  <c r="X238" i="76"/>
  <c r="X239" i="76"/>
  <c r="X240" i="76"/>
  <c r="X241" i="76"/>
  <c r="X242" i="76"/>
  <c r="X243" i="76"/>
  <c r="X244" i="76"/>
  <c r="X245" i="76"/>
  <c r="X246" i="76"/>
  <c r="X247" i="76"/>
  <c r="X248" i="76"/>
  <c r="X249" i="76"/>
  <c r="X250" i="76"/>
  <c r="X251" i="76"/>
  <c r="X252" i="76"/>
  <c r="X253" i="76"/>
  <c r="X254" i="76"/>
  <c r="X255" i="76"/>
  <c r="X256" i="76"/>
  <c r="X257" i="76"/>
  <c r="X258" i="76"/>
  <c r="X259" i="76"/>
  <c r="X260" i="76"/>
  <c r="X261" i="76"/>
  <c r="X262" i="76"/>
  <c r="X263" i="76"/>
  <c r="X264" i="76"/>
  <c r="X265" i="76"/>
  <c r="X266" i="76"/>
  <c r="X267" i="76"/>
  <c r="X268" i="76"/>
  <c r="X269" i="76"/>
  <c r="X270" i="76"/>
  <c r="X271" i="76"/>
  <c r="X272" i="76"/>
  <c r="X273" i="76"/>
  <c r="X274" i="76"/>
  <c r="X275" i="76"/>
  <c r="X276" i="76"/>
  <c r="X277" i="76"/>
  <c r="X278" i="76"/>
  <c r="X279" i="76"/>
  <c r="X280" i="76"/>
  <c r="X281" i="76"/>
  <c r="X282" i="76"/>
  <c r="X283" i="76"/>
  <c r="X284" i="76"/>
  <c r="X285" i="76"/>
  <c r="X286" i="76"/>
  <c r="X287" i="76"/>
  <c r="X288" i="76"/>
  <c r="X289" i="76"/>
  <c r="X290" i="76"/>
  <c r="X291" i="76"/>
  <c r="X292" i="76"/>
  <c r="X293" i="76"/>
  <c r="X294" i="76"/>
  <c r="X295" i="76"/>
  <c r="X296" i="76"/>
  <c r="X297" i="76"/>
  <c r="X298" i="76"/>
  <c r="X299" i="76"/>
  <c r="X300" i="76"/>
  <c r="X301" i="76"/>
  <c r="X302" i="76"/>
  <c r="X303" i="76"/>
  <c r="X304" i="76"/>
  <c r="X305" i="76"/>
  <c r="X306" i="76"/>
  <c r="X307" i="76"/>
  <c r="X308" i="76"/>
  <c r="X309" i="76"/>
  <c r="X310" i="76"/>
  <c r="X311" i="76"/>
  <c r="X312" i="76"/>
  <c r="X313" i="76"/>
  <c r="X314" i="76"/>
  <c r="X315" i="76"/>
  <c r="X316" i="76"/>
  <c r="X317" i="76"/>
  <c r="X318" i="76"/>
  <c r="X319" i="76"/>
  <c r="X320" i="76"/>
  <c r="X321" i="76"/>
  <c r="X322" i="76"/>
  <c r="X323" i="76"/>
  <c r="X324" i="76"/>
  <c r="X325" i="76"/>
  <c r="X326" i="76"/>
  <c r="X327" i="76"/>
  <c r="X328" i="76"/>
  <c r="X329" i="76"/>
  <c r="X330" i="76"/>
  <c r="X331" i="76"/>
  <c r="X332" i="76"/>
  <c r="X333" i="76"/>
  <c r="X334" i="76"/>
  <c r="X335" i="76"/>
  <c r="X336" i="76"/>
  <c r="X337" i="76"/>
  <c r="X338" i="76"/>
  <c r="X339" i="76"/>
  <c r="X340" i="76"/>
  <c r="X341" i="76"/>
  <c r="X342" i="76"/>
  <c r="X343" i="76"/>
  <c r="X344" i="76"/>
  <c r="X345" i="76"/>
  <c r="X346" i="76"/>
  <c r="X347" i="76"/>
  <c r="X348" i="76"/>
  <c r="X349" i="76"/>
  <c r="X350" i="76"/>
  <c r="X351" i="76"/>
  <c r="X352" i="76"/>
  <c r="X353" i="76"/>
  <c r="X354" i="76"/>
  <c r="X355" i="76"/>
  <c r="X356" i="76"/>
  <c r="X357" i="76"/>
  <c r="X358" i="76"/>
  <c r="X359" i="76"/>
  <c r="X360" i="76"/>
  <c r="X361" i="76"/>
  <c r="X362" i="76"/>
  <c r="X363" i="76"/>
  <c r="X364" i="76"/>
  <c r="X365" i="76"/>
  <c r="X366" i="76"/>
  <c r="X367" i="76"/>
  <c r="X368" i="76"/>
  <c r="X369" i="76"/>
  <c r="X370" i="76"/>
  <c r="X371" i="76"/>
  <c r="X372" i="76"/>
  <c r="X373" i="76"/>
  <c r="X374" i="76"/>
  <c r="X375" i="76"/>
  <c r="X376" i="76"/>
  <c r="X377" i="76"/>
  <c r="X378" i="76"/>
  <c r="X379" i="76"/>
  <c r="X380" i="76"/>
  <c r="X381" i="76"/>
  <c r="X382" i="76"/>
  <c r="X383" i="76"/>
  <c r="X384" i="76"/>
  <c r="X385" i="76"/>
  <c r="X386" i="76"/>
  <c r="X387" i="76"/>
  <c r="X388" i="76"/>
  <c r="X389" i="76"/>
  <c r="X390" i="76"/>
  <c r="X391" i="76"/>
  <c r="X392" i="76"/>
  <c r="X393" i="76"/>
  <c r="X394" i="76"/>
  <c r="X395" i="76"/>
  <c r="X396" i="76"/>
  <c r="X397" i="76"/>
  <c r="X398" i="76"/>
  <c r="X399" i="76"/>
  <c r="X400" i="76"/>
  <c r="X401" i="76"/>
  <c r="X402" i="76"/>
  <c r="X403" i="76"/>
  <c r="X404" i="76"/>
  <c r="X405" i="76"/>
  <c r="X406" i="76"/>
  <c r="X407" i="76"/>
  <c r="X408" i="76"/>
  <c r="X409" i="76"/>
  <c r="X410" i="76"/>
  <c r="X411" i="76"/>
  <c r="X412" i="76"/>
  <c r="X413" i="76"/>
  <c r="X414" i="76"/>
  <c r="X415" i="76"/>
  <c r="X416" i="76"/>
  <c r="X417" i="76"/>
  <c r="X418" i="76"/>
  <c r="X419" i="76"/>
  <c r="W16" i="76"/>
  <c r="AA17" i="76"/>
  <c r="AA18" i="76"/>
  <c r="AA19" i="76"/>
  <c r="AA20" i="76"/>
  <c r="AA21" i="76"/>
  <c r="AA22" i="76"/>
  <c r="AA23" i="76"/>
  <c r="AA24" i="76"/>
  <c r="AA25" i="76"/>
  <c r="AA26" i="76"/>
  <c r="AA27" i="76"/>
  <c r="AA28" i="76"/>
  <c r="AA29" i="76"/>
  <c r="AA30" i="76"/>
  <c r="AA31" i="76"/>
  <c r="AA32" i="76"/>
  <c r="AA33" i="76"/>
  <c r="AA34" i="76"/>
  <c r="AA35" i="76"/>
  <c r="AA36" i="76"/>
  <c r="AA37" i="76"/>
  <c r="AA38" i="76"/>
  <c r="AA39" i="76"/>
  <c r="AA40" i="76"/>
  <c r="AA41" i="76"/>
  <c r="AA42" i="76"/>
  <c r="AA43" i="76"/>
  <c r="AA44" i="76"/>
  <c r="AA45" i="76"/>
  <c r="AA46" i="76"/>
  <c r="AA47" i="76"/>
  <c r="AA48" i="76"/>
  <c r="AA49" i="76"/>
  <c r="AA50" i="76"/>
  <c r="AA51" i="76"/>
  <c r="AA52" i="76"/>
  <c r="AA53" i="76"/>
  <c r="AA54" i="76"/>
  <c r="AA55" i="76"/>
  <c r="AA56" i="76"/>
  <c r="AA57" i="76"/>
  <c r="AA58" i="76"/>
  <c r="AA59" i="76"/>
  <c r="AA60" i="76"/>
  <c r="AA61" i="76"/>
  <c r="AA62" i="76"/>
  <c r="AA63" i="76"/>
  <c r="AA64" i="76"/>
  <c r="AA65" i="76"/>
  <c r="AA66" i="76"/>
  <c r="AA67" i="76"/>
  <c r="AA68" i="76"/>
  <c r="AA69" i="76"/>
  <c r="AA70" i="76"/>
  <c r="AA71" i="76"/>
  <c r="AA72" i="76"/>
  <c r="AA73" i="76"/>
  <c r="AA74" i="76"/>
  <c r="AA75" i="76"/>
  <c r="AA76" i="76"/>
  <c r="AA77" i="76"/>
  <c r="AA78" i="76"/>
  <c r="AA79" i="76"/>
  <c r="AA80" i="76"/>
  <c r="AA81" i="76"/>
  <c r="AA82" i="76"/>
  <c r="AA83" i="76"/>
  <c r="AA84" i="76"/>
  <c r="AA85" i="76"/>
  <c r="AA86" i="76"/>
  <c r="AA87" i="76"/>
  <c r="AA88" i="76"/>
  <c r="AA89" i="76"/>
  <c r="AA90" i="76"/>
  <c r="AA91" i="76"/>
  <c r="AA92" i="76"/>
  <c r="AA93" i="76"/>
  <c r="AA94" i="76"/>
  <c r="AA95" i="76"/>
  <c r="AA96" i="76"/>
  <c r="AA97" i="76"/>
  <c r="AA98" i="76"/>
  <c r="AA99" i="76"/>
  <c r="AA100" i="76"/>
  <c r="AA101" i="76"/>
  <c r="AA102" i="76"/>
  <c r="AA103" i="76"/>
  <c r="AA104" i="76"/>
  <c r="AA105" i="76"/>
  <c r="AA106" i="76"/>
  <c r="AA107" i="76"/>
  <c r="AA108" i="76"/>
  <c r="AA109" i="76"/>
  <c r="AA110" i="76"/>
  <c r="AA111" i="76"/>
  <c r="AA112" i="76"/>
  <c r="AA113" i="76"/>
  <c r="AA114" i="76"/>
  <c r="AA115" i="76"/>
  <c r="AA116" i="76"/>
  <c r="AA117" i="76"/>
  <c r="AA118" i="76"/>
  <c r="AA119" i="76"/>
  <c r="AA120" i="76"/>
  <c r="AA121" i="76"/>
  <c r="AA122" i="76"/>
  <c r="AA123" i="76"/>
  <c r="AA124" i="76"/>
  <c r="AA125" i="76"/>
  <c r="AA126" i="76"/>
  <c r="AA127" i="76"/>
  <c r="AA128" i="76"/>
  <c r="AA129" i="76"/>
  <c r="AA130" i="76"/>
  <c r="AA131" i="76"/>
  <c r="AA132" i="76"/>
  <c r="AA133" i="76"/>
  <c r="AA134" i="76"/>
  <c r="AA135" i="76"/>
  <c r="AA136" i="76"/>
  <c r="AA137" i="76"/>
  <c r="AA138" i="76"/>
  <c r="AA139" i="76"/>
  <c r="AA140" i="76"/>
  <c r="AA141" i="76"/>
  <c r="AA142" i="76"/>
  <c r="AA143" i="76"/>
  <c r="AA144" i="76"/>
  <c r="AA145" i="76"/>
  <c r="AA146" i="76"/>
  <c r="AA147" i="76"/>
  <c r="AA148" i="76"/>
  <c r="AA149" i="76"/>
  <c r="AA150" i="76"/>
  <c r="AA151" i="76"/>
  <c r="AA152" i="76"/>
  <c r="AA153" i="76"/>
  <c r="AA154" i="76"/>
  <c r="AA155" i="76"/>
  <c r="AA156" i="76"/>
  <c r="AA157" i="76"/>
  <c r="AA158" i="76"/>
  <c r="AA159" i="76"/>
  <c r="AA160" i="76"/>
  <c r="AA161" i="76"/>
  <c r="AA162" i="76"/>
  <c r="AA163" i="76"/>
  <c r="AA164" i="76"/>
  <c r="AA165" i="76"/>
  <c r="AA166" i="76"/>
  <c r="AA167" i="76"/>
  <c r="AA168" i="76"/>
  <c r="AA169" i="76"/>
  <c r="AA170" i="76"/>
  <c r="AA171" i="76"/>
  <c r="AA172" i="76"/>
  <c r="AA173" i="76"/>
  <c r="AA174" i="76"/>
  <c r="AA175" i="76"/>
  <c r="AA176" i="76"/>
  <c r="AA177" i="76"/>
  <c r="AA178" i="76"/>
  <c r="AA179" i="76"/>
  <c r="AA180" i="76"/>
  <c r="AA181" i="76"/>
  <c r="AA182" i="76"/>
  <c r="AA183" i="76"/>
  <c r="AA184" i="76"/>
  <c r="AA185" i="76"/>
  <c r="AA186" i="76"/>
  <c r="AA187" i="76"/>
  <c r="AA188" i="76"/>
  <c r="AA189" i="76"/>
  <c r="AA190" i="76"/>
  <c r="AA191" i="76"/>
  <c r="AA192" i="76"/>
  <c r="AA193" i="76"/>
  <c r="AA194" i="76"/>
  <c r="AA195" i="76"/>
  <c r="AA196" i="76"/>
  <c r="AA197" i="76"/>
  <c r="AA198" i="76"/>
  <c r="AA199" i="76"/>
  <c r="AA200" i="76"/>
  <c r="AA201" i="76"/>
  <c r="AA202" i="76"/>
  <c r="AA203" i="76"/>
  <c r="AA204" i="76"/>
  <c r="AA205" i="76"/>
  <c r="AA206" i="76"/>
  <c r="AA207" i="76"/>
  <c r="AA208" i="76"/>
  <c r="AA209" i="76"/>
  <c r="AA210" i="76"/>
  <c r="AA211" i="76"/>
  <c r="AA212" i="76"/>
  <c r="AA213" i="76"/>
  <c r="AA214" i="76"/>
  <c r="AA215" i="76"/>
  <c r="AA216" i="76"/>
  <c r="AA217" i="76"/>
  <c r="AA218" i="76"/>
  <c r="AA219" i="76"/>
  <c r="AA220" i="76"/>
  <c r="AA221" i="76"/>
  <c r="AA222" i="76"/>
  <c r="AA223" i="76"/>
  <c r="AA224" i="76"/>
  <c r="AA225" i="76"/>
  <c r="AA226" i="76"/>
  <c r="AA227" i="76"/>
  <c r="AA228" i="76"/>
  <c r="AA229" i="76"/>
  <c r="AA230" i="76"/>
  <c r="AA231" i="76"/>
  <c r="AA232" i="76"/>
  <c r="AA233" i="76"/>
  <c r="AA234" i="76"/>
  <c r="AA235" i="76"/>
  <c r="AA236" i="76"/>
  <c r="AA237" i="76"/>
  <c r="AA238" i="76"/>
  <c r="AA239" i="76"/>
  <c r="AA240" i="76"/>
  <c r="AA241" i="76"/>
  <c r="AA242" i="76"/>
  <c r="AA243" i="76"/>
  <c r="AA244" i="76"/>
  <c r="AA245" i="76"/>
  <c r="AA246" i="76"/>
  <c r="AA247" i="76"/>
  <c r="AA248" i="76"/>
  <c r="AA249" i="76"/>
  <c r="AA250" i="76"/>
  <c r="AA251" i="76"/>
  <c r="AA252" i="76"/>
  <c r="AA253" i="76"/>
  <c r="AA254" i="76"/>
  <c r="AA255" i="76"/>
  <c r="AA256" i="76"/>
  <c r="AA257" i="76"/>
  <c r="AA258" i="76"/>
  <c r="AA259" i="76"/>
  <c r="AA260" i="76"/>
  <c r="AA261" i="76"/>
  <c r="AA262" i="76"/>
  <c r="AA263" i="76"/>
  <c r="AA264" i="76"/>
  <c r="AA265" i="76"/>
  <c r="AA266" i="76"/>
  <c r="AA267" i="76"/>
  <c r="AA268" i="76"/>
  <c r="AA269" i="76"/>
  <c r="AA270" i="76"/>
  <c r="AA271" i="76"/>
  <c r="AA272" i="76"/>
  <c r="AA273" i="76"/>
  <c r="AA274" i="76"/>
  <c r="AA275" i="76"/>
  <c r="AA276" i="76"/>
  <c r="AA277" i="76"/>
  <c r="AA278" i="76"/>
  <c r="AA279" i="76"/>
  <c r="AA280" i="76"/>
  <c r="AA281" i="76"/>
  <c r="AA282" i="76"/>
  <c r="AA283" i="76"/>
  <c r="AA284" i="76"/>
  <c r="AA285" i="76"/>
  <c r="AA286" i="76"/>
  <c r="AA287" i="76"/>
  <c r="AA288" i="76"/>
  <c r="AA289" i="76"/>
  <c r="AA290" i="76"/>
  <c r="AA291" i="76"/>
  <c r="AA292" i="76"/>
  <c r="AA293" i="76"/>
  <c r="AA294" i="76"/>
  <c r="AA295" i="76"/>
  <c r="AA296" i="76"/>
  <c r="AA297" i="76"/>
  <c r="AA298" i="76"/>
  <c r="AA299" i="76"/>
  <c r="AA300" i="76"/>
  <c r="AA301" i="76"/>
  <c r="AA302" i="76"/>
  <c r="AA303" i="76"/>
  <c r="AA304" i="76"/>
  <c r="AA305" i="76"/>
  <c r="AA306" i="76"/>
  <c r="AA307" i="76"/>
  <c r="AA308" i="76"/>
  <c r="AA309" i="76"/>
  <c r="AA310" i="76"/>
  <c r="AA311" i="76"/>
  <c r="AA312" i="76"/>
  <c r="AA313" i="76"/>
  <c r="AA314" i="76"/>
  <c r="AA315" i="76"/>
  <c r="AA316" i="76"/>
  <c r="AA317" i="76"/>
  <c r="AA318" i="76"/>
  <c r="AA319" i="76"/>
  <c r="AA320" i="76"/>
  <c r="AA321" i="76"/>
  <c r="AA322" i="76"/>
  <c r="AA323" i="76"/>
  <c r="AA324" i="76"/>
  <c r="AA325" i="76"/>
  <c r="AA326" i="76"/>
  <c r="AA327" i="76"/>
  <c r="AA328" i="76"/>
  <c r="AA329" i="76"/>
  <c r="AA330" i="76"/>
  <c r="AA331" i="76"/>
  <c r="AA332" i="76"/>
  <c r="AA333" i="76"/>
  <c r="AA334" i="76"/>
  <c r="AA335" i="76"/>
  <c r="AA336" i="76"/>
  <c r="AA337" i="76"/>
  <c r="AA338" i="76"/>
  <c r="AA339" i="76"/>
  <c r="AA340" i="76"/>
  <c r="AA341" i="76"/>
  <c r="AA342" i="76"/>
  <c r="AA343" i="76"/>
  <c r="AA344" i="76"/>
  <c r="AA345" i="76"/>
  <c r="AA346" i="76"/>
  <c r="AA347" i="76"/>
  <c r="AA348" i="76"/>
  <c r="AA349" i="76"/>
  <c r="AA350" i="76"/>
  <c r="AA351" i="76"/>
  <c r="AA352" i="76"/>
  <c r="AA353" i="76"/>
  <c r="AA354" i="76"/>
  <c r="AA355" i="76"/>
  <c r="AA356" i="76"/>
  <c r="AA357" i="76"/>
  <c r="AA358" i="76"/>
  <c r="AA359" i="76"/>
  <c r="AA360" i="76"/>
  <c r="AA361" i="76"/>
  <c r="AA362" i="76"/>
  <c r="AA363" i="76"/>
  <c r="AA364" i="76"/>
  <c r="AA365" i="76"/>
  <c r="AA366" i="76"/>
  <c r="AA367" i="76"/>
  <c r="AA368" i="76"/>
  <c r="AA369" i="76"/>
  <c r="AA370" i="76"/>
  <c r="AA371" i="76"/>
  <c r="AA372" i="76"/>
  <c r="AA373" i="76"/>
  <c r="AA374" i="76"/>
  <c r="AA375" i="76"/>
  <c r="AA376" i="76"/>
  <c r="AA377" i="76"/>
  <c r="AA378" i="76"/>
  <c r="AA379" i="76"/>
  <c r="AA380" i="76"/>
  <c r="AA381" i="76"/>
  <c r="AA382" i="76"/>
  <c r="AA383" i="76"/>
  <c r="AA384" i="76"/>
  <c r="AA385" i="76"/>
  <c r="AA386" i="76"/>
  <c r="AA387" i="76"/>
  <c r="AA388" i="76"/>
  <c r="AA389" i="76"/>
  <c r="AA390" i="76"/>
  <c r="AA391" i="76"/>
  <c r="AA392" i="76"/>
  <c r="AA393" i="76"/>
  <c r="AA394" i="76"/>
  <c r="AA395" i="76"/>
  <c r="AA396" i="76"/>
  <c r="AA397" i="76"/>
  <c r="AA398" i="76"/>
  <c r="AA399" i="76"/>
  <c r="AA400" i="76"/>
  <c r="AA401" i="76"/>
  <c r="AA402" i="76"/>
  <c r="AA403" i="76"/>
  <c r="AA404" i="76"/>
  <c r="AA405" i="76"/>
  <c r="AA406" i="76"/>
  <c r="AA407" i="76"/>
  <c r="AA408" i="76"/>
  <c r="AA409" i="76"/>
  <c r="AA410" i="76"/>
  <c r="AA411" i="76"/>
  <c r="AA412" i="76"/>
  <c r="AA413" i="76"/>
  <c r="AA414" i="76"/>
  <c r="AA415" i="76"/>
  <c r="AA416" i="76"/>
  <c r="AA417" i="76"/>
  <c r="AA418" i="76"/>
  <c r="AA419" i="76"/>
  <c r="Z17" i="76"/>
  <c r="Z18" i="76"/>
  <c r="Z19" i="76"/>
  <c r="Z20" i="76"/>
  <c r="Z21" i="76"/>
  <c r="Z22" i="76"/>
  <c r="Z23" i="76"/>
  <c r="Z24" i="76"/>
  <c r="Z25" i="76"/>
  <c r="Z26" i="76"/>
  <c r="Z27" i="76"/>
  <c r="Z28" i="76"/>
  <c r="Z29" i="76"/>
  <c r="Z30" i="76"/>
  <c r="Z31" i="76"/>
  <c r="Z32" i="76"/>
  <c r="Z33" i="76"/>
  <c r="Z34" i="76"/>
  <c r="Z35" i="76"/>
  <c r="Z36" i="76"/>
  <c r="Z37" i="76"/>
  <c r="Z38" i="76"/>
  <c r="Z39" i="76"/>
  <c r="Z40" i="76"/>
  <c r="Z41" i="76"/>
  <c r="Z42" i="76"/>
  <c r="Z43" i="76"/>
  <c r="Z44" i="76"/>
  <c r="Z45" i="76"/>
  <c r="Z46" i="76"/>
  <c r="Z47" i="76"/>
  <c r="Z48" i="76"/>
  <c r="Z49" i="76"/>
  <c r="Z50" i="76"/>
  <c r="Z51" i="76"/>
  <c r="Z52" i="76"/>
  <c r="Z53" i="76"/>
  <c r="Z54" i="76"/>
  <c r="Z55" i="76"/>
  <c r="Z56" i="76"/>
  <c r="Z57" i="76"/>
  <c r="Z58" i="76"/>
  <c r="Z59" i="76"/>
  <c r="Z60" i="76"/>
  <c r="Z61" i="76"/>
  <c r="Z62" i="76"/>
  <c r="Z63" i="76"/>
  <c r="Z64" i="76"/>
  <c r="Z65" i="76"/>
  <c r="Z66" i="76"/>
  <c r="Z67" i="76"/>
  <c r="Z68" i="76"/>
  <c r="Z69" i="76"/>
  <c r="Z70" i="76"/>
  <c r="Z71" i="76"/>
  <c r="Z72" i="76"/>
  <c r="Z73" i="76"/>
  <c r="Z74" i="76"/>
  <c r="Z75" i="76"/>
  <c r="Z76" i="76"/>
  <c r="Z77" i="76"/>
  <c r="Z78" i="76"/>
  <c r="Z79" i="76"/>
  <c r="Z80" i="76"/>
  <c r="Z81" i="76"/>
  <c r="Z82" i="76"/>
  <c r="Z83" i="76"/>
  <c r="Z84" i="76"/>
  <c r="Z85" i="76"/>
  <c r="Z86" i="76"/>
  <c r="Z87" i="76"/>
  <c r="Z88" i="76"/>
  <c r="Z89" i="76"/>
  <c r="Z90" i="76"/>
  <c r="Z91" i="76"/>
  <c r="Z92" i="76"/>
  <c r="Z93" i="76"/>
  <c r="Z94" i="76"/>
  <c r="Z95" i="76"/>
  <c r="Z96" i="76"/>
  <c r="Z97" i="76"/>
  <c r="Z98" i="76"/>
  <c r="Z99" i="76"/>
  <c r="Z100" i="76"/>
  <c r="Z101" i="76"/>
  <c r="Z102" i="76"/>
  <c r="Z103" i="76"/>
  <c r="Z104" i="76"/>
  <c r="Z105" i="76"/>
  <c r="Z106" i="76"/>
  <c r="Z107" i="76"/>
  <c r="Z108" i="76"/>
  <c r="Z109" i="76"/>
  <c r="Z110" i="76"/>
  <c r="Z111" i="76"/>
  <c r="Z112" i="76"/>
  <c r="Z113" i="76"/>
  <c r="Z114" i="76"/>
  <c r="Z115" i="76"/>
  <c r="Z116" i="76"/>
  <c r="Z117" i="76"/>
  <c r="Z118" i="76"/>
  <c r="Z119" i="76"/>
  <c r="Z120" i="76"/>
  <c r="Z121" i="76"/>
  <c r="Z122" i="76"/>
  <c r="Z123" i="76"/>
  <c r="Z124" i="76"/>
  <c r="Z125" i="76"/>
  <c r="Z126" i="76"/>
  <c r="Z127" i="76"/>
  <c r="Z128" i="76"/>
  <c r="Z129" i="76"/>
  <c r="Z130" i="76"/>
  <c r="Z131" i="76"/>
  <c r="Z132" i="76"/>
  <c r="Z133" i="76"/>
  <c r="Z134" i="76"/>
  <c r="Z135" i="76"/>
  <c r="Z136" i="76"/>
  <c r="Z137" i="76"/>
  <c r="Z138" i="76"/>
  <c r="Z139" i="76"/>
  <c r="Z140" i="76"/>
  <c r="Z141" i="76"/>
  <c r="Z142" i="76"/>
  <c r="Z143" i="76"/>
  <c r="Z144" i="76"/>
  <c r="Z145" i="76"/>
  <c r="Z146" i="76"/>
  <c r="Z147" i="76"/>
  <c r="Z148" i="76"/>
  <c r="Z149" i="76"/>
  <c r="Z150" i="76"/>
  <c r="Z151" i="76"/>
  <c r="Z152" i="76"/>
  <c r="Z153" i="76"/>
  <c r="Z154" i="76"/>
  <c r="Z155" i="76"/>
  <c r="Z156" i="76"/>
  <c r="Z157" i="76"/>
  <c r="Z158" i="76"/>
  <c r="Z159" i="76"/>
  <c r="Z160" i="76"/>
  <c r="Z161" i="76"/>
  <c r="Z162" i="76"/>
  <c r="Z163" i="76"/>
  <c r="Z164" i="76"/>
  <c r="Z165" i="76"/>
  <c r="Z166" i="76"/>
  <c r="Z167" i="76"/>
  <c r="Z168" i="76"/>
  <c r="Z169" i="76"/>
  <c r="Z170" i="76"/>
  <c r="Z171" i="76"/>
  <c r="Z172" i="76"/>
  <c r="Z173" i="76"/>
  <c r="Z174" i="76"/>
  <c r="Z175" i="76"/>
  <c r="Z176" i="76"/>
  <c r="Z177" i="76"/>
  <c r="Z178" i="76"/>
  <c r="Z179" i="76"/>
  <c r="Z180" i="76"/>
  <c r="Z181" i="76"/>
  <c r="Z182" i="76"/>
  <c r="Z183" i="76"/>
  <c r="Z184" i="76"/>
  <c r="Z185" i="76"/>
  <c r="Z186" i="76"/>
  <c r="Z187" i="76"/>
  <c r="Z188" i="76"/>
  <c r="Z189" i="76"/>
  <c r="Z190" i="76"/>
  <c r="Z191" i="76"/>
  <c r="Z192" i="76"/>
  <c r="Z193" i="76"/>
  <c r="Z194" i="76"/>
  <c r="Z195" i="76"/>
  <c r="Z196" i="76"/>
  <c r="Z197" i="76"/>
  <c r="Z198" i="76"/>
  <c r="Z199" i="76"/>
  <c r="Z200" i="76"/>
  <c r="Z201" i="76"/>
  <c r="Z202" i="76"/>
  <c r="Z203" i="76"/>
  <c r="Z204" i="76"/>
  <c r="Z205" i="76"/>
  <c r="Z206" i="76"/>
  <c r="Z207" i="76"/>
  <c r="Z208" i="76"/>
  <c r="Z209" i="76"/>
  <c r="Z210" i="76"/>
  <c r="Z211" i="76"/>
  <c r="Z212" i="76"/>
  <c r="Z213" i="76"/>
  <c r="Z214" i="76"/>
  <c r="Z215" i="76"/>
  <c r="Z216" i="76"/>
  <c r="Z217" i="76"/>
  <c r="Z218" i="76"/>
  <c r="Z219" i="76"/>
  <c r="Z220" i="76"/>
  <c r="Z221" i="76"/>
  <c r="Z222" i="76"/>
  <c r="Z223" i="76"/>
  <c r="Z224" i="76"/>
  <c r="Z225" i="76"/>
  <c r="Z226" i="76"/>
  <c r="Z227" i="76"/>
  <c r="Z228" i="76"/>
  <c r="Z229" i="76"/>
  <c r="Z230" i="76"/>
  <c r="Z231" i="76"/>
  <c r="Z232" i="76"/>
  <c r="Z233" i="76"/>
  <c r="Z234" i="76"/>
  <c r="Z235" i="76"/>
  <c r="Z236" i="76"/>
  <c r="Z237" i="76"/>
  <c r="Z238" i="76"/>
  <c r="Z239" i="76"/>
  <c r="Z240" i="76"/>
  <c r="Z241" i="76"/>
  <c r="Z242" i="76"/>
  <c r="Z243" i="76"/>
  <c r="Z244" i="76"/>
  <c r="Z245" i="76"/>
  <c r="Z246" i="76"/>
  <c r="Z247" i="76"/>
  <c r="Z248" i="76"/>
  <c r="Z249" i="76"/>
  <c r="Z250" i="76"/>
  <c r="Z251" i="76"/>
  <c r="Z252" i="76"/>
  <c r="Z253" i="76"/>
  <c r="Z254" i="76"/>
  <c r="Z255" i="76"/>
  <c r="Z256" i="76"/>
  <c r="Z257" i="76"/>
  <c r="Z258" i="76"/>
  <c r="Z259" i="76"/>
  <c r="Z260" i="76"/>
  <c r="Z261" i="76"/>
  <c r="Z262" i="76"/>
  <c r="Z263" i="76"/>
  <c r="Z264" i="76"/>
  <c r="Z265" i="76"/>
  <c r="Z266" i="76"/>
  <c r="Z267" i="76"/>
  <c r="Z268" i="76"/>
  <c r="Z269" i="76"/>
  <c r="Z270" i="76"/>
  <c r="Z271" i="76"/>
  <c r="Z272" i="76"/>
  <c r="Z273" i="76"/>
  <c r="Z274" i="76"/>
  <c r="Z275" i="76"/>
  <c r="Z276" i="76"/>
  <c r="Z277" i="76"/>
  <c r="Z278" i="76"/>
  <c r="Z279" i="76"/>
  <c r="Z280" i="76"/>
  <c r="Z281" i="76"/>
  <c r="Z282" i="76"/>
  <c r="Z283" i="76"/>
  <c r="Z284" i="76"/>
  <c r="Z285" i="76"/>
  <c r="Z286" i="76"/>
  <c r="Z287" i="76"/>
  <c r="Z288" i="76"/>
  <c r="Z289" i="76"/>
  <c r="Z290" i="76"/>
  <c r="Z291" i="76"/>
  <c r="Z292" i="76"/>
  <c r="Z293" i="76"/>
  <c r="Z294" i="76"/>
  <c r="Z295" i="76"/>
  <c r="Z296" i="76"/>
  <c r="Z297" i="76"/>
  <c r="Z298" i="76"/>
  <c r="Z299" i="76"/>
  <c r="Z300" i="76"/>
  <c r="Z301" i="76"/>
  <c r="Z302" i="76"/>
  <c r="Z303" i="76"/>
  <c r="Z304" i="76"/>
  <c r="Z305" i="76"/>
  <c r="Z306" i="76"/>
  <c r="Z307" i="76"/>
  <c r="Z308" i="76"/>
  <c r="Z309" i="76"/>
  <c r="Z310" i="76"/>
  <c r="Z311" i="76"/>
  <c r="Z312" i="76"/>
  <c r="Z313" i="76"/>
  <c r="Z314" i="76"/>
  <c r="Z315" i="76"/>
  <c r="Z316" i="76"/>
  <c r="Z317" i="76"/>
  <c r="Z318" i="76"/>
  <c r="Z319" i="76"/>
  <c r="Z320" i="76"/>
  <c r="Z321" i="76"/>
  <c r="Z322" i="76"/>
  <c r="Z323" i="76"/>
  <c r="Z324" i="76"/>
  <c r="Z325" i="76"/>
  <c r="Z326" i="76"/>
  <c r="Z327" i="76"/>
  <c r="Z328" i="76"/>
  <c r="Z329" i="76"/>
  <c r="Z330" i="76"/>
  <c r="Z331" i="76"/>
  <c r="Z332" i="76"/>
  <c r="Z333" i="76"/>
  <c r="Z334" i="76"/>
  <c r="Z335" i="76"/>
  <c r="Z336" i="76"/>
  <c r="Z337" i="76"/>
  <c r="Z338" i="76"/>
  <c r="Z339" i="76"/>
  <c r="Z340" i="76"/>
  <c r="Z341" i="76"/>
  <c r="Z342" i="76"/>
  <c r="Z343" i="76"/>
  <c r="Z344" i="76"/>
  <c r="Z345" i="76"/>
  <c r="Z346" i="76"/>
  <c r="Z347" i="76"/>
  <c r="Z348" i="76"/>
  <c r="Z349" i="76"/>
  <c r="Z350" i="76"/>
  <c r="Z351" i="76"/>
  <c r="Z352" i="76"/>
  <c r="Z353" i="76"/>
  <c r="Z354" i="76"/>
  <c r="Z355" i="76"/>
  <c r="Z356" i="76"/>
  <c r="Z357" i="76"/>
  <c r="Z358" i="76"/>
  <c r="Z359" i="76"/>
  <c r="Z360" i="76"/>
  <c r="Z361" i="76"/>
  <c r="Z362" i="76"/>
  <c r="Z363" i="76"/>
  <c r="Z364" i="76"/>
  <c r="Z365" i="76"/>
  <c r="Z366" i="76"/>
  <c r="Z367" i="76"/>
  <c r="Z368" i="76"/>
  <c r="Z369" i="76"/>
  <c r="Z370" i="76"/>
  <c r="Z371" i="76"/>
  <c r="Z372" i="76"/>
  <c r="Z373" i="76"/>
  <c r="Z374" i="76"/>
  <c r="Z375" i="76"/>
  <c r="Z376" i="76"/>
  <c r="Z377" i="76"/>
  <c r="Z378" i="76"/>
  <c r="Z379" i="76"/>
  <c r="Z380" i="76"/>
  <c r="Z381" i="76"/>
  <c r="Z382" i="76"/>
  <c r="Z383" i="76"/>
  <c r="Z384" i="76"/>
  <c r="Z385" i="76"/>
  <c r="Z386" i="76"/>
  <c r="Z387" i="76"/>
  <c r="Z388" i="76"/>
  <c r="Z389" i="76"/>
  <c r="Z390" i="76"/>
  <c r="Z391" i="76"/>
  <c r="Z392" i="76"/>
  <c r="Z393" i="76"/>
  <c r="Z394" i="76"/>
  <c r="Z395" i="76"/>
  <c r="Z396" i="76"/>
  <c r="Z397" i="76"/>
  <c r="Z398" i="76"/>
  <c r="Z399" i="76"/>
  <c r="Z400" i="76"/>
  <c r="Z401" i="76"/>
  <c r="Z402" i="76"/>
  <c r="Z403" i="76"/>
  <c r="Z404" i="76"/>
  <c r="Z405" i="76"/>
  <c r="Z406" i="76"/>
  <c r="Z407" i="76"/>
  <c r="Z408" i="76"/>
  <c r="Z409" i="76"/>
  <c r="Z410" i="76"/>
  <c r="Z411" i="76"/>
  <c r="Z412" i="76"/>
  <c r="Z413" i="76"/>
  <c r="Z414" i="76"/>
  <c r="Z415" i="76"/>
  <c r="Z416" i="76"/>
  <c r="Z417" i="76"/>
  <c r="Z418" i="76"/>
  <c r="Z419" i="76"/>
  <c r="Z16" i="76"/>
  <c r="G108" i="102"/>
  <c r="G88" i="102"/>
  <c r="G68" i="102"/>
  <c r="G48" i="102"/>
  <c r="E30" i="102"/>
  <c r="E108" i="102" l="1"/>
  <c r="E88" i="102"/>
  <c r="E68" i="102"/>
  <c r="E48" i="102"/>
  <c r="C6" i="102"/>
  <c r="C5" i="102"/>
  <c r="G106" i="102"/>
  <c r="G86" i="102"/>
  <c r="G66" i="102"/>
  <c r="G46" i="102"/>
  <c r="E29" i="102"/>
  <c r="E26" i="102"/>
  <c r="G26" i="102" s="1"/>
  <c r="E14" i="102"/>
  <c r="E28" i="102" l="1"/>
  <c r="G28" i="102" s="1"/>
  <c r="T16" i="76" l="1"/>
  <c r="S16" i="76"/>
  <c r="T420" i="76" l="1"/>
  <c r="S420" i="76"/>
  <c r="J45" i="86"/>
  <c r="R16" i="76"/>
  <c r="R420" i="76" l="1"/>
  <c r="H26" i="91" l="1"/>
  <c r="H27" i="91"/>
  <c r="H28" i="91"/>
  <c r="H29" i="91"/>
  <c r="H30" i="91"/>
  <c r="H31" i="91"/>
  <c r="H32" i="91"/>
  <c r="H33" i="91"/>
  <c r="H34" i="91"/>
  <c r="H35" i="91"/>
  <c r="H36" i="91"/>
  <c r="H37" i="91"/>
  <c r="H38" i="91"/>
  <c r="H39" i="91"/>
  <c r="H40" i="91"/>
  <c r="H41" i="91"/>
  <c r="H42" i="91"/>
  <c r="H43" i="91"/>
  <c r="H44" i="91"/>
  <c r="H45" i="91"/>
  <c r="H46" i="91"/>
  <c r="H47" i="91"/>
  <c r="H48" i="91"/>
  <c r="H49" i="91"/>
  <c r="H50" i="91"/>
  <c r="H51" i="91"/>
  <c r="H52" i="91"/>
  <c r="H53" i="91"/>
  <c r="H54" i="91"/>
  <c r="H55" i="91"/>
  <c r="H56" i="91"/>
  <c r="H57" i="91"/>
  <c r="H74" i="91"/>
  <c r="H75" i="91"/>
  <c r="H76" i="91"/>
  <c r="H77" i="91"/>
  <c r="H78" i="91"/>
  <c r="H79" i="91"/>
  <c r="H80" i="91"/>
  <c r="H81" i="91"/>
  <c r="H10" i="91"/>
  <c r="H11" i="91"/>
  <c r="H12" i="91"/>
  <c r="H13" i="91"/>
  <c r="H14" i="91"/>
  <c r="H15" i="91"/>
  <c r="H16" i="91"/>
  <c r="H17" i="91"/>
  <c r="H19" i="91"/>
  <c r="H20" i="91"/>
  <c r="H21" i="91"/>
  <c r="H22" i="91"/>
  <c r="H23" i="91"/>
  <c r="H24" i="91"/>
  <c r="H25" i="91"/>
  <c r="H18" i="91"/>
  <c r="I17" i="88"/>
  <c r="I22" i="88"/>
  <c r="I27" i="88"/>
  <c r="I32" i="88"/>
  <c r="I37" i="88"/>
  <c r="I42" i="88"/>
  <c r="I47" i="88"/>
  <c r="AL420" i="76"/>
  <c r="AJ17" i="76"/>
  <c r="AJ18" i="76"/>
  <c r="AJ19" i="76"/>
  <c r="AJ20" i="76"/>
  <c r="AJ21" i="76"/>
  <c r="AJ22" i="76"/>
  <c r="AJ23" i="76"/>
  <c r="AJ24" i="76"/>
  <c r="AJ25" i="76"/>
  <c r="AJ26" i="76"/>
  <c r="AJ27" i="76"/>
  <c r="AJ28" i="76"/>
  <c r="AJ29" i="76"/>
  <c r="AJ30" i="76"/>
  <c r="AJ31" i="76"/>
  <c r="AJ32" i="76"/>
  <c r="AJ33" i="76"/>
  <c r="AJ34" i="76"/>
  <c r="AJ35" i="76"/>
  <c r="AJ36" i="76"/>
  <c r="AJ37" i="76"/>
  <c r="AJ38" i="76"/>
  <c r="AJ39" i="76"/>
  <c r="AJ40" i="76"/>
  <c r="AJ41" i="76"/>
  <c r="AJ42" i="76"/>
  <c r="AJ43" i="76"/>
  <c r="AJ44" i="76"/>
  <c r="AJ45" i="76"/>
  <c r="AJ46" i="76"/>
  <c r="AJ47" i="76"/>
  <c r="AJ48" i="76"/>
  <c r="AJ49" i="76"/>
  <c r="AJ50" i="76"/>
  <c r="AJ51" i="76"/>
  <c r="AJ52" i="76"/>
  <c r="AJ53" i="76"/>
  <c r="AJ54" i="76"/>
  <c r="AJ55" i="76"/>
  <c r="AJ56" i="76"/>
  <c r="AJ57" i="76"/>
  <c r="AJ58" i="76"/>
  <c r="AJ59" i="76"/>
  <c r="AJ60" i="76"/>
  <c r="AJ61" i="76"/>
  <c r="AJ62" i="76"/>
  <c r="AJ63" i="76"/>
  <c r="AJ64" i="76"/>
  <c r="AJ65" i="76"/>
  <c r="AJ66" i="76"/>
  <c r="AJ67" i="76"/>
  <c r="AJ68" i="76"/>
  <c r="AJ69" i="76"/>
  <c r="AJ70" i="76"/>
  <c r="AJ71" i="76"/>
  <c r="AJ72" i="76"/>
  <c r="AJ73" i="76"/>
  <c r="AJ74" i="76"/>
  <c r="AJ75" i="76"/>
  <c r="AJ76" i="76"/>
  <c r="AJ77" i="76"/>
  <c r="AJ78" i="76"/>
  <c r="AJ79" i="76"/>
  <c r="AJ80" i="76"/>
  <c r="AJ81" i="76"/>
  <c r="AJ82" i="76"/>
  <c r="AJ83" i="76"/>
  <c r="AJ84" i="76"/>
  <c r="AJ85" i="76"/>
  <c r="AJ86" i="76"/>
  <c r="AJ87" i="76"/>
  <c r="AJ88" i="76"/>
  <c r="AJ89" i="76"/>
  <c r="AJ90" i="76"/>
  <c r="AJ91" i="76"/>
  <c r="AJ92" i="76"/>
  <c r="AJ93" i="76"/>
  <c r="AJ94" i="76"/>
  <c r="AJ95" i="76"/>
  <c r="AJ96" i="76"/>
  <c r="AJ97" i="76"/>
  <c r="AJ98" i="76"/>
  <c r="AJ99" i="76"/>
  <c r="AJ100" i="76"/>
  <c r="AJ101" i="76"/>
  <c r="AJ102" i="76"/>
  <c r="AJ103" i="76"/>
  <c r="AJ104" i="76"/>
  <c r="AJ105" i="76"/>
  <c r="AJ106" i="76"/>
  <c r="AJ107" i="76"/>
  <c r="AJ108" i="76"/>
  <c r="AJ109" i="76"/>
  <c r="AJ110" i="76"/>
  <c r="AJ111" i="76"/>
  <c r="AJ112" i="76"/>
  <c r="AJ113" i="76"/>
  <c r="AJ114" i="76"/>
  <c r="AJ115" i="76"/>
  <c r="AJ116" i="76"/>
  <c r="AJ117" i="76"/>
  <c r="AJ118" i="76"/>
  <c r="AJ119" i="76"/>
  <c r="AJ120" i="76"/>
  <c r="AJ121" i="76"/>
  <c r="AJ122" i="76"/>
  <c r="AJ123" i="76"/>
  <c r="AJ124" i="76"/>
  <c r="AJ125" i="76"/>
  <c r="AJ126" i="76"/>
  <c r="AJ127" i="76"/>
  <c r="AJ128" i="76"/>
  <c r="AJ129" i="76"/>
  <c r="AJ130" i="76"/>
  <c r="AJ131" i="76"/>
  <c r="AJ132" i="76"/>
  <c r="AJ133" i="76"/>
  <c r="AJ134" i="76"/>
  <c r="AJ135" i="76"/>
  <c r="AJ136" i="76"/>
  <c r="AJ137" i="76"/>
  <c r="AJ138" i="76"/>
  <c r="AJ139" i="76"/>
  <c r="AJ140" i="76"/>
  <c r="AJ141" i="76"/>
  <c r="AJ142" i="76"/>
  <c r="AJ143" i="76"/>
  <c r="AJ144" i="76"/>
  <c r="AJ145" i="76"/>
  <c r="AJ146" i="76"/>
  <c r="AJ147" i="76"/>
  <c r="AJ148" i="76"/>
  <c r="AJ149" i="76"/>
  <c r="AJ150" i="76"/>
  <c r="AJ151" i="76"/>
  <c r="AJ152" i="76"/>
  <c r="AJ153" i="76"/>
  <c r="AJ154" i="76"/>
  <c r="AJ155" i="76"/>
  <c r="AJ156" i="76"/>
  <c r="AJ157" i="76"/>
  <c r="AJ158" i="76"/>
  <c r="AJ159" i="76"/>
  <c r="AJ160" i="76"/>
  <c r="AJ161" i="76"/>
  <c r="AJ162" i="76"/>
  <c r="AJ163" i="76"/>
  <c r="AJ164" i="76"/>
  <c r="AJ165" i="76"/>
  <c r="AJ166" i="76"/>
  <c r="AJ167" i="76"/>
  <c r="AJ168" i="76"/>
  <c r="AJ169" i="76"/>
  <c r="AJ170" i="76"/>
  <c r="AJ171" i="76"/>
  <c r="AJ172" i="76"/>
  <c r="AJ173" i="76"/>
  <c r="AJ174" i="76"/>
  <c r="AJ175" i="76"/>
  <c r="AJ176" i="76"/>
  <c r="AJ177" i="76"/>
  <c r="AJ178" i="76"/>
  <c r="AJ179" i="76"/>
  <c r="AJ180" i="76"/>
  <c r="AJ181" i="76"/>
  <c r="AJ182" i="76"/>
  <c r="AJ183" i="76"/>
  <c r="AJ184" i="76"/>
  <c r="AJ185" i="76"/>
  <c r="AJ186" i="76"/>
  <c r="AJ187" i="76"/>
  <c r="AJ188" i="76"/>
  <c r="AJ189" i="76"/>
  <c r="AJ190" i="76"/>
  <c r="AJ191" i="76"/>
  <c r="AJ192" i="76"/>
  <c r="AJ193" i="76"/>
  <c r="AJ194" i="76"/>
  <c r="AJ195" i="76"/>
  <c r="AJ196" i="76"/>
  <c r="AJ197" i="76"/>
  <c r="AJ198" i="76"/>
  <c r="AJ199" i="76"/>
  <c r="AJ200" i="76"/>
  <c r="AJ201" i="76"/>
  <c r="AJ202" i="76"/>
  <c r="AJ203" i="76"/>
  <c r="AJ204" i="76"/>
  <c r="AJ205" i="76"/>
  <c r="AJ206" i="76"/>
  <c r="AJ207" i="76"/>
  <c r="AJ208" i="76"/>
  <c r="AJ209" i="76"/>
  <c r="AJ210" i="76"/>
  <c r="AJ211" i="76"/>
  <c r="AJ212" i="76"/>
  <c r="AJ213" i="76"/>
  <c r="AJ214" i="76"/>
  <c r="AJ215" i="76"/>
  <c r="AJ216" i="76"/>
  <c r="AJ217" i="76"/>
  <c r="AJ218" i="76"/>
  <c r="AJ219" i="76"/>
  <c r="AJ220" i="76"/>
  <c r="AJ221" i="76"/>
  <c r="AJ222" i="76"/>
  <c r="AJ223" i="76"/>
  <c r="AJ224" i="76"/>
  <c r="AJ225" i="76"/>
  <c r="AJ226" i="76"/>
  <c r="AJ227" i="76"/>
  <c r="AJ228" i="76"/>
  <c r="AJ229" i="76"/>
  <c r="AJ230" i="76"/>
  <c r="AJ231" i="76"/>
  <c r="AJ232" i="76"/>
  <c r="AJ233" i="76"/>
  <c r="AJ234" i="76"/>
  <c r="AJ235" i="76"/>
  <c r="AJ236" i="76"/>
  <c r="AJ237" i="76"/>
  <c r="AJ238" i="76"/>
  <c r="AJ239" i="76"/>
  <c r="AJ240" i="76"/>
  <c r="AJ241" i="76"/>
  <c r="AJ242" i="76"/>
  <c r="AJ243" i="76"/>
  <c r="AJ244" i="76"/>
  <c r="AJ245" i="76"/>
  <c r="AJ246" i="76"/>
  <c r="AJ247" i="76"/>
  <c r="AJ248" i="76"/>
  <c r="AJ249" i="76"/>
  <c r="AJ250" i="76"/>
  <c r="AJ251" i="76"/>
  <c r="AJ252" i="76"/>
  <c r="AJ253" i="76"/>
  <c r="AJ254" i="76"/>
  <c r="AJ255" i="76"/>
  <c r="AJ256" i="76"/>
  <c r="AJ257" i="76"/>
  <c r="AJ258" i="76"/>
  <c r="AJ259" i="76"/>
  <c r="AJ260" i="76"/>
  <c r="AJ261" i="76"/>
  <c r="AJ262" i="76"/>
  <c r="AJ263" i="76"/>
  <c r="AJ264" i="76"/>
  <c r="AJ265" i="76"/>
  <c r="AJ266" i="76"/>
  <c r="AJ267" i="76"/>
  <c r="AJ268" i="76"/>
  <c r="AJ269" i="76"/>
  <c r="AJ270" i="76"/>
  <c r="AJ271" i="76"/>
  <c r="AJ272" i="76"/>
  <c r="AJ273" i="76"/>
  <c r="AJ274" i="76"/>
  <c r="AJ275" i="76"/>
  <c r="AJ276" i="76"/>
  <c r="AJ277" i="76"/>
  <c r="AJ278" i="76"/>
  <c r="AJ279" i="76"/>
  <c r="AJ280" i="76"/>
  <c r="AJ281" i="76"/>
  <c r="AJ282" i="76"/>
  <c r="AJ283" i="76"/>
  <c r="AJ284" i="76"/>
  <c r="AJ285" i="76"/>
  <c r="AJ286" i="76"/>
  <c r="AJ287" i="76"/>
  <c r="AJ288" i="76"/>
  <c r="AJ289" i="76"/>
  <c r="AJ290" i="76"/>
  <c r="AJ291" i="76"/>
  <c r="AJ292" i="76"/>
  <c r="AJ293" i="76"/>
  <c r="AJ294" i="76"/>
  <c r="AJ295" i="76"/>
  <c r="AJ296" i="76"/>
  <c r="AJ297" i="76"/>
  <c r="AJ298" i="76"/>
  <c r="AJ299" i="76"/>
  <c r="AJ300" i="76"/>
  <c r="AJ301" i="76"/>
  <c r="AJ302" i="76"/>
  <c r="AJ303" i="76"/>
  <c r="AJ304" i="76"/>
  <c r="AJ305" i="76"/>
  <c r="AJ306" i="76"/>
  <c r="AJ307" i="76"/>
  <c r="AJ308" i="76"/>
  <c r="AJ309" i="76"/>
  <c r="AJ310" i="76"/>
  <c r="AJ311" i="76"/>
  <c r="AJ312" i="76"/>
  <c r="AJ313" i="76"/>
  <c r="AJ314" i="76"/>
  <c r="AJ315" i="76"/>
  <c r="AJ316" i="76"/>
  <c r="AJ317" i="76"/>
  <c r="AJ318" i="76"/>
  <c r="AJ319" i="76"/>
  <c r="AJ320" i="76"/>
  <c r="AJ321" i="76"/>
  <c r="AJ322" i="76"/>
  <c r="AJ323" i="76"/>
  <c r="AJ324" i="76"/>
  <c r="AJ325" i="76"/>
  <c r="AJ326" i="76"/>
  <c r="AJ327" i="76"/>
  <c r="AJ328" i="76"/>
  <c r="AJ329" i="76"/>
  <c r="AJ330" i="76"/>
  <c r="AJ331" i="76"/>
  <c r="AJ332" i="76"/>
  <c r="AJ333" i="76"/>
  <c r="AJ334" i="76"/>
  <c r="AJ335" i="76"/>
  <c r="AJ336" i="76"/>
  <c r="AJ337" i="76"/>
  <c r="AJ338" i="76"/>
  <c r="AJ339" i="76"/>
  <c r="AJ340" i="76"/>
  <c r="AJ341" i="76"/>
  <c r="AJ342" i="76"/>
  <c r="AJ343" i="76"/>
  <c r="AJ344" i="76"/>
  <c r="AJ345" i="76"/>
  <c r="AJ346" i="76"/>
  <c r="AJ347" i="76"/>
  <c r="AJ348" i="76"/>
  <c r="AJ349" i="76"/>
  <c r="AJ350" i="76"/>
  <c r="AJ351" i="76"/>
  <c r="AJ352" i="76"/>
  <c r="AJ353" i="76"/>
  <c r="AJ354" i="76"/>
  <c r="AJ355" i="76"/>
  <c r="AJ356" i="76"/>
  <c r="AJ357" i="76"/>
  <c r="AJ358" i="76"/>
  <c r="AJ359" i="76"/>
  <c r="AJ360" i="76"/>
  <c r="AJ361" i="76"/>
  <c r="AJ362" i="76"/>
  <c r="AJ363" i="76"/>
  <c r="AJ364" i="76"/>
  <c r="AJ365" i="76"/>
  <c r="AJ366" i="76"/>
  <c r="AJ367" i="76"/>
  <c r="AJ368" i="76"/>
  <c r="AJ369" i="76"/>
  <c r="AJ370" i="76"/>
  <c r="AJ371" i="76"/>
  <c r="AJ372" i="76"/>
  <c r="AJ373" i="76"/>
  <c r="AJ374" i="76"/>
  <c r="AJ375" i="76"/>
  <c r="AJ376" i="76"/>
  <c r="AJ377" i="76"/>
  <c r="AJ378" i="76"/>
  <c r="AJ379" i="76"/>
  <c r="AJ380" i="76"/>
  <c r="AJ381" i="76"/>
  <c r="AJ382" i="76"/>
  <c r="AJ383" i="76"/>
  <c r="AJ384" i="76"/>
  <c r="AJ385" i="76"/>
  <c r="AJ386" i="76"/>
  <c r="AJ387" i="76"/>
  <c r="AJ388" i="76"/>
  <c r="AJ389" i="76"/>
  <c r="AJ390" i="76"/>
  <c r="AJ391" i="76"/>
  <c r="AJ392" i="76"/>
  <c r="AJ393" i="76"/>
  <c r="AJ394" i="76"/>
  <c r="AJ395" i="76"/>
  <c r="AJ396" i="76"/>
  <c r="AJ397" i="76"/>
  <c r="AJ398" i="76"/>
  <c r="AJ399" i="76"/>
  <c r="AJ400" i="76"/>
  <c r="AJ401" i="76"/>
  <c r="AJ402" i="76"/>
  <c r="AJ403" i="76"/>
  <c r="AJ404" i="76"/>
  <c r="AJ405" i="76"/>
  <c r="AJ406" i="76"/>
  <c r="AJ407" i="76"/>
  <c r="AJ408" i="76"/>
  <c r="AJ409" i="76"/>
  <c r="AJ410" i="76"/>
  <c r="AJ411" i="76"/>
  <c r="AJ412" i="76"/>
  <c r="AJ413" i="76"/>
  <c r="AJ414" i="76"/>
  <c r="AJ415" i="76"/>
  <c r="AJ416" i="76"/>
  <c r="AJ417" i="76"/>
  <c r="AJ418" i="76"/>
  <c r="AJ419" i="76"/>
  <c r="AJ16" i="76"/>
  <c r="AI17" i="76"/>
  <c r="AI18" i="76"/>
  <c r="AI19" i="76"/>
  <c r="AI20" i="76"/>
  <c r="AI21" i="76"/>
  <c r="AI22" i="76"/>
  <c r="AI23" i="76"/>
  <c r="AI24" i="76"/>
  <c r="AI25" i="76"/>
  <c r="AI26" i="76"/>
  <c r="AI27" i="76"/>
  <c r="AI28" i="76"/>
  <c r="AI29" i="76"/>
  <c r="AI30" i="76"/>
  <c r="AI31" i="76"/>
  <c r="AI32" i="76"/>
  <c r="AI33" i="76"/>
  <c r="AI34" i="76"/>
  <c r="AI35" i="76"/>
  <c r="AI36" i="76"/>
  <c r="AI37" i="76"/>
  <c r="AI38" i="76"/>
  <c r="AI39" i="76"/>
  <c r="AI40" i="76"/>
  <c r="AI41" i="76"/>
  <c r="AI42" i="76"/>
  <c r="AI43" i="76"/>
  <c r="AI44" i="76"/>
  <c r="AI45" i="76"/>
  <c r="AI46" i="76"/>
  <c r="AI47" i="76"/>
  <c r="AI48" i="76"/>
  <c r="AI49" i="76"/>
  <c r="AI50" i="76"/>
  <c r="AI51" i="76"/>
  <c r="AI52" i="76"/>
  <c r="AI53" i="76"/>
  <c r="AI54" i="76"/>
  <c r="AI55" i="76"/>
  <c r="AI56" i="76"/>
  <c r="AI57" i="76"/>
  <c r="AI58" i="76"/>
  <c r="AI59" i="76"/>
  <c r="AI60" i="76"/>
  <c r="AI61" i="76"/>
  <c r="AI62" i="76"/>
  <c r="AI63" i="76"/>
  <c r="AI64" i="76"/>
  <c r="AI65" i="76"/>
  <c r="AI66" i="76"/>
  <c r="AI67" i="76"/>
  <c r="AI68" i="76"/>
  <c r="AI69" i="76"/>
  <c r="AI70" i="76"/>
  <c r="AI71" i="76"/>
  <c r="AI72" i="76"/>
  <c r="AI73" i="76"/>
  <c r="AI74" i="76"/>
  <c r="AI75" i="76"/>
  <c r="AI76" i="76"/>
  <c r="AI77" i="76"/>
  <c r="AI78" i="76"/>
  <c r="AI79" i="76"/>
  <c r="AI80" i="76"/>
  <c r="AI81" i="76"/>
  <c r="AI82" i="76"/>
  <c r="AI83" i="76"/>
  <c r="AI84" i="76"/>
  <c r="AI85" i="76"/>
  <c r="AI86" i="76"/>
  <c r="AI87" i="76"/>
  <c r="AI88" i="76"/>
  <c r="AI89" i="76"/>
  <c r="AI90" i="76"/>
  <c r="AI91" i="76"/>
  <c r="AI92" i="76"/>
  <c r="AI93" i="76"/>
  <c r="AI94" i="76"/>
  <c r="AI95" i="76"/>
  <c r="AI96" i="76"/>
  <c r="AI97" i="76"/>
  <c r="AI98" i="76"/>
  <c r="AI99" i="76"/>
  <c r="AI100" i="76"/>
  <c r="AI101" i="76"/>
  <c r="AI102" i="76"/>
  <c r="AI103" i="76"/>
  <c r="AI104" i="76"/>
  <c r="AI105" i="76"/>
  <c r="AI106" i="76"/>
  <c r="AI107" i="76"/>
  <c r="AI108" i="76"/>
  <c r="AI109" i="76"/>
  <c r="AI110" i="76"/>
  <c r="AI111" i="76"/>
  <c r="AI112" i="76"/>
  <c r="AI113" i="76"/>
  <c r="AI114" i="76"/>
  <c r="AI115" i="76"/>
  <c r="AI116" i="76"/>
  <c r="AI117" i="76"/>
  <c r="AI118" i="76"/>
  <c r="AI119" i="76"/>
  <c r="AI120" i="76"/>
  <c r="AI121" i="76"/>
  <c r="AI122" i="76"/>
  <c r="AI123" i="76"/>
  <c r="AI124" i="76"/>
  <c r="AI125" i="76"/>
  <c r="AI126" i="76"/>
  <c r="AI127" i="76"/>
  <c r="AI128" i="76"/>
  <c r="AI129" i="76"/>
  <c r="AI130" i="76"/>
  <c r="AI131" i="76"/>
  <c r="AI132" i="76"/>
  <c r="AI133" i="76"/>
  <c r="AI134" i="76"/>
  <c r="AI135" i="76"/>
  <c r="AI136" i="76"/>
  <c r="AI137" i="76"/>
  <c r="AI138" i="76"/>
  <c r="AI139" i="76"/>
  <c r="AI140" i="76"/>
  <c r="AI141" i="76"/>
  <c r="AI142" i="76"/>
  <c r="AI143" i="76"/>
  <c r="AI144" i="76"/>
  <c r="AI145" i="76"/>
  <c r="AI146" i="76"/>
  <c r="AI147" i="76"/>
  <c r="AI148" i="76"/>
  <c r="AI149" i="76"/>
  <c r="AI150" i="76"/>
  <c r="AI151" i="76"/>
  <c r="AI152" i="76"/>
  <c r="AI153" i="76"/>
  <c r="AI154" i="76"/>
  <c r="AI155" i="76"/>
  <c r="AI156" i="76"/>
  <c r="AI157" i="76"/>
  <c r="AI158" i="76"/>
  <c r="AI159" i="76"/>
  <c r="AI160" i="76"/>
  <c r="AI161" i="76"/>
  <c r="AI162" i="76"/>
  <c r="AI163" i="76"/>
  <c r="AI164" i="76"/>
  <c r="AI165" i="76"/>
  <c r="AI166" i="76"/>
  <c r="AI167" i="76"/>
  <c r="AI168" i="76"/>
  <c r="AI169" i="76"/>
  <c r="AI170" i="76"/>
  <c r="AI171" i="76"/>
  <c r="AI172" i="76"/>
  <c r="AI173" i="76"/>
  <c r="AI174" i="76"/>
  <c r="AI175" i="76"/>
  <c r="AI176" i="76"/>
  <c r="AI177" i="76"/>
  <c r="AI178" i="76"/>
  <c r="AI179" i="76"/>
  <c r="AI180" i="76"/>
  <c r="AI181" i="76"/>
  <c r="AI182" i="76"/>
  <c r="AI183" i="76"/>
  <c r="AI184" i="76"/>
  <c r="AI185" i="76"/>
  <c r="AI186" i="76"/>
  <c r="AI187" i="76"/>
  <c r="AI188" i="76"/>
  <c r="AI189" i="76"/>
  <c r="AI190" i="76"/>
  <c r="AI191" i="76"/>
  <c r="AI192" i="76"/>
  <c r="AI193" i="76"/>
  <c r="AI194" i="76"/>
  <c r="AI195" i="76"/>
  <c r="AI196" i="76"/>
  <c r="AI197" i="76"/>
  <c r="AI198" i="76"/>
  <c r="AI199" i="76"/>
  <c r="AI200" i="76"/>
  <c r="AI201" i="76"/>
  <c r="AI202" i="76"/>
  <c r="AI203" i="76"/>
  <c r="AI204" i="76"/>
  <c r="AI205" i="76"/>
  <c r="AI206" i="76"/>
  <c r="AI207" i="76"/>
  <c r="AI208" i="76"/>
  <c r="AI209" i="76"/>
  <c r="AI210" i="76"/>
  <c r="AI211" i="76"/>
  <c r="AI212" i="76"/>
  <c r="AI213" i="76"/>
  <c r="AI214" i="76"/>
  <c r="AI215" i="76"/>
  <c r="AI216" i="76"/>
  <c r="AI217" i="76"/>
  <c r="AI218" i="76"/>
  <c r="AI219" i="76"/>
  <c r="AI220" i="76"/>
  <c r="AI221" i="76"/>
  <c r="AI222" i="76"/>
  <c r="AI223" i="76"/>
  <c r="AI224" i="76"/>
  <c r="AI225" i="76"/>
  <c r="AI226" i="76"/>
  <c r="AI227" i="76"/>
  <c r="AI228" i="76"/>
  <c r="AI229" i="76"/>
  <c r="AI230" i="76"/>
  <c r="AI231" i="76"/>
  <c r="AI232" i="76"/>
  <c r="AI233" i="76"/>
  <c r="AI234" i="76"/>
  <c r="AI235" i="76"/>
  <c r="AI236" i="76"/>
  <c r="AI237" i="76"/>
  <c r="AI238" i="76"/>
  <c r="AI239" i="76"/>
  <c r="AI240" i="76"/>
  <c r="AI241" i="76"/>
  <c r="AI242" i="76"/>
  <c r="AI243" i="76"/>
  <c r="AI244" i="76"/>
  <c r="AI245" i="76"/>
  <c r="AI246" i="76"/>
  <c r="AI247" i="76"/>
  <c r="AI248" i="76"/>
  <c r="AI249" i="76"/>
  <c r="AI250" i="76"/>
  <c r="AI251" i="76"/>
  <c r="AI252" i="76"/>
  <c r="AI253" i="76"/>
  <c r="AI254" i="76"/>
  <c r="AI255" i="76"/>
  <c r="AI256" i="76"/>
  <c r="AI257" i="76"/>
  <c r="AI258" i="76"/>
  <c r="AI259" i="76"/>
  <c r="AI260" i="76"/>
  <c r="AI261" i="76"/>
  <c r="AI262" i="76"/>
  <c r="AI263" i="76"/>
  <c r="AI264" i="76"/>
  <c r="AI265" i="76"/>
  <c r="AI266" i="76"/>
  <c r="AI267" i="76"/>
  <c r="AI268" i="76"/>
  <c r="AI269" i="76"/>
  <c r="AI270" i="76"/>
  <c r="AI271" i="76"/>
  <c r="AI272" i="76"/>
  <c r="AI273" i="76"/>
  <c r="AI274" i="76"/>
  <c r="AI275" i="76"/>
  <c r="AI276" i="76"/>
  <c r="AI277" i="76"/>
  <c r="AI278" i="76"/>
  <c r="AI279" i="76"/>
  <c r="AI280" i="76"/>
  <c r="AI281" i="76"/>
  <c r="AI282" i="76"/>
  <c r="AI283" i="76"/>
  <c r="AI284" i="76"/>
  <c r="AI285" i="76"/>
  <c r="AI286" i="76"/>
  <c r="AI287" i="76"/>
  <c r="AI288" i="76"/>
  <c r="AI289" i="76"/>
  <c r="AI290" i="76"/>
  <c r="AI291" i="76"/>
  <c r="AI292" i="76"/>
  <c r="AI293" i="76"/>
  <c r="AI294" i="76"/>
  <c r="AI295" i="76"/>
  <c r="AI296" i="76"/>
  <c r="AI297" i="76"/>
  <c r="AI298" i="76"/>
  <c r="AI299" i="76"/>
  <c r="AI300" i="76"/>
  <c r="AI301" i="76"/>
  <c r="AI302" i="76"/>
  <c r="AI303" i="76"/>
  <c r="AI304" i="76"/>
  <c r="AI305" i="76"/>
  <c r="AI306" i="76"/>
  <c r="AI307" i="76"/>
  <c r="AI308" i="76"/>
  <c r="AI309" i="76"/>
  <c r="AI310" i="76"/>
  <c r="AI311" i="76"/>
  <c r="AI312" i="76"/>
  <c r="AI313" i="76"/>
  <c r="AI314" i="76"/>
  <c r="AI315" i="76"/>
  <c r="AI316" i="76"/>
  <c r="AI317" i="76"/>
  <c r="AI318" i="76"/>
  <c r="AI319" i="76"/>
  <c r="AI320" i="76"/>
  <c r="AI321" i="76"/>
  <c r="AI322" i="76"/>
  <c r="AI323" i="76"/>
  <c r="AI324" i="76"/>
  <c r="AI325" i="76"/>
  <c r="AI326" i="76"/>
  <c r="AI327" i="76"/>
  <c r="AI328" i="76"/>
  <c r="AI329" i="76"/>
  <c r="AI330" i="76"/>
  <c r="AI331" i="76"/>
  <c r="AI332" i="76"/>
  <c r="AI333" i="76"/>
  <c r="AI334" i="76"/>
  <c r="AI335" i="76"/>
  <c r="AI336" i="76"/>
  <c r="AI337" i="76"/>
  <c r="AI338" i="76"/>
  <c r="AI339" i="76"/>
  <c r="AI340" i="76"/>
  <c r="AI341" i="76"/>
  <c r="AI342" i="76"/>
  <c r="AI343" i="76"/>
  <c r="AI344" i="76"/>
  <c r="AI345" i="76"/>
  <c r="AI346" i="76"/>
  <c r="AI347" i="76"/>
  <c r="AI348" i="76"/>
  <c r="AI349" i="76"/>
  <c r="AI350" i="76"/>
  <c r="AI351" i="76"/>
  <c r="AI352" i="76"/>
  <c r="AI353" i="76"/>
  <c r="AI354" i="76"/>
  <c r="AI355" i="76"/>
  <c r="AI356" i="76"/>
  <c r="AI357" i="76"/>
  <c r="AI358" i="76"/>
  <c r="AI359" i="76"/>
  <c r="AI360" i="76"/>
  <c r="AI361" i="76"/>
  <c r="AI362" i="76"/>
  <c r="AI363" i="76"/>
  <c r="AI364" i="76"/>
  <c r="AI365" i="76"/>
  <c r="AI366" i="76"/>
  <c r="AI367" i="76"/>
  <c r="AI368" i="76"/>
  <c r="AI369" i="76"/>
  <c r="AI370" i="76"/>
  <c r="AI371" i="76"/>
  <c r="AI372" i="76"/>
  <c r="AI373" i="76"/>
  <c r="AI374" i="76"/>
  <c r="AI375" i="76"/>
  <c r="AI376" i="76"/>
  <c r="AI377" i="76"/>
  <c r="AI378" i="76"/>
  <c r="AI379" i="76"/>
  <c r="AI380" i="76"/>
  <c r="AI381" i="76"/>
  <c r="AI382" i="76"/>
  <c r="AI383" i="76"/>
  <c r="AI384" i="76"/>
  <c r="AI385" i="76"/>
  <c r="AI386" i="76"/>
  <c r="AI387" i="76"/>
  <c r="AI388" i="76"/>
  <c r="AI389" i="76"/>
  <c r="AI390" i="76"/>
  <c r="AI391" i="76"/>
  <c r="AI392" i="76"/>
  <c r="AI393" i="76"/>
  <c r="AI394" i="76"/>
  <c r="AI395" i="76"/>
  <c r="AI396" i="76"/>
  <c r="AI397" i="76"/>
  <c r="AI398" i="76"/>
  <c r="AI399" i="76"/>
  <c r="AI400" i="76"/>
  <c r="AI401" i="76"/>
  <c r="AI402" i="76"/>
  <c r="AI403" i="76"/>
  <c r="AI404" i="76"/>
  <c r="AI405" i="76"/>
  <c r="AI406" i="76"/>
  <c r="AI407" i="76"/>
  <c r="AI408" i="76"/>
  <c r="AI409" i="76"/>
  <c r="AI410" i="76"/>
  <c r="AI411" i="76"/>
  <c r="AI412" i="76"/>
  <c r="AI413" i="76"/>
  <c r="AI414" i="76"/>
  <c r="AI415" i="76"/>
  <c r="AI416" i="76"/>
  <c r="AI417" i="76"/>
  <c r="AI418" i="76"/>
  <c r="AI419" i="76"/>
  <c r="AI16" i="76"/>
  <c r="AG17" i="76"/>
  <c r="AG18" i="76"/>
  <c r="AG19" i="76"/>
  <c r="AG20" i="76"/>
  <c r="AG21" i="76"/>
  <c r="AG22" i="76"/>
  <c r="AG23" i="76"/>
  <c r="AG24" i="76"/>
  <c r="AG25" i="76"/>
  <c r="AG26" i="76"/>
  <c r="AG27" i="76"/>
  <c r="AG28" i="76"/>
  <c r="AG29" i="76"/>
  <c r="AG30" i="76"/>
  <c r="AG31" i="76"/>
  <c r="AG32" i="76"/>
  <c r="AG33" i="76"/>
  <c r="AG34" i="76"/>
  <c r="AG35" i="76"/>
  <c r="AG36" i="76"/>
  <c r="AG37" i="76"/>
  <c r="AG38" i="76"/>
  <c r="AG39" i="76"/>
  <c r="AG40" i="76"/>
  <c r="AG41" i="76"/>
  <c r="AG42" i="76"/>
  <c r="AG43" i="76"/>
  <c r="AG44" i="76"/>
  <c r="AG45" i="76"/>
  <c r="AG46" i="76"/>
  <c r="AG47" i="76"/>
  <c r="AG48" i="76"/>
  <c r="AG49" i="76"/>
  <c r="AG50" i="76"/>
  <c r="AG51" i="76"/>
  <c r="AG52" i="76"/>
  <c r="AG53" i="76"/>
  <c r="AG54" i="76"/>
  <c r="AG55" i="76"/>
  <c r="AG56" i="76"/>
  <c r="AG57" i="76"/>
  <c r="AG58" i="76"/>
  <c r="AG59" i="76"/>
  <c r="AG60" i="76"/>
  <c r="AG61" i="76"/>
  <c r="AG62" i="76"/>
  <c r="AG63" i="76"/>
  <c r="AG64" i="76"/>
  <c r="AG65" i="76"/>
  <c r="AG66" i="76"/>
  <c r="AG67" i="76"/>
  <c r="AG68" i="76"/>
  <c r="AG69" i="76"/>
  <c r="AG70" i="76"/>
  <c r="AG71" i="76"/>
  <c r="AG72" i="76"/>
  <c r="AG73" i="76"/>
  <c r="AG74" i="76"/>
  <c r="AG75" i="76"/>
  <c r="AG76" i="76"/>
  <c r="AG77" i="76"/>
  <c r="AG78" i="76"/>
  <c r="AG79" i="76"/>
  <c r="AG80" i="76"/>
  <c r="AG81" i="76"/>
  <c r="AG82" i="76"/>
  <c r="AG83" i="76"/>
  <c r="AG84" i="76"/>
  <c r="AG85" i="76"/>
  <c r="AG86" i="76"/>
  <c r="AG87" i="76"/>
  <c r="AG88" i="76"/>
  <c r="AG89" i="76"/>
  <c r="AG90" i="76"/>
  <c r="AG91" i="76"/>
  <c r="AG92" i="76"/>
  <c r="AG93" i="76"/>
  <c r="AG94" i="76"/>
  <c r="AG95" i="76"/>
  <c r="AG96" i="76"/>
  <c r="AG97" i="76"/>
  <c r="AG98" i="76"/>
  <c r="AG99" i="76"/>
  <c r="AG100" i="76"/>
  <c r="AG101" i="76"/>
  <c r="AG102" i="76"/>
  <c r="AG103" i="76"/>
  <c r="AG104" i="76"/>
  <c r="AG105" i="76"/>
  <c r="AG106" i="76"/>
  <c r="AG107" i="76"/>
  <c r="AG108" i="76"/>
  <c r="AG109" i="76"/>
  <c r="AG110" i="76"/>
  <c r="AG111" i="76"/>
  <c r="AG112" i="76"/>
  <c r="AG113" i="76"/>
  <c r="AG114" i="76"/>
  <c r="AG115" i="76"/>
  <c r="AG116" i="76"/>
  <c r="AG117" i="76"/>
  <c r="AG118" i="76"/>
  <c r="AG119" i="76"/>
  <c r="AG120" i="76"/>
  <c r="AG121" i="76"/>
  <c r="AG122" i="76"/>
  <c r="AG123" i="76"/>
  <c r="AG124" i="76"/>
  <c r="AG125" i="76"/>
  <c r="AG126" i="76"/>
  <c r="AG127" i="76"/>
  <c r="AG128" i="76"/>
  <c r="AG129" i="76"/>
  <c r="AG130" i="76"/>
  <c r="AG131" i="76"/>
  <c r="AG132" i="76"/>
  <c r="AG133" i="76"/>
  <c r="AG134" i="76"/>
  <c r="AG135" i="76"/>
  <c r="AG136" i="76"/>
  <c r="AG137" i="76"/>
  <c r="AG138" i="76"/>
  <c r="AG139" i="76"/>
  <c r="AG140" i="76"/>
  <c r="AG141" i="76"/>
  <c r="AG142" i="76"/>
  <c r="AG143" i="76"/>
  <c r="AG144" i="76"/>
  <c r="AG145" i="76"/>
  <c r="AG146" i="76"/>
  <c r="AG147" i="76"/>
  <c r="AG148" i="76"/>
  <c r="AG149" i="76"/>
  <c r="AG150" i="76"/>
  <c r="AG151" i="76"/>
  <c r="AG152" i="76"/>
  <c r="AG153" i="76"/>
  <c r="AG154" i="76"/>
  <c r="AG155" i="76"/>
  <c r="AG156" i="76"/>
  <c r="AG157" i="76"/>
  <c r="AG158" i="76"/>
  <c r="AG159" i="76"/>
  <c r="AG160" i="76"/>
  <c r="AG161" i="76"/>
  <c r="AG162" i="76"/>
  <c r="AG163" i="76"/>
  <c r="AG164" i="76"/>
  <c r="AG165" i="76"/>
  <c r="AG166" i="76"/>
  <c r="AG167" i="76"/>
  <c r="AG168" i="76"/>
  <c r="AG169" i="76"/>
  <c r="AG170" i="76"/>
  <c r="AG171" i="76"/>
  <c r="AG172" i="76"/>
  <c r="AG173" i="76"/>
  <c r="AG174" i="76"/>
  <c r="AG175" i="76"/>
  <c r="AG176" i="76"/>
  <c r="AG177" i="76"/>
  <c r="AG178" i="76"/>
  <c r="AG179" i="76"/>
  <c r="AG180" i="76"/>
  <c r="AG181" i="76"/>
  <c r="AG182" i="76"/>
  <c r="AG183" i="76"/>
  <c r="AG184" i="76"/>
  <c r="AG185" i="76"/>
  <c r="AG186" i="76"/>
  <c r="AG187" i="76"/>
  <c r="AG188" i="76"/>
  <c r="AG189" i="76"/>
  <c r="AG190" i="76"/>
  <c r="AG191" i="76"/>
  <c r="AG192" i="76"/>
  <c r="AG193" i="76"/>
  <c r="AG194" i="76"/>
  <c r="AG195" i="76"/>
  <c r="AG196" i="76"/>
  <c r="AG197" i="76"/>
  <c r="AG198" i="76"/>
  <c r="AG199" i="76"/>
  <c r="AG200" i="76"/>
  <c r="AG201" i="76"/>
  <c r="AG202" i="76"/>
  <c r="AG203" i="76"/>
  <c r="AG204" i="76"/>
  <c r="AG205" i="76"/>
  <c r="AG206" i="76"/>
  <c r="AG207" i="76"/>
  <c r="AG208" i="76"/>
  <c r="AG209" i="76"/>
  <c r="AG210" i="76"/>
  <c r="AG211" i="76"/>
  <c r="AG212" i="76"/>
  <c r="AG213" i="76"/>
  <c r="AG214" i="76"/>
  <c r="AG215" i="76"/>
  <c r="AG216" i="76"/>
  <c r="AG217" i="76"/>
  <c r="AG218" i="76"/>
  <c r="AG219" i="76"/>
  <c r="AG220" i="76"/>
  <c r="AG221" i="76"/>
  <c r="AG222" i="76"/>
  <c r="AG223" i="76"/>
  <c r="AG224" i="76"/>
  <c r="AG225" i="76"/>
  <c r="AG226" i="76"/>
  <c r="AG227" i="76"/>
  <c r="AG228" i="76"/>
  <c r="AG229" i="76"/>
  <c r="AG230" i="76"/>
  <c r="AG231" i="76"/>
  <c r="AG232" i="76"/>
  <c r="AG233" i="76"/>
  <c r="AG234" i="76"/>
  <c r="AG235" i="76"/>
  <c r="AG236" i="76"/>
  <c r="AG237" i="76"/>
  <c r="AG238" i="76"/>
  <c r="AG239" i="76"/>
  <c r="AG240" i="76"/>
  <c r="AG241" i="76"/>
  <c r="AG242" i="76"/>
  <c r="AG243" i="76"/>
  <c r="AG244" i="76"/>
  <c r="AG245" i="76"/>
  <c r="AG246" i="76"/>
  <c r="AG247" i="76"/>
  <c r="AG248" i="76"/>
  <c r="AG249" i="76"/>
  <c r="AG250" i="76"/>
  <c r="AG251" i="76"/>
  <c r="AG252" i="76"/>
  <c r="AG253" i="76"/>
  <c r="AG254" i="76"/>
  <c r="AG255" i="76"/>
  <c r="AG256" i="76"/>
  <c r="AG257" i="76"/>
  <c r="AG258" i="76"/>
  <c r="AG259" i="76"/>
  <c r="AG260" i="76"/>
  <c r="AG261" i="76"/>
  <c r="AG262" i="76"/>
  <c r="AG263" i="76"/>
  <c r="AG264" i="76"/>
  <c r="AG265" i="76"/>
  <c r="AG266" i="76"/>
  <c r="AG267" i="76"/>
  <c r="AG268" i="76"/>
  <c r="AG269" i="76"/>
  <c r="AG270" i="76"/>
  <c r="AG271" i="76"/>
  <c r="AG272" i="76"/>
  <c r="AG273" i="76"/>
  <c r="AG274" i="76"/>
  <c r="AG275" i="76"/>
  <c r="AG276" i="76"/>
  <c r="AG277" i="76"/>
  <c r="AG278" i="76"/>
  <c r="AG279" i="76"/>
  <c r="AG280" i="76"/>
  <c r="AG281" i="76"/>
  <c r="AG282" i="76"/>
  <c r="AG283" i="76"/>
  <c r="AG284" i="76"/>
  <c r="AG285" i="76"/>
  <c r="AG286" i="76"/>
  <c r="AG287" i="76"/>
  <c r="AG288" i="76"/>
  <c r="AG289" i="76"/>
  <c r="AG290" i="76"/>
  <c r="AG291" i="76"/>
  <c r="AG292" i="76"/>
  <c r="AG293" i="76"/>
  <c r="AG294" i="76"/>
  <c r="AG295" i="76"/>
  <c r="AG296" i="76"/>
  <c r="AG297" i="76"/>
  <c r="AG298" i="76"/>
  <c r="AG299" i="76"/>
  <c r="AG300" i="76"/>
  <c r="AG301" i="76"/>
  <c r="AG302" i="76"/>
  <c r="AG303" i="76"/>
  <c r="AG304" i="76"/>
  <c r="AG305" i="76"/>
  <c r="AG306" i="76"/>
  <c r="AG307" i="76"/>
  <c r="AG308" i="76"/>
  <c r="AG309" i="76"/>
  <c r="AG310" i="76"/>
  <c r="AG311" i="76"/>
  <c r="AG312" i="76"/>
  <c r="AG313" i="76"/>
  <c r="AG314" i="76"/>
  <c r="AG315" i="76"/>
  <c r="AG316" i="76"/>
  <c r="AG317" i="76"/>
  <c r="AG318" i="76"/>
  <c r="AG319" i="76"/>
  <c r="AG320" i="76"/>
  <c r="AG321" i="76"/>
  <c r="AG322" i="76"/>
  <c r="AG323" i="76"/>
  <c r="AG324" i="76"/>
  <c r="AG325" i="76"/>
  <c r="AG326" i="76"/>
  <c r="AG327" i="76"/>
  <c r="AG328" i="76"/>
  <c r="AG329" i="76"/>
  <c r="AG330" i="76"/>
  <c r="AG331" i="76"/>
  <c r="AG332" i="76"/>
  <c r="AG333" i="76"/>
  <c r="AG334" i="76"/>
  <c r="AG335" i="76"/>
  <c r="AG336" i="76"/>
  <c r="AG337" i="76"/>
  <c r="AG338" i="76"/>
  <c r="AG339" i="76"/>
  <c r="AG340" i="76"/>
  <c r="AG341" i="76"/>
  <c r="AG342" i="76"/>
  <c r="AG343" i="76"/>
  <c r="AG344" i="76"/>
  <c r="AG345" i="76"/>
  <c r="AG346" i="76"/>
  <c r="AG347" i="76"/>
  <c r="AG348" i="76"/>
  <c r="AG349" i="76"/>
  <c r="AG350" i="76"/>
  <c r="AG351" i="76"/>
  <c r="AG352" i="76"/>
  <c r="AG353" i="76"/>
  <c r="AG354" i="76"/>
  <c r="AG355" i="76"/>
  <c r="AG356" i="76"/>
  <c r="AG357" i="76"/>
  <c r="AG358" i="76"/>
  <c r="AG359" i="76"/>
  <c r="AG360" i="76"/>
  <c r="AG361" i="76"/>
  <c r="AG362" i="76"/>
  <c r="AG363" i="76"/>
  <c r="AG364" i="76"/>
  <c r="AG365" i="76"/>
  <c r="AG366" i="76"/>
  <c r="AG367" i="76"/>
  <c r="AG368" i="76"/>
  <c r="AG369" i="76"/>
  <c r="AG370" i="76"/>
  <c r="AG371" i="76"/>
  <c r="AG372" i="76"/>
  <c r="AG373" i="76"/>
  <c r="AG374" i="76"/>
  <c r="AG375" i="76"/>
  <c r="AG376" i="76"/>
  <c r="AG377" i="76"/>
  <c r="AG378" i="76"/>
  <c r="AG379" i="76"/>
  <c r="AG380" i="76"/>
  <c r="AG381" i="76"/>
  <c r="AG382" i="76"/>
  <c r="AG383" i="76"/>
  <c r="AG384" i="76"/>
  <c r="AG385" i="76"/>
  <c r="AG386" i="76"/>
  <c r="AG387" i="76"/>
  <c r="AG388" i="76"/>
  <c r="AG389" i="76"/>
  <c r="AG390" i="76"/>
  <c r="AG391" i="76"/>
  <c r="AG392" i="76"/>
  <c r="AG393" i="76"/>
  <c r="AG394" i="76"/>
  <c r="AG395" i="76"/>
  <c r="AG396" i="76"/>
  <c r="AG397" i="76"/>
  <c r="AG398" i="76"/>
  <c r="AG399" i="76"/>
  <c r="AG400" i="76"/>
  <c r="AG401" i="76"/>
  <c r="AG402" i="76"/>
  <c r="AG403" i="76"/>
  <c r="AG404" i="76"/>
  <c r="AG405" i="76"/>
  <c r="AG406" i="76"/>
  <c r="AG407" i="76"/>
  <c r="AG408" i="76"/>
  <c r="AG409" i="76"/>
  <c r="AG410" i="76"/>
  <c r="AG411" i="76"/>
  <c r="AG412" i="76"/>
  <c r="AG413" i="76"/>
  <c r="AG414" i="76"/>
  <c r="AG415" i="76"/>
  <c r="AG416" i="76"/>
  <c r="AG417" i="76"/>
  <c r="AG418" i="76"/>
  <c r="AG419" i="76"/>
  <c r="AG16" i="76"/>
  <c r="AF17" i="76"/>
  <c r="AF18" i="76"/>
  <c r="AF19" i="76"/>
  <c r="AF20" i="76"/>
  <c r="AF21" i="76"/>
  <c r="AF22" i="76"/>
  <c r="AF23" i="76"/>
  <c r="AF24" i="76"/>
  <c r="AF25" i="76"/>
  <c r="AF26" i="76"/>
  <c r="AF27" i="76"/>
  <c r="AF28" i="76"/>
  <c r="AF29" i="76"/>
  <c r="AF30" i="76"/>
  <c r="AF31" i="76"/>
  <c r="AF32" i="76"/>
  <c r="AF33" i="76"/>
  <c r="AF34" i="76"/>
  <c r="AF35" i="76"/>
  <c r="AF36" i="76"/>
  <c r="AF37" i="76"/>
  <c r="AF38" i="76"/>
  <c r="AF39" i="76"/>
  <c r="AF40" i="76"/>
  <c r="AF41" i="76"/>
  <c r="AF42" i="76"/>
  <c r="AF43" i="76"/>
  <c r="AF44" i="76"/>
  <c r="AF45" i="76"/>
  <c r="AF46" i="76"/>
  <c r="AF47" i="76"/>
  <c r="AF48" i="76"/>
  <c r="AF49" i="76"/>
  <c r="AF50" i="76"/>
  <c r="AF51" i="76"/>
  <c r="AF52" i="76"/>
  <c r="AF53" i="76"/>
  <c r="AF54" i="76"/>
  <c r="AF55" i="76"/>
  <c r="AF56" i="76"/>
  <c r="AF57" i="76"/>
  <c r="AF58" i="76"/>
  <c r="AF59" i="76"/>
  <c r="AF60" i="76"/>
  <c r="AF61" i="76"/>
  <c r="AF62" i="76"/>
  <c r="AF63" i="76"/>
  <c r="AF64" i="76"/>
  <c r="AF65" i="76"/>
  <c r="AF66" i="76"/>
  <c r="AF67" i="76"/>
  <c r="AF68" i="76"/>
  <c r="AF69" i="76"/>
  <c r="AF70" i="76"/>
  <c r="AF71" i="76"/>
  <c r="AF72" i="76"/>
  <c r="AF73" i="76"/>
  <c r="AF74" i="76"/>
  <c r="AF75" i="76"/>
  <c r="AF76" i="76"/>
  <c r="AF77" i="76"/>
  <c r="AF78" i="76"/>
  <c r="AF79" i="76"/>
  <c r="AF80" i="76"/>
  <c r="AF81" i="76"/>
  <c r="AF82" i="76"/>
  <c r="AF83" i="76"/>
  <c r="AF84" i="76"/>
  <c r="AF85" i="76"/>
  <c r="AF86" i="76"/>
  <c r="AF87" i="76"/>
  <c r="AF88" i="76"/>
  <c r="AF89" i="76"/>
  <c r="AF90" i="76"/>
  <c r="AF91" i="76"/>
  <c r="AF92" i="76"/>
  <c r="AF93" i="76"/>
  <c r="AF94" i="76"/>
  <c r="AF95" i="76"/>
  <c r="AF96" i="76"/>
  <c r="AF97" i="76"/>
  <c r="AF98" i="76"/>
  <c r="AF99" i="76"/>
  <c r="AF100" i="76"/>
  <c r="AF101" i="76"/>
  <c r="AF102" i="76"/>
  <c r="AF103" i="76"/>
  <c r="AF104" i="76"/>
  <c r="AF105" i="76"/>
  <c r="AF106" i="76"/>
  <c r="AF107" i="76"/>
  <c r="AF108" i="76"/>
  <c r="AF109" i="76"/>
  <c r="AF110" i="76"/>
  <c r="AF111" i="76"/>
  <c r="AF112" i="76"/>
  <c r="AF113" i="76"/>
  <c r="AF114" i="76"/>
  <c r="AF115" i="76"/>
  <c r="AF116" i="76"/>
  <c r="AF117" i="76"/>
  <c r="AF118" i="76"/>
  <c r="AF119" i="76"/>
  <c r="AF120" i="76"/>
  <c r="AF121" i="76"/>
  <c r="AF122" i="76"/>
  <c r="AF123" i="76"/>
  <c r="AF124" i="76"/>
  <c r="AF125" i="76"/>
  <c r="AF126" i="76"/>
  <c r="AF127" i="76"/>
  <c r="AF128" i="76"/>
  <c r="AF129" i="76"/>
  <c r="AF130" i="76"/>
  <c r="AF131" i="76"/>
  <c r="AF132" i="76"/>
  <c r="AF133" i="76"/>
  <c r="AF134" i="76"/>
  <c r="AF135" i="76"/>
  <c r="AF136" i="76"/>
  <c r="AF137" i="76"/>
  <c r="AF138" i="76"/>
  <c r="AF139" i="76"/>
  <c r="AF140" i="76"/>
  <c r="AF141" i="76"/>
  <c r="AF142" i="76"/>
  <c r="AF143" i="76"/>
  <c r="AF144" i="76"/>
  <c r="AF145" i="76"/>
  <c r="AF146" i="76"/>
  <c r="AF147" i="76"/>
  <c r="AF148" i="76"/>
  <c r="AF149" i="76"/>
  <c r="AF150" i="76"/>
  <c r="AF151" i="76"/>
  <c r="AF152" i="76"/>
  <c r="AF153" i="76"/>
  <c r="AF154" i="76"/>
  <c r="AF155" i="76"/>
  <c r="AF156" i="76"/>
  <c r="AF157" i="76"/>
  <c r="AF158" i="76"/>
  <c r="AF159" i="76"/>
  <c r="AF160" i="76"/>
  <c r="AF161" i="76"/>
  <c r="AF162" i="76"/>
  <c r="AF163" i="76"/>
  <c r="AF164" i="76"/>
  <c r="AF165" i="76"/>
  <c r="AF166" i="76"/>
  <c r="AF167" i="76"/>
  <c r="AF168" i="76"/>
  <c r="AF169" i="76"/>
  <c r="AF170" i="76"/>
  <c r="AF171" i="76"/>
  <c r="AF172" i="76"/>
  <c r="AF173" i="76"/>
  <c r="AF174" i="76"/>
  <c r="AF175" i="76"/>
  <c r="AF176" i="76"/>
  <c r="AF177" i="76"/>
  <c r="AF178" i="76"/>
  <c r="AF179" i="76"/>
  <c r="AF180" i="76"/>
  <c r="AF181" i="76"/>
  <c r="AF182" i="76"/>
  <c r="AF183" i="76"/>
  <c r="AF184" i="76"/>
  <c r="AF185" i="76"/>
  <c r="AF186" i="76"/>
  <c r="AF187" i="76"/>
  <c r="AF188" i="76"/>
  <c r="AF189" i="76"/>
  <c r="AF190" i="76"/>
  <c r="AF191" i="76"/>
  <c r="AF192" i="76"/>
  <c r="AF193" i="76"/>
  <c r="AF194" i="76"/>
  <c r="AF195" i="76"/>
  <c r="AF196" i="76"/>
  <c r="AF197" i="76"/>
  <c r="AF198" i="76"/>
  <c r="AF199" i="76"/>
  <c r="AF200" i="76"/>
  <c r="AF201" i="76"/>
  <c r="AF202" i="76"/>
  <c r="AF203" i="76"/>
  <c r="AF204" i="76"/>
  <c r="AF205" i="76"/>
  <c r="AF206" i="76"/>
  <c r="AF207" i="76"/>
  <c r="AF208" i="76"/>
  <c r="AF209" i="76"/>
  <c r="AF210" i="76"/>
  <c r="AF211" i="76"/>
  <c r="AF212" i="76"/>
  <c r="AF213" i="76"/>
  <c r="AF214" i="76"/>
  <c r="AF215" i="76"/>
  <c r="AF216" i="76"/>
  <c r="AF217" i="76"/>
  <c r="AF218" i="76"/>
  <c r="AF219" i="76"/>
  <c r="AF220" i="76"/>
  <c r="AF221" i="76"/>
  <c r="AF222" i="76"/>
  <c r="AF223" i="76"/>
  <c r="AF224" i="76"/>
  <c r="AF225" i="76"/>
  <c r="AF226" i="76"/>
  <c r="AF227" i="76"/>
  <c r="AF228" i="76"/>
  <c r="AF229" i="76"/>
  <c r="AF230" i="76"/>
  <c r="AF231" i="76"/>
  <c r="AF232" i="76"/>
  <c r="AF233" i="76"/>
  <c r="AF234" i="76"/>
  <c r="AF235" i="76"/>
  <c r="AF236" i="76"/>
  <c r="AF237" i="76"/>
  <c r="AF238" i="76"/>
  <c r="AF239" i="76"/>
  <c r="AF240" i="76"/>
  <c r="AF241" i="76"/>
  <c r="AF242" i="76"/>
  <c r="AF243" i="76"/>
  <c r="AF244" i="76"/>
  <c r="AF245" i="76"/>
  <c r="AF246" i="76"/>
  <c r="AF247" i="76"/>
  <c r="AF248" i="76"/>
  <c r="AF249" i="76"/>
  <c r="AF250" i="76"/>
  <c r="AF251" i="76"/>
  <c r="AF252" i="76"/>
  <c r="AF253" i="76"/>
  <c r="AF254" i="76"/>
  <c r="AF255" i="76"/>
  <c r="AF256" i="76"/>
  <c r="AF257" i="76"/>
  <c r="AF258" i="76"/>
  <c r="AF259" i="76"/>
  <c r="AF260" i="76"/>
  <c r="AF261" i="76"/>
  <c r="AF262" i="76"/>
  <c r="AF263" i="76"/>
  <c r="AF264" i="76"/>
  <c r="AF265" i="76"/>
  <c r="AF266" i="76"/>
  <c r="AF267" i="76"/>
  <c r="AF268" i="76"/>
  <c r="AF269" i="76"/>
  <c r="AF270" i="76"/>
  <c r="AF271" i="76"/>
  <c r="AF272" i="76"/>
  <c r="AF273" i="76"/>
  <c r="AF274" i="76"/>
  <c r="AF275" i="76"/>
  <c r="AF276" i="76"/>
  <c r="AF277" i="76"/>
  <c r="AF278" i="76"/>
  <c r="AF279" i="76"/>
  <c r="AF280" i="76"/>
  <c r="AF281" i="76"/>
  <c r="AF282" i="76"/>
  <c r="AF283" i="76"/>
  <c r="AF284" i="76"/>
  <c r="AF285" i="76"/>
  <c r="AF286" i="76"/>
  <c r="AF287" i="76"/>
  <c r="AF288" i="76"/>
  <c r="AF289" i="76"/>
  <c r="AF290" i="76"/>
  <c r="AF291" i="76"/>
  <c r="AF292" i="76"/>
  <c r="AF293" i="76"/>
  <c r="AF294" i="76"/>
  <c r="AF295" i="76"/>
  <c r="AF296" i="76"/>
  <c r="AF297" i="76"/>
  <c r="AF298" i="76"/>
  <c r="AF299" i="76"/>
  <c r="AF300" i="76"/>
  <c r="AF301" i="76"/>
  <c r="AF302" i="76"/>
  <c r="AF303" i="76"/>
  <c r="AF304" i="76"/>
  <c r="AF305" i="76"/>
  <c r="AF306" i="76"/>
  <c r="AF307" i="76"/>
  <c r="AF308" i="76"/>
  <c r="AF309" i="76"/>
  <c r="AF310" i="76"/>
  <c r="AF311" i="76"/>
  <c r="AF312" i="76"/>
  <c r="AF313" i="76"/>
  <c r="AF314" i="76"/>
  <c r="AF315" i="76"/>
  <c r="AF316" i="76"/>
  <c r="AF317" i="76"/>
  <c r="AF318" i="76"/>
  <c r="AF319" i="76"/>
  <c r="AF320" i="76"/>
  <c r="AF321" i="76"/>
  <c r="AF322" i="76"/>
  <c r="AF323" i="76"/>
  <c r="AF324" i="76"/>
  <c r="AF325" i="76"/>
  <c r="AF326" i="76"/>
  <c r="AF327" i="76"/>
  <c r="AF328" i="76"/>
  <c r="AF329" i="76"/>
  <c r="AF330" i="76"/>
  <c r="AF331" i="76"/>
  <c r="AF332" i="76"/>
  <c r="AF333" i="76"/>
  <c r="AF334" i="76"/>
  <c r="AF335" i="76"/>
  <c r="AF336" i="76"/>
  <c r="AF337" i="76"/>
  <c r="AF338" i="76"/>
  <c r="AF339" i="76"/>
  <c r="AF340" i="76"/>
  <c r="AF341" i="76"/>
  <c r="AF342" i="76"/>
  <c r="AF343" i="76"/>
  <c r="AF344" i="76"/>
  <c r="AF345" i="76"/>
  <c r="AF346" i="76"/>
  <c r="AF347" i="76"/>
  <c r="AF348" i="76"/>
  <c r="AF349" i="76"/>
  <c r="AF350" i="76"/>
  <c r="AF351" i="76"/>
  <c r="AF352" i="76"/>
  <c r="AF353" i="76"/>
  <c r="AF354" i="76"/>
  <c r="AF355" i="76"/>
  <c r="AF356" i="76"/>
  <c r="AF357" i="76"/>
  <c r="AF358" i="76"/>
  <c r="AF359" i="76"/>
  <c r="AF360" i="76"/>
  <c r="AF361" i="76"/>
  <c r="AF362" i="76"/>
  <c r="AF363" i="76"/>
  <c r="AF364" i="76"/>
  <c r="AF365" i="76"/>
  <c r="AF366" i="76"/>
  <c r="AF367" i="76"/>
  <c r="AF368" i="76"/>
  <c r="AF369" i="76"/>
  <c r="AF370" i="76"/>
  <c r="AF371" i="76"/>
  <c r="AF372" i="76"/>
  <c r="AF373" i="76"/>
  <c r="AF374" i="76"/>
  <c r="AF375" i="76"/>
  <c r="AF376" i="76"/>
  <c r="AF377" i="76"/>
  <c r="AF378" i="76"/>
  <c r="AF379" i="76"/>
  <c r="AF380" i="76"/>
  <c r="AF381" i="76"/>
  <c r="AF382" i="76"/>
  <c r="AF383" i="76"/>
  <c r="AF384" i="76"/>
  <c r="AF385" i="76"/>
  <c r="AF386" i="76"/>
  <c r="AF387" i="76"/>
  <c r="AF388" i="76"/>
  <c r="AF389" i="76"/>
  <c r="AF390" i="76"/>
  <c r="AF391" i="76"/>
  <c r="AF392" i="76"/>
  <c r="AF393" i="76"/>
  <c r="AF394" i="76"/>
  <c r="AF395" i="76"/>
  <c r="AF396" i="76"/>
  <c r="AF397" i="76"/>
  <c r="AF398" i="76"/>
  <c r="AF399" i="76"/>
  <c r="AF400" i="76"/>
  <c r="AF401" i="76"/>
  <c r="AF402" i="76"/>
  <c r="AF403" i="76"/>
  <c r="AF404" i="76"/>
  <c r="AF405" i="76"/>
  <c r="AF406" i="76"/>
  <c r="AF407" i="76"/>
  <c r="AF408" i="76"/>
  <c r="AF409" i="76"/>
  <c r="AF410" i="76"/>
  <c r="AF411" i="76"/>
  <c r="AF412" i="76"/>
  <c r="AF413" i="76"/>
  <c r="AF414" i="76"/>
  <c r="AF415" i="76"/>
  <c r="AF416" i="76"/>
  <c r="AF417" i="76"/>
  <c r="AF418" i="76"/>
  <c r="AF419" i="76"/>
  <c r="AF16" i="76"/>
  <c r="AE17" i="76"/>
  <c r="AE18" i="76"/>
  <c r="AE19" i="76"/>
  <c r="AE20" i="76"/>
  <c r="AE21" i="76"/>
  <c r="AE22" i="76"/>
  <c r="AE23" i="76"/>
  <c r="AE24" i="76"/>
  <c r="AE25" i="76"/>
  <c r="AE26" i="76"/>
  <c r="AE27" i="76"/>
  <c r="AE28" i="76"/>
  <c r="AE29" i="76"/>
  <c r="AE30" i="76"/>
  <c r="AE31" i="76"/>
  <c r="AE32" i="76"/>
  <c r="AE33" i="76"/>
  <c r="AE34" i="76"/>
  <c r="AE35" i="76"/>
  <c r="AE36" i="76"/>
  <c r="AE37" i="76"/>
  <c r="AE38" i="76"/>
  <c r="AE39" i="76"/>
  <c r="AE40" i="76"/>
  <c r="AE41" i="76"/>
  <c r="AE42" i="76"/>
  <c r="AE43" i="76"/>
  <c r="AE44" i="76"/>
  <c r="AE45" i="76"/>
  <c r="AE46" i="76"/>
  <c r="AE47" i="76"/>
  <c r="AE48" i="76"/>
  <c r="AE49" i="76"/>
  <c r="AE50" i="76"/>
  <c r="AE51" i="76"/>
  <c r="AE52" i="76"/>
  <c r="AE53" i="76"/>
  <c r="AE54" i="76"/>
  <c r="AE55" i="76"/>
  <c r="AE56" i="76"/>
  <c r="AE57" i="76"/>
  <c r="AE58" i="76"/>
  <c r="AE59" i="76"/>
  <c r="AE60" i="76"/>
  <c r="AE61" i="76"/>
  <c r="AE62" i="76"/>
  <c r="AE63" i="76"/>
  <c r="AE64" i="76"/>
  <c r="AE65" i="76"/>
  <c r="AE66" i="76"/>
  <c r="AE67" i="76"/>
  <c r="AE68" i="76"/>
  <c r="AE69" i="76"/>
  <c r="AE70" i="76"/>
  <c r="AE71" i="76"/>
  <c r="AE72" i="76"/>
  <c r="AE73" i="76"/>
  <c r="AE74" i="76"/>
  <c r="AE75" i="76"/>
  <c r="AE76" i="76"/>
  <c r="AE77" i="76"/>
  <c r="AE78" i="76"/>
  <c r="AE79" i="76"/>
  <c r="AE80" i="76"/>
  <c r="AE81" i="76"/>
  <c r="AE82" i="76"/>
  <c r="AE83" i="76"/>
  <c r="AE84" i="76"/>
  <c r="AE85" i="76"/>
  <c r="AE86" i="76"/>
  <c r="AE87" i="76"/>
  <c r="AE88" i="76"/>
  <c r="AE89" i="76"/>
  <c r="AE90" i="76"/>
  <c r="AE91" i="76"/>
  <c r="AE92" i="76"/>
  <c r="AE93" i="76"/>
  <c r="AE94" i="76"/>
  <c r="AE95" i="76"/>
  <c r="AE96" i="76"/>
  <c r="AE97" i="76"/>
  <c r="AE98" i="76"/>
  <c r="AE99" i="76"/>
  <c r="AE100" i="76"/>
  <c r="AE101" i="76"/>
  <c r="AE102" i="76"/>
  <c r="AE103" i="76"/>
  <c r="AE104" i="76"/>
  <c r="AE105" i="76"/>
  <c r="AE106" i="76"/>
  <c r="AE107" i="76"/>
  <c r="AE108" i="76"/>
  <c r="AE109" i="76"/>
  <c r="AE110" i="76"/>
  <c r="AE111" i="76"/>
  <c r="AE112" i="76"/>
  <c r="AE113" i="76"/>
  <c r="AE114" i="76"/>
  <c r="AE115" i="76"/>
  <c r="AE116" i="76"/>
  <c r="AE117" i="76"/>
  <c r="AE118" i="76"/>
  <c r="AE119" i="76"/>
  <c r="AE120" i="76"/>
  <c r="AE121" i="76"/>
  <c r="AE122" i="76"/>
  <c r="AE123" i="76"/>
  <c r="AE124" i="76"/>
  <c r="AE125" i="76"/>
  <c r="AE126" i="76"/>
  <c r="AE127" i="76"/>
  <c r="AE128" i="76"/>
  <c r="AE129" i="76"/>
  <c r="AE130" i="76"/>
  <c r="AE131" i="76"/>
  <c r="AE132" i="76"/>
  <c r="AE133" i="76"/>
  <c r="AE134" i="76"/>
  <c r="AE135" i="76"/>
  <c r="AE136" i="76"/>
  <c r="AE137" i="76"/>
  <c r="AE138" i="76"/>
  <c r="AE139" i="76"/>
  <c r="AE140" i="76"/>
  <c r="AE141" i="76"/>
  <c r="AE142" i="76"/>
  <c r="AE143" i="76"/>
  <c r="AE144" i="76"/>
  <c r="AE145" i="76"/>
  <c r="AE146" i="76"/>
  <c r="AE147" i="76"/>
  <c r="AE148" i="76"/>
  <c r="AE149" i="76"/>
  <c r="AE150" i="76"/>
  <c r="AE151" i="76"/>
  <c r="AE152" i="76"/>
  <c r="AE153" i="76"/>
  <c r="AE154" i="76"/>
  <c r="AE155" i="76"/>
  <c r="AE156" i="76"/>
  <c r="AE157" i="76"/>
  <c r="AE158" i="76"/>
  <c r="AE159" i="76"/>
  <c r="AE160" i="76"/>
  <c r="AE161" i="76"/>
  <c r="AE162" i="76"/>
  <c r="AE163" i="76"/>
  <c r="AE164" i="76"/>
  <c r="AE165" i="76"/>
  <c r="AE166" i="76"/>
  <c r="AE167" i="76"/>
  <c r="AE168" i="76"/>
  <c r="AE169" i="76"/>
  <c r="AE170" i="76"/>
  <c r="AE171" i="76"/>
  <c r="AE172" i="76"/>
  <c r="AE173" i="76"/>
  <c r="AE174" i="76"/>
  <c r="AE175" i="76"/>
  <c r="AE176" i="76"/>
  <c r="AE177" i="76"/>
  <c r="AE178" i="76"/>
  <c r="AE179" i="76"/>
  <c r="AE180" i="76"/>
  <c r="AE181" i="76"/>
  <c r="AE182" i="76"/>
  <c r="AE183" i="76"/>
  <c r="AE184" i="76"/>
  <c r="AE185" i="76"/>
  <c r="AE186" i="76"/>
  <c r="AE187" i="76"/>
  <c r="AE188" i="76"/>
  <c r="AE189" i="76"/>
  <c r="AE190" i="76"/>
  <c r="AE191" i="76"/>
  <c r="AE192" i="76"/>
  <c r="AE193" i="76"/>
  <c r="AE194" i="76"/>
  <c r="AE195" i="76"/>
  <c r="AE196" i="76"/>
  <c r="AE197" i="76"/>
  <c r="AE198" i="76"/>
  <c r="AE199" i="76"/>
  <c r="AE200" i="76"/>
  <c r="AE201" i="76"/>
  <c r="AE202" i="76"/>
  <c r="AE203" i="76"/>
  <c r="AE204" i="76"/>
  <c r="AE205" i="76"/>
  <c r="AE206" i="76"/>
  <c r="AE207" i="76"/>
  <c r="AE208" i="76"/>
  <c r="AE209" i="76"/>
  <c r="AE210" i="76"/>
  <c r="AE211" i="76"/>
  <c r="AE212" i="76"/>
  <c r="AE213" i="76"/>
  <c r="AE214" i="76"/>
  <c r="AE215" i="76"/>
  <c r="AE216" i="76"/>
  <c r="AE217" i="76"/>
  <c r="AE218" i="76"/>
  <c r="AE219" i="76"/>
  <c r="AE220" i="76"/>
  <c r="AE221" i="76"/>
  <c r="AE222" i="76"/>
  <c r="AE223" i="76"/>
  <c r="AE224" i="76"/>
  <c r="AE225" i="76"/>
  <c r="AE226" i="76"/>
  <c r="AE227" i="76"/>
  <c r="AE228" i="76"/>
  <c r="AE229" i="76"/>
  <c r="AE230" i="76"/>
  <c r="AE231" i="76"/>
  <c r="AE232" i="76"/>
  <c r="AE233" i="76"/>
  <c r="AE234" i="76"/>
  <c r="AE235" i="76"/>
  <c r="AE236" i="76"/>
  <c r="AE237" i="76"/>
  <c r="AE238" i="76"/>
  <c r="AE239" i="76"/>
  <c r="AE240" i="76"/>
  <c r="AE241" i="76"/>
  <c r="AE242" i="76"/>
  <c r="AE243" i="76"/>
  <c r="AE244" i="76"/>
  <c r="AE245" i="76"/>
  <c r="AE246" i="76"/>
  <c r="AE247" i="76"/>
  <c r="AE248" i="76"/>
  <c r="AE249" i="76"/>
  <c r="AE250" i="76"/>
  <c r="AE251" i="76"/>
  <c r="AE252" i="76"/>
  <c r="AE253" i="76"/>
  <c r="AE254" i="76"/>
  <c r="AE255" i="76"/>
  <c r="AE256" i="76"/>
  <c r="AE257" i="76"/>
  <c r="AE258" i="76"/>
  <c r="AE259" i="76"/>
  <c r="AE260" i="76"/>
  <c r="AE261" i="76"/>
  <c r="AE262" i="76"/>
  <c r="AE263" i="76"/>
  <c r="AE264" i="76"/>
  <c r="AE265" i="76"/>
  <c r="AE266" i="76"/>
  <c r="AE267" i="76"/>
  <c r="AE268" i="76"/>
  <c r="AE269" i="76"/>
  <c r="AE270" i="76"/>
  <c r="AE271" i="76"/>
  <c r="AE272" i="76"/>
  <c r="AE273" i="76"/>
  <c r="AE274" i="76"/>
  <c r="AE275" i="76"/>
  <c r="AE276" i="76"/>
  <c r="AE277" i="76"/>
  <c r="AE278" i="76"/>
  <c r="AE279" i="76"/>
  <c r="AE280" i="76"/>
  <c r="AE281" i="76"/>
  <c r="AE282" i="76"/>
  <c r="AE283" i="76"/>
  <c r="AE284" i="76"/>
  <c r="AE285" i="76"/>
  <c r="AE286" i="76"/>
  <c r="AE287" i="76"/>
  <c r="AE288" i="76"/>
  <c r="AE289" i="76"/>
  <c r="AE290" i="76"/>
  <c r="AE291" i="76"/>
  <c r="AE292" i="76"/>
  <c r="AE293" i="76"/>
  <c r="AE294" i="76"/>
  <c r="AE295" i="76"/>
  <c r="AE296" i="76"/>
  <c r="AE297" i="76"/>
  <c r="AE298" i="76"/>
  <c r="AE299" i="76"/>
  <c r="AE300" i="76"/>
  <c r="AE301" i="76"/>
  <c r="AE302" i="76"/>
  <c r="AE303" i="76"/>
  <c r="AE304" i="76"/>
  <c r="AE305" i="76"/>
  <c r="AE306" i="76"/>
  <c r="AE307" i="76"/>
  <c r="AE308" i="76"/>
  <c r="AE309" i="76"/>
  <c r="AE310" i="76"/>
  <c r="AE311" i="76"/>
  <c r="AE312" i="76"/>
  <c r="AE313" i="76"/>
  <c r="AE314" i="76"/>
  <c r="AE315" i="76"/>
  <c r="AE316" i="76"/>
  <c r="AE317" i="76"/>
  <c r="AE318" i="76"/>
  <c r="AE319" i="76"/>
  <c r="AE320" i="76"/>
  <c r="AE321" i="76"/>
  <c r="AE322" i="76"/>
  <c r="AE323" i="76"/>
  <c r="AE324" i="76"/>
  <c r="AE325" i="76"/>
  <c r="AE326" i="76"/>
  <c r="AE327" i="76"/>
  <c r="AE328" i="76"/>
  <c r="AE329" i="76"/>
  <c r="AE330" i="76"/>
  <c r="AE331" i="76"/>
  <c r="AE332" i="76"/>
  <c r="AE333" i="76"/>
  <c r="AE334" i="76"/>
  <c r="AE335" i="76"/>
  <c r="AE336" i="76"/>
  <c r="AE337" i="76"/>
  <c r="AE338" i="76"/>
  <c r="AE339" i="76"/>
  <c r="AE340" i="76"/>
  <c r="AE341" i="76"/>
  <c r="AE342" i="76"/>
  <c r="AE343" i="76"/>
  <c r="AE344" i="76"/>
  <c r="AE345" i="76"/>
  <c r="AE346" i="76"/>
  <c r="AE347" i="76"/>
  <c r="AE348" i="76"/>
  <c r="AE349" i="76"/>
  <c r="AE350" i="76"/>
  <c r="AE351" i="76"/>
  <c r="AE352" i="76"/>
  <c r="AE353" i="76"/>
  <c r="AE354" i="76"/>
  <c r="AE355" i="76"/>
  <c r="AE356" i="76"/>
  <c r="AE357" i="76"/>
  <c r="AE358" i="76"/>
  <c r="AE359" i="76"/>
  <c r="AE360" i="76"/>
  <c r="AE361" i="76"/>
  <c r="AE362" i="76"/>
  <c r="AE363" i="76"/>
  <c r="AE364" i="76"/>
  <c r="AE365" i="76"/>
  <c r="AE366" i="76"/>
  <c r="AE367" i="76"/>
  <c r="AE368" i="76"/>
  <c r="AE369" i="76"/>
  <c r="AE370" i="76"/>
  <c r="AE371" i="76"/>
  <c r="AE372" i="76"/>
  <c r="AE373" i="76"/>
  <c r="AE374" i="76"/>
  <c r="AE375" i="76"/>
  <c r="AE376" i="76"/>
  <c r="AE377" i="76"/>
  <c r="AE378" i="76"/>
  <c r="AE379" i="76"/>
  <c r="AE380" i="76"/>
  <c r="AE381" i="76"/>
  <c r="AE382" i="76"/>
  <c r="AE383" i="76"/>
  <c r="AE384" i="76"/>
  <c r="AE385" i="76"/>
  <c r="AE386" i="76"/>
  <c r="AE387" i="76"/>
  <c r="AE388" i="76"/>
  <c r="AE389" i="76"/>
  <c r="AE390" i="76"/>
  <c r="AE391" i="76"/>
  <c r="AE392" i="76"/>
  <c r="AE393" i="76"/>
  <c r="AE394" i="76"/>
  <c r="AE395" i="76"/>
  <c r="AE396" i="76"/>
  <c r="AE397" i="76"/>
  <c r="AE398" i="76"/>
  <c r="AE399" i="76"/>
  <c r="AE400" i="76"/>
  <c r="AE401" i="76"/>
  <c r="AE402" i="76"/>
  <c r="AE403" i="76"/>
  <c r="AE404" i="76"/>
  <c r="AE405" i="76"/>
  <c r="AE406" i="76"/>
  <c r="AE407" i="76"/>
  <c r="AE408" i="76"/>
  <c r="AE409" i="76"/>
  <c r="AE410" i="76"/>
  <c r="AE411" i="76"/>
  <c r="AE412" i="76"/>
  <c r="AE413" i="76"/>
  <c r="AE414" i="76"/>
  <c r="AE415" i="76"/>
  <c r="AE416" i="76"/>
  <c r="AE417" i="76"/>
  <c r="AE418" i="76"/>
  <c r="AE419" i="76"/>
  <c r="AE16" i="76"/>
  <c r="AC17" i="76"/>
  <c r="AC18" i="76"/>
  <c r="AC19" i="76"/>
  <c r="AC20" i="76"/>
  <c r="AC21" i="76"/>
  <c r="AC22" i="76"/>
  <c r="AC23" i="76"/>
  <c r="AC24" i="76"/>
  <c r="AC25" i="76"/>
  <c r="AC26" i="76"/>
  <c r="AC27" i="76"/>
  <c r="AC28" i="76"/>
  <c r="AC29" i="76"/>
  <c r="AC30" i="76"/>
  <c r="AC31" i="76"/>
  <c r="AC32" i="76"/>
  <c r="AC33" i="76"/>
  <c r="AC34" i="76"/>
  <c r="AC35" i="76"/>
  <c r="AC36" i="76"/>
  <c r="AC37" i="76"/>
  <c r="AC38" i="76"/>
  <c r="AC39" i="76"/>
  <c r="AC40" i="76"/>
  <c r="AC41" i="76"/>
  <c r="AC42" i="76"/>
  <c r="AC43" i="76"/>
  <c r="AC44" i="76"/>
  <c r="AC45" i="76"/>
  <c r="AC46" i="76"/>
  <c r="AC47" i="76"/>
  <c r="AC48" i="76"/>
  <c r="AC49" i="76"/>
  <c r="AC50" i="76"/>
  <c r="AC51" i="76"/>
  <c r="AC52" i="76"/>
  <c r="AC53" i="76"/>
  <c r="AC54" i="76"/>
  <c r="AC55" i="76"/>
  <c r="AC56" i="76"/>
  <c r="AC57" i="76"/>
  <c r="AC58" i="76"/>
  <c r="AC59" i="76"/>
  <c r="AC60" i="76"/>
  <c r="AC61" i="76"/>
  <c r="AC62" i="76"/>
  <c r="AC63" i="76"/>
  <c r="AC64" i="76"/>
  <c r="AC65" i="76"/>
  <c r="AC66" i="76"/>
  <c r="AC67" i="76"/>
  <c r="AC68" i="76"/>
  <c r="AC69" i="76"/>
  <c r="AC70" i="76"/>
  <c r="AC71" i="76"/>
  <c r="AC72" i="76"/>
  <c r="AC73" i="76"/>
  <c r="AC74" i="76"/>
  <c r="AC75" i="76"/>
  <c r="AC76" i="76"/>
  <c r="AC77" i="76"/>
  <c r="AC78" i="76"/>
  <c r="AC79" i="76"/>
  <c r="AC80" i="76"/>
  <c r="AC81" i="76"/>
  <c r="AC82" i="76"/>
  <c r="AC83" i="76"/>
  <c r="AC84" i="76"/>
  <c r="AC85" i="76"/>
  <c r="AC86" i="76"/>
  <c r="AC87" i="76"/>
  <c r="AC88" i="76"/>
  <c r="AC89" i="76"/>
  <c r="AC90" i="76"/>
  <c r="AC91" i="76"/>
  <c r="AC92" i="76"/>
  <c r="AC93" i="76"/>
  <c r="AC94" i="76"/>
  <c r="AC95" i="76"/>
  <c r="AC96" i="76"/>
  <c r="AC97" i="76"/>
  <c r="AC98" i="76"/>
  <c r="AC99" i="76"/>
  <c r="AC100" i="76"/>
  <c r="AC101" i="76"/>
  <c r="AC102" i="76"/>
  <c r="AC103" i="76"/>
  <c r="AC104" i="76"/>
  <c r="AC105" i="76"/>
  <c r="AC106" i="76"/>
  <c r="AC107" i="76"/>
  <c r="AC108" i="76"/>
  <c r="AC109" i="76"/>
  <c r="AC110" i="76"/>
  <c r="AC111" i="76"/>
  <c r="AC112" i="76"/>
  <c r="AC113" i="76"/>
  <c r="AC114" i="76"/>
  <c r="AC115" i="76"/>
  <c r="AC116" i="76"/>
  <c r="AC117" i="76"/>
  <c r="AC118" i="76"/>
  <c r="AC119" i="76"/>
  <c r="AC120" i="76"/>
  <c r="AC121" i="76"/>
  <c r="AC122" i="76"/>
  <c r="AC123" i="76"/>
  <c r="AC124" i="76"/>
  <c r="AC125" i="76"/>
  <c r="AC126" i="76"/>
  <c r="AC127" i="76"/>
  <c r="AC128" i="76"/>
  <c r="AC129" i="76"/>
  <c r="AC130" i="76"/>
  <c r="AC131" i="76"/>
  <c r="AC132" i="76"/>
  <c r="AC133" i="76"/>
  <c r="AC134" i="76"/>
  <c r="AC135" i="76"/>
  <c r="AC136" i="76"/>
  <c r="AC137" i="76"/>
  <c r="AC138" i="76"/>
  <c r="AC139" i="76"/>
  <c r="AC140" i="76"/>
  <c r="AC141" i="76"/>
  <c r="AC142" i="76"/>
  <c r="AC143" i="76"/>
  <c r="AC144" i="76"/>
  <c r="AC145" i="76"/>
  <c r="AC146" i="76"/>
  <c r="AC147" i="76"/>
  <c r="AC148" i="76"/>
  <c r="AC149" i="76"/>
  <c r="AC150" i="76"/>
  <c r="AC151" i="76"/>
  <c r="AC152" i="76"/>
  <c r="AC153" i="76"/>
  <c r="AC154" i="76"/>
  <c r="AC155" i="76"/>
  <c r="AC156" i="76"/>
  <c r="AC157" i="76"/>
  <c r="AC158" i="76"/>
  <c r="AC159" i="76"/>
  <c r="AC160" i="76"/>
  <c r="AC161" i="76"/>
  <c r="AC162" i="76"/>
  <c r="AC163" i="76"/>
  <c r="AC164" i="76"/>
  <c r="AC165" i="76"/>
  <c r="AC166" i="76"/>
  <c r="AC167" i="76"/>
  <c r="AC168" i="76"/>
  <c r="AC169" i="76"/>
  <c r="AC170" i="76"/>
  <c r="AC171" i="76"/>
  <c r="AC172" i="76"/>
  <c r="AC173" i="76"/>
  <c r="AC174" i="76"/>
  <c r="AC175" i="76"/>
  <c r="AC176" i="76"/>
  <c r="AC177" i="76"/>
  <c r="AC178" i="76"/>
  <c r="AC179" i="76"/>
  <c r="AC180" i="76"/>
  <c r="AC181" i="76"/>
  <c r="AC182" i="76"/>
  <c r="AC183" i="76"/>
  <c r="AC184" i="76"/>
  <c r="AC185" i="76"/>
  <c r="AC186" i="76"/>
  <c r="AC187" i="76"/>
  <c r="AC188" i="76"/>
  <c r="AC189" i="76"/>
  <c r="AC190" i="76"/>
  <c r="AC191" i="76"/>
  <c r="AC192" i="76"/>
  <c r="AC193" i="76"/>
  <c r="AC194" i="76"/>
  <c r="AC195" i="76"/>
  <c r="AC196" i="76"/>
  <c r="AC197" i="76"/>
  <c r="AC198" i="76"/>
  <c r="AC199" i="76"/>
  <c r="AC200" i="76"/>
  <c r="AC201" i="76"/>
  <c r="AC202" i="76"/>
  <c r="AC203" i="76"/>
  <c r="AC204" i="76"/>
  <c r="AC205" i="76"/>
  <c r="AC206" i="76"/>
  <c r="AC207" i="76"/>
  <c r="AC208" i="76"/>
  <c r="AC209" i="76"/>
  <c r="AC210" i="76"/>
  <c r="AC211" i="76"/>
  <c r="AC212" i="76"/>
  <c r="AC213" i="76"/>
  <c r="AC214" i="76"/>
  <c r="AC215" i="76"/>
  <c r="AC216" i="76"/>
  <c r="AC217" i="76"/>
  <c r="AC218" i="76"/>
  <c r="AC219" i="76"/>
  <c r="AC220" i="76"/>
  <c r="AC221" i="76"/>
  <c r="AC222" i="76"/>
  <c r="AC223" i="76"/>
  <c r="AC224" i="76"/>
  <c r="AC225" i="76"/>
  <c r="AC226" i="76"/>
  <c r="AC227" i="76"/>
  <c r="AC228" i="76"/>
  <c r="AC229" i="76"/>
  <c r="AC230" i="76"/>
  <c r="AC231" i="76"/>
  <c r="AC232" i="76"/>
  <c r="AC233" i="76"/>
  <c r="AC234" i="76"/>
  <c r="AC235" i="76"/>
  <c r="AC236" i="76"/>
  <c r="AC237" i="76"/>
  <c r="AC238" i="76"/>
  <c r="AC239" i="76"/>
  <c r="AC240" i="76"/>
  <c r="AC241" i="76"/>
  <c r="AC242" i="76"/>
  <c r="AC243" i="76"/>
  <c r="AC244" i="76"/>
  <c r="AC245" i="76"/>
  <c r="AC246" i="76"/>
  <c r="AC247" i="76"/>
  <c r="AC248" i="76"/>
  <c r="AC249" i="76"/>
  <c r="AC250" i="76"/>
  <c r="AC251" i="76"/>
  <c r="AC252" i="76"/>
  <c r="AC253" i="76"/>
  <c r="AC254" i="76"/>
  <c r="AC255" i="76"/>
  <c r="AC256" i="76"/>
  <c r="AC257" i="76"/>
  <c r="AC258" i="76"/>
  <c r="AC259" i="76"/>
  <c r="AC260" i="76"/>
  <c r="AC261" i="76"/>
  <c r="AC262" i="76"/>
  <c r="AC263" i="76"/>
  <c r="AC264" i="76"/>
  <c r="AC265" i="76"/>
  <c r="AC266" i="76"/>
  <c r="AC267" i="76"/>
  <c r="AC268" i="76"/>
  <c r="AC269" i="76"/>
  <c r="AC270" i="76"/>
  <c r="AC271" i="76"/>
  <c r="AC272" i="76"/>
  <c r="AC273" i="76"/>
  <c r="AC274" i="76"/>
  <c r="AC275" i="76"/>
  <c r="AC276" i="76"/>
  <c r="AC277" i="76"/>
  <c r="AC278" i="76"/>
  <c r="AC279" i="76"/>
  <c r="AC280" i="76"/>
  <c r="AC281" i="76"/>
  <c r="AC282" i="76"/>
  <c r="AC283" i="76"/>
  <c r="AC284" i="76"/>
  <c r="AC285" i="76"/>
  <c r="AC286" i="76"/>
  <c r="AC287" i="76"/>
  <c r="AC288" i="76"/>
  <c r="AC289" i="76"/>
  <c r="AC290" i="76"/>
  <c r="AC291" i="76"/>
  <c r="AC292" i="76"/>
  <c r="AC293" i="76"/>
  <c r="AC294" i="76"/>
  <c r="AC295" i="76"/>
  <c r="AC296" i="76"/>
  <c r="AC297" i="76"/>
  <c r="AC298" i="76"/>
  <c r="AC299" i="76"/>
  <c r="AC300" i="76"/>
  <c r="AC301" i="76"/>
  <c r="AC302" i="76"/>
  <c r="AC303" i="76"/>
  <c r="AC304" i="76"/>
  <c r="AC305" i="76"/>
  <c r="AC306" i="76"/>
  <c r="AC307" i="76"/>
  <c r="AC308" i="76"/>
  <c r="AC309" i="76"/>
  <c r="AC310" i="76"/>
  <c r="AC311" i="76"/>
  <c r="AC312" i="76"/>
  <c r="AC313" i="76"/>
  <c r="AC314" i="76"/>
  <c r="AC315" i="76"/>
  <c r="AC316" i="76"/>
  <c r="AC317" i="76"/>
  <c r="AC318" i="76"/>
  <c r="AC319" i="76"/>
  <c r="AC320" i="76"/>
  <c r="AC321" i="76"/>
  <c r="AC322" i="76"/>
  <c r="AC323" i="76"/>
  <c r="AC324" i="76"/>
  <c r="AC325" i="76"/>
  <c r="AC326" i="76"/>
  <c r="AC327" i="76"/>
  <c r="AC328" i="76"/>
  <c r="AC329" i="76"/>
  <c r="AC330" i="76"/>
  <c r="AC331" i="76"/>
  <c r="AC332" i="76"/>
  <c r="AC333" i="76"/>
  <c r="AC334" i="76"/>
  <c r="AC335" i="76"/>
  <c r="AC336" i="76"/>
  <c r="AC337" i="76"/>
  <c r="AC338" i="76"/>
  <c r="AC339" i="76"/>
  <c r="AC340" i="76"/>
  <c r="AC341" i="76"/>
  <c r="AC342" i="76"/>
  <c r="AC343" i="76"/>
  <c r="AC344" i="76"/>
  <c r="AC345" i="76"/>
  <c r="AC346" i="76"/>
  <c r="AC347" i="76"/>
  <c r="AC348" i="76"/>
  <c r="AC349" i="76"/>
  <c r="AC350" i="76"/>
  <c r="AC351" i="76"/>
  <c r="AC352" i="76"/>
  <c r="AC353" i="76"/>
  <c r="AC354" i="76"/>
  <c r="AC355" i="76"/>
  <c r="AC356" i="76"/>
  <c r="AC357" i="76"/>
  <c r="AC358" i="76"/>
  <c r="AC359" i="76"/>
  <c r="AC360" i="76"/>
  <c r="AC361" i="76"/>
  <c r="AC362" i="76"/>
  <c r="AC363" i="76"/>
  <c r="AC364" i="76"/>
  <c r="AC365" i="76"/>
  <c r="AC366" i="76"/>
  <c r="AC367" i="76"/>
  <c r="AC368" i="76"/>
  <c r="AC369" i="76"/>
  <c r="AC370" i="76"/>
  <c r="AC371" i="76"/>
  <c r="AC372" i="76"/>
  <c r="AC373" i="76"/>
  <c r="AC374" i="76"/>
  <c r="AC375" i="76"/>
  <c r="AC376" i="76"/>
  <c r="AC377" i="76"/>
  <c r="AC378" i="76"/>
  <c r="AC379" i="76"/>
  <c r="AC380" i="76"/>
  <c r="AC381" i="76"/>
  <c r="AC382" i="76"/>
  <c r="AC383" i="76"/>
  <c r="AC384" i="76"/>
  <c r="AC385" i="76"/>
  <c r="AC386" i="76"/>
  <c r="AC387" i="76"/>
  <c r="AC388" i="76"/>
  <c r="AC389" i="76"/>
  <c r="AC390" i="76"/>
  <c r="AC391" i="76"/>
  <c r="AC392" i="76"/>
  <c r="AC393" i="76"/>
  <c r="AC394" i="76"/>
  <c r="AC395" i="76"/>
  <c r="AC396" i="76"/>
  <c r="AC397" i="76"/>
  <c r="AC398" i="76"/>
  <c r="AC399" i="76"/>
  <c r="AC400" i="76"/>
  <c r="AC401" i="76"/>
  <c r="AC402" i="76"/>
  <c r="AC403" i="76"/>
  <c r="AC404" i="76"/>
  <c r="AC405" i="76"/>
  <c r="AC406" i="76"/>
  <c r="AC407" i="76"/>
  <c r="AC408" i="76"/>
  <c r="AC409" i="76"/>
  <c r="AC410" i="76"/>
  <c r="AC411" i="76"/>
  <c r="AC412" i="76"/>
  <c r="AC413" i="76"/>
  <c r="AC414" i="76"/>
  <c r="AC415" i="76"/>
  <c r="AC416" i="76"/>
  <c r="AC417" i="76"/>
  <c r="AC418" i="76"/>
  <c r="AC419" i="76"/>
  <c r="AC16" i="76"/>
  <c r="AB17" i="76"/>
  <c r="AB18" i="76"/>
  <c r="AB19" i="76"/>
  <c r="AB20" i="76"/>
  <c r="AB21" i="76"/>
  <c r="AB22" i="76"/>
  <c r="AB23" i="76"/>
  <c r="AB24" i="76"/>
  <c r="AB25" i="76"/>
  <c r="AB26" i="76"/>
  <c r="AB27" i="76"/>
  <c r="AB28" i="76"/>
  <c r="AB29" i="76"/>
  <c r="AB30" i="76"/>
  <c r="AB31" i="76"/>
  <c r="AB32" i="76"/>
  <c r="AB33" i="76"/>
  <c r="AB34" i="76"/>
  <c r="AB35" i="76"/>
  <c r="AB36" i="76"/>
  <c r="AB37" i="76"/>
  <c r="AB38" i="76"/>
  <c r="AB39" i="76"/>
  <c r="AB40" i="76"/>
  <c r="AB41" i="76"/>
  <c r="AB42" i="76"/>
  <c r="AB43" i="76"/>
  <c r="AB44" i="76"/>
  <c r="AB45" i="76"/>
  <c r="AB46" i="76"/>
  <c r="AB47" i="76"/>
  <c r="AB48" i="76"/>
  <c r="AB49" i="76"/>
  <c r="AB50" i="76"/>
  <c r="AB51" i="76"/>
  <c r="AB52" i="76"/>
  <c r="AB53" i="76"/>
  <c r="AB54" i="76"/>
  <c r="AB55" i="76"/>
  <c r="AB56" i="76"/>
  <c r="AB57" i="76"/>
  <c r="AB58" i="76"/>
  <c r="AB59" i="76"/>
  <c r="AB60" i="76"/>
  <c r="AB61" i="76"/>
  <c r="AB62" i="76"/>
  <c r="AB63" i="76"/>
  <c r="AB64" i="76"/>
  <c r="AB65" i="76"/>
  <c r="AB66" i="76"/>
  <c r="AB67" i="76"/>
  <c r="AB68" i="76"/>
  <c r="AB69" i="76"/>
  <c r="AB70" i="76"/>
  <c r="AB71" i="76"/>
  <c r="AB72" i="76"/>
  <c r="AB73" i="76"/>
  <c r="AB74" i="76"/>
  <c r="AB75" i="76"/>
  <c r="AB76" i="76"/>
  <c r="AB77" i="76"/>
  <c r="AB78" i="76"/>
  <c r="AB79" i="76"/>
  <c r="AB80" i="76"/>
  <c r="AB81" i="76"/>
  <c r="AB82" i="76"/>
  <c r="AB83" i="76"/>
  <c r="AB84" i="76"/>
  <c r="AB85" i="76"/>
  <c r="AB86" i="76"/>
  <c r="AB87" i="76"/>
  <c r="AB88" i="76"/>
  <c r="AB89" i="76"/>
  <c r="AB90" i="76"/>
  <c r="AB91" i="76"/>
  <c r="AB92" i="76"/>
  <c r="AB93" i="76"/>
  <c r="AB94" i="76"/>
  <c r="AB95" i="76"/>
  <c r="AB96" i="76"/>
  <c r="AB97" i="76"/>
  <c r="AB98" i="76"/>
  <c r="AB99" i="76"/>
  <c r="AB100" i="76"/>
  <c r="AB101" i="76"/>
  <c r="AB102" i="76"/>
  <c r="AB103" i="76"/>
  <c r="AB104" i="76"/>
  <c r="AB105" i="76"/>
  <c r="AB106" i="76"/>
  <c r="AB107" i="76"/>
  <c r="AB108" i="76"/>
  <c r="AB109" i="76"/>
  <c r="AB110" i="76"/>
  <c r="AB111" i="76"/>
  <c r="AB112" i="76"/>
  <c r="AB113" i="76"/>
  <c r="AB114" i="76"/>
  <c r="AB115" i="76"/>
  <c r="AB116" i="76"/>
  <c r="AB117" i="76"/>
  <c r="AB118" i="76"/>
  <c r="AB119" i="76"/>
  <c r="AB120" i="76"/>
  <c r="AB121" i="76"/>
  <c r="AB122" i="76"/>
  <c r="AB123" i="76"/>
  <c r="AB124" i="76"/>
  <c r="AB125" i="76"/>
  <c r="AB126" i="76"/>
  <c r="AB127" i="76"/>
  <c r="AB128" i="76"/>
  <c r="AB129" i="76"/>
  <c r="AB130" i="76"/>
  <c r="AB131" i="76"/>
  <c r="AB132" i="76"/>
  <c r="AB133" i="76"/>
  <c r="AB134" i="76"/>
  <c r="AB135" i="76"/>
  <c r="AB136" i="76"/>
  <c r="AB137" i="76"/>
  <c r="AB138" i="76"/>
  <c r="AB139" i="76"/>
  <c r="AB140" i="76"/>
  <c r="AB141" i="76"/>
  <c r="AB142" i="76"/>
  <c r="AB143" i="76"/>
  <c r="AB144" i="76"/>
  <c r="AB145" i="76"/>
  <c r="AB146" i="76"/>
  <c r="AB147" i="76"/>
  <c r="AB148" i="76"/>
  <c r="AB149" i="76"/>
  <c r="AB150" i="76"/>
  <c r="AB151" i="76"/>
  <c r="AB152" i="76"/>
  <c r="AB153" i="76"/>
  <c r="AB154" i="76"/>
  <c r="AB155" i="76"/>
  <c r="AB156" i="76"/>
  <c r="AB157" i="76"/>
  <c r="AB158" i="76"/>
  <c r="AB159" i="76"/>
  <c r="AB160" i="76"/>
  <c r="AB161" i="76"/>
  <c r="AB162" i="76"/>
  <c r="AB163" i="76"/>
  <c r="AB164" i="76"/>
  <c r="AB165" i="76"/>
  <c r="AB166" i="76"/>
  <c r="AB167" i="76"/>
  <c r="AB168" i="76"/>
  <c r="AB169" i="76"/>
  <c r="AB170" i="76"/>
  <c r="AB171" i="76"/>
  <c r="AB172" i="76"/>
  <c r="AB173" i="76"/>
  <c r="AB174" i="76"/>
  <c r="AB175" i="76"/>
  <c r="AB176" i="76"/>
  <c r="AB177" i="76"/>
  <c r="AB178" i="76"/>
  <c r="AB179" i="76"/>
  <c r="AB180" i="76"/>
  <c r="AB181" i="76"/>
  <c r="AB182" i="76"/>
  <c r="AB183" i="76"/>
  <c r="AB184" i="76"/>
  <c r="AB185" i="76"/>
  <c r="AB186" i="76"/>
  <c r="AB187" i="76"/>
  <c r="AB188" i="76"/>
  <c r="AB189" i="76"/>
  <c r="AB190" i="76"/>
  <c r="AB191" i="76"/>
  <c r="AB192" i="76"/>
  <c r="AB193" i="76"/>
  <c r="AB194" i="76"/>
  <c r="AB195" i="76"/>
  <c r="AB196" i="76"/>
  <c r="AB197" i="76"/>
  <c r="AB198" i="76"/>
  <c r="AB199" i="76"/>
  <c r="AB200" i="76"/>
  <c r="AB201" i="76"/>
  <c r="AB202" i="76"/>
  <c r="AB203" i="76"/>
  <c r="AB204" i="76"/>
  <c r="AB205" i="76"/>
  <c r="AB206" i="76"/>
  <c r="AB207" i="76"/>
  <c r="AB208" i="76"/>
  <c r="AB209" i="76"/>
  <c r="AB210" i="76"/>
  <c r="AB211" i="76"/>
  <c r="AB212" i="76"/>
  <c r="AB213" i="76"/>
  <c r="AB214" i="76"/>
  <c r="AB215" i="76"/>
  <c r="AB216" i="76"/>
  <c r="AB217" i="76"/>
  <c r="AB218" i="76"/>
  <c r="AB219" i="76"/>
  <c r="AB220" i="76"/>
  <c r="AB221" i="76"/>
  <c r="AB222" i="76"/>
  <c r="AB223" i="76"/>
  <c r="AB224" i="76"/>
  <c r="AB225" i="76"/>
  <c r="AB226" i="76"/>
  <c r="AB227" i="76"/>
  <c r="AB228" i="76"/>
  <c r="AB229" i="76"/>
  <c r="AB230" i="76"/>
  <c r="AB231" i="76"/>
  <c r="AB232" i="76"/>
  <c r="AB233" i="76"/>
  <c r="AB234" i="76"/>
  <c r="AB235" i="76"/>
  <c r="AB236" i="76"/>
  <c r="AB237" i="76"/>
  <c r="AB238" i="76"/>
  <c r="AB239" i="76"/>
  <c r="AB240" i="76"/>
  <c r="AB241" i="76"/>
  <c r="AB242" i="76"/>
  <c r="AB243" i="76"/>
  <c r="AB244" i="76"/>
  <c r="AB245" i="76"/>
  <c r="AB246" i="76"/>
  <c r="AB247" i="76"/>
  <c r="AB248" i="76"/>
  <c r="AB249" i="76"/>
  <c r="AB250" i="76"/>
  <c r="AB251" i="76"/>
  <c r="AB252" i="76"/>
  <c r="AB253" i="76"/>
  <c r="AB254" i="76"/>
  <c r="AB255" i="76"/>
  <c r="AB256" i="76"/>
  <c r="AB257" i="76"/>
  <c r="AB258" i="76"/>
  <c r="AB259" i="76"/>
  <c r="AB260" i="76"/>
  <c r="AB261" i="76"/>
  <c r="AB262" i="76"/>
  <c r="AB263" i="76"/>
  <c r="AB264" i="76"/>
  <c r="AB265" i="76"/>
  <c r="AB266" i="76"/>
  <c r="AB267" i="76"/>
  <c r="AB268" i="76"/>
  <c r="AB269" i="76"/>
  <c r="AB270" i="76"/>
  <c r="AB271" i="76"/>
  <c r="AB272" i="76"/>
  <c r="AB273" i="76"/>
  <c r="AB274" i="76"/>
  <c r="AB275" i="76"/>
  <c r="AB276" i="76"/>
  <c r="AB277" i="76"/>
  <c r="AB278" i="76"/>
  <c r="AB279" i="76"/>
  <c r="AB280" i="76"/>
  <c r="AB281" i="76"/>
  <c r="AB282" i="76"/>
  <c r="AB283" i="76"/>
  <c r="AB284" i="76"/>
  <c r="AB285" i="76"/>
  <c r="AB286" i="76"/>
  <c r="AB287" i="76"/>
  <c r="AB288" i="76"/>
  <c r="AB289" i="76"/>
  <c r="AB290" i="76"/>
  <c r="AB291" i="76"/>
  <c r="AB292" i="76"/>
  <c r="AB293" i="76"/>
  <c r="AB294" i="76"/>
  <c r="AB295" i="76"/>
  <c r="AB296" i="76"/>
  <c r="AB297" i="76"/>
  <c r="AB298" i="76"/>
  <c r="AB299" i="76"/>
  <c r="AB300" i="76"/>
  <c r="AB301" i="76"/>
  <c r="AB302" i="76"/>
  <c r="AB303" i="76"/>
  <c r="AB304" i="76"/>
  <c r="AB305" i="76"/>
  <c r="AB306" i="76"/>
  <c r="AB307" i="76"/>
  <c r="AB308" i="76"/>
  <c r="AB309" i="76"/>
  <c r="AB310" i="76"/>
  <c r="AB311" i="76"/>
  <c r="AB312" i="76"/>
  <c r="AB313" i="76"/>
  <c r="AB314" i="76"/>
  <c r="AB315" i="76"/>
  <c r="AB316" i="76"/>
  <c r="AB317" i="76"/>
  <c r="AB318" i="76"/>
  <c r="AB319" i="76"/>
  <c r="AB320" i="76"/>
  <c r="AB321" i="76"/>
  <c r="AB322" i="76"/>
  <c r="AB323" i="76"/>
  <c r="AB324" i="76"/>
  <c r="AB325" i="76"/>
  <c r="AB326" i="76"/>
  <c r="AB327" i="76"/>
  <c r="AB328" i="76"/>
  <c r="AB329" i="76"/>
  <c r="AB330" i="76"/>
  <c r="AB331" i="76"/>
  <c r="AB332" i="76"/>
  <c r="AB333" i="76"/>
  <c r="AB334" i="76"/>
  <c r="AB335" i="76"/>
  <c r="AB336" i="76"/>
  <c r="AB337" i="76"/>
  <c r="AB338" i="76"/>
  <c r="AB339" i="76"/>
  <c r="AB340" i="76"/>
  <c r="AB341" i="76"/>
  <c r="AB342" i="76"/>
  <c r="AB343" i="76"/>
  <c r="AB344" i="76"/>
  <c r="AB345" i="76"/>
  <c r="AB346" i="76"/>
  <c r="AB347" i="76"/>
  <c r="AB348" i="76"/>
  <c r="AB349" i="76"/>
  <c r="AB350" i="76"/>
  <c r="AB351" i="76"/>
  <c r="AB352" i="76"/>
  <c r="AB353" i="76"/>
  <c r="AB354" i="76"/>
  <c r="AB355" i="76"/>
  <c r="AB356" i="76"/>
  <c r="AB357" i="76"/>
  <c r="AB358" i="76"/>
  <c r="AB359" i="76"/>
  <c r="AB360" i="76"/>
  <c r="AB361" i="76"/>
  <c r="AB362" i="76"/>
  <c r="AB363" i="76"/>
  <c r="AB364" i="76"/>
  <c r="AB365" i="76"/>
  <c r="AB366" i="76"/>
  <c r="AB367" i="76"/>
  <c r="AB368" i="76"/>
  <c r="AB369" i="76"/>
  <c r="AB370" i="76"/>
  <c r="AB371" i="76"/>
  <c r="AB372" i="76"/>
  <c r="AB373" i="76"/>
  <c r="AB374" i="76"/>
  <c r="AB375" i="76"/>
  <c r="AB376" i="76"/>
  <c r="AB377" i="76"/>
  <c r="AB378" i="76"/>
  <c r="AB379" i="76"/>
  <c r="AB380" i="76"/>
  <c r="AB381" i="76"/>
  <c r="AB382" i="76"/>
  <c r="AB383" i="76"/>
  <c r="AB384" i="76"/>
  <c r="AB385" i="76"/>
  <c r="AB386" i="76"/>
  <c r="AB387" i="76"/>
  <c r="AB388" i="76"/>
  <c r="AB389" i="76"/>
  <c r="AB390" i="76"/>
  <c r="AB391" i="76"/>
  <c r="AB392" i="76"/>
  <c r="AB393" i="76"/>
  <c r="AB394" i="76"/>
  <c r="AB395" i="76"/>
  <c r="AB396" i="76"/>
  <c r="AB397" i="76"/>
  <c r="AB398" i="76"/>
  <c r="AB399" i="76"/>
  <c r="AB400" i="76"/>
  <c r="AB401" i="76"/>
  <c r="AB402" i="76"/>
  <c r="AB403" i="76"/>
  <c r="AB404" i="76"/>
  <c r="AB405" i="76"/>
  <c r="AB406" i="76"/>
  <c r="AB407" i="76"/>
  <c r="AB408" i="76"/>
  <c r="AB409" i="76"/>
  <c r="AB410" i="76"/>
  <c r="AB411" i="76"/>
  <c r="AB412" i="76"/>
  <c r="AB413" i="76"/>
  <c r="AB414" i="76"/>
  <c r="AB415" i="76"/>
  <c r="AB416" i="76"/>
  <c r="AB417" i="76"/>
  <c r="AB418" i="76"/>
  <c r="AB419" i="76"/>
  <c r="AB16" i="76"/>
  <c r="V17" i="76" l="1"/>
  <c r="V18" i="76"/>
  <c r="V19" i="76"/>
  <c r="V20" i="76"/>
  <c r="V21" i="76"/>
  <c r="V22" i="76"/>
  <c r="V23" i="76"/>
  <c r="V24" i="76"/>
  <c r="V25" i="76"/>
  <c r="V26" i="76"/>
  <c r="V27" i="76"/>
  <c r="V28" i="76"/>
  <c r="V29" i="76"/>
  <c r="V30" i="76"/>
  <c r="V31" i="76"/>
  <c r="V32" i="76"/>
  <c r="V33" i="76"/>
  <c r="V34" i="76"/>
  <c r="V35" i="76"/>
  <c r="V36" i="76"/>
  <c r="V37" i="76"/>
  <c r="V38" i="76"/>
  <c r="V39" i="76"/>
  <c r="V40" i="76"/>
  <c r="V41" i="76"/>
  <c r="V42" i="76"/>
  <c r="V43" i="76"/>
  <c r="V44" i="76"/>
  <c r="V45" i="76"/>
  <c r="V46" i="76"/>
  <c r="V47" i="76"/>
  <c r="V48" i="76"/>
  <c r="V49" i="76"/>
  <c r="V50" i="76"/>
  <c r="V51" i="76"/>
  <c r="V52" i="76"/>
  <c r="V53" i="76"/>
  <c r="V54" i="76"/>
  <c r="V55" i="76"/>
  <c r="V56" i="76"/>
  <c r="V57" i="76"/>
  <c r="V58" i="76"/>
  <c r="V59" i="76"/>
  <c r="V60" i="76"/>
  <c r="V61" i="76"/>
  <c r="V62" i="76"/>
  <c r="V63" i="76"/>
  <c r="V64" i="76"/>
  <c r="V65" i="76"/>
  <c r="V66" i="76"/>
  <c r="V67" i="76"/>
  <c r="V68" i="76"/>
  <c r="V69" i="76"/>
  <c r="V70" i="76"/>
  <c r="V71" i="76"/>
  <c r="V72" i="76"/>
  <c r="V73" i="76"/>
  <c r="V74" i="76"/>
  <c r="V75" i="76"/>
  <c r="V76" i="76"/>
  <c r="V77" i="76"/>
  <c r="V78" i="76"/>
  <c r="V79" i="76"/>
  <c r="V80" i="76"/>
  <c r="V81" i="76"/>
  <c r="V82" i="76"/>
  <c r="V83" i="76"/>
  <c r="V84" i="76"/>
  <c r="V85" i="76"/>
  <c r="V86" i="76"/>
  <c r="V87" i="76"/>
  <c r="V88" i="76"/>
  <c r="V89" i="76"/>
  <c r="V90" i="76"/>
  <c r="V91" i="76"/>
  <c r="V92" i="76"/>
  <c r="V93" i="76"/>
  <c r="V94" i="76"/>
  <c r="V95" i="76"/>
  <c r="V96" i="76"/>
  <c r="V97" i="76"/>
  <c r="V98" i="76"/>
  <c r="V99" i="76"/>
  <c r="V100" i="76"/>
  <c r="V101" i="76"/>
  <c r="V102" i="76"/>
  <c r="V103" i="76"/>
  <c r="V104" i="76"/>
  <c r="V105" i="76"/>
  <c r="V106" i="76"/>
  <c r="V107" i="76"/>
  <c r="V108" i="76"/>
  <c r="V109" i="76"/>
  <c r="V110" i="76"/>
  <c r="V111" i="76"/>
  <c r="V112" i="76"/>
  <c r="V113" i="76"/>
  <c r="V114" i="76"/>
  <c r="V115" i="76"/>
  <c r="V116" i="76"/>
  <c r="V117" i="76"/>
  <c r="V118" i="76"/>
  <c r="V119" i="76"/>
  <c r="V120" i="76"/>
  <c r="V121" i="76"/>
  <c r="V122" i="76"/>
  <c r="V123" i="76"/>
  <c r="V124" i="76"/>
  <c r="V125" i="76"/>
  <c r="V126" i="76"/>
  <c r="V127" i="76"/>
  <c r="V128" i="76"/>
  <c r="V129" i="76"/>
  <c r="V130" i="76"/>
  <c r="V131" i="76"/>
  <c r="V132" i="76"/>
  <c r="V133" i="76"/>
  <c r="V134" i="76"/>
  <c r="V135" i="76"/>
  <c r="V136" i="76"/>
  <c r="V137" i="76"/>
  <c r="V138" i="76"/>
  <c r="V139" i="76"/>
  <c r="V140" i="76"/>
  <c r="V141" i="76"/>
  <c r="V142" i="76"/>
  <c r="V143" i="76"/>
  <c r="V144" i="76"/>
  <c r="V145" i="76"/>
  <c r="V146" i="76"/>
  <c r="V147" i="76"/>
  <c r="V148" i="76"/>
  <c r="V149" i="76"/>
  <c r="V150" i="76"/>
  <c r="V151" i="76"/>
  <c r="V152" i="76"/>
  <c r="V153" i="76"/>
  <c r="V154" i="76"/>
  <c r="V155" i="76"/>
  <c r="V156" i="76"/>
  <c r="V157" i="76"/>
  <c r="V158" i="76"/>
  <c r="V159" i="76"/>
  <c r="V160" i="76"/>
  <c r="V161" i="76"/>
  <c r="V162" i="76"/>
  <c r="V163" i="76"/>
  <c r="V164" i="76"/>
  <c r="V165" i="76"/>
  <c r="V166" i="76"/>
  <c r="V167" i="76"/>
  <c r="V168" i="76"/>
  <c r="V169" i="76"/>
  <c r="V170" i="76"/>
  <c r="V171" i="76"/>
  <c r="V172" i="76"/>
  <c r="V173" i="76"/>
  <c r="V174" i="76"/>
  <c r="V175" i="76"/>
  <c r="V176" i="76"/>
  <c r="V177" i="76"/>
  <c r="V178" i="76"/>
  <c r="V179" i="76"/>
  <c r="V180" i="76"/>
  <c r="V181" i="76"/>
  <c r="V182" i="76"/>
  <c r="V183" i="76"/>
  <c r="V184" i="76"/>
  <c r="V185" i="76"/>
  <c r="V186" i="76"/>
  <c r="V187" i="76"/>
  <c r="V188" i="76"/>
  <c r="V189" i="76"/>
  <c r="V190" i="76"/>
  <c r="V191" i="76"/>
  <c r="V192" i="76"/>
  <c r="V193" i="76"/>
  <c r="V194" i="76"/>
  <c r="V195" i="76"/>
  <c r="V196" i="76"/>
  <c r="V197" i="76"/>
  <c r="V198" i="76"/>
  <c r="V199" i="76"/>
  <c r="V200" i="76"/>
  <c r="V201" i="76"/>
  <c r="V202" i="76"/>
  <c r="V203" i="76"/>
  <c r="V204" i="76"/>
  <c r="V205" i="76"/>
  <c r="V206" i="76"/>
  <c r="V207" i="76"/>
  <c r="V208" i="76"/>
  <c r="V209" i="76"/>
  <c r="V210" i="76"/>
  <c r="V211" i="76"/>
  <c r="V212" i="76"/>
  <c r="V213" i="76"/>
  <c r="V214" i="76"/>
  <c r="V215" i="76"/>
  <c r="V216" i="76"/>
  <c r="V217" i="76"/>
  <c r="V218" i="76"/>
  <c r="V219" i="76"/>
  <c r="V220" i="76"/>
  <c r="V221" i="76"/>
  <c r="V222" i="76"/>
  <c r="V223" i="76"/>
  <c r="V224" i="76"/>
  <c r="V225" i="76"/>
  <c r="V226" i="76"/>
  <c r="V227" i="76"/>
  <c r="V228" i="76"/>
  <c r="V229" i="76"/>
  <c r="V230" i="76"/>
  <c r="V231" i="76"/>
  <c r="V232" i="76"/>
  <c r="V233" i="76"/>
  <c r="V234" i="76"/>
  <c r="V235" i="76"/>
  <c r="V236" i="76"/>
  <c r="V237" i="76"/>
  <c r="V238" i="76"/>
  <c r="V239" i="76"/>
  <c r="V240" i="76"/>
  <c r="V241" i="76"/>
  <c r="V242" i="76"/>
  <c r="V243" i="76"/>
  <c r="V244" i="76"/>
  <c r="V245" i="76"/>
  <c r="V246" i="76"/>
  <c r="V247" i="76"/>
  <c r="V248" i="76"/>
  <c r="V249" i="76"/>
  <c r="V250" i="76"/>
  <c r="V251" i="76"/>
  <c r="V252" i="76"/>
  <c r="V253" i="76"/>
  <c r="V254" i="76"/>
  <c r="V255" i="76"/>
  <c r="V256" i="76"/>
  <c r="V257" i="76"/>
  <c r="V258" i="76"/>
  <c r="V259" i="76"/>
  <c r="V260" i="76"/>
  <c r="V261" i="76"/>
  <c r="V262" i="76"/>
  <c r="V263" i="76"/>
  <c r="V264" i="76"/>
  <c r="V265" i="76"/>
  <c r="V266" i="76"/>
  <c r="V267" i="76"/>
  <c r="V268" i="76"/>
  <c r="V269" i="76"/>
  <c r="V270" i="76"/>
  <c r="V271" i="76"/>
  <c r="V272" i="76"/>
  <c r="V273" i="76"/>
  <c r="V274" i="76"/>
  <c r="V275" i="76"/>
  <c r="V276" i="76"/>
  <c r="V277" i="76"/>
  <c r="V278" i="76"/>
  <c r="V279" i="76"/>
  <c r="V280" i="76"/>
  <c r="V281" i="76"/>
  <c r="V282" i="76"/>
  <c r="V283" i="76"/>
  <c r="V284" i="76"/>
  <c r="V285" i="76"/>
  <c r="V286" i="76"/>
  <c r="V287" i="76"/>
  <c r="V288" i="76"/>
  <c r="V289" i="76"/>
  <c r="V290" i="76"/>
  <c r="V291" i="76"/>
  <c r="V292" i="76"/>
  <c r="V293" i="76"/>
  <c r="V294" i="76"/>
  <c r="V295" i="76"/>
  <c r="V296" i="76"/>
  <c r="V297" i="76"/>
  <c r="V298" i="76"/>
  <c r="V299" i="76"/>
  <c r="V300" i="76"/>
  <c r="V301" i="76"/>
  <c r="V302" i="76"/>
  <c r="V303" i="76"/>
  <c r="V304" i="76"/>
  <c r="V305" i="76"/>
  <c r="V306" i="76"/>
  <c r="V307" i="76"/>
  <c r="V308" i="76"/>
  <c r="V309" i="76"/>
  <c r="V310" i="76"/>
  <c r="V311" i="76"/>
  <c r="V312" i="76"/>
  <c r="V313" i="76"/>
  <c r="V314" i="76"/>
  <c r="V315" i="76"/>
  <c r="V316" i="76"/>
  <c r="V317" i="76"/>
  <c r="V318" i="76"/>
  <c r="V319" i="76"/>
  <c r="V320" i="76"/>
  <c r="V321" i="76"/>
  <c r="V322" i="76"/>
  <c r="V323" i="76"/>
  <c r="V324" i="76"/>
  <c r="V325" i="76"/>
  <c r="V326" i="76"/>
  <c r="V327" i="76"/>
  <c r="V328" i="76"/>
  <c r="V329" i="76"/>
  <c r="V330" i="76"/>
  <c r="V331" i="76"/>
  <c r="V332" i="76"/>
  <c r="V333" i="76"/>
  <c r="V334" i="76"/>
  <c r="V335" i="76"/>
  <c r="V336" i="76"/>
  <c r="V337" i="76"/>
  <c r="V338" i="76"/>
  <c r="V339" i="76"/>
  <c r="V340" i="76"/>
  <c r="V341" i="76"/>
  <c r="V342" i="76"/>
  <c r="V343" i="76"/>
  <c r="V344" i="76"/>
  <c r="V345" i="76"/>
  <c r="V346" i="76"/>
  <c r="V347" i="76"/>
  <c r="V348" i="76"/>
  <c r="V349" i="76"/>
  <c r="V350" i="76"/>
  <c r="V351" i="76"/>
  <c r="V352" i="76"/>
  <c r="V353" i="76"/>
  <c r="V354" i="76"/>
  <c r="V355" i="76"/>
  <c r="V356" i="76"/>
  <c r="V357" i="76"/>
  <c r="V358" i="76"/>
  <c r="V359" i="76"/>
  <c r="V360" i="76"/>
  <c r="V361" i="76"/>
  <c r="V362" i="76"/>
  <c r="V363" i="76"/>
  <c r="V364" i="76"/>
  <c r="V365" i="76"/>
  <c r="V366" i="76"/>
  <c r="V367" i="76"/>
  <c r="V368" i="76"/>
  <c r="V369" i="76"/>
  <c r="V370" i="76"/>
  <c r="V371" i="76"/>
  <c r="V372" i="76"/>
  <c r="V373" i="76"/>
  <c r="V374" i="76"/>
  <c r="V375" i="76"/>
  <c r="V376" i="76"/>
  <c r="V377" i="76"/>
  <c r="V378" i="76"/>
  <c r="V379" i="76"/>
  <c r="V380" i="76"/>
  <c r="V381" i="76"/>
  <c r="V382" i="76"/>
  <c r="V383" i="76"/>
  <c r="V384" i="76"/>
  <c r="V385" i="76"/>
  <c r="V386" i="76"/>
  <c r="V387" i="76"/>
  <c r="V388" i="76"/>
  <c r="V389" i="76"/>
  <c r="V390" i="76"/>
  <c r="V391" i="76"/>
  <c r="V392" i="76"/>
  <c r="V393" i="76"/>
  <c r="V394" i="76"/>
  <c r="V395" i="76"/>
  <c r="V396" i="76"/>
  <c r="V397" i="76"/>
  <c r="V398" i="76"/>
  <c r="V399" i="76"/>
  <c r="V400" i="76"/>
  <c r="V401" i="76"/>
  <c r="V402" i="76"/>
  <c r="V403" i="76"/>
  <c r="V404" i="76"/>
  <c r="V405" i="76"/>
  <c r="V406" i="76"/>
  <c r="V407" i="76"/>
  <c r="V408" i="76"/>
  <c r="V409" i="76"/>
  <c r="V410" i="76"/>
  <c r="V411" i="76"/>
  <c r="V412" i="76"/>
  <c r="V413" i="76"/>
  <c r="V414" i="76"/>
  <c r="V415" i="76"/>
  <c r="V416" i="76"/>
  <c r="V417" i="76"/>
  <c r="V418" i="76"/>
  <c r="V419" i="76"/>
  <c r="U16" i="76"/>
  <c r="L17" i="76"/>
  <c r="L18" i="76"/>
  <c r="L19" i="76"/>
  <c r="L20" i="76"/>
  <c r="L21" i="76"/>
  <c r="L22" i="76"/>
  <c r="L23" i="76"/>
  <c r="L24" i="76"/>
  <c r="L25" i="76"/>
  <c r="L26" i="76"/>
  <c r="L27" i="76"/>
  <c r="L28" i="76"/>
  <c r="L29" i="76"/>
  <c r="L30" i="76"/>
  <c r="L31" i="76"/>
  <c r="L32" i="76"/>
  <c r="L33" i="76"/>
  <c r="L34" i="76"/>
  <c r="L35" i="76"/>
  <c r="L36" i="76"/>
  <c r="L37" i="76"/>
  <c r="L38" i="76"/>
  <c r="L39" i="76"/>
  <c r="L40" i="76"/>
  <c r="L41" i="76"/>
  <c r="L42" i="76"/>
  <c r="L43" i="76"/>
  <c r="L44" i="76"/>
  <c r="L45" i="76"/>
  <c r="L46" i="76"/>
  <c r="L47" i="76"/>
  <c r="L48" i="76"/>
  <c r="L49" i="76"/>
  <c r="L50" i="76"/>
  <c r="L51" i="76"/>
  <c r="L52" i="76"/>
  <c r="L53" i="76"/>
  <c r="L54" i="76"/>
  <c r="L55" i="76"/>
  <c r="L56" i="76"/>
  <c r="L57" i="76"/>
  <c r="L58" i="76"/>
  <c r="L59" i="76"/>
  <c r="L60" i="76"/>
  <c r="L61" i="76"/>
  <c r="L62" i="76"/>
  <c r="L63" i="76"/>
  <c r="L64" i="76"/>
  <c r="L65" i="76"/>
  <c r="L66" i="76"/>
  <c r="L67" i="76"/>
  <c r="L68" i="76"/>
  <c r="L69" i="76"/>
  <c r="L70" i="76"/>
  <c r="L71" i="76"/>
  <c r="L72" i="76"/>
  <c r="L73" i="76"/>
  <c r="L74" i="76"/>
  <c r="L75" i="76"/>
  <c r="L76" i="76"/>
  <c r="L77" i="76"/>
  <c r="L78" i="76"/>
  <c r="L79" i="76"/>
  <c r="L80" i="76"/>
  <c r="L81" i="76"/>
  <c r="L82" i="76"/>
  <c r="L83" i="76"/>
  <c r="L84" i="76"/>
  <c r="L85" i="76"/>
  <c r="L86" i="76"/>
  <c r="L87" i="76"/>
  <c r="L88" i="76"/>
  <c r="L89" i="76"/>
  <c r="L90" i="76"/>
  <c r="L91" i="76"/>
  <c r="L92" i="76"/>
  <c r="L93" i="76"/>
  <c r="L94" i="76"/>
  <c r="L95" i="76"/>
  <c r="L96" i="76"/>
  <c r="L97" i="76"/>
  <c r="L98" i="76"/>
  <c r="L99" i="76"/>
  <c r="L100" i="76"/>
  <c r="L101" i="76"/>
  <c r="L102" i="76"/>
  <c r="L103" i="76"/>
  <c r="L104" i="76"/>
  <c r="L105" i="76"/>
  <c r="L106" i="76"/>
  <c r="L107" i="76"/>
  <c r="L108" i="76"/>
  <c r="L109" i="76"/>
  <c r="L110" i="76"/>
  <c r="L111" i="76"/>
  <c r="L112" i="76"/>
  <c r="L113" i="76"/>
  <c r="L114" i="76"/>
  <c r="L115" i="76"/>
  <c r="L116" i="76"/>
  <c r="L117" i="76"/>
  <c r="L118" i="76"/>
  <c r="L119" i="76"/>
  <c r="L120" i="76"/>
  <c r="L121" i="76"/>
  <c r="L122" i="76"/>
  <c r="L123" i="76"/>
  <c r="L124" i="76"/>
  <c r="L125" i="76"/>
  <c r="L126" i="76"/>
  <c r="L127" i="76"/>
  <c r="L128" i="76"/>
  <c r="L129" i="76"/>
  <c r="L130" i="76"/>
  <c r="L131" i="76"/>
  <c r="L132" i="76"/>
  <c r="L133" i="76"/>
  <c r="L134" i="76"/>
  <c r="L135" i="76"/>
  <c r="L136" i="76"/>
  <c r="L137" i="76"/>
  <c r="L138" i="76"/>
  <c r="L139" i="76"/>
  <c r="L140" i="76"/>
  <c r="L141" i="76"/>
  <c r="L142" i="76"/>
  <c r="L143" i="76"/>
  <c r="L144" i="76"/>
  <c r="L145" i="76"/>
  <c r="L146" i="76"/>
  <c r="L147" i="76"/>
  <c r="L148" i="76"/>
  <c r="L149" i="76"/>
  <c r="L150" i="76"/>
  <c r="L151" i="76"/>
  <c r="L152" i="76"/>
  <c r="L153" i="76"/>
  <c r="L154" i="76"/>
  <c r="L155" i="76"/>
  <c r="L156" i="76"/>
  <c r="L157" i="76"/>
  <c r="L158" i="76"/>
  <c r="L159" i="76"/>
  <c r="L160" i="76"/>
  <c r="L161" i="76"/>
  <c r="L162" i="76"/>
  <c r="L163" i="76"/>
  <c r="L164" i="76"/>
  <c r="L165" i="76"/>
  <c r="L166" i="76"/>
  <c r="L167" i="76"/>
  <c r="L168" i="76"/>
  <c r="L169" i="76"/>
  <c r="L170" i="76"/>
  <c r="L171" i="76"/>
  <c r="L172" i="76"/>
  <c r="L173" i="76"/>
  <c r="L174" i="76"/>
  <c r="L175" i="76"/>
  <c r="L176" i="76"/>
  <c r="L177" i="76"/>
  <c r="L178" i="76"/>
  <c r="L179" i="76"/>
  <c r="L180" i="76"/>
  <c r="L181" i="76"/>
  <c r="L182" i="76"/>
  <c r="L183" i="76"/>
  <c r="L184" i="76"/>
  <c r="L185" i="76"/>
  <c r="L186" i="76"/>
  <c r="L187" i="76"/>
  <c r="L188" i="76"/>
  <c r="L189" i="76"/>
  <c r="L190" i="76"/>
  <c r="L191" i="76"/>
  <c r="L192" i="76"/>
  <c r="L193" i="76"/>
  <c r="L194" i="76"/>
  <c r="L195" i="76"/>
  <c r="L196" i="76"/>
  <c r="L197" i="76"/>
  <c r="L198" i="76"/>
  <c r="L199" i="76"/>
  <c r="L200" i="76"/>
  <c r="L201" i="76"/>
  <c r="L202" i="76"/>
  <c r="L203" i="76"/>
  <c r="L204" i="76"/>
  <c r="L205" i="76"/>
  <c r="L206" i="76"/>
  <c r="L207" i="76"/>
  <c r="L208" i="76"/>
  <c r="L209" i="76"/>
  <c r="L210" i="76"/>
  <c r="L211" i="76"/>
  <c r="L212" i="76"/>
  <c r="L213" i="76"/>
  <c r="L214" i="76"/>
  <c r="L215" i="76"/>
  <c r="L216" i="76"/>
  <c r="L217" i="76"/>
  <c r="L218" i="76"/>
  <c r="L219" i="76"/>
  <c r="L220" i="76"/>
  <c r="L221" i="76"/>
  <c r="L222" i="76"/>
  <c r="L223" i="76"/>
  <c r="L224" i="76"/>
  <c r="L225" i="76"/>
  <c r="L226" i="76"/>
  <c r="L227" i="76"/>
  <c r="L228" i="76"/>
  <c r="L229" i="76"/>
  <c r="L230" i="76"/>
  <c r="L231" i="76"/>
  <c r="L232" i="76"/>
  <c r="L233" i="76"/>
  <c r="L234" i="76"/>
  <c r="L235" i="76"/>
  <c r="L236" i="76"/>
  <c r="L237" i="76"/>
  <c r="L238" i="76"/>
  <c r="L239" i="76"/>
  <c r="L240" i="76"/>
  <c r="L241" i="76"/>
  <c r="L242" i="76"/>
  <c r="L243" i="76"/>
  <c r="L244" i="76"/>
  <c r="L245" i="76"/>
  <c r="L246" i="76"/>
  <c r="L247" i="76"/>
  <c r="L248" i="76"/>
  <c r="L249" i="76"/>
  <c r="L250" i="76"/>
  <c r="L251" i="76"/>
  <c r="L252" i="76"/>
  <c r="L253" i="76"/>
  <c r="L254" i="76"/>
  <c r="L255" i="76"/>
  <c r="L256" i="76"/>
  <c r="L257" i="76"/>
  <c r="L258" i="76"/>
  <c r="L259" i="76"/>
  <c r="L260" i="76"/>
  <c r="L261" i="76"/>
  <c r="L262" i="76"/>
  <c r="L263" i="76"/>
  <c r="L264" i="76"/>
  <c r="L265" i="76"/>
  <c r="L266" i="76"/>
  <c r="L267" i="76"/>
  <c r="L268" i="76"/>
  <c r="L269" i="76"/>
  <c r="L270" i="76"/>
  <c r="L271" i="76"/>
  <c r="L272" i="76"/>
  <c r="L273" i="76"/>
  <c r="L274" i="76"/>
  <c r="L275" i="76"/>
  <c r="L276" i="76"/>
  <c r="L277" i="76"/>
  <c r="L278" i="76"/>
  <c r="L279" i="76"/>
  <c r="L280" i="76"/>
  <c r="L281" i="76"/>
  <c r="L282" i="76"/>
  <c r="L283" i="76"/>
  <c r="L284" i="76"/>
  <c r="L285" i="76"/>
  <c r="L286" i="76"/>
  <c r="L287" i="76"/>
  <c r="L288" i="76"/>
  <c r="L289" i="76"/>
  <c r="L290" i="76"/>
  <c r="L291" i="76"/>
  <c r="L292" i="76"/>
  <c r="L293" i="76"/>
  <c r="L294" i="76"/>
  <c r="L295" i="76"/>
  <c r="L296" i="76"/>
  <c r="L297" i="76"/>
  <c r="L298" i="76"/>
  <c r="L299" i="76"/>
  <c r="L300" i="76"/>
  <c r="L301" i="76"/>
  <c r="L302" i="76"/>
  <c r="L303" i="76"/>
  <c r="L304" i="76"/>
  <c r="L305" i="76"/>
  <c r="L306" i="76"/>
  <c r="L307" i="76"/>
  <c r="L308" i="76"/>
  <c r="L309" i="76"/>
  <c r="L310" i="76"/>
  <c r="L311" i="76"/>
  <c r="L312" i="76"/>
  <c r="L313" i="76"/>
  <c r="L314" i="76"/>
  <c r="L315" i="76"/>
  <c r="L316" i="76"/>
  <c r="L317" i="76"/>
  <c r="L318" i="76"/>
  <c r="L319" i="76"/>
  <c r="L320" i="76"/>
  <c r="L321" i="76"/>
  <c r="L322" i="76"/>
  <c r="L323" i="76"/>
  <c r="L324" i="76"/>
  <c r="L325" i="76"/>
  <c r="L326" i="76"/>
  <c r="L327" i="76"/>
  <c r="L328" i="76"/>
  <c r="L329" i="76"/>
  <c r="L330" i="76"/>
  <c r="L331" i="76"/>
  <c r="L332" i="76"/>
  <c r="L333" i="76"/>
  <c r="L334" i="76"/>
  <c r="L335" i="76"/>
  <c r="L336" i="76"/>
  <c r="L337" i="76"/>
  <c r="L338" i="76"/>
  <c r="L339" i="76"/>
  <c r="L340" i="76"/>
  <c r="L341" i="76"/>
  <c r="L342" i="76"/>
  <c r="L343" i="76"/>
  <c r="L344" i="76"/>
  <c r="L345" i="76"/>
  <c r="L346" i="76"/>
  <c r="L347" i="76"/>
  <c r="L348" i="76"/>
  <c r="L349" i="76"/>
  <c r="L350" i="76"/>
  <c r="L351" i="76"/>
  <c r="L352" i="76"/>
  <c r="L353" i="76"/>
  <c r="L354" i="76"/>
  <c r="L355" i="76"/>
  <c r="L356" i="76"/>
  <c r="L357" i="76"/>
  <c r="L358" i="76"/>
  <c r="L359" i="76"/>
  <c r="L360" i="76"/>
  <c r="L361" i="76"/>
  <c r="L362" i="76"/>
  <c r="L363" i="76"/>
  <c r="L364" i="76"/>
  <c r="L365" i="76"/>
  <c r="L366" i="76"/>
  <c r="L367" i="76"/>
  <c r="L368" i="76"/>
  <c r="L369" i="76"/>
  <c r="L370" i="76"/>
  <c r="L371" i="76"/>
  <c r="L372" i="76"/>
  <c r="L373" i="76"/>
  <c r="L374" i="76"/>
  <c r="L375" i="76"/>
  <c r="L376" i="76"/>
  <c r="L377" i="76"/>
  <c r="L378" i="76"/>
  <c r="L379" i="76"/>
  <c r="L380" i="76"/>
  <c r="L381" i="76"/>
  <c r="L382" i="76"/>
  <c r="L383" i="76"/>
  <c r="L384" i="76"/>
  <c r="L385" i="76"/>
  <c r="L386" i="76"/>
  <c r="L387" i="76"/>
  <c r="L388" i="76"/>
  <c r="L389" i="76"/>
  <c r="L390" i="76"/>
  <c r="L391" i="76"/>
  <c r="L392" i="76"/>
  <c r="L393" i="76"/>
  <c r="L394" i="76"/>
  <c r="L395" i="76"/>
  <c r="L396" i="76"/>
  <c r="L397" i="76"/>
  <c r="L398" i="76"/>
  <c r="L399" i="76"/>
  <c r="L400" i="76"/>
  <c r="L401" i="76"/>
  <c r="L402" i="76"/>
  <c r="L403" i="76"/>
  <c r="L404" i="76"/>
  <c r="L405" i="76"/>
  <c r="L406" i="76"/>
  <c r="L407" i="76"/>
  <c r="L408" i="76"/>
  <c r="L409" i="76"/>
  <c r="L410" i="76"/>
  <c r="L411" i="76"/>
  <c r="L412" i="76"/>
  <c r="L413" i="76"/>
  <c r="L414" i="76"/>
  <c r="L415" i="76"/>
  <c r="L416" i="76"/>
  <c r="L417" i="76"/>
  <c r="L418" i="76"/>
  <c r="L419" i="76"/>
  <c r="L16" i="76"/>
  <c r="U420" i="76" l="1"/>
  <c r="V420" i="76"/>
  <c r="Q16" i="76"/>
  <c r="P16" i="76"/>
  <c r="O16" i="76"/>
  <c r="N16" i="76" s="1"/>
  <c r="N420" i="76" l="1"/>
  <c r="G17" i="76"/>
  <c r="G18" i="76"/>
  <c r="G19" i="76"/>
  <c r="G20" i="76"/>
  <c r="G21" i="76"/>
  <c r="G22" i="76"/>
  <c r="G23" i="76"/>
  <c r="G24" i="76"/>
  <c r="G25" i="76"/>
  <c r="G26" i="76"/>
  <c r="G27" i="76"/>
  <c r="G28" i="76"/>
  <c r="G29" i="76"/>
  <c r="G30" i="76"/>
  <c r="G31" i="76"/>
  <c r="G32" i="76"/>
  <c r="G33" i="76"/>
  <c r="G34" i="76"/>
  <c r="G35" i="76"/>
  <c r="G36" i="76"/>
  <c r="G37" i="76"/>
  <c r="G38" i="76"/>
  <c r="G39" i="76"/>
  <c r="G40" i="76"/>
  <c r="G41" i="76"/>
  <c r="G42" i="76"/>
  <c r="G43" i="76"/>
  <c r="G44" i="76"/>
  <c r="G45" i="76"/>
  <c r="G46" i="76"/>
  <c r="G47" i="76"/>
  <c r="G48" i="76"/>
  <c r="G49" i="76"/>
  <c r="G50" i="76"/>
  <c r="G51" i="76"/>
  <c r="G52" i="76"/>
  <c r="G53" i="76"/>
  <c r="G54" i="76"/>
  <c r="G55" i="76"/>
  <c r="G56" i="76"/>
  <c r="G57" i="76"/>
  <c r="G58" i="76"/>
  <c r="G59" i="76"/>
  <c r="G60" i="76"/>
  <c r="G61" i="76"/>
  <c r="G62" i="76"/>
  <c r="G63" i="76"/>
  <c r="G64" i="76"/>
  <c r="G65" i="76"/>
  <c r="G66" i="76"/>
  <c r="G67" i="76"/>
  <c r="G68" i="76"/>
  <c r="G69" i="76"/>
  <c r="G70" i="76"/>
  <c r="G71" i="76"/>
  <c r="G72" i="76"/>
  <c r="G73" i="76"/>
  <c r="G74" i="76"/>
  <c r="G75" i="76"/>
  <c r="G76" i="76"/>
  <c r="G77" i="76"/>
  <c r="G78" i="76"/>
  <c r="G79" i="76"/>
  <c r="G80" i="76"/>
  <c r="G81" i="76"/>
  <c r="G82" i="76"/>
  <c r="G83" i="76"/>
  <c r="G84" i="76"/>
  <c r="G85" i="76"/>
  <c r="G86" i="76"/>
  <c r="G87" i="76"/>
  <c r="G88" i="76"/>
  <c r="G89" i="76"/>
  <c r="G90" i="76"/>
  <c r="G91" i="76"/>
  <c r="G92" i="76"/>
  <c r="G93" i="76"/>
  <c r="G94" i="76"/>
  <c r="G95" i="76"/>
  <c r="G96" i="76"/>
  <c r="G97" i="76"/>
  <c r="G98" i="76"/>
  <c r="G99" i="76"/>
  <c r="G100" i="76"/>
  <c r="G101" i="76"/>
  <c r="G102" i="76"/>
  <c r="G103" i="76"/>
  <c r="G104" i="76"/>
  <c r="G105" i="76"/>
  <c r="G106" i="76"/>
  <c r="G107" i="76"/>
  <c r="G108" i="76"/>
  <c r="G109" i="76"/>
  <c r="G110" i="76"/>
  <c r="G111" i="76"/>
  <c r="G112" i="76"/>
  <c r="G113" i="76"/>
  <c r="G114" i="76"/>
  <c r="G115" i="76"/>
  <c r="G116" i="76"/>
  <c r="G117" i="76"/>
  <c r="G118" i="76"/>
  <c r="G119" i="76"/>
  <c r="G120" i="76"/>
  <c r="G121" i="76"/>
  <c r="G122" i="76"/>
  <c r="G123" i="76"/>
  <c r="G124" i="76"/>
  <c r="G125" i="76"/>
  <c r="G126" i="76"/>
  <c r="G127" i="76"/>
  <c r="G128" i="76"/>
  <c r="G129" i="76"/>
  <c r="G130" i="76"/>
  <c r="G131" i="76"/>
  <c r="G132" i="76"/>
  <c r="G133" i="76"/>
  <c r="G134" i="76"/>
  <c r="G135" i="76"/>
  <c r="G136" i="76"/>
  <c r="G137" i="76"/>
  <c r="G138" i="76"/>
  <c r="G139" i="76"/>
  <c r="G140" i="76"/>
  <c r="G141" i="76"/>
  <c r="G142" i="76"/>
  <c r="G143" i="76"/>
  <c r="G144" i="76"/>
  <c r="G145" i="76"/>
  <c r="G146" i="76"/>
  <c r="G147" i="76"/>
  <c r="G148" i="76"/>
  <c r="G149" i="76"/>
  <c r="G150" i="76"/>
  <c r="G151" i="76"/>
  <c r="G152" i="76"/>
  <c r="G153" i="76"/>
  <c r="G154" i="76"/>
  <c r="G155" i="76"/>
  <c r="G156" i="76"/>
  <c r="G157" i="76"/>
  <c r="G158" i="76"/>
  <c r="G159" i="76"/>
  <c r="G160" i="76"/>
  <c r="G161" i="76"/>
  <c r="G162" i="76"/>
  <c r="G163" i="76"/>
  <c r="G164" i="76"/>
  <c r="G165" i="76"/>
  <c r="G166" i="76"/>
  <c r="G167" i="76"/>
  <c r="G168" i="76"/>
  <c r="G169" i="76"/>
  <c r="G170" i="76"/>
  <c r="G171" i="76"/>
  <c r="G172" i="76"/>
  <c r="G173" i="76"/>
  <c r="G174" i="76"/>
  <c r="G175" i="76"/>
  <c r="G176" i="76"/>
  <c r="G177" i="76"/>
  <c r="G178" i="76"/>
  <c r="G179" i="76"/>
  <c r="G180" i="76"/>
  <c r="G181" i="76"/>
  <c r="G182" i="76"/>
  <c r="G183" i="76"/>
  <c r="G184" i="76"/>
  <c r="G185" i="76"/>
  <c r="G186" i="76"/>
  <c r="G187" i="76"/>
  <c r="G188" i="76"/>
  <c r="G189" i="76"/>
  <c r="G190" i="76"/>
  <c r="G191" i="76"/>
  <c r="G192" i="76"/>
  <c r="G193" i="76"/>
  <c r="G194" i="76"/>
  <c r="G195" i="76"/>
  <c r="G196" i="76"/>
  <c r="G197" i="76"/>
  <c r="G198" i="76"/>
  <c r="G199" i="76"/>
  <c r="G200" i="76"/>
  <c r="G201" i="76"/>
  <c r="G202" i="76"/>
  <c r="G203" i="76"/>
  <c r="G204" i="76"/>
  <c r="G205" i="76"/>
  <c r="G206" i="76"/>
  <c r="G207" i="76"/>
  <c r="G208" i="76"/>
  <c r="G209" i="76"/>
  <c r="G210" i="76"/>
  <c r="G211" i="76"/>
  <c r="G212" i="76"/>
  <c r="G213" i="76"/>
  <c r="G214" i="76"/>
  <c r="G215" i="76"/>
  <c r="G216" i="76"/>
  <c r="G217" i="76"/>
  <c r="G218" i="76"/>
  <c r="G219" i="76"/>
  <c r="G220" i="76"/>
  <c r="G221" i="76"/>
  <c r="G222" i="76"/>
  <c r="G223" i="76"/>
  <c r="G224" i="76"/>
  <c r="G225" i="76"/>
  <c r="G226" i="76"/>
  <c r="G227" i="76"/>
  <c r="G228" i="76"/>
  <c r="G229" i="76"/>
  <c r="G230" i="76"/>
  <c r="G231" i="76"/>
  <c r="G232" i="76"/>
  <c r="G233" i="76"/>
  <c r="G234" i="76"/>
  <c r="G235" i="76"/>
  <c r="G236" i="76"/>
  <c r="G237" i="76"/>
  <c r="G238" i="76"/>
  <c r="G239" i="76"/>
  <c r="G240" i="76"/>
  <c r="G241" i="76"/>
  <c r="G242" i="76"/>
  <c r="G243" i="76"/>
  <c r="G244" i="76"/>
  <c r="G245" i="76"/>
  <c r="G246" i="76"/>
  <c r="G247" i="76"/>
  <c r="G248" i="76"/>
  <c r="G249" i="76"/>
  <c r="G250" i="76"/>
  <c r="G251" i="76"/>
  <c r="G252" i="76"/>
  <c r="G253" i="76"/>
  <c r="G254" i="76"/>
  <c r="G255" i="76"/>
  <c r="G256" i="76"/>
  <c r="G257" i="76"/>
  <c r="G258" i="76"/>
  <c r="G259" i="76"/>
  <c r="G260" i="76"/>
  <c r="G261" i="76"/>
  <c r="G262" i="76"/>
  <c r="G263" i="76"/>
  <c r="G264" i="76"/>
  <c r="G265" i="76"/>
  <c r="G266" i="76"/>
  <c r="G267" i="76"/>
  <c r="G268" i="76"/>
  <c r="G269" i="76"/>
  <c r="G270" i="76"/>
  <c r="G271" i="76"/>
  <c r="G272" i="76"/>
  <c r="G273" i="76"/>
  <c r="G274" i="76"/>
  <c r="G275" i="76"/>
  <c r="G276" i="76"/>
  <c r="G277" i="76"/>
  <c r="G278" i="76"/>
  <c r="G279" i="76"/>
  <c r="G280" i="76"/>
  <c r="G281" i="76"/>
  <c r="G282" i="76"/>
  <c r="G283" i="76"/>
  <c r="G284" i="76"/>
  <c r="G285" i="76"/>
  <c r="G286" i="76"/>
  <c r="G287" i="76"/>
  <c r="G288" i="76"/>
  <c r="G289" i="76"/>
  <c r="G290" i="76"/>
  <c r="G291" i="76"/>
  <c r="G292" i="76"/>
  <c r="G293" i="76"/>
  <c r="G294" i="76"/>
  <c r="G295" i="76"/>
  <c r="G296" i="76"/>
  <c r="G297" i="76"/>
  <c r="G298" i="76"/>
  <c r="G299" i="76"/>
  <c r="G300" i="76"/>
  <c r="G301" i="76"/>
  <c r="G302" i="76"/>
  <c r="G303" i="76"/>
  <c r="G304" i="76"/>
  <c r="G305" i="76"/>
  <c r="G306" i="76"/>
  <c r="G307" i="76"/>
  <c r="G308" i="76"/>
  <c r="G309" i="76"/>
  <c r="G310" i="76"/>
  <c r="G311" i="76"/>
  <c r="G312" i="76"/>
  <c r="G313" i="76"/>
  <c r="G314" i="76"/>
  <c r="G315" i="76"/>
  <c r="G316" i="76"/>
  <c r="G317" i="76"/>
  <c r="G318" i="76"/>
  <c r="G319" i="76"/>
  <c r="G320" i="76"/>
  <c r="G321" i="76"/>
  <c r="G322" i="76"/>
  <c r="G323" i="76"/>
  <c r="G324" i="76"/>
  <c r="G325" i="76"/>
  <c r="G326" i="76"/>
  <c r="G327" i="76"/>
  <c r="G328" i="76"/>
  <c r="G329" i="76"/>
  <c r="G330" i="76"/>
  <c r="G331" i="76"/>
  <c r="G332" i="76"/>
  <c r="G333" i="76"/>
  <c r="G334" i="76"/>
  <c r="G335" i="76"/>
  <c r="G336" i="76"/>
  <c r="G337" i="76"/>
  <c r="G338" i="76"/>
  <c r="G339" i="76"/>
  <c r="G340" i="76"/>
  <c r="G341" i="76"/>
  <c r="G342" i="76"/>
  <c r="G343" i="76"/>
  <c r="G344" i="76"/>
  <c r="G345" i="76"/>
  <c r="G346" i="76"/>
  <c r="G347" i="76"/>
  <c r="G348" i="76"/>
  <c r="G349" i="76"/>
  <c r="G350" i="76"/>
  <c r="G351" i="76"/>
  <c r="G352" i="76"/>
  <c r="G353" i="76"/>
  <c r="G354" i="76"/>
  <c r="G355" i="76"/>
  <c r="G356" i="76"/>
  <c r="G357" i="76"/>
  <c r="G358" i="76"/>
  <c r="G359" i="76"/>
  <c r="G360" i="76"/>
  <c r="G361" i="76"/>
  <c r="G362" i="76"/>
  <c r="G363" i="76"/>
  <c r="G364" i="76"/>
  <c r="G365" i="76"/>
  <c r="G366" i="76"/>
  <c r="G367" i="76"/>
  <c r="G368" i="76"/>
  <c r="G369" i="76"/>
  <c r="G370" i="76"/>
  <c r="G371" i="76"/>
  <c r="G372" i="76"/>
  <c r="G373" i="76"/>
  <c r="G374" i="76"/>
  <c r="G375" i="76"/>
  <c r="G376" i="76"/>
  <c r="G377" i="76"/>
  <c r="G378" i="76"/>
  <c r="G379" i="76"/>
  <c r="G380" i="76"/>
  <c r="G381" i="76"/>
  <c r="G382" i="76"/>
  <c r="G383" i="76"/>
  <c r="G384" i="76"/>
  <c r="G385" i="76"/>
  <c r="G386" i="76"/>
  <c r="G387" i="76"/>
  <c r="G388" i="76"/>
  <c r="G389" i="76"/>
  <c r="G390" i="76"/>
  <c r="G391" i="76"/>
  <c r="G392" i="76"/>
  <c r="G393" i="76"/>
  <c r="G394" i="76"/>
  <c r="G395" i="76"/>
  <c r="G396" i="76"/>
  <c r="G397" i="76"/>
  <c r="G398" i="76"/>
  <c r="G399" i="76"/>
  <c r="G400" i="76"/>
  <c r="G401" i="76"/>
  <c r="G402" i="76"/>
  <c r="G403" i="76"/>
  <c r="G404" i="76"/>
  <c r="G405" i="76"/>
  <c r="G406" i="76"/>
  <c r="G407" i="76"/>
  <c r="G408" i="76"/>
  <c r="G409" i="76"/>
  <c r="G410" i="76"/>
  <c r="G411" i="76"/>
  <c r="G412" i="76"/>
  <c r="G413" i="76"/>
  <c r="G414" i="76"/>
  <c r="G415" i="76"/>
  <c r="G416" i="76"/>
  <c r="G417" i="76"/>
  <c r="G418" i="76"/>
  <c r="G419" i="76"/>
  <c r="G16" i="76"/>
  <c r="C18" i="63"/>
  <c r="C25" i="63" s="1"/>
  <c r="O13" i="66"/>
  <c r="P13" i="66"/>
  <c r="Q13" i="66"/>
  <c r="R13" i="66"/>
  <c r="O14" i="66"/>
  <c r="P14" i="66"/>
  <c r="Q14" i="66"/>
  <c r="R14" i="66"/>
  <c r="O15" i="66"/>
  <c r="P15" i="66"/>
  <c r="Q15" i="66"/>
  <c r="R15" i="66"/>
  <c r="O16" i="66"/>
  <c r="P16" i="66"/>
  <c r="Q16" i="66"/>
  <c r="R16" i="66"/>
  <c r="O17" i="66"/>
  <c r="P17" i="66"/>
  <c r="Q17" i="66"/>
  <c r="R17" i="66"/>
  <c r="O18" i="66"/>
  <c r="P18" i="66"/>
  <c r="Q18" i="66"/>
  <c r="R18" i="66"/>
  <c r="O19" i="66"/>
  <c r="P19" i="66"/>
  <c r="Q19" i="66"/>
  <c r="R19" i="66"/>
  <c r="O20" i="66"/>
  <c r="P20" i="66"/>
  <c r="Q20" i="66"/>
  <c r="R20" i="66"/>
  <c r="O21" i="66"/>
  <c r="P21" i="66"/>
  <c r="Q21" i="66"/>
  <c r="R21" i="66"/>
  <c r="O22" i="66"/>
  <c r="P22" i="66"/>
  <c r="Q22" i="66"/>
  <c r="R22" i="66"/>
  <c r="O23" i="66"/>
  <c r="P23" i="66"/>
  <c r="Q23" i="66"/>
  <c r="R23" i="66"/>
  <c r="O24" i="66"/>
  <c r="P24" i="66"/>
  <c r="Q24" i="66"/>
  <c r="R24" i="66"/>
  <c r="O25" i="66"/>
  <c r="P25" i="66"/>
  <c r="Q25" i="66"/>
  <c r="R25" i="66"/>
  <c r="O26" i="66"/>
  <c r="P26" i="66"/>
  <c r="Q26" i="66"/>
  <c r="R26" i="66"/>
  <c r="O27" i="66"/>
  <c r="P27" i="66"/>
  <c r="Q27" i="66"/>
  <c r="R27" i="66"/>
  <c r="O28" i="66"/>
  <c r="P28" i="66"/>
  <c r="Q28" i="66"/>
  <c r="R28" i="66"/>
  <c r="O29" i="66"/>
  <c r="P29" i="66"/>
  <c r="Q29" i="66"/>
  <c r="R29" i="66"/>
  <c r="O30" i="66"/>
  <c r="P30" i="66"/>
  <c r="Q30" i="66"/>
  <c r="R30" i="66"/>
  <c r="P12" i="66"/>
  <c r="Q12" i="66"/>
  <c r="R12" i="66"/>
  <c r="Q420" i="76" l="1"/>
  <c r="C39" i="63"/>
  <c r="C32" i="63"/>
  <c r="C46" i="63" l="1"/>
  <c r="C53" i="63"/>
  <c r="AZ11" i="70"/>
  <c r="AZ12" i="70"/>
  <c r="AZ13" i="70"/>
  <c r="AZ14" i="70"/>
  <c r="AZ15" i="70"/>
  <c r="AZ16" i="70"/>
  <c r="AZ17" i="70"/>
  <c r="AZ18" i="70"/>
  <c r="AZ19" i="70"/>
  <c r="AZ20" i="70"/>
  <c r="AZ21" i="70"/>
  <c r="AZ22" i="70"/>
  <c r="AZ23" i="70"/>
  <c r="AZ24" i="70"/>
  <c r="AZ25" i="70"/>
  <c r="AZ26" i="70"/>
  <c r="AZ27" i="70"/>
  <c r="AZ28" i="70"/>
  <c r="AZ29" i="70"/>
  <c r="AZ30" i="70"/>
  <c r="AZ31" i="70"/>
  <c r="AZ32" i="70"/>
  <c r="AZ33" i="70"/>
  <c r="AZ34" i="70"/>
  <c r="AZ35" i="70"/>
  <c r="AZ36" i="70"/>
  <c r="AZ37" i="70"/>
  <c r="AZ38" i="70"/>
  <c r="AZ39" i="70"/>
  <c r="AZ40" i="70"/>
  <c r="AZ41" i="70"/>
  <c r="AZ42" i="70"/>
  <c r="AZ43" i="70"/>
  <c r="AZ44" i="70"/>
  <c r="AZ45" i="70"/>
  <c r="AZ46" i="70"/>
  <c r="AZ47" i="70"/>
  <c r="AZ48" i="70"/>
  <c r="AZ49" i="70"/>
  <c r="AZ50" i="70"/>
  <c r="AZ51" i="70"/>
  <c r="AZ52" i="70"/>
  <c r="AZ53" i="70"/>
  <c r="AZ54" i="70"/>
  <c r="AZ55" i="70"/>
  <c r="AZ56" i="70"/>
  <c r="AZ57" i="70"/>
  <c r="AZ58" i="70"/>
  <c r="AZ59" i="70"/>
  <c r="AZ60" i="70"/>
  <c r="AZ61" i="70"/>
  <c r="AZ62" i="70"/>
  <c r="AZ63" i="70"/>
  <c r="AZ64" i="70"/>
  <c r="AZ65" i="70"/>
  <c r="AZ66" i="70"/>
  <c r="AZ67" i="70"/>
  <c r="AZ68" i="70"/>
  <c r="AZ69" i="70"/>
  <c r="AZ70" i="70"/>
  <c r="AZ71" i="70"/>
  <c r="AZ72" i="70"/>
  <c r="AZ73" i="70"/>
  <c r="AZ74" i="70"/>
  <c r="AZ75" i="70"/>
  <c r="AZ76" i="70"/>
  <c r="AZ77" i="70"/>
  <c r="AZ78" i="70"/>
  <c r="AZ79" i="70"/>
  <c r="AZ80" i="70"/>
  <c r="AZ81" i="70"/>
  <c r="AZ82" i="70"/>
  <c r="AZ83" i="70"/>
  <c r="AZ84" i="70"/>
  <c r="AZ85" i="70"/>
  <c r="AZ86" i="70"/>
  <c r="AZ87" i="70"/>
  <c r="AZ88" i="70"/>
  <c r="AZ89" i="70"/>
  <c r="AZ90" i="70"/>
  <c r="AZ91" i="70"/>
  <c r="AZ92" i="70"/>
  <c r="AZ93" i="70"/>
  <c r="AZ94" i="70"/>
  <c r="AZ95" i="70"/>
  <c r="AZ96" i="70"/>
  <c r="AZ97" i="70"/>
  <c r="AZ98" i="70"/>
  <c r="AZ99" i="70"/>
  <c r="AZ100" i="70"/>
  <c r="AZ101" i="70"/>
  <c r="AZ102" i="70"/>
  <c r="AZ103" i="70"/>
  <c r="AZ104" i="70"/>
  <c r="AZ105" i="70"/>
  <c r="AZ106" i="70"/>
  <c r="AZ107" i="70"/>
  <c r="AZ108" i="70"/>
  <c r="AZ109" i="70"/>
  <c r="AZ110" i="70"/>
  <c r="AZ111" i="70"/>
  <c r="AZ112" i="70"/>
  <c r="AZ113" i="70"/>
  <c r="AZ114" i="70"/>
  <c r="AZ115" i="70"/>
  <c r="AZ116" i="70"/>
  <c r="AZ117" i="70"/>
  <c r="AZ118" i="70"/>
  <c r="AZ119" i="70"/>
  <c r="AZ120" i="70"/>
  <c r="AZ121" i="70"/>
  <c r="AZ122" i="70"/>
  <c r="AZ123" i="70"/>
  <c r="AZ124" i="70"/>
  <c r="AZ125" i="70"/>
  <c r="AZ126" i="70"/>
  <c r="AZ127" i="70"/>
  <c r="AZ128" i="70"/>
  <c r="AZ129" i="70"/>
  <c r="AZ130" i="70"/>
  <c r="AZ131" i="70"/>
  <c r="AZ132" i="70"/>
  <c r="AZ133" i="70"/>
  <c r="AZ134" i="70"/>
  <c r="AZ135" i="70"/>
  <c r="AZ136" i="70"/>
  <c r="AZ137" i="70"/>
  <c r="AZ138" i="70"/>
  <c r="AZ139" i="70"/>
  <c r="AZ140" i="70"/>
  <c r="AZ141" i="70"/>
  <c r="AZ142" i="70"/>
  <c r="AZ143" i="70"/>
  <c r="AZ144" i="70"/>
  <c r="AZ145" i="70"/>
  <c r="AZ146" i="70"/>
  <c r="AZ147" i="70"/>
  <c r="AZ148" i="70"/>
  <c r="AZ149" i="70"/>
  <c r="AZ150" i="70"/>
  <c r="AZ151" i="70"/>
  <c r="AZ152" i="70"/>
  <c r="AZ153" i="70"/>
  <c r="AZ154" i="70"/>
  <c r="AZ155" i="70"/>
  <c r="AZ156" i="70"/>
  <c r="AZ157" i="70"/>
  <c r="AZ158" i="70"/>
  <c r="AZ159" i="70"/>
  <c r="AZ160" i="70"/>
  <c r="AZ161" i="70"/>
  <c r="AZ162" i="70"/>
  <c r="AZ163" i="70"/>
  <c r="AZ164" i="70"/>
  <c r="AZ165" i="70"/>
  <c r="AZ166" i="70"/>
  <c r="AZ167" i="70"/>
  <c r="AZ168" i="70"/>
  <c r="AZ169" i="70"/>
  <c r="AZ170" i="70"/>
  <c r="AZ171" i="70"/>
  <c r="AZ172" i="70"/>
  <c r="AZ173" i="70"/>
  <c r="AZ174" i="70"/>
  <c r="AZ175" i="70"/>
  <c r="AZ176" i="70"/>
  <c r="AZ177" i="70"/>
  <c r="AZ178" i="70"/>
  <c r="AZ179" i="70"/>
  <c r="AZ180" i="70"/>
  <c r="AZ181" i="70"/>
  <c r="AZ182" i="70"/>
  <c r="AZ183" i="70"/>
  <c r="AZ184" i="70"/>
  <c r="AZ185" i="70"/>
  <c r="AZ186" i="70"/>
  <c r="AZ187" i="70"/>
  <c r="AZ188" i="70"/>
  <c r="AZ189" i="70"/>
  <c r="AZ190" i="70"/>
  <c r="AZ191" i="70"/>
  <c r="AZ192" i="70"/>
  <c r="AZ193" i="70"/>
  <c r="AZ194" i="70"/>
  <c r="AZ195" i="70"/>
  <c r="AZ196" i="70"/>
  <c r="AZ197" i="70"/>
  <c r="AZ198" i="70"/>
  <c r="AZ199" i="70"/>
  <c r="AZ200" i="70"/>
  <c r="AZ201" i="70"/>
  <c r="AZ202" i="70"/>
  <c r="AZ203" i="70"/>
  <c r="AZ204" i="70"/>
  <c r="AZ205" i="70"/>
  <c r="AZ206" i="70"/>
  <c r="AZ207" i="70"/>
  <c r="AZ208" i="70"/>
  <c r="AZ209" i="70"/>
  <c r="AZ210" i="70"/>
  <c r="AZ211" i="70"/>
  <c r="AZ212" i="70"/>
  <c r="AZ213" i="70"/>
  <c r="AZ214" i="70"/>
  <c r="AZ215" i="70"/>
  <c r="AZ216" i="70"/>
  <c r="AZ217" i="70"/>
  <c r="AZ218" i="70"/>
  <c r="AZ219" i="70"/>
  <c r="AZ220" i="70"/>
  <c r="AZ221" i="70"/>
  <c r="AZ222" i="70"/>
  <c r="AZ223" i="70"/>
  <c r="AZ224" i="70"/>
  <c r="AZ225" i="70"/>
  <c r="AZ226" i="70"/>
  <c r="AZ227" i="70"/>
  <c r="AZ228" i="70"/>
  <c r="AZ229" i="70"/>
  <c r="AZ230" i="70"/>
  <c r="AZ231" i="70"/>
  <c r="AZ232" i="70"/>
  <c r="AZ233" i="70"/>
  <c r="AZ234" i="70"/>
  <c r="AZ235" i="70"/>
  <c r="AZ236" i="70"/>
  <c r="AZ237" i="70"/>
  <c r="AZ238" i="70"/>
  <c r="AZ239" i="70"/>
  <c r="AZ240" i="70"/>
  <c r="AZ241" i="70"/>
  <c r="AZ242" i="70"/>
  <c r="AZ243" i="70"/>
  <c r="AZ244" i="70"/>
  <c r="AZ245" i="70"/>
  <c r="AZ246" i="70"/>
  <c r="AZ247" i="70"/>
  <c r="AZ248" i="70"/>
  <c r="AZ249" i="70"/>
  <c r="AZ250" i="70"/>
  <c r="AZ251" i="70"/>
  <c r="AZ252" i="70"/>
  <c r="AZ253" i="70"/>
  <c r="AZ254" i="70"/>
  <c r="AZ255" i="70"/>
  <c r="AZ256" i="70"/>
  <c r="AZ257" i="70"/>
  <c r="AZ258" i="70"/>
  <c r="AZ259" i="70"/>
  <c r="AZ260" i="70"/>
  <c r="AZ261" i="70"/>
  <c r="AZ262" i="70"/>
  <c r="AZ263" i="70"/>
  <c r="AZ264" i="70"/>
  <c r="AZ265" i="70"/>
  <c r="AZ266" i="70"/>
  <c r="AZ267" i="70"/>
  <c r="AZ268" i="70"/>
  <c r="AZ269" i="70"/>
  <c r="AZ270" i="70"/>
  <c r="AZ271" i="70"/>
  <c r="AZ272" i="70"/>
  <c r="AZ273" i="70"/>
  <c r="AZ274" i="70"/>
  <c r="AZ275" i="70"/>
  <c r="AZ276" i="70"/>
  <c r="AZ277" i="70"/>
  <c r="AZ278" i="70"/>
  <c r="AZ279" i="70"/>
  <c r="AZ280" i="70"/>
  <c r="AZ281" i="70"/>
  <c r="AZ282" i="70"/>
  <c r="AZ283" i="70"/>
  <c r="AZ284" i="70"/>
  <c r="AZ285" i="70"/>
  <c r="AZ286" i="70"/>
  <c r="AZ287" i="70"/>
  <c r="AZ288" i="70"/>
  <c r="AZ289" i="70"/>
  <c r="AZ290" i="70"/>
  <c r="AZ291" i="70"/>
  <c r="AZ292" i="70"/>
  <c r="AZ293" i="70"/>
  <c r="AZ294" i="70"/>
  <c r="AZ295" i="70"/>
  <c r="AZ296" i="70"/>
  <c r="AZ297" i="70"/>
  <c r="AZ298" i="70"/>
  <c r="AZ299" i="70"/>
  <c r="AZ300" i="70"/>
  <c r="AZ301" i="70"/>
  <c r="AZ302" i="70"/>
  <c r="AZ303" i="70"/>
  <c r="AZ304" i="70"/>
  <c r="AZ305" i="70"/>
  <c r="AZ306" i="70"/>
  <c r="AZ307" i="70"/>
  <c r="AZ308" i="70"/>
  <c r="AZ309" i="70"/>
  <c r="AZ310" i="70"/>
  <c r="AZ311" i="70"/>
  <c r="AZ312" i="70"/>
  <c r="AZ313" i="70"/>
  <c r="AZ314" i="70"/>
  <c r="AZ315" i="70"/>
  <c r="AZ316" i="70"/>
  <c r="AZ317" i="70"/>
  <c r="AZ318" i="70"/>
  <c r="AZ319" i="70"/>
  <c r="AZ320" i="70"/>
  <c r="AZ321" i="70"/>
  <c r="AZ322" i="70"/>
  <c r="AZ323" i="70"/>
  <c r="AZ324" i="70"/>
  <c r="AZ325" i="70"/>
  <c r="AZ326" i="70"/>
  <c r="AZ327" i="70"/>
  <c r="AZ328" i="70"/>
  <c r="AZ329" i="70"/>
  <c r="AZ330" i="70"/>
  <c r="AZ331" i="70"/>
  <c r="AZ332" i="70"/>
  <c r="AZ333" i="70"/>
  <c r="AZ334" i="70"/>
  <c r="AZ335" i="70"/>
  <c r="AZ336" i="70"/>
  <c r="AZ337" i="70"/>
  <c r="AZ338" i="70"/>
  <c r="AZ339" i="70"/>
  <c r="AZ340" i="70"/>
  <c r="AZ341" i="70"/>
  <c r="AZ342" i="70"/>
  <c r="AZ343" i="70"/>
  <c r="AZ344" i="70"/>
  <c r="AZ345" i="70"/>
  <c r="AZ346" i="70"/>
  <c r="AZ347" i="70"/>
  <c r="AZ348" i="70"/>
  <c r="AZ349" i="70"/>
  <c r="AZ350" i="70"/>
  <c r="AZ351" i="70"/>
  <c r="AZ352" i="70"/>
  <c r="AZ353" i="70"/>
  <c r="AZ354" i="70"/>
  <c r="AZ355" i="70"/>
  <c r="AZ356" i="70"/>
  <c r="AZ357" i="70"/>
  <c r="AZ358" i="70"/>
  <c r="AZ359" i="70"/>
  <c r="AZ360" i="70"/>
  <c r="AZ361" i="70"/>
  <c r="AZ362" i="70"/>
  <c r="AZ363" i="70"/>
  <c r="AZ364" i="70"/>
  <c r="AZ365" i="70"/>
  <c r="AZ366" i="70"/>
  <c r="AZ367" i="70"/>
  <c r="AZ368" i="70"/>
  <c r="AZ369" i="70"/>
  <c r="AZ370" i="70"/>
  <c r="AZ371" i="70"/>
  <c r="AZ372" i="70"/>
  <c r="AZ373" i="70"/>
  <c r="AZ374" i="70"/>
  <c r="AZ375" i="70"/>
  <c r="AZ376" i="70"/>
  <c r="AZ377" i="70"/>
  <c r="AZ378" i="70"/>
  <c r="AZ379" i="70"/>
  <c r="AZ380" i="70"/>
  <c r="AZ381" i="70"/>
  <c r="AZ382" i="70"/>
  <c r="AZ383" i="70"/>
  <c r="AZ384" i="70"/>
  <c r="AZ385" i="70"/>
  <c r="AZ386" i="70"/>
  <c r="AZ387" i="70"/>
  <c r="AZ388" i="70"/>
  <c r="AZ389" i="70"/>
  <c r="AZ390" i="70"/>
  <c r="AZ391" i="70"/>
  <c r="AZ392" i="70"/>
  <c r="AZ393" i="70"/>
  <c r="AZ394" i="70"/>
  <c r="AZ395" i="70"/>
  <c r="AZ396" i="70"/>
  <c r="AZ397" i="70"/>
  <c r="AZ398" i="70"/>
  <c r="AZ399" i="70"/>
  <c r="AZ400" i="70"/>
  <c r="AZ401" i="70"/>
  <c r="AZ402" i="70"/>
  <c r="AZ403" i="70"/>
  <c r="AZ404" i="70"/>
  <c r="AZ405" i="70"/>
  <c r="AZ406" i="70"/>
  <c r="AZ407" i="70"/>
  <c r="AZ408" i="70"/>
  <c r="AZ409" i="70"/>
  <c r="AZ410" i="70"/>
  <c r="AZ411" i="70"/>
  <c r="AZ412" i="70"/>
  <c r="AZ413" i="70"/>
  <c r="AZ10" i="70"/>
  <c r="C67" i="63" l="1"/>
  <c r="C60" i="63"/>
  <c r="J17" i="88"/>
  <c r="J22" i="88"/>
  <c r="J27" i="88"/>
  <c r="J32" i="88"/>
  <c r="J37" i="88"/>
  <c r="J42" i="88"/>
  <c r="J47" i="88"/>
  <c r="E48" i="88"/>
  <c r="E49" i="88"/>
  <c r="E50" i="88"/>
  <c r="E51" i="88"/>
  <c r="E43" i="88"/>
  <c r="E44" i="88"/>
  <c r="E45" i="88"/>
  <c r="E46" i="88"/>
  <c r="E38" i="88"/>
  <c r="E39" i="88"/>
  <c r="E40" i="88"/>
  <c r="E41" i="88"/>
  <c r="E33" i="88"/>
  <c r="E34" i="88"/>
  <c r="E35" i="88"/>
  <c r="E36" i="88"/>
  <c r="E28" i="88"/>
  <c r="E29" i="88"/>
  <c r="E30" i="88"/>
  <c r="E31" i="88"/>
  <c r="E18" i="88"/>
  <c r="E19" i="88"/>
  <c r="E20" i="88"/>
  <c r="E21" i="88"/>
  <c r="E24" i="88"/>
  <c r="E25" i="88"/>
  <c r="E26" i="88"/>
  <c r="E23" i="88"/>
  <c r="D48" i="88"/>
  <c r="D49" i="88"/>
  <c r="D50" i="88"/>
  <c r="D51" i="88"/>
  <c r="D43" i="88"/>
  <c r="D44" i="88"/>
  <c r="D45" i="88"/>
  <c r="D46" i="88"/>
  <c r="D38" i="88"/>
  <c r="D39" i="88"/>
  <c r="D40" i="88"/>
  <c r="D41" i="88"/>
  <c r="D33" i="88"/>
  <c r="D34" i="88"/>
  <c r="D35" i="88"/>
  <c r="D36" i="88"/>
  <c r="D28" i="88"/>
  <c r="D29" i="88"/>
  <c r="D30" i="88"/>
  <c r="D31" i="88"/>
  <c r="D23" i="88"/>
  <c r="D24" i="88"/>
  <c r="D25" i="88"/>
  <c r="D26" i="88"/>
  <c r="D19" i="88"/>
  <c r="D20" i="88"/>
  <c r="D21" i="88"/>
  <c r="D18" i="88"/>
  <c r="I11" i="59" l="1"/>
  <c r="C74" i="63"/>
  <c r="C81" i="63"/>
  <c r="AV126" i="70" l="1"/>
  <c r="AW126" i="70"/>
  <c r="AX126" i="70"/>
  <c r="AY126" i="70"/>
  <c r="AV30" i="70"/>
  <c r="AW30" i="70"/>
  <c r="AX30" i="70"/>
  <c r="AY30" i="70"/>
  <c r="AV361" i="70"/>
  <c r="AW361" i="70"/>
  <c r="AY361" i="70"/>
  <c r="AX361" i="70"/>
  <c r="AV253" i="70"/>
  <c r="AW253" i="70"/>
  <c r="AX253" i="70"/>
  <c r="AY253" i="70"/>
  <c r="AV241" i="70"/>
  <c r="AW241" i="70"/>
  <c r="AX241" i="70"/>
  <c r="AY241" i="70"/>
  <c r="AV89" i="70"/>
  <c r="AW89" i="70"/>
  <c r="AX89" i="70"/>
  <c r="AY89" i="70"/>
  <c r="AV348" i="70"/>
  <c r="AW348" i="70"/>
  <c r="AX348" i="70"/>
  <c r="AY348" i="70"/>
  <c r="AV156" i="70"/>
  <c r="AW156" i="70"/>
  <c r="AX156" i="70"/>
  <c r="AY156" i="70"/>
  <c r="AV64" i="70"/>
  <c r="AW64" i="70"/>
  <c r="AX64" i="70"/>
  <c r="AY64" i="70"/>
  <c r="AV359" i="70"/>
  <c r="AW359" i="70"/>
  <c r="AX359" i="70"/>
  <c r="AY359" i="70"/>
  <c r="AV251" i="70"/>
  <c r="AW251" i="70"/>
  <c r="AX251" i="70"/>
  <c r="AY251" i="70"/>
  <c r="AV227" i="70"/>
  <c r="AW227" i="70"/>
  <c r="AX227" i="70"/>
  <c r="AY227" i="70"/>
  <c r="AV15" i="70"/>
  <c r="AW15" i="70"/>
  <c r="AX15" i="70"/>
  <c r="AY15" i="70"/>
  <c r="AV358" i="70"/>
  <c r="AW358" i="70"/>
  <c r="AX358" i="70"/>
  <c r="AY358" i="70"/>
  <c r="AV346" i="70"/>
  <c r="AW346" i="70"/>
  <c r="AY346" i="70"/>
  <c r="AX346" i="70"/>
  <c r="AV334" i="70"/>
  <c r="AW334" i="70"/>
  <c r="AY334" i="70"/>
  <c r="AX334" i="70"/>
  <c r="AV322" i="70"/>
  <c r="AW322" i="70"/>
  <c r="AY322" i="70"/>
  <c r="AX322" i="70"/>
  <c r="AV310" i="70"/>
  <c r="AW310" i="70"/>
  <c r="AY310" i="70"/>
  <c r="AX310" i="70"/>
  <c r="AV298" i="70"/>
  <c r="AW298" i="70"/>
  <c r="AY298" i="70"/>
  <c r="AX298" i="70"/>
  <c r="AV286" i="70"/>
  <c r="AW286" i="70"/>
  <c r="AX286" i="70"/>
  <c r="AY286" i="70"/>
  <c r="AV274" i="70"/>
  <c r="AY274" i="70"/>
  <c r="AX274" i="70"/>
  <c r="AW274" i="70"/>
  <c r="AV262" i="70"/>
  <c r="AW262" i="70"/>
  <c r="AX262" i="70"/>
  <c r="AY262" i="70"/>
  <c r="AV250" i="70"/>
  <c r="AW250" i="70"/>
  <c r="AX250" i="70"/>
  <c r="AY250" i="70"/>
  <c r="AV238" i="70"/>
  <c r="AW238" i="70"/>
  <c r="AX238" i="70"/>
  <c r="AY238" i="70"/>
  <c r="AV226" i="70"/>
  <c r="AW226" i="70"/>
  <c r="AX226" i="70"/>
  <c r="AY226" i="70"/>
  <c r="AV214" i="70"/>
  <c r="AW214" i="70"/>
  <c r="AX214" i="70"/>
  <c r="AY214" i="70"/>
  <c r="AV202" i="70"/>
  <c r="AW202" i="70"/>
  <c r="AX202" i="70"/>
  <c r="AY202" i="70"/>
  <c r="AV190" i="70"/>
  <c r="AW190" i="70"/>
  <c r="AX190" i="70"/>
  <c r="AY190" i="70"/>
  <c r="AV178" i="70"/>
  <c r="AW178" i="70"/>
  <c r="AX178" i="70"/>
  <c r="AY178" i="70"/>
  <c r="AV166" i="70"/>
  <c r="AX166" i="70"/>
  <c r="AY166" i="70"/>
  <c r="AW166" i="70"/>
  <c r="AV154" i="70"/>
  <c r="AW154" i="70"/>
  <c r="AX154" i="70"/>
  <c r="AY154" i="70"/>
  <c r="AV142" i="70"/>
  <c r="AW142" i="70"/>
  <c r="AX142" i="70"/>
  <c r="AY142" i="70"/>
  <c r="AV66" i="70"/>
  <c r="AW66" i="70"/>
  <c r="AX66" i="70"/>
  <c r="AY66" i="70"/>
  <c r="AV349" i="70"/>
  <c r="AW349" i="70"/>
  <c r="AY349" i="70"/>
  <c r="AX349" i="70"/>
  <c r="AV181" i="70"/>
  <c r="AW181" i="70"/>
  <c r="AX181" i="70"/>
  <c r="AY181" i="70"/>
  <c r="AW65" i="70"/>
  <c r="AX65" i="70"/>
  <c r="AY65" i="70"/>
  <c r="AV65" i="70"/>
  <c r="AV312" i="70"/>
  <c r="AW312" i="70"/>
  <c r="AX312" i="70"/>
  <c r="AY312" i="70"/>
  <c r="AV240" i="70"/>
  <c r="AW240" i="70"/>
  <c r="AX240" i="70"/>
  <c r="AY240" i="70"/>
  <c r="AV136" i="70"/>
  <c r="AW136" i="70"/>
  <c r="AX136" i="70"/>
  <c r="AY136" i="70"/>
  <c r="AV40" i="70"/>
  <c r="AW40" i="70"/>
  <c r="AX40" i="70"/>
  <c r="AY40" i="70"/>
  <c r="AV335" i="70"/>
  <c r="AW335" i="70"/>
  <c r="AX335" i="70"/>
  <c r="AY335" i="70"/>
  <c r="AV155" i="70"/>
  <c r="AW155" i="70"/>
  <c r="AX155" i="70"/>
  <c r="AY155" i="70"/>
  <c r="AV87" i="70"/>
  <c r="AW87" i="70"/>
  <c r="AX87" i="70"/>
  <c r="AY87" i="70"/>
  <c r="AV38" i="70"/>
  <c r="AW38" i="70"/>
  <c r="AX38" i="70"/>
  <c r="AY38" i="70"/>
  <c r="AV369" i="70"/>
  <c r="AW369" i="70"/>
  <c r="AX369" i="70"/>
  <c r="AY369" i="70"/>
  <c r="AV357" i="70"/>
  <c r="AW357" i="70"/>
  <c r="AX357" i="70"/>
  <c r="AY357" i="70"/>
  <c r="AV345" i="70"/>
  <c r="AY345" i="70"/>
  <c r="AW345" i="70"/>
  <c r="AX345" i="70"/>
  <c r="AW333" i="70"/>
  <c r="AV333" i="70"/>
  <c r="AX333" i="70"/>
  <c r="AY333" i="70"/>
  <c r="AV321" i="70"/>
  <c r="AW321" i="70"/>
  <c r="AX321" i="70"/>
  <c r="AY321" i="70"/>
  <c r="AV309" i="70"/>
  <c r="AY309" i="70"/>
  <c r="AW309" i="70"/>
  <c r="AX309" i="70"/>
  <c r="AY297" i="70"/>
  <c r="AV297" i="70"/>
  <c r="AW297" i="70"/>
  <c r="AX297" i="70"/>
  <c r="AV285" i="70"/>
  <c r="AW285" i="70"/>
  <c r="AX285" i="70"/>
  <c r="AY285" i="70"/>
  <c r="AV273" i="70"/>
  <c r="AY273" i="70"/>
  <c r="AX273" i="70"/>
  <c r="AW273" i="70"/>
  <c r="AW261" i="70"/>
  <c r="AX261" i="70"/>
  <c r="AY261" i="70"/>
  <c r="AV261" i="70"/>
  <c r="AV249" i="70"/>
  <c r="AW249" i="70"/>
  <c r="AX249" i="70"/>
  <c r="AY249" i="70"/>
  <c r="AV237" i="70"/>
  <c r="AW237" i="70"/>
  <c r="AX237" i="70"/>
  <c r="AY237" i="70"/>
  <c r="AV225" i="70"/>
  <c r="AW225" i="70"/>
  <c r="AY225" i="70"/>
  <c r="AX225" i="70"/>
  <c r="AV213" i="70"/>
  <c r="AW213" i="70"/>
  <c r="AX213" i="70"/>
  <c r="AY213" i="70"/>
  <c r="AV201" i="70"/>
  <c r="AW201" i="70"/>
  <c r="AX201" i="70"/>
  <c r="AY201" i="70"/>
  <c r="AV189" i="70"/>
  <c r="AW189" i="70"/>
  <c r="AX189" i="70"/>
  <c r="AY189" i="70"/>
  <c r="AV177" i="70"/>
  <c r="AW177" i="70"/>
  <c r="AX177" i="70"/>
  <c r="AY177" i="70"/>
  <c r="AV165" i="70"/>
  <c r="AW165" i="70"/>
  <c r="AY165" i="70"/>
  <c r="AX165" i="70"/>
  <c r="AV153" i="70"/>
  <c r="AW153" i="70"/>
  <c r="AX153" i="70"/>
  <c r="AY153" i="70"/>
  <c r="AV141" i="70"/>
  <c r="AW141" i="70"/>
  <c r="AX141" i="70"/>
  <c r="AY141" i="70"/>
  <c r="AV102" i="70"/>
  <c r="AW102" i="70"/>
  <c r="AX102" i="70"/>
  <c r="AY102" i="70"/>
  <c r="AV289" i="70"/>
  <c r="AW289" i="70"/>
  <c r="AY289" i="70"/>
  <c r="AX289" i="70"/>
  <c r="AV217" i="70"/>
  <c r="AW217" i="70"/>
  <c r="AX217" i="70"/>
  <c r="AY217" i="70"/>
  <c r="AV125" i="70"/>
  <c r="AW125" i="70"/>
  <c r="AX125" i="70"/>
  <c r="AY125" i="70"/>
  <c r="AW29" i="70"/>
  <c r="AX29" i="70"/>
  <c r="AY29" i="70"/>
  <c r="AV29" i="70"/>
  <c r="AV336" i="70"/>
  <c r="AW336" i="70"/>
  <c r="AX336" i="70"/>
  <c r="AY336" i="70"/>
  <c r="AV252" i="70"/>
  <c r="AW252" i="70"/>
  <c r="AX252" i="70"/>
  <c r="AY252" i="70"/>
  <c r="AV228" i="70"/>
  <c r="AW228" i="70"/>
  <c r="AX228" i="70"/>
  <c r="AY228" i="70"/>
  <c r="AV124" i="70"/>
  <c r="AW124" i="70"/>
  <c r="AX124" i="70"/>
  <c r="AY124" i="70"/>
  <c r="AV275" i="70"/>
  <c r="AW275" i="70"/>
  <c r="AX275" i="70"/>
  <c r="AY275" i="70"/>
  <c r="AV179" i="70"/>
  <c r="AW179" i="70"/>
  <c r="AX179" i="70"/>
  <c r="AY179" i="70"/>
  <c r="AV74" i="70"/>
  <c r="AW74" i="70"/>
  <c r="AX74" i="70"/>
  <c r="AY74" i="70"/>
  <c r="AV85" i="70"/>
  <c r="AW85" i="70"/>
  <c r="AX85" i="70"/>
  <c r="AY85" i="70"/>
  <c r="AV13" i="70"/>
  <c r="AW13" i="70"/>
  <c r="AX13" i="70"/>
  <c r="AY13" i="70"/>
  <c r="AW368" i="70"/>
  <c r="AX368" i="70"/>
  <c r="AY368" i="70"/>
  <c r="AV368" i="70"/>
  <c r="AV356" i="70"/>
  <c r="AW356" i="70"/>
  <c r="AX356" i="70"/>
  <c r="AY356" i="70"/>
  <c r="AV344" i="70"/>
  <c r="AW344" i="70"/>
  <c r="AX344" i="70"/>
  <c r="AY344" i="70"/>
  <c r="AV332" i="70"/>
  <c r="AW332" i="70"/>
  <c r="AX332" i="70"/>
  <c r="AY332" i="70"/>
  <c r="AV320" i="70"/>
  <c r="AW320" i="70"/>
  <c r="AX320" i="70"/>
  <c r="AY320" i="70"/>
  <c r="AV308" i="70"/>
  <c r="AW308" i="70"/>
  <c r="AY308" i="70"/>
  <c r="AX308" i="70"/>
  <c r="AV296" i="70"/>
  <c r="AW296" i="70"/>
  <c r="AX296" i="70"/>
  <c r="AY296" i="70"/>
  <c r="AW284" i="70"/>
  <c r="AX284" i="70"/>
  <c r="AY284" i="70"/>
  <c r="AV284" i="70"/>
  <c r="AV272" i="70"/>
  <c r="AW272" i="70"/>
  <c r="AX272" i="70"/>
  <c r="AY272" i="70"/>
  <c r="AW260" i="70"/>
  <c r="AV260" i="70"/>
  <c r="AX260" i="70"/>
  <c r="AY260" i="70"/>
  <c r="AV248" i="70"/>
  <c r="AW248" i="70"/>
  <c r="AX248" i="70"/>
  <c r="AY248" i="70"/>
  <c r="AV236" i="70"/>
  <c r="AW236" i="70"/>
  <c r="AY236" i="70"/>
  <c r="AX236" i="70"/>
  <c r="AV224" i="70"/>
  <c r="AW224" i="70"/>
  <c r="AX224" i="70"/>
  <c r="AY224" i="70"/>
  <c r="AV212" i="70"/>
  <c r="AW212" i="70"/>
  <c r="AX212" i="70"/>
  <c r="AY212" i="70"/>
  <c r="AV200" i="70"/>
  <c r="AW200" i="70"/>
  <c r="AX200" i="70"/>
  <c r="AY200" i="70"/>
  <c r="AV188" i="70"/>
  <c r="AW188" i="70"/>
  <c r="AX188" i="70"/>
  <c r="AY188" i="70"/>
  <c r="AW176" i="70"/>
  <c r="AX176" i="70"/>
  <c r="AY176" i="70"/>
  <c r="AV176" i="70"/>
  <c r="AV164" i="70"/>
  <c r="AW164" i="70"/>
  <c r="AX164" i="70"/>
  <c r="AY164" i="70"/>
  <c r="AV152" i="70"/>
  <c r="AW152" i="70"/>
  <c r="AX152" i="70"/>
  <c r="AY152" i="70"/>
  <c r="AV140" i="70"/>
  <c r="AW140" i="70"/>
  <c r="AY140" i="70"/>
  <c r="AX140" i="70"/>
  <c r="AW114" i="70"/>
  <c r="AX114" i="70"/>
  <c r="AY114" i="70"/>
  <c r="AV114" i="70"/>
  <c r="AV313" i="70"/>
  <c r="AW313" i="70"/>
  <c r="AY313" i="70"/>
  <c r="AX313" i="70"/>
  <c r="AV205" i="70"/>
  <c r="AW205" i="70"/>
  <c r="AX205" i="70"/>
  <c r="AY205" i="70"/>
  <c r="AV113" i="70"/>
  <c r="AW113" i="70"/>
  <c r="AX113" i="70"/>
  <c r="AY113" i="70"/>
  <c r="AV300" i="70"/>
  <c r="AW300" i="70"/>
  <c r="AX300" i="70"/>
  <c r="AY300" i="70"/>
  <c r="AV192" i="70"/>
  <c r="AW192" i="70"/>
  <c r="AX192" i="70"/>
  <c r="AY192" i="70"/>
  <c r="AV28" i="70"/>
  <c r="AW28" i="70"/>
  <c r="AX28" i="70"/>
  <c r="AY28" i="70"/>
  <c r="AV311" i="70"/>
  <c r="AW311" i="70"/>
  <c r="AX311" i="70"/>
  <c r="AY311" i="70"/>
  <c r="AV143" i="70"/>
  <c r="AW143" i="70"/>
  <c r="AX143" i="70"/>
  <c r="AY143" i="70"/>
  <c r="AV75" i="70"/>
  <c r="AW75" i="70"/>
  <c r="AX75" i="70"/>
  <c r="AY75" i="70"/>
  <c r="AV110" i="70"/>
  <c r="AW110" i="70"/>
  <c r="AX110" i="70"/>
  <c r="AY110" i="70"/>
  <c r="AV73" i="70"/>
  <c r="AW73" i="70"/>
  <c r="AX73" i="70"/>
  <c r="AY73" i="70"/>
  <c r="AV84" i="70"/>
  <c r="AW84" i="70"/>
  <c r="AX84" i="70"/>
  <c r="AY84" i="70"/>
  <c r="AV24" i="70"/>
  <c r="AW24" i="70"/>
  <c r="AY24" i="70"/>
  <c r="AX24" i="70"/>
  <c r="AV343" i="70"/>
  <c r="AW343" i="70"/>
  <c r="AX343" i="70"/>
  <c r="AY343" i="70"/>
  <c r="AV331" i="70"/>
  <c r="AW331" i="70"/>
  <c r="AX331" i="70"/>
  <c r="AY331" i="70"/>
  <c r="AV307" i="70"/>
  <c r="AW307" i="70"/>
  <c r="AX307" i="70"/>
  <c r="AY307" i="70"/>
  <c r="AY283" i="70"/>
  <c r="AX283" i="70"/>
  <c r="AV283" i="70"/>
  <c r="AW283" i="70"/>
  <c r="AW271" i="70"/>
  <c r="AV271" i="70"/>
  <c r="AX271" i="70"/>
  <c r="AY271" i="70"/>
  <c r="AV259" i="70"/>
  <c r="AW259" i="70"/>
  <c r="AX259" i="70"/>
  <c r="AY259" i="70"/>
  <c r="AV247" i="70"/>
  <c r="AW247" i="70"/>
  <c r="AX247" i="70"/>
  <c r="AY247" i="70"/>
  <c r="AW235" i="70"/>
  <c r="AX235" i="70"/>
  <c r="AY235" i="70"/>
  <c r="AV235" i="70"/>
  <c r="AV223" i="70"/>
  <c r="AW223" i="70"/>
  <c r="AX223" i="70"/>
  <c r="AY223" i="70"/>
  <c r="AV211" i="70"/>
  <c r="AW211" i="70"/>
  <c r="AX211" i="70"/>
  <c r="AY211" i="70"/>
  <c r="AV199" i="70"/>
  <c r="AW199" i="70"/>
  <c r="AX199" i="70"/>
  <c r="AY199" i="70"/>
  <c r="AV187" i="70"/>
  <c r="AW187" i="70"/>
  <c r="AX187" i="70"/>
  <c r="AY187" i="70"/>
  <c r="AV175" i="70"/>
  <c r="AW175" i="70"/>
  <c r="AX175" i="70"/>
  <c r="AY175" i="70"/>
  <c r="AV163" i="70"/>
  <c r="AW163" i="70"/>
  <c r="AX163" i="70"/>
  <c r="AY163" i="70"/>
  <c r="AV151" i="70"/>
  <c r="AW151" i="70"/>
  <c r="AX151" i="70"/>
  <c r="AY151" i="70"/>
  <c r="AV90" i="70"/>
  <c r="AW90" i="70"/>
  <c r="AX90" i="70"/>
  <c r="AY90" i="70"/>
  <c r="AV265" i="70"/>
  <c r="AW265" i="70"/>
  <c r="AX265" i="70"/>
  <c r="AY265" i="70"/>
  <c r="AV193" i="70"/>
  <c r="AW193" i="70"/>
  <c r="AX193" i="70"/>
  <c r="AY193" i="70"/>
  <c r="AW137" i="70"/>
  <c r="AX137" i="70"/>
  <c r="AY137" i="70"/>
  <c r="AV137" i="70"/>
  <c r="AV17" i="70"/>
  <c r="AW17" i="70"/>
  <c r="AX17" i="70"/>
  <c r="AY17" i="70"/>
  <c r="AV288" i="70"/>
  <c r="AW288" i="70"/>
  <c r="AX288" i="70"/>
  <c r="AY288" i="70"/>
  <c r="AV144" i="70"/>
  <c r="AW144" i="70"/>
  <c r="AX144" i="70"/>
  <c r="AY144" i="70"/>
  <c r="AV76" i="70"/>
  <c r="AW76" i="70"/>
  <c r="AX76" i="70"/>
  <c r="AY76" i="70"/>
  <c r="AV263" i="70"/>
  <c r="AW263" i="70"/>
  <c r="AX263" i="70"/>
  <c r="AY263" i="70"/>
  <c r="AV167" i="70"/>
  <c r="AW167" i="70"/>
  <c r="AX167" i="70"/>
  <c r="AY167" i="70"/>
  <c r="AV27" i="70"/>
  <c r="AW27" i="70"/>
  <c r="AX27" i="70"/>
  <c r="AY27" i="70"/>
  <c r="AV122" i="70"/>
  <c r="AW122" i="70"/>
  <c r="AX122" i="70"/>
  <c r="AY122" i="70"/>
  <c r="AV26" i="70"/>
  <c r="AW26" i="70"/>
  <c r="AX26" i="70"/>
  <c r="AY26" i="70"/>
  <c r="AV109" i="70"/>
  <c r="AW109" i="70"/>
  <c r="AX109" i="70"/>
  <c r="AY109" i="70"/>
  <c r="AV25" i="70"/>
  <c r="AW25" i="70"/>
  <c r="AX25" i="70"/>
  <c r="AY25" i="70"/>
  <c r="AV120" i="70"/>
  <c r="AW120" i="70"/>
  <c r="AX120" i="70"/>
  <c r="AY120" i="70"/>
  <c r="AV72" i="70"/>
  <c r="AW72" i="70"/>
  <c r="AX72" i="70"/>
  <c r="AY72" i="70"/>
  <c r="AV36" i="70"/>
  <c r="AW36" i="70"/>
  <c r="AX36" i="70"/>
  <c r="AY36" i="70"/>
  <c r="AW355" i="70"/>
  <c r="AY355" i="70"/>
  <c r="AX355" i="70"/>
  <c r="AV355" i="70"/>
  <c r="AV319" i="70"/>
  <c r="AW319" i="70"/>
  <c r="AY319" i="70"/>
  <c r="AX319" i="70"/>
  <c r="AV131" i="70"/>
  <c r="AW131" i="70"/>
  <c r="AX131" i="70"/>
  <c r="AY131" i="70"/>
  <c r="AV107" i="70"/>
  <c r="AW107" i="70"/>
  <c r="AX107" i="70"/>
  <c r="AY107" i="70"/>
  <c r="AV83" i="70"/>
  <c r="AW83" i="70"/>
  <c r="AX83" i="70"/>
  <c r="AY83" i="70"/>
  <c r="AV71" i="70"/>
  <c r="AW71" i="70"/>
  <c r="AX71" i="70"/>
  <c r="AY71" i="70"/>
  <c r="AV59" i="70"/>
  <c r="AW59" i="70"/>
  <c r="AX59" i="70"/>
  <c r="AY59" i="70"/>
  <c r="AV47" i="70"/>
  <c r="AW47" i="70"/>
  <c r="AX47" i="70"/>
  <c r="AY47" i="70"/>
  <c r="AV35" i="70"/>
  <c r="AW35" i="70"/>
  <c r="AX35" i="70"/>
  <c r="AY35" i="70"/>
  <c r="AV23" i="70"/>
  <c r="AW23" i="70"/>
  <c r="AX23" i="70"/>
  <c r="AY23" i="70"/>
  <c r="AV11" i="70"/>
  <c r="AX11" i="70"/>
  <c r="AY11" i="70"/>
  <c r="AW11" i="70"/>
  <c r="AV366" i="70"/>
  <c r="AX366" i="70"/>
  <c r="AY366" i="70"/>
  <c r="AW366" i="70"/>
  <c r="AV354" i="70"/>
  <c r="AY354" i="70"/>
  <c r="AX354" i="70"/>
  <c r="AW354" i="70"/>
  <c r="AY342" i="70"/>
  <c r="AX342" i="70"/>
  <c r="AV342" i="70"/>
  <c r="AW342" i="70"/>
  <c r="AY330" i="70"/>
  <c r="AX330" i="70"/>
  <c r="AW330" i="70"/>
  <c r="AV330" i="70"/>
  <c r="AV318" i="70"/>
  <c r="AY318" i="70"/>
  <c r="AX318" i="70"/>
  <c r="AW318" i="70"/>
  <c r="AV306" i="70"/>
  <c r="AX306" i="70"/>
  <c r="AY306" i="70"/>
  <c r="AW306" i="70"/>
  <c r="AY294" i="70"/>
  <c r="AX294" i="70"/>
  <c r="AW294" i="70"/>
  <c r="AV294" i="70"/>
  <c r="AV282" i="70"/>
  <c r="AX282" i="70"/>
  <c r="AW282" i="70"/>
  <c r="AY282" i="70"/>
  <c r="AV270" i="70"/>
  <c r="AX270" i="70"/>
  <c r="AY270" i="70"/>
  <c r="AW270" i="70"/>
  <c r="AW258" i="70"/>
  <c r="AX258" i="70"/>
  <c r="AY258" i="70"/>
  <c r="AV258" i="70"/>
  <c r="AV246" i="70"/>
  <c r="AW246" i="70"/>
  <c r="AX246" i="70"/>
  <c r="AY246" i="70"/>
  <c r="AV234" i="70"/>
  <c r="AW234" i="70"/>
  <c r="AX234" i="70"/>
  <c r="AY234" i="70"/>
  <c r="AW222" i="70"/>
  <c r="AX222" i="70"/>
  <c r="AY222" i="70"/>
  <c r="AV222" i="70"/>
  <c r="AV210" i="70"/>
  <c r="AW210" i="70"/>
  <c r="AX210" i="70"/>
  <c r="AY210" i="70"/>
  <c r="AV198" i="70"/>
  <c r="AW198" i="70"/>
  <c r="AX198" i="70"/>
  <c r="AY198" i="70"/>
  <c r="AW186" i="70"/>
  <c r="AX186" i="70"/>
  <c r="AY186" i="70"/>
  <c r="AV186" i="70"/>
  <c r="AV174" i="70"/>
  <c r="AW174" i="70"/>
  <c r="AX174" i="70"/>
  <c r="AY174" i="70"/>
  <c r="AV162" i="70"/>
  <c r="AW162" i="70"/>
  <c r="AX162" i="70"/>
  <c r="AY162" i="70"/>
  <c r="AW150" i="70"/>
  <c r="AX150" i="70"/>
  <c r="AY150" i="70"/>
  <c r="AV150" i="70"/>
  <c r="AV54" i="70"/>
  <c r="AW54" i="70"/>
  <c r="AX54" i="70"/>
  <c r="AY54" i="70"/>
  <c r="AV337" i="70"/>
  <c r="AW337" i="70"/>
  <c r="AX337" i="70"/>
  <c r="AY337" i="70"/>
  <c r="AV157" i="70"/>
  <c r="AW157" i="70"/>
  <c r="AX157" i="70"/>
  <c r="AY157" i="70"/>
  <c r="AV53" i="70"/>
  <c r="AW53" i="70"/>
  <c r="AX53" i="70"/>
  <c r="AY53" i="70"/>
  <c r="AV264" i="70"/>
  <c r="AW264" i="70"/>
  <c r="AX264" i="70"/>
  <c r="AY264" i="70"/>
  <c r="AV204" i="70"/>
  <c r="AW204" i="70"/>
  <c r="AX204" i="70"/>
  <c r="AY204" i="70"/>
  <c r="AV100" i="70"/>
  <c r="AW100" i="70"/>
  <c r="AX100" i="70"/>
  <c r="AY100" i="70"/>
  <c r="AV287" i="70"/>
  <c r="AW287" i="70"/>
  <c r="AX287" i="70"/>
  <c r="AY287" i="70"/>
  <c r="AV191" i="70"/>
  <c r="AW191" i="70"/>
  <c r="AX191" i="70"/>
  <c r="AY191" i="70"/>
  <c r="AV111" i="70"/>
  <c r="AW111" i="70"/>
  <c r="AX111" i="70"/>
  <c r="AY111" i="70"/>
  <c r="AV63" i="70"/>
  <c r="AW63" i="70"/>
  <c r="AX63" i="70"/>
  <c r="AY63" i="70"/>
  <c r="AV98" i="70"/>
  <c r="AW98" i="70"/>
  <c r="AX98" i="70"/>
  <c r="AY98" i="70"/>
  <c r="AV14" i="70"/>
  <c r="AW14" i="70"/>
  <c r="AX14" i="70"/>
  <c r="AY14" i="70"/>
  <c r="AV97" i="70"/>
  <c r="AW97" i="70"/>
  <c r="AX97" i="70"/>
  <c r="AY97" i="70"/>
  <c r="AV49" i="70"/>
  <c r="AW49" i="70"/>
  <c r="AX49" i="70"/>
  <c r="AY49" i="70"/>
  <c r="AV108" i="70"/>
  <c r="AW108" i="70"/>
  <c r="AX108" i="70"/>
  <c r="AY108" i="70"/>
  <c r="AV48" i="70"/>
  <c r="AW48" i="70"/>
  <c r="AX48" i="70"/>
  <c r="AY48" i="70"/>
  <c r="AV367" i="70"/>
  <c r="AW367" i="70"/>
  <c r="AX367" i="70"/>
  <c r="AY367" i="70"/>
  <c r="AV295" i="70"/>
  <c r="AW295" i="70"/>
  <c r="AX295" i="70"/>
  <c r="AY295" i="70"/>
  <c r="AV119" i="70"/>
  <c r="AX119" i="70"/>
  <c r="AY119" i="70"/>
  <c r="AW119" i="70"/>
  <c r="AV95" i="70"/>
  <c r="AW95" i="70"/>
  <c r="AX95" i="70"/>
  <c r="AY95" i="70"/>
  <c r="AV130" i="70"/>
  <c r="AW130" i="70"/>
  <c r="AX130" i="70"/>
  <c r="AY130" i="70"/>
  <c r="AV118" i="70"/>
  <c r="AW118" i="70"/>
  <c r="AX118" i="70"/>
  <c r="AY118" i="70"/>
  <c r="AV106" i="70"/>
  <c r="AW106" i="70"/>
  <c r="AX106" i="70"/>
  <c r="AY106" i="70"/>
  <c r="AV94" i="70"/>
  <c r="AW94" i="70"/>
  <c r="AX94" i="70"/>
  <c r="AY94" i="70"/>
  <c r="AV82" i="70"/>
  <c r="AW82" i="70"/>
  <c r="AX82" i="70"/>
  <c r="AY82" i="70"/>
  <c r="AV70" i="70"/>
  <c r="AW70" i="70"/>
  <c r="AX70" i="70"/>
  <c r="AY70" i="70"/>
  <c r="AV58" i="70"/>
  <c r="AX58" i="70"/>
  <c r="AY58" i="70"/>
  <c r="AW58" i="70"/>
  <c r="AV46" i="70"/>
  <c r="AW46" i="70"/>
  <c r="AX46" i="70"/>
  <c r="AY46" i="70"/>
  <c r="AV34" i="70"/>
  <c r="AW34" i="70"/>
  <c r="AX34" i="70"/>
  <c r="AY34" i="70"/>
  <c r="AV22" i="70"/>
  <c r="AW22" i="70"/>
  <c r="AX22" i="70"/>
  <c r="AY22" i="70"/>
  <c r="AV365" i="70"/>
  <c r="AW365" i="70"/>
  <c r="AX365" i="70"/>
  <c r="AY365" i="70"/>
  <c r="AW353" i="70"/>
  <c r="AX353" i="70"/>
  <c r="AY353" i="70"/>
  <c r="AV353" i="70"/>
  <c r="AV341" i="70"/>
  <c r="AW341" i="70"/>
  <c r="AX341" i="70"/>
  <c r="AY341" i="70"/>
  <c r="AV329" i="70"/>
  <c r="AW329" i="70"/>
  <c r="AX329" i="70"/>
  <c r="AY329" i="70"/>
  <c r="AW317" i="70"/>
  <c r="AX317" i="70"/>
  <c r="AY317" i="70"/>
  <c r="AV317" i="70"/>
  <c r="AV305" i="70"/>
  <c r="AW305" i="70"/>
  <c r="AX305" i="70"/>
  <c r="AY305" i="70"/>
  <c r="AV293" i="70"/>
  <c r="AW293" i="70"/>
  <c r="AX293" i="70"/>
  <c r="AY293" i="70"/>
  <c r="AW281" i="70"/>
  <c r="AX281" i="70"/>
  <c r="AY281" i="70"/>
  <c r="AV281" i="70"/>
  <c r="AV269" i="70"/>
  <c r="AW269" i="70"/>
  <c r="AX269" i="70"/>
  <c r="AY269" i="70"/>
  <c r="AX257" i="70"/>
  <c r="AY257" i="70"/>
  <c r="AV257" i="70"/>
  <c r="AW257" i="70"/>
  <c r="AW245" i="70"/>
  <c r="AX245" i="70"/>
  <c r="AY245" i="70"/>
  <c r="AV245" i="70"/>
  <c r="AV233" i="70"/>
  <c r="AW233" i="70"/>
  <c r="AX233" i="70"/>
  <c r="AY233" i="70"/>
  <c r="AV221" i="70"/>
  <c r="AW221" i="70"/>
  <c r="AX221" i="70"/>
  <c r="AY221" i="70"/>
  <c r="AW209" i="70"/>
  <c r="AX209" i="70"/>
  <c r="AY209" i="70"/>
  <c r="AV209" i="70"/>
  <c r="AV197" i="70"/>
  <c r="AW197" i="70"/>
  <c r="AX197" i="70"/>
  <c r="AY197" i="70"/>
  <c r="AV185" i="70"/>
  <c r="AW185" i="70"/>
  <c r="AX185" i="70"/>
  <c r="AY185" i="70"/>
  <c r="AW173" i="70"/>
  <c r="AX173" i="70"/>
  <c r="AY173" i="70"/>
  <c r="AV173" i="70"/>
  <c r="AV161" i="70"/>
  <c r="AW161" i="70"/>
  <c r="AX161" i="70"/>
  <c r="AY161" i="70"/>
  <c r="AV149" i="70"/>
  <c r="AW149" i="70"/>
  <c r="AX149" i="70"/>
  <c r="AY149" i="70"/>
  <c r="AV18" i="70"/>
  <c r="AW18" i="70"/>
  <c r="AX18" i="70"/>
  <c r="AY18" i="70"/>
  <c r="AV301" i="70"/>
  <c r="AW301" i="70"/>
  <c r="AX301" i="70"/>
  <c r="AY301" i="70"/>
  <c r="AV145" i="70"/>
  <c r="AW145" i="70"/>
  <c r="AX145" i="70"/>
  <c r="AY145" i="70"/>
  <c r="AV41" i="70"/>
  <c r="AW41" i="70"/>
  <c r="AX41" i="70"/>
  <c r="AY41" i="70"/>
  <c r="AV324" i="70"/>
  <c r="AW324" i="70"/>
  <c r="AX324" i="70"/>
  <c r="AY324" i="70"/>
  <c r="AV180" i="70"/>
  <c r="AW180" i="70"/>
  <c r="AX180" i="70"/>
  <c r="AY180" i="70"/>
  <c r="AV52" i="70"/>
  <c r="AW52" i="70"/>
  <c r="AX52" i="70"/>
  <c r="AY52" i="70"/>
  <c r="AV347" i="70"/>
  <c r="AW347" i="70"/>
  <c r="AX347" i="70"/>
  <c r="AY347" i="70"/>
  <c r="AV203" i="70"/>
  <c r="AW203" i="70"/>
  <c r="AX203" i="70"/>
  <c r="AY203" i="70"/>
  <c r="AV123" i="70"/>
  <c r="AW123" i="70"/>
  <c r="AX123" i="70"/>
  <c r="AY123" i="70"/>
  <c r="AV51" i="70"/>
  <c r="AW51" i="70"/>
  <c r="AY51" i="70"/>
  <c r="AX51" i="70"/>
  <c r="AV86" i="70"/>
  <c r="AW86" i="70"/>
  <c r="AX86" i="70"/>
  <c r="AY86" i="70"/>
  <c r="AV61" i="70"/>
  <c r="AW61" i="70"/>
  <c r="AX61" i="70"/>
  <c r="AY61" i="70"/>
  <c r="AV132" i="70"/>
  <c r="AW132" i="70"/>
  <c r="AX132" i="70"/>
  <c r="AY132" i="70"/>
  <c r="AV12" i="70"/>
  <c r="AW12" i="70"/>
  <c r="AX12" i="70"/>
  <c r="AY12" i="70"/>
  <c r="AV129" i="70"/>
  <c r="AW129" i="70"/>
  <c r="AX129" i="70"/>
  <c r="AY129" i="70"/>
  <c r="AV117" i="70"/>
  <c r="AW117" i="70"/>
  <c r="AY117" i="70"/>
  <c r="AX117" i="70"/>
  <c r="AV105" i="70"/>
  <c r="AW105" i="70"/>
  <c r="AX105" i="70"/>
  <c r="AY105" i="70"/>
  <c r="AV93" i="70"/>
  <c r="AW93" i="70"/>
  <c r="AX93" i="70"/>
  <c r="AY93" i="70"/>
  <c r="AV81" i="70"/>
  <c r="AW81" i="70"/>
  <c r="AX81" i="70"/>
  <c r="AY81" i="70"/>
  <c r="AV69" i="70"/>
  <c r="AW69" i="70"/>
  <c r="AX69" i="70"/>
  <c r="AY69" i="70"/>
  <c r="AV57" i="70"/>
  <c r="AW57" i="70"/>
  <c r="AY57" i="70"/>
  <c r="AX57" i="70"/>
  <c r="AV45" i="70"/>
  <c r="AW45" i="70"/>
  <c r="AX45" i="70"/>
  <c r="AY45" i="70"/>
  <c r="AV33" i="70"/>
  <c r="AW33" i="70"/>
  <c r="AY33" i="70"/>
  <c r="AX33" i="70"/>
  <c r="AV21" i="70"/>
  <c r="AW21" i="70"/>
  <c r="AX21" i="70"/>
  <c r="AY21" i="70"/>
  <c r="AV364" i="70"/>
  <c r="AW364" i="70"/>
  <c r="AX364" i="70"/>
  <c r="AY364" i="70"/>
  <c r="AV352" i="70"/>
  <c r="AW352" i="70"/>
  <c r="AX352" i="70"/>
  <c r="AY352" i="70"/>
  <c r="AV340" i="70"/>
  <c r="AW340" i="70"/>
  <c r="AY340" i="70"/>
  <c r="AX340" i="70"/>
  <c r="AW328" i="70"/>
  <c r="AY328" i="70"/>
  <c r="AX328" i="70"/>
  <c r="AV328" i="70"/>
  <c r="AV316" i="70"/>
  <c r="AW316" i="70"/>
  <c r="AX316" i="70"/>
  <c r="AY316" i="70"/>
  <c r="AV304" i="70"/>
  <c r="AW304" i="70"/>
  <c r="AY304" i="70"/>
  <c r="AX304" i="70"/>
  <c r="AV292" i="70"/>
  <c r="AW292" i="70"/>
  <c r="AY292" i="70"/>
  <c r="AX292" i="70"/>
  <c r="AV280" i="70"/>
  <c r="AW280" i="70"/>
  <c r="AY280" i="70"/>
  <c r="AX280" i="70"/>
  <c r="AV268" i="70"/>
  <c r="AW268" i="70"/>
  <c r="AY268" i="70"/>
  <c r="AX268" i="70"/>
  <c r="AV256" i="70"/>
  <c r="AW256" i="70"/>
  <c r="AX256" i="70"/>
  <c r="AY256" i="70"/>
  <c r="AV244" i="70"/>
  <c r="AW244" i="70"/>
  <c r="AX244" i="70"/>
  <c r="AY244" i="70"/>
  <c r="AV232" i="70"/>
  <c r="AW232" i="70"/>
  <c r="AX232" i="70"/>
  <c r="AY232" i="70"/>
  <c r="AV220" i="70"/>
  <c r="AW220" i="70"/>
  <c r="AX220" i="70"/>
  <c r="AY220" i="70"/>
  <c r="AV208" i="70"/>
  <c r="AW208" i="70"/>
  <c r="AX208" i="70"/>
  <c r="AY208" i="70"/>
  <c r="AV196" i="70"/>
  <c r="AW196" i="70"/>
  <c r="AX196" i="70"/>
  <c r="AY196" i="70"/>
  <c r="AV184" i="70"/>
  <c r="AW184" i="70"/>
  <c r="AX184" i="70"/>
  <c r="AY184" i="70"/>
  <c r="AV172" i="70"/>
  <c r="AW172" i="70"/>
  <c r="AX172" i="70"/>
  <c r="AY172" i="70"/>
  <c r="AV160" i="70"/>
  <c r="AW160" i="70"/>
  <c r="AX160" i="70"/>
  <c r="AY160" i="70"/>
  <c r="AV148" i="70"/>
  <c r="AW148" i="70"/>
  <c r="AX148" i="70"/>
  <c r="AY148" i="70"/>
  <c r="AW78" i="70"/>
  <c r="AX78" i="70"/>
  <c r="AY78" i="70"/>
  <c r="AV78" i="70"/>
  <c r="AV325" i="70"/>
  <c r="AW325" i="70"/>
  <c r="AX325" i="70"/>
  <c r="AY325" i="70"/>
  <c r="AV169" i="70"/>
  <c r="AW169" i="70"/>
  <c r="AX169" i="70"/>
  <c r="AY169" i="70"/>
  <c r="AV77" i="70"/>
  <c r="AW77" i="70"/>
  <c r="AX77" i="70"/>
  <c r="AY77" i="70"/>
  <c r="AV276" i="70"/>
  <c r="AW276" i="70"/>
  <c r="AX276" i="70"/>
  <c r="AY276" i="70"/>
  <c r="AV216" i="70"/>
  <c r="AW216" i="70"/>
  <c r="AX216" i="70"/>
  <c r="AY216" i="70"/>
  <c r="AV112" i="70"/>
  <c r="AW112" i="70"/>
  <c r="AX112" i="70"/>
  <c r="AY112" i="70"/>
  <c r="AV16" i="70"/>
  <c r="AW16" i="70"/>
  <c r="AX16" i="70"/>
  <c r="AY16" i="70"/>
  <c r="AV323" i="70"/>
  <c r="AW323" i="70"/>
  <c r="AX323" i="70"/>
  <c r="AY323" i="70"/>
  <c r="AV239" i="70"/>
  <c r="AW239" i="70"/>
  <c r="AX239" i="70"/>
  <c r="AY239" i="70"/>
  <c r="AV135" i="70"/>
  <c r="AW135" i="70"/>
  <c r="AX135" i="70"/>
  <c r="AY135" i="70"/>
  <c r="AV39" i="70"/>
  <c r="AX39" i="70"/>
  <c r="AY39" i="70"/>
  <c r="AW39" i="70"/>
  <c r="AV134" i="70"/>
  <c r="AW134" i="70"/>
  <c r="AX134" i="70"/>
  <c r="AY134" i="70"/>
  <c r="AV50" i="70"/>
  <c r="AW50" i="70"/>
  <c r="AX50" i="70"/>
  <c r="AY50" i="70"/>
  <c r="AV121" i="70"/>
  <c r="AW121" i="70"/>
  <c r="AX121" i="70"/>
  <c r="AY121" i="70"/>
  <c r="AV37" i="70"/>
  <c r="AW37" i="70"/>
  <c r="AX37" i="70"/>
  <c r="AY37" i="70"/>
  <c r="AV96" i="70"/>
  <c r="AW96" i="70"/>
  <c r="AX96" i="70"/>
  <c r="AY96" i="70"/>
  <c r="AW10" i="70"/>
  <c r="AV10" i="70"/>
  <c r="AX10" i="70"/>
  <c r="AY10" i="70"/>
  <c r="AV128" i="70"/>
  <c r="AW128" i="70"/>
  <c r="AX128" i="70"/>
  <c r="AY128" i="70"/>
  <c r="AV116" i="70"/>
  <c r="AW116" i="70"/>
  <c r="AX116" i="70"/>
  <c r="AY116" i="70"/>
  <c r="AW104" i="70"/>
  <c r="AX104" i="70"/>
  <c r="AY104" i="70"/>
  <c r="AV104" i="70"/>
  <c r="AV92" i="70"/>
  <c r="AW92" i="70"/>
  <c r="AX92" i="70"/>
  <c r="AY92" i="70"/>
  <c r="AV80" i="70"/>
  <c r="AW80" i="70"/>
  <c r="AY80" i="70"/>
  <c r="AX80" i="70"/>
  <c r="AV68" i="70"/>
  <c r="AW68" i="70"/>
  <c r="AX68" i="70"/>
  <c r="AY68" i="70"/>
  <c r="AV56" i="70"/>
  <c r="AW56" i="70"/>
  <c r="AY56" i="70"/>
  <c r="AX56" i="70"/>
  <c r="AV44" i="70"/>
  <c r="AW44" i="70"/>
  <c r="AX44" i="70"/>
  <c r="AY44" i="70"/>
  <c r="AV32" i="70"/>
  <c r="AW32" i="70"/>
  <c r="AX32" i="70"/>
  <c r="AY32" i="70"/>
  <c r="AV20" i="70"/>
  <c r="AW20" i="70"/>
  <c r="AX20" i="70"/>
  <c r="AY20" i="70"/>
  <c r="AV363" i="70"/>
  <c r="AW363" i="70"/>
  <c r="AX363" i="70"/>
  <c r="AY363" i="70"/>
  <c r="AV351" i="70"/>
  <c r="AW351" i="70"/>
  <c r="AX351" i="70"/>
  <c r="AY351" i="70"/>
  <c r="AV339" i="70"/>
  <c r="AW339" i="70"/>
  <c r="AX339" i="70"/>
  <c r="AY339" i="70"/>
  <c r="AV327" i="70"/>
  <c r="AW327" i="70"/>
  <c r="AX327" i="70"/>
  <c r="AY327" i="70"/>
  <c r="AV315" i="70"/>
  <c r="AW315" i="70"/>
  <c r="AX315" i="70"/>
  <c r="AY315" i="70"/>
  <c r="AV303" i="70"/>
  <c r="AW303" i="70"/>
  <c r="AX303" i="70"/>
  <c r="AY303" i="70"/>
  <c r="AV291" i="70"/>
  <c r="AW291" i="70"/>
  <c r="AX291" i="70"/>
  <c r="AY291" i="70"/>
  <c r="AV279" i="70"/>
  <c r="AX279" i="70"/>
  <c r="AY279" i="70"/>
  <c r="AW279" i="70"/>
  <c r="AV267" i="70"/>
  <c r="AW267" i="70"/>
  <c r="AX267" i="70"/>
  <c r="AY267" i="70"/>
  <c r="AV255" i="70"/>
  <c r="AY255" i="70"/>
  <c r="AW255" i="70"/>
  <c r="AX255" i="70"/>
  <c r="AV243" i="70"/>
  <c r="AW243" i="70"/>
  <c r="AX243" i="70"/>
  <c r="AY243" i="70"/>
  <c r="AV231" i="70"/>
  <c r="AW231" i="70"/>
  <c r="AX231" i="70"/>
  <c r="AY231" i="70"/>
  <c r="AV219" i="70"/>
  <c r="AW219" i="70"/>
  <c r="AY219" i="70"/>
  <c r="AX219" i="70"/>
  <c r="AV207" i="70"/>
  <c r="AW207" i="70"/>
  <c r="AX207" i="70"/>
  <c r="AY207" i="70"/>
  <c r="AV195" i="70"/>
  <c r="AW195" i="70"/>
  <c r="AY195" i="70"/>
  <c r="AX195" i="70"/>
  <c r="AV183" i="70"/>
  <c r="AW183" i="70"/>
  <c r="AX183" i="70"/>
  <c r="AY183" i="70"/>
  <c r="AV171" i="70"/>
  <c r="AW171" i="70"/>
  <c r="AX171" i="70"/>
  <c r="AY171" i="70"/>
  <c r="AV159" i="70"/>
  <c r="AW159" i="70"/>
  <c r="AX159" i="70"/>
  <c r="AY159" i="70"/>
  <c r="AV147" i="70"/>
  <c r="AW147" i="70"/>
  <c r="AX147" i="70"/>
  <c r="AY147" i="70"/>
  <c r="AV138" i="70"/>
  <c r="AW138" i="70"/>
  <c r="AX138" i="70"/>
  <c r="AY138" i="70"/>
  <c r="AW42" i="70"/>
  <c r="AY42" i="70"/>
  <c r="AX42" i="70"/>
  <c r="AV42" i="70"/>
  <c r="AV277" i="70"/>
  <c r="AW277" i="70"/>
  <c r="AX277" i="70"/>
  <c r="AY277" i="70"/>
  <c r="AV229" i="70"/>
  <c r="AW229" i="70"/>
  <c r="AX229" i="70"/>
  <c r="AY229" i="70"/>
  <c r="AW101" i="70"/>
  <c r="AX101" i="70"/>
  <c r="AY101" i="70"/>
  <c r="AV101" i="70"/>
  <c r="AV360" i="70"/>
  <c r="AW360" i="70"/>
  <c r="AX360" i="70"/>
  <c r="AY360" i="70"/>
  <c r="AV168" i="70"/>
  <c r="AW168" i="70"/>
  <c r="AX168" i="70"/>
  <c r="AY168" i="70"/>
  <c r="AV88" i="70"/>
  <c r="AW88" i="70"/>
  <c r="AX88" i="70"/>
  <c r="AY88" i="70"/>
  <c r="AV299" i="70"/>
  <c r="AW299" i="70"/>
  <c r="AX299" i="70"/>
  <c r="AY299" i="70"/>
  <c r="AV215" i="70"/>
  <c r="AW215" i="70"/>
  <c r="AX215" i="70"/>
  <c r="AY215" i="70"/>
  <c r="AV99" i="70"/>
  <c r="AW99" i="70"/>
  <c r="AX99" i="70"/>
  <c r="AY99" i="70"/>
  <c r="AV62" i="70"/>
  <c r="AW62" i="70"/>
  <c r="AX62" i="70"/>
  <c r="AY62" i="70"/>
  <c r="AV133" i="70"/>
  <c r="AW133" i="70"/>
  <c r="AX133" i="70"/>
  <c r="AY133" i="70"/>
  <c r="AV60" i="70"/>
  <c r="AW60" i="70"/>
  <c r="AX60" i="70"/>
  <c r="AY60" i="70"/>
  <c r="AX139" i="70"/>
  <c r="AY139" i="70"/>
  <c r="AV139" i="70"/>
  <c r="AW139" i="70"/>
  <c r="AW127" i="70"/>
  <c r="AV127" i="70"/>
  <c r="AX127" i="70"/>
  <c r="AY127" i="70"/>
  <c r="AV115" i="70"/>
  <c r="AW115" i="70"/>
  <c r="AX115" i="70"/>
  <c r="AY115" i="70"/>
  <c r="AV103" i="70"/>
  <c r="AW103" i="70"/>
  <c r="AX103" i="70"/>
  <c r="AY103" i="70"/>
  <c r="AW91" i="70"/>
  <c r="AX91" i="70"/>
  <c r="AY91" i="70"/>
  <c r="AV91" i="70"/>
  <c r="AW79" i="70"/>
  <c r="AX79" i="70"/>
  <c r="AV79" i="70"/>
  <c r="AY79" i="70"/>
  <c r="AV67" i="70"/>
  <c r="AW67" i="70"/>
  <c r="AX67" i="70"/>
  <c r="AY67" i="70"/>
  <c r="AY55" i="70"/>
  <c r="AV55" i="70"/>
  <c r="AX55" i="70"/>
  <c r="AW55" i="70"/>
  <c r="AW43" i="70"/>
  <c r="AX43" i="70"/>
  <c r="AV43" i="70"/>
  <c r="AY43" i="70"/>
  <c r="AV31" i="70"/>
  <c r="AW31" i="70"/>
  <c r="AX31" i="70"/>
  <c r="AY31" i="70"/>
  <c r="AV19" i="70"/>
  <c r="AW19" i="70"/>
  <c r="AX19" i="70"/>
  <c r="AY19" i="70"/>
  <c r="AV362" i="70"/>
  <c r="AW362" i="70"/>
  <c r="AX362" i="70"/>
  <c r="AY362" i="70"/>
  <c r="AV350" i="70"/>
  <c r="AW350" i="70"/>
  <c r="AX350" i="70"/>
  <c r="AY350" i="70"/>
  <c r="AV338" i="70"/>
  <c r="AW338" i="70"/>
  <c r="AX338" i="70"/>
  <c r="AY338" i="70"/>
  <c r="AV326" i="70"/>
  <c r="AW326" i="70"/>
  <c r="AX326" i="70"/>
  <c r="AY326" i="70"/>
  <c r="AV314" i="70"/>
  <c r="AW314" i="70"/>
  <c r="AX314" i="70"/>
  <c r="AY314" i="70"/>
  <c r="AV302" i="70"/>
  <c r="AW302" i="70"/>
  <c r="AX302" i="70"/>
  <c r="AY302" i="70"/>
  <c r="AV290" i="70"/>
  <c r="AW290" i="70"/>
  <c r="AX290" i="70"/>
  <c r="AY290" i="70"/>
  <c r="AV278" i="70"/>
  <c r="AW278" i="70"/>
  <c r="AX278" i="70"/>
  <c r="AY278" i="70"/>
  <c r="AV266" i="70"/>
  <c r="AW266" i="70"/>
  <c r="AX266" i="70"/>
  <c r="AY266" i="70"/>
  <c r="AV254" i="70"/>
  <c r="AX254" i="70"/>
  <c r="AW254" i="70"/>
  <c r="AY254" i="70"/>
  <c r="AV242" i="70"/>
  <c r="AW242" i="70"/>
  <c r="AX242" i="70"/>
  <c r="AY242" i="70"/>
  <c r="AV230" i="70"/>
  <c r="AW230" i="70"/>
  <c r="AX230" i="70"/>
  <c r="AY230" i="70"/>
  <c r="AV218" i="70"/>
  <c r="AW218" i="70"/>
  <c r="AX218" i="70"/>
  <c r="AY218" i="70"/>
  <c r="AV206" i="70"/>
  <c r="AW206" i="70"/>
  <c r="AX206" i="70"/>
  <c r="AY206" i="70"/>
  <c r="AV194" i="70"/>
  <c r="AW194" i="70"/>
  <c r="AX194" i="70"/>
  <c r="AY194" i="70"/>
  <c r="AV182" i="70"/>
  <c r="AW182" i="70"/>
  <c r="AX182" i="70"/>
  <c r="AY182" i="70"/>
  <c r="AV170" i="70"/>
  <c r="AW170" i="70"/>
  <c r="AX170" i="70"/>
  <c r="AY170" i="70"/>
  <c r="AV158" i="70"/>
  <c r="AW158" i="70"/>
  <c r="AX158" i="70"/>
  <c r="AY158" i="70"/>
  <c r="AV146" i="70"/>
  <c r="AW146" i="70"/>
  <c r="AX146" i="70"/>
  <c r="AY146" i="70"/>
  <c r="D15" i="91"/>
  <c r="C95" i="63"/>
  <c r="C88" i="63"/>
  <c r="AT354" i="70"/>
  <c r="AU354" i="70"/>
  <c r="AT282" i="70"/>
  <c r="AU282" i="70"/>
  <c r="AT234" i="70"/>
  <c r="AU234" i="70"/>
  <c r="AT198" i="70"/>
  <c r="AU198" i="70"/>
  <c r="AT150" i="70"/>
  <c r="AU150" i="70"/>
  <c r="AT138" i="70"/>
  <c r="AU138" i="70"/>
  <c r="AT126" i="70"/>
  <c r="AU126" i="70"/>
  <c r="AU114" i="70"/>
  <c r="AT114" i="70"/>
  <c r="AU102" i="70"/>
  <c r="AT102" i="70"/>
  <c r="AT90" i="70"/>
  <c r="AU90" i="70"/>
  <c r="AT78" i="70"/>
  <c r="AU78" i="70"/>
  <c r="AT66" i="70"/>
  <c r="AU66" i="70"/>
  <c r="AT54" i="70"/>
  <c r="AU54" i="70"/>
  <c r="AT413" i="70"/>
  <c r="AU413" i="70"/>
  <c r="AT401" i="70"/>
  <c r="AU401" i="70"/>
  <c r="AT389" i="70"/>
  <c r="AU389" i="70"/>
  <c r="AT377" i="70"/>
  <c r="AU377" i="70"/>
  <c r="AT365" i="70"/>
  <c r="AU365" i="70"/>
  <c r="AT353" i="70"/>
  <c r="AU353" i="70"/>
  <c r="AT341" i="70"/>
  <c r="AU341" i="70"/>
  <c r="AT329" i="70"/>
  <c r="AU329" i="70"/>
  <c r="AT317" i="70"/>
  <c r="AU317" i="70"/>
  <c r="AT305" i="70"/>
  <c r="AU305" i="70"/>
  <c r="AT293" i="70"/>
  <c r="AU293" i="70"/>
  <c r="AT281" i="70"/>
  <c r="AU281" i="70"/>
  <c r="AT269" i="70"/>
  <c r="AU269" i="70"/>
  <c r="AT257" i="70"/>
  <c r="AU257" i="70"/>
  <c r="AT245" i="70"/>
  <c r="AU245" i="70"/>
  <c r="AT233" i="70"/>
  <c r="AU233" i="70"/>
  <c r="AT221" i="70"/>
  <c r="AU221" i="70"/>
  <c r="AT209" i="70"/>
  <c r="AU209" i="70"/>
  <c r="AT197" i="70"/>
  <c r="AU197" i="70"/>
  <c r="AT185" i="70"/>
  <c r="AU185" i="70"/>
  <c r="AT173" i="70"/>
  <c r="AU173" i="70"/>
  <c r="AT161" i="70"/>
  <c r="AU161" i="70"/>
  <c r="AT149" i="70"/>
  <c r="AU149" i="70"/>
  <c r="AT137" i="70"/>
  <c r="AU137" i="70"/>
  <c r="AT125" i="70"/>
  <c r="AU125" i="70"/>
  <c r="AT113" i="70"/>
  <c r="AU113" i="70"/>
  <c r="AT101" i="70"/>
  <c r="AU101" i="70"/>
  <c r="AT89" i="70"/>
  <c r="AU89" i="70"/>
  <c r="AT77" i="70"/>
  <c r="AU77" i="70"/>
  <c r="AT65" i="70"/>
  <c r="AU65" i="70"/>
  <c r="AT53" i="70"/>
  <c r="AU53" i="70"/>
  <c r="AT41" i="70"/>
  <c r="AU41" i="70"/>
  <c r="AT29" i="70"/>
  <c r="AU29" i="70"/>
  <c r="AT17" i="70"/>
  <c r="AU17" i="70"/>
  <c r="AT355" i="70"/>
  <c r="AU355" i="70"/>
  <c r="AU259" i="70"/>
  <c r="AT259" i="70"/>
  <c r="AT163" i="70"/>
  <c r="AU163" i="70"/>
  <c r="AU43" i="70"/>
  <c r="AT43" i="70"/>
  <c r="AT366" i="70"/>
  <c r="AU366" i="70"/>
  <c r="AT258" i="70"/>
  <c r="AU258" i="70"/>
  <c r="AU174" i="70"/>
  <c r="AT174" i="70"/>
  <c r="AU42" i="70"/>
  <c r="AT42" i="70"/>
  <c r="AT388" i="70"/>
  <c r="AU388" i="70"/>
  <c r="AU352" i="70"/>
  <c r="AT352" i="70"/>
  <c r="AT328" i="70"/>
  <c r="AU328" i="70"/>
  <c r="AT316" i="70"/>
  <c r="AU316" i="70"/>
  <c r="AT304" i="70"/>
  <c r="AU304" i="70"/>
  <c r="AT292" i="70"/>
  <c r="AU292" i="70"/>
  <c r="AU280" i="70"/>
  <c r="AT280" i="70"/>
  <c r="AU244" i="70"/>
  <c r="AT244" i="70"/>
  <c r="AT232" i="70"/>
  <c r="AU232" i="70"/>
  <c r="AU220" i="70"/>
  <c r="AT220" i="70"/>
  <c r="AT208" i="70"/>
  <c r="AU208" i="70"/>
  <c r="AU196" i="70"/>
  <c r="AT196" i="70"/>
  <c r="AT184" i="70"/>
  <c r="AU184" i="70"/>
  <c r="AU172" i="70"/>
  <c r="AT172" i="70"/>
  <c r="AT160" i="70"/>
  <c r="AU160" i="70"/>
  <c r="AT148" i="70"/>
  <c r="AU148" i="70"/>
  <c r="AU136" i="70"/>
  <c r="AT136" i="70"/>
  <c r="AU124" i="70"/>
  <c r="AT124" i="70"/>
  <c r="AT112" i="70"/>
  <c r="AU112" i="70"/>
  <c r="AU100" i="70"/>
  <c r="AT100" i="70"/>
  <c r="AT88" i="70"/>
  <c r="AU88" i="70"/>
  <c r="AT76" i="70"/>
  <c r="AU76" i="70"/>
  <c r="AU64" i="70"/>
  <c r="AT64" i="70"/>
  <c r="AT52" i="70"/>
  <c r="AU52" i="70"/>
  <c r="AT40" i="70"/>
  <c r="AU40" i="70"/>
  <c r="AT28" i="70"/>
  <c r="AU28" i="70"/>
  <c r="AT16" i="70"/>
  <c r="AU16" i="70"/>
  <c r="AT411" i="70"/>
  <c r="AU411" i="70"/>
  <c r="AU399" i="70"/>
  <c r="AT399" i="70"/>
  <c r="AT387" i="70"/>
  <c r="AU387" i="70"/>
  <c r="AU375" i="70"/>
  <c r="AT375" i="70"/>
  <c r="AT363" i="70"/>
  <c r="AU363" i="70"/>
  <c r="AT351" i="70"/>
  <c r="AU351" i="70"/>
  <c r="AT339" i="70"/>
  <c r="AU339" i="70"/>
  <c r="AU327" i="70"/>
  <c r="AT327" i="70"/>
  <c r="AT315" i="70"/>
  <c r="AU315" i="70"/>
  <c r="AT303" i="70"/>
  <c r="AU303" i="70"/>
  <c r="AU291" i="70"/>
  <c r="AT291" i="70"/>
  <c r="AT279" i="70"/>
  <c r="AU279" i="70"/>
  <c r="AU267" i="70"/>
  <c r="AT267" i="70"/>
  <c r="AU255" i="70"/>
  <c r="AT255" i="70"/>
  <c r="AT243" i="70"/>
  <c r="AU243" i="70"/>
  <c r="AT231" i="70"/>
  <c r="AU231" i="70"/>
  <c r="AU219" i="70"/>
  <c r="AT219" i="70"/>
  <c r="AT207" i="70"/>
  <c r="AU207" i="70"/>
  <c r="AU195" i="70"/>
  <c r="AT195" i="70"/>
  <c r="AU183" i="70"/>
  <c r="AT183" i="70"/>
  <c r="AT171" i="70"/>
  <c r="AU171" i="70"/>
  <c r="AT159" i="70"/>
  <c r="AU159" i="70"/>
  <c r="AT147" i="70"/>
  <c r="AU147" i="70"/>
  <c r="AT135" i="70"/>
  <c r="AU135" i="70"/>
  <c r="AU123" i="70"/>
  <c r="AT123" i="70"/>
  <c r="AU111" i="70"/>
  <c r="AT111" i="70"/>
  <c r="AT99" i="70"/>
  <c r="AU99" i="70"/>
  <c r="AT87" i="70"/>
  <c r="AU87" i="70"/>
  <c r="AT75" i="70"/>
  <c r="AU75" i="70"/>
  <c r="AT63" i="70"/>
  <c r="AU63" i="70"/>
  <c r="AU51" i="70"/>
  <c r="AT51" i="70"/>
  <c r="AT39" i="70"/>
  <c r="AU39" i="70"/>
  <c r="AT27" i="70"/>
  <c r="AU27" i="70"/>
  <c r="AT15" i="70"/>
  <c r="AU15" i="70"/>
  <c r="AT230" i="70"/>
  <c r="AU230" i="70"/>
  <c r="AU182" i="70"/>
  <c r="AT182" i="70"/>
  <c r="AU110" i="70"/>
  <c r="AT110" i="70"/>
  <c r="AT50" i="70"/>
  <c r="AU50" i="70"/>
  <c r="AT319" i="70"/>
  <c r="AU319" i="70"/>
  <c r="AT199" i="70"/>
  <c r="AU199" i="70"/>
  <c r="AT79" i="70"/>
  <c r="AU79" i="70"/>
  <c r="AT318" i="70"/>
  <c r="AU318" i="70"/>
  <c r="AT246" i="70"/>
  <c r="AU246" i="70"/>
  <c r="AU162" i="70"/>
  <c r="AT162" i="70"/>
  <c r="AT18" i="70"/>
  <c r="AU18" i="70"/>
  <c r="AU412" i="70"/>
  <c r="AT412" i="70"/>
  <c r="AT364" i="70"/>
  <c r="AU364" i="70"/>
  <c r="AU268" i="70"/>
  <c r="AT268" i="70"/>
  <c r="AU398" i="70"/>
  <c r="AT398" i="70"/>
  <c r="AT374" i="70"/>
  <c r="AU374" i="70"/>
  <c r="AT350" i="70"/>
  <c r="AU350" i="70"/>
  <c r="AT326" i="70"/>
  <c r="AU326" i="70"/>
  <c r="AT302" i="70"/>
  <c r="AU302" i="70"/>
  <c r="AT278" i="70"/>
  <c r="AU278" i="70"/>
  <c r="AT254" i="70"/>
  <c r="AU254" i="70"/>
  <c r="AT218" i="70"/>
  <c r="AU218" i="70"/>
  <c r="AT194" i="70"/>
  <c r="AU194" i="70"/>
  <c r="AT158" i="70"/>
  <c r="AU158" i="70"/>
  <c r="AT122" i="70"/>
  <c r="AU122" i="70"/>
  <c r="AT86" i="70"/>
  <c r="AU86" i="70"/>
  <c r="AT62" i="70"/>
  <c r="AU62" i="70"/>
  <c r="AT26" i="70"/>
  <c r="AU26" i="70"/>
  <c r="AT14" i="70"/>
  <c r="AU14" i="70"/>
  <c r="AU409" i="70"/>
  <c r="AT409" i="70"/>
  <c r="AT397" i="70"/>
  <c r="AU397" i="70"/>
  <c r="AU385" i="70"/>
  <c r="AT385" i="70"/>
  <c r="AU373" i="70"/>
  <c r="AT373" i="70"/>
  <c r="AT361" i="70"/>
  <c r="AU361" i="70"/>
  <c r="AT349" i="70"/>
  <c r="AU349" i="70"/>
  <c r="AU337" i="70"/>
  <c r="AT337" i="70"/>
  <c r="AT325" i="70"/>
  <c r="AU325" i="70"/>
  <c r="AU313" i="70"/>
  <c r="AT313" i="70"/>
  <c r="AU301" i="70"/>
  <c r="AT301" i="70"/>
  <c r="AT289" i="70"/>
  <c r="AU289" i="70"/>
  <c r="AT277" i="70"/>
  <c r="AU277" i="70"/>
  <c r="AT265" i="70"/>
  <c r="AU265" i="70"/>
  <c r="AT253" i="70"/>
  <c r="AU253" i="70"/>
  <c r="AT241" i="70"/>
  <c r="AU241" i="70"/>
  <c r="AU229" i="70"/>
  <c r="AT229" i="70"/>
  <c r="AT217" i="70"/>
  <c r="AU217" i="70"/>
  <c r="AU205" i="70"/>
  <c r="AT205" i="70"/>
  <c r="AT193" i="70"/>
  <c r="AU193" i="70"/>
  <c r="AT181" i="70"/>
  <c r="AU181" i="70"/>
  <c r="AU169" i="70"/>
  <c r="AT169" i="70"/>
  <c r="AU157" i="70"/>
  <c r="AT157" i="70"/>
  <c r="AT145" i="70"/>
  <c r="AU145" i="70"/>
  <c r="AT133" i="70"/>
  <c r="AU133" i="70"/>
  <c r="AT121" i="70"/>
  <c r="AU121" i="70"/>
  <c r="AT109" i="70"/>
  <c r="AU109" i="70"/>
  <c r="AU97" i="70"/>
  <c r="AT97" i="70"/>
  <c r="AU85" i="70"/>
  <c r="AT85" i="70"/>
  <c r="AT73" i="70"/>
  <c r="AU73" i="70"/>
  <c r="AU61" i="70"/>
  <c r="AT61" i="70"/>
  <c r="AT49" i="70"/>
  <c r="AU49" i="70"/>
  <c r="AU37" i="70"/>
  <c r="AT37" i="70"/>
  <c r="AU25" i="70"/>
  <c r="AT25" i="70"/>
  <c r="AU13" i="70"/>
  <c r="AT13" i="70"/>
  <c r="AT378" i="70"/>
  <c r="AU378" i="70"/>
  <c r="AU270" i="70"/>
  <c r="AT270" i="70"/>
  <c r="AT186" i="70"/>
  <c r="AU186" i="70"/>
  <c r="AU30" i="70"/>
  <c r="AT30" i="70"/>
  <c r="AT400" i="70"/>
  <c r="AU400" i="70"/>
  <c r="AT376" i="70"/>
  <c r="AU376" i="70"/>
  <c r="AU340" i="70"/>
  <c r="AT340" i="70"/>
  <c r="AT256" i="70"/>
  <c r="AU256" i="70"/>
  <c r="AT410" i="70"/>
  <c r="AU410" i="70"/>
  <c r="AU386" i="70"/>
  <c r="AT386" i="70"/>
  <c r="AU362" i="70"/>
  <c r="AT362" i="70"/>
  <c r="AU338" i="70"/>
  <c r="AT338" i="70"/>
  <c r="AU314" i="70"/>
  <c r="AT314" i="70"/>
  <c r="AU290" i="70"/>
  <c r="AT290" i="70"/>
  <c r="AT266" i="70"/>
  <c r="AU266" i="70"/>
  <c r="AU242" i="70"/>
  <c r="AT242" i="70"/>
  <c r="AT206" i="70"/>
  <c r="AU206" i="70"/>
  <c r="AU170" i="70"/>
  <c r="AT170" i="70"/>
  <c r="AU146" i="70"/>
  <c r="AT146" i="70"/>
  <c r="AU134" i="70"/>
  <c r="AT134" i="70"/>
  <c r="AU98" i="70"/>
  <c r="AT98" i="70"/>
  <c r="AU74" i="70"/>
  <c r="AT74" i="70"/>
  <c r="AT38" i="70"/>
  <c r="AU38" i="70"/>
  <c r="AT408" i="70"/>
  <c r="AU408" i="70"/>
  <c r="AT396" i="70"/>
  <c r="AU396" i="70"/>
  <c r="AU384" i="70"/>
  <c r="AT384" i="70"/>
  <c r="AT372" i="70"/>
  <c r="AU372" i="70"/>
  <c r="AU360" i="70"/>
  <c r="AT360" i="70"/>
  <c r="AT348" i="70"/>
  <c r="AU348" i="70"/>
  <c r="AT336" i="70"/>
  <c r="AU336" i="70"/>
  <c r="AT324" i="70"/>
  <c r="AU324" i="70"/>
  <c r="AT312" i="70"/>
  <c r="AU312" i="70"/>
  <c r="AT300" i="70"/>
  <c r="AU300" i="70"/>
  <c r="AU288" i="70"/>
  <c r="AT288" i="70"/>
  <c r="AT276" i="70"/>
  <c r="AU276" i="70"/>
  <c r="AT264" i="70"/>
  <c r="AU264" i="70"/>
  <c r="AU252" i="70"/>
  <c r="AT252" i="70"/>
  <c r="AT240" i="70"/>
  <c r="AU240" i="70"/>
  <c r="AU228" i="70"/>
  <c r="AT228" i="70"/>
  <c r="AU216" i="70"/>
  <c r="AT216" i="70"/>
  <c r="AT204" i="70"/>
  <c r="AU204" i="70"/>
  <c r="AT192" i="70"/>
  <c r="AU192" i="70"/>
  <c r="AT180" i="70"/>
  <c r="AU180" i="70"/>
  <c r="AT168" i="70"/>
  <c r="AU168" i="70"/>
  <c r="AU156" i="70"/>
  <c r="AT156" i="70"/>
  <c r="AU144" i="70"/>
  <c r="AT144" i="70"/>
  <c r="AT132" i="70"/>
  <c r="AU132" i="70"/>
  <c r="AU120" i="70"/>
  <c r="AT120" i="70"/>
  <c r="AU108" i="70"/>
  <c r="AT108" i="70"/>
  <c r="AT96" i="70"/>
  <c r="AU96" i="70"/>
  <c r="AU84" i="70"/>
  <c r="AT84" i="70"/>
  <c r="AU72" i="70"/>
  <c r="AT72" i="70"/>
  <c r="AT60" i="70"/>
  <c r="AU60" i="70"/>
  <c r="AU48" i="70"/>
  <c r="AT48" i="70"/>
  <c r="AU36" i="70"/>
  <c r="AT36" i="70"/>
  <c r="AT24" i="70"/>
  <c r="AU24" i="70"/>
  <c r="AT12" i="70"/>
  <c r="AU12" i="70"/>
  <c r="AU391" i="70"/>
  <c r="AT391" i="70"/>
  <c r="AT379" i="70"/>
  <c r="AU379" i="70"/>
  <c r="AT343" i="70"/>
  <c r="AU343" i="70"/>
  <c r="AT307" i="70"/>
  <c r="AU307" i="70"/>
  <c r="AT283" i="70"/>
  <c r="AU283" i="70"/>
  <c r="AT235" i="70"/>
  <c r="AU235" i="70"/>
  <c r="AT211" i="70"/>
  <c r="AU211" i="70"/>
  <c r="AT175" i="70"/>
  <c r="AU175" i="70"/>
  <c r="AT151" i="70"/>
  <c r="AU151" i="70"/>
  <c r="AT127" i="70"/>
  <c r="AU127" i="70"/>
  <c r="AT103" i="70"/>
  <c r="AU103" i="70"/>
  <c r="AT67" i="70"/>
  <c r="AU67" i="70"/>
  <c r="AU31" i="70"/>
  <c r="AT31" i="70"/>
  <c r="AT402" i="70"/>
  <c r="AU402" i="70"/>
  <c r="AT342" i="70"/>
  <c r="AU342" i="70"/>
  <c r="AU306" i="70"/>
  <c r="AT306" i="70"/>
  <c r="AT210" i="70"/>
  <c r="AU210" i="70"/>
  <c r="AT407" i="70"/>
  <c r="AU407" i="70"/>
  <c r="AT383" i="70"/>
  <c r="AU383" i="70"/>
  <c r="AT371" i="70"/>
  <c r="AU371" i="70"/>
  <c r="AT347" i="70"/>
  <c r="AU347" i="70"/>
  <c r="AT323" i="70"/>
  <c r="AU323" i="70"/>
  <c r="AT287" i="70"/>
  <c r="AU287" i="70"/>
  <c r="AT275" i="70"/>
  <c r="AU275" i="70"/>
  <c r="AT251" i="70"/>
  <c r="AU251" i="70"/>
  <c r="AT227" i="70"/>
  <c r="AU227" i="70"/>
  <c r="AT203" i="70"/>
  <c r="AU203" i="70"/>
  <c r="AT179" i="70"/>
  <c r="AU179" i="70"/>
  <c r="AT155" i="70"/>
  <c r="AU155" i="70"/>
  <c r="AT131" i="70"/>
  <c r="AU131" i="70"/>
  <c r="AT107" i="70"/>
  <c r="AU107" i="70"/>
  <c r="AT83" i="70"/>
  <c r="AU83" i="70"/>
  <c r="AT59" i="70"/>
  <c r="AU59" i="70"/>
  <c r="AT35" i="70"/>
  <c r="AU35" i="70"/>
  <c r="AT11" i="70"/>
  <c r="AU11" i="70"/>
  <c r="AT406" i="70"/>
  <c r="AU406" i="70"/>
  <c r="AU382" i="70"/>
  <c r="AT382" i="70"/>
  <c r="AT358" i="70"/>
  <c r="AU358" i="70"/>
  <c r="AT334" i="70"/>
  <c r="AU334" i="70"/>
  <c r="AT310" i="70"/>
  <c r="AU310" i="70"/>
  <c r="AT286" i="70"/>
  <c r="AU286" i="70"/>
  <c r="AT262" i="70"/>
  <c r="AU262" i="70"/>
  <c r="AT226" i="70"/>
  <c r="AU226" i="70"/>
  <c r="AU202" i="70"/>
  <c r="AT202" i="70"/>
  <c r="AT178" i="70"/>
  <c r="AU178" i="70"/>
  <c r="AU154" i="70"/>
  <c r="AT154" i="70"/>
  <c r="AT130" i="70"/>
  <c r="AU130" i="70"/>
  <c r="AT106" i="70"/>
  <c r="AU106" i="70"/>
  <c r="AT82" i="70"/>
  <c r="AU82" i="70"/>
  <c r="AT58" i="70"/>
  <c r="AU58" i="70"/>
  <c r="AT46" i="70"/>
  <c r="AU46" i="70"/>
  <c r="AT22" i="70"/>
  <c r="AU22" i="70"/>
  <c r="AT405" i="70"/>
  <c r="AU405" i="70"/>
  <c r="AT381" i="70"/>
  <c r="AU381" i="70"/>
  <c r="AT357" i="70"/>
  <c r="AU357" i="70"/>
  <c r="AT333" i="70"/>
  <c r="AU333" i="70"/>
  <c r="AT309" i="70"/>
  <c r="AU309" i="70"/>
  <c r="AU297" i="70"/>
  <c r="AT297" i="70"/>
  <c r="AT273" i="70"/>
  <c r="AU273" i="70"/>
  <c r="AT249" i="70"/>
  <c r="AU249" i="70"/>
  <c r="AT225" i="70"/>
  <c r="AU225" i="70"/>
  <c r="AT201" i="70"/>
  <c r="AU201" i="70"/>
  <c r="AT177" i="70"/>
  <c r="AU177" i="70"/>
  <c r="AT165" i="70"/>
  <c r="AU165" i="70"/>
  <c r="AT141" i="70"/>
  <c r="AU141" i="70"/>
  <c r="AT129" i="70"/>
  <c r="AU129" i="70"/>
  <c r="AT117" i="70"/>
  <c r="AU117" i="70"/>
  <c r="AT105" i="70"/>
  <c r="AU105" i="70"/>
  <c r="AT81" i="70"/>
  <c r="AU81" i="70"/>
  <c r="AU69" i="70"/>
  <c r="AT69" i="70"/>
  <c r="AT57" i="70"/>
  <c r="AU57" i="70"/>
  <c r="AT45" i="70"/>
  <c r="AU45" i="70"/>
  <c r="AU33" i="70"/>
  <c r="AT33" i="70"/>
  <c r="AT21" i="70"/>
  <c r="AU21" i="70"/>
  <c r="AT403" i="70"/>
  <c r="AU403" i="70"/>
  <c r="AT367" i="70"/>
  <c r="AU367" i="70"/>
  <c r="AT331" i="70"/>
  <c r="AU331" i="70"/>
  <c r="AT295" i="70"/>
  <c r="AU295" i="70"/>
  <c r="AT271" i="70"/>
  <c r="AU271" i="70"/>
  <c r="AT247" i="70"/>
  <c r="AU247" i="70"/>
  <c r="AT223" i="70"/>
  <c r="AU223" i="70"/>
  <c r="AT187" i="70"/>
  <c r="AU187" i="70"/>
  <c r="AT139" i="70"/>
  <c r="AU139" i="70"/>
  <c r="AT115" i="70"/>
  <c r="AU115" i="70"/>
  <c r="AT91" i="70"/>
  <c r="AU91" i="70"/>
  <c r="AU55" i="70"/>
  <c r="AT55" i="70"/>
  <c r="AU19" i="70"/>
  <c r="AT19" i="70"/>
  <c r="AT390" i="70"/>
  <c r="AU390" i="70"/>
  <c r="AT330" i="70"/>
  <c r="AU330" i="70"/>
  <c r="AT294" i="70"/>
  <c r="AU294" i="70"/>
  <c r="AU222" i="70"/>
  <c r="AT222" i="70"/>
  <c r="AT395" i="70"/>
  <c r="AU395" i="70"/>
  <c r="AT359" i="70"/>
  <c r="AU359" i="70"/>
  <c r="AT335" i="70"/>
  <c r="AU335" i="70"/>
  <c r="AT311" i="70"/>
  <c r="AU311" i="70"/>
  <c r="AT299" i="70"/>
  <c r="AU299" i="70"/>
  <c r="AT263" i="70"/>
  <c r="AU263" i="70"/>
  <c r="AT239" i="70"/>
  <c r="AU239" i="70"/>
  <c r="AT215" i="70"/>
  <c r="AU215" i="70"/>
  <c r="AT191" i="70"/>
  <c r="AU191" i="70"/>
  <c r="AT167" i="70"/>
  <c r="AU167" i="70"/>
  <c r="AT143" i="70"/>
  <c r="AU143" i="70"/>
  <c r="AT119" i="70"/>
  <c r="AU119" i="70"/>
  <c r="AT95" i="70"/>
  <c r="AU95" i="70"/>
  <c r="AT71" i="70"/>
  <c r="AU71" i="70"/>
  <c r="AT47" i="70"/>
  <c r="AU47" i="70"/>
  <c r="AT23" i="70"/>
  <c r="AU23" i="70"/>
  <c r="AT394" i="70"/>
  <c r="AU394" i="70"/>
  <c r="AT370" i="70"/>
  <c r="AU370" i="70"/>
  <c r="AT346" i="70"/>
  <c r="AU346" i="70"/>
  <c r="AT322" i="70"/>
  <c r="AU322" i="70"/>
  <c r="AT298" i="70"/>
  <c r="AU298" i="70"/>
  <c r="AT274" i="70"/>
  <c r="AU274" i="70"/>
  <c r="AU250" i="70"/>
  <c r="AT250" i="70"/>
  <c r="AT238" i="70"/>
  <c r="AU238" i="70"/>
  <c r="AT214" i="70"/>
  <c r="AU214" i="70"/>
  <c r="AT190" i="70"/>
  <c r="AU190" i="70"/>
  <c r="AU166" i="70"/>
  <c r="AT166" i="70"/>
  <c r="AT142" i="70"/>
  <c r="AU142" i="70"/>
  <c r="AT118" i="70"/>
  <c r="AU118" i="70"/>
  <c r="AT94" i="70"/>
  <c r="AU94" i="70"/>
  <c r="AT70" i="70"/>
  <c r="AU70" i="70"/>
  <c r="AT34" i="70"/>
  <c r="AU34" i="70"/>
  <c r="AT393" i="70"/>
  <c r="AU393" i="70"/>
  <c r="AU369" i="70"/>
  <c r="AT369" i="70"/>
  <c r="AT345" i="70"/>
  <c r="AU345" i="70"/>
  <c r="AT321" i="70"/>
  <c r="AU321" i="70"/>
  <c r="AT285" i="70"/>
  <c r="AU285" i="70"/>
  <c r="AT261" i="70"/>
  <c r="AU261" i="70"/>
  <c r="AT237" i="70"/>
  <c r="AU237" i="70"/>
  <c r="AT213" i="70"/>
  <c r="AU213" i="70"/>
  <c r="AT189" i="70"/>
  <c r="AU189" i="70"/>
  <c r="AT153" i="70"/>
  <c r="AU153" i="70"/>
  <c r="AT93" i="70"/>
  <c r="AU93" i="70"/>
  <c r="AT404" i="70"/>
  <c r="AU404" i="70"/>
  <c r="AT392" i="70"/>
  <c r="AU392" i="70"/>
  <c r="AT380" i="70"/>
  <c r="AU380" i="70"/>
  <c r="AT368" i="70"/>
  <c r="AU368" i="70"/>
  <c r="AT356" i="70"/>
  <c r="AU356" i="70"/>
  <c r="AU344" i="70"/>
  <c r="AT344" i="70"/>
  <c r="AT332" i="70"/>
  <c r="AU332" i="70"/>
  <c r="AT320" i="70"/>
  <c r="AU320" i="70"/>
  <c r="AT308" i="70"/>
  <c r="AU308" i="70"/>
  <c r="AU296" i="70"/>
  <c r="AT296" i="70"/>
  <c r="AT284" i="70"/>
  <c r="AU284" i="70"/>
  <c r="AT272" i="70"/>
  <c r="AU272" i="70"/>
  <c r="AT260" i="70"/>
  <c r="AU260" i="70"/>
  <c r="AT248" i="70"/>
  <c r="AU248" i="70"/>
  <c r="AT236" i="70"/>
  <c r="AU236" i="70"/>
  <c r="AT224" i="70"/>
  <c r="AU224" i="70"/>
  <c r="AU212" i="70"/>
  <c r="AT212" i="70"/>
  <c r="AT200" i="70"/>
  <c r="AU200" i="70"/>
  <c r="AT188" i="70"/>
  <c r="AU188" i="70"/>
  <c r="AT176" i="70"/>
  <c r="AU176" i="70"/>
  <c r="AT164" i="70"/>
  <c r="AU164" i="70"/>
  <c r="AT152" i="70"/>
  <c r="AU152" i="70"/>
  <c r="AU140" i="70"/>
  <c r="AT140" i="70"/>
  <c r="AU128" i="70"/>
  <c r="AT128" i="70"/>
  <c r="AT116" i="70"/>
  <c r="AU116" i="70"/>
  <c r="AT104" i="70"/>
  <c r="AU104" i="70"/>
  <c r="AT92" i="70"/>
  <c r="AU92" i="70"/>
  <c r="AU80" i="70"/>
  <c r="AT80" i="70"/>
  <c r="AT68" i="70"/>
  <c r="AU68" i="70"/>
  <c r="AU56" i="70"/>
  <c r="AT56" i="70"/>
  <c r="AU44" i="70"/>
  <c r="AT44" i="70"/>
  <c r="AT32" i="70"/>
  <c r="AU32" i="70"/>
  <c r="AU20" i="70"/>
  <c r="AT20" i="70"/>
  <c r="AU10" i="70"/>
  <c r="AT10" i="70"/>
  <c r="J11" i="59" l="1"/>
  <c r="F18" i="92"/>
  <c r="F46" i="88"/>
  <c r="I46" i="88" s="1"/>
  <c r="F33" i="88"/>
  <c r="I33" i="88" s="1"/>
  <c r="F43" i="92"/>
  <c r="G43" i="88"/>
  <c r="J43" i="88" s="1"/>
  <c r="F45" i="88"/>
  <c r="I45" i="88" s="1"/>
  <c r="G43" i="92"/>
  <c r="F28" i="88"/>
  <c r="I28" i="88" s="1"/>
  <c r="D43" i="92"/>
  <c r="E43" i="92"/>
  <c r="E46" i="92"/>
  <c r="F46" i="92"/>
  <c r="F43" i="88"/>
  <c r="I43" i="88" s="1"/>
  <c r="G46" i="92"/>
  <c r="F45" i="92"/>
  <c r="E44" i="92"/>
  <c r="G45" i="92"/>
  <c r="G44" i="92"/>
  <c r="F44" i="92"/>
  <c r="D46" i="92"/>
  <c r="E45" i="92"/>
  <c r="D44" i="92"/>
  <c r="D45" i="92"/>
  <c r="F39" i="88"/>
  <c r="I39" i="88" s="1"/>
  <c r="F40" i="88"/>
  <c r="I40" i="88" s="1"/>
  <c r="G49" i="88"/>
  <c r="J49" i="88" s="1"/>
  <c r="F49" i="92"/>
  <c r="G30" i="92"/>
  <c r="G33" i="92"/>
  <c r="G36" i="92"/>
  <c r="F34" i="92"/>
  <c r="F24" i="92"/>
  <c r="F25" i="92"/>
  <c r="E21" i="92"/>
  <c r="F48" i="92"/>
  <c r="E25" i="92"/>
  <c r="G26" i="92"/>
  <c r="D48" i="92"/>
  <c r="F29" i="92"/>
  <c r="F20" i="92"/>
  <c r="F21" i="92"/>
  <c r="E29" i="92"/>
  <c r="E20" i="92"/>
  <c r="F35" i="92"/>
  <c r="D29" i="92"/>
  <c r="D30" i="92"/>
  <c r="D28" i="92"/>
  <c r="D20" i="92"/>
  <c r="D39" i="92"/>
  <c r="G38" i="92"/>
  <c r="D21" i="92"/>
  <c r="G35" i="92"/>
  <c r="F33" i="92"/>
  <c r="E30" i="92"/>
  <c r="E33" i="92"/>
  <c r="G49" i="92"/>
  <c r="E28" i="92"/>
  <c r="G39" i="92"/>
  <c r="F38" i="92"/>
  <c r="G21" i="92"/>
  <c r="F39" i="92"/>
  <c r="E18" i="92"/>
  <c r="D49" i="92"/>
  <c r="E39" i="92"/>
  <c r="E35" i="92"/>
  <c r="D35" i="92"/>
  <c r="G20" i="92"/>
  <c r="E38" i="92"/>
  <c r="G28" i="92"/>
  <c r="D38" i="92"/>
  <c r="F28" i="92"/>
  <c r="G25" i="92"/>
  <c r="E36" i="92"/>
  <c r="G34" i="92"/>
  <c r="G31" i="92"/>
  <c r="G19" i="92"/>
  <c r="G23" i="92"/>
  <c r="D41" i="92"/>
  <c r="D40" i="92"/>
  <c r="G50" i="92"/>
  <c r="F51" i="92"/>
  <c r="G24" i="92"/>
  <c r="F19" i="92"/>
  <c r="F23" i="92"/>
  <c r="F41" i="92"/>
  <c r="E40" i="92"/>
  <c r="F50" i="92"/>
  <c r="D51" i="92"/>
  <c r="F26" i="92"/>
  <c r="F36" i="92"/>
  <c r="D36" i="92"/>
  <c r="E19" i="92"/>
  <c r="E41" i="92"/>
  <c r="E26" i="92"/>
  <c r="D19" i="92"/>
  <c r="D50" i="92"/>
  <c r="E51" i="92"/>
  <c r="G48" i="92"/>
  <c r="D26" i="92"/>
  <c r="F40" i="92"/>
  <c r="F31" i="92"/>
  <c r="E48" i="92"/>
  <c r="E34" i="92"/>
  <c r="E31" i="92"/>
  <c r="D25" i="92"/>
  <c r="D34" i="92"/>
  <c r="D31" i="92"/>
  <c r="E24" i="92"/>
  <c r="D23" i="92"/>
  <c r="E50" i="92"/>
  <c r="G51" i="92"/>
  <c r="D24" i="92"/>
  <c r="G41" i="92"/>
  <c r="G40" i="92"/>
  <c r="D33" i="92"/>
  <c r="G18" i="92"/>
  <c r="G29" i="92"/>
  <c r="E49" i="92"/>
  <c r="F30" i="92"/>
  <c r="E23" i="92"/>
  <c r="F26" i="88"/>
  <c r="I26" i="88" s="1"/>
  <c r="F31" i="88"/>
  <c r="I31" i="88" s="1"/>
  <c r="F19" i="88"/>
  <c r="I19" i="88" s="1"/>
  <c r="F38" i="88"/>
  <c r="I38" i="88" s="1"/>
  <c r="G33" i="88"/>
  <c r="J33" i="88" s="1"/>
  <c r="F50" i="88"/>
  <c r="I50" i="88" s="1"/>
  <c r="F23" i="88"/>
  <c r="I23" i="88" s="1"/>
  <c r="F34" i="88"/>
  <c r="I34" i="88" s="1"/>
  <c r="G39" i="88"/>
  <c r="J39" i="88" s="1"/>
  <c r="F51" i="88"/>
  <c r="I51" i="88" s="1"/>
  <c r="G44" i="88"/>
  <c r="J44" i="88" s="1"/>
  <c r="G45" i="88"/>
  <c r="J45" i="88" s="1"/>
  <c r="F44" i="88"/>
  <c r="I44" i="88" s="1"/>
  <c r="G31" i="88"/>
  <c r="J31" i="88" s="1"/>
  <c r="G19" i="88"/>
  <c r="J19" i="88" s="1"/>
  <c r="G35" i="88"/>
  <c r="J35" i="88" s="1"/>
  <c r="G25" i="88"/>
  <c r="J25" i="88" s="1"/>
  <c r="G38" i="88"/>
  <c r="J38" i="88" s="1"/>
  <c r="G46" i="88"/>
  <c r="J46" i="88" s="1"/>
  <c r="F35" i="88"/>
  <c r="I35" i="88" s="1"/>
  <c r="F25" i="88"/>
  <c r="I25" i="88" s="1"/>
  <c r="F36" i="88"/>
  <c r="I36" i="88" s="1"/>
  <c r="F24" i="88"/>
  <c r="I24" i="88" s="1"/>
  <c r="G30" i="88"/>
  <c r="J30" i="88" s="1"/>
  <c r="F49" i="88"/>
  <c r="I49" i="88" s="1"/>
  <c r="G21" i="88"/>
  <c r="J21" i="88" s="1"/>
  <c r="F30" i="88"/>
  <c r="I30" i="88" s="1"/>
  <c r="F48" i="88"/>
  <c r="I48" i="88" s="1"/>
  <c r="G24" i="88"/>
  <c r="J24" i="88" s="1"/>
  <c r="G40" i="88"/>
  <c r="J40" i="88" s="1"/>
  <c r="G34" i="88"/>
  <c r="J34" i="88" s="1"/>
  <c r="G29" i="88"/>
  <c r="J29" i="88" s="1"/>
  <c r="F21" i="88"/>
  <c r="I21" i="88" s="1"/>
  <c r="G20" i="88"/>
  <c r="J20" i="88" s="1"/>
  <c r="F20" i="88"/>
  <c r="I20" i="88" s="1"/>
  <c r="G28" i="88"/>
  <c r="J28" i="88" s="1"/>
  <c r="G23" i="88"/>
  <c r="J23" i="88" s="1"/>
  <c r="G50" i="88"/>
  <c r="J50" i="88" s="1"/>
  <c r="G48" i="88"/>
  <c r="J48" i="88" s="1"/>
  <c r="G51" i="88"/>
  <c r="J51" i="88" s="1"/>
  <c r="F29" i="88"/>
  <c r="I29" i="88" s="1"/>
  <c r="G36" i="88"/>
  <c r="J36" i="88" s="1"/>
  <c r="G41" i="88"/>
  <c r="J41" i="88" s="1"/>
  <c r="G18" i="88"/>
  <c r="J18" i="88" s="1"/>
  <c r="G26" i="88"/>
  <c r="J26" i="88" s="1"/>
  <c r="F41" i="88"/>
  <c r="I41" i="88" s="1"/>
  <c r="F18" i="88"/>
  <c r="I18" i="88" s="1"/>
  <c r="H17" i="76"/>
  <c r="K11" i="59" l="1"/>
  <c r="F13" i="92"/>
  <c r="D16" i="91"/>
  <c r="D17" i="91"/>
  <c r="M156" i="76"/>
  <c r="M157" i="76"/>
  <c r="M158" i="76"/>
  <c r="K16" i="76" l="1"/>
  <c r="K17" i="76"/>
  <c r="K18" i="76"/>
  <c r="K19" i="76"/>
  <c r="K20" i="76"/>
  <c r="K21" i="76"/>
  <c r="K22" i="76"/>
  <c r="K23" i="76"/>
  <c r="K24" i="76"/>
  <c r="K25" i="76"/>
  <c r="K26" i="76"/>
  <c r="K27" i="76"/>
  <c r="K28" i="76"/>
  <c r="K29" i="76"/>
  <c r="K30" i="76"/>
  <c r="K31" i="76"/>
  <c r="K32" i="76"/>
  <c r="K33" i="76"/>
  <c r="K34" i="76"/>
  <c r="K35" i="76"/>
  <c r="K36" i="76"/>
  <c r="K37" i="76"/>
  <c r="K38" i="76"/>
  <c r="K39" i="76"/>
  <c r="K40" i="76"/>
  <c r="K41" i="76"/>
  <c r="K42" i="76"/>
  <c r="K43" i="76"/>
  <c r="K44" i="76"/>
  <c r="K45" i="76"/>
  <c r="K46" i="76"/>
  <c r="K47" i="76"/>
  <c r="K48" i="76"/>
  <c r="K49" i="76"/>
  <c r="K50" i="76"/>
  <c r="K51" i="76"/>
  <c r="K52" i="76"/>
  <c r="K53" i="76"/>
  <c r="K54" i="76"/>
  <c r="K55" i="76"/>
  <c r="K56" i="76"/>
  <c r="K57" i="76"/>
  <c r="K58" i="76"/>
  <c r="K59" i="76"/>
  <c r="K60" i="76"/>
  <c r="K61" i="76"/>
  <c r="K62" i="76"/>
  <c r="K63" i="76"/>
  <c r="K64" i="76"/>
  <c r="K65" i="76"/>
  <c r="K66" i="76"/>
  <c r="K67" i="76"/>
  <c r="K68" i="76"/>
  <c r="K69" i="76"/>
  <c r="K70" i="76"/>
  <c r="K71" i="76"/>
  <c r="K72" i="76"/>
  <c r="K73" i="76"/>
  <c r="K74" i="76"/>
  <c r="K75" i="76"/>
  <c r="K76" i="76"/>
  <c r="K77" i="76"/>
  <c r="K78" i="76"/>
  <c r="K79" i="76"/>
  <c r="K80" i="76"/>
  <c r="K81" i="76"/>
  <c r="K82" i="76"/>
  <c r="K83" i="76"/>
  <c r="K84" i="76"/>
  <c r="K85" i="76"/>
  <c r="K86" i="76"/>
  <c r="K87" i="76"/>
  <c r="K88" i="76"/>
  <c r="K89" i="76"/>
  <c r="K90" i="76"/>
  <c r="K91" i="76"/>
  <c r="K92" i="76"/>
  <c r="K93" i="76"/>
  <c r="K94" i="76"/>
  <c r="K95" i="76"/>
  <c r="K96" i="76"/>
  <c r="K97" i="76"/>
  <c r="K98" i="76"/>
  <c r="K99" i="76"/>
  <c r="K100" i="76"/>
  <c r="K101" i="76"/>
  <c r="K102" i="76"/>
  <c r="K103" i="76"/>
  <c r="K104" i="76"/>
  <c r="K105" i="76"/>
  <c r="K106" i="76"/>
  <c r="K107" i="76"/>
  <c r="K108" i="76"/>
  <c r="K109" i="76"/>
  <c r="K110" i="76"/>
  <c r="K111" i="76"/>
  <c r="K112" i="76"/>
  <c r="K113" i="76"/>
  <c r="K114" i="76"/>
  <c r="K115" i="76"/>
  <c r="K116" i="76"/>
  <c r="K117" i="76"/>
  <c r="K118" i="76"/>
  <c r="K119" i="76"/>
  <c r="K120" i="76"/>
  <c r="K121" i="76"/>
  <c r="K122" i="76"/>
  <c r="K123" i="76"/>
  <c r="K124" i="76"/>
  <c r="K125" i="76"/>
  <c r="K126" i="76"/>
  <c r="K127" i="76"/>
  <c r="K128" i="76"/>
  <c r="K129" i="76"/>
  <c r="K130" i="76"/>
  <c r="K131" i="76"/>
  <c r="K132" i="76"/>
  <c r="K133" i="76"/>
  <c r="K134" i="76"/>
  <c r="K135" i="76"/>
  <c r="K136" i="76"/>
  <c r="K137" i="76"/>
  <c r="K138" i="76"/>
  <c r="K139" i="76"/>
  <c r="K140" i="76"/>
  <c r="K141" i="76"/>
  <c r="K142" i="76"/>
  <c r="K143" i="76"/>
  <c r="K144" i="76"/>
  <c r="K145" i="76"/>
  <c r="K146" i="76"/>
  <c r="K147" i="76"/>
  <c r="K148" i="76"/>
  <c r="K149" i="76"/>
  <c r="K150" i="76"/>
  <c r="K151" i="76"/>
  <c r="K152" i="76"/>
  <c r="K153" i="76"/>
  <c r="K154" i="76"/>
  <c r="K155" i="76"/>
  <c r="K156" i="76"/>
  <c r="K157" i="76"/>
  <c r="K158" i="76"/>
  <c r="K159" i="76"/>
  <c r="K160" i="76"/>
  <c r="K161" i="76"/>
  <c r="K162" i="76"/>
  <c r="K163" i="76"/>
  <c r="K164" i="76"/>
  <c r="K165" i="76"/>
  <c r="K166" i="76"/>
  <c r="K167" i="76"/>
  <c r="K168" i="76"/>
  <c r="K169" i="76"/>
  <c r="K170" i="76"/>
  <c r="K171" i="76"/>
  <c r="K172" i="76"/>
  <c r="K173" i="76"/>
  <c r="K174" i="76"/>
  <c r="K175" i="76"/>
  <c r="K176" i="76"/>
  <c r="K177" i="76"/>
  <c r="K178" i="76"/>
  <c r="K179" i="76"/>
  <c r="K180" i="76"/>
  <c r="K181" i="76"/>
  <c r="K182" i="76"/>
  <c r="K183" i="76"/>
  <c r="K184" i="76"/>
  <c r="K185" i="76"/>
  <c r="K186" i="76"/>
  <c r="K187" i="76"/>
  <c r="K188" i="76"/>
  <c r="K189" i="76"/>
  <c r="K190" i="76"/>
  <c r="K191" i="76"/>
  <c r="K192" i="76"/>
  <c r="K193" i="76"/>
  <c r="K194" i="76"/>
  <c r="K195" i="76"/>
  <c r="K196" i="76"/>
  <c r="K197" i="76"/>
  <c r="K198" i="76"/>
  <c r="K199" i="76"/>
  <c r="K200" i="76"/>
  <c r="K201" i="76"/>
  <c r="K202" i="76"/>
  <c r="K203" i="76"/>
  <c r="K204" i="76"/>
  <c r="K205" i="76"/>
  <c r="K206" i="76"/>
  <c r="K207" i="76"/>
  <c r="K208" i="76"/>
  <c r="K209" i="76"/>
  <c r="K210" i="76"/>
  <c r="K211" i="76"/>
  <c r="K212" i="76"/>
  <c r="K213" i="76"/>
  <c r="K214" i="76"/>
  <c r="K215" i="76"/>
  <c r="K216" i="76"/>
  <c r="K217" i="76"/>
  <c r="K218" i="76"/>
  <c r="K219" i="76"/>
  <c r="K220" i="76"/>
  <c r="K221" i="76"/>
  <c r="K222" i="76"/>
  <c r="K223" i="76"/>
  <c r="K224" i="76"/>
  <c r="K225" i="76"/>
  <c r="K226" i="76"/>
  <c r="K227" i="76"/>
  <c r="K228" i="76"/>
  <c r="K229" i="76"/>
  <c r="K230" i="76"/>
  <c r="K231" i="76"/>
  <c r="K232" i="76"/>
  <c r="K233" i="76"/>
  <c r="K234" i="76"/>
  <c r="K235" i="76"/>
  <c r="K236" i="76"/>
  <c r="K237" i="76"/>
  <c r="K238" i="76"/>
  <c r="K239" i="76"/>
  <c r="K240" i="76"/>
  <c r="K241" i="76"/>
  <c r="K242" i="76"/>
  <c r="K243" i="76"/>
  <c r="K244" i="76"/>
  <c r="K245" i="76"/>
  <c r="K246" i="76"/>
  <c r="K247" i="76"/>
  <c r="K248" i="76"/>
  <c r="K249" i="76"/>
  <c r="K250" i="76"/>
  <c r="K251" i="76"/>
  <c r="K252" i="76"/>
  <c r="K253" i="76"/>
  <c r="K254" i="76"/>
  <c r="K255" i="76"/>
  <c r="K256" i="76"/>
  <c r="K257" i="76"/>
  <c r="K258" i="76"/>
  <c r="K259" i="76"/>
  <c r="K260" i="76"/>
  <c r="K261" i="76"/>
  <c r="K262" i="76"/>
  <c r="K263" i="76"/>
  <c r="K264" i="76"/>
  <c r="K265" i="76"/>
  <c r="K266" i="76"/>
  <c r="K267" i="76"/>
  <c r="K268" i="76"/>
  <c r="K269" i="76"/>
  <c r="K270" i="76"/>
  <c r="K271" i="76"/>
  <c r="K272" i="76"/>
  <c r="K273" i="76"/>
  <c r="K274" i="76"/>
  <c r="K275" i="76"/>
  <c r="K276" i="76"/>
  <c r="K277" i="76"/>
  <c r="K278" i="76"/>
  <c r="K279" i="76"/>
  <c r="K280" i="76"/>
  <c r="K281" i="76"/>
  <c r="K282" i="76"/>
  <c r="K283" i="76"/>
  <c r="K284" i="76"/>
  <c r="K285" i="76"/>
  <c r="K286" i="76"/>
  <c r="K287" i="76"/>
  <c r="K288" i="76"/>
  <c r="K289" i="76"/>
  <c r="K290" i="76"/>
  <c r="K291" i="76"/>
  <c r="K292" i="76"/>
  <c r="K293" i="76"/>
  <c r="K294" i="76"/>
  <c r="K295" i="76"/>
  <c r="K296" i="76"/>
  <c r="K297" i="76"/>
  <c r="K298" i="76"/>
  <c r="K299" i="76"/>
  <c r="K300" i="76"/>
  <c r="K301" i="76"/>
  <c r="K302" i="76"/>
  <c r="K303" i="76"/>
  <c r="K304" i="76"/>
  <c r="K305" i="76"/>
  <c r="K306" i="76"/>
  <c r="K307" i="76"/>
  <c r="K308" i="76"/>
  <c r="K309" i="76"/>
  <c r="K310" i="76"/>
  <c r="K311" i="76"/>
  <c r="K312" i="76"/>
  <c r="K313" i="76"/>
  <c r="K314" i="76"/>
  <c r="K315" i="76"/>
  <c r="K316" i="76"/>
  <c r="K317" i="76"/>
  <c r="K318" i="76"/>
  <c r="K319" i="76"/>
  <c r="K320" i="76"/>
  <c r="K321" i="76"/>
  <c r="K322" i="76"/>
  <c r="K323" i="76"/>
  <c r="K324" i="76"/>
  <c r="K325" i="76"/>
  <c r="K326" i="76"/>
  <c r="K327" i="76"/>
  <c r="K328" i="76"/>
  <c r="K329" i="76"/>
  <c r="K330" i="76"/>
  <c r="K331" i="76"/>
  <c r="K332" i="76"/>
  <c r="K333" i="76"/>
  <c r="K334" i="76"/>
  <c r="K335" i="76"/>
  <c r="K336" i="76"/>
  <c r="K337" i="76"/>
  <c r="K338" i="76"/>
  <c r="K339" i="76"/>
  <c r="K340" i="76"/>
  <c r="K341" i="76"/>
  <c r="K342" i="76"/>
  <c r="K343" i="76"/>
  <c r="K344" i="76"/>
  <c r="K345" i="76"/>
  <c r="K346" i="76"/>
  <c r="K347" i="76"/>
  <c r="K348" i="76"/>
  <c r="K349" i="76"/>
  <c r="K350" i="76"/>
  <c r="K351" i="76"/>
  <c r="K352" i="76"/>
  <c r="K353" i="76"/>
  <c r="K354" i="76"/>
  <c r="K355" i="76"/>
  <c r="K356" i="76"/>
  <c r="K357" i="76"/>
  <c r="K358" i="76"/>
  <c r="K359" i="76"/>
  <c r="K360" i="76"/>
  <c r="K361" i="76"/>
  <c r="K362" i="76"/>
  <c r="K363" i="76"/>
  <c r="K364" i="76"/>
  <c r="K365" i="76"/>
  <c r="K366" i="76"/>
  <c r="K367" i="76"/>
  <c r="K368" i="76"/>
  <c r="K369" i="76"/>
  <c r="K370" i="76"/>
  <c r="K371" i="76"/>
  <c r="K372" i="76"/>
  <c r="K373" i="76"/>
  <c r="K374" i="76"/>
  <c r="K375" i="76"/>
  <c r="K376" i="76"/>
  <c r="K377" i="76"/>
  <c r="K378" i="76"/>
  <c r="K379" i="76"/>
  <c r="K380" i="76"/>
  <c r="K381" i="76"/>
  <c r="K382" i="76"/>
  <c r="K383" i="76"/>
  <c r="K384" i="76"/>
  <c r="K385" i="76"/>
  <c r="K386" i="76"/>
  <c r="K387" i="76"/>
  <c r="K388" i="76"/>
  <c r="K389" i="76"/>
  <c r="K390" i="76"/>
  <c r="K391" i="76"/>
  <c r="K392" i="76"/>
  <c r="K393" i="76"/>
  <c r="K394" i="76"/>
  <c r="K395" i="76"/>
  <c r="K396" i="76"/>
  <c r="K397" i="76"/>
  <c r="K398" i="76"/>
  <c r="K399" i="76"/>
  <c r="K400" i="76"/>
  <c r="K401" i="76"/>
  <c r="K402" i="76"/>
  <c r="K403" i="76"/>
  <c r="K404" i="76"/>
  <c r="K405" i="76"/>
  <c r="K406" i="76"/>
  <c r="K407" i="76"/>
  <c r="K408" i="76"/>
  <c r="K409" i="76"/>
  <c r="K410" i="76"/>
  <c r="K411" i="76"/>
  <c r="K412" i="76"/>
  <c r="K413" i="76"/>
  <c r="K414" i="76"/>
  <c r="K415" i="76"/>
  <c r="K416" i="76"/>
  <c r="K417" i="76"/>
  <c r="K418" i="76"/>
  <c r="K419" i="76"/>
  <c r="AK420" i="76"/>
  <c r="C68" i="76"/>
  <c r="D68" i="76"/>
  <c r="H68" i="76"/>
  <c r="J68" i="76"/>
  <c r="M68" i="76"/>
  <c r="C69" i="76"/>
  <c r="D69" i="76"/>
  <c r="H69" i="76"/>
  <c r="J69" i="76"/>
  <c r="M69" i="76"/>
  <c r="C70" i="76"/>
  <c r="D70" i="76"/>
  <c r="H70" i="76"/>
  <c r="J70" i="76"/>
  <c r="M70" i="76"/>
  <c r="C71" i="76"/>
  <c r="D71" i="76"/>
  <c r="H71" i="76"/>
  <c r="J71" i="76"/>
  <c r="M71" i="76"/>
  <c r="C72" i="76"/>
  <c r="D72" i="76"/>
  <c r="H72" i="76"/>
  <c r="J72" i="76"/>
  <c r="M72" i="76"/>
  <c r="C73" i="76"/>
  <c r="D73" i="76"/>
  <c r="H73" i="76"/>
  <c r="J73" i="76"/>
  <c r="M73" i="76"/>
  <c r="C74" i="76"/>
  <c r="D74" i="76"/>
  <c r="H74" i="76"/>
  <c r="J74" i="76"/>
  <c r="M74" i="76"/>
  <c r="C75" i="76"/>
  <c r="D75" i="76"/>
  <c r="H75" i="76"/>
  <c r="J75" i="76"/>
  <c r="M75" i="76"/>
  <c r="C76" i="76"/>
  <c r="D76" i="76"/>
  <c r="H76" i="76"/>
  <c r="J76" i="76"/>
  <c r="M76" i="76"/>
  <c r="C77" i="76"/>
  <c r="D77" i="76"/>
  <c r="H77" i="76"/>
  <c r="J77" i="76"/>
  <c r="M77" i="76"/>
  <c r="C78" i="76"/>
  <c r="D78" i="76"/>
  <c r="H78" i="76"/>
  <c r="J78" i="76"/>
  <c r="M78" i="76"/>
  <c r="C79" i="76"/>
  <c r="D79" i="76"/>
  <c r="H79" i="76"/>
  <c r="J79" i="76"/>
  <c r="M79" i="76"/>
  <c r="C80" i="76"/>
  <c r="D80" i="76"/>
  <c r="H80" i="76"/>
  <c r="J80" i="76"/>
  <c r="M80" i="76"/>
  <c r="C81" i="76"/>
  <c r="D81" i="76"/>
  <c r="H81" i="76"/>
  <c r="J81" i="76"/>
  <c r="M81" i="76"/>
  <c r="C82" i="76"/>
  <c r="D82" i="76"/>
  <c r="H82" i="76"/>
  <c r="J82" i="76"/>
  <c r="M82" i="76"/>
  <c r="C83" i="76"/>
  <c r="D83" i="76"/>
  <c r="H83" i="76"/>
  <c r="J83" i="76"/>
  <c r="M83" i="76"/>
  <c r="C84" i="76"/>
  <c r="D84" i="76"/>
  <c r="H84" i="76"/>
  <c r="J84" i="76"/>
  <c r="M84" i="76"/>
  <c r="C85" i="76"/>
  <c r="D85" i="76"/>
  <c r="H85" i="76"/>
  <c r="J85" i="76"/>
  <c r="M85" i="76"/>
  <c r="C86" i="76"/>
  <c r="D86" i="76"/>
  <c r="H86" i="76"/>
  <c r="J86" i="76"/>
  <c r="M86" i="76"/>
  <c r="C87" i="76"/>
  <c r="D87" i="76"/>
  <c r="H87" i="76"/>
  <c r="J87" i="76"/>
  <c r="M87" i="76"/>
  <c r="C88" i="76"/>
  <c r="D88" i="76"/>
  <c r="H88" i="76"/>
  <c r="J88" i="76"/>
  <c r="M88" i="76"/>
  <c r="C89" i="76"/>
  <c r="D89" i="76"/>
  <c r="H89" i="76"/>
  <c r="J89" i="76"/>
  <c r="M89" i="76"/>
  <c r="C90" i="76"/>
  <c r="D90" i="76"/>
  <c r="H90" i="76"/>
  <c r="J90" i="76"/>
  <c r="M90" i="76"/>
  <c r="C91" i="76"/>
  <c r="D91" i="76"/>
  <c r="H91" i="76"/>
  <c r="J91" i="76"/>
  <c r="M91" i="76"/>
  <c r="C92" i="76"/>
  <c r="D92" i="76"/>
  <c r="H92" i="76"/>
  <c r="J92" i="76"/>
  <c r="M92" i="76"/>
  <c r="C93" i="76"/>
  <c r="D93" i="76"/>
  <c r="H93" i="76"/>
  <c r="J93" i="76"/>
  <c r="M93" i="76"/>
  <c r="C94" i="76"/>
  <c r="D94" i="76"/>
  <c r="H94" i="76"/>
  <c r="J94" i="76"/>
  <c r="M94" i="76"/>
  <c r="C95" i="76"/>
  <c r="D95" i="76"/>
  <c r="H95" i="76"/>
  <c r="J95" i="76"/>
  <c r="M95" i="76"/>
  <c r="C96" i="76"/>
  <c r="D96" i="76"/>
  <c r="H96" i="76"/>
  <c r="J96" i="76"/>
  <c r="M96" i="76"/>
  <c r="C97" i="76"/>
  <c r="D97" i="76"/>
  <c r="H97" i="76"/>
  <c r="J97" i="76"/>
  <c r="M97" i="76"/>
  <c r="C98" i="76"/>
  <c r="D98" i="76"/>
  <c r="H98" i="76"/>
  <c r="J98" i="76"/>
  <c r="M98" i="76"/>
  <c r="C99" i="76"/>
  <c r="D99" i="76"/>
  <c r="H99" i="76"/>
  <c r="J99" i="76"/>
  <c r="M99" i="76"/>
  <c r="C100" i="76"/>
  <c r="D100" i="76"/>
  <c r="H100" i="76"/>
  <c r="J100" i="76"/>
  <c r="M100" i="76"/>
  <c r="C101" i="76"/>
  <c r="D101" i="76"/>
  <c r="H101" i="76"/>
  <c r="J101" i="76"/>
  <c r="M101" i="76"/>
  <c r="C102" i="76"/>
  <c r="D102" i="76"/>
  <c r="H102" i="76"/>
  <c r="J102" i="76"/>
  <c r="M102" i="76"/>
  <c r="C103" i="76"/>
  <c r="D103" i="76"/>
  <c r="H103" i="76"/>
  <c r="J103" i="76"/>
  <c r="M103" i="76"/>
  <c r="C104" i="76"/>
  <c r="D104" i="76"/>
  <c r="H104" i="76"/>
  <c r="J104" i="76"/>
  <c r="M104" i="76"/>
  <c r="C105" i="76"/>
  <c r="D105" i="76"/>
  <c r="H105" i="76"/>
  <c r="J105" i="76"/>
  <c r="M105" i="76"/>
  <c r="C106" i="76"/>
  <c r="D106" i="76"/>
  <c r="H106" i="76"/>
  <c r="J106" i="76"/>
  <c r="M106" i="76"/>
  <c r="C107" i="76"/>
  <c r="D107" i="76"/>
  <c r="H107" i="76"/>
  <c r="J107" i="76"/>
  <c r="M107" i="76"/>
  <c r="C108" i="76"/>
  <c r="D108" i="76"/>
  <c r="H108" i="76"/>
  <c r="J108" i="76"/>
  <c r="M108" i="76"/>
  <c r="C109" i="76"/>
  <c r="D109" i="76"/>
  <c r="H109" i="76"/>
  <c r="J109" i="76"/>
  <c r="M109" i="76"/>
  <c r="C110" i="76"/>
  <c r="D110" i="76"/>
  <c r="H110" i="76"/>
  <c r="J110" i="76"/>
  <c r="M110" i="76"/>
  <c r="C111" i="76"/>
  <c r="D111" i="76"/>
  <c r="H111" i="76"/>
  <c r="J111" i="76"/>
  <c r="M111" i="76"/>
  <c r="C112" i="76"/>
  <c r="D112" i="76"/>
  <c r="H112" i="76"/>
  <c r="J112" i="76"/>
  <c r="M112" i="76"/>
  <c r="C113" i="76"/>
  <c r="D113" i="76"/>
  <c r="H113" i="76"/>
  <c r="J113" i="76"/>
  <c r="M113" i="76"/>
  <c r="C114" i="76"/>
  <c r="D114" i="76"/>
  <c r="H114" i="76"/>
  <c r="J114" i="76"/>
  <c r="M114" i="76"/>
  <c r="C115" i="76"/>
  <c r="D115" i="76"/>
  <c r="H115" i="76"/>
  <c r="J115" i="76"/>
  <c r="M115" i="76"/>
  <c r="C116" i="76"/>
  <c r="D116" i="76"/>
  <c r="H116" i="76"/>
  <c r="J116" i="76"/>
  <c r="M116" i="76"/>
  <c r="C117" i="76"/>
  <c r="D117" i="76"/>
  <c r="H117" i="76"/>
  <c r="J117" i="76"/>
  <c r="M117" i="76"/>
  <c r="C118" i="76"/>
  <c r="D118" i="76"/>
  <c r="H118" i="76"/>
  <c r="J118" i="76"/>
  <c r="M118" i="76"/>
  <c r="C119" i="76"/>
  <c r="D119" i="76"/>
  <c r="H119" i="76"/>
  <c r="J119" i="76"/>
  <c r="M119" i="76"/>
  <c r="C120" i="76"/>
  <c r="D120" i="76"/>
  <c r="H120" i="76"/>
  <c r="J120" i="76"/>
  <c r="M120" i="76"/>
  <c r="C121" i="76"/>
  <c r="D121" i="76"/>
  <c r="H121" i="76"/>
  <c r="J121" i="76"/>
  <c r="M121" i="76"/>
  <c r="C122" i="76"/>
  <c r="D122" i="76"/>
  <c r="H122" i="76"/>
  <c r="J122" i="76"/>
  <c r="M122" i="76"/>
  <c r="C123" i="76"/>
  <c r="D123" i="76"/>
  <c r="H123" i="76"/>
  <c r="J123" i="76"/>
  <c r="M123" i="76"/>
  <c r="C124" i="76"/>
  <c r="D124" i="76"/>
  <c r="H124" i="76"/>
  <c r="J124" i="76"/>
  <c r="M124" i="76"/>
  <c r="C125" i="76"/>
  <c r="D125" i="76"/>
  <c r="H125" i="76"/>
  <c r="J125" i="76"/>
  <c r="M125" i="76"/>
  <c r="C126" i="76"/>
  <c r="D126" i="76"/>
  <c r="H126" i="76"/>
  <c r="J126" i="76"/>
  <c r="M126" i="76"/>
  <c r="C127" i="76"/>
  <c r="D127" i="76"/>
  <c r="H127" i="76"/>
  <c r="J127" i="76"/>
  <c r="M127" i="76"/>
  <c r="C128" i="76"/>
  <c r="D128" i="76"/>
  <c r="H128" i="76"/>
  <c r="J128" i="76"/>
  <c r="M128" i="76"/>
  <c r="C129" i="76"/>
  <c r="D129" i="76"/>
  <c r="H129" i="76"/>
  <c r="J129" i="76"/>
  <c r="M129" i="76"/>
  <c r="C130" i="76"/>
  <c r="D130" i="76"/>
  <c r="H130" i="76"/>
  <c r="J130" i="76"/>
  <c r="M130" i="76"/>
  <c r="C131" i="76"/>
  <c r="D131" i="76"/>
  <c r="H131" i="76"/>
  <c r="J131" i="76"/>
  <c r="M131" i="76"/>
  <c r="C132" i="76"/>
  <c r="D132" i="76"/>
  <c r="H132" i="76"/>
  <c r="J132" i="76"/>
  <c r="M132" i="76"/>
  <c r="C133" i="76"/>
  <c r="D133" i="76"/>
  <c r="H133" i="76"/>
  <c r="J133" i="76"/>
  <c r="M133" i="76"/>
  <c r="C134" i="76"/>
  <c r="D134" i="76"/>
  <c r="H134" i="76"/>
  <c r="J134" i="76"/>
  <c r="M134" i="76"/>
  <c r="C135" i="76"/>
  <c r="D135" i="76"/>
  <c r="H135" i="76"/>
  <c r="J135" i="76"/>
  <c r="M135" i="76"/>
  <c r="C136" i="76"/>
  <c r="D136" i="76"/>
  <c r="H136" i="76"/>
  <c r="J136" i="76"/>
  <c r="M136" i="76"/>
  <c r="C137" i="76"/>
  <c r="D137" i="76"/>
  <c r="H137" i="76"/>
  <c r="J137" i="76"/>
  <c r="M137" i="76"/>
  <c r="C138" i="76"/>
  <c r="D138" i="76"/>
  <c r="H138" i="76"/>
  <c r="J138" i="76"/>
  <c r="M138" i="76"/>
  <c r="C139" i="76"/>
  <c r="D139" i="76"/>
  <c r="H139" i="76"/>
  <c r="J139" i="76"/>
  <c r="M139" i="76"/>
  <c r="C140" i="76"/>
  <c r="D140" i="76"/>
  <c r="H140" i="76"/>
  <c r="J140" i="76"/>
  <c r="M140" i="76"/>
  <c r="C141" i="76"/>
  <c r="D141" i="76"/>
  <c r="H141" i="76"/>
  <c r="J141" i="76"/>
  <c r="M141" i="76"/>
  <c r="C142" i="76"/>
  <c r="D142" i="76"/>
  <c r="H142" i="76"/>
  <c r="J142" i="76"/>
  <c r="M142" i="76"/>
  <c r="C143" i="76"/>
  <c r="D143" i="76"/>
  <c r="H143" i="76"/>
  <c r="J143" i="76"/>
  <c r="M143" i="76"/>
  <c r="C144" i="76"/>
  <c r="D144" i="76"/>
  <c r="H144" i="76"/>
  <c r="J144" i="76"/>
  <c r="M144" i="76"/>
  <c r="C145" i="76"/>
  <c r="D145" i="76"/>
  <c r="H145" i="76"/>
  <c r="J145" i="76"/>
  <c r="M145" i="76"/>
  <c r="C146" i="76"/>
  <c r="D146" i="76"/>
  <c r="H146" i="76"/>
  <c r="J146" i="76"/>
  <c r="M146" i="76"/>
  <c r="C147" i="76"/>
  <c r="D147" i="76"/>
  <c r="H147" i="76"/>
  <c r="J147" i="76"/>
  <c r="M147" i="76"/>
  <c r="C148" i="76"/>
  <c r="D148" i="76"/>
  <c r="H148" i="76"/>
  <c r="J148" i="76"/>
  <c r="M148" i="76"/>
  <c r="C149" i="76"/>
  <c r="D149" i="76"/>
  <c r="H149" i="76"/>
  <c r="J149" i="76"/>
  <c r="M149" i="76"/>
  <c r="C150" i="76"/>
  <c r="D150" i="76"/>
  <c r="H150" i="76"/>
  <c r="J150" i="76"/>
  <c r="M150" i="76"/>
  <c r="C151" i="76"/>
  <c r="D151" i="76"/>
  <c r="H151" i="76"/>
  <c r="J151" i="76"/>
  <c r="M151" i="76"/>
  <c r="C152" i="76"/>
  <c r="D152" i="76"/>
  <c r="H152" i="76"/>
  <c r="J152" i="76"/>
  <c r="M152" i="76"/>
  <c r="C153" i="76"/>
  <c r="D153" i="76"/>
  <c r="H153" i="76"/>
  <c r="J153" i="76"/>
  <c r="M153" i="76"/>
  <c r="C154" i="76"/>
  <c r="D154" i="76"/>
  <c r="H154" i="76"/>
  <c r="J154" i="76"/>
  <c r="M154" i="76"/>
  <c r="C155" i="76"/>
  <c r="D155" i="76"/>
  <c r="H155" i="76"/>
  <c r="J155" i="76"/>
  <c r="M155" i="76"/>
  <c r="C156" i="76"/>
  <c r="D156" i="76"/>
  <c r="H156" i="76"/>
  <c r="J156" i="76"/>
  <c r="C157" i="76"/>
  <c r="D157" i="76"/>
  <c r="H157" i="76"/>
  <c r="J157" i="76"/>
  <c r="C158" i="76"/>
  <c r="D158" i="76"/>
  <c r="H158" i="76"/>
  <c r="J158" i="76"/>
  <c r="C159" i="76"/>
  <c r="D159" i="76"/>
  <c r="H159" i="76"/>
  <c r="J159" i="76"/>
  <c r="M159" i="76"/>
  <c r="C160" i="76"/>
  <c r="D160" i="76"/>
  <c r="H160" i="76"/>
  <c r="J160" i="76"/>
  <c r="M160" i="76"/>
  <c r="C161" i="76"/>
  <c r="D161" i="76"/>
  <c r="H161" i="76"/>
  <c r="J161" i="76"/>
  <c r="M161" i="76"/>
  <c r="C162" i="76"/>
  <c r="D162" i="76"/>
  <c r="H162" i="76"/>
  <c r="J162" i="76"/>
  <c r="M162" i="76"/>
  <c r="C163" i="76"/>
  <c r="D163" i="76"/>
  <c r="H163" i="76"/>
  <c r="J163" i="76"/>
  <c r="M163" i="76"/>
  <c r="C164" i="76"/>
  <c r="D164" i="76"/>
  <c r="H164" i="76"/>
  <c r="J164" i="76"/>
  <c r="M164" i="76"/>
  <c r="C165" i="76"/>
  <c r="D165" i="76"/>
  <c r="H165" i="76"/>
  <c r="J165" i="76"/>
  <c r="M165" i="76"/>
  <c r="C166" i="76"/>
  <c r="D166" i="76"/>
  <c r="H166" i="76"/>
  <c r="J166" i="76"/>
  <c r="M166" i="76"/>
  <c r="C167" i="76"/>
  <c r="D167" i="76"/>
  <c r="H167" i="76"/>
  <c r="J167" i="76"/>
  <c r="M167" i="76"/>
  <c r="C168" i="76"/>
  <c r="D168" i="76"/>
  <c r="H168" i="76"/>
  <c r="J168" i="76"/>
  <c r="M168" i="76"/>
  <c r="C169" i="76"/>
  <c r="D169" i="76"/>
  <c r="H169" i="76"/>
  <c r="J169" i="76"/>
  <c r="M169" i="76"/>
  <c r="C170" i="76"/>
  <c r="D170" i="76"/>
  <c r="H170" i="76"/>
  <c r="J170" i="76"/>
  <c r="M170" i="76"/>
  <c r="C171" i="76"/>
  <c r="D171" i="76"/>
  <c r="H171" i="76"/>
  <c r="J171" i="76"/>
  <c r="M171" i="76"/>
  <c r="C172" i="76"/>
  <c r="D172" i="76"/>
  <c r="H172" i="76"/>
  <c r="J172" i="76"/>
  <c r="M172" i="76"/>
  <c r="C173" i="76"/>
  <c r="D173" i="76"/>
  <c r="H173" i="76"/>
  <c r="J173" i="76"/>
  <c r="M173" i="76"/>
  <c r="C174" i="76"/>
  <c r="D174" i="76"/>
  <c r="H174" i="76"/>
  <c r="J174" i="76"/>
  <c r="M174" i="76"/>
  <c r="C175" i="76"/>
  <c r="D175" i="76"/>
  <c r="H175" i="76"/>
  <c r="J175" i="76"/>
  <c r="M175" i="76"/>
  <c r="C176" i="76"/>
  <c r="D176" i="76"/>
  <c r="H176" i="76"/>
  <c r="J176" i="76"/>
  <c r="M176" i="76"/>
  <c r="C177" i="76"/>
  <c r="D177" i="76"/>
  <c r="H177" i="76"/>
  <c r="J177" i="76"/>
  <c r="M177" i="76"/>
  <c r="C178" i="76"/>
  <c r="D178" i="76"/>
  <c r="H178" i="76"/>
  <c r="J178" i="76"/>
  <c r="M178" i="76"/>
  <c r="C179" i="76"/>
  <c r="D179" i="76"/>
  <c r="H179" i="76"/>
  <c r="J179" i="76"/>
  <c r="M179" i="76"/>
  <c r="C180" i="76"/>
  <c r="D180" i="76"/>
  <c r="H180" i="76"/>
  <c r="J180" i="76"/>
  <c r="M180" i="76"/>
  <c r="C181" i="76"/>
  <c r="D181" i="76"/>
  <c r="H181" i="76"/>
  <c r="J181" i="76"/>
  <c r="M181" i="76"/>
  <c r="C182" i="76"/>
  <c r="D182" i="76"/>
  <c r="H182" i="76"/>
  <c r="J182" i="76"/>
  <c r="M182" i="76"/>
  <c r="C183" i="76"/>
  <c r="D183" i="76"/>
  <c r="H183" i="76"/>
  <c r="J183" i="76"/>
  <c r="M183" i="76"/>
  <c r="C184" i="76"/>
  <c r="D184" i="76"/>
  <c r="H184" i="76"/>
  <c r="J184" i="76"/>
  <c r="M184" i="76"/>
  <c r="C185" i="76"/>
  <c r="D185" i="76"/>
  <c r="H185" i="76"/>
  <c r="J185" i="76"/>
  <c r="M185" i="76"/>
  <c r="C186" i="76"/>
  <c r="D186" i="76"/>
  <c r="H186" i="76"/>
  <c r="J186" i="76"/>
  <c r="M186" i="76"/>
  <c r="C187" i="76"/>
  <c r="D187" i="76"/>
  <c r="H187" i="76"/>
  <c r="J187" i="76"/>
  <c r="M187" i="76"/>
  <c r="C188" i="76"/>
  <c r="D188" i="76"/>
  <c r="H188" i="76"/>
  <c r="J188" i="76"/>
  <c r="M188" i="76"/>
  <c r="C189" i="76"/>
  <c r="D189" i="76"/>
  <c r="H189" i="76"/>
  <c r="J189" i="76"/>
  <c r="M189" i="76"/>
  <c r="C190" i="76"/>
  <c r="D190" i="76"/>
  <c r="H190" i="76"/>
  <c r="J190" i="76"/>
  <c r="M190" i="76"/>
  <c r="C191" i="76"/>
  <c r="D191" i="76"/>
  <c r="H191" i="76"/>
  <c r="J191" i="76"/>
  <c r="M191" i="76"/>
  <c r="C192" i="76"/>
  <c r="D192" i="76"/>
  <c r="H192" i="76"/>
  <c r="J192" i="76"/>
  <c r="M192" i="76"/>
  <c r="C193" i="76"/>
  <c r="D193" i="76"/>
  <c r="H193" i="76"/>
  <c r="J193" i="76"/>
  <c r="M193" i="76"/>
  <c r="C194" i="76"/>
  <c r="D194" i="76"/>
  <c r="H194" i="76"/>
  <c r="J194" i="76"/>
  <c r="M194" i="76"/>
  <c r="C195" i="76"/>
  <c r="D195" i="76"/>
  <c r="H195" i="76"/>
  <c r="J195" i="76"/>
  <c r="M195" i="76"/>
  <c r="C196" i="76"/>
  <c r="D196" i="76"/>
  <c r="H196" i="76"/>
  <c r="J196" i="76"/>
  <c r="M196" i="76"/>
  <c r="C197" i="76"/>
  <c r="D197" i="76"/>
  <c r="H197" i="76"/>
  <c r="J197" i="76"/>
  <c r="M197" i="76"/>
  <c r="C198" i="76"/>
  <c r="D198" i="76"/>
  <c r="H198" i="76"/>
  <c r="J198" i="76"/>
  <c r="M198" i="76"/>
  <c r="C199" i="76"/>
  <c r="D199" i="76"/>
  <c r="H199" i="76"/>
  <c r="J199" i="76"/>
  <c r="M199" i="76"/>
  <c r="C200" i="76"/>
  <c r="D200" i="76"/>
  <c r="H200" i="76"/>
  <c r="J200" i="76"/>
  <c r="M200" i="76"/>
  <c r="C201" i="76"/>
  <c r="D201" i="76"/>
  <c r="H201" i="76"/>
  <c r="J201" i="76"/>
  <c r="M201" i="76"/>
  <c r="C202" i="76"/>
  <c r="D202" i="76"/>
  <c r="H202" i="76"/>
  <c r="J202" i="76"/>
  <c r="M202" i="76"/>
  <c r="C203" i="76"/>
  <c r="D203" i="76"/>
  <c r="H203" i="76"/>
  <c r="J203" i="76"/>
  <c r="M203" i="76"/>
  <c r="C204" i="76"/>
  <c r="D204" i="76"/>
  <c r="H204" i="76"/>
  <c r="J204" i="76"/>
  <c r="M204" i="76"/>
  <c r="C205" i="76"/>
  <c r="D205" i="76"/>
  <c r="H205" i="76"/>
  <c r="J205" i="76"/>
  <c r="M205" i="76"/>
  <c r="C206" i="76"/>
  <c r="D206" i="76"/>
  <c r="H206" i="76"/>
  <c r="J206" i="76"/>
  <c r="M206" i="76"/>
  <c r="C207" i="76"/>
  <c r="D207" i="76"/>
  <c r="H207" i="76"/>
  <c r="J207" i="76"/>
  <c r="M207" i="76"/>
  <c r="C208" i="76"/>
  <c r="D208" i="76"/>
  <c r="H208" i="76"/>
  <c r="J208" i="76"/>
  <c r="M208" i="76"/>
  <c r="C209" i="76"/>
  <c r="D209" i="76"/>
  <c r="H209" i="76"/>
  <c r="J209" i="76"/>
  <c r="M209" i="76"/>
  <c r="C210" i="76"/>
  <c r="D210" i="76"/>
  <c r="H210" i="76"/>
  <c r="J210" i="76"/>
  <c r="M210" i="76"/>
  <c r="C211" i="76"/>
  <c r="D211" i="76"/>
  <c r="H211" i="76"/>
  <c r="J211" i="76"/>
  <c r="M211" i="76"/>
  <c r="C212" i="76"/>
  <c r="D212" i="76"/>
  <c r="H212" i="76"/>
  <c r="J212" i="76"/>
  <c r="M212" i="76"/>
  <c r="C213" i="76"/>
  <c r="D213" i="76"/>
  <c r="H213" i="76"/>
  <c r="J213" i="76"/>
  <c r="M213" i="76"/>
  <c r="C214" i="76"/>
  <c r="D214" i="76"/>
  <c r="H214" i="76"/>
  <c r="J214" i="76"/>
  <c r="M214" i="76"/>
  <c r="C215" i="76"/>
  <c r="D215" i="76"/>
  <c r="H215" i="76"/>
  <c r="J215" i="76"/>
  <c r="M215" i="76"/>
  <c r="C216" i="76"/>
  <c r="D216" i="76"/>
  <c r="H216" i="76"/>
  <c r="J216" i="76"/>
  <c r="M216" i="76"/>
  <c r="C217" i="76"/>
  <c r="D217" i="76"/>
  <c r="H217" i="76"/>
  <c r="J217" i="76"/>
  <c r="M217" i="76"/>
  <c r="C218" i="76"/>
  <c r="D218" i="76"/>
  <c r="H218" i="76"/>
  <c r="J218" i="76"/>
  <c r="M218" i="76"/>
  <c r="C219" i="76"/>
  <c r="D219" i="76"/>
  <c r="H219" i="76"/>
  <c r="J219" i="76"/>
  <c r="M219" i="76"/>
  <c r="C220" i="76"/>
  <c r="D220" i="76"/>
  <c r="H220" i="76"/>
  <c r="J220" i="76"/>
  <c r="M220" i="76"/>
  <c r="C221" i="76"/>
  <c r="D221" i="76"/>
  <c r="H221" i="76"/>
  <c r="J221" i="76"/>
  <c r="M221" i="76"/>
  <c r="C222" i="76"/>
  <c r="D222" i="76"/>
  <c r="H222" i="76"/>
  <c r="J222" i="76"/>
  <c r="M222" i="76"/>
  <c r="C223" i="76"/>
  <c r="D223" i="76"/>
  <c r="H223" i="76"/>
  <c r="J223" i="76"/>
  <c r="M223" i="76"/>
  <c r="C224" i="76"/>
  <c r="D224" i="76"/>
  <c r="H224" i="76"/>
  <c r="J224" i="76"/>
  <c r="M224" i="76"/>
  <c r="C225" i="76"/>
  <c r="D225" i="76"/>
  <c r="H225" i="76"/>
  <c r="J225" i="76"/>
  <c r="M225" i="76"/>
  <c r="C226" i="76"/>
  <c r="D226" i="76"/>
  <c r="H226" i="76"/>
  <c r="J226" i="76"/>
  <c r="M226" i="76"/>
  <c r="C227" i="76"/>
  <c r="D227" i="76"/>
  <c r="H227" i="76"/>
  <c r="J227" i="76"/>
  <c r="M227" i="76"/>
  <c r="C228" i="76"/>
  <c r="D228" i="76"/>
  <c r="H228" i="76"/>
  <c r="J228" i="76"/>
  <c r="M228" i="76"/>
  <c r="C229" i="76"/>
  <c r="D229" i="76"/>
  <c r="H229" i="76"/>
  <c r="J229" i="76"/>
  <c r="M229" i="76"/>
  <c r="C230" i="76"/>
  <c r="D230" i="76"/>
  <c r="H230" i="76"/>
  <c r="J230" i="76"/>
  <c r="M230" i="76"/>
  <c r="C231" i="76"/>
  <c r="D231" i="76"/>
  <c r="H231" i="76"/>
  <c r="J231" i="76"/>
  <c r="M231" i="76"/>
  <c r="C232" i="76"/>
  <c r="D232" i="76"/>
  <c r="H232" i="76"/>
  <c r="J232" i="76"/>
  <c r="M232" i="76"/>
  <c r="C233" i="76"/>
  <c r="D233" i="76"/>
  <c r="H233" i="76"/>
  <c r="J233" i="76"/>
  <c r="M233" i="76"/>
  <c r="C234" i="76"/>
  <c r="D234" i="76"/>
  <c r="H234" i="76"/>
  <c r="J234" i="76"/>
  <c r="M234" i="76"/>
  <c r="C235" i="76"/>
  <c r="D235" i="76"/>
  <c r="H235" i="76"/>
  <c r="J235" i="76"/>
  <c r="M235" i="76"/>
  <c r="C236" i="76"/>
  <c r="D236" i="76"/>
  <c r="H236" i="76"/>
  <c r="J236" i="76"/>
  <c r="M236" i="76"/>
  <c r="C237" i="76"/>
  <c r="D237" i="76"/>
  <c r="H237" i="76"/>
  <c r="J237" i="76"/>
  <c r="M237" i="76"/>
  <c r="C238" i="76"/>
  <c r="D238" i="76"/>
  <c r="H238" i="76"/>
  <c r="J238" i="76"/>
  <c r="M238" i="76"/>
  <c r="C239" i="76"/>
  <c r="D239" i="76"/>
  <c r="H239" i="76"/>
  <c r="J239" i="76"/>
  <c r="M239" i="76"/>
  <c r="C240" i="76"/>
  <c r="D240" i="76"/>
  <c r="H240" i="76"/>
  <c r="J240" i="76"/>
  <c r="M240" i="76"/>
  <c r="C241" i="76"/>
  <c r="D241" i="76"/>
  <c r="H241" i="76"/>
  <c r="J241" i="76"/>
  <c r="M241" i="76"/>
  <c r="C242" i="76"/>
  <c r="D242" i="76"/>
  <c r="H242" i="76"/>
  <c r="J242" i="76"/>
  <c r="M242" i="76"/>
  <c r="C243" i="76"/>
  <c r="D243" i="76"/>
  <c r="H243" i="76"/>
  <c r="J243" i="76"/>
  <c r="M243" i="76"/>
  <c r="C244" i="76"/>
  <c r="D244" i="76"/>
  <c r="H244" i="76"/>
  <c r="J244" i="76"/>
  <c r="M244" i="76"/>
  <c r="C245" i="76"/>
  <c r="D245" i="76"/>
  <c r="H245" i="76"/>
  <c r="J245" i="76"/>
  <c r="M245" i="76"/>
  <c r="C246" i="76"/>
  <c r="D246" i="76"/>
  <c r="H246" i="76"/>
  <c r="J246" i="76"/>
  <c r="M246" i="76"/>
  <c r="C247" i="76"/>
  <c r="D247" i="76"/>
  <c r="H247" i="76"/>
  <c r="J247" i="76"/>
  <c r="M247" i="76"/>
  <c r="C248" i="76"/>
  <c r="D248" i="76"/>
  <c r="H248" i="76"/>
  <c r="J248" i="76"/>
  <c r="M248" i="76"/>
  <c r="C249" i="76"/>
  <c r="D249" i="76"/>
  <c r="H249" i="76"/>
  <c r="J249" i="76"/>
  <c r="M249" i="76"/>
  <c r="C250" i="76"/>
  <c r="D250" i="76"/>
  <c r="H250" i="76"/>
  <c r="J250" i="76"/>
  <c r="M250" i="76"/>
  <c r="C251" i="76"/>
  <c r="D251" i="76"/>
  <c r="H251" i="76"/>
  <c r="J251" i="76"/>
  <c r="M251" i="76"/>
  <c r="C252" i="76"/>
  <c r="D252" i="76"/>
  <c r="H252" i="76"/>
  <c r="J252" i="76"/>
  <c r="M252" i="76"/>
  <c r="C253" i="76"/>
  <c r="D253" i="76"/>
  <c r="H253" i="76"/>
  <c r="J253" i="76"/>
  <c r="M253" i="76"/>
  <c r="C254" i="76"/>
  <c r="D254" i="76"/>
  <c r="H254" i="76"/>
  <c r="J254" i="76"/>
  <c r="M254" i="76"/>
  <c r="C255" i="76"/>
  <c r="D255" i="76"/>
  <c r="H255" i="76"/>
  <c r="J255" i="76"/>
  <c r="M255" i="76"/>
  <c r="C256" i="76"/>
  <c r="D256" i="76"/>
  <c r="H256" i="76"/>
  <c r="J256" i="76"/>
  <c r="M256" i="76"/>
  <c r="C257" i="76"/>
  <c r="D257" i="76"/>
  <c r="H257" i="76"/>
  <c r="J257" i="76"/>
  <c r="M257" i="76"/>
  <c r="C258" i="76"/>
  <c r="D258" i="76"/>
  <c r="H258" i="76"/>
  <c r="J258" i="76"/>
  <c r="M258" i="76"/>
  <c r="C259" i="76"/>
  <c r="D259" i="76"/>
  <c r="H259" i="76"/>
  <c r="J259" i="76"/>
  <c r="M259" i="76"/>
  <c r="C260" i="76"/>
  <c r="D260" i="76"/>
  <c r="H260" i="76"/>
  <c r="J260" i="76"/>
  <c r="M260" i="76"/>
  <c r="C261" i="76"/>
  <c r="D261" i="76"/>
  <c r="H261" i="76"/>
  <c r="J261" i="76"/>
  <c r="M261" i="76"/>
  <c r="C262" i="76"/>
  <c r="D262" i="76"/>
  <c r="H262" i="76"/>
  <c r="J262" i="76"/>
  <c r="M262" i="76"/>
  <c r="C263" i="76"/>
  <c r="D263" i="76"/>
  <c r="H263" i="76"/>
  <c r="J263" i="76"/>
  <c r="M263" i="76"/>
  <c r="C264" i="76"/>
  <c r="D264" i="76"/>
  <c r="H264" i="76"/>
  <c r="J264" i="76"/>
  <c r="M264" i="76"/>
  <c r="C265" i="76"/>
  <c r="D265" i="76"/>
  <c r="H265" i="76"/>
  <c r="J265" i="76"/>
  <c r="M265" i="76"/>
  <c r="C266" i="76"/>
  <c r="D266" i="76"/>
  <c r="H266" i="76"/>
  <c r="J266" i="76"/>
  <c r="M266" i="76"/>
  <c r="C267" i="76"/>
  <c r="D267" i="76"/>
  <c r="H267" i="76"/>
  <c r="J267" i="76"/>
  <c r="M267" i="76"/>
  <c r="C268" i="76"/>
  <c r="D268" i="76"/>
  <c r="H268" i="76"/>
  <c r="J268" i="76"/>
  <c r="M268" i="76"/>
  <c r="C269" i="76"/>
  <c r="D269" i="76"/>
  <c r="H269" i="76"/>
  <c r="J269" i="76"/>
  <c r="M269" i="76"/>
  <c r="C270" i="76"/>
  <c r="D270" i="76"/>
  <c r="H270" i="76"/>
  <c r="J270" i="76"/>
  <c r="M270" i="76"/>
  <c r="C271" i="76"/>
  <c r="D271" i="76"/>
  <c r="H271" i="76"/>
  <c r="J271" i="76"/>
  <c r="M271" i="76"/>
  <c r="C272" i="76"/>
  <c r="D272" i="76"/>
  <c r="H272" i="76"/>
  <c r="J272" i="76"/>
  <c r="M272" i="76"/>
  <c r="C273" i="76"/>
  <c r="D273" i="76"/>
  <c r="H273" i="76"/>
  <c r="J273" i="76"/>
  <c r="M273" i="76"/>
  <c r="C274" i="76"/>
  <c r="D274" i="76"/>
  <c r="H274" i="76"/>
  <c r="J274" i="76"/>
  <c r="M274" i="76"/>
  <c r="C275" i="76"/>
  <c r="D275" i="76"/>
  <c r="H275" i="76"/>
  <c r="J275" i="76"/>
  <c r="M275" i="76"/>
  <c r="C276" i="76"/>
  <c r="D276" i="76"/>
  <c r="H276" i="76"/>
  <c r="J276" i="76"/>
  <c r="M276" i="76"/>
  <c r="C277" i="76"/>
  <c r="D277" i="76"/>
  <c r="H277" i="76"/>
  <c r="J277" i="76"/>
  <c r="M277" i="76"/>
  <c r="C278" i="76"/>
  <c r="D278" i="76"/>
  <c r="H278" i="76"/>
  <c r="J278" i="76"/>
  <c r="M278" i="76"/>
  <c r="C279" i="76"/>
  <c r="D279" i="76"/>
  <c r="H279" i="76"/>
  <c r="J279" i="76"/>
  <c r="M279" i="76"/>
  <c r="C280" i="76"/>
  <c r="D280" i="76"/>
  <c r="H280" i="76"/>
  <c r="J280" i="76"/>
  <c r="M280" i="76"/>
  <c r="C281" i="76"/>
  <c r="D281" i="76"/>
  <c r="H281" i="76"/>
  <c r="J281" i="76"/>
  <c r="M281" i="76"/>
  <c r="C282" i="76"/>
  <c r="D282" i="76"/>
  <c r="H282" i="76"/>
  <c r="J282" i="76"/>
  <c r="M282" i="76"/>
  <c r="C283" i="76"/>
  <c r="D283" i="76"/>
  <c r="H283" i="76"/>
  <c r="J283" i="76"/>
  <c r="M283" i="76"/>
  <c r="C284" i="76"/>
  <c r="D284" i="76"/>
  <c r="H284" i="76"/>
  <c r="J284" i="76"/>
  <c r="M284" i="76"/>
  <c r="C285" i="76"/>
  <c r="D285" i="76"/>
  <c r="H285" i="76"/>
  <c r="J285" i="76"/>
  <c r="M285" i="76"/>
  <c r="C286" i="76"/>
  <c r="D286" i="76"/>
  <c r="H286" i="76"/>
  <c r="J286" i="76"/>
  <c r="M286" i="76"/>
  <c r="C287" i="76"/>
  <c r="D287" i="76"/>
  <c r="H287" i="76"/>
  <c r="J287" i="76"/>
  <c r="M287" i="76"/>
  <c r="C288" i="76"/>
  <c r="D288" i="76"/>
  <c r="H288" i="76"/>
  <c r="J288" i="76"/>
  <c r="M288" i="76"/>
  <c r="C289" i="76"/>
  <c r="D289" i="76"/>
  <c r="H289" i="76"/>
  <c r="J289" i="76"/>
  <c r="M289" i="76"/>
  <c r="C290" i="76"/>
  <c r="D290" i="76"/>
  <c r="H290" i="76"/>
  <c r="J290" i="76"/>
  <c r="M290" i="76"/>
  <c r="C291" i="76"/>
  <c r="D291" i="76"/>
  <c r="H291" i="76"/>
  <c r="J291" i="76"/>
  <c r="M291" i="76"/>
  <c r="C292" i="76"/>
  <c r="D292" i="76"/>
  <c r="H292" i="76"/>
  <c r="J292" i="76"/>
  <c r="M292" i="76"/>
  <c r="C293" i="76"/>
  <c r="D293" i="76"/>
  <c r="H293" i="76"/>
  <c r="J293" i="76"/>
  <c r="M293" i="76"/>
  <c r="C294" i="76"/>
  <c r="D294" i="76"/>
  <c r="H294" i="76"/>
  <c r="J294" i="76"/>
  <c r="M294" i="76"/>
  <c r="C295" i="76"/>
  <c r="D295" i="76"/>
  <c r="H295" i="76"/>
  <c r="J295" i="76"/>
  <c r="M295" i="76"/>
  <c r="C296" i="76"/>
  <c r="D296" i="76"/>
  <c r="H296" i="76"/>
  <c r="J296" i="76"/>
  <c r="M296" i="76"/>
  <c r="C297" i="76"/>
  <c r="D297" i="76"/>
  <c r="H297" i="76"/>
  <c r="J297" i="76"/>
  <c r="M297" i="76"/>
  <c r="C298" i="76"/>
  <c r="D298" i="76"/>
  <c r="H298" i="76"/>
  <c r="J298" i="76"/>
  <c r="M298" i="76"/>
  <c r="C299" i="76"/>
  <c r="D299" i="76"/>
  <c r="H299" i="76"/>
  <c r="J299" i="76"/>
  <c r="M299" i="76"/>
  <c r="C300" i="76"/>
  <c r="D300" i="76"/>
  <c r="H300" i="76"/>
  <c r="J300" i="76"/>
  <c r="M300" i="76"/>
  <c r="C301" i="76"/>
  <c r="D301" i="76"/>
  <c r="H301" i="76"/>
  <c r="J301" i="76"/>
  <c r="M301" i="76"/>
  <c r="C302" i="76"/>
  <c r="D302" i="76"/>
  <c r="H302" i="76"/>
  <c r="J302" i="76"/>
  <c r="M302" i="76"/>
  <c r="C303" i="76"/>
  <c r="D303" i="76"/>
  <c r="H303" i="76"/>
  <c r="J303" i="76"/>
  <c r="M303" i="76"/>
  <c r="C304" i="76"/>
  <c r="D304" i="76"/>
  <c r="H304" i="76"/>
  <c r="J304" i="76"/>
  <c r="M304" i="76"/>
  <c r="C305" i="76"/>
  <c r="D305" i="76"/>
  <c r="H305" i="76"/>
  <c r="J305" i="76"/>
  <c r="M305" i="76"/>
  <c r="C306" i="76"/>
  <c r="D306" i="76"/>
  <c r="H306" i="76"/>
  <c r="J306" i="76"/>
  <c r="M306" i="76"/>
  <c r="C307" i="76"/>
  <c r="D307" i="76"/>
  <c r="H307" i="76"/>
  <c r="J307" i="76"/>
  <c r="M307" i="76"/>
  <c r="C308" i="76"/>
  <c r="D308" i="76"/>
  <c r="H308" i="76"/>
  <c r="J308" i="76"/>
  <c r="M308" i="76"/>
  <c r="C309" i="76"/>
  <c r="D309" i="76"/>
  <c r="H309" i="76"/>
  <c r="J309" i="76"/>
  <c r="M309" i="76"/>
  <c r="C310" i="76"/>
  <c r="D310" i="76"/>
  <c r="H310" i="76"/>
  <c r="J310" i="76"/>
  <c r="M310" i="76"/>
  <c r="C311" i="76"/>
  <c r="D311" i="76"/>
  <c r="H311" i="76"/>
  <c r="J311" i="76"/>
  <c r="M311" i="76"/>
  <c r="C312" i="76"/>
  <c r="D312" i="76"/>
  <c r="H312" i="76"/>
  <c r="J312" i="76"/>
  <c r="M312" i="76"/>
  <c r="C313" i="76"/>
  <c r="D313" i="76"/>
  <c r="H313" i="76"/>
  <c r="J313" i="76"/>
  <c r="M313" i="76"/>
  <c r="C314" i="76"/>
  <c r="D314" i="76"/>
  <c r="H314" i="76"/>
  <c r="J314" i="76"/>
  <c r="M314" i="76"/>
  <c r="C315" i="76"/>
  <c r="D315" i="76"/>
  <c r="H315" i="76"/>
  <c r="J315" i="76"/>
  <c r="M315" i="76"/>
  <c r="C316" i="76"/>
  <c r="D316" i="76"/>
  <c r="H316" i="76"/>
  <c r="J316" i="76"/>
  <c r="M316" i="76"/>
  <c r="C317" i="76"/>
  <c r="D317" i="76"/>
  <c r="H317" i="76"/>
  <c r="J317" i="76"/>
  <c r="M317" i="76"/>
  <c r="C318" i="76"/>
  <c r="D318" i="76"/>
  <c r="H318" i="76"/>
  <c r="J318" i="76"/>
  <c r="M318" i="76"/>
  <c r="C319" i="76"/>
  <c r="D319" i="76"/>
  <c r="H319" i="76"/>
  <c r="J319" i="76"/>
  <c r="M319" i="76"/>
  <c r="C320" i="76"/>
  <c r="D320" i="76"/>
  <c r="H320" i="76"/>
  <c r="J320" i="76"/>
  <c r="M320" i="76"/>
  <c r="C321" i="76"/>
  <c r="D321" i="76"/>
  <c r="H321" i="76"/>
  <c r="J321" i="76"/>
  <c r="M321" i="76"/>
  <c r="C322" i="76"/>
  <c r="D322" i="76"/>
  <c r="H322" i="76"/>
  <c r="J322" i="76"/>
  <c r="M322" i="76"/>
  <c r="C323" i="76"/>
  <c r="D323" i="76"/>
  <c r="H323" i="76"/>
  <c r="J323" i="76"/>
  <c r="M323" i="76"/>
  <c r="C324" i="76"/>
  <c r="D324" i="76"/>
  <c r="H324" i="76"/>
  <c r="J324" i="76"/>
  <c r="M324" i="76"/>
  <c r="C325" i="76"/>
  <c r="D325" i="76"/>
  <c r="H325" i="76"/>
  <c r="J325" i="76"/>
  <c r="M325" i="76"/>
  <c r="C326" i="76"/>
  <c r="D326" i="76"/>
  <c r="H326" i="76"/>
  <c r="J326" i="76"/>
  <c r="M326" i="76"/>
  <c r="C327" i="76"/>
  <c r="D327" i="76"/>
  <c r="H327" i="76"/>
  <c r="J327" i="76"/>
  <c r="M327" i="76"/>
  <c r="C328" i="76"/>
  <c r="D328" i="76"/>
  <c r="H328" i="76"/>
  <c r="J328" i="76"/>
  <c r="M328" i="76"/>
  <c r="C329" i="76"/>
  <c r="D329" i="76"/>
  <c r="H329" i="76"/>
  <c r="J329" i="76"/>
  <c r="M329" i="76"/>
  <c r="C330" i="76"/>
  <c r="D330" i="76"/>
  <c r="H330" i="76"/>
  <c r="J330" i="76"/>
  <c r="M330" i="76"/>
  <c r="C331" i="76"/>
  <c r="D331" i="76"/>
  <c r="H331" i="76"/>
  <c r="J331" i="76"/>
  <c r="M331" i="76"/>
  <c r="C332" i="76"/>
  <c r="D332" i="76"/>
  <c r="H332" i="76"/>
  <c r="J332" i="76"/>
  <c r="M332" i="76"/>
  <c r="C333" i="76"/>
  <c r="D333" i="76"/>
  <c r="H333" i="76"/>
  <c r="J333" i="76"/>
  <c r="M333" i="76"/>
  <c r="C334" i="76"/>
  <c r="D334" i="76"/>
  <c r="H334" i="76"/>
  <c r="J334" i="76"/>
  <c r="M334" i="76"/>
  <c r="C335" i="76"/>
  <c r="D335" i="76"/>
  <c r="H335" i="76"/>
  <c r="J335" i="76"/>
  <c r="M335" i="76"/>
  <c r="C336" i="76"/>
  <c r="D336" i="76"/>
  <c r="H336" i="76"/>
  <c r="J336" i="76"/>
  <c r="M336" i="76"/>
  <c r="C337" i="76"/>
  <c r="D337" i="76"/>
  <c r="H337" i="76"/>
  <c r="J337" i="76"/>
  <c r="M337" i="76"/>
  <c r="C338" i="76"/>
  <c r="D338" i="76"/>
  <c r="H338" i="76"/>
  <c r="J338" i="76"/>
  <c r="M338" i="76"/>
  <c r="C339" i="76"/>
  <c r="D339" i="76"/>
  <c r="H339" i="76"/>
  <c r="J339" i="76"/>
  <c r="M339" i="76"/>
  <c r="C340" i="76"/>
  <c r="D340" i="76"/>
  <c r="H340" i="76"/>
  <c r="J340" i="76"/>
  <c r="M340" i="76"/>
  <c r="C341" i="76"/>
  <c r="D341" i="76"/>
  <c r="H341" i="76"/>
  <c r="J341" i="76"/>
  <c r="M341" i="76"/>
  <c r="C342" i="76"/>
  <c r="D342" i="76"/>
  <c r="H342" i="76"/>
  <c r="J342" i="76"/>
  <c r="M342" i="76"/>
  <c r="C343" i="76"/>
  <c r="D343" i="76"/>
  <c r="H343" i="76"/>
  <c r="J343" i="76"/>
  <c r="M343" i="76"/>
  <c r="C344" i="76"/>
  <c r="D344" i="76"/>
  <c r="H344" i="76"/>
  <c r="J344" i="76"/>
  <c r="M344" i="76"/>
  <c r="C345" i="76"/>
  <c r="D345" i="76"/>
  <c r="H345" i="76"/>
  <c r="J345" i="76"/>
  <c r="M345" i="76"/>
  <c r="C346" i="76"/>
  <c r="D346" i="76"/>
  <c r="H346" i="76"/>
  <c r="J346" i="76"/>
  <c r="M346" i="76"/>
  <c r="C347" i="76"/>
  <c r="D347" i="76"/>
  <c r="H347" i="76"/>
  <c r="J347" i="76"/>
  <c r="M347" i="76"/>
  <c r="C348" i="76"/>
  <c r="D348" i="76"/>
  <c r="H348" i="76"/>
  <c r="J348" i="76"/>
  <c r="M348" i="76"/>
  <c r="C349" i="76"/>
  <c r="D349" i="76"/>
  <c r="H349" i="76"/>
  <c r="J349" i="76"/>
  <c r="M349" i="76"/>
  <c r="C350" i="76"/>
  <c r="D350" i="76"/>
  <c r="H350" i="76"/>
  <c r="J350" i="76"/>
  <c r="M350" i="76"/>
  <c r="C351" i="76"/>
  <c r="D351" i="76"/>
  <c r="H351" i="76"/>
  <c r="J351" i="76"/>
  <c r="M351" i="76"/>
  <c r="C352" i="76"/>
  <c r="D352" i="76"/>
  <c r="H352" i="76"/>
  <c r="J352" i="76"/>
  <c r="M352" i="76"/>
  <c r="C353" i="76"/>
  <c r="D353" i="76"/>
  <c r="H353" i="76"/>
  <c r="J353" i="76"/>
  <c r="M353" i="76"/>
  <c r="C354" i="76"/>
  <c r="D354" i="76"/>
  <c r="H354" i="76"/>
  <c r="J354" i="76"/>
  <c r="M354" i="76"/>
  <c r="C355" i="76"/>
  <c r="D355" i="76"/>
  <c r="H355" i="76"/>
  <c r="J355" i="76"/>
  <c r="M355" i="76"/>
  <c r="C356" i="76"/>
  <c r="D356" i="76"/>
  <c r="H356" i="76"/>
  <c r="J356" i="76"/>
  <c r="M356" i="76"/>
  <c r="C357" i="76"/>
  <c r="D357" i="76"/>
  <c r="H357" i="76"/>
  <c r="J357" i="76"/>
  <c r="M357" i="76"/>
  <c r="C358" i="76"/>
  <c r="D358" i="76"/>
  <c r="H358" i="76"/>
  <c r="J358" i="76"/>
  <c r="M358" i="76"/>
  <c r="C359" i="76"/>
  <c r="D359" i="76"/>
  <c r="H359" i="76"/>
  <c r="J359" i="76"/>
  <c r="M359" i="76"/>
  <c r="C360" i="76"/>
  <c r="D360" i="76"/>
  <c r="H360" i="76"/>
  <c r="J360" i="76"/>
  <c r="M360" i="76"/>
  <c r="C361" i="76"/>
  <c r="D361" i="76"/>
  <c r="H361" i="76"/>
  <c r="J361" i="76"/>
  <c r="M361" i="76"/>
  <c r="C362" i="76"/>
  <c r="D362" i="76"/>
  <c r="H362" i="76"/>
  <c r="J362" i="76"/>
  <c r="M362" i="76"/>
  <c r="C363" i="76"/>
  <c r="D363" i="76"/>
  <c r="H363" i="76"/>
  <c r="J363" i="76"/>
  <c r="M363" i="76"/>
  <c r="C364" i="76"/>
  <c r="D364" i="76"/>
  <c r="H364" i="76"/>
  <c r="J364" i="76"/>
  <c r="M364" i="76"/>
  <c r="C365" i="76"/>
  <c r="D365" i="76"/>
  <c r="H365" i="76"/>
  <c r="J365" i="76"/>
  <c r="M365" i="76"/>
  <c r="C366" i="76"/>
  <c r="D366" i="76"/>
  <c r="H366" i="76"/>
  <c r="J366" i="76"/>
  <c r="M366" i="76"/>
  <c r="C367" i="76"/>
  <c r="D367" i="76"/>
  <c r="H367" i="76"/>
  <c r="J367" i="76"/>
  <c r="M367" i="76"/>
  <c r="C368" i="76"/>
  <c r="D368" i="76"/>
  <c r="H368" i="76"/>
  <c r="J368" i="76"/>
  <c r="M368" i="76"/>
  <c r="C369" i="76"/>
  <c r="D369" i="76"/>
  <c r="H369" i="76"/>
  <c r="J369" i="76"/>
  <c r="M369" i="76"/>
  <c r="C370" i="76"/>
  <c r="D370" i="76"/>
  <c r="H370" i="76"/>
  <c r="J370" i="76"/>
  <c r="M370" i="76"/>
  <c r="C371" i="76"/>
  <c r="D371" i="76"/>
  <c r="H371" i="76"/>
  <c r="J371" i="76"/>
  <c r="M371" i="76"/>
  <c r="C372" i="76"/>
  <c r="D372" i="76"/>
  <c r="H372" i="76"/>
  <c r="J372" i="76"/>
  <c r="M372" i="76"/>
  <c r="C373" i="76"/>
  <c r="D373" i="76"/>
  <c r="H373" i="76"/>
  <c r="J373" i="76"/>
  <c r="M373" i="76"/>
  <c r="C374" i="76"/>
  <c r="D374" i="76"/>
  <c r="H374" i="76"/>
  <c r="J374" i="76"/>
  <c r="M374" i="76"/>
  <c r="C375" i="76"/>
  <c r="D375" i="76"/>
  <c r="H375" i="76"/>
  <c r="J375" i="76"/>
  <c r="M375" i="76"/>
  <c r="C376" i="76"/>
  <c r="D376" i="76"/>
  <c r="H376" i="76"/>
  <c r="J376" i="76"/>
  <c r="M376" i="76"/>
  <c r="C377" i="76"/>
  <c r="D377" i="76"/>
  <c r="H377" i="76"/>
  <c r="J377" i="76"/>
  <c r="M377" i="76"/>
  <c r="C378" i="76"/>
  <c r="D378" i="76"/>
  <c r="H378" i="76"/>
  <c r="J378" i="76"/>
  <c r="M378" i="76"/>
  <c r="C379" i="76"/>
  <c r="D379" i="76"/>
  <c r="H379" i="76"/>
  <c r="J379" i="76"/>
  <c r="M379" i="76"/>
  <c r="C380" i="76"/>
  <c r="D380" i="76"/>
  <c r="H380" i="76"/>
  <c r="J380" i="76"/>
  <c r="M380" i="76"/>
  <c r="C381" i="76"/>
  <c r="D381" i="76"/>
  <c r="H381" i="76"/>
  <c r="J381" i="76"/>
  <c r="M381" i="76"/>
  <c r="C382" i="76"/>
  <c r="D382" i="76"/>
  <c r="H382" i="76"/>
  <c r="J382" i="76"/>
  <c r="M382" i="76"/>
  <c r="C383" i="76"/>
  <c r="D383" i="76"/>
  <c r="H383" i="76"/>
  <c r="J383" i="76"/>
  <c r="M383" i="76"/>
  <c r="C384" i="76"/>
  <c r="D384" i="76"/>
  <c r="H384" i="76"/>
  <c r="J384" i="76"/>
  <c r="M384" i="76"/>
  <c r="C385" i="76"/>
  <c r="D385" i="76"/>
  <c r="H385" i="76"/>
  <c r="J385" i="76"/>
  <c r="M385" i="76"/>
  <c r="C386" i="76"/>
  <c r="D386" i="76"/>
  <c r="H386" i="76"/>
  <c r="J386" i="76"/>
  <c r="M386" i="76"/>
  <c r="C387" i="76"/>
  <c r="D387" i="76"/>
  <c r="H387" i="76"/>
  <c r="J387" i="76"/>
  <c r="M387" i="76"/>
  <c r="C388" i="76"/>
  <c r="D388" i="76"/>
  <c r="H388" i="76"/>
  <c r="J388" i="76"/>
  <c r="M388" i="76"/>
  <c r="C389" i="76"/>
  <c r="D389" i="76"/>
  <c r="H389" i="76"/>
  <c r="J389" i="76"/>
  <c r="M389" i="76"/>
  <c r="C390" i="76"/>
  <c r="D390" i="76"/>
  <c r="H390" i="76"/>
  <c r="J390" i="76"/>
  <c r="M390" i="76"/>
  <c r="C391" i="76"/>
  <c r="D391" i="76"/>
  <c r="H391" i="76"/>
  <c r="J391" i="76"/>
  <c r="M391" i="76"/>
  <c r="C392" i="76"/>
  <c r="D392" i="76"/>
  <c r="H392" i="76"/>
  <c r="J392" i="76"/>
  <c r="M392" i="76"/>
  <c r="C393" i="76"/>
  <c r="D393" i="76"/>
  <c r="H393" i="76"/>
  <c r="J393" i="76"/>
  <c r="M393" i="76"/>
  <c r="C394" i="76"/>
  <c r="D394" i="76"/>
  <c r="H394" i="76"/>
  <c r="J394" i="76"/>
  <c r="M394" i="76"/>
  <c r="C395" i="76"/>
  <c r="D395" i="76"/>
  <c r="H395" i="76"/>
  <c r="J395" i="76"/>
  <c r="M395" i="76"/>
  <c r="C396" i="76"/>
  <c r="D396" i="76"/>
  <c r="H396" i="76"/>
  <c r="J396" i="76"/>
  <c r="M396" i="76"/>
  <c r="C397" i="76"/>
  <c r="D397" i="76"/>
  <c r="H397" i="76"/>
  <c r="J397" i="76"/>
  <c r="M397" i="76"/>
  <c r="C398" i="76"/>
  <c r="D398" i="76"/>
  <c r="H398" i="76"/>
  <c r="J398" i="76"/>
  <c r="M398" i="76"/>
  <c r="C399" i="76"/>
  <c r="D399" i="76"/>
  <c r="H399" i="76"/>
  <c r="J399" i="76"/>
  <c r="M399" i="76"/>
  <c r="C400" i="76"/>
  <c r="D400" i="76"/>
  <c r="H400" i="76"/>
  <c r="J400" i="76"/>
  <c r="M400" i="76"/>
  <c r="C401" i="76"/>
  <c r="D401" i="76"/>
  <c r="H401" i="76"/>
  <c r="J401" i="76"/>
  <c r="M401" i="76"/>
  <c r="C402" i="76"/>
  <c r="D402" i="76"/>
  <c r="H402" i="76"/>
  <c r="J402" i="76"/>
  <c r="M402" i="76"/>
  <c r="C403" i="76"/>
  <c r="D403" i="76"/>
  <c r="H403" i="76"/>
  <c r="J403" i="76"/>
  <c r="M403" i="76"/>
  <c r="C404" i="76"/>
  <c r="D404" i="76"/>
  <c r="H404" i="76"/>
  <c r="J404" i="76"/>
  <c r="M404" i="76"/>
  <c r="C405" i="76"/>
  <c r="D405" i="76"/>
  <c r="H405" i="76"/>
  <c r="J405" i="76"/>
  <c r="M405" i="76"/>
  <c r="C406" i="76"/>
  <c r="D406" i="76"/>
  <c r="H406" i="76"/>
  <c r="J406" i="76"/>
  <c r="M406" i="76"/>
  <c r="C407" i="76"/>
  <c r="D407" i="76"/>
  <c r="H407" i="76"/>
  <c r="J407" i="76"/>
  <c r="M407" i="76"/>
  <c r="C408" i="76"/>
  <c r="D408" i="76"/>
  <c r="H408" i="76"/>
  <c r="J408" i="76"/>
  <c r="M408" i="76"/>
  <c r="C409" i="76"/>
  <c r="D409" i="76"/>
  <c r="H409" i="76"/>
  <c r="J409" i="76"/>
  <c r="M409" i="76"/>
  <c r="C410" i="76"/>
  <c r="D410" i="76"/>
  <c r="H410" i="76"/>
  <c r="J410" i="76"/>
  <c r="M410" i="76"/>
  <c r="C411" i="76"/>
  <c r="D411" i="76"/>
  <c r="H411" i="76"/>
  <c r="J411" i="76"/>
  <c r="M411" i="76"/>
  <c r="C412" i="76"/>
  <c r="D412" i="76"/>
  <c r="H412" i="76"/>
  <c r="J412" i="76"/>
  <c r="M412" i="76"/>
  <c r="C413" i="76"/>
  <c r="D413" i="76"/>
  <c r="H413" i="76"/>
  <c r="J413" i="76"/>
  <c r="M413" i="76"/>
  <c r="C414" i="76"/>
  <c r="D414" i="76"/>
  <c r="H414" i="76"/>
  <c r="J414" i="76"/>
  <c r="M414" i="76"/>
  <c r="C415" i="76"/>
  <c r="D415" i="76"/>
  <c r="H415" i="76"/>
  <c r="J415" i="76"/>
  <c r="M415" i="76"/>
  <c r="C416" i="76"/>
  <c r="D416" i="76"/>
  <c r="H416" i="76"/>
  <c r="J416" i="76"/>
  <c r="M416" i="76"/>
  <c r="C417" i="76"/>
  <c r="D417" i="76"/>
  <c r="H417" i="76"/>
  <c r="J417" i="76"/>
  <c r="M417" i="76"/>
  <c r="C418" i="76"/>
  <c r="D418" i="76"/>
  <c r="H418" i="76"/>
  <c r="J418" i="76"/>
  <c r="M418" i="76"/>
  <c r="C419" i="76"/>
  <c r="D419" i="76"/>
  <c r="H419" i="76"/>
  <c r="J419" i="76"/>
  <c r="M419" i="76"/>
  <c r="G31" i="66"/>
  <c r="H31" i="66"/>
  <c r="I31" i="66"/>
  <c r="F31" i="66"/>
  <c r="P31" i="66"/>
  <c r="Q31" i="66"/>
  <c r="R31" i="66"/>
  <c r="T31" i="66"/>
  <c r="U31" i="66"/>
  <c r="V31" i="66"/>
  <c r="W31" i="66"/>
  <c r="X31" i="66"/>
  <c r="Y31" i="66"/>
  <c r="Z31" i="66"/>
  <c r="AA31" i="66"/>
  <c r="AB31" i="66"/>
  <c r="AC31" i="66"/>
  <c r="AD31" i="66"/>
  <c r="AE31" i="66"/>
  <c r="AF31" i="66"/>
  <c r="AG31" i="66"/>
  <c r="AH31" i="66"/>
  <c r="O12" i="66"/>
  <c r="E17" i="86"/>
  <c r="E20" i="86"/>
  <c r="S31" i="66" l="1"/>
  <c r="O31" i="66"/>
  <c r="C6" i="88"/>
  <c r="D12" i="88"/>
  <c r="E12" i="88"/>
  <c r="D12" i="92" l="1"/>
  <c r="E12" i="92"/>
  <c r="F12" i="92"/>
  <c r="G12" i="92"/>
  <c r="I47" i="92"/>
  <c r="M47" i="92" s="1"/>
  <c r="H47" i="92"/>
  <c r="L47" i="92" s="1"/>
  <c r="I42" i="92"/>
  <c r="M42" i="92" s="1"/>
  <c r="H42" i="92"/>
  <c r="L42" i="92" s="1"/>
  <c r="I37" i="92"/>
  <c r="M37" i="92" s="1"/>
  <c r="H37" i="92"/>
  <c r="L37" i="92" s="1"/>
  <c r="I32" i="92"/>
  <c r="M32" i="92" s="1"/>
  <c r="H32" i="92"/>
  <c r="L32" i="92" s="1"/>
  <c r="I27" i="92"/>
  <c r="M27" i="92" s="1"/>
  <c r="H27" i="92"/>
  <c r="L27" i="92" s="1"/>
  <c r="I22" i="92"/>
  <c r="M22" i="92" s="1"/>
  <c r="H22" i="92"/>
  <c r="L22" i="92" s="1"/>
  <c r="H17" i="92"/>
  <c r="L17" i="92" s="1"/>
  <c r="I17" i="92"/>
  <c r="M17" i="92" s="1"/>
  <c r="D18" i="92"/>
  <c r="C16" i="76"/>
  <c r="D16" i="76"/>
  <c r="C17" i="76"/>
  <c r="D17" i="76"/>
  <c r="C18" i="76"/>
  <c r="D18" i="76"/>
  <c r="C19" i="76"/>
  <c r="D19" i="76"/>
  <c r="C20" i="76"/>
  <c r="D20" i="76"/>
  <c r="C21" i="76"/>
  <c r="D21" i="76"/>
  <c r="C22" i="76"/>
  <c r="D22" i="76"/>
  <c r="C23" i="76"/>
  <c r="D23" i="76"/>
  <c r="C24" i="76"/>
  <c r="D24" i="76"/>
  <c r="C25" i="76"/>
  <c r="D25" i="76"/>
  <c r="C26" i="76"/>
  <c r="D26" i="76"/>
  <c r="C27" i="76"/>
  <c r="D27" i="76"/>
  <c r="C28" i="76"/>
  <c r="D28" i="76"/>
  <c r="C29" i="76"/>
  <c r="D29" i="76"/>
  <c r="C30" i="76"/>
  <c r="D30" i="76"/>
  <c r="C31" i="76"/>
  <c r="D31" i="76"/>
  <c r="C32" i="76"/>
  <c r="D32" i="76"/>
  <c r="C33" i="76"/>
  <c r="D33" i="76"/>
  <c r="C34" i="76"/>
  <c r="D34" i="76"/>
  <c r="C35" i="76"/>
  <c r="D35" i="76"/>
  <c r="C36" i="76"/>
  <c r="D36" i="76"/>
  <c r="C37" i="76"/>
  <c r="D37" i="76"/>
  <c r="C38" i="76"/>
  <c r="D38" i="76"/>
  <c r="C39" i="76"/>
  <c r="D39" i="76"/>
  <c r="C40" i="76"/>
  <c r="D40" i="76"/>
  <c r="C41" i="76"/>
  <c r="D41" i="76"/>
  <c r="C42" i="76"/>
  <c r="D42" i="76"/>
  <c r="C43" i="76"/>
  <c r="D43" i="76"/>
  <c r="C44" i="76"/>
  <c r="D44" i="76"/>
  <c r="C45" i="76"/>
  <c r="D45" i="76"/>
  <c r="C46" i="76"/>
  <c r="D46" i="76"/>
  <c r="C47" i="76"/>
  <c r="D47" i="76"/>
  <c r="C48" i="76"/>
  <c r="D48" i="76"/>
  <c r="C49" i="76"/>
  <c r="D49" i="76"/>
  <c r="C50" i="76"/>
  <c r="D50" i="76"/>
  <c r="C51" i="76"/>
  <c r="D51" i="76"/>
  <c r="C52" i="76"/>
  <c r="D52" i="76"/>
  <c r="C53" i="76"/>
  <c r="D53" i="76"/>
  <c r="C54" i="76"/>
  <c r="D54" i="76"/>
  <c r="C55" i="76"/>
  <c r="D55" i="76"/>
  <c r="C56" i="76"/>
  <c r="D56" i="76"/>
  <c r="C57" i="76"/>
  <c r="D57" i="76"/>
  <c r="C58" i="76"/>
  <c r="D58" i="76"/>
  <c r="C59" i="76"/>
  <c r="D59" i="76"/>
  <c r="C60" i="76"/>
  <c r="D60" i="76"/>
  <c r="C61" i="76"/>
  <c r="D61" i="76"/>
  <c r="C62" i="76"/>
  <c r="D62" i="76"/>
  <c r="C63" i="76"/>
  <c r="D63" i="76"/>
  <c r="C64" i="76"/>
  <c r="D64" i="76"/>
  <c r="C65" i="76"/>
  <c r="D65" i="76"/>
  <c r="C66" i="76"/>
  <c r="D66" i="76"/>
  <c r="C67" i="76"/>
  <c r="D67" i="76"/>
  <c r="H16" i="76"/>
  <c r="J16" i="76"/>
  <c r="M16" i="76"/>
  <c r="J17" i="76"/>
  <c r="M17" i="76"/>
  <c r="H18" i="76"/>
  <c r="J18" i="76"/>
  <c r="M18" i="76"/>
  <c r="H19" i="76"/>
  <c r="J19" i="76"/>
  <c r="M19" i="76"/>
  <c r="H20" i="76"/>
  <c r="J20" i="76"/>
  <c r="M20" i="76"/>
  <c r="H21" i="76"/>
  <c r="J21" i="76"/>
  <c r="M21" i="76"/>
  <c r="H22" i="76"/>
  <c r="J22" i="76"/>
  <c r="M22" i="76"/>
  <c r="H23" i="76"/>
  <c r="J23" i="76"/>
  <c r="M23" i="76"/>
  <c r="H24" i="76"/>
  <c r="J24" i="76"/>
  <c r="M24" i="76"/>
  <c r="H25" i="76"/>
  <c r="J25" i="76"/>
  <c r="M25" i="76"/>
  <c r="H26" i="76"/>
  <c r="J26" i="76"/>
  <c r="M26" i="76"/>
  <c r="H27" i="76"/>
  <c r="J27" i="76"/>
  <c r="M27" i="76"/>
  <c r="H28" i="76"/>
  <c r="J28" i="76"/>
  <c r="M28" i="76"/>
  <c r="H29" i="76"/>
  <c r="J29" i="76"/>
  <c r="M29" i="76"/>
  <c r="H30" i="76"/>
  <c r="J30" i="76"/>
  <c r="M30" i="76"/>
  <c r="H31" i="76"/>
  <c r="J31" i="76"/>
  <c r="M31" i="76"/>
  <c r="H32" i="76"/>
  <c r="J32" i="76"/>
  <c r="M32" i="76"/>
  <c r="H33" i="76"/>
  <c r="J33" i="76"/>
  <c r="M33" i="76"/>
  <c r="H34" i="76"/>
  <c r="J34" i="76"/>
  <c r="M34" i="76"/>
  <c r="H35" i="76"/>
  <c r="J35" i="76"/>
  <c r="M35" i="76"/>
  <c r="H36" i="76"/>
  <c r="J36" i="76"/>
  <c r="M36" i="76"/>
  <c r="H37" i="76"/>
  <c r="J37" i="76"/>
  <c r="M37" i="76"/>
  <c r="H38" i="76"/>
  <c r="J38" i="76"/>
  <c r="M38" i="76"/>
  <c r="H39" i="76"/>
  <c r="J39" i="76"/>
  <c r="M39" i="76"/>
  <c r="H40" i="76"/>
  <c r="J40" i="76"/>
  <c r="M40" i="76"/>
  <c r="H41" i="76"/>
  <c r="J41" i="76"/>
  <c r="M41" i="76"/>
  <c r="H42" i="76"/>
  <c r="J42" i="76"/>
  <c r="M42" i="76"/>
  <c r="H43" i="76"/>
  <c r="J43" i="76"/>
  <c r="M43" i="76"/>
  <c r="H44" i="76"/>
  <c r="J44" i="76"/>
  <c r="M44" i="76"/>
  <c r="H45" i="76"/>
  <c r="J45" i="76"/>
  <c r="M45" i="76"/>
  <c r="H46" i="76"/>
  <c r="J46" i="76"/>
  <c r="M46" i="76"/>
  <c r="H47" i="76"/>
  <c r="J47" i="76"/>
  <c r="M47" i="76"/>
  <c r="H48" i="76"/>
  <c r="J48" i="76"/>
  <c r="M48" i="76"/>
  <c r="H49" i="76"/>
  <c r="J49" i="76"/>
  <c r="M49" i="76"/>
  <c r="H50" i="76"/>
  <c r="J50" i="76"/>
  <c r="M50" i="76"/>
  <c r="H51" i="76"/>
  <c r="J51" i="76"/>
  <c r="M51" i="76"/>
  <c r="H52" i="76"/>
  <c r="J52" i="76"/>
  <c r="M52" i="76"/>
  <c r="H53" i="76"/>
  <c r="J53" i="76"/>
  <c r="M53" i="76"/>
  <c r="H54" i="76"/>
  <c r="J54" i="76"/>
  <c r="M54" i="76"/>
  <c r="H55" i="76"/>
  <c r="J55" i="76"/>
  <c r="M55" i="76"/>
  <c r="H56" i="76"/>
  <c r="J56" i="76"/>
  <c r="M56" i="76"/>
  <c r="H57" i="76"/>
  <c r="J57" i="76"/>
  <c r="M57" i="76"/>
  <c r="H58" i="76"/>
  <c r="J58" i="76"/>
  <c r="M58" i="76"/>
  <c r="H59" i="76"/>
  <c r="J59" i="76"/>
  <c r="M59" i="76"/>
  <c r="H60" i="76"/>
  <c r="J60" i="76"/>
  <c r="M60" i="76"/>
  <c r="H61" i="76"/>
  <c r="J61" i="76"/>
  <c r="M61" i="76"/>
  <c r="H62" i="76"/>
  <c r="J62" i="76"/>
  <c r="M62" i="76"/>
  <c r="H63" i="76"/>
  <c r="J63" i="76"/>
  <c r="M63" i="76"/>
  <c r="H64" i="76"/>
  <c r="J64" i="76"/>
  <c r="M64" i="76"/>
  <c r="H65" i="76"/>
  <c r="J65" i="76"/>
  <c r="M65" i="76"/>
  <c r="H66" i="76"/>
  <c r="J66" i="76"/>
  <c r="M66" i="76"/>
  <c r="H67" i="76"/>
  <c r="J67" i="76"/>
  <c r="M67" i="76"/>
  <c r="AD420" i="76"/>
  <c r="D10" i="91" l="1"/>
  <c r="D10" i="59" s="1"/>
  <c r="W22" i="59"/>
  <c r="M22" i="59"/>
  <c r="G22" i="59"/>
  <c r="R22" i="59"/>
  <c r="H22" i="59"/>
  <c r="D11" i="91"/>
  <c r="E11" i="91" s="1"/>
  <c r="D11" i="59"/>
  <c r="D13" i="91"/>
  <c r="F22" i="59"/>
  <c r="E22" i="59"/>
  <c r="D12" i="91"/>
  <c r="E12" i="91" s="1"/>
  <c r="D22" i="59"/>
  <c r="AJ420" i="76"/>
  <c r="AB420" i="76"/>
  <c r="AC420" i="76"/>
  <c r="AE420" i="76"/>
  <c r="AG420" i="76"/>
  <c r="AH420" i="76"/>
  <c r="AF420" i="76"/>
  <c r="AI420" i="76"/>
  <c r="H45" i="88"/>
  <c r="H21" i="88"/>
  <c r="H12" i="92"/>
  <c r="L12" i="92" s="1"/>
  <c r="I12" i="92"/>
  <c r="M12" i="92" s="1"/>
  <c r="H33" i="92"/>
  <c r="L33" i="92" s="1"/>
  <c r="H45" i="92"/>
  <c r="L45" i="92" s="1"/>
  <c r="H44" i="92"/>
  <c r="L44" i="92" s="1"/>
  <c r="H29" i="92"/>
  <c r="L29" i="92" s="1"/>
  <c r="I33" i="92"/>
  <c r="M33" i="92" s="1"/>
  <c r="E14" i="92"/>
  <c r="D13" i="92"/>
  <c r="D15" i="92"/>
  <c r="D14" i="92"/>
  <c r="D16" i="92"/>
  <c r="H40" i="92"/>
  <c r="L40" i="92" s="1"/>
  <c r="I44" i="92"/>
  <c r="M44" i="92" s="1"/>
  <c r="H41" i="92"/>
  <c r="L41" i="92" s="1"/>
  <c r="H36" i="92"/>
  <c r="L36" i="92" s="1"/>
  <c r="H48" i="92"/>
  <c r="L48" i="92" s="1"/>
  <c r="H49" i="92"/>
  <c r="L49" i="92" s="1"/>
  <c r="H38" i="92"/>
  <c r="L38" i="92" s="1"/>
  <c r="H19" i="92"/>
  <c r="L19" i="92" s="1"/>
  <c r="H24" i="92"/>
  <c r="L24" i="92" s="1"/>
  <c r="H39" i="92"/>
  <c r="L39" i="92" s="1"/>
  <c r="I36" i="92"/>
  <c r="M36" i="92" s="1"/>
  <c r="H43" i="92"/>
  <c r="L43" i="92" s="1"/>
  <c r="H50" i="92"/>
  <c r="L50" i="92" s="1"/>
  <c r="I34" i="92"/>
  <c r="M34" i="92" s="1"/>
  <c r="H23" i="92"/>
  <c r="L23" i="92" s="1"/>
  <c r="H51" i="92"/>
  <c r="L51" i="92" s="1"/>
  <c r="I45" i="92"/>
  <c r="M45" i="92" s="1"/>
  <c r="H46" i="92"/>
  <c r="L46" i="92" s="1"/>
  <c r="I46" i="92"/>
  <c r="M46" i="92" s="1"/>
  <c r="I39" i="92"/>
  <c r="M39" i="92" s="1"/>
  <c r="I49" i="92"/>
  <c r="M49" i="92" s="1"/>
  <c r="I40" i="92"/>
  <c r="M40" i="92" s="1"/>
  <c r="I50" i="92"/>
  <c r="M50" i="92" s="1"/>
  <c r="H26" i="92"/>
  <c r="L26" i="92" s="1"/>
  <c r="I24" i="92"/>
  <c r="M24" i="92" s="1"/>
  <c r="H28" i="92"/>
  <c r="L28" i="92" s="1"/>
  <c r="H30" i="92"/>
  <c r="L30" i="92" s="1"/>
  <c r="I28" i="92"/>
  <c r="M28" i="92" s="1"/>
  <c r="I30" i="92"/>
  <c r="M30" i="92" s="1"/>
  <c r="H31" i="92"/>
  <c r="L31" i="92" s="1"/>
  <c r="H35" i="92"/>
  <c r="L35" i="92" s="1"/>
  <c r="I35" i="92"/>
  <c r="M35" i="92" s="1"/>
  <c r="H34" i="92"/>
  <c r="L34" i="92" s="1"/>
  <c r="I29" i="92"/>
  <c r="M29" i="92" s="1"/>
  <c r="I25" i="92"/>
  <c r="M25" i="92" s="1"/>
  <c r="H25" i="92"/>
  <c r="L25" i="92" s="1"/>
  <c r="I26" i="92"/>
  <c r="M26" i="92" s="1"/>
  <c r="E10" i="91" l="1"/>
  <c r="G10" i="91"/>
  <c r="E13" i="91"/>
  <c r="E103" i="102"/>
  <c r="E83" i="102"/>
  <c r="E63" i="102"/>
  <c r="E43" i="102"/>
  <c r="E102" i="102"/>
  <c r="G102" i="102" s="1"/>
  <c r="E82" i="102"/>
  <c r="G82" i="102" s="1"/>
  <c r="E62" i="102"/>
  <c r="G62" i="102" s="1"/>
  <c r="E42" i="102"/>
  <c r="E61" i="91"/>
  <c r="G61" i="91"/>
  <c r="G48" i="86"/>
  <c r="E60" i="91"/>
  <c r="G60" i="91"/>
  <c r="G35" i="86"/>
  <c r="G22" i="86"/>
  <c r="E59" i="91"/>
  <c r="G59" i="91"/>
  <c r="G9" i="86"/>
  <c r="E58" i="91"/>
  <c r="G58" i="91"/>
  <c r="E69" i="91"/>
  <c r="G69" i="91"/>
  <c r="H48" i="86"/>
  <c r="E68" i="91"/>
  <c r="H35" i="86"/>
  <c r="G68" i="91"/>
  <c r="E67" i="91"/>
  <c r="H22" i="86"/>
  <c r="G67" i="91"/>
  <c r="E66" i="91"/>
  <c r="G66" i="91"/>
  <c r="H9" i="86"/>
  <c r="E15" i="102"/>
  <c r="E20" i="102"/>
  <c r="G100" i="102"/>
  <c r="G75" i="102"/>
  <c r="E18" i="102"/>
  <c r="G58" i="102"/>
  <c r="G98" i="102"/>
  <c r="G76" i="102"/>
  <c r="G60" i="102"/>
  <c r="E19" i="102"/>
  <c r="G95" i="102"/>
  <c r="F19" i="102"/>
  <c r="G39" i="102"/>
  <c r="F23" i="59" s="1"/>
  <c r="F24" i="59" s="1"/>
  <c r="G80" i="102"/>
  <c r="G35" i="102"/>
  <c r="F15" i="102"/>
  <c r="G53" i="102"/>
  <c r="G73" i="102"/>
  <c r="G59" i="102"/>
  <c r="G93" i="102"/>
  <c r="G74" i="102"/>
  <c r="F84" i="102"/>
  <c r="F18" i="102"/>
  <c r="G38" i="102"/>
  <c r="G23" i="59" s="1"/>
  <c r="G24" i="59" s="1"/>
  <c r="G79" i="102"/>
  <c r="F20" i="102"/>
  <c r="G40" i="102"/>
  <c r="G99" i="102"/>
  <c r="G96" i="102"/>
  <c r="G78" i="102"/>
  <c r="F44" i="102"/>
  <c r="G34" i="102"/>
  <c r="F14" i="102"/>
  <c r="G54" i="102"/>
  <c r="F64" i="102"/>
  <c r="G55" i="102"/>
  <c r="G56" i="102"/>
  <c r="F16" i="102"/>
  <c r="G94" i="102"/>
  <c r="F104" i="102"/>
  <c r="H18" i="88"/>
  <c r="H25" i="88"/>
  <c r="H23" i="88"/>
  <c r="H19" i="88"/>
  <c r="H30" i="88"/>
  <c r="H34" i="88"/>
  <c r="H24" i="88"/>
  <c r="H38" i="88"/>
  <c r="G12" i="88"/>
  <c r="J12" i="88" s="1"/>
  <c r="F12" i="88"/>
  <c r="I12" i="88" s="1"/>
  <c r="H39" i="88"/>
  <c r="H27" i="88"/>
  <c r="H42" i="88"/>
  <c r="H44" i="88"/>
  <c r="H32" i="88"/>
  <c r="H22" i="88"/>
  <c r="H40" i="88"/>
  <c r="H37" i="88"/>
  <c r="H49" i="88"/>
  <c r="H31" i="88"/>
  <c r="H41" i="88"/>
  <c r="H51" i="88"/>
  <c r="H46" i="88"/>
  <c r="H26" i="88"/>
  <c r="F16" i="88"/>
  <c r="H36" i="88"/>
  <c r="H43" i="88"/>
  <c r="F15" i="88"/>
  <c r="H47" i="88"/>
  <c r="H17" i="88"/>
  <c r="H48" i="88"/>
  <c r="G16" i="88"/>
  <c r="H35" i="88"/>
  <c r="H50" i="88"/>
  <c r="E16" i="92"/>
  <c r="E15" i="92"/>
  <c r="I21" i="92"/>
  <c r="M21" i="92" s="1"/>
  <c r="I20" i="92"/>
  <c r="M20" i="92" s="1"/>
  <c r="G15" i="92"/>
  <c r="H21" i="92"/>
  <c r="L21" i="92" s="1"/>
  <c r="F16" i="92"/>
  <c r="F14" i="92"/>
  <c r="H20" i="92"/>
  <c r="L20" i="92" s="1"/>
  <c r="F15" i="92"/>
  <c r="I19" i="92"/>
  <c r="M19" i="92" s="1"/>
  <c r="G14" i="92"/>
  <c r="I48" i="92"/>
  <c r="M48" i="92" s="1"/>
  <c r="I43" i="92"/>
  <c r="M43" i="92" s="1"/>
  <c r="I41" i="92"/>
  <c r="M41" i="92" s="1"/>
  <c r="I51" i="92"/>
  <c r="M51" i="92" s="1"/>
  <c r="I38" i="92"/>
  <c r="M38" i="92" s="1"/>
  <c r="I23" i="92"/>
  <c r="M23" i="92" s="1"/>
  <c r="I31" i="92"/>
  <c r="M31" i="92" s="1"/>
  <c r="E41" i="102" l="1"/>
  <c r="E22" i="102"/>
  <c r="G22" i="102" s="1"/>
  <c r="G42" i="102"/>
  <c r="G19" i="102"/>
  <c r="G15" i="102"/>
  <c r="G20" i="102"/>
  <c r="G18" i="102"/>
  <c r="G14" i="102"/>
  <c r="F24" i="102"/>
  <c r="F25" i="102"/>
  <c r="E13" i="102"/>
  <c r="G33" i="102"/>
  <c r="D23" i="59" s="1"/>
  <c r="D24" i="59" s="1"/>
  <c r="G36" i="102"/>
  <c r="E23" i="59" s="1"/>
  <c r="E24" i="59" s="1"/>
  <c r="E16" i="102"/>
  <c r="G16" i="102" s="1"/>
  <c r="H28" i="88"/>
  <c r="G15" i="88"/>
  <c r="H29" i="88"/>
  <c r="H14" i="88" s="1"/>
  <c r="F13" i="88"/>
  <c r="F14" i="88"/>
  <c r="G14" i="88"/>
  <c r="H20" i="88"/>
  <c r="H15" i="88" s="1"/>
  <c r="H12" i="88"/>
  <c r="H16" i="88"/>
  <c r="I15" i="92"/>
  <c r="H15" i="92"/>
  <c r="L15" i="92" s="1"/>
  <c r="H14" i="92"/>
  <c r="L14" i="92" s="1"/>
  <c r="H16" i="92"/>
  <c r="G16" i="92"/>
  <c r="I14" i="92"/>
  <c r="M14" i="92" s="1"/>
  <c r="P420" i="76"/>
  <c r="O420" i="76"/>
  <c r="G13" i="102" l="1"/>
  <c r="J16" i="92"/>
  <c r="L16" i="92"/>
  <c r="K15" i="92"/>
  <c r="M15" i="92"/>
  <c r="I16" i="92"/>
  <c r="M16" i="92" s="1"/>
  <c r="K14" i="92"/>
  <c r="J14" i="92"/>
  <c r="J15" i="92"/>
  <c r="E22" i="86" l="1"/>
  <c r="E35" i="86"/>
  <c r="E48" i="86"/>
  <c r="E9" i="86"/>
  <c r="E13" i="88"/>
  <c r="D13" i="88"/>
  <c r="I13" i="88" s="1"/>
  <c r="K16" i="92"/>
  <c r="C6" i="92" l="1"/>
  <c r="C5" i="92"/>
  <c r="C5" i="88"/>
  <c r="D22" i="95"/>
  <c r="G22" i="95"/>
  <c r="H22" i="95"/>
  <c r="I22" i="95"/>
  <c r="G17" i="95"/>
  <c r="H17" i="95"/>
  <c r="I17" i="95"/>
  <c r="D17" i="95"/>
  <c r="I23" i="95" l="1"/>
  <c r="H23" i="95"/>
  <c r="G23" i="95"/>
  <c r="D23" i="95"/>
  <c r="C5" i="95"/>
  <c r="C6" i="95"/>
  <c r="K18" i="95" l="1" a="1"/>
  <c r="K18" i="95" s="1"/>
  <c r="L18" i="95" a="1"/>
  <c r="L18" i="95" s="1"/>
  <c r="L21" i="95" a="1"/>
  <c r="L21" i="95" s="1"/>
  <c r="O21" i="95" s="1"/>
  <c r="J15" i="95" a="1"/>
  <c r="J15" i="95" s="1"/>
  <c r="M15" i="95" s="1"/>
  <c r="E20" i="95" a="1"/>
  <c r="E20" i="95" s="1"/>
  <c r="F20" i="95" s="1"/>
  <c r="K15" i="95" a="1"/>
  <c r="K15" i="95" s="1"/>
  <c r="N15" i="95" s="1"/>
  <c r="L15" i="95" a="1"/>
  <c r="L15" i="95" s="1"/>
  <c r="O15" i="95" s="1"/>
  <c r="E15" i="95" a="1"/>
  <c r="E15" i="95" s="1"/>
  <c r="F15" i="95" s="1"/>
  <c r="J21" i="95" a="1"/>
  <c r="J21" i="95" s="1"/>
  <c r="M21" i="95" s="1"/>
  <c r="E13" i="95" a="1"/>
  <c r="E13" i="95" s="1"/>
  <c r="K20" i="95" a="1"/>
  <c r="K20" i="95" s="1"/>
  <c r="N20" i="95" s="1"/>
  <c r="J14" i="95" a="1"/>
  <c r="J14" i="95" s="1"/>
  <c r="M14" i="95" s="1"/>
  <c r="K13" i="95" a="1"/>
  <c r="K13" i="95" s="1"/>
  <c r="J16" i="95" a="1"/>
  <c r="J16" i="95" s="1"/>
  <c r="M16" i="95" s="1"/>
  <c r="E21" i="95" a="1"/>
  <c r="E21" i="95" s="1"/>
  <c r="F21" i="95" s="1"/>
  <c r="E18" i="95" a="1"/>
  <c r="E18" i="95" s="1"/>
  <c r="L16" i="95" a="1"/>
  <c r="L16" i="95" s="1"/>
  <c r="O16" i="95" s="1"/>
  <c r="J20" i="95" a="1"/>
  <c r="J20" i="95" s="1"/>
  <c r="M20" i="95" s="1"/>
  <c r="J18" i="95" a="1"/>
  <c r="J18" i="95" s="1"/>
  <c r="K21" i="95" a="1"/>
  <c r="K21" i="95" s="1"/>
  <c r="N21" i="95" s="1"/>
  <c r="L13" i="95" a="1"/>
  <c r="L13" i="95" s="1"/>
  <c r="J13" i="95" a="1"/>
  <c r="J13" i="95" s="1"/>
  <c r="E19" i="95" a="1"/>
  <c r="E19" i="95" s="1"/>
  <c r="F19" i="95" s="1"/>
  <c r="K16" i="95" a="1"/>
  <c r="K16" i="95" s="1"/>
  <c r="N16" i="95" s="1"/>
  <c r="E16" i="95" a="1"/>
  <c r="E16" i="95" s="1"/>
  <c r="F16" i="95" s="1"/>
  <c r="L19" i="95" a="1"/>
  <c r="L19" i="95" s="1"/>
  <c r="O19" i="95" s="1"/>
  <c r="K14" i="95" a="1"/>
  <c r="K14" i="95" s="1"/>
  <c r="N14" i="95" s="1"/>
  <c r="L14" i="95" a="1"/>
  <c r="L14" i="95" s="1"/>
  <c r="O14" i="95" s="1"/>
  <c r="E14" i="95" a="1"/>
  <c r="E14" i="95" s="1"/>
  <c r="F14" i="95" s="1"/>
  <c r="K19" i="95" a="1"/>
  <c r="K19" i="95" s="1"/>
  <c r="N19" i="95" s="1"/>
  <c r="J19" i="95" a="1"/>
  <c r="J19" i="95" s="1"/>
  <c r="M19" i="95" s="1"/>
  <c r="L20" i="95" a="1"/>
  <c r="L20" i="95" s="1"/>
  <c r="O20" i="95" s="1"/>
  <c r="C14" i="63"/>
  <c r="C15" i="63"/>
  <c r="C16" i="63"/>
  <c r="C17" i="63"/>
  <c r="C19" i="63"/>
  <c r="C13" i="63"/>
  <c r="V25" i="59"/>
  <c r="Q25" i="59"/>
  <c r="L25" i="59"/>
  <c r="G25" i="59"/>
  <c r="G26" i="59" s="1"/>
  <c r="C6" i="91"/>
  <c r="C5" i="91"/>
  <c r="N13" i="95" l="1"/>
  <c r="K17" i="95"/>
  <c r="N17" i="95" s="1"/>
  <c r="C26" i="63"/>
  <c r="E17" i="95"/>
  <c r="F17" i="95" s="1"/>
  <c r="F13" i="95"/>
  <c r="C24" i="63"/>
  <c r="C23" i="63"/>
  <c r="J17" i="95"/>
  <c r="M17" i="95" s="1"/>
  <c r="M13" i="95"/>
  <c r="C22" i="63"/>
  <c r="L17" i="95"/>
  <c r="O17" i="95" s="1"/>
  <c r="O13" i="95"/>
  <c r="C21" i="63"/>
  <c r="M18" i="95"/>
  <c r="J22" i="95"/>
  <c r="F18" i="95"/>
  <c r="E22" i="95"/>
  <c r="O18" i="95"/>
  <c r="L22" i="95"/>
  <c r="N18" i="95"/>
  <c r="K22" i="95"/>
  <c r="C20" i="63"/>
  <c r="C31" i="63"/>
  <c r="C30" i="63"/>
  <c r="C29" i="63"/>
  <c r="C28" i="63"/>
  <c r="C27" i="63"/>
  <c r="C33" i="63"/>
  <c r="N22" i="95" l="1"/>
  <c r="K23" i="95"/>
  <c r="N23" i="95" s="1"/>
  <c r="O22" i="95"/>
  <c r="L23" i="95"/>
  <c r="O23" i="95" s="1"/>
  <c r="F22" i="95"/>
  <c r="E23" i="95"/>
  <c r="F23" i="95" s="1"/>
  <c r="M22" i="95"/>
  <c r="J23" i="95"/>
  <c r="M23" i="95" s="1"/>
  <c r="E15" i="88"/>
  <c r="J15" i="88" s="1"/>
  <c r="E14" i="88"/>
  <c r="J14" i="88" s="1"/>
  <c r="D16" i="88"/>
  <c r="I16" i="88" s="1"/>
  <c r="D14" i="88"/>
  <c r="I14" i="88" s="1"/>
  <c r="D15" i="88"/>
  <c r="I15" i="88" s="1"/>
  <c r="E16" i="88"/>
  <c r="J16" i="88" s="1"/>
  <c r="E13" i="92"/>
  <c r="G70" i="91" l="1"/>
  <c r="E70" i="91"/>
  <c r="G62" i="91"/>
  <c r="E62" i="91"/>
  <c r="G64" i="91"/>
  <c r="E64" i="91"/>
  <c r="G63" i="91"/>
  <c r="E63" i="91"/>
  <c r="G65" i="91"/>
  <c r="E65" i="91"/>
  <c r="E73" i="91"/>
  <c r="G73" i="91"/>
  <c r="E71" i="91"/>
  <c r="G71" i="91"/>
  <c r="G72" i="91"/>
  <c r="E72" i="91"/>
  <c r="H18" i="92"/>
  <c r="L18" i="92" s="1"/>
  <c r="E57" i="91"/>
  <c r="D14" i="91" l="1"/>
  <c r="H11" i="59"/>
  <c r="I18" i="92"/>
  <c r="M18" i="92" s="1"/>
  <c r="G13" i="92"/>
  <c r="H13" i="92"/>
  <c r="E21" i="86" l="1"/>
  <c r="J13" i="92"/>
  <c r="L13" i="92"/>
  <c r="I13" i="92"/>
  <c r="M13" i="92" s="1"/>
  <c r="K13" i="92" l="1"/>
  <c r="E30" i="91"/>
  <c r="E31" i="91"/>
  <c r="G32" i="91"/>
  <c r="E33" i="91"/>
  <c r="G54" i="91"/>
  <c r="E55" i="91"/>
  <c r="G56" i="91"/>
  <c r="G57" i="91"/>
  <c r="E18" i="91"/>
  <c r="E19" i="91"/>
  <c r="E20" i="91"/>
  <c r="E21" i="91"/>
  <c r="E22" i="91"/>
  <c r="E23" i="91"/>
  <c r="E24" i="91"/>
  <c r="E25" i="91"/>
  <c r="E15" i="91"/>
  <c r="G16" i="91"/>
  <c r="G17" i="91"/>
  <c r="E14" i="91"/>
  <c r="G18" i="91"/>
  <c r="G19" i="91"/>
  <c r="G20" i="91"/>
  <c r="G21" i="91"/>
  <c r="G22" i="91"/>
  <c r="G23" i="91"/>
  <c r="G24" i="91"/>
  <c r="G25" i="91"/>
  <c r="G12" i="91" l="1"/>
  <c r="G11" i="91"/>
  <c r="G30" i="91"/>
  <c r="D46" i="91"/>
  <c r="D78" i="91" s="1"/>
  <c r="H18" i="59" s="1"/>
  <c r="E41" i="91"/>
  <c r="E40" i="91"/>
  <c r="G13" i="91"/>
  <c r="G14" i="91"/>
  <c r="G15" i="91"/>
  <c r="G31" i="91"/>
  <c r="E32" i="91"/>
  <c r="G33" i="91"/>
  <c r="G55" i="91"/>
  <c r="E56" i="91"/>
  <c r="E54" i="91"/>
  <c r="E17" i="91"/>
  <c r="E16" i="91"/>
  <c r="E46" i="91" l="1"/>
  <c r="E39" i="91"/>
  <c r="D47" i="91"/>
  <c r="D79" i="91" s="1"/>
  <c r="I18" i="59" s="1"/>
  <c r="G39" i="91"/>
  <c r="G38" i="91"/>
  <c r="E38" i="91"/>
  <c r="G41" i="91"/>
  <c r="D48" i="91"/>
  <c r="D80" i="91" s="1"/>
  <c r="J18" i="59" s="1"/>
  <c r="D49" i="91"/>
  <c r="D81" i="91" s="1"/>
  <c r="K18" i="59" s="1"/>
  <c r="G40" i="91"/>
  <c r="G46" i="91"/>
  <c r="E49" i="91" l="1"/>
  <c r="E47" i="91"/>
  <c r="G47" i="91"/>
  <c r="G49" i="91"/>
  <c r="G48" i="91"/>
  <c r="E48" i="91"/>
  <c r="G78" i="91"/>
  <c r="E78" i="91"/>
  <c r="G81" i="91" l="1"/>
  <c r="E79" i="91"/>
  <c r="G80" i="91"/>
  <c r="E80" i="91"/>
  <c r="G79" i="91"/>
  <c r="E81" i="91"/>
  <c r="D4" i="86" l="1"/>
  <c r="D5" i="86"/>
  <c r="C6" i="75"/>
  <c r="C5" i="75"/>
  <c r="C5" i="25"/>
  <c r="C6" i="25"/>
  <c r="D9" i="86"/>
  <c r="J36" i="86"/>
  <c r="J37" i="86"/>
  <c r="J38" i="86"/>
  <c r="J39" i="86"/>
  <c r="J40" i="86"/>
  <c r="J41" i="86"/>
  <c r="J42" i="86"/>
  <c r="E43" i="86"/>
  <c r="F43" i="86"/>
  <c r="G43" i="86"/>
  <c r="H43" i="86"/>
  <c r="I43" i="86"/>
  <c r="J44" i="86"/>
  <c r="E46" i="86"/>
  <c r="F46" i="86"/>
  <c r="G46" i="86"/>
  <c r="H46" i="86"/>
  <c r="I46" i="86"/>
  <c r="J49" i="86"/>
  <c r="J50" i="86"/>
  <c r="J51" i="86"/>
  <c r="J52" i="86"/>
  <c r="J53" i="86"/>
  <c r="J54" i="86"/>
  <c r="J55" i="86"/>
  <c r="E56" i="86"/>
  <c r="E60" i="86" s="1"/>
  <c r="F56" i="86"/>
  <c r="G56" i="86"/>
  <c r="H56" i="86"/>
  <c r="I56" i="86"/>
  <c r="J57" i="86"/>
  <c r="J58" i="86"/>
  <c r="E59" i="86"/>
  <c r="F59" i="86"/>
  <c r="G59" i="86"/>
  <c r="H59" i="86"/>
  <c r="I59" i="86"/>
  <c r="J23" i="86"/>
  <c r="J24" i="86"/>
  <c r="J25" i="86"/>
  <c r="J26" i="86"/>
  <c r="J27" i="86"/>
  <c r="J28" i="86"/>
  <c r="J29" i="86"/>
  <c r="E30" i="86"/>
  <c r="F30" i="86"/>
  <c r="G30" i="86"/>
  <c r="H30" i="86"/>
  <c r="I30" i="86"/>
  <c r="J31" i="86"/>
  <c r="J32" i="86"/>
  <c r="E33" i="86"/>
  <c r="F33" i="86"/>
  <c r="G33" i="86"/>
  <c r="H33" i="86"/>
  <c r="I33" i="86"/>
  <c r="F20" i="86"/>
  <c r="G20" i="86"/>
  <c r="H20" i="86"/>
  <c r="I20" i="86"/>
  <c r="F17" i="86"/>
  <c r="G17" i="86"/>
  <c r="H17" i="86"/>
  <c r="I17" i="86"/>
  <c r="J10" i="86"/>
  <c r="J11" i="86"/>
  <c r="J12" i="86"/>
  <c r="J13" i="86"/>
  <c r="J14" i="86"/>
  <c r="J15" i="86"/>
  <c r="J16" i="86"/>
  <c r="J18" i="86"/>
  <c r="J19" i="86"/>
  <c r="C6" i="66"/>
  <c r="C5" i="66"/>
  <c r="C6" i="63"/>
  <c r="C5" i="63"/>
  <c r="C6" i="76"/>
  <c r="C5" i="76"/>
  <c r="C6" i="59"/>
  <c r="C7" i="59"/>
  <c r="D17" i="59" s="1"/>
  <c r="E17" i="59" s="1"/>
  <c r="F17" i="59" s="1"/>
  <c r="G17" i="59" s="1"/>
  <c r="H17" i="59" s="1"/>
  <c r="I17" i="59" s="1"/>
  <c r="J17" i="59" s="1"/>
  <c r="K17" i="59" s="1"/>
  <c r="C7" i="24"/>
  <c r="C6" i="24"/>
  <c r="F54" i="25"/>
  <c r="G54" i="25"/>
  <c r="H54" i="25"/>
  <c r="F34" i="25"/>
  <c r="G34" i="25"/>
  <c r="H34" i="25"/>
  <c r="E34" i="25"/>
  <c r="E54" i="25"/>
  <c r="E21" i="25"/>
  <c r="H21" i="25"/>
  <c r="E9" i="59"/>
  <c r="E11" i="59" s="1"/>
  <c r="I20" i="59"/>
  <c r="F21" i="25"/>
  <c r="G21" i="25"/>
  <c r="J23" i="59" l="1"/>
  <c r="K23" i="59"/>
  <c r="L23" i="59"/>
  <c r="I23" i="59"/>
  <c r="K22" i="59"/>
  <c r="J22" i="59"/>
  <c r="L22" i="59"/>
  <c r="I22" i="59"/>
  <c r="E10" i="59"/>
  <c r="E55" i="25"/>
  <c r="D14" i="59" s="1"/>
  <c r="J46" i="86"/>
  <c r="G47" i="86"/>
  <c r="F9" i="59"/>
  <c r="N20" i="59"/>
  <c r="D22" i="86"/>
  <c r="D35" i="86"/>
  <c r="D48" i="86"/>
  <c r="H55" i="25"/>
  <c r="G55" i="25"/>
  <c r="F55" i="25"/>
  <c r="J59" i="86"/>
  <c r="J56" i="86"/>
  <c r="H34" i="86"/>
  <c r="H21" i="86"/>
  <c r="G21" i="86"/>
  <c r="J33" i="86"/>
  <c r="J30" i="86"/>
  <c r="J43" i="86"/>
  <c r="J20" i="86"/>
  <c r="J17" i="86"/>
  <c r="D34" i="91" s="1"/>
  <c r="E47" i="86"/>
  <c r="H47" i="86"/>
  <c r="E34" i="86"/>
  <c r="G60" i="86"/>
  <c r="G34" i="86"/>
  <c r="H60" i="86"/>
  <c r="D42" i="91" l="1"/>
  <c r="D74" i="91" s="1"/>
  <c r="D18" i="59" s="1"/>
  <c r="G34" i="91"/>
  <c r="L24" i="59"/>
  <c r="J24" i="59"/>
  <c r="I24" i="59"/>
  <c r="K24" i="59"/>
  <c r="L26" i="59"/>
  <c r="Q23" i="59"/>
  <c r="O23" i="59"/>
  <c r="N23" i="59"/>
  <c r="P23" i="59"/>
  <c r="G9" i="59"/>
  <c r="F11" i="59"/>
  <c r="P22" i="59"/>
  <c r="O22" i="59"/>
  <c r="Q22" i="59"/>
  <c r="N22" i="59"/>
  <c r="F10" i="59"/>
  <c r="D35" i="91"/>
  <c r="G35" i="91" s="1"/>
  <c r="D37" i="91"/>
  <c r="G37" i="91" s="1"/>
  <c r="D36" i="91"/>
  <c r="G36" i="91" s="1"/>
  <c r="G14" i="59"/>
  <c r="E14" i="59"/>
  <c r="F14" i="59"/>
  <c r="S20" i="59"/>
  <c r="H9" i="59"/>
  <c r="O24" i="59" l="1"/>
  <c r="P24" i="59"/>
  <c r="Q24" i="59"/>
  <c r="N24" i="59"/>
  <c r="G11" i="59"/>
  <c r="G10" i="59"/>
  <c r="S23" i="59"/>
  <c r="V23" i="59"/>
  <c r="T23" i="59"/>
  <c r="U23" i="59"/>
  <c r="H10" i="59"/>
  <c r="H15" i="59" s="1"/>
  <c r="H12" i="59"/>
  <c r="U22" i="59"/>
  <c r="S22" i="59"/>
  <c r="V22" i="59"/>
  <c r="T22" i="59"/>
  <c r="G43" i="102"/>
  <c r="G41" i="102" s="1"/>
  <c r="H23" i="59" s="1"/>
  <c r="H24" i="59" s="1"/>
  <c r="E44" i="102"/>
  <c r="E47" i="102" s="1"/>
  <c r="E51" i="102" s="1"/>
  <c r="I35" i="86"/>
  <c r="I47" i="86" s="1"/>
  <c r="I48" i="86"/>
  <c r="I60" i="86" s="1"/>
  <c r="I22" i="86"/>
  <c r="I34" i="86" s="1"/>
  <c r="I9" i="59"/>
  <c r="Q26" i="59"/>
  <c r="E52" i="91"/>
  <c r="G52" i="91"/>
  <c r="G53" i="91"/>
  <c r="E53" i="91"/>
  <c r="E51" i="91"/>
  <c r="G51" i="91"/>
  <c r="U24" i="59" l="1"/>
  <c r="T24" i="59"/>
  <c r="V24" i="59"/>
  <c r="S24" i="59"/>
  <c r="I10" i="59"/>
  <c r="I15" i="59" s="1"/>
  <c r="E23" i="102"/>
  <c r="G63" i="102"/>
  <c r="G61" i="102" s="1"/>
  <c r="M23" i="59" s="1"/>
  <c r="M24" i="59" s="1"/>
  <c r="E61" i="102"/>
  <c r="E64" i="102" s="1"/>
  <c r="E67" i="102" s="1"/>
  <c r="E71" i="102" s="1"/>
  <c r="G44" i="102"/>
  <c r="H41" i="102" s="1"/>
  <c r="G103" i="102"/>
  <c r="G101" i="102" s="1"/>
  <c r="W23" i="59" s="1"/>
  <c r="W24" i="59" s="1"/>
  <c r="E101" i="102"/>
  <c r="E104" i="102" s="1"/>
  <c r="E107" i="102" s="1"/>
  <c r="E111" i="102" s="1"/>
  <c r="G83" i="102"/>
  <c r="G81" i="102" s="1"/>
  <c r="R23" i="59" s="1"/>
  <c r="R24" i="59" s="1"/>
  <c r="E81" i="102"/>
  <c r="E84" i="102" s="1"/>
  <c r="E87" i="102" s="1"/>
  <c r="E91" i="102" s="1"/>
  <c r="V26" i="59"/>
  <c r="J9" i="59"/>
  <c r="I12" i="59"/>
  <c r="G23" i="102" l="1"/>
  <c r="E21" i="102"/>
  <c r="E24" i="102" s="1"/>
  <c r="G24" i="102" s="1"/>
  <c r="G27" i="102" s="1"/>
  <c r="J10" i="59"/>
  <c r="J15" i="59" s="1"/>
  <c r="E27" i="102"/>
  <c r="E31" i="102" s="1"/>
  <c r="G84" i="102"/>
  <c r="H81" i="102" s="1"/>
  <c r="G104" i="102"/>
  <c r="H33" i="102"/>
  <c r="H36" i="102"/>
  <c r="H45" i="102"/>
  <c r="H34" i="102"/>
  <c r="G47" i="102"/>
  <c r="G51" i="102" s="1"/>
  <c r="D13" i="59" s="1"/>
  <c r="H39" i="102"/>
  <c r="G64" i="102"/>
  <c r="H61" i="102" s="1"/>
  <c r="K9" i="59"/>
  <c r="J12" i="59"/>
  <c r="G21" i="102" l="1"/>
  <c r="H21" i="102" s="1"/>
  <c r="K10" i="59"/>
  <c r="K15" i="59" s="1"/>
  <c r="G31" i="102"/>
  <c r="H54" i="102"/>
  <c r="H59" i="102"/>
  <c r="H56" i="102"/>
  <c r="H65" i="102"/>
  <c r="G67" i="102"/>
  <c r="G71" i="102" s="1"/>
  <c r="E13" i="59" s="1"/>
  <c r="H53" i="102"/>
  <c r="H99" i="102"/>
  <c r="G107" i="102"/>
  <c r="G111" i="102" s="1"/>
  <c r="G13" i="59" s="1"/>
  <c r="H96" i="102"/>
  <c r="H105" i="102"/>
  <c r="H93" i="102"/>
  <c r="H94" i="102"/>
  <c r="H14" i="102"/>
  <c r="H19" i="102"/>
  <c r="H25" i="102"/>
  <c r="H13" i="102"/>
  <c r="H101" i="102"/>
  <c r="H79" i="102"/>
  <c r="H73" i="102"/>
  <c r="H74" i="102"/>
  <c r="H85" i="102"/>
  <c r="G87" i="102"/>
  <c r="G91" i="102" s="1"/>
  <c r="F13" i="59" s="1"/>
  <c r="H76" i="102"/>
  <c r="K12" i="59"/>
  <c r="G26" i="91"/>
  <c r="E26" i="91"/>
  <c r="F9" i="86"/>
  <c r="F21" i="86" l="1"/>
  <c r="G29" i="91"/>
  <c r="E29" i="91"/>
  <c r="G27" i="91"/>
  <c r="E27" i="91"/>
  <c r="F22" i="86"/>
  <c r="F34" i="86" s="1"/>
  <c r="G28" i="91"/>
  <c r="F35" i="86"/>
  <c r="F47" i="86" s="1"/>
  <c r="E28" i="91"/>
  <c r="F48" i="86"/>
  <c r="F60" i="86" s="1"/>
  <c r="J22" i="86" l="1"/>
  <c r="E12" i="59" s="1"/>
  <c r="E15" i="59" s="1"/>
  <c r="J48" i="86"/>
  <c r="J35" i="86"/>
  <c r="J34" i="86" l="1"/>
  <c r="D43" i="91"/>
  <c r="D75" i="91" s="1"/>
  <c r="E18" i="59" s="1"/>
  <c r="J60" i="86"/>
  <c r="G12" i="59"/>
  <c r="G15" i="59" s="1"/>
  <c r="J47" i="86"/>
  <c r="F12" i="59"/>
  <c r="F15" i="59" s="1"/>
  <c r="G43" i="91" l="1"/>
  <c r="E43" i="91"/>
  <c r="D44" i="91"/>
  <c r="D76" i="91" s="1"/>
  <c r="F18" i="59" s="1"/>
  <c r="D45" i="91"/>
  <c r="D77" i="91" s="1"/>
  <c r="G18" i="59" s="1"/>
  <c r="G75" i="91"/>
  <c r="E75" i="91"/>
  <c r="D82" i="91" l="1"/>
  <c r="G45" i="91"/>
  <c r="E45" i="91"/>
  <c r="G44" i="91"/>
  <c r="E44" i="91"/>
  <c r="E76" i="91" l="1"/>
  <c r="G76" i="91"/>
  <c r="G77" i="91"/>
  <c r="E77" i="91"/>
  <c r="E50" i="91"/>
  <c r="I9" i="86"/>
  <c r="G50" i="91"/>
  <c r="I21" i="86" l="1"/>
  <c r="J9" i="86"/>
  <c r="E42" i="91"/>
  <c r="G42" i="91"/>
  <c r="J21" i="86" l="1"/>
  <c r="D12" i="59"/>
  <c r="D15" i="59" s="1"/>
  <c r="E74" i="91"/>
  <c r="E82" i="91" s="1"/>
  <c r="G74" i="91"/>
  <c r="G82" i="91" s="1"/>
  <c r="H33" i="88" l="1"/>
  <c r="H13" i="88" s="1"/>
  <c r="G13" i="88"/>
  <c r="J13" i="88"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<sst xmlns="http://schemas.openxmlformats.org/spreadsheetml/2006/main" count="17194" uniqueCount="2220">
  <si>
    <t>California Public Utilities Commission</t>
  </si>
  <si>
    <t>Business Plan Application Template</t>
  </si>
  <si>
    <t>Updated:</t>
  </si>
  <si>
    <t>March, 2026</t>
  </si>
  <si>
    <t>WORKBOOK DROPDOWN MENU CONTROL</t>
  </si>
  <si>
    <t>General Instructions for Completing the Tables:</t>
  </si>
  <si>
    <t>Target Exempt</t>
  </si>
  <si>
    <t>PA</t>
  </si>
  <si>
    <t>Program Implementer</t>
  </si>
  <si>
    <t>Sector</t>
  </si>
  <si>
    <t>Program Category</t>
  </si>
  <si>
    <t>Program Segment</t>
  </si>
  <si>
    <t>Program Changes Reason</t>
  </si>
  <si>
    <t>PG&amp;E</t>
  </si>
  <si>
    <t>Input your PA name here. This will appear on all tabs.</t>
  </si>
  <si>
    <t>Yes</t>
  </si>
  <si>
    <t>IOU Core</t>
  </si>
  <si>
    <t>Residential</t>
  </si>
  <si>
    <t>Emerging Tech</t>
  </si>
  <si>
    <t>Resource Acquisition</t>
  </si>
  <si>
    <t>Programs to be closed with the disposition of 2028-2035 EE Application</t>
  </si>
  <si>
    <t>2028-2035</t>
  </si>
  <si>
    <t>Input your reference years here. This will appear on all tabs</t>
  </si>
  <si>
    <t>No</t>
  </si>
  <si>
    <t>SCE</t>
  </si>
  <si>
    <t>Third Party</t>
  </si>
  <si>
    <t>Commercial</t>
  </si>
  <si>
    <t>WE&amp;T</t>
  </si>
  <si>
    <t>Market Support</t>
  </si>
  <si>
    <t>Programs to be closed upon completion of commitments</t>
  </si>
  <si>
    <t>All currency will be reported to the dollar, i.e., $0.</t>
  </si>
  <si>
    <t>SoCalGas</t>
  </si>
  <si>
    <t>REN/CCA</t>
  </si>
  <si>
    <t>Industrial</t>
  </si>
  <si>
    <t>Financing</t>
  </si>
  <si>
    <t>Equity</t>
  </si>
  <si>
    <t>Programs with reduced budgets (&gt;40% budget decrease)</t>
  </si>
  <si>
    <t>Follow the legend to guide the input of various data requirements.</t>
  </si>
  <si>
    <t>SDG&amp;E</t>
  </si>
  <si>
    <t>Agricultural</t>
  </si>
  <si>
    <t>Market Transformation</t>
  </si>
  <si>
    <t>Codes &amp; Standards</t>
  </si>
  <si>
    <t>Programs with enhanced budgets (&gt;40% budget increase)</t>
  </si>
  <si>
    <t>When adding rows, ensure all formulas are copied.</t>
  </si>
  <si>
    <t>BayREN</t>
  </si>
  <si>
    <t>Public</t>
  </si>
  <si>
    <t>Other</t>
  </si>
  <si>
    <t>EM&amp;V</t>
  </si>
  <si>
    <t>Programs that are new in 2028 or beyond</t>
  </si>
  <si>
    <t>All tables totals should be recalculated to ensure footing/cross footing accuracy.</t>
  </si>
  <si>
    <t>Cross-Cutting</t>
  </si>
  <si>
    <t>New Construction</t>
  </si>
  <si>
    <t>Programs with Third-Party Contracts that Sunset in 2028-2031</t>
  </si>
  <si>
    <t>Be mindful of print area to ensure footnotes are included when added.</t>
  </si>
  <si>
    <t>Portfolio Support</t>
  </si>
  <si>
    <t>Marketing Education &amp; Outreach</t>
  </si>
  <si>
    <t>Review the legend at the bottom of the Read Me.</t>
  </si>
  <si>
    <t>Energy Savings Assistance</t>
  </si>
  <si>
    <t>Description</t>
  </si>
  <si>
    <t>This workbook supports the development and submission of CPUC Business Plan Application by providing a standardized template for organizing key programmatic, budgetary, and analytical information. Each Tab plans a specific role in collecting, processing, and summarizing relevant data to meet submission and regulatory requirements.</t>
  </si>
  <si>
    <t>Workbook Tab Definitions</t>
  </si>
  <si>
    <t>Function Definitions</t>
  </si>
  <si>
    <t>This tab provides a detailed breakdown of functional categories and definitions used to allocate and report energy efficiency program costs across planning, implementation, compliance, engineering, analytics, marketing, IT, and incentive functions.</t>
  </si>
  <si>
    <t>0 Validations</t>
  </si>
  <si>
    <t>Provides a summary of key budget, revenue requirement, and cost category comparisons across the workbook, highlighting differences to ensure consistency between spending requests, cost recovery, and functional allocations.</t>
  </si>
  <si>
    <t>1 Participant Bill Impacts</t>
  </si>
  <si>
    <t xml:space="preserve">Calculates estimated average annual and lifecycle bill savings for participating customers by applying electric and gas rates to forecasted program energy savings. </t>
  </si>
  <si>
    <t>2 Rate Impacts</t>
  </si>
  <si>
    <t>Presents the projected changes in electric and gas revenues, rates, and the energy efficiency portion of rates by customer class, illustrating the impact of proposed energy efficiency investments on utility bills.</t>
  </si>
  <si>
    <t>3.1 Funding Category</t>
  </si>
  <si>
    <t>Summarizes funding sources and budget allocations for electric and gas programs, including procurement and revenue requirements, across various program administrators and utilities.</t>
  </si>
  <si>
    <t>3.2 Funding - CCA_REN only</t>
  </si>
  <si>
    <t>Tracks annual electric and gas energy efficiency funds allocated by IOUs to RENs and CCAs from 2028–2035.</t>
  </si>
  <si>
    <t>4.1 Program Budget 2028-2031</t>
  </si>
  <si>
    <t>Outlines portfolio budget requests, spending, unspent and carryover balances, and cost components for your utility energy efficiency portfolio, including EM&amp;V, ME&amp;O, ESA, and financing pilots.</t>
  </si>
  <si>
    <t>4.2 Sector Seg Budget 2032-2035</t>
  </si>
  <si>
    <t>Details annual budget requests, energy savings, and emissions impacts by sector and program segment to support portfolio planning from 2028–2035.</t>
  </si>
  <si>
    <t>4.3 TSB and C&amp;S Budget 2032-2035</t>
  </si>
  <si>
    <t>Compares business plan forecasts to CPUC goals for 2028–2035, including Total System Benefit and energy savings metrics for incentive programs and codes &amp; standards.</t>
  </si>
  <si>
    <t>Budget Filing Data</t>
  </si>
  <si>
    <t>Contains raw budget filing data from CEDARS and CET grouped by Year, PA, Program ID, Program Name, Program Group, Primary Sector, Statewide Program, Program Category, Program Implementer, Filing Year Quarter, Program Segment and Program Status. Also includes calculations of interim steps related to cost-effectiveness metrics.</t>
  </si>
  <si>
    <t>6 Statewide Programs</t>
  </si>
  <si>
    <t>Outlines statewide energy efficiency programs, including total contract budgets, proportional funding contributions, and administrative costs allocated across IOUs based on electric and gas load shares.</t>
  </si>
  <si>
    <t>7 PA PY Budget</t>
  </si>
  <si>
    <t>Summarizes annual cost recovery requests (2028–2031) for IOUs, RENs, and CCAs, including EM&amp;V, oversight, and offsets from unspent funds.</t>
  </si>
  <si>
    <t>8 Cap &amp; Target</t>
  </si>
  <si>
    <t>Provides cumulative and annual projections of energy efficiency expenditures across key budget categories, comparing actual and planned spending against regulatory caps and performance targets.</t>
  </si>
  <si>
    <t>9 Portfolio FTE and Budget</t>
  </si>
  <si>
    <t>Details labor and non-labor staffing allocations by functional group and sector, including full-time equivalents (FTEs), budgeted roles, and contract support across program years.</t>
  </si>
  <si>
    <t>10 Indicators &amp; Metrics</t>
  </si>
  <si>
    <t>Tracks all indicators and metrics for energy efficiency programs, including historical achievements and future targets across various energy savings indicators, aligned with CPUC goals and reporting standards.</t>
  </si>
  <si>
    <t>11 Program Cards</t>
  </si>
  <si>
    <t>Flat file version of the program card tables in the narrative. Pas can use this template to populate the narrative.</t>
  </si>
  <si>
    <t>Legend</t>
  </si>
  <si>
    <t>Solid Gray, black font</t>
  </si>
  <si>
    <t xml:space="preserve">This cell style indicates a formula that should not be edited by the user. </t>
  </si>
  <si>
    <t>Solid Blue, blue font</t>
  </si>
  <si>
    <t>This cell style indicates a data input cell that should be edited by the user.</t>
  </si>
  <si>
    <t>Solid Gold, black font</t>
  </si>
  <si>
    <t>This cell style indicates the cell is a header/footer,  no data input cell.</t>
  </si>
  <si>
    <t>Solid Green, black font</t>
  </si>
  <si>
    <t>This cell style indicates the aggregated data could come from record level budget filing (posted in CEDARS) or from the aggregated data described in the "Budget Filing Data" tab.</t>
  </si>
  <si>
    <t>Instructions</t>
  </si>
  <si>
    <t>Review table to familiarize yourself with functions definitions.</t>
  </si>
  <si>
    <t>PA Name:</t>
  </si>
  <si>
    <t>Budget Year:</t>
  </si>
  <si>
    <t>FUNCTION DEFINITIONS</t>
  </si>
  <si>
    <t>Aggregated Category</t>
  </si>
  <si>
    <t>Definition</t>
  </si>
  <si>
    <t>Functional Category</t>
  </si>
  <si>
    <t>Detailed Definition</t>
  </si>
  <si>
    <t>Policy, Strategy, and Regulatory Reporting Compliance</t>
  </si>
  <si>
    <r>
      <t>Includes</t>
    </r>
    <r>
      <rPr>
        <b/>
        <sz val="11"/>
        <color rgb="FF000000"/>
        <rFont val="Calibri"/>
        <family val="2"/>
        <scheme val="minor"/>
      </rPr>
      <t xml:space="preserve"> p</t>
    </r>
    <r>
      <rPr>
        <sz val="11"/>
        <color rgb="FF000000"/>
        <rFont val="Calibri"/>
        <family val="2"/>
        <scheme val="minor"/>
      </rPr>
      <t>olicy, strategy, compliance, audits and regulatory support</t>
    </r>
  </si>
  <si>
    <t>Planning &amp; Compliance</t>
  </si>
  <si>
    <t>DSM Goal Planning; lead legislative review/positioning; policy support on reg proceedings; portfolio optimization; end use-market strategy; DSM lead for PRP, DRP, ES; locational targeting; audit support; SOX certifications; developing control plans; developing action plans; continuous monitoring; inspections; program/product QA/QC; decision compliance oversight/tracking; data requests; policies &amp; procedures</t>
  </si>
  <si>
    <t>Company Regulatory Support</t>
  </si>
  <si>
    <t>Case management for EE proceedings</t>
  </si>
  <si>
    <t>Program management</t>
  </si>
  <si>
    <t>Includes labor, contracts, admin costs for program design, program implementation, product and channel management for all sectors</t>
  </si>
  <si>
    <t>Program Management &amp; Delivery</t>
  </si>
  <si>
    <t>Market Segment &amp; Locational Resource programs; Business Core &amp; Finance Programs; Large Power DR Programs; Non-Res HVAC &amp; Technical Services; Program Integration &amp; Optimization; Residential EE &amp; DR  Programs (incl. Res HVAC QI); IQP &amp; Economic Assistance Programs; Mass Market DR Programs; Education &amp; Information Products &amp; Services; Energy Leader Partnerships; Institutional &amp; Federal Partnerships; REN Coordination; Strategic Plan Support; Energy/Water Program Mgt; Service Level Agreement Tracking</t>
  </si>
  <si>
    <t>Product Management</t>
  </si>
  <si>
    <t>Manage end-to-end new products and services (P&amp;S) intake, evaluation, and launch process; develop and facilitate  P&amp;S governance teams, coordination of all sub-process owners, stakeholders, and technical resources required to evaluate and launch new products; evaluate and launch new services and OOR opportunities; develop external partnerships &amp; strategic alliances; work with various companies and associations to help advance standards, products, and tech.; work with external experts to help reduce SCE costs to deliver new prog. and products; develop and launch new customer technologies, products, services for residential and business customers; conduct customer pilots of new technologies and programs; lead customer field demonstrations of new technologies and products; align new P&amp;S to savings programs/incentives; develop new programs/incentives in support of savings goals</t>
  </si>
  <si>
    <t>Channel Management</t>
  </si>
  <si>
    <t>Contract Management</t>
  </si>
  <si>
    <t>Budget forecasting, spend tracking, invoice processing, and contract management with vendors and suppliers; Regulatory support for ME&amp;O activities</t>
  </si>
  <si>
    <t>Engineering Services</t>
  </si>
  <si>
    <t>Includes engineering, project management, and contracts associated with workpaper development and pre/post sales project technical reviews and design assistance</t>
  </si>
  <si>
    <t>Custom project support</t>
  </si>
  <si>
    <t>Management of Emerging Products projects; Customized reviews; LCR/RFO support; Ex-ante review management; Technical policy support; Technical assessments; Workpapers; Tool development; End use subject matter expertise</t>
  </si>
  <si>
    <t>Deemed workpapers</t>
  </si>
  <si>
    <t>Project management</t>
  </si>
  <si>
    <t>Customer Application/Rebate and Incentive Processing</t>
  </si>
  <si>
    <t>Costs associated with application management and rebate and incentive processing (deemed and custom)</t>
  </si>
  <si>
    <t>Rebate &amp; Application Processing</t>
  </si>
  <si>
    <t>Inspections</t>
  </si>
  <si>
    <t>Costs associated with project inspections</t>
  </si>
  <si>
    <t>Portfolio Analytics</t>
  </si>
  <si>
    <t>Includes  analytics support, including internal performance reporting and external reporting</t>
  </si>
  <si>
    <t>Data analytics</t>
  </si>
  <si>
    <t>Data development for programs, products and services; Standard and ad hoc data extracts for internal and external clients ; Database management; CPUC, CAISO reporting; Data reconciliation; E3 support ; Compliance filing support; Funding Oversight; ESPI support; Program Results Data &amp; Performance</t>
  </si>
  <si>
    <t>EM&amp;V expenditures</t>
  </si>
  <si>
    <t>EM&amp;V Studies</t>
  </si>
  <si>
    <t>Program and product review; manage evaluation studies</t>
  </si>
  <si>
    <t>EM&amp;V Forecasting</t>
  </si>
  <si>
    <t>EE lead for LTPP and IEPR; market potential study; integration w/ procurement planning; CPUC Demand Analysis Working Group</t>
  </si>
  <si>
    <t>ME&amp;O</t>
  </si>
  <si>
    <t>Costs associated with utility EE marketing; no statewide; focus on outsourced portion</t>
  </si>
  <si>
    <t>Marketing</t>
  </si>
  <si>
    <t>Customer Programs, Products, and Services Marketing; Digital Product Development; Digital Content &amp; Optimization</t>
  </si>
  <si>
    <t>Customer insights</t>
  </si>
  <si>
    <t>Voice of the Customer; Customer satisfaction study measurement and  analysis (JD Power, SDS); Customer testing/research</t>
  </si>
  <si>
    <t>Account Management / Sales</t>
  </si>
  <si>
    <t>Costs associated with account rep energy efficiency sales functions</t>
  </si>
  <si>
    <t>Account Management</t>
  </si>
  <si>
    <t>IT</t>
  </si>
  <si>
    <t>IT project specific costs and regular O&amp;M</t>
  </si>
  <si>
    <t>IT - project specific</t>
  </si>
  <si>
    <t>Projects and minor enhancements.  Includes project management/business integration ("PMO/BID").  Excluded: maintenance (which SCE defines as when something goes down, normal batch processing, verifying interfaces, etc.).</t>
  </si>
  <si>
    <t>IT - regular O&amp;M</t>
  </si>
  <si>
    <t>Call Center</t>
  </si>
  <si>
    <t>Costs associated with call center staff fielding EE program questions</t>
  </si>
  <si>
    <t>Incentives</t>
  </si>
  <si>
    <t>Costs of rebate and incentive payments to customers</t>
  </si>
  <si>
    <t>No entry required. Review summary tables after completing workbook.</t>
  </si>
  <si>
    <t>Table 0 – Validations</t>
  </si>
  <si>
    <t>Spending Budget Comparison</t>
  </si>
  <si>
    <t>Tab 3.1 - PA Spending Budget Request (PA Program and EM&amp;V)</t>
  </si>
  <si>
    <t>Tab 4.1 &amp; 4.2 - PA Spending Budget Request (PA Program and EM&amp;V)</t>
  </si>
  <si>
    <t>Tab 7 - PA Spending Budget Request (PA Program and EM&amp;V)</t>
  </si>
  <si>
    <t>Tab 8 - PA Spending Budget Request (PA Program and EM&amp;V)</t>
  </si>
  <si>
    <t>Tab 9 - PA Spending Budget Request (PA Program and EM&amp;V)</t>
  </si>
  <si>
    <t>Difference</t>
  </si>
  <si>
    <t>Revenue Requirement or Cost Recovery Comparison</t>
  </si>
  <si>
    <t>Tab 3.1 - PA Revenue Requirement Request (Cost Recovery)</t>
  </si>
  <si>
    <t>Program Budget by Cost Category</t>
  </si>
  <si>
    <t>Admin</t>
  </si>
  <si>
    <t>Mktg</t>
  </si>
  <si>
    <t>DINI</t>
  </si>
  <si>
    <t>DI Incentive</t>
  </si>
  <si>
    <t>Tab 4.1 - Program Budgets</t>
  </si>
  <si>
    <t>Tab 8 - Caps &amp; Targets</t>
  </si>
  <si>
    <t>Tab 9 - Incentives Column, EE Total</t>
  </si>
  <si>
    <t xml:space="preserve">Calculates estimated average first year bill savings for participating customers by calculated the electric and gas savings with the forecasted program energy savings. </t>
  </si>
  <si>
    <t>2024 data is required for baseline.</t>
  </si>
  <si>
    <t>Table 1 – Participant Bill Impacts</t>
  </si>
  <si>
    <t>Program Year</t>
  </si>
  <si>
    <t xml:space="preserve"> Participant First Year Electric Net Savings (kWh)</t>
  </si>
  <si>
    <t xml:space="preserve"> Participant First Year Gas Net Savings (Therms)</t>
  </si>
  <si>
    <t>Total Average Annual Bill Savings  Electric ($)</t>
  </si>
  <si>
    <t>Total Average Annual Bill Savings  Gas ($)</t>
  </si>
  <si>
    <t>Total Bill Savings</t>
  </si>
  <si>
    <t>Calculated $/kWh</t>
  </si>
  <si>
    <t>Calculated $/Therms</t>
  </si>
  <si>
    <t>Reference: 2024</t>
  </si>
  <si>
    <t>Total</t>
  </si>
  <si>
    <t>Notes:</t>
  </si>
  <si>
    <t>1) First Year Net Energy Savings are the first year of all installed measures.  Average Annual Bill Savings are the Lifecycle Bill Savings divided by the Weighted EUL, as calculated in the budget filing data table. Because of this difference, sectors that have fuel-substitution measures with long EULs and otherwise short EULs for other measures, such as the public sector, may exhibit negative values in the calculations.</t>
  </si>
  <si>
    <r>
      <rPr>
        <sz val="11"/>
        <color rgb="FF000000"/>
        <rFont val="Calibri"/>
        <family val="2"/>
        <scheme val="minor"/>
      </rPr>
      <t xml:space="preserve">Presents the projected changes in electric and gas revenues, rates, and the energy efficiency portion of rates by customer class, illustrating the impact of proposed energy efficiency investments on utility bills.
</t>
    </r>
    <r>
      <rPr>
        <b/>
        <i/>
        <sz val="11"/>
        <color rgb="FF000000"/>
        <rFont val="Calibri"/>
        <family val="2"/>
        <scheme val="minor"/>
      </rPr>
      <t>(This Table applies only to the IOU PAs.)</t>
    </r>
  </si>
  <si>
    <t>Populate only the blue highlighted cells.  Review and complete the table accordingly.</t>
  </si>
  <si>
    <t>Table 2 – Estimated Rate Impacts</t>
  </si>
  <si>
    <t>Net Present Value of Lifecycle RIM Electric Benefits / Weighted EUL</t>
  </si>
  <si>
    <t>Net Present Value of Lifecycle RIM Gas Benefits / Weighted EUL</t>
  </si>
  <si>
    <t>Net Present Value of Lifecycle RIM Electric Costs / Weighted EUL</t>
  </si>
  <si>
    <t>Net Present Value of Lifecycle RIM Gas Costs / Weighted EUL</t>
  </si>
  <si>
    <t>RIM Electric Benefits - RIM Electric Costs</t>
  </si>
  <si>
    <t>PG&amp;E uses actual 2024 Energy Sales Values</t>
  </si>
  <si>
    <t>Net Electric RIM Benefits/2024 Baseline Energy Electric Sales</t>
  </si>
  <si>
    <t>Net Gas RIM Benefits/2024 Baseline Energy Gas Sales</t>
  </si>
  <si>
    <t>Annualized RIM Electric Benefits</t>
  </si>
  <si>
    <t>Annualized RIM Gas Benefits</t>
  </si>
  <si>
    <t>Annualized RIM Electric Costs</t>
  </si>
  <si>
    <t>Annualized RIM Gas Costs</t>
  </si>
  <si>
    <t>Net Annualized Electric RIM Benefits</t>
  </si>
  <si>
    <t>Net Annualized Gas RIM Benefits</t>
  </si>
  <si>
    <t>Actual 2024 Electric Sales (kWh)</t>
  </si>
  <si>
    <t>Actual 2024 Gas Sales (Therms)</t>
  </si>
  <si>
    <t>$/kWh Impacts</t>
  </si>
  <si>
    <t>$/Therm Impacts</t>
  </si>
  <si>
    <t>1) Cross-Cutting, Portfolio Support and the Total use the 2024 Total Sales for columns J and K</t>
  </si>
  <si>
    <t>2) Public uses the Commercial Sales for Columns J and K</t>
  </si>
  <si>
    <t>3) Agricultural uses the Industrial sector's sales for Column K only.</t>
  </si>
  <si>
    <t>4) 2024 estimated RIM impacts in columns D to F were calculated using the 2024 claims data and rates used in the bill impact calculations from PG&amp;E's 2024 annual report.   The RIM calculations in the CET for 2024 claims included mapping errors to rates within the CET, so the same process could not be used that is used for the 2028-2031 years with the CET corrections in place.</t>
  </si>
  <si>
    <t>Provides a comprehensive overview of budget requests, funding sources, cost recovery mechanisms, and unspent funds for energy efficiency and demand response programs, categorized by funding type, source, and portfolio administrator.</t>
  </si>
  <si>
    <t>Populate only the blue highlighted cells.  The blue cells are for the forecasted electric and gas portfolio allocation percentage; PA fuel substitution spending budget request; ED portfolio oversight; EM&amp;V PA; and EM&amp;V - ED amounts by year.</t>
  </si>
  <si>
    <t>Table 3.1 – Funding Category</t>
  </si>
  <si>
    <t>Year</t>
  </si>
  <si>
    <t>Budget &amp; Cost Recovery Category</t>
  </si>
  <si>
    <t>Electric</t>
  </si>
  <si>
    <t>% Electric</t>
  </si>
  <si>
    <t>Gas</t>
  </si>
  <si>
    <t>% Gas</t>
  </si>
  <si>
    <t>PA Spending Budget Request (excluding fuel substitution budget)</t>
  </si>
  <si>
    <t>PA Fuel Substitution Spending Budget Request</t>
  </si>
  <si>
    <t>ED Portfolio Oversight Spending Budget Request</t>
  </si>
  <si>
    <t>REN &amp; CCA Spending Budget Request</t>
  </si>
  <si>
    <t>PA (IOU+CCAs+RENs+ED Portfolio Oversight) Spending Budget Request</t>
  </si>
  <si>
    <t>Total Unspent/Uncommitted Funds</t>
  </si>
  <si>
    <t>EM&amp;V - PA</t>
  </si>
  <si>
    <t>EM&amp;V - ED</t>
  </si>
  <si>
    <t>PA (IOU+CCAs+RENs+ED Portfolio Oversight) Revenue Requirement Request (Cost Recovery)</t>
  </si>
  <si>
    <t> </t>
  </si>
  <si>
    <t>Table for documenting the source of all funds for the CCAs and RENs.</t>
  </si>
  <si>
    <t>CCAs and RENs to populate the funds received by IOU for their respective portfolio. For Electric, they are the Electric Energy Efficiency Funds and for Gas, they are the Natural Gas Public Purpose Funds.</t>
  </si>
  <si>
    <t>Table 3.2 – Funding Source (CCAs and RENs only)</t>
  </si>
  <si>
    <t>8 Year Funding Sources - RENs/CCAs</t>
  </si>
  <si>
    <t>SCG</t>
  </si>
  <si>
    <t>Electric $</t>
  </si>
  <si>
    <t>Gas  $</t>
  </si>
  <si>
    <t>Total Proposed Budget $</t>
  </si>
  <si>
    <t>Program-level budget requests and cost and savings components for your energy efficiency programs.</t>
  </si>
  <si>
    <t>Review and complete the table accordingly. Can use the Budget Filing Data to fill in the tab by using SumIfs based on the data pulled from the Program Card tab (columns marked accordingly).</t>
  </si>
  <si>
    <t>(report budgets to the $--do not round)</t>
  </si>
  <si>
    <t>Table 4.1 – Program Budget and Savings Details, 2028-2031</t>
  </si>
  <si>
    <t>Check to make sure that the formulas in the subtotal include the added rows.</t>
  </si>
  <si>
    <t>Program ID</t>
  </si>
  <si>
    <t>Program Name</t>
  </si>
  <si>
    <r>
      <t xml:space="preserve">Changing Status or Budget Reason
</t>
    </r>
    <r>
      <rPr>
        <i/>
        <sz val="8"/>
        <rFont val="Calibri"/>
        <family val="2"/>
        <scheme val="minor"/>
      </rPr>
      <t>Select from look up table</t>
    </r>
  </si>
  <si>
    <r>
      <t xml:space="preserve">Justification for Program Change
</t>
    </r>
    <r>
      <rPr>
        <i/>
        <sz val="10"/>
        <rFont val="Calibri"/>
        <family val="2"/>
        <scheme val="minor"/>
      </rPr>
      <t>If programs are to be closed, specify reason (this can include underperformance of TSB and/or TRC)</t>
    </r>
  </si>
  <si>
    <r>
      <t xml:space="preserve">Program Implementer
</t>
    </r>
    <r>
      <rPr>
        <i/>
        <sz val="8"/>
        <rFont val="Calibri"/>
        <family val="2"/>
        <scheme val="minor"/>
      </rPr>
      <t>"_PA portion" of Statewide programs must be marked as "Core PA" rather than "Statewide"</t>
    </r>
  </si>
  <si>
    <t>Statewide</t>
  </si>
  <si>
    <r>
      <t xml:space="preserve">Target Exempt
</t>
    </r>
    <r>
      <rPr>
        <i/>
        <sz val="8"/>
        <rFont val="Calibri"/>
        <family val="2"/>
        <scheme val="minor"/>
      </rPr>
      <t>Select from look up table</t>
    </r>
  </si>
  <si>
    <t>Primary Sector</t>
  </si>
  <si>
    <r>
      <t xml:space="preserve">Year
</t>
    </r>
    <r>
      <rPr>
        <i/>
        <sz val="10"/>
        <rFont val="Calibri"/>
        <family val="2"/>
        <scheme val="minor"/>
      </rPr>
      <t>Must complete for all four years</t>
    </r>
  </si>
  <si>
    <r>
      <t xml:space="preserve">PA Spending Budget Request
</t>
    </r>
    <r>
      <rPr>
        <i/>
        <sz val="8"/>
        <rFont val="Calibri"/>
        <family val="2"/>
        <scheme val="minor"/>
      </rPr>
      <t>Sum of (admin, M&amp;O, DI Non-incentives, incentives)</t>
    </r>
  </si>
  <si>
    <t>Administrative</t>
  </si>
  <si>
    <t>Marketing/ Outreach</t>
  </si>
  <si>
    <t>Direct Implementation Non-Incentive</t>
  </si>
  <si>
    <t>EM&amp;V Costs</t>
  </si>
  <si>
    <t>On Bill Financing Loan Pool Addition</t>
  </si>
  <si>
    <t>Cost Recovered from Other Sources</t>
  </si>
  <si>
    <t>Incentive/ Rebate</t>
  </si>
  <si>
    <t>Net TSB</t>
  </si>
  <si>
    <t>TRC</t>
  </si>
  <si>
    <t>PAC</t>
  </si>
  <si>
    <t>RIM</t>
  </si>
  <si>
    <r>
      <t>SCT-Base</t>
    </r>
    <r>
      <rPr>
        <sz val="10"/>
        <rFont val="Calibri"/>
        <family val="2"/>
        <scheme val="minor"/>
      </rPr>
      <t xml:space="preserve"> 
(from CET)</t>
    </r>
  </si>
  <si>
    <r>
      <t xml:space="preserve">SCT-High 
</t>
    </r>
    <r>
      <rPr>
        <sz val="10"/>
        <rFont val="Calibri"/>
        <family val="2"/>
        <scheme val="minor"/>
      </rPr>
      <t>(from CET)</t>
    </r>
  </si>
  <si>
    <t>First Year Net KWH</t>
  </si>
  <si>
    <t>First Year Net KW</t>
  </si>
  <si>
    <t xml:space="preserve">First Year Net Therms </t>
  </si>
  <si>
    <t>First Year Net Electric CO2e</t>
  </si>
  <si>
    <t>First Year Net Gas CO2e</t>
  </si>
  <si>
    <t>Lifecycle Net KWH</t>
  </si>
  <si>
    <t xml:space="preserve">Lifecycle Net Therms </t>
  </si>
  <si>
    <t>Lifecycle Net Electric CO2e</t>
  </si>
  <si>
    <t>Lifecycle Net Gas CO2e</t>
  </si>
  <si>
    <r>
      <t xml:space="preserve">Lifecycle Net Electric CO2e from low-GWP Measures
</t>
    </r>
    <r>
      <rPr>
        <i/>
        <sz val="8"/>
        <color rgb="FF000000"/>
        <rFont val="Calibri"/>
        <family val="2"/>
        <scheme val="minor"/>
      </rPr>
      <t xml:space="preserve">  </t>
    </r>
  </si>
  <si>
    <t xml:space="preserve">Lifecycle Net Gas CO2e from low-GWP Measures
</t>
  </si>
  <si>
    <t/>
  </si>
  <si>
    <t>See Chapter 6, Section B</t>
  </si>
  <si>
    <t>The program is steadily ramping up, its first year of operation having been 2025.  Budget growth is consistent with this trajectory of program activity.  Forecasting customer participation to increase annually, ~18 participants per year.</t>
  </si>
  <si>
    <t>Market Support percentage increased</t>
  </si>
  <si>
    <t>Expanding pilot to reach more targeted zones.</t>
  </si>
  <si>
    <t>Shifted funds within SW CSA (overall SW CSA budget is unchanged)</t>
  </si>
  <si>
    <t>Refined forecast approach for the engineering functional group (a portion moved to Portfolio Support)</t>
  </si>
  <si>
    <t>Program ramping up</t>
  </si>
  <si>
    <t>See SW lead PA for details</t>
  </si>
  <si>
    <t>Forecasted reduction in project volume</t>
  </si>
  <si>
    <t>Prior year forecast included a large project that will be completed by 2027.</t>
  </si>
  <si>
    <t>Current balance in existing loan pool is forecasted to meet customer demand in 2028-2031.</t>
  </si>
  <si>
    <t>PA Program Total</t>
  </si>
  <si>
    <t>Presents detailed budget requests, energy savings, emissions impacts, and lifecycle metrics by sector and program segment, supporting portfolio planning and evaluation across multiple program types.</t>
  </si>
  <si>
    <t>Review and complete the table accordingly. Report to the nearest $ and do not round.</t>
  </si>
  <si>
    <t>Table 4.2 – Budget and Savings Forecast, 2032-2035</t>
  </si>
  <si>
    <t>Sector Name</t>
  </si>
  <si>
    <t>PA Spending Budget Request</t>
  </si>
  <si>
    <t>First Year Net Therms (MM)</t>
  </si>
  <si>
    <t>Lifecycle Net Therms (MM)</t>
  </si>
  <si>
    <t>Lifecycle Net CO2e from low-GWP Measures [1]</t>
  </si>
  <si>
    <t>N/A</t>
  </si>
  <si>
    <t>CPUC Portfolio Oversight</t>
  </si>
  <si>
    <t>PG&amp;E forecasted 2032-2035 based on Sector/Segment trends and without measure level data, did not forecast Lifecycle Net CO2e from low-GWP Measures.</t>
  </si>
  <si>
    <r>
      <rPr>
        <sz val="10"/>
        <color rgb="FF000000"/>
        <rFont val="Calibri"/>
        <family val="2"/>
        <scheme val="minor"/>
      </rPr>
      <t xml:space="preserve">Tables comparing business plan application forecasts to goals from R.25-04-010 in </t>
    </r>
    <r>
      <rPr>
        <sz val="10"/>
        <color rgb="FFFF0000"/>
        <rFont val="Calibri"/>
        <family val="2"/>
        <scheme val="minor"/>
      </rPr>
      <t>D.25-08-034</t>
    </r>
  </si>
  <si>
    <t>1. Review CPUC Goals:
- Refer to the final CPUC decision to extract the official TSB Goals and Energy Savings Goals for each year from 2028 to 2035.
- Focus on Tables 2–8 for relevant targets.
2. Populate Forecast Data:
For each year (2028–2035), enter forecast values for:
- Total System Benefit for incentive programs (i.e. all non-codes and standards)
- Electric Energy Savings (MWh) for codes and standards
- Peak Demand Savings (MW) for codes and standards
- Gas Energy Savings (MMTherms) for codes and standards
3. Enter Goal Data:
- Input the corresponding goal values for each metric based on the CPUC decision.
4. Calculate Percent of Goal:
- For each metric, calculate the percentage of the goal achieved using the formula:
Percent of Goal=(Forecast | Goal)×100
- These percentages should be calculated for each year and summarized for the 4-year and 8-year totals.
5. Summarize Totals:
- Complete the Total (4 years) rows for 2028–2031 and 2032–2035.
- Complete the Cumulative (8 years) row for 2028–2035.
6. Validation:
-Ensure all data entries are consistent with CPUC definitions and units.
-Double-check calculations for accuracy.</t>
  </si>
  <si>
    <t>Table 4.3 – Total System Benefit &amp; C&amp;S Energy Savings Targets</t>
  </si>
  <si>
    <t>Notes: EE Potential and Goals Decision: https://docs.cpuc.ca.gov/PublishedDocs/Published/G000/M579/K006/579006275.PDF --- Tables 1-8 for the TSB goals and Codes &amp; Standards Energy goals</t>
  </si>
  <si>
    <t>Incentive Programs</t>
  </si>
  <si>
    <t>Total System Benefit Forecast</t>
  </si>
  <si>
    <t>Total System Benefit Goals</t>
  </si>
  <si>
    <t>Percent of TSB Goal</t>
  </si>
  <si>
    <t>Electric Energy Savings MWH Forecast</t>
  </si>
  <si>
    <t>Peak Demand Savings MW Forecast</t>
  </si>
  <si>
    <t>Gas Energy Savings MMTherms Forecast</t>
  </si>
  <si>
    <t>Electric Energy Savings MWH Goal</t>
  </si>
  <si>
    <t>Peak Demand Savings MW Goal</t>
  </si>
  <si>
    <t>Gas Energy Savings MMTherms Goal</t>
  </si>
  <si>
    <t>MWh Percent of Goal</t>
  </si>
  <si>
    <t>MW Percent of Goal</t>
  </si>
  <si>
    <t>MMTherms Percent of Goal</t>
  </si>
  <si>
    <t>Total (4 years)</t>
  </si>
  <si>
    <t>Cumulative (8 years)</t>
  </si>
  <si>
    <t>Extracts from Tables 1-8</t>
  </si>
  <si>
    <t>IOU</t>
  </si>
  <si>
    <t>TSB</t>
  </si>
  <si>
    <t>GWh</t>
  </si>
  <si>
    <t>MW</t>
  </si>
  <si>
    <t>MMTherms</t>
  </si>
  <si>
    <t>-</t>
  </si>
  <si>
    <t>This table is for all IOUs to compile together and submit. 
1. This table should be identical for all IOUs. 
2. The current input table is the approved table for 2028 onwards.  Any change will need to be requested in the application.</t>
  </si>
  <si>
    <t>Table 6 - Statewide Programs</t>
  </si>
  <si>
    <t>(Col A)*(IOU 'Electric Proportional Share' from INPUT TABLE) +
[(1-Col A)*(IOU 'Gas Proportional Share' from INPUT TABLE)]
See below for INPUT TABLE</t>
  </si>
  <si>
    <t>Col A</t>
  </si>
  <si>
    <t>Col 1</t>
  </si>
  <si>
    <t>Col 2</t>
  </si>
  <si>
    <t>Col 3</t>
  </si>
  <si>
    <t>Col 4</t>
  </si>
  <si>
    <t xml:space="preserve">Statewide Program* </t>
  </si>
  <si>
    <t>Lead PA</t>
  </si>
  <si>
    <t>2028 Program Contract Budget
(Total for all IOUs)**</t>
  </si>
  <si>
    <t>2029 Program Contract Budget
(Total for all IOUs)**</t>
  </si>
  <si>
    <t>2030 Program Contract Budget
(Total for all IOUs)**</t>
  </si>
  <si>
    <t>2031 Program Contract Budget
(Total for all IOUs)**</t>
  </si>
  <si>
    <t>Percent Electric</t>
  </si>
  <si>
    <r>
      <t xml:space="preserve">Combined (Electric &amp; Gas) Proportional Contribution to Contract Cost per Load-Share
</t>
    </r>
    <r>
      <rPr>
        <sz val="11"/>
        <rFont val="Calibri"/>
        <family val="2"/>
        <scheme val="minor"/>
      </rPr>
      <t>(Either as reflected in co-funding agreement, or expected in co-funding agreement. Funding share may be within +/-20% of Target per formula in row 1 above)</t>
    </r>
  </si>
  <si>
    <r>
      <rPr>
        <b/>
        <sz val="11"/>
        <color rgb="FF000000"/>
        <rFont val="Calibri"/>
        <family val="2"/>
        <scheme val="minor"/>
      </rPr>
      <t>Total IOU Administrative Budget 2028-2031</t>
    </r>
    <r>
      <rPr>
        <b/>
        <vertAlign val="superscript"/>
        <sz val="11"/>
        <color rgb="FF000000"/>
        <rFont val="Calibri"/>
        <family val="2"/>
        <scheme val="minor"/>
      </rPr>
      <t>A</t>
    </r>
  </si>
  <si>
    <r>
      <rPr>
        <b/>
        <sz val="11"/>
        <color rgb="FF000000"/>
        <rFont val="Calibri"/>
        <family val="2"/>
        <scheme val="minor"/>
      </rPr>
      <t>2028 IOU Administrative Budget</t>
    </r>
    <r>
      <rPr>
        <b/>
        <vertAlign val="superscript"/>
        <sz val="11"/>
        <color rgb="FF000000"/>
        <rFont val="Calibri"/>
        <family val="2"/>
        <scheme val="minor"/>
      </rPr>
      <t>A</t>
    </r>
  </si>
  <si>
    <r>
      <t>2029 IOU Administrative Budget</t>
    </r>
    <r>
      <rPr>
        <b/>
        <vertAlign val="superscript"/>
        <sz val="11"/>
        <color rgb="FF000000"/>
        <rFont val="Calibri"/>
        <family val="2"/>
        <scheme val="minor"/>
      </rPr>
      <t>A</t>
    </r>
  </si>
  <si>
    <r>
      <t>2030 IOU Administrative Budget</t>
    </r>
    <r>
      <rPr>
        <b/>
        <vertAlign val="superscript"/>
        <sz val="11"/>
        <color rgb="FF000000"/>
        <rFont val="Calibri"/>
        <family val="2"/>
        <scheme val="minor"/>
      </rPr>
      <t>A</t>
    </r>
  </si>
  <si>
    <r>
      <t>2031 IOU Administrative Budget</t>
    </r>
    <r>
      <rPr>
        <b/>
        <vertAlign val="superscript"/>
        <sz val="11"/>
        <color rgb="FF000000"/>
        <rFont val="Calibri"/>
        <family val="2"/>
        <scheme val="minor"/>
      </rPr>
      <t>A</t>
    </r>
  </si>
  <si>
    <t>Workforce Education and Training Career &amp; Workforce Readiness</t>
  </si>
  <si>
    <t>SW HVAC All Electric Non-Residential</t>
  </si>
  <si>
    <t>New Construction - Residential - All Electric</t>
  </si>
  <si>
    <t>New Construction - NonResidential - All Electric</t>
  </si>
  <si>
    <t>New Construction - NonResidential - Mixed Fuel</t>
  </si>
  <si>
    <t>Codes and Standards Appliance Advocacy</t>
  </si>
  <si>
    <t>Codes and Standards Building Codes Advocacy</t>
  </si>
  <si>
    <t xml:space="preserve">Codes and Standards National Codes Advocacy </t>
  </si>
  <si>
    <t>Institutional Partnerships - Government</t>
  </si>
  <si>
    <t>Workforce Education and Training - Career Connections</t>
  </si>
  <si>
    <t>Water and Wastewater Pumping</t>
  </si>
  <si>
    <t>SW Plug Load and Appliance All Electric</t>
  </si>
  <si>
    <t>Emerging Technology Programs - Electric</t>
  </si>
  <si>
    <t>Institutional Partnerships - Colleges</t>
  </si>
  <si>
    <t>Emerging Technology Programs - Gas</t>
  </si>
  <si>
    <t>Food Service</t>
  </si>
  <si>
    <t>Midstream Commercial Water Heating</t>
  </si>
  <si>
    <t>SW HVAC QI/QM Program</t>
  </si>
  <si>
    <t>SW Home Energy Score California</t>
  </si>
  <si>
    <t xml:space="preserve">*Modify rows as needed to reflect consolidation or division of a program category per solicitation approach or contracts. Ultimately there should be one line per executed 3P contract. </t>
  </si>
  <si>
    <r>
      <rPr>
        <sz val="11"/>
        <color rgb="FF000000"/>
        <rFont val="Calibri"/>
        <family val="2"/>
      </rPr>
      <t xml:space="preserve">**The contract budget  or signed contract amount </t>
    </r>
    <r>
      <rPr>
        <b/>
        <sz val="11"/>
        <color rgb="FF000000"/>
        <rFont val="Calibri"/>
        <family val="2"/>
      </rPr>
      <t>for a given year</t>
    </r>
    <r>
      <rPr>
        <sz val="11"/>
        <color rgb="FF000000"/>
        <rFont val="Calibri"/>
        <family val="2"/>
      </rPr>
      <t xml:space="preserve"> accounts for the anticipated launch date of the program. </t>
    </r>
    <r>
      <rPr>
        <b/>
        <sz val="11"/>
        <color rgb="FF000000"/>
        <rFont val="Calibri"/>
        <family val="2"/>
      </rPr>
      <t>Program contract budgets reflect third party implementation contract values and expenditures.</t>
    </r>
    <r>
      <rPr>
        <sz val="11"/>
        <color rgb="FF000000"/>
        <rFont val="Calibri"/>
        <family val="2"/>
      </rPr>
      <t xml:space="preserve"> </t>
    </r>
  </si>
  <si>
    <t>^ Administrative budgets for statewide programs are IOU specific and are filed under separate program IDs. They include all non-contract program expenditures which cover coordination, support and management. This does not include any contract implementation cost.</t>
  </si>
  <si>
    <t>***Launch date assumes that the signed contracts filed via AL are approved by ED in 90-days, where applicable.</t>
  </si>
  <si>
    <r>
      <t xml:space="preserve">BP Decision (D.18-05-041): OP 23. The 25 percent requirement for statewide funding articulated in D.16-08-019 shall be calculated as a proportion of the utility program administrator’s total portfolio budget, including evaluation, measurement, and verification funding, but excluding funding allocated to other program administrators for other (non-statewide) programs. </t>
    </r>
    <r>
      <rPr>
        <b/>
        <sz val="11"/>
        <color rgb="FF000000"/>
        <rFont val="Calibri"/>
        <family val="2"/>
        <scheme val="minor"/>
      </rPr>
      <t>D.23-06-055</t>
    </r>
    <r>
      <rPr>
        <sz val="11"/>
        <color rgb="FF000000"/>
        <rFont val="Calibri"/>
        <family val="2"/>
        <scheme val="minor"/>
      </rPr>
      <t>, Conclusion of Law 4: "The required minimum statewide funding contribution for the IOUs should be reduced to 20 percent of their total portfolio funding for 2024-2027, and 10 percent for SoCalGas" .</t>
    </r>
  </si>
  <si>
    <t>INPUT TABLE: DO NOT MODIFY</t>
  </si>
  <si>
    <t>Percent PPP Electric</t>
  </si>
  <si>
    <t>Percent PPP Gas</t>
  </si>
  <si>
    <t>Electric Proportional Share</t>
  </si>
  <si>
    <t>Gas Proportional Share</t>
  </si>
  <si>
    <t>Target Portfolio Allocation</t>
  </si>
  <si>
    <t>Statewide Budget as Percentage of Total Budget</t>
  </si>
  <si>
    <t>Electric and Gas Proportional Share Table 1: https://docs.cpuc.ca.gov/PublishedDocs/Published/G000/M512/K907/512907396.PDF</t>
  </si>
  <si>
    <t>Statewide Program budget totals - statewide allocations, table 3.</t>
  </si>
  <si>
    <t>Summarizes total cost recovery requests for program administrators, including EM&amp;V, oversight, and offsets from unspent funds, incorporating budgets for IOUs, RENs, and CCAs.</t>
  </si>
  <si>
    <t xml:space="preserve">Table 7 - PA 2028-2031 Total Cost Recovery Request, Including REN/CCA and Other Costs </t>
  </si>
  <si>
    <t>Line</t>
  </si>
  <si>
    <t>Portfolio Administrator</t>
  </si>
  <si>
    <t>(a) PA Programs</t>
  </si>
  <si>
    <t>(b) ED Portfolio Oversight</t>
  </si>
  <si>
    <t>(c) EMV PA</t>
  </si>
  <si>
    <t>(d) EMV ED</t>
  </si>
  <si>
    <r>
      <t xml:space="preserve">(e) Unspent &amp; Uncommitted Funds for </t>
    </r>
    <r>
      <rPr>
        <b/>
        <sz val="11"/>
        <color rgb="FFFF0000"/>
        <rFont val="Calibri"/>
        <family val="2"/>
        <scheme val="minor"/>
      </rPr>
      <t>2024-2027</t>
    </r>
    <r>
      <rPr>
        <b/>
        <sz val="11"/>
        <rFont val="Calibri"/>
        <family val="2"/>
        <scheme val="minor"/>
      </rPr>
      <t xml:space="preserve"> Offset(2)</t>
    </r>
  </si>
  <si>
    <t>(f) Total</t>
  </si>
  <si>
    <t>SoCal REN</t>
  </si>
  <si>
    <t>IOU only: enter budget from REN/CCA</t>
  </si>
  <si>
    <t>SD REN</t>
  </si>
  <si>
    <t>N REN</t>
  </si>
  <si>
    <t>CCR REN</t>
  </si>
  <si>
    <t>3C-REN</t>
  </si>
  <si>
    <t xml:space="preserve">Bay-REN </t>
  </si>
  <si>
    <t>n/a</t>
  </si>
  <si>
    <t>Total REN</t>
  </si>
  <si>
    <t>DO NOT ENTER DATA: formula summing lines 1-8</t>
  </si>
  <si>
    <t>MCE</t>
  </si>
  <si>
    <t>PCE</t>
  </si>
  <si>
    <t>Total CCA</t>
  </si>
  <si>
    <t>DO NOT ENTER DATA: formula summing lines 10-11</t>
  </si>
  <si>
    <t>Total (IOU +REN +CCA)</t>
  </si>
  <si>
    <t>Total amount (rows 1, 9, and 12) to be requested in IOU's PPP advice letter for their programs, RENs and CCAs in their service territory</t>
  </si>
  <si>
    <t>Column</t>
  </si>
  <si>
    <t>Column Item Description</t>
  </si>
  <si>
    <t xml:space="preserve">Instructions for Data </t>
  </si>
  <si>
    <t>a</t>
  </si>
  <si>
    <t>PA Programs</t>
  </si>
  <si>
    <t>Represents cost recovery by PA</t>
  </si>
  <si>
    <t>b</t>
  </si>
  <si>
    <t xml:space="preserve">ED Portfolio Oversight </t>
  </si>
  <si>
    <t>Represents cost recovery for ED Portfolio Oversight as approved in D.23-06-055</t>
  </si>
  <si>
    <t>c</t>
  </si>
  <si>
    <t>EMV PA</t>
  </si>
  <si>
    <t>Represents cost recovery for PA EMV budget, excluding cost recovery for Energy Division EMV</t>
  </si>
  <si>
    <t>d</t>
  </si>
  <si>
    <t>EMV ED</t>
  </si>
  <si>
    <t>IOU only: represents cost recovery on behalf of IOU PA and RENs/CCAs as RENs/CCAs do not receive invoices for EMV from Energy Division</t>
  </si>
  <si>
    <t>e</t>
  </si>
  <si>
    <t>Unspent &amp; Uncommitted Funds for 2024-2027 Offset</t>
  </si>
  <si>
    <t xml:space="preserve">Enter unspent &amp; uncommitted funds that would offset 2024-2027 cost recovery from pre-2024.  Enter as a negative  number. </t>
  </si>
  <si>
    <t>f</t>
  </si>
  <si>
    <t>DO NOT ENTER DATA: formula summing cost recovery amounts</t>
  </si>
  <si>
    <t>Provides cumulative and annual projections of energy efficiency expenditures across key budget categories, comparing actual and planned spending against regulatory caps and performance targets. Caps are only applicable over the 4-year period, not annually.</t>
  </si>
  <si>
    <t>Most fields are populated from other tabs. Complete the light blue fields accordingly.
The Percent of Budget (item d) is  as directed in the Energy Efficiency Policy Manual Version 6 dated April 2020, Appendix C,  the denominator used to calculate is the sum of the IOU and third party PA Admin, Marketing, and Direct Implementation Non-Incentives costs (line 11).</t>
  </si>
  <si>
    <t>Table 8 - Caps &amp; Targets</t>
  </si>
  <si>
    <t>Budget Category</t>
  </si>
  <si>
    <t>Expenditures</t>
  </si>
  <si>
    <t>Cap &amp; Target Performance</t>
  </si>
  <si>
    <t xml:space="preserve">(a) Non-Third Party Qualifying Costs </t>
  </si>
  <si>
    <t xml:space="preserve">(b) Third Party Qualifying Costs </t>
  </si>
  <si>
    <t xml:space="preserve">(c) Total Portfolio
</t>
  </si>
  <si>
    <t>(d) Percent of Budget</t>
  </si>
  <si>
    <t>(e) Cap Percentage</t>
  </si>
  <si>
    <t>(f) Target %</t>
  </si>
  <si>
    <t xml:space="preserve">Instructions - By Program Year; Workbooks </t>
  </si>
  <si>
    <t>Cumulative</t>
  </si>
  <si>
    <t>Administrative Costs</t>
  </si>
  <si>
    <t>DO NOT ENTER DATA: header row</t>
  </si>
  <si>
    <t>Calculated from Tab 4.1, Program Data. Alternatively, enter non-third party qualifying and third party qualifying portions of the annual PA program administrative budget, per EE Policy Manual cost category definition, excluding target exempt programs and non-PA third party &amp; partnership administrative costs. 10% cap requirement based on D. 09-09-047 is set for IOU only.</t>
  </si>
  <si>
    <t>Non-PA Third Party &amp; Partnership</t>
  </si>
  <si>
    <r>
      <rPr>
        <sz val="11"/>
        <rFont val="Calibri"/>
        <family val="2"/>
        <scheme val="minor"/>
      </rPr>
      <t>Calculated</t>
    </r>
    <r>
      <rPr>
        <sz val="11"/>
        <color rgb="FFFF0000"/>
        <rFont val="Calibri"/>
        <family val="2"/>
        <scheme val="minor"/>
      </rPr>
      <t xml:space="preserve"> </t>
    </r>
    <r>
      <rPr>
        <sz val="11"/>
        <rFont val="Calibri"/>
        <family val="2"/>
        <scheme val="minor"/>
      </rPr>
      <t>non-third party qualifying and third party qualifying portions of cumulative third-party program administrative budget, per EE Policy Manual cost category definition, excluding target exempt programs. New Third party program definition per D.16-08-019, OP 10. For Row 3 of this table, the "Third Party &amp; Partnership" administrative costs under the "Non-Third Party Qualifying Costs" column are costs for programs that met the old Third Party definition prior to the transition to the new third party definition.</t>
    </r>
  </si>
  <si>
    <t xml:space="preserve">PA &amp; Non-PA Target Exempt Programs </t>
  </si>
  <si>
    <t>Enter non-third party qualifying and third party qualifying portions of cumulative target exempt program administrative budget, per EE Policy Manual cost category definition. Target Exempt Programs include: Emerging Technologies, Workforce Education &amp; Training, Strategic Energy Resources (SER) program, 3P Placeholder for Public LGPs, and Codes &amp; Standards programs (excluding Building Codes Advocacy, Appliance Standards Advocacy and National Standards Advocacy).</t>
  </si>
  <si>
    <r>
      <t>Marketing and Outreach Costs</t>
    </r>
    <r>
      <rPr>
        <b/>
        <sz val="11"/>
        <color rgb="FFFF0000"/>
        <rFont val="Calibri"/>
        <family val="2"/>
        <scheme val="minor"/>
      </rPr>
      <t xml:space="preserve"> </t>
    </r>
  </si>
  <si>
    <t>Enter non-third party qualifying and third party qualifying portions  Marketing and Outreach budget</t>
  </si>
  <si>
    <t xml:space="preserve">Direct Implementation Costs </t>
  </si>
  <si>
    <t>Incentives and Rebates</t>
  </si>
  <si>
    <t>Enter non-third party qualifying and third party qualifying portions of cumulative incentives and rebates budget, per EE Policy Manual cost category definition.</t>
  </si>
  <si>
    <t>Non Incentives and Non Rebates</t>
  </si>
  <si>
    <t>Enter non-third party qualifying and third party qualifying portions of cumulative direct implementation non-incentive budget, per EE Policy Manual cost category definition, excluding target exempt programs</t>
  </si>
  <si>
    <t xml:space="preserve">Target Exempt (Non Incentives and Non Rebates) </t>
  </si>
  <si>
    <t>Enter non-third party qualifying and third party qualifying portions of cumulative target exempt program direct implementation non-incentive budget, per EE Policy Manual cost category definition</t>
  </si>
  <si>
    <t>EM&amp;V Costs (PA and ED)</t>
  </si>
  <si>
    <t>For IOUs, EM&amp;V costs only includes IOU's Total EM&amp;V budget (PA + ED) and does not include REN or CCAs EM&amp;V budget. For RENs &amp; CCAs, include EM&amp;V-PA Budget and EM&amp;V-ED = $0 . The EM&amp;V percentage is based on PA's total portfolio budget (from line 11) RENs, and CCAs</t>
  </si>
  <si>
    <t>10a</t>
  </si>
  <si>
    <t>Enter cumulative EM&amp;V PA budget</t>
  </si>
  <si>
    <t>10b</t>
  </si>
  <si>
    <t>Enter cumulative EM&amp;V ED budget for IOU only (IOUs should exclude REN/CCA portions of EM&amp;V ED budget since 4% EM&amp;V budget cap applies to each PA's portfolio budget).</t>
  </si>
  <si>
    <r>
      <t>PA Spending Budget Request</t>
    </r>
    <r>
      <rPr>
        <sz val="11"/>
        <rFont val="Calibri"/>
        <family val="2"/>
        <scheme val="minor"/>
      </rPr>
      <t xml:space="preserve"> (excluding OBF Loan Pool Additions and excluding ED Portfolio Oversight)</t>
    </r>
  </si>
  <si>
    <t>DO NOT ENTER DATA: formula summing lines 1-10</t>
  </si>
  <si>
    <t xml:space="preserve">Total Third-Party Qualifying Costs </t>
  </si>
  <si>
    <t>IOU PA's percentage for Third-Party Implementer Contracts uses as its denominator the PA's Spending Budget Request (PA Program and EM&amp;V), excluding RENs, CCAs, and OBF Loan Pool.  IOU's Third-Party Implementer Contracts (as defined per D.16-08-019, OP 10) includes third-party contract and incentive budgets and statewide qualifying contract and incentive budgets.</t>
  </si>
  <si>
    <t xml:space="preserve">OBF Loan Pool Addition </t>
  </si>
  <si>
    <t xml:space="preserve">Enter OBF loan pool addition </t>
  </si>
  <si>
    <r>
      <t xml:space="preserve">PA Spending Budget Request </t>
    </r>
    <r>
      <rPr>
        <sz val="11"/>
        <rFont val="Calibri"/>
        <family val="2"/>
        <scheme val="minor"/>
      </rPr>
      <t>(excluding ED Portfolio Oversight)</t>
    </r>
    <r>
      <rPr>
        <b/>
        <vertAlign val="superscript"/>
        <sz val="11"/>
        <rFont val="Calibri"/>
        <family val="2"/>
        <scheme val="minor"/>
      </rPr>
      <t xml:space="preserve"> </t>
    </r>
  </si>
  <si>
    <t>DO NOT ENTER DATA: formula summing lines 11 and 12</t>
  </si>
  <si>
    <t>ED Portfolio Oversight</t>
  </si>
  <si>
    <t>Enter IOU SW % share of $1M annual ED Portfolio Oversight Group budget per OP9 from D.23-06-055 "Commission staff require additional consulting and technical support resources in order to perform adequate portfolio oversight. $1 million annually in reimbursable funding from IOUs should be made available to Commission
staff for this purpose"</t>
  </si>
  <si>
    <t>EE-Funded IDSM</t>
  </si>
  <si>
    <t>Enter cumulative budget for EE funds toward multi-DER programs per D.23-06-055 OP 29</t>
  </si>
  <si>
    <t>Multi-DER IDSM</t>
  </si>
  <si>
    <t xml:space="preserve"> D.23-06-055 OP 29: Portfolio administrators (PAs) may set aside up to 2.5 percent, or $4 million, whichever is greater, up to a maximum of $15 million, from within their total budgets during 2024-2027 approved in this decision to fund innovative integrated demand-side management projects, including ongoing load-shifting that is not event-based. Energy efficiency funding shall not be used for rebating capital costs of non-efficiency technologies, except as already provided for electric panel upgrades in Decisions 19‑08‑009 and 23-04-035.</t>
  </si>
  <si>
    <t>DO NOT ENTER DATA: formula summing lines 14-17</t>
  </si>
  <si>
    <t>1) The Total Third-Party Qualifying Costs in line 12 includes a pro-rated budget for PGE21053 based upon the percentage of contract budgets that are 3P qualifying (since not all contracts within PGE21053 program budgets are 3P qualifying). This is the difference from the Third Party Qualifying Costs in line 11.</t>
  </si>
  <si>
    <t xml:space="preserve">2) D.18-05-041 OP10: Each IOU PA should set aside a minimum annual amount of $1 million for the residential sector and a load-share-proportional amount of $20 million for the commercial sector from each IOU PA’s IDSM budget to test and deploy integration strategies, which may test multiple program design and customer incentive approaches, as well as multiple technology types, with emphasis on demand-response-capable control technologies. Line 16 captures PG&amp;E's EE-funded IDSM forecast. </t>
  </si>
  <si>
    <t>3) While PG&amp;E’s forecasted annual IDSM expenditures in line 16 is below the $1 million for residential and $8 million for commercial that PG&amp;E is required to set aside per D.18-05-041 OP10, PG&amp;E will make additional IDSM funds available to program implementers up to the $1 million annual total for residential and $8 million annual total for commercial, if the implementers need additional IDSM-DR funds that exceed their Business Plan Application forecast, through fund shifting.</t>
  </si>
  <si>
    <t>1. FTE Calculation:
-Enter FTE values for each functional group under the "FTE" rows.
2. Labor Costs:
-Input labor budget estimates (in dollars) for each functional group under the "Budget" rows labeled as "Labor".
-Ensure consistency with FTE values where applicable.
3.Non-Labor Costs:
-Include all relevant non-labor budget items such as third-party implementers, contracts, IT, facilities, and incentives.
-Use the appropriate functional group and category (e.g., “Program Implementation”, “IT”, “Call Center”).
4. Incentives:
Separate incentive budgets into:
-PA-implemented and Other Contracts Program Implementation
-Third Party Programs (as defined in D.16-08-019, OP 10)
-Values should match those in line 7 in Tab 8 Cap &amp; Target and totals aggregated from Tab 4.1 for years 2028-2031
5. IT Costs:
-All IT-related costs should be entered under the "IT" functional group, regardless of whether they are labor or non-labor.
6. Portfolio Analytics:
-Although SDG&amp;E does not have a centralized Portfolio Analytics group, enter any analytics-related staffing or costs under this category if applicable.
7. Other Costs:
-Use the “Other (collected through GRC)” row for any additional costs not captured in the labor or non-labor categories.
-Cross-reference with other tabs as needed.
8. Total Rows:
-Ensure that total FTE and budget values are correctly summed for each year.</t>
  </si>
  <si>
    <t>Table 9 - Portfolio &amp; Sector Staffing</t>
  </si>
  <si>
    <t>Expense Type</t>
  </si>
  <si>
    <t>Functional Group</t>
  </si>
  <si>
    <t>Type (2)</t>
  </si>
  <si>
    <t>Labor</t>
  </si>
  <si>
    <t>FTE</t>
  </si>
  <si>
    <t>Program Management</t>
  </si>
  <si>
    <t>Customer Application/Rebate/Incentive Processing</t>
  </si>
  <si>
    <t>Customer Project Inspections</t>
  </si>
  <si>
    <t>ME&amp;O (Local)</t>
  </si>
  <si>
    <t>Account Management / Sales (1)</t>
  </si>
  <si>
    <t>Budget</t>
  </si>
  <si>
    <t xml:space="preserve">Portfolio Analytics </t>
  </si>
  <si>
    <t>Non-Labor</t>
  </si>
  <si>
    <r>
      <t xml:space="preserve">Third-Party Implementer </t>
    </r>
    <r>
      <rPr>
        <sz val="11"/>
        <rFont val="Calibri"/>
        <family val="2"/>
        <scheme val="minor"/>
      </rPr>
      <t>(as defined per D.16-08-019, OP 10)</t>
    </r>
    <r>
      <rPr>
        <sz val="11"/>
        <color theme="1"/>
        <rFont val="Calibri"/>
        <family val="2"/>
        <scheme val="minor"/>
      </rPr>
      <t xml:space="preserve"> (2)</t>
    </r>
  </si>
  <si>
    <t>Local/Government Partnerships Contracts</t>
  </si>
  <si>
    <t>Other Contracts</t>
  </si>
  <si>
    <t xml:space="preserve">    Program Implementation</t>
  </si>
  <si>
    <t xml:space="preserve">    Policy, Strategy, and Regulatory Reporting Compliance</t>
  </si>
  <si>
    <t xml:space="preserve">    Program Management</t>
  </si>
  <si>
    <t xml:space="preserve">    Engineering services</t>
  </si>
  <si>
    <t xml:space="preserve">    Customer Application/Rebate/Incentive Processing</t>
  </si>
  <si>
    <t xml:space="preserve">    Customer Project Inspections</t>
  </si>
  <si>
    <t xml:space="preserve">    Portfolio Analytics</t>
  </si>
  <si>
    <t xml:space="preserve">    EM&amp;V</t>
  </si>
  <si>
    <t xml:space="preserve">    ED Portfolio Oversight</t>
  </si>
  <si>
    <t xml:space="preserve">    ME&amp;O (Local)</t>
  </si>
  <si>
    <t xml:space="preserve">    Account Management / Sales</t>
  </si>
  <si>
    <t xml:space="preserve">    IT</t>
  </si>
  <si>
    <t xml:space="preserve">    Call Center</t>
  </si>
  <si>
    <t>Facilities</t>
  </si>
  <si>
    <t>Incentives--(PA-implemented and Other Contracts Program Implementation) Programs</t>
  </si>
  <si>
    <t>Incentives--Third Party Program  (as defined per D.16-08-019, OP 10)</t>
  </si>
  <si>
    <t xml:space="preserve">Labor + Non-Labor </t>
  </si>
  <si>
    <t>Other (collected through GRC) (3)</t>
  </si>
  <si>
    <t>1) PG&amp;E’s 2026-2027 Mid-Cycle Advice Letter (AL) 5141-G/7752-E budget request includes an Account Management / Sales forecast of $2,723,193 (18.5 FTEs) for 2026 and a reduced forecast of $51,391 (0.4 FTEs) for 2027. PG&amp;E's 2028-2031 forecast for Account Management / Sales continues at the reduced level of $53,318 to $59,544 per year (0.4 FTEs, including annual labor escalation).</t>
  </si>
  <si>
    <t>2) The "Third-Party Implementer (as defined per D.16-08-019, OP 10)" line includes a pro-rated budget for PGE21053 based upon the percentage of contract budgets that are 3P qualifying (since not all contracts within PGE21053 program budgets are 3P qualifying).</t>
  </si>
  <si>
    <t>3) The “Other (collected through GRC)” costs are an estimate of the overhead costs, related to employees who work on EE, that are collected through PG&amp;E’s General Rate Case (GRC). These GRC overhead costs do not utilize PPP budget, but costs are reflected in Portfolio Total Resource Cost Effectiveness.</t>
  </si>
  <si>
    <t>This tab lists all metrics and indicators used to track energy efficiency program performance, including common, equity, market support, and REN-specific Unique Value Metrics (UVMs).</t>
  </si>
  <si>
    <t xml:space="preserve">"1. Data Entry:
For each metric or indicator, complete the following columns:
-Index: Unique identifier for each entry
-Name: Descriptive title of the metric or indicator
-Type of Data Point: Choose from Common, Equity, Market Support, or UVM
-Type: Specify whether it is a Metric or Indicator
-Primary Sector: Indicate the relevant sector (e.g., Residential, Commercial, Public)
-Segment: Identify the applicable segment (e.g., Resource Acquisition, Market Support, Equity, Codes &amp; Standards)
-Units of Measurement: Use consistent units (e.g., kWh, Therms, MT CO2eq, Count, Percent)
-Description: Provide a concise explanation of the metric’s purpose or calculation
-Columns L - AA are to be filled in IF the index is a metric. L is the baseline year and should be a value such as ""2016"" or ""2024"", Columns M-O are the numerator (column N), denominator (column O), and baseline value (column M). Fill in columns N and O for percentages, otherwise leave N and O blank and put the value in M. Fill in the 2025 value (column P) and all forecast values (columns Q-AA). If the index is an indicator, leave columns L-AA blank.
- Methodology: Describe how the index will be measured
- Key Definition: Add useful language here so anyone can understand what is being measured and how it is measured (additional information that can support the methodology).
- Proxy Explanation: Fill in if using a proxy within the measurement, otherwise leave blank
2. RENs – UVM Requirement:
- All RENs must ensure that their Unique Value Metrics (UVMs) are fully listed in this tab. These are not pre-populated and must be added manually. UVMs should reflect REN-specific contributions that are not captured by common metrics or the equity or market support indicators.
- Use the index format of [REN]_UVM_xx where [REN] is the appropriate letters for the REN and xx begins at 01 and goes through 99
- create a name for the index and fill in all other columns where Type of Data is UVM and Type can be either a metric or an indicator. If labeled as a metric, be sure to include data in columns L-AA.
3. Reference:
- Refer to E-5351 and other relevant CPUC guidance documents for definitions and expectations related to metrics and indicators.
- This tab includes only those metrics and indicators that E-5351 includes for reporting. All metrics/indicators with the label of ""pause"" or ""remove"" under the CPUC Determination column in E-5351 Appendix B are not included herein."					</t>
  </si>
  <si>
    <t>Table 10 - Indicators &amp; Metrics</t>
  </si>
  <si>
    <t>Market Support and Equity Segment Indicators and Metrics</t>
  </si>
  <si>
    <r>
      <t xml:space="preserve">Index </t>
    </r>
    <r>
      <rPr>
        <i/>
        <sz val="11"/>
        <rFont val="Calibri"/>
        <family val="2"/>
        <scheme val="minor"/>
      </rPr>
      <t>(use this index now)</t>
    </r>
  </si>
  <si>
    <r>
      <t xml:space="preserve">Index in E-5351 </t>
    </r>
    <r>
      <rPr>
        <i/>
        <sz val="11"/>
        <rFont val="Calibri"/>
        <family val="2"/>
        <scheme val="minor"/>
      </rPr>
      <t>(for mapping purposes only)</t>
    </r>
  </si>
  <si>
    <t>Name</t>
  </si>
  <si>
    <t>Edit Summary (since previous issuance of BPA template)</t>
  </si>
  <si>
    <t>Type of Data Point
(Common, Equity, Market Support, Unique Value Metric (RENs only))</t>
  </si>
  <si>
    <t>Type (Metric, Indicator)</t>
  </si>
  <si>
    <t>Segment (Resource Acquisition, Market Support, Equity, Codes &amp; Standards)</t>
  </si>
  <si>
    <t>Units of Measurement</t>
  </si>
  <si>
    <t>Baseline Year</t>
  </si>
  <si>
    <t>Baseline Number</t>
  </si>
  <si>
    <t>Baseline Numerator</t>
  </si>
  <si>
    <t>Baseline Denominator</t>
  </si>
  <si>
    <t>Achievement in 2024</t>
  </si>
  <si>
    <t>Forecast 2025</t>
  </si>
  <si>
    <t>Forecast 2026</t>
  </si>
  <si>
    <t>Forecast 2027</t>
  </si>
  <si>
    <t>Forecast 2028</t>
  </si>
  <si>
    <t>Forecast 2029</t>
  </si>
  <si>
    <t>Forecast 2030</t>
  </si>
  <si>
    <t>Forecast 2031</t>
  </si>
  <si>
    <t>Forecast 2032</t>
  </si>
  <si>
    <t>Forecast 2033</t>
  </si>
  <si>
    <t>Forecast 2034</t>
  </si>
  <si>
    <t>Forecast 2035</t>
  </si>
  <si>
    <t>Methodology</t>
  </si>
  <si>
    <t>Key Definitions</t>
  </si>
  <si>
    <t>Proxy Explanation</t>
  </si>
  <si>
    <t>CO2-equivalent of net annual kWh savings</t>
  </si>
  <si>
    <t>Changed from indicator to metric to match E-5351</t>
  </si>
  <si>
    <t>Common</t>
  </si>
  <si>
    <t>Metric</t>
  </si>
  <si>
    <t>Portfolio Level (PL)– All Sectors</t>
  </si>
  <si>
    <t>Any segment that claims savings except C&amp;S</t>
  </si>
  <si>
    <t>MT CO2eq</t>
  </si>
  <si>
    <t>Greenhouse gasses (MT CO2eq) Net kWh savings, reported on an annual basis</t>
  </si>
  <si>
    <t xml:space="preserve"> N/A </t>
  </si>
  <si>
    <t>Calculated using CET, and reported by sector consistent with primary sector groupings in CEDARS PROGRAM specification. Includes Codes and Standards. BayREN, MCE, and ESA not included.</t>
  </si>
  <si>
    <t>Includes CO2 but not NOX and PM10 as these are not GHG equivalents.  New GHG added to CET for 2018.
As of April 19, 2020, electric C02 emissions reduction values output by the Cost Effectiveness Tool (CET) and displayed in CEDARS are under investigation. Per an email from Energy Division staff to Program Administrators on February 6, 2020, these values appear to undercount C02 emissions reductions. As a result, the C02 emissions reduction values may be revised in the future, with final, up-to-date values available for review in CEDARS. For 2019, this metric  shows the value in CEDARS as of April 19, 2020, the date the report was finalized.</t>
  </si>
  <si>
    <t>First year annual kW gross</t>
  </si>
  <si>
    <t>No change</t>
  </si>
  <si>
    <t>Indicator</t>
  </si>
  <si>
    <t>First year annual and lifecycle ex‐ante (pre‐evaluation) gas, electric, and demand savings (gross and net)</t>
  </si>
  <si>
    <t xml:space="preserve">Portfolio Energy Savings include Codes and Standards, Bay Area Regional Energy Network (BayREN), Marin Clean Energy (MCE), Redwood Coast Energy Authority (RCEA), San Jose Clean Energy (SJCE), and Tri-County Regional Energy Network (3C-REN) consistent with how portfolio savings are reported in the annual reports. 2016 achievements align with savings reported in 2016 Annual Report. 
Targets are aligned with CPUC adopted goals in D.17-09-025 and the 2018 Potential and Goals Study. </t>
  </si>
  <si>
    <t>Codes and Standards savings are net with 5% market effects.</t>
  </si>
  <si>
    <t>First year annual kW net</t>
  </si>
  <si>
    <t>First year annual kWh gross</t>
  </si>
  <si>
    <t>First year annual kWh net</t>
  </si>
  <si>
    <t>First year annual Therm gross</t>
  </si>
  <si>
    <t>First year annual Therm net</t>
  </si>
  <si>
    <t>Changed from metric to indicator to match E-5351</t>
  </si>
  <si>
    <t>Lifecycle ex-ante kWh gross</t>
  </si>
  <si>
    <t>Lifecycle ex-ante kWh net</t>
  </si>
  <si>
    <t>Lifecycle ex-ante Therm gross</t>
  </si>
  <si>
    <t>Lifecycle ex-ante Therm net</t>
  </si>
  <si>
    <t>First year annual kW gross in Disadvantaged Communities</t>
  </si>
  <si>
    <t>First year annual and lifecycle ex‐ante (pre‐evaluation) gas, electric, and demand savings (gross and net) in disadvantaged communities</t>
  </si>
  <si>
    <t>Baseline data aligns with underlying savings data reported in the 2016 Annual Report. Targets align with the movement of overall portfolio savings goals.</t>
  </si>
  <si>
    <t>DAC definition adopted in D.18-05-041</t>
  </si>
  <si>
    <t>First year annual kW net in Disadvantaged Communities</t>
  </si>
  <si>
    <t>First year annual kWh gross in Disadvantaged Communities</t>
  </si>
  <si>
    <t>First year annual kWh net in Disadvantaged Communities</t>
  </si>
  <si>
    <t>First year annual Therm gross in Disadvantaged Communities</t>
  </si>
  <si>
    <t>First year annual Therm net in Disadvantaged Communities</t>
  </si>
  <si>
    <t>Lifecycle ex-ante kWh gross in Disadvantaged Communities</t>
  </si>
  <si>
    <t xml:space="preserve">Please note that during data quality review, this 2018 metric was found to be incorrectly entered into Index 21, when it should have been entered into Index 19.  </t>
  </si>
  <si>
    <t>Lifecycle ex-ante kWh net in Disadvantaged Communities</t>
  </si>
  <si>
    <t xml:space="preserve">Please note that during data quality review, this 2018 metric was found to be incorrectly entered into Index 22, when it should have been entered into Index 20.  </t>
  </si>
  <si>
    <t>Lifecycle ex-ante Therm gross in Disadvantaged Communities</t>
  </si>
  <si>
    <t>Lifecycle ex-ante Therm net in Disadvantaged Communities</t>
  </si>
  <si>
    <t>First year annual kW gross in Hard-to-Reach Markets</t>
  </si>
  <si>
    <t>First year annual and lifecycle ex‐ante (pre‐evaluation) gas, electric, and demand savings (gross and net) in hard‐to‐reach markets</t>
  </si>
  <si>
    <t>HTR definition adopted in D.18-05-041</t>
  </si>
  <si>
    <t>PG&amp;E does not currently collect whether a commercial customer rents their facility or if a customer's primary language is other than English. As a result, this metric includes the geography and business size criteria for commercial customers and the geography and income and geography and housing type criteria for residential customers.  
PG&amp;E will collect all required information to track HTR customers and will update the metric when this data is available. Since all HTR criteria are not included, PG&amp;E anticipates HTR metrics on savings and participation will increase once all data is available.</t>
  </si>
  <si>
    <t>First year annual kW net in Hard-to-Reach Markets</t>
  </si>
  <si>
    <t>First year annual kWh gross in Hard-to-Reach Markets</t>
  </si>
  <si>
    <t>First year annual kWh net in Hard-to-Reach Markets</t>
  </si>
  <si>
    <t>First year annual Therm gross in Hard-to-Reach Markets</t>
  </si>
  <si>
    <t>First year annual Therm net in Hard-to-Reach Markets</t>
  </si>
  <si>
    <t>Lifecycle ex-ante kWh gross in Hard-to-Reach Markets</t>
  </si>
  <si>
    <t>PG&amp;E does not currently collect whether a commercial customer rents their facility or if a customer's primary language is other than English. As a result, this metric includes the geography and business size criteria for commercial customers and the geography and income and geography and housing type criteria for residential customers.  Please note that during data quality review, this 2018 metric was found to be incorrectly entered into Index 33, when it should have been entered into Index 31.    
PG&amp;E will collect all required information to track HTR customers and will update the metric when this data is available. Since all HTR criteria are not included, PG&amp;E anticipates HTR metrics on savings and participation will increase once all data is available.</t>
  </si>
  <si>
    <t>Lifecycle ex-ante kWh net in Hard-to-Reach Markets</t>
  </si>
  <si>
    <t>PG&amp;E does not currently collect whether a commercial customer rents their facility or if a customer's primary language is other than English. As a result, this metric includes the geography and business size criteria for commercial customers and the geography and income and geography and housing type criteria for residential customers.  Please note that during data quality review, this 2018 metric was found to be incorrectly entered into Index 34, when it should have been entered into Index 32.    
PG&amp;E will collect all required information to track HTR customers and will update the metric when this data is available. Since all HTR criteria are not included, PG&amp;E anticipates HTR metrics on savings and participation will increase once all data is available.</t>
  </si>
  <si>
    <t>Lifecycle ex-ante Therm gross in Hard-to-Reach Markets</t>
  </si>
  <si>
    <t>Lifecycle ex-ante Therm net in Hard-to-Reach Markets</t>
  </si>
  <si>
    <t>Residential (RSF)</t>
  </si>
  <si>
    <t>First year annual and lifecycle ex‐ante (pre‐evaluation) gas, electric, and demand savings (gross and net) for Single Family Customers</t>
  </si>
  <si>
    <t xml:space="preserve">Baseline savings tie to 2016 Annual Report. Targets are aligned with CPUC adopted goals in D.17-09-025 and the 2018 Potential and Goals Study. </t>
  </si>
  <si>
    <t xml:space="preserve">Single family savings are based on dwelling type, and includes 83% of the savings from Residential Energy Advisor based on the portion of Home Energy Reports sent to single-family customers. </t>
  </si>
  <si>
    <t>Residential Metrics do not include SW numbers.</t>
  </si>
  <si>
    <t xml:space="preserve">2016 achievements align with savings reported in 2016 Annual Report.
PG&amp;E estimated lifecycle savings targets based on 2016 achievements (baseline) and first year savings targets. </t>
  </si>
  <si>
    <t xml:space="preserve">Calculated using CET, and reported in the MF segment by dwelling type. </t>
  </si>
  <si>
    <t>Includes CO2 but not NOX and PM10 as these are not GHG equivalents.
For details regarding electric C02 emissions reduction values, refer to note in cell AA5</t>
  </si>
  <si>
    <t>Average lifecycle ex-ante kWh net savings per participant - Opt-in - Downstream</t>
  </si>
  <si>
    <t>Lifecycle NET kWh</t>
  </si>
  <si>
    <t>Average savings per participant in opt‐in and opt‐out programs (broken down by downstream, midstream and upstream, as feasible)</t>
  </si>
  <si>
    <t xml:space="preserve">Numerator: Total downstream savings claimed
Denominator: Total number of downstream participants (unique premise and account IDs) </t>
  </si>
  <si>
    <t xml:space="preserve">Per ED: “Energy savings” = lifecycle NET savings. </t>
  </si>
  <si>
    <t>Average lifecycle ex-ante Therm net savings per participant - Opt-in - Downstream</t>
  </si>
  <si>
    <t>Lifecycle NET Therms</t>
  </si>
  <si>
    <t>First year annual kW gross - In Unit</t>
  </si>
  <si>
    <t>Residential Sector – Multi-family (RMF)</t>
  </si>
  <si>
    <t>First year annual and lifecycle ex‐ante (pre‐evaluation) gas, electric, and demand savings (gross and net) for multifamily customers (in‐unit, common area, and master metered accounts)</t>
  </si>
  <si>
    <t>Multi-family designation based on dwelling type in PG&amp;E database and refers to any building or property with at least two residential housing units. Multi-family savings include 17% of the savings from Residential Energy Advisor based on the portion of Home Energy Reports sent to multi-family customers.</t>
  </si>
  <si>
    <t>First year annual kW net - In Unit</t>
  </si>
  <si>
    <t>First year annual kWh gross - In Unit</t>
  </si>
  <si>
    <t>First year annual kWh net - In Unit</t>
  </si>
  <si>
    <t>First year annual Therm gross - In Unit</t>
  </si>
  <si>
    <t>First year annual Therm net - In Unit</t>
  </si>
  <si>
    <t>Lifecycle ex-ante kWh gross - In Unit</t>
  </si>
  <si>
    <t xml:space="preserve">All baseline savings tie to 2016 Annual Report. Targets are aligned with CPUC adopted goals in D.17-09-025 and the 2018 Potential and Goals Study. </t>
  </si>
  <si>
    <t>Lifecycle ex-ante kWh net - In Unit</t>
  </si>
  <si>
    <t>Lifecycle ex-ante Therm gross - In Unit</t>
  </si>
  <si>
    <t>Lifecycle ex-ante Therm net - In Unit</t>
  </si>
  <si>
    <t>First year annual kW gross - Master Metered</t>
  </si>
  <si>
    <t>PG&amp;E is unable to report this metric at this time because PG&amp;E has not historically required program data to be tracked and reported at this level of detail, and was unable to identify a proxy for this filing.</t>
  </si>
  <si>
    <t xml:space="preserve">PG&amp;E consulted the American Community Survey and the 2010-2012 PG&amp;E and SCE Multifamily Energy Efficiency Rebate Program (MFEER) Process Evaluation and Market Characterization Study in an attempt to identify ways to split the multi-family savings data by in-unit, common area, and master-metered. However, neither of these sources provided the data required to provide a valid estimate. Rather than providing an arbitrary split in this filing, PG&amp;E will collect the required information in as accurate a manner as possible to support reliable and insightful metrics reporting. Residential Metrics do not include SW numbers.
In addition to requiring vendors to collect this information moving forward, PG&amp;E believes a study of the multi-family segment would be helpful to provide historical information on the savings attributable to in-unit, common, area, and master-metered sites. </t>
  </si>
  <si>
    <t>First year annual kW net - Master Metered</t>
  </si>
  <si>
    <t>First year annual kWh gross - Master Metered</t>
  </si>
  <si>
    <t>First year annual kWh net - Master Metered</t>
  </si>
  <si>
    <t>First year annual Therm gross - Master Metered</t>
  </si>
  <si>
    <t>First year annual Therm net - Master Metered</t>
  </si>
  <si>
    <t>Lifecycle ex-ante kWh gross - Master Metered</t>
  </si>
  <si>
    <t>Lifecycle ex-ante kWh net - Master Metered</t>
  </si>
  <si>
    <t>Lifecycle ex-ante Therm gross - Master Metered</t>
  </si>
  <si>
    <t>Lifecycle ex-ante Therm net - Master Metered</t>
  </si>
  <si>
    <t>First year annual kW gross - Common Area</t>
  </si>
  <si>
    <t>First year annual kW net - Common Area</t>
  </si>
  <si>
    <t>First year annual kWh gross - Common Area</t>
  </si>
  <si>
    <t>First year annual kWh net - Common Area</t>
  </si>
  <si>
    <t>First year annual Therm gross - Common Area</t>
  </si>
  <si>
    <t>First year annual Therm net - Common Area</t>
  </si>
  <si>
    <t>Lifecycle ex-ante kWh gross - Common Area</t>
  </si>
  <si>
    <t>Lifecycle ex-ante kWh net - Common Area</t>
  </si>
  <si>
    <t>Lifecycle ex-ante Therm gross - Common Area</t>
  </si>
  <si>
    <t>Lifecycle ex-ante Therm net - Common Area</t>
  </si>
  <si>
    <t>Lifecycle ex-ante kWh net per project (building)</t>
  </si>
  <si>
    <t>Energy savings (kWh, kw, Therms) per project (building)</t>
  </si>
  <si>
    <t>Numerator: Total savings claimed for MF retrofit projects
Denominator: Number of buildings that have been retrofitted</t>
  </si>
  <si>
    <t xml:space="preserve">Savings do not include savings attributed to multi-family customers receiving Home Energy Reports, as this metric is focused on projects.
“Energy savings” = Lifecycle NET savings
Based on conversations with ED and the other PAs, PG&amp;E agrees to assume that project = property for this filing. 
PG&amp;E projects savings per project to increase by 1.4% year over year. </t>
  </si>
  <si>
    <t xml:space="preserve">Since PG&amp;E does not require building information to be collected and reported from vendors, PG&amp;E used an estimate of 6.01 buildings per property from the 2010-2012 PG&amp;E and SCE Multifamily Energy Efficiency Rebate Program (MFEER) Process Evaluation and Market Characterization Study for this filing. Residential Metrics do not include SW numbers.
Moving forward, PG&amp;E will collect and report project data per building. </t>
  </si>
  <si>
    <t>Lifecycle ex-ante Therm net per project (building)</t>
  </si>
  <si>
    <t xml:space="preserve">Since PG&amp;E does not require building information to be collected and reported from vendors, PG&amp;E used an estimate of 6.01 buildings per property from the 2010-2012 PG&amp;E and SCE Multifamily Energy Efficiency Rebate Program (MFEER) Process Evaluation and Market Characterization Study for this filing. Residential Metrics do not include SW numbers.  Residential Metrics do not include SW numbers.
Moving forward, PG&amp;E will collect and report project data per building. </t>
  </si>
  <si>
    <t>Lifecycle ex-ante kWh net per project (property)</t>
  </si>
  <si>
    <t>Average savings per participant Savings per project (property)</t>
  </si>
  <si>
    <t xml:space="preserve">Numerator - Total savings claimed for MF retrofit projects
Denominator - Number of participating properties </t>
  </si>
  <si>
    <t>Lifecycle ex-ante Therm net per project (property)</t>
  </si>
  <si>
    <t xml:space="preserve">Numerator: Total savings claimed for MF retrofit projects
Denominator: Number of participating properties </t>
  </si>
  <si>
    <t>Commercial Sector (C)</t>
  </si>
  <si>
    <t>kW</t>
  </si>
  <si>
    <t>Baseline data is reported consistent with primary sector groups in CEDARS PROGRAM specification and aligns with achievements reported in 2016 Annual Report. Targets were set using the 2018 Potential and Goals Study, consistent with CPUC-adopted goals in D.17-09-025.</t>
  </si>
  <si>
    <t>None</t>
  </si>
  <si>
    <t>Since the Potential Study does not distinguish public sector energy savings potential from commercial sector energy savings potential, PG&amp;E analyzed the ratio of savings achievement in the public sector relative to the commercial sector and applied that ratio to the Potential Study data to distinguish between the two. This represents PG&amp;E's best estimate of future energy savings potential. Savings targets will be updated based on the next version of the Potential Study which distinguishes between commercial and public sector energy savings potential.</t>
  </si>
  <si>
    <t>kWh</t>
  </si>
  <si>
    <t>Therm</t>
  </si>
  <si>
    <t>Percent first year annual kW gross</t>
  </si>
  <si>
    <t>Percent</t>
  </si>
  <si>
    <t>First year annual and lifecycle ex‐ante (pre‐evaluation) gas, electric, and demand savings (gross and net) as a percentage of overall sectoral usage</t>
  </si>
  <si>
    <t>Numerator = Metric C1
Denominator = Total commercial usage from PG&amp;E database
Projected sectoral usage derived by analyzing the forecasted annual percent change in energy use from CES sales data (as presented in the "Mid" scenario from the 2018 Potential and Goals Study)</t>
  </si>
  <si>
    <t>Percent first year annual kW net</t>
  </si>
  <si>
    <t>Percent first year annual kWh gross</t>
  </si>
  <si>
    <t>Percent first year annual kWh net</t>
  </si>
  <si>
    <t>Percent first year annual Therm gross</t>
  </si>
  <si>
    <t>Percent first year annual Therm net</t>
  </si>
  <si>
    <t xml:space="preserve">Calculated using CET, and reported by sector consistent with primary sector groupings in CEDARS PROGRAM specification. </t>
  </si>
  <si>
    <t>Includes CO2 (in metric tons) but not NOX and PM10 as these are not GHG equivalents.
For details regarding electric C02 emissions reduction values, refer to note in cell AA5</t>
  </si>
  <si>
    <t>Percent of total projects utilizing Normalized Metered Energy Consumption (NMEC) to estimate savings</t>
  </si>
  <si>
    <t>Fraction of total projects utilizing Normalized Metered Energy Consumption (NMEC) to estimate savings</t>
  </si>
  <si>
    <t>Per CAEECC meeting : “Fraction of total custom projects utilizing NMEC to estimate savings”.••••Data from CMPA (Custom Measure and Project Archive)</t>
  </si>
  <si>
    <t>Percent of total savings (gross kWh and therm) derived from NMEC analysis</t>
  </si>
  <si>
    <t>Fraction of total savings (gross kWh and therm) derived from NMEC analysis</t>
  </si>
  <si>
    <t>56.41% for kWh, 6.64% for Therms</t>
  </si>
  <si>
    <t>41.73% for kWh, 1.03% for Therms</t>
  </si>
  <si>
    <t>57.20% for kWh, 2.88% for Therms</t>
  </si>
  <si>
    <t>64.24% for kWh, 4.19% for Therms</t>
  </si>
  <si>
    <t>67.39% for kWh, 2.48% for Therms</t>
  </si>
  <si>
    <t>49.84% for kWh, 2.35% for Therms</t>
  </si>
  <si>
    <t>46.88% for kWh, 2.29% for Therms</t>
  </si>
  <si>
    <t>41.63% for kWh, 2.28% for Therms</t>
  </si>
  <si>
    <t>Per CAEECC Meeting: “Fraction of total custom savings derived from NMEC analysis”.••••Data from CMPA.</t>
  </si>
  <si>
    <t>Percent Improvement in trade ally satisfaction</t>
  </si>
  <si>
    <t>Improvement in trade ally satisfaction</t>
  </si>
  <si>
    <t>Per CAEECC Meeting: M&amp;E will develop and field a consistent survey instrument annually.</t>
  </si>
  <si>
    <t xml:space="preserve">Numerator = Current Year Percentage - Baseline Year Percentage.  Denominator = Baseline Year Percentage.  </t>
  </si>
  <si>
    <t>Informal Survey of Trade Pros found for each of the previous target years.  Scale is 1-5, where 5 is high satisfaction.  PG&amp;E is indicating increase percentage in satisfaction over the previous year reported.</t>
  </si>
  <si>
    <t>Public Sector (P)</t>
  </si>
  <si>
    <t>First year annual and lifecycle ex‐ante (pre‐evaluation) gas, electric, and demand savings (gross and net) across Public Sector programs</t>
  </si>
  <si>
    <t>Greenhouse gasses (MT CO2eq) based on net lifecycle kWh and Therms savings, reported on an annual basis, incorporating average fuel/technology mix</t>
  </si>
  <si>
    <t>Includes CO2 but not NOX and PM10 as these are not GHGs.
For details regarding electric C02 emissions reduction values, refer to note in cell AA5</t>
  </si>
  <si>
    <t>Percent annual net kW per project building or facility</t>
  </si>
  <si>
    <t>Percent annual NET kW</t>
  </si>
  <si>
    <t>Average percent energy savings (kWh, kw, Therms) per project building or facility</t>
  </si>
  <si>
    <t>Percent annual net kWh per project building or facility</t>
  </si>
  <si>
    <t>Percent annual NET kWh</t>
  </si>
  <si>
    <t>Percent annual net Therms per project building or facility</t>
  </si>
  <si>
    <t>Percent annual NET Therms</t>
  </si>
  <si>
    <t>Total program‐backed financing distributed to Public Sector customers requiring repayment</t>
  </si>
  <si>
    <t>$</t>
  </si>
  <si>
    <t>Total program‐backed financing distributed to Public Sector customers requiring repayment (i.e., loans, OBF)</t>
  </si>
  <si>
    <t xml:space="preserve">Total amount loaned through PA programs </t>
  </si>
  <si>
    <t>Total program backed financing…requiring repayment = total  loan amount</t>
  </si>
  <si>
    <t>Industrial (I)</t>
  </si>
  <si>
    <t>First year annualized and lifecycle ex‐ante (pre‐evaluation) gas, electric, and demand savings (gross and net) in industrial sector</t>
  </si>
  <si>
    <t>Agricultural (A)</t>
  </si>
  <si>
    <t>First year and lifecycle ex ante (pre‐evaluation) annualized gas, electric, and demand savings in agriculture sector, gross and net</t>
  </si>
  <si>
    <t>Net GWh savings</t>
  </si>
  <si>
    <t>Codes &amp; Standards (CS)</t>
  </si>
  <si>
    <t>C&amp;S only</t>
  </si>
  <si>
    <t>Net GWh</t>
  </si>
  <si>
    <t>Net Energy Savings: GWH</t>
  </si>
  <si>
    <t>EM&amp;V study</t>
  </si>
  <si>
    <t>2018-2025 consistent with adopted goals from D.17-09-025, Tables 1, 2, and 3, p. 37-39; 2016 from CEDARS (spillover not included).  Values summed across all four IOUs. "Savings" is defined as Net First year savings.</t>
  </si>
  <si>
    <t>Net MMTherms savings</t>
  </si>
  <si>
    <t>Net MMTherms</t>
  </si>
  <si>
    <t>Net Energy Savings: MM Therms</t>
  </si>
  <si>
    <t>2018-2025 consistent with adopted goals from D.17-09-025, Tables 1, 2, and 3, p. 37-39; 2016 from CEDARS (spillover not included).  Values summed across all four IOUs.  "Savings" is defined as Net First year savings.</t>
  </si>
  <si>
    <t>Net MW savings</t>
  </si>
  <si>
    <t>Net MW</t>
  </si>
  <si>
    <t>Net Energy Savings: MW</t>
  </si>
  <si>
    <t>The number of local government Reach Codes implemented (this is a joint IOU and REN effort)</t>
  </si>
  <si>
    <t>Count</t>
  </si>
  <si>
    <t xml:space="preserve"> Reach Code ordinances implemented</t>
  </si>
  <si>
    <t>Targets are total for a three-year Title 24 code cycle.  Jurisdictions having multiple reach codes will be counted by reach code rather than by jurisdiction.  Accomplishments will be reported from the CEC Reach Codes website (http://www.energy.ca.gov/title24/2013standards/ordinances/).</t>
  </si>
  <si>
    <t>Number of training activities (classes, webinars) held, number of market actors participants by segment (e.g. building officials, builders, architects, etc.) and the  total size (number of the target audience) by sector. (M) Number of training activities</t>
  </si>
  <si>
    <t>Changed sector to cross cutting and segment to market support</t>
  </si>
  <si>
    <t xml:space="preserve">Market Support </t>
  </si>
  <si>
    <t xml:space="preserve"> Number of training activities</t>
  </si>
  <si>
    <t>118 live training sessions and 20 webinars in 2017; short, mid, and long-term targets are annual</t>
  </si>
  <si>
    <t>Number of training activities (classes, webinars) held, number of market actors participants by segment (e.g. building officials, builders, architects, etc.) and the  total size (number of the target audience) by sector. (M) Number of participants</t>
  </si>
  <si>
    <t xml:space="preserve"> Number of participants</t>
  </si>
  <si>
    <t>3000 attendees for live training and 600 attendees for webinars in 2017; short, mid, and long-term targets are annual.  Attendees will be shown by major segment (i.e., building officials, builders, architects, HERS raters) and target size of each segment will be provided during first metrics reporting.</t>
  </si>
  <si>
    <t>Increase in code compliance knowledge pre/post training</t>
  </si>
  <si>
    <t>Score</t>
  </si>
  <si>
    <t xml:space="preserve"> Knowledge score</t>
  </si>
  <si>
    <t>Code compliance knowledge increase will be tested via pre and post training questionnaires.  Surveys will be conducted for training that lasts longer than three hours (in order to preserve time for instruction in shorter training sessions).  Questionnaires will be made available during the first metrics reporting.</t>
  </si>
  <si>
    <t>Number and percent of jurisdictions with staff participating in an Energy Policy Forum</t>
  </si>
  <si>
    <t>Number of TPMs initiated (gas and electric combined), including one technology-focused pilot (TFP) TPM</t>
  </si>
  <si>
    <t>Emerging Technologies (ET)</t>
  </si>
  <si>
    <t>ETP Only</t>
  </si>
  <si>
    <t>Number of TPMs initiated (gas and electric combined), including one technology-focused pilot (TFP) TPM *This number will be updated once all third party contracts have been awarded.</t>
  </si>
  <si>
    <t xml:space="preserve"> See SW Lead IOUs
SCE for Electric
SCG for Gas </t>
  </si>
  <si>
    <t>Data for this metric will be gathered from 3P TPM Implementers annually.</t>
  </si>
  <si>
    <t xml:space="preserve">1) Technology priority maps (TPMs) are defined in the Business Plan 2) Technology-focused pilot: See ETP-M7 </t>
  </si>
  <si>
    <t>Number of TPMs updated</t>
  </si>
  <si>
    <t>Count of TPMs</t>
  </si>
  <si>
    <t>Number of TPMs updated *This number will be updated once all third party contracts have been awarded.</t>
  </si>
  <si>
    <t>1) Technology priority maps (TPMs) are defined in the Business Plan</t>
  </si>
  <si>
    <t>Number of projects initiated</t>
  </si>
  <si>
    <t>Count of Projects</t>
  </si>
  <si>
    <t>Number of projects initiated *This number will be updated once all third party contracts have been awarded.</t>
  </si>
  <si>
    <t xml:space="preserve">1) Technology priority maps (TPMs) are defined in the Business Plan 2) Projects are considered “initiated” when project budget has been approved and funding allocated. </t>
  </si>
  <si>
    <t>Number of outreach events with technology developers with products &lt;1 year from commercialization, including new technology vendors, manufacturers, and entrepreneurs</t>
  </si>
  <si>
    <t>Count of Events</t>
  </si>
  <si>
    <t>Number of outreach events with technology developers with products &lt;1 year from commercialization, including new technology vendors, manufacturers, and entrepreneurs. *This number will be updated once all third party contracts have been awarded.</t>
  </si>
  <si>
    <t>Each ETP event will provide data for ETP-M4 and ETP-M5 simultaneously.**Data for this metric will be gathered from TPM Implementers annually based on methodology to be determined.</t>
  </si>
  <si>
    <t>1) “Technology developers” – Any organization or company that develops energy efficiency and demand response technology suitable for inclusion in PA incentive programs 2) “Events” – ET Summit, webinars, and in-person meetings, as proposed by ETP implementers.</t>
  </si>
  <si>
    <t>Number of outreach events with technology developers with products &lt;5 years from commercialization, including new technology vendors, manufacturers, and entrepreneurs</t>
  </si>
  <si>
    <t>Number of outreach events with technology developers with products &lt;5 years from commercialization, including new technology vendors, manufacturers, and entrepreneurs. *This number will be updated once all third party contracts have been awarded.</t>
  </si>
  <si>
    <t>Each ETP event will provide data for ETP-M4 and ETP-M5 simultaneously.**Data for this metric will be gathered from 3P TPM Implementers annually based on methodology to be determined.</t>
  </si>
  <si>
    <t>1) “Technology developers” – Any organization or company that develops energy efficiency and demand response technology suitable for inclusion in PA incentive programs. 2) “Events” – ET Summit, webinars, and in-person meetings, as proposed by ETP implementers.</t>
  </si>
  <si>
    <t>Number of projects initiated with cooperation from other internal IOU programs associated with each Technology-focused Pilot</t>
  </si>
  <si>
    <t>Count of TFPs</t>
  </si>
  <si>
    <t>Number of projects initiated with cooperation from other internal IOU programs associated with each Technology-focused Pilot *This number will be updated once all third party contracts have been awarded.</t>
  </si>
  <si>
    <t xml:space="preserve">ETP-M6 metric is a subset of ETP-M7 and counted towards ETP-M7 targets. All targets will be determined by 3P TPM implementers. </t>
  </si>
  <si>
    <t>1) “Cooperation” is defined as a process by which all parties work towards a mutual objective.</t>
  </si>
  <si>
    <t>Number of Technology-Focused Pilot (TFP) initiated as part of the TFP TPM</t>
  </si>
  <si>
    <t>Number of Technology-Focused Pilot (TFP) initiated as part of the TFP TPM. *This number will be updated once all third party contracts have been awarded.</t>
  </si>
  <si>
    <t>1) A technology-focused pilot (TFP) will identify market barriers for a diverse range of high-impact technologies through studies, and subsequently breaking down identified barriers  in collaboration with other relevant programs . 2) “Technology-focused Pilot”- Pilots that have been proposed by 3Ps in response to PA needs and that have been approved through the existing ED Ideation Process. These includes TFPs conducted in cooperation with other programs.</t>
  </si>
  <si>
    <t>Number and source (as reported by submitter) of project ideas submitted OUTSIDE OF the annual TPM research planning process by PA</t>
  </si>
  <si>
    <t>Count of project ideas by PA</t>
  </si>
  <si>
    <t>Number and source (as reported by submitter) of project ideas submitted OUTSIDE OF the annual TPM research planning process, for these categories of sources: PA, national lab, manufacturer, entrepreneur, etc.) *The PAs believe this is not suited for a metric with targets because ETP does not control the number of submissions nor their sources. Targets are set in a way to avoid forcing ETP to arbitrarily change existing processes in a way that may negatively impact the effectiveness of the program. Targets and sources may be updated in collaboration with ED after all 3P contracts are awarded.</t>
  </si>
  <si>
    <t>Data for this metric will be gathered from 3P TPM Implementers annually. If ideas are submitted both outside and as part of the TPM-aligned research planning process, it can be reported under both ETP-T6 and ETP-T7. Ideas may be submitted by more than one source and will be counted under each.</t>
  </si>
  <si>
    <t>ETP-T1 through ETP-T8 are in a table titled “Emerging Technologies Tracking (Reporting)” and are separate from the metrics ETP-M1 through ETP-M7 in the table titled “Emerging Technologies Metrics” in Attachment A of D.18-05-041. PAs had proposed that tracking metrics have no targets in the July 14, 2017 metrics filing, however the commission ruled that these tracking metrics must have targets. "Submitted" refers to an idea submitted through a formal submission process.</t>
  </si>
  <si>
    <t>Number and source (as reported by submitter) of project ideas submitted OUTSIDE OF the annual TPM research planning process by National Lab</t>
  </si>
  <si>
    <t>Count of project ideas by national labs</t>
  </si>
  <si>
    <t>Number and source (as reported by submitter) of project ideas submitted OUTSIDE OF the annual TPM research planning process by Manufacturer</t>
  </si>
  <si>
    <t>Count of project ideas by manufacturers</t>
  </si>
  <si>
    <t>Number and source (as reported by submitter) of project ideas submitted OUTSIDE OF the annual TPM research planning process by Entrepreneur</t>
  </si>
  <si>
    <t>Count of project ideas by entrepreneurs</t>
  </si>
  <si>
    <t>ETP-T1 through ETP-T8 are in a table titled “Emerging Technologies Tracking (Reporting)” and are separate from the metrics ETP-M1 through ETP-M7 in the table titled “Emerging Technologies Metrics” in Attachment A of D.18-05-041. PAs had proposed that tracking metrics have no targets in the July 14, 2017 metrics filing. "Submitted" refers to an idea submitted through a formal submission process.</t>
  </si>
  <si>
    <t>ETP-T7a Number and source (as reported by submitter) of project ideas submitted AS PART OF the annual TPM research planning process by PA</t>
  </si>
  <si>
    <t>Number and source (as reported by submitter) of project ideas submitted AS PART OF the annual TPM research planning process, for these categories of sources: PA, national lab, manufacturer, entrepreneur, etc.) *The PAs believe this is not suited for a metric with targets because ETP does not control the number of submissions nor their sources. Targets are set in a way to avoid forcing ETP to arbitrarily change existing processes in a way that may negatively impact the effectiveness of the program. Targets and sources may be updated in collaboration with ED after all 3P contracts are awarded.</t>
  </si>
  <si>
    <t>Data for this metric will be gathered from 3P TPM Implementers. If ideas are submitted both outside and as part of the TPM-aligned research planning process, it can be reported under both ETP-T6 and ETP-T7. Ideas may be submitted by more than one source and will be counted under each.</t>
  </si>
  <si>
    <t>Number and source (as reported by submitter) of project ideas submitted AS PART OF the annual TPM research planning process by National Lab</t>
  </si>
  <si>
    <t>Number and source (as reported by submitter) of project ideas submitted AS PART OF the annual TPM research planning process by Manufacturer</t>
  </si>
  <si>
    <t>Number and source (as reported by submitter) of project ideas submitted AS PART OF the annual TPM research planning process by Entrepreneur</t>
  </si>
  <si>
    <t>EQ01a</t>
  </si>
  <si>
    <t>EQ1</t>
  </si>
  <si>
    <t>Count of equity target participants in equity targeted segment, by sector</t>
  </si>
  <si>
    <t>Added by sector</t>
  </si>
  <si>
    <t>For res sector only provide number of all unique premise accounts served by the program and annually provide the number of unique premise accounts per year multiplied by the average household population</t>
  </si>
  <si>
    <t>Count of participants meeting the criteria in the equity segment</t>
  </si>
  <si>
    <t>"equity target participant" is defined as a program participant that meets CPUC-adopted criteria for being hard-to-reach, located in a disadvantaged community, OR underserved. The participant can be in an Equity, Market Support, or Resource Acquisition segment program.</t>
  </si>
  <si>
    <t>EQ01b</t>
  </si>
  <si>
    <t>EQ01c</t>
  </si>
  <si>
    <t>EQ01d</t>
  </si>
  <si>
    <t>EQ01e</t>
  </si>
  <si>
    <t>EQ01f</t>
  </si>
  <si>
    <t>EQ02a</t>
  </si>
  <si>
    <t>EQ2</t>
  </si>
  <si>
    <t>Sum of equity target participants’ expected first-year bill savings in equity segment, by sector</t>
  </si>
  <si>
    <t>PAs to develop and implement a common methodology all PAs will use for estimating bill savings.</t>
  </si>
  <si>
    <t>Sum of bill savings for equity target participants in the equity segment, from CEDARS.</t>
  </si>
  <si>
    <t>EQ02b</t>
  </si>
  <si>
    <t>EQ02c</t>
  </si>
  <si>
    <t>EQ02d</t>
  </si>
  <si>
    <t>EQ02e</t>
  </si>
  <si>
    <t>EQ02f</t>
  </si>
  <si>
    <t>EQ03a</t>
  </si>
  <si>
    <t>EQ3</t>
  </si>
  <si>
    <t>Count of equity target participants in market support segment, by sector</t>
  </si>
  <si>
    <t>See note on EQ01</t>
  </si>
  <si>
    <t>Count of participants meeting the criteria in the Market Support segment</t>
  </si>
  <si>
    <t>EQ03b</t>
  </si>
  <si>
    <t>EQ03c</t>
  </si>
  <si>
    <t>EQ03d</t>
  </si>
  <si>
    <t>EQ03e</t>
  </si>
  <si>
    <t>EQ03f</t>
  </si>
  <si>
    <t>EQ04a</t>
  </si>
  <si>
    <t>EQ4</t>
  </si>
  <si>
    <t>Count of equity target participants in resource acquisition segment, by sector</t>
  </si>
  <si>
    <t>Count of participants meeting the criteria in the Resource Acquisition segment</t>
  </si>
  <si>
    <t>EQ04b</t>
  </si>
  <si>
    <t>EQ04c</t>
  </si>
  <si>
    <t>EQ04d</t>
  </si>
  <si>
    <t>EQ04e</t>
  </si>
  <si>
    <t>EQ04f</t>
  </si>
  <si>
    <t>EQ05a</t>
  </si>
  <si>
    <t>EQ5</t>
  </si>
  <si>
    <t>Sum of all equity segment participants’ greenhouse gas reductions (in tons of carbon dioxide equivalent) in equity segment - First year gross</t>
  </si>
  <si>
    <t>E-5351 requested all values, added lines to allow for this input as well as by sector</t>
  </si>
  <si>
    <t>GHG</t>
  </si>
  <si>
    <t>First year net and gross as well as lifecycle net and gross (claimable savings only for CO2 from both elec and gas)</t>
  </si>
  <si>
    <t>Sum of all equity segment First Year Gross CO2 reductions by sector from CEDARS data</t>
  </si>
  <si>
    <t>EQ05b</t>
  </si>
  <si>
    <t>Sum of all equity segment participants’ greenhouse gas reductions (in tons of carbon dioxide equivalent) in equity segment - First year net</t>
  </si>
  <si>
    <t>Sum of all equity segment First Year Net CO2 reductions by sector from CEDARS data</t>
  </si>
  <si>
    <t>EQ05c</t>
  </si>
  <si>
    <t>Sum of all equity segment participants’ greenhouse gas reductions (in tons of carbon dioxide equivalent) in equity segment - lifecycle gross</t>
  </si>
  <si>
    <t>Sum of all equity segment Lifecycle Gross CO2 reductions by sector from CEDARS data</t>
  </si>
  <si>
    <t>EQ05d</t>
  </si>
  <si>
    <t>Sum of all equity segment participants’ greenhouse gas reductions (in tons of carbon dioxide equivalent) in equity segment - lifecycle net</t>
  </si>
  <si>
    <t>Sum of all equity segment Lifecycle Net CO2 reductions by sector from CEDARS data</t>
  </si>
  <si>
    <t>EQ05e</t>
  </si>
  <si>
    <t>EQ05f</t>
  </si>
  <si>
    <t>EQ05g</t>
  </si>
  <si>
    <t>EQ05h</t>
  </si>
  <si>
    <t>EQ05i</t>
  </si>
  <si>
    <t>EQ05j</t>
  </si>
  <si>
    <t>EQ05k</t>
  </si>
  <si>
    <t>EQ05l</t>
  </si>
  <si>
    <t>EQ05m</t>
  </si>
  <si>
    <t>EQ05n</t>
  </si>
  <si>
    <t>EQ05o</t>
  </si>
  <si>
    <t>EQ05p</t>
  </si>
  <si>
    <t>EQ05q</t>
  </si>
  <si>
    <t>EQ05r</t>
  </si>
  <si>
    <t>EQ05s</t>
  </si>
  <si>
    <t>EQ05t</t>
  </si>
  <si>
    <t>EQ05u</t>
  </si>
  <si>
    <t>EQ05v</t>
  </si>
  <si>
    <t>EQ05w</t>
  </si>
  <si>
    <t>EQ05x</t>
  </si>
  <si>
    <t>EQ06a</t>
  </si>
  <si>
    <t>EQ6</t>
  </si>
  <si>
    <t>Sum of all equity segment participants’ kilowatt hour (kWh) savings in equity segment - first year gross</t>
  </si>
  <si>
    <t>First year net and gross as well as lifecycle net and gross (claimable savings only)</t>
  </si>
  <si>
    <t>Sum of all equity segment First Year Gross kWh reductions by sector from CEDARS data</t>
  </si>
  <si>
    <t>EQ06b</t>
  </si>
  <si>
    <t>Sum of all equity segment participants’ kilowatt hour (kWh) savings in equity segment - first year net</t>
  </si>
  <si>
    <t>Sum of all equity segment First Year Net kWh reductions by sector from CEDARS data</t>
  </si>
  <si>
    <t>EQ06c</t>
  </si>
  <si>
    <t>Sum of all equity segment participants’ kilowatt hour (kWh) savings in equity segment - lifecycle gross</t>
  </si>
  <si>
    <t>Sum of all equity segment Lifecycle Gross kWh reductions by sector from CEDARS data</t>
  </si>
  <si>
    <t>EQ06d</t>
  </si>
  <si>
    <t>Sum of all equity segment participants’ kilowatt hour (kWh) savings in equity segment - lifecycle net</t>
  </si>
  <si>
    <t>Sum of all equity segment Lifecycle Net kWh reductions by sector from CEDARS data</t>
  </si>
  <si>
    <t>EQ06e</t>
  </si>
  <si>
    <t>EQ06f</t>
  </si>
  <si>
    <t>EQ06g</t>
  </si>
  <si>
    <t>EQ06h</t>
  </si>
  <si>
    <t>EQ06i</t>
  </si>
  <si>
    <t>EQ06j</t>
  </si>
  <si>
    <t>EQ06k</t>
  </si>
  <si>
    <t>EQ06l</t>
  </si>
  <si>
    <t>EQ06m</t>
  </si>
  <si>
    <t>EQ06n</t>
  </si>
  <si>
    <t>EQ06o</t>
  </si>
  <si>
    <t>EQ06p</t>
  </si>
  <si>
    <t>EQ06q</t>
  </si>
  <si>
    <t>EQ06r</t>
  </si>
  <si>
    <t>EQ06s</t>
  </si>
  <si>
    <t>EQ06t</t>
  </si>
  <si>
    <t>EQ06u</t>
  </si>
  <si>
    <t>EQ06v</t>
  </si>
  <si>
    <t>EQ06w</t>
  </si>
  <si>
    <t>EQ06x</t>
  </si>
  <si>
    <t>EQ07a</t>
  </si>
  <si>
    <t>EQ7</t>
  </si>
  <si>
    <t>Sum of all equity segment participants’ kW savings in equity segment - first year gross</t>
  </si>
  <si>
    <t>First year net and gross (claimable savings only)</t>
  </si>
  <si>
    <t>Sum of all equity segment First Year Gross kW reductions by sector from CEDARS data</t>
  </si>
  <si>
    <t>EQ07b</t>
  </si>
  <si>
    <t>Sum of all equity segment participants’ kW savings in equity segment - first year net</t>
  </si>
  <si>
    <t>Sum of all equity segment First Year Net kW reductions by sector from CEDARS data</t>
  </si>
  <si>
    <t>EQ07c</t>
  </si>
  <si>
    <t>EQ07d</t>
  </si>
  <si>
    <t>EQ07e</t>
  </si>
  <si>
    <t>EQ07f</t>
  </si>
  <si>
    <t>EQ07g</t>
  </si>
  <si>
    <t>EQ07h</t>
  </si>
  <si>
    <t>EQ07i</t>
  </si>
  <si>
    <t>EQ07j</t>
  </si>
  <si>
    <t>EQ07k</t>
  </si>
  <si>
    <t>EQ07l</t>
  </si>
  <si>
    <t>EQ08a</t>
  </si>
  <si>
    <t>EQ8</t>
  </si>
  <si>
    <t>Sum of all equity segment participants’ therm savings in equity segment - first year gross</t>
  </si>
  <si>
    <t>Sum of all equity segment First Year Gross Therm reductions by sector from CEDARS data</t>
  </si>
  <si>
    <t>EQ08b</t>
  </si>
  <si>
    <t>Sum of all equity segment participants’ therm savings in equity segment - first year net</t>
  </si>
  <si>
    <t>Sum of all equity segment First Year Net Therm reductions by sector from CEDARS data</t>
  </si>
  <si>
    <t>EQ08c</t>
  </si>
  <si>
    <t>Sum of all equity segment participants’ therm savings in equity segment - lifecycle gross</t>
  </si>
  <si>
    <t>Sum of all equity segment Lifecycle Gross Therm reductions by sector from CEDARS data</t>
  </si>
  <si>
    <t>EQ08d</t>
  </si>
  <si>
    <t>Sum of all equity segment participants’ therm savings in equity segment - lifecycle net</t>
  </si>
  <si>
    <t>Sum of all equity segment Lifecycle Net Therm reductions by sector from CEDARS data</t>
  </si>
  <si>
    <t>EQ08e</t>
  </si>
  <si>
    <t>EQ08f</t>
  </si>
  <si>
    <t>EQ08g</t>
  </si>
  <si>
    <t>EQ08h</t>
  </si>
  <si>
    <t>EQ08i</t>
  </si>
  <si>
    <t>EQ08j</t>
  </si>
  <si>
    <t>EQ08k</t>
  </si>
  <si>
    <t>EQ08l</t>
  </si>
  <si>
    <t>EQ08m</t>
  </si>
  <si>
    <t>EQ08n</t>
  </si>
  <si>
    <t>EQ08o</t>
  </si>
  <si>
    <t>EQ08p</t>
  </si>
  <si>
    <t>EQ08q</t>
  </si>
  <si>
    <t>EQ08r</t>
  </si>
  <si>
    <t>EQ08s</t>
  </si>
  <si>
    <t>EQ08t</t>
  </si>
  <si>
    <t>EQ08u</t>
  </si>
  <si>
    <t>EQ08v</t>
  </si>
  <si>
    <t>EQ08w</t>
  </si>
  <si>
    <t>EQ08x</t>
  </si>
  <si>
    <t>EQ09a</t>
  </si>
  <si>
    <t>EQ9</t>
  </si>
  <si>
    <t>Sum of all equity segment participants’ TSB in equity segment</t>
  </si>
  <si>
    <t>Claimable savings only</t>
  </si>
  <si>
    <t>Sum of all equity segment Total System Benefit achieved by sector from CEDARS data</t>
  </si>
  <si>
    <t>EQ09b</t>
  </si>
  <si>
    <t>EQ09c</t>
  </si>
  <si>
    <t>EQ09d</t>
  </si>
  <si>
    <t>EQ09e</t>
  </si>
  <si>
    <t>EQ09f</t>
  </si>
  <si>
    <t>EQ10a</t>
  </si>
  <si>
    <t>EQ10</t>
  </si>
  <si>
    <t>Median of equity target participants’ expected first-year bill savings in equity segment by sector</t>
  </si>
  <si>
    <t>Median of CEDARS bill savings data for claims</t>
  </si>
  <si>
    <t>EQ10b</t>
  </si>
  <si>
    <t>EQ10c</t>
  </si>
  <si>
    <t>EQ10d</t>
  </si>
  <si>
    <t>EQ10e</t>
  </si>
  <si>
    <t>EQ10f</t>
  </si>
  <si>
    <t>EQ11a</t>
  </si>
  <si>
    <t>EQ11</t>
  </si>
  <si>
    <t>Percent of hard-to-reach customer participants in portfolio, by residential single family / multi-family and commercial sector</t>
  </si>
  <si>
    <t>All segments except C&amp;S</t>
  </si>
  <si>
    <t>% HTR customers in portfolio = (HTR customer participants / All customer participants) by building type for residential and commercial sectors</t>
  </si>
  <si>
    <t>Percent of participants that are hard-to-reach across entire portfolio</t>
  </si>
  <si>
    <t>EQ11b</t>
  </si>
  <si>
    <t>EQ11c</t>
  </si>
  <si>
    <t>EQ12a</t>
  </si>
  <si>
    <t>EQ12</t>
  </si>
  <si>
    <t>Percent of disadvantaged community customer participants in portfolio, by residential single-family / multi-family and commercial sector</t>
  </si>
  <si>
    <t>% DAC customers in portfolio = (DAC customer participants / All customer participants) by building type for residential and commercial sectors</t>
  </si>
  <si>
    <t>Percent of participants that are members of disadvantaged communities across entire portfolio</t>
  </si>
  <si>
    <t>EQ12b</t>
  </si>
  <si>
    <t>EQ12c</t>
  </si>
  <si>
    <t>EQ13a</t>
  </si>
  <si>
    <t>EQ13</t>
  </si>
  <si>
    <t>Percent of equity target participants in equity segment, by sector</t>
  </si>
  <si>
    <t>Percent of Equity Segment participants that qualify as equity target participants.</t>
  </si>
  <si>
    <t>EQ13b</t>
  </si>
  <si>
    <t>EQ13c</t>
  </si>
  <si>
    <t>EQ13d</t>
  </si>
  <si>
    <t>EQ13e</t>
  </si>
  <si>
    <t>EQ13f</t>
  </si>
  <si>
    <t>MS01</t>
  </si>
  <si>
    <t>MS1</t>
  </si>
  <si>
    <t>Number of partners by type and purposes</t>
  </si>
  <si>
    <t>Changed segment to include C&amp;S for clarity. (Resolution E-5351 indicates all portfolio)</t>
  </si>
  <si>
    <t>All segments (including C&amp;S)</t>
  </si>
  <si>
    <t>NA - name is description</t>
  </si>
  <si>
    <t>The term "partner" is defined as an entity engaged in partnerships including and not limited to educational institutions/organizations, governments, community-based organizations, trade associations, suppliers, manufacturers, contractors.
The term "type" should be used to describe the nature of a partner or partnership. Only one type should be associated with each partner and partnership.
The term "purpose" is defined as what the partnership seeks to achieve.</t>
  </si>
  <si>
    <t>MS02</t>
  </si>
  <si>
    <t>MS2</t>
  </si>
  <si>
    <t>Dollar value of non-ratepayer in-kind funds/contributions utilized via partnerships</t>
  </si>
  <si>
    <t>The term "partnership" is defined as:
1. Agreement between at least two entities to engage in a mutually beneficial relationship within the context of EE products, services, education, and/or training
2. The partnership may or may not be legally contracted
3. In cases where a partnership is not contracted, PAs have other documents/materials demonstrating agreement to work together
The terms "non-ratepayer in-kind funds" and "non-ratepayer in-kind contributions" are defined as:
1. "Non-ratepayer in-kind funds" refers to monetary contributions offered for free (e.g., through a grant or donation)
2. "Non-ratepayer in-kind contributions" refers to goods, services (e.g., human capacity), and other tangible assets that are provided for free or at less than the usual charge</t>
  </si>
  <si>
    <t>MS03a</t>
  </si>
  <si>
    <t>MS3</t>
  </si>
  <si>
    <t>Percent of participation relative to eligible target population for curriculum</t>
  </si>
  <si>
    <t>Numerator: from class registration database. 
Denominator: PG&amp;E's share of 321,000 jobs is approximately 132,380. Advanced Energy Economy Institute (AEEI) report finding: “Energy Efficiency accounts for the largest share of advanced energy jobs in California. About six in 10 advanced energy workers are employed in the Energy Efficiency sector; these firms support over 321,000 jobs.” Assume advanced Energy Efficiency jobs are commiserate with population for each PA territory. Population figures obtained from 2010 census.</t>
  </si>
  <si>
    <t xml:space="preserve">"Participation" means unique participants, meaning that one person attending two classes throughout the year would be counted as one participant.
“Curriculum” refers to the portfolio of training programs and training materials offered by WE&amp;T
“Eligible target population” refers to the energy efficiency labor workforce within each PA's service territory based on the proportion of the IOU's territory population compared to that of California's population.
Justification for targets is consistent with justification provided for metric above.
</t>
  </si>
  <si>
    <t>MS03b</t>
  </si>
  <si>
    <t>MS03c</t>
  </si>
  <si>
    <t>MS03d</t>
  </si>
  <si>
    <t>MS03e</t>
  </si>
  <si>
    <t>MS03f</t>
  </si>
  <si>
    <t>MS04a</t>
  </si>
  <si>
    <t>MS4</t>
  </si>
  <si>
    <t>Percent of total WE&amp;T program participants that meet the definition of disadvantaged worker</t>
  </si>
  <si>
    <t xml:space="preserve">The zip codes available in PG&amp;E's database are a mix of home and workplace zip codes. Starting in 2019, PG&amp;E will request home zip codes specifically. </t>
  </si>
  <si>
    <t xml:space="preserve">Calculation based on students with valid CA (not just PG&amp;E) zip codes. Numerator includes students with any CA zip code. Our 2018 records also do not include people who benefited from WE&amp;T through consultations, outreach classes, etc., </t>
  </si>
  <si>
    <t>MS04b</t>
  </si>
  <si>
    <t>MS04c</t>
  </si>
  <si>
    <t>MS04d</t>
  </si>
  <si>
    <t>MS04e</t>
  </si>
  <si>
    <t>MS04f</t>
  </si>
  <si>
    <t>MS05a</t>
  </si>
  <si>
    <t>MS5</t>
  </si>
  <si>
    <t>Number of career and workforce readiness participants who have been employed for 12 months after receiving the training</t>
  </si>
  <si>
    <t xml:space="preserve">This metric applies only to the Statewide CWR program, which will help Disadvantaged Workers enter the energy industry, and not technical upskill classes offered at the Energy Centers. As the lead PA, PG&amp;E will report on this metric for the whole state. </t>
  </si>
  <si>
    <t>MS05b</t>
  </si>
  <si>
    <t>MS05c</t>
  </si>
  <si>
    <t>MS05d</t>
  </si>
  <si>
    <t>MS05e</t>
  </si>
  <si>
    <t>MS05f</t>
  </si>
  <si>
    <t>MS06</t>
  </si>
  <si>
    <t>MS6</t>
  </si>
  <si>
    <t>Prior year percentage of new measures added to the portfolio that were previously emerging technology program (ETP) technologies</t>
  </si>
  <si>
    <t>Changed sector to portfolio to match E-5351; changed to all segments except C&amp;S</t>
  </si>
  <si>
    <t>See lead PA(s)</t>
  </si>
  <si>
    <t>MS07</t>
  </si>
  <si>
    <t>MS7</t>
  </si>
  <si>
    <t>Prior year number of new measures added to the portfolio that were previously ETP technologies</t>
  </si>
  <si>
    <t>MS08</t>
  </si>
  <si>
    <t>MS8</t>
  </si>
  <si>
    <t>Prior year percentage of new codes or standards that were previously ETP technologies</t>
  </si>
  <si>
    <t>MS09</t>
  </si>
  <si>
    <t>MS9</t>
  </si>
  <si>
    <t>Prior year number of new codes and standards that were previously ETP technologies</t>
  </si>
  <si>
    <t>MS10a</t>
  </si>
  <si>
    <t>MS10</t>
  </si>
  <si>
    <t>Savings (lifecycle net kWh, kWh, and Therms) of measures currently in the portfolio that were supported by ETP, added since 2009. Ex ante with gross and net for all measures, with ex post where available</t>
  </si>
  <si>
    <t>Changed sector to show portfolio level, added lines for ex-ante savings; changed segment to all segments with savings</t>
  </si>
  <si>
    <t>MS10b</t>
  </si>
  <si>
    <t>MS10c</t>
  </si>
  <si>
    <t>MS10d</t>
  </si>
  <si>
    <t>MS10e</t>
  </si>
  <si>
    <t>MS10f</t>
  </si>
  <si>
    <t>MS11</t>
  </si>
  <si>
    <t>Number of new, validated technologies recommended to the California Technical Forum</t>
  </si>
  <si>
    <t>MS12a</t>
  </si>
  <si>
    <t>MS12</t>
  </si>
  <si>
    <t>Cost-effectiveness of a technology prior to market support program relative to cost-effectiveness of a technology after intervention by the market support programs (percentage change in cost-effectiveness)</t>
  </si>
  <si>
    <t>MS12b</t>
  </si>
  <si>
    <t>MS12c</t>
  </si>
  <si>
    <t>MS12d</t>
  </si>
  <si>
    <t>MS12e</t>
  </si>
  <si>
    <t>MS12f</t>
  </si>
  <si>
    <t>MS14a</t>
  </si>
  <si>
    <t>MS14</t>
  </si>
  <si>
    <t>Number of unique participants by sector that complete training</t>
  </si>
  <si>
    <t xml:space="preserve">Report from class registration database. </t>
  </si>
  <si>
    <t xml:space="preserve">"Sector" refers to:
a. Residential versus non-residential
b. Energy efficiency training topic area (e.g., Lighting, HVAC, Agriculture)
"Participants" means aggregate class attendance, meaning that one person attending two classes throughout the year would qualify as two participants. This is an accurate measurement of audience interest per topic / sector.
PG&amp;E analyzed attendance rates since 2012 and discovered a high positive correlation (0.8) between unemployment rates in California and class attendance. Unemployment is not only an indicator of employment, but also the workload of the existing industry. In other words, when the workforce is busy, they do not have time to attend as many classes. The unemployment rate has fallen since 2016, which means that attendance may fall as well. PG&amp;E will adjust the training format (e.g., Offer online classes) and time (e.g., Offer night classes) in order to maintain our 2016 attendance figure. </t>
  </si>
  <si>
    <t>MS14b</t>
  </si>
  <si>
    <t>MS14c</t>
  </si>
  <si>
    <t>MS14d</t>
  </si>
  <si>
    <t>MS14e</t>
  </si>
  <si>
    <t>MS14f</t>
  </si>
  <si>
    <t>MS18</t>
  </si>
  <si>
    <t>Percentage of partners that have taken action supporting energy efficiency by type</t>
  </si>
  <si>
    <t>Taken action refers to what the partners have done to advance their shared purpose (as defined by examples that include but are not limited to: 1) deliver EE products, 2) outreach, 3) education, 4) job training, 5) diversify funding options, 8) program enrollment)
Type related to the type of partner as defined by 1) community-based organization/non-profit, 2) contractor, 3) government / public agency, 4) other. Note that the EMSWG did not clarify whether a contractor means a building/construction contractor or a consulting contractor.
Denominator for this indicator should be the total number of all partners. The total number of all partners is not fixed over time.
Percentage is the number of partners that have taken action / total number of all partners.</t>
  </si>
  <si>
    <t>The denominator should be the total number of all partners.</t>
  </si>
  <si>
    <t>The term "partner" is defined as an entity engaged in partnerships including and not limited to educational institutions/organizations, governments, community-based organizations, trade associations, suppliers, manufacturers, contractors.
"Taken action" refers to what the partners have done to advance their shared purpose.</t>
  </si>
  <si>
    <t>MS19a</t>
  </si>
  <si>
    <t>MS19</t>
  </si>
  <si>
    <t>Number of contractors (that serve in the portfolio administrator service areas) with knowledge and trained by relevant market support programs to provide quality installations that optimize energy efficiency</t>
  </si>
  <si>
    <t>MS19b</t>
  </si>
  <si>
    <t>MS19c</t>
  </si>
  <si>
    <t>MS19d</t>
  </si>
  <si>
    <t>MS19e</t>
  </si>
  <si>
    <t>MS19f</t>
  </si>
  <si>
    <t>MS20</t>
  </si>
  <si>
    <t>Assessed value of the partnership by partners</t>
  </si>
  <si>
    <t>TBD</t>
  </si>
  <si>
    <t>Partnership defined as: 1. Agreement between at least two entities to engage in a mutually beneficial relationship within the context of EE products, services, education, and/or training 2. The partnership may or may not be legally contracted 3. In cases where a partnership is not contracted, PAs have other documents/materials demonstrating agreement to work together.</t>
  </si>
  <si>
    <t>The term "partnership" is defined as:
1. Agreement between at least two entities to engage in a mutually beneficial relationship within the context of EE products, services, education, and/or training
2. The partnership may or may not be legally contracted
3. In cases where a partnership is not contracted, PAs have other documents/materials demonstrating agreement to work together</t>
  </si>
  <si>
    <t xml:space="preserve">Flat file version of the program card tables in the narrative. </t>
  </si>
  <si>
    <t>Populate cells from Program Cards in EE Portfolio Application Template Narrative. PAs can use this template to populate the narrative.</t>
  </si>
  <si>
    <t>Table 11 - Program Cards</t>
  </si>
  <si>
    <t>Index</t>
  </si>
  <si>
    <t>New/Existing</t>
  </si>
  <si>
    <t>Expected Program Duration</t>
  </si>
  <si>
    <t>Portfolio Segment</t>
  </si>
  <si>
    <t>Program Implementer Type</t>
  </si>
  <si>
    <t xml:space="preserve">Third-Party Program Implementer (applicable to IOUs only): </t>
  </si>
  <si>
    <t>Applicable Sector</t>
  </si>
  <si>
    <t>Customer Group(s)</t>
  </si>
  <si>
    <t>Sector Challenge</t>
  </si>
  <si>
    <t>Sector Opportunity</t>
  </si>
  <si>
    <t xml:space="preserve">Brief Program Description: (Including customer target, program strategies employed, expected program outcome) </t>
  </si>
  <si>
    <t>Known Equity Concerns in Selected Markets (if applicable)</t>
  </si>
  <si>
    <t>Proposed Solutions to Equity Concerns (if applicable)</t>
  </si>
  <si>
    <t>Intervention Strategy</t>
  </si>
  <si>
    <t>Delivery Type</t>
  </si>
  <si>
    <t>Measurement and Verification Methods</t>
  </si>
  <si>
    <t>Program Total System Benefit (TSB) for 2028-2031</t>
  </si>
  <si>
    <t>Proposed Annual Budgets for 2028-2031</t>
  </si>
  <si>
    <t>Cost Effectiveness for 2028-2031</t>
  </si>
  <si>
    <t>Anticipated Directional and Scale Changes in Budget (2032-2035)</t>
  </si>
  <si>
    <t>Market actors Necessary for Success</t>
  </si>
  <si>
    <t>High Level Description of Delivery Workforce Including Necessary Scale and Its Risks</t>
  </si>
  <si>
    <t>Near-term Program Output(s) (1-4 years)</t>
  </si>
  <si>
    <t>Long Term Outcome (5-10 years)</t>
  </si>
  <si>
    <t>Does this Program Interact with Others Programs in the this PA's Portfolio? If so, describe</t>
  </si>
  <si>
    <t>Program Metrics and Indicators (KPIs)</t>
  </si>
  <si>
    <t xml:space="preserve">Does the program utilize Integrated Demand Side Management (IDSM)? </t>
  </si>
  <si>
    <t>Link to Existing Implementation Plan</t>
  </si>
  <si>
    <t>Agricultural Efficiency Program</t>
  </si>
  <si>
    <t>PGE_Ag_001</t>
  </si>
  <si>
    <t>Existing</t>
  </si>
  <si>
    <t>2020 - onwards</t>
  </si>
  <si>
    <t>Third-Party Solicited</t>
  </si>
  <si>
    <t>TRC Companies</t>
  </si>
  <si>
    <t xml:space="preserve">All Agricultural customers in PG&amp;E territory </t>
  </si>
  <si>
    <t xml:space="preserve">Drought and climate challenges, high up-front costs, price volatility of Ag products, financing challenges, supply chain vulnerability, export challenges, policy uncertainty </t>
  </si>
  <si>
    <t xml:space="preserve">Increased participation in EE program and adoption of deemed measures, especially with cannabis growers </t>
  </si>
  <si>
    <t>AESAP supports PG&amp;E’s vision for the Agricultural Segment to maximize yield while reducing energy consumption using data, technical assistance, analytics, energy efficiency measures and marketing to reduce demand, increase operational efficiency, and broaden customer participation.</t>
  </si>
  <si>
    <t>High population of HTR customers spread over a broad geographic region</t>
  </si>
  <si>
    <t>TRC has staff located all over the territory and has sub-contractors focused on specific geographies and customer types</t>
  </si>
  <si>
    <t>Incentive/rebate, Finance, Audit, Technical Assistance, Advocacy, Training, Marketing and Outreach/Information</t>
  </si>
  <si>
    <t>Downstream</t>
  </si>
  <si>
    <t>Deemed, custom, NMEC - population, NMEC - site</t>
  </si>
  <si>
    <t>2028: $8,385,105
2029: $8,343,343
2030: $8,351,763
2031: $8,392,551</t>
  </si>
  <si>
    <t>TRC: 1.17
PAC: 1.42
SCT Base: 1.65
SCT High: 1.65
RIM: 0.44</t>
  </si>
  <si>
    <t>Anticipate an increase in budget for this program for the 2032-2035 period, dependent on program performance.</t>
  </si>
  <si>
    <t>Contractors, vendors, manufacturers, trade pros</t>
  </si>
  <si>
    <t>Workforce include farm workers, equipment operators, ranch managers, and livestock operations specialists, contractors, vendors, etc.  There are high quantities of these workers in place.  A closure or suspension of regular services of one or more major agricultural customer sites, contractors, or vendors could pose a risk to program effectiveness.</t>
  </si>
  <si>
    <t>Meet contract goals. TSB, energy savings, customers served, HTR, and DAC customers served, cost effectiveness, etc.</t>
  </si>
  <si>
    <t>Reach as many Ag customers as possible, reach as many DAC and HTR customers as possible, increase the amount of deemed measures, streamline incentive and finance processing, increase cost-effectiveness</t>
  </si>
  <si>
    <t xml:space="preserve">Yes, this PA has an agricultural program and a food processing program. Many agricultural customers also have food processing facilities, so the programs are constantly coordinating to make sure there is no overlap or double dipping. Both programs coordinate and share best practices on a regular basis. </t>
  </si>
  <si>
    <t xml:space="preserve"> Cost effectiveness, TSB/budget forecast accuracy, custom project engineering quality, deemed project measure install pass rate, program data quality, HTR energy savings, DAC energy savings, customer satisfaction</t>
  </si>
  <si>
    <t>EE/DR</t>
  </si>
  <si>
    <t>https://cedars.cpuc.ca.gov/programs/PGE_Ag_001/details/</t>
  </si>
  <si>
    <t>Commercial Energy Efficiency Program</t>
  </si>
  <si>
    <t>PGE_Com_003</t>
  </si>
  <si>
    <t>2021 - onwards</t>
  </si>
  <si>
    <t>Commercial, excluding High-Tech/Bio-Tech and Health Care subsectors, Non-Res</t>
  </si>
  <si>
    <t>Large Customer Challenges:
-     Inadequate resources / capacity to assess projects across their portfolio
-     Rebate complexity
-     Building portfolios that span multiple utilities
Medium Sized Customer Challenges:
-    Minimal understanding of EE Measures
-    Low tolerance for business interruptions
-    No existing contractor relationships
-     Low bandwidth to manage projects
-     Limited budget</t>
  </si>
  <si>
    <t>Increased participation in BE program and adoption of Heat Pump Measures within the commercial sector. Opportunity for EE measure implementation</t>
  </si>
  <si>
    <t>The Commercial Energy Efficiency Program is a downstream program that will provide energy efficiency services, technical services and incentive processing. The innovative program design provides a suite of incentives to commercial customers to install fuel switching, refrigeration, HVAC, and lighting measures, using the Deemed, Custom and Normalized Metered Energy Consumption (NMEC) platforms. Program will mainly target large and medium sized commercial customers with over 50kW demand through the entire PG&amp;E Territory.</t>
  </si>
  <si>
    <t>Incentive, Finance, Audit and Technical Assistance</t>
  </si>
  <si>
    <t>2028: $11,794,524
2029: $12,200,647
2030: $12,297,088
2031: $12,354,319</t>
  </si>
  <si>
    <t>TRC: 1.63
PAC: 1.51
SCT Base: 2.21
SCT High: 2.21
RIM: 1.41</t>
  </si>
  <si>
    <t>Contractors, vendors, customers, PG&amp;E Deemed Engineering</t>
  </si>
  <si>
    <t>The internal Sales and Marketing teams engage directly with customers to understand their needs and promote measures that support PG&amp;E’s goals. In addition, the Open Partner Network and PG&amp;E’s BES representatives—who often have deeper customer relationships and specialized technical expertise—provide outreach and generate qualified leads. All leads are evaluated by the program to assess project TSB and cost‑effectiveness before determining whether a project can move forward.</t>
  </si>
  <si>
    <t>- Total System Benefit
- Cost Effectiveness
- # of Heat Pumps Installed</t>
  </si>
  <si>
    <t>- Total System Benefit
- Cost Effectiveness
- Partial Building Electrification</t>
  </si>
  <si>
    <t>Yes, typically only to transfer customer projects to other programs when they can't support them because of budget limitations.</t>
  </si>
  <si>
    <t xml:space="preserve">-Program Data Quality 
-TSB/Budget Forecast Accuracy
 -Cost effectiveness 
-Engineering Quality Variance
-Measure Installation Pass Rate 
</t>
  </si>
  <si>
    <t>https://cedars.cpuc.ca.gov/programs/PGE_Com_003/details/</t>
  </si>
  <si>
    <t>High Tech and Bio Tech Efficiency Program</t>
  </si>
  <si>
    <t>PGE_Com_004</t>
  </si>
  <si>
    <t>Resource Innovations</t>
  </si>
  <si>
    <t>High Tech, Bio-Tech, Laboratories</t>
  </si>
  <si>
    <t>High energy use per square foot, rapidly evolving computing technologies and associated power needs.</t>
  </si>
  <si>
    <t>Increased participation in EE program with particular focus on HVAC-based equipment replacement, retrocommissioning, electrification, and load shifting measures.</t>
  </si>
  <si>
    <t>AEP offers guidance on control upgrades, and retro-commissioning (RCx) to optimize existing equipment, scheduling, and control sequences while shifting demand away from local and system peak periods.</t>
  </si>
  <si>
    <t>Deemed, custom, NMEC - site</t>
  </si>
  <si>
    <t>2028: $942,928
2029: $948,805
2030: $956,751
2031: $964,966</t>
  </si>
  <si>
    <t>TRC: 1.41
PAC: 1.91
SCT Base: 1.76
SCT High: 1.76
RIM: 0.32</t>
  </si>
  <si>
    <t>Anticipate a similar budget for this program for the 2032-2035 period, dependent on program performance.</t>
  </si>
  <si>
    <t>End use customers, contractors, vendors, manufacturers, trade pros</t>
  </si>
  <si>
    <t>Workforce includes facility operators, utility managers and engineers, contractors, vendors, etc.  There are high quantities of these workers in place.  A closure or suspension of regular services of one or more contractors or vendors could pose a risk to program effectiveness.</t>
  </si>
  <si>
    <t>Meet contract goals. TSB, energy savings, customers served,  cost effectiveness, etc.</t>
  </si>
  <si>
    <t>Reach as many high tech, bio-tech and laboratory customers as possible, streamline incentive and finance processing, increase cost-effectiveness</t>
  </si>
  <si>
    <t>Yes, typically only to transfer customer projects to other programs when they can't support them because of budget or project timing limitations.</t>
  </si>
  <si>
    <t xml:space="preserve"> Cost effectiveness, TSB/budget forecast accuracy, custom project engineering quality, deemed project measure install pass rate, program data quality, customer satisfaction</t>
  </si>
  <si>
    <t>https://cedars.cpuc.ca.gov/programs/PGE_Com_004/details/</t>
  </si>
  <si>
    <t>Healthcare Efficiency Program</t>
  </si>
  <si>
    <t>PGE_Com_005</t>
  </si>
  <si>
    <t>Hospitals, outpatient clinics, assisted care living</t>
  </si>
  <si>
    <t>Capital expenditure constrained</t>
  </si>
  <si>
    <t xml:space="preserve">Increased participation in the EE program and adoption of EE measures. </t>
  </si>
  <si>
    <t>HEFI focuses on the highest potential end uses in the healthcare segment, including HVAC retrofits, controls, and optimization, indoor and exterior lighting, including advanced lighting controls; process and equipment loads, refrigeration, and plug loads.</t>
  </si>
  <si>
    <t>2028: $1,572,998
2029: $1,578,418
2030: $1,587,636
2031: $1,597,057</t>
  </si>
  <si>
    <t>TRC: 1.14
PAC: 2.27
SCT Base: 1.47
SCT High: 1.47
RIM: 0.45</t>
  </si>
  <si>
    <t>Reach as many hospital, outpatient clinic, and assisted / long-term care facility customers as possible, reach as many DAC and HTR customers as possible, increase the amount of deemed measures, streamline incentive and finance processing, increase cost-effectiveness</t>
  </si>
  <si>
    <t>Yes, many participating healthcare customers dually participate in HEFI and On-Bill Financing, which lowers customer acquisition costs for specialized efficiency vendors working in the healthcare sector to develop and scope projects, and by utilizing OBF, allows healthcare customers to shift efficiency investment costs onto operating expenses making efficiency investments easier to get internal enterprise approval.</t>
  </si>
  <si>
    <t>https://cedars.cpuc.ca.gov/programs/PGE_Com_005/details/</t>
  </si>
  <si>
    <t>Commercial Behavioral Program</t>
  </si>
  <si>
    <t>PGE_Com_007</t>
  </si>
  <si>
    <t>2023 - onwards</t>
  </si>
  <si>
    <t>Oracle</t>
  </si>
  <si>
    <t xml:space="preserve">Small/Medium Size Businesses </t>
  </si>
  <si>
    <t>Small and medium-sized commercial businesses often lack awareness, resources, and expertise to identify and act on energy-saving opportunities. Operational priorities and budget constraints make it difficult for these businesses to participate in energy efficiency programs, resulting in missed savings and reduced program impact.</t>
  </si>
  <si>
    <t>By leveraging behavioral insights and targeted outreach, small and medium-sized businesses can become more aware of energy-saving actions and programs. This creates opportunities to reduce energy costs, improve operational efficiency, and support broader sustainability goals through increased participation in energy efficiency initiatives.</t>
  </si>
  <si>
    <t>The Commercial Behavioral Program targets small and medium-sized businesses across PG&amp;E’s service territory. The program employs behavioral insights, targeted communications, and data-driven outreach to help businesses understand and manage their energy use. Strategies include personalized energy reports, educational campaigns, and engagement initiatives designed to motivate energy-saving actions. The expected outcome is increased participation in energy efficiency programs, measurable reductions in energy consumption, and progress toward broader sustainability goals for the commercial sector</t>
  </si>
  <si>
    <t>Behavioral</t>
  </si>
  <si>
    <t>Deemed</t>
  </si>
  <si>
    <t>2028: $229,600
2029: $233,032
2030: $236,591
2031: $240,285</t>
  </si>
  <si>
    <t>TRC: 0.00
PAC: 0.00
SCT Base: 0.00
SCT High: 0.00
RIM: 0.00</t>
  </si>
  <si>
    <t>Anticipate a small increase in budget for this program for the 2032–2035 period, contingent on program results and the potential to expand behavioral offerings to additional business segments.</t>
  </si>
  <si>
    <t>Growing number of participating small and medium-sized businesses engaging with behavioral energy efficiency initiatives and completing recommended actions.</t>
  </si>
  <si>
    <t>Energy savings across small and medium-sized businesses.
Widespread adoption of energy-saving practices and measures.
Improved operational efficiency and cost savings for businesses.
Greater participation in utility energy efficiency programs.</t>
  </si>
  <si>
    <t>Energy Savings
Total System Benefit (TSB)
Customer Participation</t>
  </si>
  <si>
    <t>https://cedars.cpuc.ca.gov/programs/PGE_Com_007/details/</t>
  </si>
  <si>
    <t>Strategic Energy Management - Commercial</t>
  </si>
  <si>
    <t>PGE_Com_009</t>
  </si>
  <si>
    <t>2024 - onwards</t>
  </si>
  <si>
    <t>Stillwater Energy, LLC</t>
  </si>
  <si>
    <t>Commercial, public, and institutional</t>
  </si>
  <si>
    <t>Existing commercial, public, and institutional facilities lack comprehensive understanding of how energy usage impacts energy costs and potential for energy savings</t>
  </si>
  <si>
    <t>Long-term engagement with commercial, public, and institutional customers to utilize meter-based methodology in determining energy savings</t>
  </si>
  <si>
    <t xml:space="preserve">The Commercial SEM Program is a whole facility approach that uses meter-based and dynamic baseline models to determine energy savings from all program activities at the facility, including capital projects, custom and deemed calculated retrofits, maintenance and operation, and retro-commissioning projects. The program requires a multi-year customer commitment to participate in multiple cohort-type training workshops, individual or cohort energy analysis, and Evaluation and Measurement (M&amp;V) activities based on information and characteristics of the facility’s specific processes. </t>
  </si>
  <si>
    <t>Commercial SEM will utilize a cohort format for training workshops and a mix of individual and cohort site activities</t>
  </si>
  <si>
    <t>Majority meter-based modeling, engineering calculations when appropriate</t>
  </si>
  <si>
    <t>2028: $3,065,037
2029: $3,770,811
2030: $4,075,807
2031: $4,104,897</t>
  </si>
  <si>
    <t>TRC: 1.78
PAC: 1.64
SCT Base: 2.34
SCT High: 2.34
RIM: 0.26</t>
  </si>
  <si>
    <t xml:space="preserve">Anticipate a similar budget for this program for the 2032-2035 period, dependent on program performance. </t>
  </si>
  <si>
    <t>PG&amp;E Account Representatives</t>
  </si>
  <si>
    <t>PG&amp;E intends to coordinate customer outreach through PG&amp;E Account Executives to recruit facilities to participate. External technical assistance will be critical for assistance with establishing a Strategic Energy Management (SEM) approach</t>
  </si>
  <si>
    <t>Identify, implement, and track organizational and operational changes that will help save energy at participating facilities for each program cycle</t>
  </si>
  <si>
    <t>Continued customer engagement beyond the three two-year program cycles to advance participant EE projects and enhance IDSM fundamentals</t>
  </si>
  <si>
    <t>This program may coordinate with other third-party programs serving the commercial, public, and institutional sectors to ensure no double dipping</t>
  </si>
  <si>
    <t xml:space="preserve">Cost effectiveness, TSB/budget forecast accuracy, project engineering quality, program data quality, customer satisfaction </t>
  </si>
  <si>
    <t>https://cedars.cpuc.ca.gov/programs/PGE_Com_009/details/</t>
  </si>
  <si>
    <t>Micro and Small Business Program</t>
  </si>
  <si>
    <t>PGE_Com_SmallBiz</t>
  </si>
  <si>
    <t>2022 - onwards</t>
  </si>
  <si>
    <t>Micro &amp; Small Non-Residential Commercial Sector customers in Disadvantaged Communities (DACs)</t>
  </si>
  <si>
    <t>Lack of awareness and participation in EE programs, lack of funds to contribute to projects.</t>
  </si>
  <si>
    <t xml:space="preserve">Proactive exposure of this customer group to potential bill saving in EE program participation with the intent of developing a pattern of customer participation through a successful first experience. </t>
  </si>
  <si>
    <t xml:space="preserve"> The Simplified Savings Program is PG&amp;E’s equity segment program, which provides marketing, outreach, and education, as well as direct install services, financing, and incentives for a traditionally underserved segment. Simplified Savings targets retail, restaurants, and convenience stores, among others, with a demand of less than 50kW and that are within a DAC or are HTR. Customer bill reduction and customer engagement are the primary measures of success of this equity program.</t>
  </si>
  <si>
    <t>Customers are chosen and contracted based on their eligibility profiles, are provided an easy five step online enrollment process. Locations are provided an audit with a resulting EE potential report from which the customer can choose level of participation.  The intent is to provide a positive first experience to promote further participation and a positive reputation for the program in the community.</t>
  </si>
  <si>
    <t>Both the implementer and PG&amp;E CIP teams undertake post install inspections to provide installation and operation verification.  Energy and Bill Savings for the program is based on approved CPUC Work Paper estimates for the measures included in the program.</t>
  </si>
  <si>
    <t>2028: $3,231,387
2029: $2,739,293
2030: $2,247,495
2031: $2,256,005</t>
  </si>
  <si>
    <t xml:space="preserve"> Anticipate a similar budget for this program for the 2032-2035 period, dependent on program performance.</t>
  </si>
  <si>
    <t>In addition to PG&amp;E and the contracted Implementer, this program relies on a roster of reliable, trained, and accountable contractors to be one of the front line engagement teams directly to the customers. The intent of the program is to select contractors from the communities being served.</t>
  </si>
  <si>
    <t>Delivery Workforce must be active C-10 electrical contractors for existing measures and expanding to C-36 plumbing contractors as the offering expands. Since workforces are by design recruited from the communities in which they serve, available contractors may influence the program's effectiveness in certain geographies.  Scaling the program to a higher performance level will require scaling the budgets to meet labor and product fluctuations and breadth of products offered by the program.</t>
  </si>
  <si>
    <t>Average of 1500-1700 Micro and Small Customer installations annually with average bill savings of $600.  Expected 20% of customer follow ups resulting in additional savings measures undertaken.</t>
  </si>
  <si>
    <t>Average of 1500-1700 customer installations annually.  Expanded program offering to include refrigeration, ECM motors, and VFDs as budget permits</t>
  </si>
  <si>
    <t>This program does not interact with other Resource programs in the portfolio. It does interact with the non-resource Government Partnership programs as a referral agent to this program.</t>
  </si>
  <si>
    <t>Program Metrics for this program is number of customers served, bill savings per customer, and high customer satisfaction rate.</t>
  </si>
  <si>
    <t>https://cedars.cpuc.ca.gov/programs/PGE_Com_SmallBiz/details/</t>
  </si>
  <si>
    <t xml:space="preserve">C&amp;S Decarbonization Support </t>
  </si>
  <si>
    <t>PGE_CS_Decarb</t>
  </si>
  <si>
    <t>Cross Cutting</t>
  </si>
  <si>
    <t>There are many barriers to reducing building operational emissions, including costs, customer preferences, and infrastructure upgrade barriers. This program explicitly supports decarbonization-oriented code and standards and adjacent regulations that may not fit the current C&amp;S energy-savings attribution model, which can make impacts harder to quantify using traditional EE frameworks.</t>
  </si>
  <si>
    <t>Advancement of building decarbonization standards outside the scope of energy efficiency regulations.</t>
  </si>
  <si>
    <t>The Decarbonization Support program is intended to provide technical support to the Statewide Advocacy Programs through data collection to inform state and national advocacy for appliances and buildings, and compliance with the resulting regulations aimed at decarbonizing the built environment. In addition to rulemakings currently supported by the Statewide Advocacy Programs, such as those conducted by the California Energy Commission and Department of Energy, this may include support for decarbonization specific regulations developed by California Air Resources Board, California Building Standards Commission, Housing Community Development, and other agencies.</t>
  </si>
  <si>
    <t>Codes and standards pursuits must consider the potential impacts on building occupants and assure the benefits of proposals outweigh the costs.</t>
  </si>
  <si>
    <t>Include the appropriate factors in proposal development to ensure that equity concerns are addressed.</t>
  </si>
  <si>
    <t>Data collection, industry outreach, and advocacy in rulemakings currently not covered by other programs</t>
  </si>
  <si>
    <t>Codes and Standards</t>
  </si>
  <si>
    <t>Non-Resource Program</t>
  </si>
  <si>
    <t>2028: $1,290,985
2029: $1,292,522
2030: $1,294,117
2031: $1,295,771</t>
  </si>
  <si>
    <t>Budget may increase depending on the level of success in the 2028-2031 period and the demand for support.</t>
  </si>
  <si>
    <t>Environmental advocates; Manufacturers and industry groups; California Energy Commission; California Air Resources Board; California Building Standards Commission; California Department of Housing and Community Development</t>
  </si>
  <si>
    <t>Emerging issues of focus include supporting state and local development of building performance standards (BPS); affordable all-electric appliances and buildings; demand management; continued integration of EE with electric vehicle (EV) charging infrastructure requirements in state and national codes and standards; issues related to renewables and energy storage; and reducing embodied carbon in the built environment.</t>
  </si>
  <si>
    <t>Provide technical support through data collection and research to inform state and national advocacy for appliances and buildings, and compliance with the resulting regulations aimed at decarbonizing the built environment.</t>
  </si>
  <si>
    <t xml:space="preserve">This program supports the statewide appliance standards and building codes advocacy subprograms. It is also expected to yield cross-functional benefits to other programs such as Clean Energy Transportation and Building Electrification programs. </t>
  </si>
  <si>
    <t># of research reports to support prioritized advocacy topics; 100% of comment letters docketed by due dates for relevant rulemakings or proceedings.</t>
  </si>
  <si>
    <t>https://cedars.cpuc.ca.gov/programs/PGE_CS_Decarb/details/</t>
  </si>
  <si>
    <t>PGE EM&amp;V</t>
  </si>
  <si>
    <t>PGE_EMV_001</t>
  </si>
  <si>
    <t>Non-Program</t>
  </si>
  <si>
    <t>This program ID captures PG&amp;E's EM&amp;V Costs</t>
  </si>
  <si>
    <t>2028: $2,489,052
2029: $2,501,282
2030: $2,496,653
2031: $2,507,389</t>
  </si>
  <si>
    <t>https://cedars.cpuc.ca.gov/programs/PGE_EMV_001/details/</t>
  </si>
  <si>
    <t>CPUC EM&amp;V</t>
  </si>
  <si>
    <t>PGE_EMV_002</t>
  </si>
  <si>
    <t>This program ID captures the CPUC's EM&amp;V Costs</t>
  </si>
  <si>
    <t>2028: $6,562,045
2029: $6,594,289
2030: $6,582,086
2031: $6,610,388</t>
  </si>
  <si>
    <t>https://cedars.cpuc.ca.gov/programs/PGE_EMV_002/details/</t>
  </si>
  <si>
    <t>Industrial Strategic Energy Management - Food Processing</t>
  </si>
  <si>
    <t>PGE_Ind_001a</t>
  </si>
  <si>
    <t>2018 - onwards</t>
  </si>
  <si>
    <t>Third/Local Party</t>
  </si>
  <si>
    <t>CLEAResult Consulting</t>
  </si>
  <si>
    <t>Food Processing</t>
  </si>
  <si>
    <t>Existing food processing facilities lack  comprehensive understanding of how energy usage impacts energy costs and potential for energy savings</t>
  </si>
  <si>
    <t>Long-term engagement with food processing facilities to utilize meter-based methodology in determining energy savings</t>
  </si>
  <si>
    <t xml:space="preserve">The SEM Food Processing Program is a whole facility approach that uses meter-based and dynamic baseline models to determine energy savings from all program activities at the facility, including capital projects, custom and deemed calculated retrofits, maintenance and operation, and retro-commissioning projects. The program requires a multi-year customer commitment to participate in multiple cohort-type training workshops, individual or cohort energy analysis, and Evaluation and Measurement (M&amp;V) activities based on information and characteristics of the facility’s specific processes. </t>
  </si>
  <si>
    <t>SEM Food Processing will utilize a cohort format for training workshops and a mix of individual and cohort site activities</t>
  </si>
  <si>
    <t>2028: $5,044,209
2029: $5,048,010
2030: $5,068,434
2031: $5,090,905</t>
  </si>
  <si>
    <t>TRC: 4.06
PAC: 5.92
SCT Base: 5.46
SCT High: 5.47
RIM: 0.69</t>
  </si>
  <si>
    <t xml:space="preserve">Anticipate an increase in budget for this program for the 2032-2035 period, dependent on program performance. </t>
  </si>
  <si>
    <t>This program may coordinate with other third-party programs serving the industrial sector to ensure no double dipping</t>
  </si>
  <si>
    <t>https://cedars.cpuc.ca.gov/programs/PGE_Ind_001a/details/</t>
  </si>
  <si>
    <t>Industrial Strategic Energy Management - Manufacturing</t>
  </si>
  <si>
    <t>PGE_Ind_001b</t>
  </si>
  <si>
    <t>Leidos Engineering</t>
  </si>
  <si>
    <t>Manufacturing</t>
  </si>
  <si>
    <t>Existing manufacturing facilities lack  comprehensive understanding of how energy usage impacts energy costs and potential for energy savings</t>
  </si>
  <si>
    <t>Long-term engagement with manufacturing facilities to utilize meter-based methodology in determining energy savings</t>
  </si>
  <si>
    <t xml:space="preserve">The SEM Manufacturing Program is a whole facility approach that uses meter-based and dynamic baseline models to determine energy savings from all program activities at the facility, including capital projects, custom and deemed calculated retrofits, maintenance and operation, and retro-commissioning projects. The program requires a multi-year customer commitment to participate in multiple individual training workshops,  energy analysis, and Evaluation and Measurement (M&amp;V) activities based on information and characteristics of the facility’s specific processes. </t>
  </si>
  <si>
    <t>SEM Manufacturing will utilize an individual format for training workshops and site activities</t>
  </si>
  <si>
    <t>2028: $9,765,364
2029: $9,805,785
2030: $9,804,413
2031: $9,804,519</t>
  </si>
  <si>
    <t>TRC: 4.92
PAC: 4.92
SCT Base: 6.57
SCT High: 6.59
RIM: 0.64</t>
  </si>
  <si>
    <t>https://cedars.cpuc.ca.gov/programs/PGE_Ind_001b/details/</t>
  </si>
  <si>
    <t>Manufacturing and Food Processing Efficiency Program</t>
  </si>
  <si>
    <t>PGE_Ind_003</t>
  </si>
  <si>
    <t>Cascade Energy</t>
  </si>
  <si>
    <t xml:space="preserve">Manufacturing and Food Processing market segments and serves customers of all sizes within these segments. </t>
  </si>
  <si>
    <t>Cost-effective project scoping and implementation, particularly where equipment is not past useful life, but building code has evolved</t>
  </si>
  <si>
    <t>Reduce market barriers and influence project implementation for industrial manufacturing and food processing customers</t>
  </si>
  <si>
    <t>ISOP is an opt-in, single-point-of-contact delivery model for industrial manufacturing and food processing customers focused on training, retro-commissioning, and capital projects with systems-level optimization. ISOP serves all eligible customers via two tiers: an enhanced track that includes energy management coaching, energy management and collaboration software, and ongoing energy coach support to drive projects; and a standard track for customers with less ability or time to commit to the enhanced track that includes regular energy coach touchpoints and technical support to identify and implement projects. ISOP includes all relevant savings platforms: deemed, custom, NMEC, and On-Bill Financing.</t>
  </si>
  <si>
    <t>Incentive/rebate, Finance, Audit, Technical Assistance, Training, Marketing and Outreach/Information</t>
  </si>
  <si>
    <t>2028: $3,735,998
2029: $3,729,733
2030: $3,730,829
2031: $3,731,435</t>
  </si>
  <si>
    <t>TRC: 1.20
PAC: 1.70
SCT Base: 1.81
SCT High: 1.82
RIM: 0.69</t>
  </si>
  <si>
    <t xml:space="preserve">Anticipate a similar budget for this program for the 2032-2035 period, depending on program performance. </t>
  </si>
  <si>
    <t>Customer corporate executives, facility engineers and managers.</t>
  </si>
  <si>
    <t>Customer's internal workforce or externally contracted and licensed trade professionals.</t>
  </si>
  <si>
    <t xml:space="preserve">TSB, TRC (1.3+), cost effectiveness, </t>
  </si>
  <si>
    <t>Support long term EE goals for PG&amp;E and CPUC</t>
  </si>
  <si>
    <t>https://cedars.cpuc.ca.gov/programs/PGE_Ind_003/details/</t>
  </si>
  <si>
    <t>Financing Loan Pool Addition</t>
  </si>
  <si>
    <t>PGE_LoanPool</t>
  </si>
  <si>
    <t>Non-Residential</t>
  </si>
  <si>
    <t>This is the On-Bill Financing Revolving Loan Pool.  This is not a program itself, but is used to track loan pool additions, loan payments, and loan disbursements for financed projects.</t>
  </si>
  <si>
    <t>2028: $0
2029: $0
2030: $0
2031: $0</t>
  </si>
  <si>
    <t>https://cedars.cpuc.ca.gov/programs/PGE_LoanPool/details/</t>
  </si>
  <si>
    <t>On-Bill Financing Alternative Pathway</t>
  </si>
  <si>
    <t>PGE_OBFAP</t>
  </si>
  <si>
    <t xml:space="preserve">Non-Residential - Commercial, Industrial Public, Agricultural </t>
  </si>
  <si>
    <t>Lack of awareness and participation in the OBF  program</t>
  </si>
  <si>
    <t>OBF assists customers who may face challenges qualifying for commercial credit by enabling them to overcome initial cost barriers to energy efficiency investment. This approach facilitates greater long-term savings and contributes to PG&amp;E’s energy reduction objectives.</t>
  </si>
  <si>
    <t xml:space="preserve">OBF is a key enabler of energy savings across customer classes, providing zero-percent financing for qualifying EE retrofits, with loan payments appearing as fixed monthly charges on the customer’s PG&amp;E bill. </t>
  </si>
  <si>
    <t xml:space="preserve">Financing and Incentives </t>
  </si>
  <si>
    <t>2028: $1,954,152
2029: $1,988,392
2030: $2,012,621
2031: $2,042,436</t>
  </si>
  <si>
    <t>TRC: 0.70
PAC: 3.30
SCT Base: 0.98
SCT High: 0.98
RIM: 0.78</t>
  </si>
  <si>
    <t xml:space="preserve">PG&amp;E Account Representatives and PG&amp;E's Trade Professional Alliance Program </t>
  </si>
  <si>
    <t xml:space="preserve">PG&amp;E will continue to provide support and training to our PG&amp;E Account Representatives, PG&amp;E's Trade Professional Alliance Program, and third-party implementers as the OBF program evolves and targets measures that align with decarbonization and electrification. </t>
  </si>
  <si>
    <t xml:space="preserve">This program will focus on providing financing for projects that include EV infrastructure, battery storage, building electrification, and traditional energy efficiency measures. </t>
  </si>
  <si>
    <t xml:space="preserve">Yes, this program coordinates and supports RENs and CCAs that operate within PG&amp;E's Territory. </t>
  </si>
  <si>
    <t xml:space="preserve">Program Metrics for OBF include 
-High customer satisfaction 
-Budget and TSB accuracy 
-High realization rates for Pop-NMEC projects 
-Low default rates  </t>
  </si>
  <si>
    <t>https://cedars.cpuc.ca.gov/programs/PGE_OBFAP/details/</t>
  </si>
  <si>
    <t>IOU REN/CCA Admin Costs</t>
  </si>
  <si>
    <t>PGE_OtherPA_Admin</t>
  </si>
  <si>
    <t>This program ID captures PG&amp;E's costs to coordinate, act as a fiscal agent, and provide data to RENs and CCAs.</t>
  </si>
  <si>
    <t>2028: $220,040
2029: $228,291
2030: $236,852
2031: $245,734</t>
  </si>
  <si>
    <t xml:space="preserve">-High customer satisfaction </t>
  </si>
  <si>
    <t>https://cedars.cpuc.ca.gov/programs/PGE_OtherPA_Admin/details/</t>
  </si>
  <si>
    <t>PGE_Portfolio_Oversight</t>
  </si>
  <si>
    <t>This program ID captures the CPUC's Portfolio Oversight Costs</t>
  </si>
  <si>
    <t>2028: $285,900
2029: $285,900
2030: $285,900
2031: $285,900</t>
  </si>
  <si>
    <t xml:space="preserve">-Budget and TSB accuracy </t>
  </si>
  <si>
    <t>https://cedars.cpuc.ca.gov/programs/PGE_Portfolio_Oversight/details/</t>
  </si>
  <si>
    <t>Government and K-12 Comprehensive Program</t>
  </si>
  <si>
    <t>PGE_Pub_009</t>
  </si>
  <si>
    <t>Willdan Energy Services</t>
  </si>
  <si>
    <t>Public, Non-Res</t>
  </si>
  <si>
    <t>Public sector facilities face persistent challenges in meeting California’s aggressive energy efficiency and electrification goals while managing limited budgets and aging infrastructure. These facilities often rely on outdated HVAC systems, inefficient lighting, and conventional water heating technologies, resulting in high energy consumption, increased greenhouse gas emissions, and elevated operational costs.</t>
  </si>
  <si>
    <t>The GK12 program addresses opportunities within public sector buildings by providing local government, federal government, and K-12 customers with the technical and economic resources that are otherwise unavailable for beneficial building electrification retrofits. These customers are served through a direct installation approach, custom projects performed by energy service companies (ESCOs), and/or deemed downstream approaches.</t>
  </si>
  <si>
    <t>To address the challenges of outdated infrastructure, high energy costs, and compliance with California’s decarbonization goals, the Willdan GK12 Program delivers a comprehensive, turnkey energy efficiency and electrification solution for public sector facilities, including local government buildings and K-12 schools. The program integrates energy efficiency measures, electrification strategies, and demand-side management (DSM) into a single offering, ensuring cost-effective and scalable improvements. Key components include: Targeted Upgrades: Installation of high-efficiency lighting systems, HVAC upgrades and controls, heat pump water heaters, and retro-commissioning measures to optimize building performance. Electrification Focus: Transition from fossil-fuel-based systems to electric alternatives, reducing greenhouse gas emissions and supporting California’s clean energy mandates. Integrated DSM Solutions: Incorporation of demand response and energy management tools to achieve permanent peak load reduction and grid resiliency. Financing &amp; Incentives: Access to 0% On-Bill Financing, rebates, and custom incentive pathways to minimize upfront costs and accelerate adoption. Equity Commitment: Prioritization of Hard-to-Reach (HTR) and Disadvantaged Communities (DAC), ensuring at least 40% of projects serve these sectors. End-to-End Support: From enrollment and site assessments to project design, installation, and measurement &amp; verification (M&amp;V), Willdan provides full lifecycle management for a seamless customer experience.</t>
  </si>
  <si>
    <t>Direct Install, Incentives/rebates, technical support</t>
  </si>
  <si>
    <t>2028: $7,723,679
2029: $7,774,927
2030: $7,830,439
2031: $7,883,930</t>
  </si>
  <si>
    <t>TRC: 1.14
PAC: 1.19
SCT Base: 1.55
SCT High: 1.56
RIM: 1.06</t>
  </si>
  <si>
    <t>Local governments, K-12 Schools</t>
  </si>
  <si>
    <t xml:space="preserve">Workforce requirements include utilizing subcontractors qualified for installation of electrification measures and remediation. This could pose a risk to program effectiveness if contractors are not engaged or qualified. </t>
  </si>
  <si>
    <t>TSB, Electrification Effort, Cost Effectiveness</t>
  </si>
  <si>
    <t>Increase adoption of building electrification and provide opportunities/incentives to electrify all end-uses for public buildings and K-12</t>
  </si>
  <si>
    <t xml:space="preserve">-High realization rates for Pop-NMEC projects </t>
  </si>
  <si>
    <t>https://cedars.cpuc.ca.gov/programs/PGE_Pub_009/details/</t>
  </si>
  <si>
    <t>California Analysis Tool for Locational Energy Assessment (CATALENA)</t>
  </si>
  <si>
    <t>PGE_Pub_011</t>
  </si>
  <si>
    <t>This program ID captures costs related to the CEC's CATALENA tool</t>
  </si>
  <si>
    <t>2028: $81,960
2029: $81,960
2030: $81,960
2031: $81,960</t>
  </si>
  <si>
    <t xml:space="preserve">-Low default rates </t>
  </si>
  <si>
    <t>https://cedars.cpuc.ca.gov/programs/PGE_Pub_011/details/</t>
  </si>
  <si>
    <t>Virtual Energy Audit Program</t>
  </si>
  <si>
    <t>PGE_Res_001b</t>
  </si>
  <si>
    <t>Home Energy Analytics</t>
  </si>
  <si>
    <t xml:space="preserve">All Residential </t>
  </si>
  <si>
    <t>Lack of awareness of how energy is used and what actions can lower energy bills and use</t>
  </si>
  <si>
    <t>Educate and empower residential customers to manage and lower household electricity and gas consumption</t>
  </si>
  <si>
    <t>The Virtual Energy Audit Program provides an in-depth analysis of a home's energy use with customized recommendations specific to the customer’s energy profile to help reduce usage. Live energy coaches and monthly energy efficiency progress reports are also provided.</t>
  </si>
  <si>
    <t>The Program is not available in multiple languages aside from English and Spanish.</t>
  </si>
  <si>
    <t>Look into the development of more language diversification for the Program.</t>
  </si>
  <si>
    <t>NMEC - pop</t>
  </si>
  <si>
    <t>2028: $3,481,437
2029: $3,484,698
2030: $3,496,537
2031: $3,507,190</t>
  </si>
  <si>
    <t>TRC: 0.69
PAC: 0.69
SCT Base: 0.79
SCT High: 0.80
RIM: 0.30</t>
  </si>
  <si>
    <t>Anticipate an increase in budget for this program for the 2032–2035 period, based on program performance and the need to scale energy coach support to meet customer demand.</t>
  </si>
  <si>
    <t>Energy Coaches</t>
  </si>
  <si>
    <t>The necessary scale includes enough coaches to serve a growing number of participants, ensuring timely and effective engagement through virtual consultations, follow-up communications, and customized energy-saving recommendations.
Risks include insufficient staffing to meet demand, challenges in recruiting and retaining qualified coaches, and potential gaps in language or cultural competency that could limit program accessibility and effectiveness.</t>
  </si>
  <si>
    <t>Increased awareness of energy use profile and savings opportunities in residential customers and greater participation in the energy coach offering</t>
  </si>
  <si>
    <t>High rates of energy coaching and follow-through.
Lasting reductions in household energy use.
Ongoing customer engagement with energy efficiency resources and adoption of efficient technologies.</t>
  </si>
  <si>
    <t>Audit Completions
Customer Participation
Energy Savings
Customer Satisfaction
Coached participants</t>
  </si>
  <si>
    <t>https://cedars.cpuc.ca.gov/programs/PGE_Res_001b/details/</t>
  </si>
  <si>
    <t>Universal Audit Tool Program</t>
  </si>
  <si>
    <t>PGE_Res_002a</t>
  </si>
  <si>
    <t>The Universal Audit Tool program is a self-guided online assessment that helps customers understand where they use energy in their homes. The tool provides energy-saving tips and suggestions based on the customer’s specific responses and generates a simple checklist plan that is saved on the customer’s PG&amp;E Your Account website to track progress as they complete the items.</t>
  </si>
  <si>
    <t>That the Universal Audit Tool Program is not available in multiple languages.</t>
  </si>
  <si>
    <t>Look into the development of more language diversification for the Universal Audit Tool Program.</t>
  </si>
  <si>
    <t>2028: $2,315,835
2029: $2,321,457
2030: $2,327,900
2031: $2,334,645</t>
  </si>
  <si>
    <t>TRC: 1.28
PAC: 1.28
SCT Base: 1.45
SCT High: 1.46
RIM: 0.30</t>
  </si>
  <si>
    <t>Increased awareness of energy use profile and savings opportunities in residential customers.</t>
  </si>
  <si>
    <t>Sustained kWh and Therm savings in participating residential customer households and increased insights into opportunities to electrify.</t>
  </si>
  <si>
    <t>Audit Completions
Customer Engagement
Energy Savings</t>
  </si>
  <si>
    <t>https://cedars.cpuc.ca.gov/programs/PGE_Res_002a/details/</t>
  </si>
  <si>
    <t>Residential Behavioral Program</t>
  </si>
  <si>
    <t>PGE_Res_002d</t>
  </si>
  <si>
    <t>The Residential Behavior Program uses multiple behavior-based energy efficiency strategies to support customers in understanding and empowering them to manage and lower their household electricity and gas consumption. This program uses information and customer engagement strategies to prompt non-rebated behavior change that can be measured using Randomized Controlled Trials (RCT) to validate savings and demonstrate attribution. As a result of changed behaviors, customers can better manage their energy use and energy behaviors, make more efficient purchasing decisions, and take better energy related actions to lower their energy bills and energy footprint.</t>
  </si>
  <si>
    <t>The Residential Behavioral Program is not available in multiple languages.</t>
  </si>
  <si>
    <t>Investigate the development of language diversification.</t>
  </si>
  <si>
    <t>2028: $21,302,100
2029: $21,319,619
2030: $21,338,405
2031: $21,357,956</t>
  </si>
  <si>
    <t>TRC: 2.39
PAC: 2.39
SCT Base: 2.69
SCT High: 2.70
RIM: 0.33</t>
  </si>
  <si>
    <t>Anticipate a moderate increase in budget for this program for the 2032–2035 period, dependent on program performance and continued customer engagement.</t>
  </si>
  <si>
    <t>Increased awareness about energy use and how energy use patterns affect residential energy bills</t>
  </si>
  <si>
    <t>Increased participation in electrification programs and increased personalization of energy usage to drive behavioral savings</t>
  </si>
  <si>
    <t xml:space="preserve">Energy Savings
Total System Benefit (TSB)
Customer Participation
</t>
  </si>
  <si>
    <t>https://cedars.cpuc.ca.gov/programs/PGE_Res_002d/details/</t>
  </si>
  <si>
    <t>Online Marketplace Program</t>
  </si>
  <si>
    <t>PGE_Res_002e</t>
  </si>
  <si>
    <t>BellaWatt</t>
  </si>
  <si>
    <t>limited availability of diverse, high-efficiency technologies within a single, streamlined platform.</t>
  </si>
  <si>
    <t>Educate residential customers on efficient appliances and upgrades that can be made to their home</t>
  </si>
  <si>
    <t>Energy Action Guide is PG&amp;E’s online marketplace designed to help customers discover and adopt energy efficiency, electrification, and resiliency solutions. The platform provides personalized recommendations, product listings, and program resources, leveraging customer inputs such as location, building type, and goals to deliver tailored guidance. It features tools like the  Switch to Electric Tool, rebate information, and curated offerings from approved retailers, ensuring an easy, transparent, and data-driven experience for customers seeking to reduce energy costs and emissions</t>
  </si>
  <si>
    <t>The marketplace is limited in language to English and only has API data from large box retailers.</t>
  </si>
  <si>
    <t>Investigate the opportunity to have the site available in multiple languages and have greater retailer diversity for products.</t>
  </si>
  <si>
    <t>2028: $982,351
2029: $987,774
2030: $993,401
2031: $999,239</t>
  </si>
  <si>
    <t>Increased time on the website with customers using the  Switch to Electric Tool and pursuing more efficient appliances.</t>
  </si>
  <si>
    <t>Increased time on the website with customers using the room electrification tool and pursuing more efficient appliances.</t>
  </si>
  <si>
    <t>Website Engagement
Product Adoption</t>
  </si>
  <si>
    <t>https://cedars.cpuc.ca.gov/programs/PGE_Res_002e/details/</t>
  </si>
  <si>
    <t>Residential Zonal Electrification Equity Program Implementer A</t>
  </si>
  <si>
    <t>PGE_Res_004a</t>
  </si>
  <si>
    <t>Single Family Residential, Multifamily 2-4 units, Non Res</t>
  </si>
  <si>
    <t>Low income and Disadvantaged census tracts</t>
  </si>
  <si>
    <t>Enable vulnerable customers to preemptively transition from natural gas to electricity and reduce energy bills</t>
  </si>
  <si>
    <t>The Zonal Equity Electrification Pilot (“ZEEP” or “Program”) is a pilot program focused on identifying and demonstrating successful strategies for electrifying customers in targeted sections of PG&amp;E’s gas distribution system (i.e., “zones”) located in disadvantaged communities (DACs) or low income communities. Electrifying customers in these areas will allow PG&amp;E to decommission these portions of their gas system and avoid future gas system projects. The Program is focused not only on installing successful electrification projects in the near term, but also on identifying strategies and tactics that can scale zonal electrification in a cost-efficient manner.</t>
  </si>
  <si>
    <t xml:space="preserve">Some of the housing stock that we are targeting have unpermitted additions. This is for a small sample size but could be based on equity areas. </t>
  </si>
  <si>
    <t>Looking into working on solutions with local jurisdictions</t>
  </si>
  <si>
    <t>Direct Install, Incentives/rebates, community-based education, marking and outreach</t>
  </si>
  <si>
    <t>2028: $3,749,907
2029: $3,755,299
2030: $3,760,893
2031: $3,766,697</t>
  </si>
  <si>
    <t>TBD depending on performance if we want to continue the pilots into the future past 2027</t>
  </si>
  <si>
    <t>Contractors, Equity Customers</t>
  </si>
  <si>
    <t xml:space="preserve">Workforce requirements include contractors qualified for installation of electrification measures and remediation. This could pose a risk to program effectiveness if contractors are not engaged or qualified. </t>
  </si>
  <si>
    <t>Obtain data and learnings to inform future efforts to scale electrification more broadly.</t>
  </si>
  <si>
    <t>Scale electrification more broadly with lessons learned from pilot implementation.</t>
  </si>
  <si>
    <t>This program leverages external funding sources like TECH, HEERA. This program also leverages ESA Contractors to install ESA measures. There is coordination amongst programs to prevent double dipping.</t>
  </si>
  <si>
    <t>Obtain data and learnings to inform future efforts to scale electrification more broadly. Soft target of 30 zones electrified</t>
  </si>
  <si>
    <t>https://cedars.cpuc.ca.gov/programs/PGE_Res_004a/details/</t>
  </si>
  <si>
    <t>Residential Zonal Electrification Equity Program Implementer B</t>
  </si>
  <si>
    <t>PGE_Res_004b</t>
  </si>
  <si>
    <t>Quest</t>
  </si>
  <si>
    <t>2028: $3,744,789
2029: $3,750,173
2030: $3,755,759
2031: $3,761,555</t>
  </si>
  <si>
    <t>https://cedars.cpuc.ca.gov/programs/PGE_Res_004b/details/</t>
  </si>
  <si>
    <t>Residential Electrification Equity Program</t>
  </si>
  <si>
    <t>PGE_Res_005</t>
  </si>
  <si>
    <t>Single Family Residential, Multifamily 2-4 units</t>
  </si>
  <si>
    <t xml:space="preserve">Vulnerable households face  barriers to transitioning from natural gas to electricity, including high upfront costs, lack of access to financing, and limited awareness of available options. </t>
  </si>
  <si>
    <t xml:space="preserve">The Empower My Home pilot is focused on accelerating residential building electrification for hard-to-reach, low- and moderate-income households in disadvantaged communities. Its primary goal is to generate data and insights that inform future large-scale electrification efforts while ensuring high customer satisfaction, energy bill neutrality, and cost minimization through non-ratepayer funding. The program provides education and direct installation of energy efficiency and electrification measures, including utility service upgrades, and leverages innovative technologies and community-based partnerships to maximize impact. This program allows for both full and partial electrification of the home, at little to no cost to the customer. </t>
  </si>
  <si>
    <t>Our disadvantaged and underserved customers face access and financial barriers to adopting electrification technologies</t>
  </si>
  <si>
    <t>Increase participation of DACs and underserved; Electrify appliances/buildings/zones; Reduce participant energy costs; Leverage other funding sources; Learn how to scale more broadly</t>
  </si>
  <si>
    <t>Deemed, Embedded EM&amp;V</t>
  </si>
  <si>
    <t>2028: $4,247,253
2029: $4,252,639
2030: $4,258,226
2031: $4,264,023</t>
  </si>
  <si>
    <t>Obtain data and learnings to inform future efforts to scale electrification more broadly. Soft target of 786 homes fully or partially electrified over pilot duration.</t>
  </si>
  <si>
    <t>https://cedars.cpuc.ca.gov/programs/PGE_Res_005/details/</t>
  </si>
  <si>
    <t>State Appliance Standards Advocacy</t>
  </si>
  <si>
    <t>PGE_SW_CSA_Appl</t>
  </si>
  <si>
    <t>Energy Solutions, West Monroe</t>
  </si>
  <si>
    <t>Industry opposition remains the most significant barrier to advancing standards</t>
  </si>
  <si>
    <t>Development of robust regulatory proposals supported by other advocacy efforts which have a positive influence on California appliance standards rulemakings</t>
  </si>
  <si>
    <t>Codes and Standards (C&amp;S) advocacy programs support California’s rulemaking processes to update its Appliance Efficiency Regulations (otherwise known as Title 20), the US Department of Energy (DOE) Appliance Standards, as well as California's Building Energy Efficiency Standards (otherwise known as the Energy Code or Title 24, Part 6 and the energy portions of Part 11) by authoring Codes and Standards Enhancement (CASE) studies/comment letters, conduct data collection and engage in advocacy for promising design practices and technologies.
The Statewide Appliance Standards Advocacy (ASA) program is one of three advocacy programs under C&amp;S, which along with State Building Codes and National Codes and Standards Advocacy programs work to reduce building and appliance energy use and associated GHG emissions through the advancement of test procedures, building codes, and appliance standards. These programs work with federal, state, and local governments to develop ordinances that exceed statewide minimum requirements, and compliment incentive programs and utility information offerings to customers. ASA specifically targets improvements to Title 20 by the California Energy Commission. Advocacy activities include developing Title 20 code enhancement proposals and participating in the California Energy Commission public rulemaking process as well as monitoring state and federal legislation and intervening, as appropriate.</t>
  </si>
  <si>
    <t>Not applicable</t>
  </si>
  <si>
    <t>Advocacy, data collection, and industry outreach</t>
  </si>
  <si>
    <t>CPUC Codes and Standards Evaluation Protocols</t>
  </si>
  <si>
    <t>2028: $1,812,096
2029: $1,812,096
2030: $1,812,096
2031: $1,812,096</t>
  </si>
  <si>
    <t>TRC: 6.27
PAC: 43.13
SCT Base: 8.69
SCT High: 8.76
RIM: 0.37</t>
  </si>
  <si>
    <t>SW C&amp;S advocacy budgets are expected to remain constant, with adjustments between state appliance standards, state building codes advocacy, and national advocacy, depending on standards advancement opportunities</t>
  </si>
  <si>
    <t>Environmental advocates; Manufacturers and industry groups; California Energy Commission; Other state agencies</t>
  </si>
  <si>
    <t>C&amp;S deliverables and activities include, but are not limited to, comment letters and CASE studies and/or roadmap proposals, stakeholder engagement and coalition building, attendance and participation in public meetings, dissemination of compliance tools, coordination with other energy efficiency proponents (such as Natural Resources Defense Council and ASAP), data modeling, lab testing, legal consulting, industry outreach, field metering, building energy modeling, and product testing.</t>
  </si>
  <si>
    <t>Broadened industry relationships and increased support for continuous upgrading of State and federal energy efficiency codes and standards</t>
  </si>
  <si>
    <t>The C&amp;S advocacy programs leverage data generated in Code Readiness to advocate for standards advancement.</t>
  </si>
  <si>
    <t>Annual electric energy savings (GWh)
Annual electric peak demand reduction (MW)
Annual gas energy savings (MM therms)
Total System Benefit ($)</t>
  </si>
  <si>
    <t>https://cedars.cpuc.ca.gov/programs/PGE_SW_CSA_Appl/details/</t>
  </si>
  <si>
    <t>State Building Codes Advocacy</t>
  </si>
  <si>
    <t>PGE_SW_CSA_Bldg</t>
  </si>
  <si>
    <t>Energy Solutions, Frontier Energy, McHugh Energy, TRC, West Monroe</t>
  </si>
  <si>
    <t>Industry opposition remains the most significant barrier to advancing energy codes.</t>
  </si>
  <si>
    <t>Development of robust regulatory proposals supported by other advocacy efforts which have a positive influence on California’s building energy code rulemakings</t>
  </si>
  <si>
    <t>Codes and Standards (C&amp;S) advocacy programs support California’s rulemaking processes to update its Appliance Efficiency Regulations (otherwise known as Title 20), the US Department of Energy (DOE) Appliance Standards, as well as California's Building Energy Efficiency Standards (otherwise known as the Energy Code or Title 24, Part 6 and the energy portions of Part 11) by authoring Codes and Standards Enhancement (CASE) studies/comment letters, conduct data collection and engage in advocacy for promising design practices and technologies.
The Statewide Building Codes Advocacy program is one of three advocacy programs under C&amp;S, which along with State Appliance Standards and National Codes and Standards Advocacy programs work to reduce building and appliance energy use and associated GHG emissions through the advancement of test procedures, building codes, and appliance standards. These programs work with federal, state, and local governments to develop ordinances that exceed statewide minimum requirements, and compliment incentive programs and utility information offerings to customers.
The Statewide Building Codes Advocacy program specifically supports the California Energy Commission’s triennial update to the Energy Code (Title 24, Part 6) to include new EE regulations or to strengthen existing regulations for various technologies or measures. Advocacy activities include the development of Codes and Standards Enhancement (CASE) proposals, research to provide the data needed to advance EE regulations, and participation in the public rulemaking processes. The program also supports the Energy Commission in preparing recommendations to the Building Standards Commission to update the California Green Buildings Standards (Title 24, Part 11 or CALGreen).</t>
  </si>
  <si>
    <t>Building codes updates must consider the potential impacts on building occupants and ensure the benefits of proposals outweigh the costs.</t>
  </si>
  <si>
    <t>Research and Analysis, Proposal Development, Coalition Building, Stakeholder Outreach</t>
  </si>
  <si>
    <t>2028: $3,806,691
2029: $3,806,691
2030: $3,806,691
2031: $3,806,691</t>
  </si>
  <si>
    <t>TRC: 1.69
PAC: 200.75
SCT Base: 2.48
SCT High: 2.49
RIM: 0.57</t>
  </si>
  <si>
    <t>Manufacturers and industry groups; builders, designers, and contractors; building department staff, environmental advocacy organizations; California Energy Commission; Other state agencies</t>
  </si>
  <si>
    <t xml:space="preserve">Improved Title 24 proposals that advance EE for covered building types and support broader state energy policy goals. </t>
  </si>
  <si>
    <t>Broadened industry relationships and increased support for continued improvements and advancements in California's Energy Code through triennial updates.</t>
  </si>
  <si>
    <t xml:space="preserve">The statewide advocacy programs leverage data generated in Code Readiness, Decarbonization Support, and Reach Codes to advocate for state energy code advancement. Teams outside of Codes and Standards also reference the program deliverables to inform other programs. </t>
  </si>
  <si>
    <t>https://cedars.cpuc.ca.gov/programs/PGE_SW_CSA_Bldg/details/</t>
  </si>
  <si>
    <t>National Codes &amp; Standards Advocacy</t>
  </si>
  <si>
    <t>PGE_SW_CSA_Natl</t>
  </si>
  <si>
    <t>Energy Solutions, McHugh Energy, West Monroe</t>
  </si>
  <si>
    <t>Development of robust codes and standards, enhancement proposals, and other advocacy efforts which influence DOE, US EPA, ASHRAE, IECC, and other public proceedings</t>
  </si>
  <si>
    <t>Codes and Standards (C&amp;S) advocacy programs support California’s rulemaking processes to update its Appliance Efficiency Regulations (otherwise known as Title 20), the US Department of Energy (DOE) Appliance Standards, as well as California's Building Energy Efficiency Standards (otherwise known as the Energy Code or Title 24, Part 6 and the energy portions of Part 11) by authoring Codes and Standards Enhancement (CASE) studies/comment letters, conduct data collection and engage in advocacy for promising design practices and technologies.
The National Codes and Standards Advocacy program is one of three advocacy programs under C&amp;S, which along with State Building Codes and Statewide Appliance Standards Advocacy programs work to reduce building and appliance energy use and associated GHG emissions through the advancement of test procedures, building codes, and appliance standards. These programs work with federal, state, and local governments to develop ordinances that exceed statewide minimum requirements and complement incentive programs and utility information offerings to customers.
National Codes and Standards specifically advocates for national building codes and appliance standards that support California by encouraging adoption of transformative technologies and construction processes. Alignment between national and state codes also helps reduce barriers 
to compliance by harmonizing the requirements across state borders.</t>
  </si>
  <si>
    <t>2028: $2,306,256
2029: $2,306,256
2030: $2,306,256
2031: $2,306,256</t>
  </si>
  <si>
    <t>TRC: 1.68
PAC: 65.10
SCT Base: 2.38
SCT High: 2.40
RIM: 0.41</t>
  </si>
  <si>
    <t>US Department of Energy; Environmental advocates; Manufacturers and industry groups; Other state governments; Utilities outside of California</t>
  </si>
  <si>
    <t>C&amp;S deliverables and activities include, but are not limited to, comment letters and CASE studies and/or roadmap proposals, stakeholder engagement and coalition building, attendance and participation in public meetings, dissemination of compliance tools, coordination with other energy efficiency proponents (such as Natural Resources Defense Council and Appliance Standards Awareness Project), data modeling, lab 4 testing, legal consulting, industry outreach, field metering, building energy modeling, and product testing.</t>
  </si>
  <si>
    <t>Broadened industry relationships and increased support for continuous upgrading of State and federal energy efficiency codes and standards_x000D_</t>
  </si>
  <si>
    <t>https://cedars.cpuc.ca.gov/programs/PGE_SW_CSA_Natl/details/</t>
  </si>
  <si>
    <t>Emerging Technologies Program, Electric</t>
  </si>
  <si>
    <t>PGE_SW_ETP_Elec</t>
  </si>
  <si>
    <t>Energy Solutions</t>
  </si>
  <si>
    <t>See lead PA</t>
  </si>
  <si>
    <t>SCE is the lead PA for this program. Please see the lead PAs Program Card for more information.</t>
  </si>
  <si>
    <t>See Lead PA</t>
  </si>
  <si>
    <t>2028: $4,880,700
2029: $4,880,700
2030: $4,880,700
2031: $4,880,700</t>
  </si>
  <si>
    <t>https://cedars.cpuc.ca.gov/programs/PGE_SW_ETP_Elec/details/</t>
  </si>
  <si>
    <t>Emerging Technologies Program, Gas</t>
  </si>
  <si>
    <t>PGE_SW_ETP_Gas</t>
  </si>
  <si>
    <t>ICF</t>
  </si>
  <si>
    <t>SCG is the lead PA for this program. Please see the lead PAs Program Card for more information.</t>
  </si>
  <si>
    <t>2028: $1,597,125
2029: $1,597,125
2030: $1,597,125
2031: $1,597,125</t>
  </si>
  <si>
    <t>https://cedars.cpuc.ca.gov/programs/PGE_SW_ETP_Gas/details/</t>
  </si>
  <si>
    <t>Food Service POS</t>
  </si>
  <si>
    <t>PGE_SW_FS</t>
  </si>
  <si>
    <t>2028: $7,037,600
2029: $7,037,600
2030: $7,037,600
2031: $7,037,600</t>
  </si>
  <si>
    <t>TRC: 1.49
PAC: 2.17
SCT Base: 2.05
SCT High: 2.05
RIM: 0.54</t>
  </si>
  <si>
    <t>https://cedars.cpuc.ca.gov/programs/PGE_SW_FS/details/</t>
  </si>
  <si>
    <t>PGE_SW_HVAC_AE_NonRes</t>
  </si>
  <si>
    <t>2026 - onwards</t>
  </si>
  <si>
    <t>Commercial, Public, and Institutional</t>
  </si>
  <si>
    <t>Electrification is still in the early stages of adoption.</t>
  </si>
  <si>
    <t xml:space="preserve">Enables early engagement with distributors, allowing the program to influence stocking decisions and accelerate sales of high‑performance heat‑pump HVAC systems.
Also positions the program to work with design firms early in the project cycle, ensuring high‑efficiency equipment is specified during the initial design phase.
Together, these strategies expand market pull, increase the likelihood of heat‑pump adoption, and drive higher overall program impact.
</t>
  </si>
  <si>
    <t xml:space="preserve">Commercial, Public and Institutional Customers are targeted. Program Outcome are cost effectiveness, Total System Benefit and driving the market towards HP Adoption. </t>
  </si>
  <si>
    <t>Rebates and Education</t>
  </si>
  <si>
    <t>Midstream-Distributor, Downstream</t>
  </si>
  <si>
    <t>Deemed, NMEC</t>
  </si>
  <si>
    <t>2028: $2,208,750
2029: $2,707,500
2030: $2,850,000
2031: $2,244,375</t>
  </si>
  <si>
    <t>TRC: 1.08
PAC: 0.99
SCT Base: 1.65
SCT High: 1.65
RIM: 1.01</t>
  </si>
  <si>
    <t>Distributors, Design Firms, Installers</t>
  </si>
  <si>
    <t>Heat Pump HVAC Adoption</t>
  </si>
  <si>
    <t>Other programs focusing on Building Electrification</t>
  </si>
  <si>
    <t>TSB, Cost Effectiveness, # of HP Units Installed</t>
  </si>
  <si>
    <t>https://cedars.cpuc.ca.gov/programs/PGE_SW_HVAC_AE_NonRes/details/</t>
  </si>
  <si>
    <t>Statewide Residential QI/QM</t>
  </si>
  <si>
    <t>PGE_SW_HVAC_QIQM</t>
  </si>
  <si>
    <t>Frontier Energy</t>
  </si>
  <si>
    <t>SDG&amp;E is the lead PA for this program. Please see lead PAs Program Card for more information.</t>
  </si>
  <si>
    <t>2028: $2,172,810
2029: $2,172,810
2030: $2,172,810
2031: $2,172,810</t>
  </si>
  <si>
    <t>https://cedars.cpuc.ca.gov/programs/PGE_SW_HVAC_QIQM/details/</t>
  </si>
  <si>
    <t>Institutional Partnerships, UC/CSU/CCC</t>
  </si>
  <si>
    <t>PGE_SW_IP_Colleges</t>
  </si>
  <si>
    <t>ClearResult</t>
  </si>
  <si>
    <t>2028: $1,353,808
2029: $1,572,180
2030: $1,658,484
2031: $1,662,138</t>
  </si>
  <si>
    <t>TRC: 1.24
PAC: 1.80
SCT Base: 1.37
SCT High: 1.37
RIM: 0.37</t>
  </si>
  <si>
    <t>https://cedars.cpuc.ca.gov/programs/PGE_SW_IP_Colleges/details/</t>
  </si>
  <si>
    <t>Institutional Partnerships: DGS and DoC</t>
  </si>
  <si>
    <t>PGE_SW_IP_Gov</t>
  </si>
  <si>
    <t>AESC (Franklin Energy)</t>
  </si>
  <si>
    <t>Lack of internal agency support for EE projects, uncertainty of funding.</t>
  </si>
  <si>
    <t>Statewide energy efficiency, GHG reduction, and electrification goals.</t>
  </si>
  <si>
    <t xml:space="preserve">SOC ESS helps California’s State Agencies achieve energy, cost and GHG reductions through targeted strategic planning and project development support, staff augmentation services, trade ally market development, and rebates, incentives and financing. </t>
  </si>
  <si>
    <t>Incentive/rebate, Finance, Audit, Technical Assistance, Training, Marketing and Outreach/Information, Energy Action Plans, Energy Concierge, Policy Assistance, Staff augmentation, DAC incentive enhancement.</t>
  </si>
  <si>
    <t>2028: $733,103
2029: $733,103
2030: $733,103
2031: $733,103</t>
  </si>
  <si>
    <t>TRC: 0.61
PAC: 1.08
SCT Base: 0.83
SCT High: 0.83
RIM: 0.52</t>
  </si>
  <si>
    <t>IOU account reps, climate fellows</t>
  </si>
  <si>
    <t>Pre-qualified trade professional list, contractors sourced by government agencies, agency internal labor.</t>
  </si>
  <si>
    <t>TSB, TRC (1.3+), cost effectiveness, PAC</t>
  </si>
  <si>
    <t>Support long term EE goals for PG&amp;E and CPUC.</t>
  </si>
  <si>
    <t>Cost-effectiveness, TSB/budget Forecast Accuracy, Engineering Documentation Quality, Geographic IOU Diversity, GHG Emissions Reduction, Climate Corps Fellow Effectiveness, Program Data Quality, Savings Forecast Accuracy, Agencies Served, DAC</t>
  </si>
  <si>
    <t>https://cedars.cpuc.ca.gov/programs/PGE_SW_IP_Gov/details/</t>
  </si>
  <si>
    <t>Midstream Comm Water Heating</t>
  </si>
  <si>
    <t>PGE_SW_MCWH</t>
  </si>
  <si>
    <t>DNV</t>
  </si>
  <si>
    <t>Midstream-Distributor</t>
  </si>
  <si>
    <t>2028: $7,778,400
2029: $7,778,400
2030: $7,778,400
2031: $7,778,400</t>
  </si>
  <si>
    <t>TRC: 4.27
PAC: 5.08
SCT Base: 6.33
SCT High: 6.33
RIM: 1.28</t>
  </si>
  <si>
    <t>https://cedars.cpuc.ca.gov/programs/PGE_SW_MCWH/details/</t>
  </si>
  <si>
    <t>SW New Construction NonRes Ag - All Electric</t>
  </si>
  <si>
    <t>PGE_SW_NC_NonRes_Ag_electric</t>
  </si>
  <si>
    <t>Agricultural, Non-Res</t>
  </si>
  <si>
    <t>Ag Electrification remains rare with Technology advancement continuing to develop.</t>
  </si>
  <si>
    <t>Increased participation in building electrification and EE program and adoption of Heat Pump EE measures</t>
  </si>
  <si>
    <t>PG&amp;E’s Statewide non-residential New Construction (NRNC) aka The California Energy Design Assistance (CEDA) program broadly serve the commercial, public, high-rise multi-family residential, industrial, and agricultural new construction sectors, and major alterations in facilities across the PG&amp;E, SCE, and SDG&amp;E territories. This Statewide program offers builders technical assistance early in the construction process, when it has the greatest influence on design and operation, driving energy savings beyond code and gathering data to further advance future codes. These programs enroll and influence the nonresidential new construction market to achieve deeper energy savings and decarbonization through activities such as customer incentives, outreach and education, energy modeling, verification, IDSM Support and data tracking to inform future codes and standards.</t>
  </si>
  <si>
    <t>NA</t>
  </si>
  <si>
    <t>Design assistance, Incentives/rebates, community-based education, marking and outreach</t>
  </si>
  <si>
    <t>Deemed, Custom</t>
  </si>
  <si>
    <t>2028: $191,721
2029: $203,977
2030: $42,172
2031: $43,499</t>
  </si>
  <si>
    <t>TRC: 0.10
PAC: 0.08
SCT Base: 0.11
SCT High: 0.11
RIM: 0.07</t>
  </si>
  <si>
    <t>Builders, Architects, Developers, Manufactures</t>
  </si>
  <si>
    <t>Increase awareness in building electrification and provide opportunities to electrify all end-uses of an agricultural project</t>
  </si>
  <si>
    <t>Increase adoption of building electrification and provide opportunities/incentives to electrify all end-uses of an agricultural project</t>
  </si>
  <si>
    <t>TSB forecast accuracy, custom project engineering quality, deemed project measure install pass rate.</t>
  </si>
  <si>
    <t>https://cedars.cpuc.ca.gov/programs/PGE_SW_NC_NonRes_Ag_electric/details/</t>
  </si>
  <si>
    <t>SW New Construction NonRes Ag - Mixed Fuel</t>
  </si>
  <si>
    <t>PGE_SW_NC_NonRes_Ag_mixed</t>
  </si>
  <si>
    <t>Ag Electrification remains rare with Technology advancement continuing to develop. Availability of electric alternatives to gas equipment for certain agricultural and industrial processes is lacking.</t>
  </si>
  <si>
    <t>2028: $141,457
2029: $128,015
2030: $169,236
2031: $175,353</t>
  </si>
  <si>
    <t>TRC: 0.42
PAC: 0.35
SCT Base: 0.49
SCT High: 0.49
RIM: 0.17</t>
  </si>
  <si>
    <t>https://cedars.cpuc.ca.gov/programs/PGE_SW_NC_NonRes_Ag_mixed/details/</t>
  </si>
  <si>
    <t>SW New Construction NonRes Com - All Electric</t>
  </si>
  <si>
    <t>PGE_SW_NC_NonRes_Com_electric</t>
  </si>
  <si>
    <t>Commercial, Non-Res</t>
  </si>
  <si>
    <t>Whole Building Electrification is still in the early stages of adoption</t>
  </si>
  <si>
    <t>2028: $1,227,017
2029: $1,305,454
2030: $1,054,312
2031: $1,174,475</t>
  </si>
  <si>
    <t>TRC: 0.64
PAC: 0.54
SCT Base: 0.75
SCT High: 0.75
RIM: 0.24</t>
  </si>
  <si>
    <t>Increase awareness in building electrification and provide opportunities to electrify all end-uses for commercial building project</t>
  </si>
  <si>
    <t>Increase adoption of building electrification and provide opportunities/incentives to electrify all end-uses for commercial building project</t>
  </si>
  <si>
    <t>Forecast Accuracy, # Heat Pumps installed, All-Electric project completion</t>
  </si>
  <si>
    <t>https://cedars.cpuc.ca.gov/programs/PGE_SW_NC_NonRes_Com_electric/details/</t>
  </si>
  <si>
    <t>SW New Construction NonRes Com - Mixed Fuel</t>
  </si>
  <si>
    <t>PGE_SW_NC_NonRes_Com_mixed</t>
  </si>
  <si>
    <t>Building Electrification is still in the early stages of adoption. Market resistance to electrification of cooking equipment and concerns about whether heat pump water heaters can satisfy high hot water loads in restaurants.</t>
  </si>
  <si>
    <t>2028: $905,328
2029: $819,296
2030: $967,060
2031: $901,816</t>
  </si>
  <si>
    <t>TRC: 0.27
PAC: 0.24
SCT Base: 0.32
SCT High: 0.32
RIM: 0.14</t>
  </si>
  <si>
    <t>Forecast Accuracy, # Heat Pumps installed</t>
  </si>
  <si>
    <t>https://cedars.cpuc.ca.gov/programs/PGE_SW_NC_NonRes_Com_mixed/details/</t>
  </si>
  <si>
    <t>SW New Construction NonRes Ind - All Electric</t>
  </si>
  <si>
    <t>PGE_SW_NC_NonRes_Ind_electric</t>
  </si>
  <si>
    <t>Industrial, Non-Res</t>
  </si>
  <si>
    <t>Ind Electrification remains rare with Technology advancement continuing to develop.</t>
  </si>
  <si>
    <t>TRC: 0.06
PAC: 0.04
SCT Base: 0.06
SCT High: 0.06
RIM: 0.04</t>
  </si>
  <si>
    <t>Increase awareness in building electrification and provide opportunities to electrify all end-uses for industrial building project</t>
  </si>
  <si>
    <t>Increase adoption of building electrification and provide opportunities/incentives to electrify all end-uses for industrial building project</t>
  </si>
  <si>
    <t>https://cedars.cpuc.ca.gov/programs/PGE_SW_NC_NonRes_Ind_electric/details/</t>
  </si>
  <si>
    <t>SW New Construction NonRes Ind - Mixed Fuel</t>
  </si>
  <si>
    <t>PGE_SW_NC_NonRes_Ind_mixed</t>
  </si>
  <si>
    <t>Ind Electrification remains rare with Technology advancement continuing to develop. Availability of electric alternatives to gas equipment for certain agricultural and industrial processes is lacking.</t>
  </si>
  <si>
    <t>TRC: 0.58
PAC: 0.43
SCT Base: 0.87
SCT High: 0.87
RIM: 0.34</t>
  </si>
  <si>
    <t>https://cedars.cpuc.ca.gov/programs/PGE_SW_NC_NonRes_Ind_mixed/details/</t>
  </si>
  <si>
    <t>SW New Construction NonRes Public - All Electric</t>
  </si>
  <si>
    <t>PGE_SW_NC_NonRes_Pub_electric</t>
  </si>
  <si>
    <t>2028: $805,230
2029: $856,704
2030: $801,277
2031: $891,731</t>
  </si>
  <si>
    <t>TRC: 0.22
PAC: 0.17
SCT Base: 0.24
SCT High: 0.24
RIM: 0.13</t>
  </si>
  <si>
    <t>Increase awareness in building electrification and provide opportunities to electrify all end-uses for public building project</t>
  </si>
  <si>
    <t>Increase adoption of building electrification and provide opportunities/incentives to electrify all end-uses for public building project</t>
  </si>
  <si>
    <t>https://cedars.cpuc.ca.gov/programs/PGE_SW_NC_NonRes_Pub_electric/details/</t>
  </si>
  <si>
    <t>SW New Construction NonRes Public - Mixed Fuel</t>
  </si>
  <si>
    <t>PGE_SW_NC_NonRes_Pub_mixed</t>
  </si>
  <si>
    <t>2028: $594,121
2029: $537,663
2030: $604,413
2031: $551,110</t>
  </si>
  <si>
    <t>TRC: 0.14
PAC: 0.11
SCT Base: 0.16
SCT High: 0.16
RIM: 0.09</t>
  </si>
  <si>
    <t>https://cedars.cpuc.ca.gov/programs/PGE_SW_NC_NonRes_Pub_mixed/details/</t>
  </si>
  <si>
    <t>SW New Construction NonRes Res - All Electric</t>
  </si>
  <si>
    <t>PGE_SW_NC_NonRes_Res_electric</t>
  </si>
  <si>
    <t>Residential, Highrise Multifamily</t>
  </si>
  <si>
    <t>Building Electrification is still in the early stages of adoption but picking up momentum.</t>
  </si>
  <si>
    <t>2028: $1,418,738
2029: $1,509,431
2030: $2,446,003
2031: $2,805,691</t>
  </si>
  <si>
    <t>TRC: 0.37
PAC: 0.70
SCT Base: 0.42
SCT High: 0.42
RIM: 0.36</t>
  </si>
  <si>
    <t>Increase awareness in building electrification and provide opportunities to electrify all end-uses for high-rise multifamily building project</t>
  </si>
  <si>
    <t>Increase adoption of building electrification and provide opportunities/incentives to electrify all end-uses for high-rise multifamily building project</t>
  </si>
  <si>
    <t>https://cedars.cpuc.ca.gov/programs/PGE_SW_NC_NonRes_Res_electric/details/</t>
  </si>
  <si>
    <t>SW New Construction NonRes Res - Mixed Fuel</t>
  </si>
  <si>
    <t>PGE_SW_NC_NonRes_Res_mixed</t>
  </si>
  <si>
    <t>2028: $1,046,785
2029: $947,311
2030: $314,295
2031: $0</t>
  </si>
  <si>
    <t>TRC: 0.05
PAC: 0.19
SCT Base: 0.06
SCT High: 0.06
RIM: 0.12</t>
  </si>
  <si>
    <t xml:space="preserve">No budget in this program for the 2032-2035 period. </t>
  </si>
  <si>
    <t>https://cedars.cpuc.ca.gov/programs/PGE_SW_NC_NonRes_Res_mixed/details/</t>
  </si>
  <si>
    <t>SW New Construction Res - All Electric</t>
  </si>
  <si>
    <t>PGE_SW_NC_Res_electric</t>
  </si>
  <si>
    <t>Residential Building Electrification for New Construction is continuing to ramp in California but Whole building alterations remain costly to implement. Electric space and water heating typically use electricity during the evening/early morning hours which are not aligned with renewable generation periods.</t>
  </si>
  <si>
    <t>The California Energy-Smart Homes Program is a residential new-construction and alterations program that provides incentives to adopt advanced energy measures like heat pump technologies and transition our homes to all-electric construction. The program is an all-in-one solution that offers incentives for single family, duplex, townhome, multifamily low-rise, alterations, and accessory dwelling units that support the transition of the residential new construction and alterations market to all-electric buildings.  To be eligible for incentives, projects must be all-electric and meet all applicable federal, state, and local laws and codes.</t>
  </si>
  <si>
    <t>2028: $3,145,128
2029: $2,947,666
2030: $2,918,610
2031: $3,143,663</t>
  </si>
  <si>
    <t>TRC: 0.66
PAC: 0.71
SCT Base: 0.80
SCT High: 0.80
RIM: 0.72</t>
  </si>
  <si>
    <t>Production Builders, Builders, Contractors, Manufactures</t>
  </si>
  <si>
    <t>Continue to Increase awareness in building electrification and provide opportunities to electrify all end-uses for residential building projects both new construction and alterations</t>
  </si>
  <si>
    <t>Continue to Increase adoption of  building electrification and provide opportunities/incentives to electrify all end-uses for residential building projects both new construction and alterations</t>
  </si>
  <si>
    <t>This program leverages external funding sources like TECH, HEERA.  There is coordination amongst programs to prevent double dipping.</t>
  </si>
  <si>
    <t>Forecast Accuracy, # Heat Pumps installed, All-Electric project units completed, Market Support metrics TBD</t>
  </si>
  <si>
    <t>https://cedars.cpuc.ca.gov/programs/PGE_SW_NC_Res_electric/details/</t>
  </si>
  <si>
    <t>WET Career Connections</t>
  </si>
  <si>
    <t>PGE_SW_WET_CC</t>
  </si>
  <si>
    <t>The Energy Coalition</t>
  </si>
  <si>
    <t>K-12 students and educators</t>
  </si>
  <si>
    <t>EE not a state-required topic in K-12 education, students are generally not aware of energy careers, and K-12 educators have limited resources to support energy education and careers</t>
  </si>
  <si>
    <t xml:space="preserve">Prepare and inspire students to enter the energy workforce that will help California achieve its greenhouse gas reduction and decarbonization goals </t>
  </si>
  <si>
    <t>The Workforce Education and Training Career Connections Program will provide K-12 educators curriculum resources to increase their knowledge, skills, experience, and confidence in teaching energy topics and in preparing, inspiring, and supporting students to explore and enter energy career pathways.</t>
  </si>
  <si>
    <t>K-12 disadvantaged schools are more likely to have difficulty attracting and retaining high-quality, experienced educators. Students in disadvantaged schools are less likely to have access to the same resources available in non-disadvantaged schools.</t>
  </si>
  <si>
    <t>Prioritize K-12 education provider participants to include at least 75% that are considered disadvantaged. Career Connections will provide resources that include addressing barriers for education providers and students identified as disadvantaged.</t>
  </si>
  <si>
    <t>Grade- and learning-level-appropriate energy
education and career pathway resources for K-
12 educators and students, including teacher
guides, student workbooks, and activities.
Additional resources may include in-classroom
support to educators and students in
disadvantaged schools, and professional
development training opportunities for
educators. Partner with local departments of
education, school staff, school district staff,
postsecondary institutions, and community based
organizations.</t>
  </si>
  <si>
    <t>2028: $346,390
2029: $346,390
2030: $346,390
2031: $346,390</t>
  </si>
  <si>
    <t>No significant program design changes</t>
  </si>
  <si>
    <t>K-12 instructors at schools, afterschool programs, and community centers</t>
  </si>
  <si>
    <t>K-12 instructors and program implementer</t>
  </si>
  <si>
    <t>Training materials, lessons supplies, online EE and clean energy learning resources</t>
  </si>
  <si>
    <t>- Boost educator skills and confidence in teaching STEM and energy topics.
- Improve student knowledge and abilities in STEM and energy careers.
- Develop a strong pipeline for energy-focused education and careers.
- Create a network of STEM organizations and local providers for career resources.
- Encourage students to adopt sustainable, pro-environmental behaviors.
- Integrate energy education and career pathways into statewide curricula.</t>
  </si>
  <si>
    <t>no</t>
  </si>
  <si>
    <t># of schools reached; # of students participating in program; # of teachers participating in program; % of schools that are disadvantaged</t>
  </si>
  <si>
    <t>https://cedars.cpuc.ca.gov/programs/PGE_SW_WET_CC/details/</t>
  </si>
  <si>
    <t>WET Career and Workforce Readiness</t>
  </si>
  <si>
    <t>PGE_SW_WET_Work</t>
  </si>
  <si>
    <t>Strategic Energy Innovations</t>
  </si>
  <si>
    <t>Disadvantaged Workers</t>
  </si>
  <si>
    <t>Disadvantaged workers with barriers to employment require additional support and resources to become aware of EE and electrification jobs and careers.</t>
  </si>
  <si>
    <t xml:space="preserve">Support disadvantaged workers with barriers to employment in the energy efficiency and electrification workforce through training, tailored support,  job placement and retention services. </t>
  </si>
  <si>
    <t>Career and Workforce Readiness provides disadvantaged workers with technical training, support services, job placement, and retention assistance to help them enter and succeed in the energy workforce. The program focuses on overcoming barriers to training and employment so participants can build sustainable careers in energy.</t>
  </si>
  <si>
    <t>Disadvantaged workers have a wide range of barriers to receiving EE/electrification training and to entering and remaining in the EE/electrification workforce.</t>
  </si>
  <si>
    <t>CWR is an equity program. All participants are disadvantaged workers</t>
  </si>
  <si>
    <t>Leverage existing training programs and support service providers to train, support, and place disadvantaged workers into jobs.</t>
  </si>
  <si>
    <t xml:space="preserve">Downstream </t>
  </si>
  <si>
    <t>TBD for 2026 onwards</t>
  </si>
  <si>
    <t>2028: $692,780
2029: $692,780
2030: $692,780
2031: $692,780</t>
  </si>
  <si>
    <t>no significant program design changes - Proposing incorporation of electrification focused training and additional data collection with measurement and verification of program impact. Solicitation of new implementor to be completed in 2026</t>
  </si>
  <si>
    <t>program-specific training parters, employers, and program participants</t>
  </si>
  <si>
    <t>Subject matter expert instructors, wraparound service providers, and program implementer</t>
  </si>
  <si>
    <t>training materials, lessons supplies, support services, job placements</t>
  </si>
  <si>
    <t>Disadvantaged workers remain in the EE workforce; participating training organizations continue to use enhanced and improved training content; partnerships established between training organizations, case management providers, and employers continue beyond program duration</t>
  </si>
  <si>
    <t>indirectly</t>
  </si>
  <si>
    <t># of partnerships; # of disadvantaged workers placed in training; # of disadvantaged workers placed in jobs; # of disadvantaged workers retained in jobs for 12 months</t>
  </si>
  <si>
    <t>https://cedars.cpuc.ca.gov/programs/PGE_SW_WET_Work/details/</t>
  </si>
  <si>
    <t>Commercial Calculated Incentives</t>
  </si>
  <si>
    <t>PGE21011</t>
  </si>
  <si>
    <t>2016 - onwards</t>
  </si>
  <si>
    <t xml:space="preserve">Commercial </t>
  </si>
  <si>
    <t>This is a legacy program implemented by PG&amp;E, and it will be ramping down to accommodate third-party programs</t>
  </si>
  <si>
    <t>The Commercial Calculated Incentives Program provides financial incentives for non-residential customers to install new equipment or systems that meet or exceed applicable code and/or industry standards in existing buildings The program provides custom incentives and retrocommissioning (RCx) options. As a legacy PG&amp;E Program, the program is being phased out for the transition to a third-party program.</t>
  </si>
  <si>
    <t xml:space="preserve">PG&amp;E is not actively marketing this program to accommodate third-party programs </t>
  </si>
  <si>
    <t xml:space="preserve">Incentives, Technical Assistance, and customer support </t>
  </si>
  <si>
    <t xml:space="preserve">Custom Calculated </t>
  </si>
  <si>
    <t>2028: $45,024
2029: $45,775
2030: $46,554
2031: $47,362</t>
  </si>
  <si>
    <t>Anticipate a similar budget for this program for the 2032-2035 period, dependent on ramp down status</t>
  </si>
  <si>
    <t xml:space="preserve">Closeout projects to meet customer expectations </t>
  </si>
  <si>
    <t>No, this program is intended for use solely when a third-party solution is unavailable.</t>
  </si>
  <si>
    <t xml:space="preserve"> Cost effectiveness, TSB/budget forecast accuracy, custom project engineering quality, program data quality, customer satisfaction</t>
  </si>
  <si>
    <t>https://cedars.cpuc.ca.gov/programs/PGE21011/details/</t>
  </si>
  <si>
    <t>Commercial Deemed Incentives</t>
  </si>
  <si>
    <t>PGE21012</t>
  </si>
  <si>
    <t>The Commercial Deemed Incentives Program provides a limited number of prescriptive rebates for energy-efficient equipment in areas like HVAC, refrigeration, and water heating. As a legacy PG&amp;E Program, the program is being phased out for the transition to a third-party program.</t>
  </si>
  <si>
    <t xml:space="preserve">Rebates, Technical Assistance, and customer support </t>
  </si>
  <si>
    <t xml:space="preserve"> Cost effectiveness, TSB/budget forecast accuracy, deemed project measure install pass rate, program data quality, customer satisfaction</t>
  </si>
  <si>
    <t>https://cedars.cpuc.ca.gov/programs/PGE21012/details/</t>
  </si>
  <si>
    <t>Industrial Calculated Incentives</t>
  </si>
  <si>
    <t>PGE21021</t>
  </si>
  <si>
    <t xml:space="preserve">Industrial </t>
  </si>
  <si>
    <t>The Industrial Calculated Incentives program provides custom incentives for non-residential EE retrofit and new construction projects involving the installation of high-efficiency equipment or systems. This is a legacy Program implemented by PG&amp;E, and it will be ramping down to accommodate third-party programs.</t>
  </si>
  <si>
    <t>2028: $31,636
2029: $31,885
2030: $32,143
2031: $32,411</t>
  </si>
  <si>
    <t>https://cedars.cpuc.ca.gov/programs/PGE21021/details/</t>
  </si>
  <si>
    <t>Industrial Deemed Incentives</t>
  </si>
  <si>
    <t>PGE21022</t>
  </si>
  <si>
    <t>The Industrial Deemed Incentives Program provides rebates for the installation of new EE equipment and measures. Deemed retrofit measures have fixed incentive amounts per unit/ measure and are intended for projects that have well-defined energy and demand savings. This is a legacy Program implemented by PG&amp;E, and it will be ramping down to accommodate third-party programs.</t>
  </si>
  <si>
    <t>https://cedars.cpuc.ca.gov/programs/PGE21022/details/</t>
  </si>
  <si>
    <t>Agricultural Calculated Incentives</t>
  </si>
  <si>
    <t>PGE21031</t>
  </si>
  <si>
    <t xml:space="preserve">Agricultural </t>
  </si>
  <si>
    <t xml:space="preserve">The Agricultural Calculated Incentives Program is a site-specific program providing financial incentives for agricultural customers to install new equipment or systems that exceed applicable code and/or industry standards in buildings and sites. This is a legacy Program implemented by PG&amp;E, and it will be ramping down to accommodate third-party programs. </t>
  </si>
  <si>
    <t>https://cedars.cpuc.ca.gov/programs/PGE21031/details/</t>
  </si>
  <si>
    <t>Agricultural Deemed Incentives</t>
  </si>
  <si>
    <t>PGE21032</t>
  </si>
  <si>
    <t>The Agricultural Deemed Incentives Program provides fixed rebates for high volume measures such as variable frequency drives (VFDs) for irrigation pumps or process fans. Deemed retrofit measures have fixed incentive amounts per unit/measure and are intended for projects that have well-defined energy and demand savings. As a legacy PG&amp;E Program, the program is being phased out for the transition to third-party programs.</t>
  </si>
  <si>
    <t>https://cedars.cpuc.ca.gov/programs/PGE21032/details/</t>
  </si>
  <si>
    <t>Compliance Improvement</t>
  </si>
  <si>
    <t>PGE21053</t>
  </si>
  <si>
    <t>Energy Solutions, Gabel Associates, Lisa McLain, Misti Bruceri and Associates, NORESCO, Selby Energy</t>
  </si>
  <si>
    <t>Compliance is perceived as overly burdensome</t>
  </si>
  <si>
    <t>Empower market actors throughout the building energy code and appliance efficiency compliance supply chains with the knowledge, skills and resources they need to perform their work tasks. Continue to simplify and automate the compliance process</t>
  </si>
  <si>
    <t>The Codes and Standards (C&amp;S) Compliance Improvement (CI) program targets market actors throughout the entire compliance chain, providing education, outreach, technical support, and resources to improve compliance with Title 24, Part 6, Title 20, and federal EE regulations. CI program activities complement other C&amp;S program work by maximizing persistent  savings from C&amp;S advocacy activities. The CI program drives higher Title 24, Part 6 and Title 20 compliance rates by enacting behavior change throughout the building and appliance efficiency supply chains. All program offerings are informed by and developed with market actors ranging from architects, energy consultants, plans examiners, installers, building inspectors on the building code side and manufacturers, distributors and retailers on the appliance side. Performance solutions are delivered under the Energy Code Ace banner (EnergyCodeAce.com) where users can register for training, complete on-line self-study courses at their leisure, use web-based tools that help Title 24, Part 6 and Title 20 Compliance Supply Chain automate their work tasks.</t>
  </si>
  <si>
    <t>People lack time and ability to access training and helpful resources</t>
  </si>
  <si>
    <t>Help is available to all who have internet access via www.energycodeace.com and info@energycodeace.com</t>
  </si>
  <si>
    <t>Training, Web-based Tools, Technical Assistance, Outreach_x000D_</t>
  </si>
  <si>
    <t>2028: $6,567,290
2029: $6,576,511
2030: $6,586,079
2031: $6,596,005</t>
  </si>
  <si>
    <t>Budget is expected to be relatively flat.</t>
  </si>
  <si>
    <t>Architects; Energy Consultants; Plans Examiners; Installers; Building Inspectors; Manufacturers; Distributors; Retailers</t>
  </si>
  <si>
    <t>Prepare building and appliance industries for implementing existing and new Codes and Standards. Automate verification and completion of compliance forms submitted for permits and forms completed by installers. Improve appliance certification and verification process.</t>
  </si>
  <si>
    <t>Maximize compliance with existing and newly adopted building codes and appliance efficiency standards</t>
  </si>
  <si>
    <t>The Compliance Improvement program provides input to the C&amp;S advocacy programs to consider compliance when developing new codes and standards.</t>
  </si>
  <si>
    <t># of training activities (classes, webinars) held
# of market actors participants by segment (e.g. building officials, builders, architects, etc.)
Increase in code compliance knowledge pre/post training</t>
  </si>
  <si>
    <t>https://cedars.cpuc.ca.gov/programs/PGE21053/details/</t>
  </si>
  <si>
    <t>Reach Codes</t>
  </si>
  <si>
    <t>PGE21054</t>
  </si>
  <si>
    <t>Frontier Energy, Misti Bruceri and Associates</t>
  </si>
  <si>
    <t>Need for a coordinated approach to provide consistent support across the state and reduce duplication of efforts and/or market confusion as more organizations offer support for jurisdictions.</t>
  </si>
  <si>
    <t>Provide effective and flexible tools to achieve local policy objectives through collaboration with cities, counties and stakeholders. Drive reach code development and adoption for long-term decarbonization and energy efficiency benefits</t>
  </si>
  <si>
    <t>The Reach Codes program helps cities and counties leverage their unique authority to adopt local energy ordinances that require increased efficiency and performance beyond the statewide Title 24 minimum requirements for new buildings, additions, or alterations. Local energy ordinances accelerate the adoption of new equipment, technologies, code compliance, and energy-savings strategies to help pave the way for future code cycles. Ordinances may modify portions of the building code, such as the energy, or green code requirements or may directly modify a municipal code such as a zoning or health and safety code.</t>
  </si>
  <si>
    <t>Local energy policies that increase up-front costs may disproportionately affect low- and middle-income residents</t>
  </si>
  <si>
    <t>Include appropriate rates and considerations in analysis</t>
  </si>
  <si>
    <t>Technical Assistance, outreach, and marketing</t>
  </si>
  <si>
    <t>2028: $2,403,541
2029: $2,405,462
2030: $2,407,455
2031: $2,409,523</t>
  </si>
  <si>
    <t>Budget is expected to be relatively flat but depends on local jurisdiction demand.</t>
  </si>
  <si>
    <t>Local jurisdictions; Advocacy organizations; Builders, designers, and contractors; California Energy Commission</t>
  </si>
  <si>
    <t>Local energy ordinance adoption support</t>
  </si>
  <si>
    <t xml:space="preserve">Continue supporting energy use reductions and carbon emissions through local ordinances. </t>
  </si>
  <si>
    <t>Continue to support interest in building electrification, both at the local level, and at the state. Advancement of energy policy goals and increase code readiness for future code rulemakings.</t>
  </si>
  <si>
    <t># of jurisdictions supported in PG&amp;E's service area.
# of jurisdictions supported statewide.</t>
  </si>
  <si>
    <t>https://cedars.cpuc.ca.gov/programs/PGE21054/details/</t>
  </si>
  <si>
    <t>Planning and Coordination</t>
  </si>
  <si>
    <t>PGE21055</t>
  </si>
  <si>
    <t>Energy Solutions, NORESCO, West Monroe</t>
  </si>
  <si>
    <t>Planning and operational complexities caused by the long-term nature of C&amp;S work and potential impacts on many other programs.</t>
  </si>
  <si>
    <t>Improved collective efficacy of code readiness, new construction, emerging technology, market transformation, and other efforts</t>
  </si>
  <si>
    <t>The Planning and Coordination (P&amp;C) program guides research for codes and standards advocacy and continuous innovation, supports collaboration between programs within the C&amp;S sector as well as interdepartmental and inter-IOU coordination. The program analyzes regulations that directly impact incentive programs, other utility lines of business, and affect industry change and market transformation. The P&amp;C program is designed to support advocacy and other C&amp;S programs which influence California’s policy objectives. The planning element of this program includes: long-term planning and scenario analyses; modeling of impacts from potential C&amp;S program activities relative to California policy goals and incentive programs; development of business and implementation plans; responses to CPUC and other data requests; updating the incremental measure costs for C&amp;S measures; and maintenance of a C&amp;S savings database consistent with evaluation protocols. The coordination element includes internal and external coordination with other groups. Internal activities have traditionally included collaboration with several departments: voluntary programs, workforce education and training, emerging technologies, clean energy transportation and DR programs; decarbonization strategies, policy, and regulatory.</t>
  </si>
  <si>
    <t>Coalition building</t>
  </si>
  <si>
    <t>2028: $1,022,498
2029: $1,024,035
2030: $1,025,630
2031: $1,027,284</t>
  </si>
  <si>
    <t>PG&amp;E teams; Other utilities; Industry organizations</t>
  </si>
  <si>
    <t>Coordination, analysis, reporting support within PG&amp;E and with other stakeholders to support program objectives.</t>
  </si>
  <si>
    <t>Effective collaboration between PG&amp;E programs, other EE portfolio administrators, and the California Market Transformation Administrator (CalMTA).</t>
  </si>
  <si>
    <t>This program interacts with all other C&amp;S programs through strategy development and coordination.</t>
  </si>
  <si>
    <t>Codes &amp; Standards Measure Database Updates: # of evaluation updates, CPUC decisions, and code/standard adoptions reflected in the C&amp;S Measure Database, ensuring current inputs for planning, analysis, and CPUC/CEC reporting.</t>
  </si>
  <si>
    <t>https://cedars.cpuc.ca.gov/programs/PGE21055/details/</t>
  </si>
  <si>
    <t>Code Readiness</t>
  </si>
  <si>
    <t>PGE21056</t>
  </si>
  <si>
    <t>West Monroe</t>
  </si>
  <si>
    <t>Opposition to rulemakings with higher efficiency requirement codes &amp; standards</t>
  </si>
  <si>
    <t xml:space="preserve">Collect data which supports codes and standards advocacy </t>
  </si>
  <si>
    <t>The Code Readiness program accelerates achievement of state policy goals related to energy efficiency, decarbonization, and grid harmonization by supporting the adoption of new Codes &amp; Standards through data acquisition and industry outreach. Advanced technologies and new technologies are tested and demonstrated with the aim of collecting high-quality information and data needed to support future advocacy; specifically, test procedure representativeness, as well as measure cost-effectiveness, feasibility, and compliance efficacy. Code Readiness program activities include data collection, customer and contractor inducements, knowledge transfer, and marketing. All activities are aimed at future regulations and supplementing existing advocacy efforts.</t>
  </si>
  <si>
    <t>Technical assistance, data collection</t>
  </si>
  <si>
    <t>2028: $10,083,648
2029: $10,100,717
2030: $10,120,937
2031: $10,141,220</t>
  </si>
  <si>
    <t>Conduct analysis and data collection to support future building code and appliance standards rulemakings._x000D_</t>
  </si>
  <si>
    <t>Achieve improved advocacy support. Greater market transformation and improved savings for the program.</t>
  </si>
  <si>
    <t>Code Readiness supports the C&amp;S advocacy programs. Code Readiness also coordinates with the SW New Construction Programs by collecting and analyzing select project data.</t>
  </si>
  <si>
    <t xml:space="preserve"># of projects with regulatory objective(s) to support either Title 24, Title 20, DOE, or other Regulatory Stakeholders
# of Code Readiness recommendations not requested by C&amp;S Advocacy teams that are included in a (1) Title 24 CASE team workplan or report, or (2) are included in material docketed in a CA Title 24 proceeding  
# of projects cited within CASE Reports, DOE Letters, and other submittals to Regulatory Stakeholders
# of projects for which key data collection is completed by the agreed upon deadline </t>
  </si>
  <si>
    <t>https://cedars.cpuc.ca.gov/programs/PGE21056/details/</t>
  </si>
  <si>
    <t>WE&amp;T Integrated Energy Education and Training</t>
  </si>
  <si>
    <t>PGE21071</t>
  </si>
  <si>
    <t>Market Actors for the residential and non-residential  building/facility sector</t>
  </si>
  <si>
    <t>The incumbent workforce requires ongoing technical upskill as building codes and technologies change. Enrolling in traditional multi-week and multi-year post-secondary institution degree programs is not a viable option for almost all the incumbent workforce.</t>
  </si>
  <si>
    <t xml:space="preserve">Keep incumbent and incoming workforce informed about how to decarbonize  buildings and facilities through energy efficiency and electrification best practices. </t>
  </si>
  <si>
    <t>Integrated Energy Education &amp; Training provides technical upskilling and resources to California’s incumbent energy workforce to design, build, operate, and maintain energy-efficient and decarbonized buildings. IEET also collaborates with post-secondary institutions and professional organizations to enhance energy efficiency training and support the next generation of energy professionals.</t>
  </si>
  <si>
    <t xml:space="preserve">n/a: not an equity program. IEET provides no-cost training and tracks disadvantaged worker participation and has a target for 60% of participants qualify as disadvantaged workers. </t>
  </si>
  <si>
    <t>Market-actor-focused EE and electrification training to teach market actors how to reduce energy use, to shift demand, and to electrify buildings and building systems. Collaborate with other organizations that have a similar purpose.</t>
  </si>
  <si>
    <t>2028: $6,737,267
2029: $6,781,160
2030: $6,826,699
2031: $6,873,946</t>
  </si>
  <si>
    <t>no significant program design changes</t>
  </si>
  <si>
    <t>Incumbent EE and electrification  workforce designing, building, operating, and maintaining residential and non-residential buildings and facilities, including, but not limited to Engineers, Architects / Designers, General Contractors, Building Operators, Developers, Builders, HVAC Contractors, Plumbing Contractors, Building Inspectors</t>
  </si>
  <si>
    <t>Subject matter expert instructors, and program implementer</t>
  </si>
  <si>
    <t>Online and in-person training sessions, training materials and supplies, building diagnostics tool loans, collaborations with external organizations</t>
  </si>
  <si>
    <t>Incumbent workforce members remain competitive with gained technical knowledge and skills; program participants use knowledge and skills for their projects; program participants use building diagnostics equipment in their projects; collaborating organizations integrate EE training into their programs and expand their reach</t>
  </si>
  <si>
    <t>WE&amp;T IEET informs program participants of other relevant PG&amp;E EE programs</t>
  </si>
  <si>
    <t># of collaborations, # of participants by sector, % of participation relative to target population, % of program participants that are disadvantaged workers; # of CWR participants employed for 12 months after receiving training</t>
  </si>
  <si>
    <t>https://cedars.cpuc.ca.gov/programs/PGE21071/details/</t>
  </si>
  <si>
    <t>Codes &amp; Standards Portfolio Support PA Costs</t>
  </si>
  <si>
    <t>PGE_CS_PortfolioSupport</t>
  </si>
  <si>
    <t>This program ID captures PG&amp;E's Portfolio Support PA Costs that are allocated to the C&amp;S Segment.</t>
  </si>
  <si>
    <t>2028: $3,273,799
2029: $3,335,706
2030: $3,425,936
2031: $3,497,577</t>
  </si>
  <si>
    <t>https://cedars.cpuc.ca.gov/programs/PGE_CS_PortfolioSupport/details/</t>
  </si>
  <si>
    <t>Equity Portfolio Support PA Costs</t>
  </si>
  <si>
    <t>PGE_Equity_PortfolioSupport</t>
  </si>
  <si>
    <t>This program ID captures PG&amp;E's Portfolio Support PA Costs that are allocated to the Equity Segment.</t>
  </si>
  <si>
    <t>2028: $1,566,390
2029: $1,542,416
2030: $1,529,371
2031: $1,558,159</t>
  </si>
  <si>
    <t>https://cedars.cpuc.ca.gov/programs/PGE_Equity_PortfolioSupport/details/</t>
  </si>
  <si>
    <t>Market Support Portfolio Support PA Costs</t>
  </si>
  <si>
    <t>PGE_MS_PortfolioSupport</t>
  </si>
  <si>
    <t>This program ID captures PG&amp;E's Portfolio Support PA Costs that are allocated to the Market Support Segment.</t>
  </si>
  <si>
    <t>2028: $4,655,251
2029: $4,636,012
2030: $4,615,809
2031: $4,769,021</t>
  </si>
  <si>
    <t>https://cedars.cpuc.ca.gov/programs/PGE_MS_PortfolioSupport/details/</t>
  </si>
  <si>
    <t>Resource Acquisition Portfolio Support PA Costs</t>
  </si>
  <si>
    <t>PGE_RA_PortfolioSupport</t>
  </si>
  <si>
    <t>This program ID captures PG&amp;E's Portfolio Support PA Costs that are allocated to the Resource Acquisition Segment.</t>
  </si>
  <si>
    <t>2028: $10,237,118
2029: $10,594,442
2030: $10,927,575
2031: $11,078,681</t>
  </si>
  <si>
    <t>https://cedars.cpuc.ca.gov/programs/PGE_RA_PortfolioSupport/details/</t>
  </si>
  <si>
    <t>GRC Labor Loaders - Codes and Standards</t>
  </si>
  <si>
    <t>PGE_CS_GRC_Overheads</t>
  </si>
  <si>
    <t>This program ID captures an estimate of PG&amp;E's Overhead Costs for labor that are collected in the GRC and that are allocated to the C&amp;S Segment.  These costs are used for cost effectiveness calculations only.</t>
  </si>
  <si>
    <t>2028: $1,950,686
2029: $2,025,546
2030: $2,119,271
2031: $2,204,183</t>
  </si>
  <si>
    <t>https://cedars.cpuc.ca.gov/programs/PGE_CS_GRC_Overheads/details/</t>
  </si>
  <si>
    <t>GRC Labor Loaders - Equity</t>
  </si>
  <si>
    <t>PGE_Equity_GRC_Overheads</t>
  </si>
  <si>
    <t>This program ID captures an estimate of PG&amp;E's Overhead Costs for labor that are collected in the GRC and that are allocated to the Equity Segment.  These costs are used for cost effectiveness calculations only.</t>
  </si>
  <si>
    <t>2028: $933,330
2029: $936,604
2030: $946,063
2031: $981,956</t>
  </si>
  <si>
    <t>https://cedars.cpuc.ca.gov/programs/PGE_Equity_GRC_Overheads/details/</t>
  </si>
  <si>
    <t>GRC Labor Loaders - Market Support</t>
  </si>
  <si>
    <t>PGE_MS_GRC_Overheads</t>
  </si>
  <si>
    <t>This program ID captures an estimate of PG&amp;E's Overhead Costs for labor that are collected in the GRC and that are allocated to the Market Support Segment.  These costs are used for cost effectiveness calculations only.</t>
  </si>
  <si>
    <t>2028: $2,773,822
2029: $2,815,133
2030: $2,855,322
2031: $3,005,451</t>
  </si>
  <si>
    <t>https://cedars.cpuc.ca.gov/programs/PGE_MS_GRC_Overheads/details/</t>
  </si>
  <si>
    <t>GRC Labor Loaders - Resource Acquisition</t>
  </si>
  <si>
    <t>PGE_RA_GRC_Overheads</t>
  </si>
  <si>
    <t>This program ID captures an estimate of PG&amp;E's Overhead Costs for labor that are collected in the GRC and that are allocated to the Resource Acquisition Segment.  These costs are used for cost effectiveness calculations only.</t>
  </si>
  <si>
    <t>2028: $6,099,766
2029: $6,433,280
2030: $6,759,757
2031: $6,981,817</t>
  </si>
  <si>
    <t>https://cedars.cpuc.ca.gov/programs/PGE_RA_GRC_Overheads/details/</t>
  </si>
  <si>
    <t xml:space="preserve">Targeted Load Management Placeholder </t>
  </si>
  <si>
    <t>PGE_Com_010</t>
  </si>
  <si>
    <t>New</t>
  </si>
  <si>
    <t>2028 - onwards</t>
  </si>
  <si>
    <t>Grid constraints can necessitate expensive infrastructure investments that can have lengthy timelines to complete.</t>
  </si>
  <si>
    <t xml:space="preserve">This pilot will work with PG&amp;E distribution and transmission system planners to deploy energy efficiency (EE) and other load management (LM) measures in grid-constrained areas. </t>
  </si>
  <si>
    <t>The pilot will aim to enable load flexibility in coordination with other DER customer programs to reduce peak demand in targeted areas with significant potential to mitigate costly grid investments while maintaining high reliability and customer satisfaction.  The pilot may also explore methodologies to value the location-specific benefits to unlock future opportunities to scale targeted LM grid support offerings.</t>
  </si>
  <si>
    <t>Measures could include EE along with other distributed energy resources (DERs) while supporting customer enrollment in demand response (DR) offerings and dynamic rates.</t>
  </si>
  <si>
    <t>2028: $2,614,848
2029: $2,619,155
2030: $2,623,624
2031: $2,628,259</t>
  </si>
  <si>
    <t>kW of Load Flexibility and locational + temporal avoided cost benefit valuation</t>
  </si>
  <si>
    <t>Scaled targeted LM grid support offerings with locational and temporal avoided cost benefit stack</t>
  </si>
  <si>
    <t>Potential interaction with Multi-DER</t>
  </si>
  <si>
    <t>kW of Load Flexibility and locational + temporal avoided cost calculations</t>
  </si>
  <si>
    <t>https://cedars.cpuc.ca.gov/programs/PGE_Com_010/details/</t>
  </si>
  <si>
    <t>Electrification Contractor Support Placeholder</t>
  </si>
  <si>
    <t>PGE_Res_008</t>
  </si>
  <si>
    <t>Residential, potential commercial expansion</t>
  </si>
  <si>
    <t xml:space="preserve">Contractor hesitancy to promote BE, tied to perceived and real challenges related to ease, time, cost and understanding/education remain a significant barrier to BE adoption. </t>
  </si>
  <si>
    <t xml:space="preserve">Increased adoption of BE, appliance and whole building </t>
  </si>
  <si>
    <t>Pilot opportunities could include a program that develops tools, resources, education, partnerships, etc. to overcome barriers and increase contractors’ likelihood to recommend and implement BE technologies</t>
  </si>
  <si>
    <t>TBD. Interventions could include incentives, tools, resources, education, partnerships</t>
  </si>
  <si>
    <t>2028: $4,614,848
2029: $4,619,155
2030: $3,123,624
2031: $3,128,259</t>
  </si>
  <si>
    <t>Anticipate continuation of similar budget for this program for the 2032-2035 period, dependent on program performance.</t>
  </si>
  <si>
    <t>Contractors</t>
  </si>
  <si>
    <t xml:space="preserve">Program delivery workforce will require an understanding of contractor business priorities, process and opportunities to influence   </t>
  </si>
  <si>
    <t>Increased adoption of BE, demonstrated through increased installation of all-electric appliances and whole building electrification retrofits for both Res and Non-Res</t>
  </si>
  <si>
    <t>Contractors effectively promoting and driving BE technologies with Res and Non customers</t>
  </si>
  <si>
    <t xml:space="preserve">TBD, This program could likely support the individual contractors that are also supporting the delivery of other BE programs through direct installation of BE technologies.  It will be important to manage double dipping across individual projects. </t>
  </si>
  <si>
    <t>Contractor participation, Heat Pump and other Electrification technology installations, Market Support metrics TBD</t>
  </si>
  <si>
    <t>https://cedars.cpuc.ca.gov/programs/PGE_Res_008/details/</t>
  </si>
  <si>
    <t>Targeted Electrification Placeholder</t>
  </si>
  <si>
    <t>PGE_Res_009</t>
  </si>
  <si>
    <t xml:space="preserve">There are certain customer use cases that offer higher grid value and/or BE conversion potential, including failing appliances, emergency replacements and last/single gas appliances in the home. Many of these are known scenarios of customers needing to replace the existing appliances in their home and replacement with gas appliances postpones the electrification of that appliance and building. </t>
  </si>
  <si>
    <t xml:space="preserve">Proactively targeting these high value and high conversion use cases with all-electric appliance alternatives will result in increased and accelerated adoption of BE. </t>
  </si>
  <si>
    <t>Use of data (detection, disaggregation, customer demographic data, etc., in compliance with applicable privacy laws) to develop tools and/or programs that can identify targeted BE opportunities for partial or whole home electrification such as: identification of fuel substitution opportunities prior to failure (e.g. early retirement), emergency replacement support (e.g. WH loaner pilot), or targeting BE in areas with underutilized electric assets (e.g. from excess solar).</t>
  </si>
  <si>
    <t xml:space="preserve">TBD. Interventions could include data for targeting, incentives, BE measures, tools  </t>
  </si>
  <si>
    <t>2028: $5,114,848
2029: $4,119,155
2030: $4,123,624
2031: $4,128,259</t>
  </si>
  <si>
    <t>Anticipate a reduction of budget for this program for the 2032-2035 period.</t>
  </si>
  <si>
    <t>Contractors, Manufacturers</t>
  </si>
  <si>
    <t>Increased adoption of BE, demonstrated through increased installation of all-electric appliances and whole building electrification Res retrofits.</t>
  </si>
  <si>
    <t xml:space="preserve">TBD, it is possible this program could provide enhanced targeted capabilities to other programs focused on providing incentives and direct install support. </t>
  </si>
  <si>
    <t>Forecast Accuracy, # of Heat Pumps and other all-electric appliances installed, all-electric project units completed, Market Support metrics TBD</t>
  </si>
  <si>
    <t>https://cedars.cpuc.ca.gov/programs/PGE_Res_009/details/</t>
  </si>
  <si>
    <t>Electrification Customer Experience Support Placeholder</t>
  </si>
  <si>
    <t>PGE_Res_010</t>
  </si>
  <si>
    <t xml:space="preserve">Customer experience can directly correlate to the speed at which we Residential customers adopt BE in their homes. Building electrification introduces challenges and opportunities that are unique and distinct, including but not limited to increased electric consumption and potential for bill impacts and need for additional electric service capacity at the site, installation of new and nascent technologies, elimination of gas cooking, need for site remediation, increased potential for load management. </t>
  </si>
  <si>
    <t xml:space="preserve">Tools, programs, resources tailored to ensure a positive experience across the BE customer journey will result in more promoters, increased validation in the market and likely increased adoption more broadly. </t>
  </si>
  <si>
    <t xml:space="preserve">Develop relevant tools, solutions, education, programs, partnerships in service of ensuring positive residential experience and outcomes across the BE customer journey. This could include pre-install education and support, ensuring a more streamlined project scoping and installation, optimization of electric appliance use post-install, managing and delivering on bill impact expectations. </t>
  </si>
  <si>
    <t xml:space="preserve">TBD. Interventions could include a variety of standard or customized solutions across the BE customer journey. </t>
  </si>
  <si>
    <t>2028: $2,114,848
2029: $2,119,155
2030: $2,123,624
2031: $2,128,259</t>
  </si>
  <si>
    <t>Residential customers, Contractors, Manufacturers</t>
  </si>
  <si>
    <t xml:space="preserve">Program delivery workforce will require an understanding of the residential BE customer journey. </t>
  </si>
  <si>
    <t>Increased adoption of BE, above average and improving Res BE customer NPS/CSAT scores</t>
  </si>
  <si>
    <t xml:space="preserve">TBD, it is possible this program could provide tools, resources, solutions to those customers participating in other incentive or direct install BE programs. </t>
  </si>
  <si>
    <t>Residential BE customer NPS/CSAT scores</t>
  </si>
  <si>
    <t>https://cedars.cpuc.ca.gov/programs/PGE_Res_010/details/</t>
  </si>
  <si>
    <t>Heat Pump Adoption Program Placeholder</t>
  </si>
  <si>
    <t>PGE_Res_011</t>
  </si>
  <si>
    <t xml:space="preserve">Residential Heat Pump adoption will require continued and additional support as customers and contractors become more familiar and comfortable with the technology and to support a transition to heat pumps becoming the preferred choice. </t>
  </si>
  <si>
    <t>Supporting and incentivizing heat pump adoption will accelerate adoption and influence the market more broadly to accommodate and support an increasing demand</t>
  </si>
  <si>
    <t>Support and incentivize heat pump adoption for Residential customers</t>
  </si>
  <si>
    <t xml:space="preserve">Participating Equity customers will likely benefit from increased levels of support </t>
  </si>
  <si>
    <t>TBD. Interventions could include incentives, education resources, tools in support of accelerating heat pump adoption</t>
  </si>
  <si>
    <t>2028: $3,114,848
2029: $3,119,155
2030: $3,123,624
2031: $3,128,259</t>
  </si>
  <si>
    <t>Increased adoption of BE, demonstrated through increased installation of heat pumps</t>
  </si>
  <si>
    <t xml:space="preserve">TBD, it is possible this program could layer with other programs that support whole home electrification, customer BE education and experience and workforce training and support. </t>
  </si>
  <si>
    <t>TSB, Forecast Accuracy, # of Heat Pumps Installed</t>
  </si>
  <si>
    <t>https://cedars.cpuc.ca.gov/programs/PGE_Res_011/details/</t>
  </si>
  <si>
    <t>Innovation-enabling Market Support Program Placeholder</t>
  </si>
  <si>
    <t>PGE_CC_001</t>
  </si>
  <si>
    <t>All</t>
  </si>
  <si>
    <t>Trying innovative approaches can put implementers at financial risk if the approach fails.</t>
  </si>
  <si>
    <t>Fund pilots of innovative approaches with outside funds before scaling an approach within the implementer programs.</t>
  </si>
  <si>
    <t>Innovation-enabling MS funds that can be tapped by other program implementers to pilot new end-use technologies within their existing program structures</t>
  </si>
  <si>
    <t>Deemed, Custom, NMEC</t>
  </si>
  <si>
    <t>2028: $1,500,000
2029: $1,500,000
2030: $1,500,000
2031: $1,500,000</t>
  </si>
  <si>
    <t>Program Implementers</t>
  </si>
  <si>
    <t>Increased testing of innovative approaches.</t>
  </si>
  <si>
    <t>Improved innovation within the EE portfolio</t>
  </si>
  <si>
    <t>This program provides outside funding to existing programs to try innovative approaches and technologies.</t>
  </si>
  <si>
    <t>https://cedars.cpuc.ca.gov/programs/PGE_CC_001/details/</t>
  </si>
  <si>
    <t>State Appliance Standards Advocacy - PGE Costs</t>
  </si>
  <si>
    <t>PGE_SW_CSA_Appl_PA</t>
  </si>
  <si>
    <t>The program ID captures the PG&amp;E program administrator costs for the related statewide program, but is not a program itself.</t>
  </si>
  <si>
    <t>2028: $2,465,142
2029: $2,502,997
2030: $2,544,960
2031: $2,588,057</t>
  </si>
  <si>
    <t>https://cedars.cpuc.ca.gov/programs/PGE_SW_CSA_Appl_PA/details/</t>
  </si>
  <si>
    <t>State Building Codes Advocacy - PGE Costs</t>
  </si>
  <si>
    <t>PGE_SW_CSA_Bldg_PA</t>
  </si>
  <si>
    <t>2028: $722,977
2029: $753,761
2030: $780,363
2031: $817,544</t>
  </si>
  <si>
    <t>https://cedars.cpuc.ca.gov/programs/PGE_SW_CSA_Bldg_PA/details/</t>
  </si>
  <si>
    <t>National Codes &amp; Standards Advocacy - PGE Costs</t>
  </si>
  <si>
    <t>PGE_SW_CSA_Natl_PA</t>
  </si>
  <si>
    <t>2028: $284,771
2029: $294,838
2030: $305,282
2031: $316,189</t>
  </si>
  <si>
    <t>https://cedars.cpuc.ca.gov/programs/PGE_SW_CSA_Natl_PA/details/</t>
  </si>
  <si>
    <t>Emerging Technologies Program, Electric - PGE Costs</t>
  </si>
  <si>
    <t>PGE_SW_ETP_Elec_PA</t>
  </si>
  <si>
    <t>2028: $34,763
2029: $35,985
2030: $37,254
2031: $38,641</t>
  </si>
  <si>
    <t>https://cedars.cpuc.ca.gov/programs/PGE_SW_ETP_Elec_PA/details/</t>
  </si>
  <si>
    <t>Emerging Technologies Program, Gas - PGE Costs</t>
  </si>
  <si>
    <t>PGE_SW_ETP_Gas_PA</t>
  </si>
  <si>
    <t>2028: $30,664
2029: $31,733
2030: $32,842
2031: $34,064</t>
  </si>
  <si>
    <t>https://cedars.cpuc.ca.gov/programs/PGE_SW_ETP_Gas_PA/details/</t>
  </si>
  <si>
    <t>Food Service POS - PGE Costs</t>
  </si>
  <si>
    <t>PGE_SW_FS_PA</t>
  </si>
  <si>
    <t>2028: $26,507
2029: $27,448
2030: $28,424
2031: $29,508</t>
  </si>
  <si>
    <t>https://cedars.cpuc.ca.gov/programs/PGE_SW_FS_PA/details/</t>
  </si>
  <si>
    <t>PGE_SW_HESC</t>
  </si>
  <si>
    <t>Earth Advantage</t>
  </si>
  <si>
    <t>BayREN is the lead PA for this program. Please see the lead PAs Program Card for more information.</t>
  </si>
  <si>
    <t>2028: $1,460,888
2029: $1,659,390
2030: $1,855,263
2031: $2,058,206</t>
  </si>
  <si>
    <t>https://cedars.cpuc.ca.gov/programs/PGE_SW_HESC/details/</t>
  </si>
  <si>
    <t>SW Home Energy Score California - PGE Costs</t>
  </si>
  <si>
    <t>PGE_SW_HESC_PA</t>
  </si>
  <si>
    <t>2028: $25,093
2029: $26,034
2030: $27,010
2031: $28,023</t>
  </si>
  <si>
    <t>https://cedars.cpuc.ca.gov/programs/PGE_SW_HESC_PA/details/</t>
  </si>
  <si>
    <t>SW HVAC All Electric Non-Residential PGE Costs</t>
  </si>
  <si>
    <t>PGE_SW_HVAC_AE_NonRes_PA</t>
  </si>
  <si>
    <t>2028: $189,564
2029: $196,620
2030: $203,940
2031: $211,605</t>
  </si>
  <si>
    <t>https://cedars.cpuc.ca.gov/programs/PGE_SW_HVAC_AE_NonRes_PA/details/</t>
  </si>
  <si>
    <t>Statewide Residential QI/QM - PGE Costs</t>
  </si>
  <si>
    <t>PGE_SW_HVAC_QIQM_PA</t>
  </si>
  <si>
    <t>https://cedars.cpuc.ca.gov/programs/PGE_SW_HVAC_QIQM_PA/details/</t>
  </si>
  <si>
    <t>Institutional Partnerships, UC/CSU/CCC - PGE Costs</t>
  </si>
  <si>
    <t>PGE_SW_IP_Colleges_PA</t>
  </si>
  <si>
    <t>https://cedars.cpuc.ca.gov/programs/PGE_SW_IP_Colleges_PA/details/</t>
  </si>
  <si>
    <t>Institutional Partnerships: DGS and DoC - PGE Costs</t>
  </si>
  <si>
    <t>PGE_SW_IP_Gov_PA</t>
  </si>
  <si>
    <t>2028: $167,397
2029: $182,630
2030: $194,950
2031: $179,206</t>
  </si>
  <si>
    <t>https://cedars.cpuc.ca.gov/programs/PGE_SW_IP_Gov_PA/details/</t>
  </si>
  <si>
    <t>Midstream Comm Water Heating - PGE Costs</t>
  </si>
  <si>
    <t>PGE_SW_MCWH_PA</t>
  </si>
  <si>
    <t>https://cedars.cpuc.ca.gov/programs/PGE_SW_MCWH_PA/details/</t>
  </si>
  <si>
    <t>SW New Construction NonRes Ag - All Electric - PGE Costs</t>
  </si>
  <si>
    <t>PGE_SW_NC_NonRes_Ag_electric_PA</t>
  </si>
  <si>
    <t>2028: $26,601
2029: $27,571
2030: $28,586
2031: $29,655</t>
  </si>
  <si>
    <t>https://cedars.cpuc.ca.gov/programs/PGE_SW_NC_NonRes_Ag_electric_PA/details/</t>
  </si>
  <si>
    <t>SW New Construction NonRes Ag - Mixed Fuel - PGE Costs</t>
  </si>
  <si>
    <t>PGE_SW_NC_NonRes_Ag_mixed_PA</t>
  </si>
  <si>
    <t>2028: $26,428
2029: $27,408
2030: $28,426
2031: $29,495</t>
  </si>
  <si>
    <t>https://cedars.cpuc.ca.gov/programs/PGE_SW_NC_NonRes_Ag_mixed_PA/details/</t>
  </si>
  <si>
    <t>SW New Construction NonRes Com - All Electric - PGE Costs</t>
  </si>
  <si>
    <t>PGE_SW_NC_NonRes_Com_electric_PA</t>
  </si>
  <si>
    <t>2028: $27,410
2029: $28,535
2030: $29,542
2031: $30,670</t>
  </si>
  <si>
    <t>https://cedars.cpuc.ca.gov/programs/PGE_SW_NC_NonRes_Com_electric_PA/details/</t>
  </si>
  <si>
    <t>SW New Construction NonRes Com - Mixed Fuel - PGE Costs</t>
  </si>
  <si>
    <t>PGE_SW_NC_NonRes_Com_mixed_PA</t>
  </si>
  <si>
    <t>2028: $27,596
2029: $28,373
2030: $29,381
2031: $30,326</t>
  </si>
  <si>
    <t>https://cedars.cpuc.ca.gov/programs/PGE_SW_NC_NonRes_Com_mixed_PA/details/</t>
  </si>
  <si>
    <t>SW New Construction NonRes Ind - All Electric - PGE Costs</t>
  </si>
  <si>
    <t>PGE_SW_NC_NonRes_Ind_electric_PA</t>
  </si>
  <si>
    <t>2028: $26,541
2029: $27,514
2030: $28,531
2031: $29,600</t>
  </si>
  <si>
    <t>https://cedars.cpuc.ca.gov/programs/PGE_SW_NC_NonRes_Ind_electric_PA/details/</t>
  </si>
  <si>
    <t>SW New Construction NonRes Ind - Mixed Fuel - PGE Costs</t>
  </si>
  <si>
    <t>PGE_SW_NC_NonRes_Ind_mixed_PA</t>
  </si>
  <si>
    <t>2028: $26,434
2029: $27,414
2030: $28,431
2031: $29,500</t>
  </si>
  <si>
    <t>https://cedars.cpuc.ca.gov/programs/PGE_SW_NC_NonRes_Ind_mixed_PA/details/</t>
  </si>
  <si>
    <t>SW New Construction NonRes Public - All Electric - PGE Costs</t>
  </si>
  <si>
    <t>PGE_SW_NC_NonRes_Pub_electric_PA</t>
  </si>
  <si>
    <t>2028: $29,481
2029: $30,268
2030: $31,850
2031: $32,963</t>
  </si>
  <si>
    <t>https://cedars.cpuc.ca.gov/programs/PGE_SW_NC_NonRes_Pub_electric_PA/details/</t>
  </si>
  <si>
    <t>SW New Construction NonRes Public - Mixed Fuel - PGE Costs</t>
  </si>
  <si>
    <t>PGE_SW_NC_NonRes_Pub_mixed_PA</t>
  </si>
  <si>
    <t>2028: $27,875
2029: $28,764
2030: $29,521
2031: $30,461</t>
  </si>
  <si>
    <t>https://cedars.cpuc.ca.gov/programs/PGE_SW_NC_NonRes_Pub_mixed_PA/details/</t>
  </si>
  <si>
    <t>SW New Construction NonRes Res - All Electric - PGE Costs</t>
  </si>
  <si>
    <t>PGE_SW_NC_NonRes_Res_electric_PA</t>
  </si>
  <si>
    <t>2028: $50,337
2029: $51,477
2030: $56,023
2031: $59,604</t>
  </si>
  <si>
    <t>https://cedars.cpuc.ca.gov/programs/PGE_SW_NC_NonRes_Res_electric_PA/details/</t>
  </si>
  <si>
    <t>SW New Construction NonRes Res - Mixed Fuel - PGE Costs</t>
  </si>
  <si>
    <t>PGE_SW_NC_NonRes_Res_mixed_PA</t>
  </si>
  <si>
    <t>2028: $26,477
2029: $27,454
2030: $28,442
2031: $29,495</t>
  </si>
  <si>
    <t>https://cedars.cpuc.ca.gov/programs/PGE_SW_NC_NonRes_Res_mixed_PA/details/</t>
  </si>
  <si>
    <t>SW New Construction Res - All Electric - PGE Costs</t>
  </si>
  <si>
    <t>PGE_SW_NC_Res_electric_PA</t>
  </si>
  <si>
    <t>https://cedars.cpuc.ca.gov/programs/PGE_SW_NC_Res_electric_PA/details/</t>
  </si>
  <si>
    <t>WET Career Connections - PGE Costs</t>
  </si>
  <si>
    <t>PGE_SW_WET_CC_PA</t>
  </si>
  <si>
    <t>2028: $8,680
2029: $8,953
2030: $9,235
2031: $9,599</t>
  </si>
  <si>
    <t>https://cedars.cpuc.ca.gov/programs/PGE_SW_WET_CC_PA/details/</t>
  </si>
  <si>
    <t>WET Career and Workforce Readiness - PGE Costs</t>
  </si>
  <si>
    <t>PGE_SW_WET_Work_PA</t>
  </si>
  <si>
    <t>2028: $11,137
2029: $11,485
2030: $11,846
2031: $12,292</t>
  </si>
  <si>
    <t>https://cedars.cpuc.ca.gov/programs/PGE_SW_WET_Work_PA/details/</t>
  </si>
  <si>
    <t>Provides budget filing data to support analysis at the discretion of PAs. The current dataset reflects information available in CEDARS and should be refreshed with each business plan application cycle to ensure accuracy and relevance.</t>
  </si>
  <si>
    <r>
      <rPr>
        <sz val="11"/>
        <color rgb="FF000000"/>
        <rFont val="Calibri"/>
        <family val="2"/>
        <scheme val="minor"/>
      </rPr>
      <t xml:space="preserve">1. Navigate to the https://cedars.cpuc.ca.gov/.
2. Go to Data &gt; Record-level.
3. Click on the latest true-up budget filing data.
4. Group data by columns Year, PA, Program ID, Program Name, Program Group, Primary Sector, Statewide Program, Program Category, Program Implementer, Filing Year Quarter, Program Segment, and Program Status.
5. Collect the numeric columns N - AP and group data by the above columns.
6. Paste data below the orange line.
</t>
    </r>
    <r>
      <rPr>
        <b/>
        <sz val="11"/>
        <color rgb="FF000000"/>
        <rFont val="Calibri"/>
        <family val="2"/>
        <scheme val="minor"/>
      </rPr>
      <t>7. Note column AQ requires data entry.</t>
    </r>
    <r>
      <rPr>
        <sz val="11"/>
        <color rgb="FF000000"/>
        <rFont val="Calibri"/>
        <family val="2"/>
        <scheme val="minor"/>
      </rPr>
      <t xml:space="preserve"> The value is the "PAC Cost % Electric," which is to electric and gas splits for the cost recovery amounts attributed to electric and gas portions. PG&amp;E used 59% for the 2024 TUAL; use 100% and 0% for SCE and SoCalGas respectively. Same splits are used for the respective CCAs and RENs as to the IOUs (unless they span more than one IOU).</t>
    </r>
  </si>
  <si>
    <t>PG&amp;E Notes</t>
  </si>
  <si>
    <t xml:space="preserve">For PG&amp;E's cost categorization mapping methodology , refer to Exhibit 1, Chapter 4, Table 4-16.  PG&amp;E updated Administrative, Marketing/Outreach, Direct Implementation Non-Incentive, and Incentive/Rebate to reflect cost categorization in this table. </t>
  </si>
  <si>
    <t>Field Type</t>
  </si>
  <si>
    <t>Group by columns</t>
  </si>
  <si>
    <t>Numeric columns</t>
  </si>
  <si>
    <t>Calculated Values</t>
  </si>
  <si>
    <t>PG&amp;E added columns</t>
  </si>
  <si>
    <t>Source</t>
  </si>
  <si>
    <t>Budget Filing (business plan, MCAL, or TUAL)</t>
  </si>
  <si>
    <t>Cost Effectiveness Tool (CET)</t>
  </si>
  <si>
    <t>Data Entered</t>
  </si>
  <si>
    <t>Calculated</t>
  </si>
  <si>
    <r>
      <t>Source Field name i</t>
    </r>
    <r>
      <rPr>
        <i/>
        <sz val="8"/>
        <color theme="0" tint="-0.34998626667073579"/>
        <rFont val="Calibri"/>
        <family val="2"/>
        <scheme val="minor"/>
      </rPr>
      <t>f Different than Field Name</t>
    </r>
  </si>
  <si>
    <t>AdminCostsOverheadAndGA + AdminCostsOther + DIRebateAndInspection</t>
  </si>
  <si>
    <t>MarketingOutreach + DIHardwareAndMaterials</t>
  </si>
  <si>
    <t>DIActivity+DIInstallation+UserInputIncentive</t>
  </si>
  <si>
    <t>RebatesandIncents</t>
  </si>
  <si>
    <t>BillReducElec</t>
  </si>
  <si>
    <t>BillReducGas</t>
  </si>
  <si>
    <t>BillIncrElec</t>
  </si>
  <si>
    <t>BillIncrGas</t>
  </si>
  <si>
    <t>WaterEnergyBen</t>
  </si>
  <si>
    <t>[(Lifecycle Net Electric Bill Reductions)-(Lifecycle Net Electric Bill Increases)]/Weighted EUL</t>
  </si>
  <si>
    <t>[(Lifecycle Net Gas Bill Reductions)-(Lifecycle Net Gas Bill Increases)]/Weighted EUL</t>
  </si>
  <si>
    <t>([Electric Benefits]+[Water Energy Benefits]+[Lifecycle Electric Bill Increases]+[PAC Cost % Electric]*[Other Benefits])/[Weighted EUL]</t>
  </si>
  <si>
    <t>([Gas Benefits]+[Lifecycle Gas Bill Increases]+(1-[PAC Cost % Electric])*[Other Benefits])/[Weighted EUL]</t>
  </si>
  <si>
    <t>((Electric PAC Cost) * PAC Cost % Electric + (Lifecycle Net Electric Bill Reductions))/[Weighted EUL]</t>
  </si>
  <si>
    <t>((Gas PAC Cost) *(1-PAC Cost % Electric) + (Lifecycle Net Gas Bill Reductions))/[Weighted EUL]</t>
  </si>
  <si>
    <t>[Lifecycle Net Therm]* 99976.1 +[Lifecycle Net kWh] *3412.14)/([First Year Net Therm]*99976.1+[First Year Net kWh]*3412.14)</t>
  </si>
  <si>
    <t>Exclude from CEDARS Budget Flag</t>
  </si>
  <si>
    <t>Exclude from Cost Effectiveness Flag</t>
  </si>
  <si>
    <t>SCBCost</t>
  </si>
  <si>
    <t>ElecBen_SB</t>
  </si>
  <si>
    <t>GasBen_SB</t>
  </si>
  <si>
    <t>WaterEnergyBen_SB</t>
  </si>
  <si>
    <t>SCHCost</t>
  </si>
  <si>
    <t>ElecBen_SH</t>
  </si>
  <si>
    <t>GasBen_SH</t>
  </si>
  <si>
    <t>WaterEnergyBen_SH</t>
  </si>
  <si>
    <t>Unit TaxCredits</t>
  </si>
  <si>
    <t>RIMCost</t>
  </si>
  <si>
    <t>Example</t>
  </si>
  <si>
    <t>2024</t>
  </si>
  <si>
    <t>BAY</t>
  </si>
  <si>
    <t>BAYREN02</t>
  </si>
  <si>
    <t>Multi Family</t>
  </si>
  <si>
    <t>Energy Upgrade California</t>
  </si>
  <si>
    <t>Plug Load and Appliances</t>
  </si>
  <si>
    <t>Active</t>
  </si>
  <si>
    <t>87.037</t>
  </si>
  <si>
    <t>200,240</t>
  </si>
  <si>
    <t>-288.820</t>
  </si>
  <si>
    <t>60.926</t>
  </si>
  <si>
    <t>Field Name</t>
  </si>
  <si>
    <t>Program Group</t>
  </si>
  <si>
    <t>Statewide Program</t>
  </si>
  <si>
    <t>Program Status</t>
  </si>
  <si>
    <t>First Year Gross kWh</t>
  </si>
  <si>
    <t>First Year Gross kW</t>
  </si>
  <si>
    <t>First Year Gross Therm</t>
  </si>
  <si>
    <t>First Year Net kWh</t>
  </si>
  <si>
    <t>First Year Net kW</t>
  </si>
  <si>
    <t>First Year Net Therm</t>
  </si>
  <si>
    <t>Lifecycle Net kWh</t>
  </si>
  <si>
    <t>Lifecycle Net Therm</t>
  </si>
  <si>
    <t>Lifecycle Net Elec CO2</t>
  </si>
  <si>
    <t>Lifecycle Net Gas CO2</t>
  </si>
  <si>
    <t>Total System Benefit</t>
  </si>
  <si>
    <t>Total System Benefit Gross</t>
  </si>
  <si>
    <t>TRC Cost</t>
  </si>
  <si>
    <t>PAC Cost</t>
  </si>
  <si>
    <t>Electric Benefits</t>
  </si>
  <si>
    <t>Gas Benefits</t>
  </si>
  <si>
    <t>Other Benefits</t>
  </si>
  <si>
    <t>First Year Net Elec CO2</t>
  </si>
  <si>
    <t>First Year Net Gas CO2</t>
  </si>
  <si>
    <t>On Bill Financing Program Costs</t>
  </si>
  <si>
    <t>Lifecycle Net Electric Bill Reductions</t>
  </si>
  <si>
    <t>Lifecycle Net Gas Bill Reductions</t>
  </si>
  <si>
    <t>Lifecycle Net Electric Bill Increases</t>
  </si>
  <si>
    <t>Lifecycle Net Gas Bill Increases</t>
  </si>
  <si>
    <t>Water-Energy Benefits</t>
  </si>
  <si>
    <t>PAC Cost % Electric</t>
  </si>
  <si>
    <t>Average Annual Electric Bill Savings</t>
  </si>
  <si>
    <t>Average Annual Gas Bill Savings</t>
  </si>
  <si>
    <t>Annualized RIM Benefit Electric</t>
  </si>
  <si>
    <t>Annualized RIM Benefit Gas</t>
  </si>
  <si>
    <t>Annualized RIM Cost Electric</t>
  </si>
  <si>
    <t>Annualized RIM Cost Gas</t>
  </si>
  <si>
    <t>Weighted EUL</t>
  </si>
  <si>
    <t>Societal Cost Test - Base Cost</t>
  </si>
  <si>
    <t>Societal Cost Test - Base Electric Benefits</t>
  </si>
  <si>
    <t>Societal Cost Test - Base Gas Benefits</t>
  </si>
  <si>
    <t>Societal Cost Test - Base Water Energy Benefits</t>
  </si>
  <si>
    <t>Societal Cost Test - High Cost</t>
  </si>
  <si>
    <t>Societal Cost Test - High Electric Benefits</t>
  </si>
  <si>
    <t>Societal Cost Test - High Gas Benefits</t>
  </si>
  <si>
    <t>Societal Cost Test - High Water Energy Benefits</t>
  </si>
  <si>
    <t>Tax Credits</t>
  </si>
  <si>
    <t>RIM Cost</t>
  </si>
  <si>
    <t>PGE</t>
  </si>
  <si>
    <t>New Local 3P</t>
  </si>
  <si>
    <t>Local</t>
  </si>
  <si>
    <t>Resource</t>
  </si>
  <si>
    <t>active</t>
  </si>
  <si>
    <t>FALSE</t>
  </si>
  <si>
    <t>New Core</t>
  </si>
  <si>
    <t>new</t>
  </si>
  <si>
    <t>Commercial Efficiency Program</t>
  </si>
  <si>
    <t>Targeted Load Management Placeholder</t>
  </si>
  <si>
    <t>C&amp;S Decarbonization Support Placeholder</t>
  </si>
  <si>
    <t>C&amp;S</t>
  </si>
  <si>
    <t>PA Costs</t>
  </si>
  <si>
    <t>Evaluation Measurement and Verification</t>
  </si>
  <si>
    <t>Pre-existing</t>
  </si>
  <si>
    <t>Powerful Neighborhood ZE</t>
  </si>
  <si>
    <t>Electrify My Block</t>
  </si>
  <si>
    <t>Residential Equity Program - Empower My Home</t>
  </si>
  <si>
    <t>SW - PGE Lead</t>
  </si>
  <si>
    <t>State Appliance Standards Advocacy PA Costs</t>
  </si>
  <si>
    <t>State Building Codes Advocacy PA Costs</t>
  </si>
  <si>
    <t>National Codes &amp; Standards Advocacy PA Costs</t>
  </si>
  <si>
    <t>SW - Other IOU Lead</t>
  </si>
  <si>
    <t>Audit</t>
  </si>
  <si>
    <t>SW HVAC All Electric Non-Residential - PGE Costs</t>
  </si>
  <si>
    <t>Government Partnerships</t>
  </si>
  <si>
    <t>State Institutional Partnership</t>
  </si>
  <si>
    <t>Workforce Education and Training</t>
  </si>
  <si>
    <t>TRUE</t>
  </si>
  <si>
    <t>Portfolio Oversight</t>
  </si>
  <si>
    <t>Emerging Technologies</t>
  </si>
  <si>
    <t>OBF Loan Pool</t>
  </si>
  <si>
    <t>Loan Pool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</si>
</sst>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1">
    <numFmt numFmtId="5" formatCode="&quot;$&quot;#,##0_);\(&quot;$&quot;#,##0\)"/>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0.0%"/>
    <numFmt numFmtId="166" formatCode="[$$-409]#,##0.00"/>
    <numFmt numFmtId="167" formatCode="_(* #,##0_);_(* \(#,##0\);_(* &quot;-&quot;??_);_(@_)"/>
    <numFmt numFmtId="168" formatCode="&quot;$&quot;#,##0.00"/>
    <numFmt numFmtId="169" formatCode="mmmddyyyy"/>
    <numFmt numFmtId="170" formatCode="yymmmmdd"/>
    <numFmt numFmtId="171" formatCode="0.0%;_(* &quot;-&quot;_)"/>
    <numFmt numFmtId="172" formatCode="#,##0.0,,,&quot;bn&quot;"/>
    <numFmt numFmtId="173" formatCode="#,##0;\-#,##0;&quot;-&quot;"/>
    <numFmt numFmtId="174" formatCode="&quot;$&quot;#,\);\(&quot;$&quot;#,##0\)"/>
    <numFmt numFmtId="175" formatCode="_-* #,##0.00_-;\-* #,##0.00_-;_-* &quot;-&quot;??_-;_-@_-"/>
    <numFmt numFmtId="176" formatCode="hh:mm"/>
    <numFmt numFmtId="177" formatCode="00000"/>
    <numFmt numFmtId="178" formatCode="_-&quot;$&quot;* #,##0.00_-;\-&quot;$&quot;* #,##0.00_-;_-&quot;$&quot;* &quot;-&quot;??_-;_-@_-"/>
    <numFmt numFmtId="179" formatCode="&quot;$&quot;\ #,##0.00_);\(&quot;$&quot;\ #,##0.00\)"/>
    <numFmt numFmtId="180" formatCode="mm/dd/yyyy;@"/>
    <numFmt numFmtId="181" formatCode="#,##0.00;[Red]#,##0.00"/>
    <numFmt numFmtId="182" formatCode="_([$€-2]* #,##0.00_);_([$€-2]* \(#,##0.00\);_([$€-2]* &quot;-&quot;??_)"/>
    <numFmt numFmtId="183" formatCode="\€#,##0.0,,,&quot;bn&quot;"/>
    <numFmt numFmtId="184" formatCode="\€#,##0.0,,&quot;m&quot;"/>
    <numFmt numFmtId="185" formatCode="\€#,##0.0,&quot;k&quot;"/>
    <numFmt numFmtId="186" formatCode="\€#,##0.00"/>
    <numFmt numFmtId="187" formatCode="_-* #,##0.0_-;\-* #,##0.0_-;_-* &quot;-&quot;??_-;_-@_-"/>
    <numFmt numFmtId="188" formatCode="yyyy"/>
    <numFmt numFmtId="189" formatCode="\£#,##0.00"/>
    <numFmt numFmtId="190" formatCode="\£#,##0.0,,,&quot;bn&quot;"/>
    <numFmt numFmtId="191" formatCode="\£#,##0.0,,&quot;m&quot;"/>
    <numFmt numFmtId="192" formatCode="\£#,##0.0,&quot;k&quot;"/>
    <numFmt numFmtId="193" formatCode="#,##0.00&quot; $&quot;;\-#,##0.00&quot; $&quot;"/>
    <numFmt numFmtId="194" formatCode=";;;"/>
    <numFmt numFmtId="195" formatCode="General_)"/>
    <numFmt numFmtId="196" formatCode="@*."/>
    <numFmt numFmtId="197" formatCode="_ * #,##0_ ;_ * \-#,##0_ ;_ * &quot;-&quot;_ ;_ @_ "/>
    <numFmt numFmtId="198" formatCode="_ * #,##0.00_ ;_ * \-#,##0.00_ ;_ * &quot;-&quot;??_ ;_ @_ "/>
    <numFmt numFmtId="199" formatCode="#,##0.0,,&quot;m&quot;"/>
    <numFmt numFmtId="200" formatCode="dd/mm/yy"/>
    <numFmt numFmtId="201" formatCode="0.0%;_(&quot;-&quot;_)"/>
    <numFmt numFmtId="202" formatCode="0.0000%"/>
    <numFmt numFmtId="203" formatCode="[&lt;=9999999]###\-####;\(###\)\ ###\-####"/>
    <numFmt numFmtId="204" formatCode="&quot;$&quot;#,##0"/>
    <numFmt numFmtId="205" formatCode="mmm\-yyyy"/>
    <numFmt numFmtId="206" formatCode="#,###,##0,&quot;k&quot;"/>
    <numFmt numFmtId="207" formatCode="#,##0,_);\(#,##0,\)"/>
    <numFmt numFmtId="208" formatCode="\$#,##0.0,,,&quot;bn&quot;"/>
    <numFmt numFmtId="209" formatCode="\$#,##0.0,,&quot;m&quot;"/>
    <numFmt numFmtId="210" formatCode="\$#,##0.0,&quot;k&quot;"/>
    <numFmt numFmtId="211" formatCode="[$-409]d\-mmm\-yy;@"/>
    <numFmt numFmtId="212" formatCode="00\-0000000"/>
    <numFmt numFmtId="213" formatCode="_(* #,##0.0_);_(* \(#,##0.0\);_(* &quot;-&quot;??_);_(@_)"/>
    <numFmt numFmtId="214" formatCode="_-* #,##0.00\ &quot;DM&quot;_-;\-* #,##0.00\ &quot;DM&quot;_-;_-* &quot;-&quot;??\ &quot;DM&quot;_-;_-@_-"/>
    <numFmt numFmtId="215" formatCode="[$-F800]dddd\,\ mmmm\ dd\,\ yyyy"/>
    <numFmt numFmtId="216" formatCode="&quot;$&quot;#,##0.0000"/>
    <numFmt numFmtId="217" formatCode="0.0"/>
  </numFmts>
  <fonts count="230">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FF0000"/>
      <name val="Calibri"/>
      <family val="2"/>
      <scheme val="minor"/>
    </font>
    <font>
      <sz val="10"/>
      <name val="Arial"/>
      <family val="2"/>
    </font>
    <font>
      <sz val="10"/>
      <name val="Times New Roman"/>
      <family val="1"/>
    </font>
    <font>
      <sz val="11"/>
      <name val="Calibri"/>
      <family val="2"/>
      <scheme val="minor"/>
    </font>
    <font>
      <b/>
      <sz val="10"/>
      <name val="Arial"/>
      <family val="2"/>
    </font>
    <font>
      <b/>
      <sz val="12"/>
      <name val="Arial"/>
      <family val="2"/>
    </font>
    <font>
      <sz val="12"/>
      <color theme="1"/>
      <name val="Calibri"/>
      <family val="2"/>
      <scheme val="minor"/>
    </font>
    <font>
      <sz val="11"/>
      <color rgb="FF0000FF"/>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0"/>
      <name val="Helv"/>
      <charset val="204"/>
    </font>
    <font>
      <sz val="12"/>
      <name val="???"/>
      <family val="1"/>
      <charset val="129"/>
    </font>
    <font>
      <u/>
      <sz val="8.4"/>
      <color indexed="12"/>
      <name val="Arial"/>
      <family val="2"/>
    </font>
    <font>
      <sz val="10"/>
      <color indexed="11"/>
      <name val="Arial"/>
      <family val="2"/>
    </font>
    <font>
      <i/>
      <sz val="10"/>
      <color indexed="12"/>
      <name val="Arial"/>
      <family val="2"/>
    </font>
    <font>
      <i/>
      <sz val="10"/>
      <color indexed="10"/>
      <name val="Arial"/>
      <family val="2"/>
    </font>
    <font>
      <sz val="11"/>
      <color indexed="8"/>
      <name val="Calibri"/>
      <family val="2"/>
    </font>
    <font>
      <sz val="11"/>
      <color indexed="9"/>
      <name val="Calibri"/>
      <family val="2"/>
    </font>
    <font>
      <sz val="10"/>
      <color indexed="8"/>
      <name val="MS Sans Serif"/>
      <family val="2"/>
    </font>
    <font>
      <sz val="10"/>
      <name val="Geneva"/>
      <family val="2"/>
    </font>
    <font>
      <sz val="11"/>
      <color indexed="20"/>
      <name val="Calibri"/>
      <family val="2"/>
    </font>
    <font>
      <sz val="9"/>
      <name val="Helv"/>
    </font>
    <font>
      <sz val="10"/>
      <color indexed="8"/>
      <name val="Arial"/>
      <family val="2"/>
    </font>
    <font>
      <b/>
      <sz val="11"/>
      <color indexed="52"/>
      <name val="Calibri"/>
      <family val="2"/>
    </font>
    <font>
      <b/>
      <sz val="11"/>
      <color indexed="53"/>
      <name val="Calibri"/>
      <family val="2"/>
    </font>
    <font>
      <b/>
      <sz val="11"/>
      <color indexed="9"/>
      <name val="Calibri"/>
      <family val="2"/>
    </font>
    <font>
      <sz val="10"/>
      <name val="MS Sans Serif"/>
      <family val="2"/>
    </font>
    <font>
      <sz val="10"/>
      <name val="MS Serif"/>
      <family val="1"/>
    </font>
    <font>
      <sz val="11"/>
      <name val="Book Antiqua"/>
      <family val="1"/>
    </font>
    <font>
      <sz val="10"/>
      <color theme="1"/>
      <name val="Arial"/>
      <family val="2"/>
    </font>
    <font>
      <sz val="10"/>
      <color indexed="12"/>
      <name val="Times New Roman"/>
      <family val="1"/>
    </font>
    <font>
      <sz val="11"/>
      <name val="??"/>
      <family val="3"/>
      <charset val="129"/>
    </font>
    <font>
      <sz val="10"/>
      <color indexed="16"/>
      <name val="MS Serif"/>
      <family val="1"/>
    </font>
    <font>
      <i/>
      <sz val="11"/>
      <color indexed="23"/>
      <name val="Calibri"/>
      <family val="2"/>
    </font>
    <font>
      <sz val="8"/>
      <name val="Arial"/>
      <family val="2"/>
    </font>
    <font>
      <sz val="6"/>
      <name val="Arial"/>
      <family val="2"/>
    </font>
    <font>
      <sz val="11"/>
      <color indexed="17"/>
      <name val="Calibri"/>
      <family val="2"/>
    </font>
    <font>
      <b/>
      <u/>
      <sz val="11"/>
      <color indexed="37"/>
      <name val="Arial"/>
      <family val="2"/>
    </font>
    <font>
      <b/>
      <sz val="18"/>
      <name val="Arial"/>
      <family val="2"/>
    </font>
    <font>
      <b/>
      <sz val="15"/>
      <color indexed="56"/>
      <name val="Calibri"/>
      <family val="2"/>
    </font>
    <font>
      <b/>
      <sz val="15"/>
      <color indexed="62"/>
      <name val="Calibri"/>
      <family val="2"/>
    </font>
    <font>
      <b/>
      <sz val="13"/>
      <color indexed="56"/>
      <name val="Calibri"/>
      <family val="2"/>
    </font>
    <font>
      <b/>
      <sz val="13"/>
      <color indexed="62"/>
      <name val="Calibri"/>
      <family val="2"/>
    </font>
    <font>
      <b/>
      <sz val="11"/>
      <color indexed="56"/>
      <name val="Calibri"/>
      <family val="2"/>
    </font>
    <font>
      <b/>
      <sz val="11"/>
      <color indexed="62"/>
      <name val="Calibri"/>
      <family val="2"/>
    </font>
    <font>
      <sz val="10"/>
      <color indexed="12"/>
      <name val="Arial"/>
      <family val="2"/>
    </font>
    <font>
      <sz val="7"/>
      <color indexed="12"/>
      <name val="Arial"/>
      <family val="2"/>
    </font>
    <font>
      <sz val="11"/>
      <color indexed="62"/>
      <name val="Calibri"/>
      <family val="2"/>
    </font>
    <font>
      <sz val="11"/>
      <color indexed="52"/>
      <name val="Calibri"/>
      <family val="2"/>
    </font>
    <font>
      <sz val="11"/>
      <color indexed="53"/>
      <name val="Calibri"/>
      <family val="2"/>
    </font>
    <font>
      <sz val="11"/>
      <color indexed="60"/>
      <name val="Calibri"/>
      <family val="2"/>
    </font>
    <font>
      <sz val="7"/>
      <name val="Small Fonts"/>
      <family val="2"/>
    </font>
    <font>
      <sz val="12"/>
      <name val="Arial"/>
      <family val="2"/>
    </font>
    <font>
      <sz val="11"/>
      <name val="Tms Rmn"/>
    </font>
    <font>
      <sz val="9"/>
      <name val="Arial"/>
      <family val="2"/>
    </font>
    <font>
      <i/>
      <sz val="11"/>
      <name val="Arial"/>
      <family val="2"/>
    </font>
    <font>
      <b/>
      <sz val="11"/>
      <color indexed="63"/>
      <name val="Calibri"/>
      <family val="2"/>
    </font>
    <font>
      <sz val="22"/>
      <name val="UBSHeadline"/>
      <family val="1"/>
    </font>
    <font>
      <sz val="8"/>
      <color indexed="8"/>
      <name val="Arial"/>
      <family val="2"/>
    </font>
    <font>
      <sz val="10"/>
      <color indexed="10"/>
      <name val="Geneva"/>
      <family val="2"/>
    </font>
    <font>
      <sz val="10"/>
      <color indexed="14"/>
      <name val="Arial"/>
      <family val="2"/>
    </font>
    <font>
      <sz val="8"/>
      <name val="Helv"/>
    </font>
    <font>
      <b/>
      <sz val="9"/>
      <color indexed="8"/>
      <name val="Arial"/>
      <family val="2"/>
    </font>
    <font>
      <b/>
      <sz val="10"/>
      <color indexed="39"/>
      <name val="Arial"/>
      <family val="2"/>
    </font>
    <font>
      <b/>
      <sz val="11"/>
      <color indexed="9"/>
      <name val="Arial"/>
      <family val="2"/>
    </font>
    <font>
      <b/>
      <i/>
      <sz val="11"/>
      <color indexed="9"/>
      <name val="Arial"/>
      <family val="2"/>
    </font>
    <font>
      <b/>
      <sz val="10"/>
      <color indexed="8"/>
      <name val="Arial"/>
      <family val="2"/>
    </font>
    <font>
      <b/>
      <sz val="9"/>
      <name val="Arial"/>
      <family val="2"/>
    </font>
    <font>
      <b/>
      <sz val="8"/>
      <name val="Arial"/>
      <family val="2"/>
    </font>
    <font>
      <b/>
      <sz val="12"/>
      <color indexed="8"/>
      <name val="Arial"/>
      <family val="2"/>
    </font>
    <font>
      <i/>
      <sz val="8"/>
      <color indexed="8"/>
      <name val="Arial"/>
      <family val="2"/>
    </font>
    <font>
      <sz val="10"/>
      <color indexed="56"/>
      <name val="Arial"/>
      <family val="2"/>
    </font>
    <font>
      <sz val="10"/>
      <color indexed="39"/>
      <name val="Arial"/>
      <family val="2"/>
    </font>
    <font>
      <sz val="12"/>
      <color indexed="9"/>
      <name val="Arial"/>
      <family val="2"/>
    </font>
    <font>
      <i/>
      <sz val="12"/>
      <color indexed="9"/>
      <name val="Arial"/>
      <family val="2"/>
    </font>
    <font>
      <sz val="9"/>
      <color indexed="8"/>
      <name val="Arial"/>
      <family val="2"/>
    </font>
    <font>
      <sz val="11"/>
      <color indexed="9"/>
      <name val="Arial"/>
      <family val="2"/>
    </font>
    <font>
      <i/>
      <sz val="11"/>
      <color indexed="9"/>
      <name val="Arial"/>
      <family val="2"/>
    </font>
    <font>
      <b/>
      <sz val="11"/>
      <color indexed="56"/>
      <name val="Arial"/>
      <family val="2"/>
    </font>
    <font>
      <b/>
      <i/>
      <sz val="11"/>
      <color indexed="56"/>
      <name val="Arial"/>
      <family val="2"/>
    </font>
    <font>
      <b/>
      <sz val="11"/>
      <color indexed="18"/>
      <name val="Arial Narrow"/>
      <family val="2"/>
    </font>
    <font>
      <b/>
      <sz val="14"/>
      <name val="Arial"/>
      <family val="2"/>
    </font>
    <font>
      <sz val="10"/>
      <color indexed="10"/>
      <name val="Arial"/>
      <family val="2"/>
    </font>
    <font>
      <sz val="9"/>
      <color indexed="20"/>
      <name val="Arial"/>
      <family val="2"/>
    </font>
    <font>
      <sz val="9"/>
      <color indexed="48"/>
      <name val="Arial"/>
      <family val="2"/>
    </font>
    <font>
      <b/>
      <sz val="12"/>
      <color indexed="20"/>
      <name val="Arial"/>
      <family val="2"/>
    </font>
    <font>
      <b/>
      <sz val="9"/>
      <color indexed="20"/>
      <name val="Arial"/>
      <family val="2"/>
    </font>
    <font>
      <b/>
      <sz val="18"/>
      <color indexed="62"/>
      <name val="Cambria"/>
      <family val="2"/>
    </font>
    <font>
      <sz val="5"/>
      <name val="Arial"/>
      <family val="2"/>
    </font>
    <font>
      <sz val="10"/>
      <name val="Tahoma"/>
      <family val="2"/>
    </font>
    <font>
      <b/>
      <sz val="8"/>
      <color indexed="8"/>
      <name val="Helv"/>
    </font>
    <font>
      <sz val="10"/>
      <name val="Frutiger 45 Light"/>
      <family val="2"/>
    </font>
    <font>
      <b/>
      <sz val="18"/>
      <color indexed="56"/>
      <name val="Cambria"/>
      <family val="2"/>
    </font>
    <font>
      <b/>
      <sz val="11"/>
      <color indexed="8"/>
      <name val="Calibri"/>
      <family val="2"/>
    </font>
    <font>
      <sz val="8"/>
      <color indexed="12"/>
      <name val="Arial"/>
      <family val="2"/>
    </font>
    <font>
      <sz val="12"/>
      <name val="Arial Black"/>
      <family val="2"/>
    </font>
    <font>
      <sz val="11"/>
      <color indexed="10"/>
      <name val="Calibri"/>
      <family val="2"/>
    </font>
    <font>
      <sz val="10"/>
      <color indexed="9"/>
      <name val="Arial"/>
      <family val="2"/>
    </font>
    <font>
      <b/>
      <sz val="10"/>
      <name val="Times New Roman"/>
      <family val="1"/>
    </font>
    <font>
      <sz val="10"/>
      <color indexed="8"/>
      <name val="楲污瑡潩⁮"/>
    </font>
    <font>
      <sz val="11"/>
      <color rgb="FF000000"/>
      <name val="Calibri"/>
      <family val="2"/>
      <scheme val="minor"/>
    </font>
    <font>
      <sz val="10"/>
      <name val="Arial"/>
      <family val="2"/>
    </font>
    <font>
      <sz val="10"/>
      <name val="Helv"/>
    </font>
    <font>
      <b/>
      <sz val="18"/>
      <color theme="3"/>
      <name val="Calibri Light"/>
      <family val="2"/>
      <scheme val="major"/>
    </font>
    <font>
      <sz val="11"/>
      <color rgb="FF9C6500"/>
      <name val="Calibri"/>
      <family val="2"/>
      <scheme val="minor"/>
    </font>
    <font>
      <sz val="7"/>
      <name val="Arial"/>
      <family val="2"/>
    </font>
    <font>
      <sz val="11"/>
      <color indexed="16"/>
      <name val="Calibri"/>
      <family val="2"/>
    </font>
    <font>
      <sz val="11"/>
      <color indexed="37"/>
      <name val="Calibri"/>
      <family val="2"/>
    </font>
    <font>
      <b/>
      <sz val="11"/>
      <color indexed="17"/>
      <name val="Calibri"/>
      <family val="2"/>
    </font>
    <font>
      <b/>
      <sz val="11"/>
      <color indexed="10"/>
      <name val="Calibri"/>
      <family val="2"/>
      <scheme val="minor"/>
    </font>
    <font>
      <sz val="10"/>
      <color theme="1"/>
      <name val="Calibri"/>
      <family val="2"/>
    </font>
    <font>
      <i/>
      <sz val="10"/>
      <color indexed="23"/>
      <name val="Arial"/>
      <family val="2"/>
    </font>
    <font>
      <b/>
      <sz val="15"/>
      <color indexed="62"/>
      <name val="Calibri"/>
      <family val="2"/>
      <scheme val="minor"/>
    </font>
    <font>
      <b/>
      <sz val="13"/>
      <color indexed="62"/>
      <name val="Calibri"/>
      <family val="2"/>
      <scheme val="minor"/>
    </font>
    <font>
      <b/>
      <sz val="11"/>
      <color indexed="62"/>
      <name val="Calibri"/>
      <family val="2"/>
      <scheme val="minor"/>
    </font>
    <font>
      <u/>
      <sz val="10"/>
      <color indexed="12"/>
      <name val="Times New Roman"/>
      <family val="1"/>
    </font>
    <font>
      <u/>
      <sz val="11"/>
      <color theme="10"/>
      <name val="Calibri"/>
      <family val="2"/>
    </font>
    <font>
      <u/>
      <sz val="10"/>
      <color indexed="12"/>
      <name val="Arial"/>
      <family val="2"/>
    </font>
    <font>
      <u/>
      <sz val="9"/>
      <color indexed="12"/>
      <name val="Geneva"/>
    </font>
    <font>
      <sz val="11"/>
      <color indexed="48"/>
      <name val="Calibri"/>
      <family val="2"/>
    </font>
    <font>
      <sz val="11"/>
      <color indexed="10"/>
      <name val="Calibri"/>
      <family val="2"/>
      <scheme val="minor"/>
    </font>
    <font>
      <sz val="11"/>
      <color indexed="19"/>
      <name val="Calibri"/>
      <family val="2"/>
      <scheme val="minor"/>
    </font>
    <font>
      <sz val="12"/>
      <name val="Helv"/>
    </font>
    <font>
      <sz val="8"/>
      <color indexed="62"/>
      <name val="Arial"/>
      <family val="2"/>
    </font>
    <font>
      <b/>
      <sz val="8"/>
      <color indexed="8"/>
      <name val="Arial"/>
      <family val="2"/>
    </font>
    <font>
      <sz val="19"/>
      <name val="Arial"/>
      <family val="2"/>
    </font>
    <font>
      <b/>
      <sz val="16"/>
      <color indexed="23"/>
      <name val="Arial"/>
      <family val="2"/>
    </font>
    <font>
      <sz val="19"/>
      <color indexed="48"/>
      <name val="Arial"/>
      <family val="2"/>
    </font>
    <font>
      <sz val="8"/>
      <color indexed="14"/>
      <name val="Arial"/>
      <family val="2"/>
    </font>
    <font>
      <b/>
      <sz val="40"/>
      <color indexed="63"/>
      <name val="Trebuchet MS"/>
      <family val="2"/>
    </font>
    <font>
      <b/>
      <sz val="22"/>
      <name val="Tahoma"/>
      <family val="2"/>
    </font>
    <font>
      <b/>
      <sz val="24"/>
      <name val="Tahoma"/>
      <family val="2"/>
    </font>
    <font>
      <sz val="22"/>
      <name val="Tahoma"/>
      <family val="2"/>
    </font>
    <font>
      <sz val="11"/>
      <color indexed="14"/>
      <name val="Calibri"/>
      <family val="2"/>
    </font>
    <font>
      <sz val="10"/>
      <color theme="1"/>
      <name val="Calibri"/>
      <family val="2"/>
      <scheme val="minor"/>
    </font>
    <font>
      <b/>
      <sz val="12"/>
      <name val="Calibri"/>
      <family val="2"/>
      <scheme val="minor"/>
    </font>
    <font>
      <b/>
      <sz val="10"/>
      <name val="Calibri"/>
      <family val="2"/>
      <scheme val="minor"/>
    </font>
    <font>
      <b/>
      <sz val="11"/>
      <name val="Calibri"/>
      <family val="2"/>
      <scheme val="minor"/>
    </font>
    <font>
      <b/>
      <vertAlign val="superscript"/>
      <sz val="11"/>
      <name val="Calibri"/>
      <family val="2"/>
      <scheme val="minor"/>
    </font>
    <font>
      <sz val="8"/>
      <name val="Calibri"/>
      <family val="2"/>
      <scheme val="minor"/>
    </font>
    <font>
      <sz val="10"/>
      <name val="Calibri"/>
      <family val="2"/>
      <scheme val="minor"/>
    </font>
    <font>
      <sz val="12"/>
      <color rgb="FF9C6500"/>
      <name val="Calibri"/>
      <family val="2"/>
      <scheme val="minor"/>
    </font>
    <font>
      <sz val="12"/>
      <color rgb="FF006100"/>
      <name val="Calibri"/>
      <family val="2"/>
      <scheme val="minor"/>
    </font>
    <font>
      <b/>
      <sz val="11"/>
      <color rgb="FFFF0000"/>
      <name val="Calibri"/>
      <family val="2"/>
      <scheme val="minor"/>
    </font>
    <font>
      <b/>
      <sz val="11"/>
      <color rgb="FF000000"/>
      <name val="Calibri"/>
      <family val="2"/>
      <scheme val="minor"/>
    </font>
    <font>
      <b/>
      <sz val="11"/>
      <color rgb="FF0070C0"/>
      <name val="Calibri"/>
      <family val="2"/>
      <scheme val="minor"/>
    </font>
    <font>
      <b/>
      <vertAlign val="superscript"/>
      <sz val="11"/>
      <color rgb="FF000000"/>
      <name val="Calibri"/>
      <family val="2"/>
      <scheme val="minor"/>
    </font>
    <font>
      <u/>
      <sz val="12"/>
      <color theme="10"/>
      <name val="Calibri"/>
      <family val="2"/>
      <scheme val="minor"/>
    </font>
    <font>
      <i/>
      <sz val="11"/>
      <color theme="1"/>
      <name val="Calibri"/>
      <family val="2"/>
      <scheme val="minor"/>
    </font>
    <font>
      <sz val="10"/>
      <color theme="0" tint="-0.249977111117893"/>
      <name val="Calibri"/>
      <family val="2"/>
      <scheme val="minor"/>
    </font>
    <font>
      <sz val="10"/>
      <color rgb="FFFF0000"/>
      <name val="Calibri"/>
      <family val="2"/>
      <scheme val="minor"/>
    </font>
    <font>
      <i/>
      <sz val="10"/>
      <name val="Calibri"/>
      <family val="2"/>
      <scheme val="minor"/>
    </font>
    <font>
      <sz val="10"/>
      <color rgb="FF0000FF"/>
      <name val="Calibri"/>
      <family val="2"/>
      <scheme val="minor"/>
    </font>
    <font>
      <i/>
      <sz val="10"/>
      <color theme="1"/>
      <name val="Calibri"/>
      <family val="2"/>
      <scheme val="minor"/>
    </font>
    <font>
      <sz val="8"/>
      <color theme="0" tint="-0.249977111117893"/>
      <name val="Calibri"/>
      <family val="2"/>
      <scheme val="minor"/>
    </font>
    <font>
      <i/>
      <sz val="8"/>
      <name val="Calibri"/>
      <family val="2"/>
      <scheme val="minor"/>
    </font>
    <font>
      <i/>
      <u/>
      <sz val="12"/>
      <color indexed="10"/>
      <name val="Calibri"/>
      <family val="2"/>
      <scheme val="minor"/>
    </font>
    <font>
      <i/>
      <sz val="11"/>
      <name val="Calibri"/>
      <family val="2"/>
      <scheme val="minor"/>
    </font>
    <font>
      <i/>
      <sz val="11"/>
      <color rgb="FF000000"/>
      <name val="Calibri"/>
      <family val="2"/>
      <scheme val="minor"/>
    </font>
    <font>
      <i/>
      <sz val="11"/>
      <color rgb="FFFF0000"/>
      <name val="Calibri"/>
      <family val="2"/>
      <scheme val="minor"/>
    </font>
    <font>
      <b/>
      <sz val="11"/>
      <color theme="1"/>
      <name val="Calibri"/>
      <family val="2"/>
    </font>
    <font>
      <sz val="11"/>
      <name val="Calibri"/>
      <family val="2"/>
    </font>
    <font>
      <b/>
      <sz val="11"/>
      <name val="Calibri"/>
      <family val="2"/>
    </font>
    <font>
      <strike/>
      <sz val="11"/>
      <color rgb="FFFF0000"/>
      <name val="Calibri"/>
      <family val="2"/>
      <scheme val="minor"/>
    </font>
    <font>
      <i/>
      <sz val="11"/>
      <color theme="0" tint="-0.34998626667073579"/>
      <name val="Calibri"/>
      <family val="2"/>
      <scheme val="minor"/>
    </font>
    <font>
      <i/>
      <sz val="9"/>
      <color theme="0" tint="-0.34998626667073579"/>
      <name val="Calibri"/>
      <family val="2"/>
      <scheme val="minor"/>
    </font>
    <font>
      <sz val="11"/>
      <color theme="0" tint="-0.34998626667073579"/>
      <name val="Calibri"/>
      <family val="2"/>
      <scheme val="minor"/>
    </font>
    <font>
      <i/>
      <sz val="8"/>
      <color theme="1"/>
      <name val="Calibri"/>
      <family val="2"/>
      <scheme val="minor"/>
    </font>
    <font>
      <i/>
      <sz val="8"/>
      <color theme="0" tint="-0.34998626667073579"/>
      <name val="Calibri"/>
      <family val="2"/>
      <scheme val="minor"/>
    </font>
    <font>
      <sz val="8"/>
      <color theme="1"/>
      <name val="Calibri"/>
      <family val="2"/>
      <scheme val="minor"/>
    </font>
    <font>
      <b/>
      <i/>
      <sz val="11"/>
      <color rgb="FF000000"/>
      <name val="Calibri"/>
      <family val="2"/>
      <scheme val="minor"/>
    </font>
    <font>
      <sz val="11"/>
      <color rgb="FF000000"/>
      <name val="Calibri"/>
      <family val="2"/>
    </font>
    <font>
      <b/>
      <sz val="11"/>
      <color rgb="FF000000"/>
      <name val="Calibri"/>
      <family val="2"/>
    </font>
    <font>
      <sz val="10"/>
      <color rgb="FF000000"/>
      <name val="Calibri"/>
      <family val="2"/>
      <scheme val="minor"/>
    </font>
    <font>
      <b/>
      <sz val="10"/>
      <color rgb="FFFF0000"/>
      <name val="Calibri"/>
      <family val="2"/>
      <scheme val="minor"/>
    </font>
    <font>
      <b/>
      <sz val="11"/>
      <color rgb="FF0000FF"/>
      <name val="Calibri"/>
      <family val="2"/>
      <scheme val="minor"/>
    </font>
    <font>
      <b/>
      <sz val="10"/>
      <color rgb="FF000000"/>
      <name val="Calibri"/>
      <family val="2"/>
      <scheme val="minor"/>
    </font>
    <font>
      <i/>
      <sz val="8"/>
      <color rgb="FF000000"/>
      <name val="Calibri"/>
      <family val="2"/>
      <scheme val="minor"/>
    </font>
    <font>
      <i/>
      <sz val="8"/>
      <color rgb="FFFF0000"/>
      <name val="Calibri"/>
      <family val="2"/>
      <scheme val="minor"/>
    </font>
    <font>
      <i/>
      <sz val="9"/>
      <color theme="1"/>
      <name val="Calibri"/>
      <family val="2"/>
      <scheme val="minor"/>
    </font>
  </fonts>
  <fills count="16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35"/>
      </patternFill>
    </fill>
    <fill>
      <patternFill patternType="solid">
        <fgColor indexed="27"/>
      </patternFill>
    </fill>
    <fill>
      <patternFill patternType="solid">
        <fgColor indexed="47"/>
      </patternFill>
    </fill>
    <fill>
      <patternFill patternType="solid">
        <fgColor indexed="44"/>
      </patternFill>
    </fill>
    <fill>
      <patternFill patternType="solid">
        <fgColor indexed="55"/>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62"/>
      </patternFill>
    </fill>
    <fill>
      <patternFill patternType="solid">
        <fgColor indexed="15"/>
        <bgColor indexed="15"/>
      </patternFill>
    </fill>
    <fill>
      <patternFill patternType="solid">
        <fgColor indexed="45"/>
        <bgColor indexed="45"/>
      </patternFill>
    </fill>
    <fill>
      <patternFill patternType="solid">
        <fgColor indexed="55"/>
        <bgColor indexed="55"/>
      </patternFill>
    </fill>
    <fill>
      <patternFill patternType="solid">
        <fgColor indexed="10"/>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54"/>
      </patternFill>
    </fill>
    <fill>
      <patternFill patternType="solid">
        <fgColor indexed="26"/>
        <bgColor indexed="26"/>
      </patternFill>
    </fill>
    <fill>
      <patternFill patternType="solid">
        <fgColor indexed="47"/>
        <bgColor indexed="47"/>
      </patternFill>
    </fill>
    <fill>
      <patternFill patternType="solid">
        <fgColor indexed="53"/>
      </patternFill>
    </fill>
    <fill>
      <patternFill patternType="solid">
        <fgColor indexed="44"/>
        <bgColor indexed="64"/>
      </patternFill>
    </fill>
    <fill>
      <patternFill patternType="solid">
        <fgColor indexed="23"/>
      </patternFill>
    </fill>
    <fill>
      <patternFill patternType="solid">
        <fgColor indexed="49"/>
        <bgColor indexed="64"/>
      </patternFill>
    </fill>
    <fill>
      <patternFill patternType="solid">
        <fgColor indexed="50"/>
      </patternFill>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31"/>
        <bgColor indexed="43"/>
      </patternFill>
    </fill>
    <fill>
      <patternFill patternType="solid">
        <fgColor indexed="21"/>
        <bgColor indexed="64"/>
      </patternFill>
    </fill>
    <fill>
      <patternFill patternType="solid">
        <fgColor indexed="37"/>
      </patternFill>
    </fill>
    <fill>
      <patternFill patternType="solid">
        <fgColor indexed="30"/>
        <bgColor indexed="30"/>
      </patternFill>
    </fill>
    <fill>
      <patternFill patternType="solid">
        <fgColor indexed="55"/>
        <bgColor indexed="64"/>
      </patternFill>
    </fill>
    <fill>
      <patternFill patternType="solid">
        <fgColor indexed="54"/>
        <bgColor indexed="64"/>
      </patternFill>
    </fill>
    <fill>
      <patternFill patternType="solid">
        <fgColor indexed="31"/>
        <bgColor indexed="54"/>
      </patternFill>
    </fill>
    <fill>
      <patternFill patternType="solid">
        <fgColor indexed="40"/>
        <bgColor indexed="64"/>
      </patternFill>
    </fill>
    <fill>
      <patternFill patternType="solid">
        <fgColor indexed="41"/>
        <bgColor indexed="64"/>
      </patternFill>
    </fill>
    <fill>
      <patternFill patternType="solid">
        <fgColor indexed="9"/>
      </patternFill>
    </fill>
    <fill>
      <patternFill patternType="solid">
        <fgColor indexed="35"/>
        <bgColor indexed="64"/>
      </patternFill>
    </fill>
    <fill>
      <patternFill patternType="solid">
        <fgColor indexed="41"/>
      </patternFill>
    </fill>
    <fill>
      <patternFill patternType="solid">
        <fgColor indexed="10"/>
        <bgColor indexed="64"/>
      </patternFill>
    </fill>
    <fill>
      <patternFill patternType="solid">
        <fgColor indexed="30"/>
        <bgColor indexed="40"/>
      </patternFill>
    </fill>
    <fill>
      <patternFill patternType="solid">
        <fgColor indexed="14"/>
        <bgColor indexed="64"/>
      </patternFill>
    </fill>
    <fill>
      <patternFill patternType="solid">
        <fgColor indexed="13"/>
        <bgColor indexed="64"/>
      </patternFill>
    </fill>
    <fill>
      <patternFill patternType="solid">
        <fgColor indexed="11"/>
        <bgColor indexed="64"/>
      </patternFill>
    </fill>
    <fill>
      <patternFill patternType="solid">
        <fgColor indexed="51"/>
        <bgColor indexed="64"/>
      </patternFill>
    </fill>
    <fill>
      <patternFill patternType="solid">
        <fgColor indexed="18"/>
        <bgColor indexed="64"/>
      </patternFill>
    </fill>
    <fill>
      <patternFill patternType="solid">
        <fgColor indexed="42"/>
        <bgColor indexed="64"/>
      </patternFill>
    </fill>
    <fill>
      <patternFill patternType="solid">
        <fgColor indexed="45"/>
        <bgColor indexed="64"/>
      </patternFill>
    </fill>
    <fill>
      <patternFill patternType="solid">
        <fgColor indexed="53"/>
        <bgColor indexed="64"/>
      </patternFill>
    </fill>
    <fill>
      <patternFill patternType="solid">
        <fgColor indexed="16"/>
        <bgColor indexed="64"/>
      </patternFill>
    </fill>
    <fill>
      <patternFill patternType="solid">
        <fgColor indexed="14"/>
      </patternFill>
    </fill>
    <fill>
      <patternFill patternType="solid">
        <fgColor indexed="63"/>
      </patternFill>
    </fill>
    <fill>
      <patternFill patternType="solid">
        <fgColor indexed="18"/>
      </patternFill>
    </fill>
    <fill>
      <patternFill patternType="solid">
        <fgColor indexed="40"/>
      </patternFill>
    </fill>
    <fill>
      <patternFill patternType="solid">
        <fgColor indexed="61"/>
        <bgColor indexed="61"/>
      </patternFill>
    </fill>
    <fill>
      <patternFill patternType="solid">
        <fgColor indexed="58"/>
        <bgColor indexed="58"/>
      </patternFill>
    </fill>
    <fill>
      <patternFill patternType="solid">
        <fgColor indexed="48"/>
        <bgColor indexed="48"/>
      </patternFill>
    </fill>
    <fill>
      <patternFill patternType="solid">
        <fgColor indexed="56"/>
      </patternFill>
    </fill>
    <fill>
      <patternFill patternType="solid">
        <fgColor indexed="31"/>
        <bgColor indexed="31"/>
      </patternFill>
    </fill>
    <fill>
      <patternFill patternType="solid">
        <fgColor indexed="25"/>
        <bgColor indexed="2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18"/>
        <bgColor indexed="18"/>
      </patternFill>
    </fill>
    <fill>
      <patternFill patternType="solid">
        <fgColor indexed="23"/>
        <bgColor indexed="23"/>
      </patternFill>
    </fill>
    <fill>
      <patternFill patternType="solid">
        <fgColor indexed="49"/>
        <bgColor indexed="49"/>
      </patternFill>
    </fill>
    <fill>
      <patternFill patternType="solid">
        <fgColor indexed="51"/>
        <bgColor indexed="51"/>
      </patternFill>
    </fill>
    <fill>
      <patternFill patternType="solid">
        <fgColor indexed="53"/>
        <bgColor indexed="53"/>
      </patternFill>
    </fill>
    <fill>
      <patternFill patternType="solid">
        <fgColor indexed="52"/>
        <bgColor indexed="52"/>
      </patternFill>
    </fill>
    <fill>
      <patternFill patternType="solid">
        <fgColor indexed="9"/>
        <bgColor indexed="9"/>
      </patternFill>
    </fill>
    <fill>
      <patternFill patternType="solid">
        <fgColor indexed="35"/>
        <bgColor indexed="35"/>
      </patternFill>
    </fill>
    <fill>
      <patternFill patternType="lightUp">
        <fgColor indexed="9"/>
        <bgColor indexed="55"/>
      </patternFill>
    </fill>
    <fill>
      <patternFill patternType="lightUp">
        <fgColor indexed="9"/>
        <bgColor indexed="24"/>
      </patternFill>
    </fill>
    <fill>
      <patternFill patternType="lightUp">
        <fgColor indexed="9"/>
        <bgColor indexed="29"/>
      </patternFill>
    </fill>
    <fill>
      <patternFill patternType="lightUp">
        <fgColor indexed="9"/>
        <bgColor indexed="12"/>
      </patternFill>
    </fill>
    <fill>
      <patternFill patternType="lightUp">
        <fgColor indexed="9"/>
        <bgColor indexed="57"/>
      </patternFill>
    </fill>
    <fill>
      <patternFill patternType="solid">
        <fgColor indexed="42"/>
        <bgColor indexed="42"/>
      </patternFill>
    </fill>
    <fill>
      <patternFill patternType="solid">
        <fgColor indexed="60"/>
      </patternFill>
    </fill>
    <fill>
      <patternFill patternType="solid">
        <fgColor indexed="31"/>
        <bgColor indexed="64"/>
      </patternFill>
    </fill>
    <fill>
      <patternFill patternType="solid">
        <fgColor indexed="12"/>
      </patternFill>
    </fill>
    <fill>
      <patternFill patternType="solid">
        <fgColor indexed="29"/>
        <bgColor indexed="64"/>
      </patternFill>
    </fill>
    <fill>
      <patternFill patternType="solid">
        <fgColor indexed="52"/>
        <bgColor indexed="64"/>
      </patternFill>
    </fill>
    <fill>
      <patternFill patternType="solid">
        <fgColor indexed="57"/>
        <bgColor indexed="64"/>
      </patternFill>
    </fill>
    <fill>
      <patternFill patternType="solid">
        <fgColor indexed="50"/>
        <bgColor indexed="64"/>
      </patternFill>
    </fill>
    <fill>
      <patternFill patternType="lightUp">
        <fgColor indexed="48"/>
        <bgColor indexed="41"/>
      </patternFill>
    </fill>
    <fill>
      <patternFill patternType="lightUp">
        <fgColor indexed="22"/>
        <bgColor indexed="35"/>
      </patternFill>
    </fill>
    <fill>
      <patternFill patternType="solid">
        <fgColor indexed="23"/>
        <bgColor indexed="64"/>
      </patternFill>
    </fill>
    <fill>
      <patternFill patternType="solid">
        <fgColor indexed="15"/>
      </patternFill>
    </fill>
    <fill>
      <patternFill patternType="solid">
        <fgColor indexed="20"/>
      </patternFill>
    </fill>
    <fill>
      <patternFill patternType="solid">
        <fgColor rgb="FFFFFFFF"/>
        <bgColor indexed="64"/>
      </patternFill>
    </fill>
    <fill>
      <patternFill patternType="solid">
        <fgColor theme="1"/>
        <bgColor indexed="64"/>
      </patternFill>
    </fill>
    <fill>
      <patternFill patternType="solid">
        <fgColor rgb="FF92D050"/>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7" tint="0.39997558519241921"/>
        <bgColor indexed="64"/>
      </patternFill>
    </fill>
    <fill>
      <patternFill patternType="solid">
        <fgColor theme="0" tint="-4.9989318521683403E-2"/>
        <bgColor indexed="64"/>
      </patternFill>
    </fill>
    <fill>
      <patternFill patternType="solid">
        <fgColor rgb="FFFFD966"/>
        <bgColor rgb="FF000000"/>
      </patternFill>
    </fill>
    <fill>
      <patternFill patternType="solid">
        <fgColor theme="0" tint="-0.249977111117893"/>
        <bgColor indexed="64"/>
      </patternFill>
    </fill>
    <fill>
      <patternFill patternType="solid">
        <fgColor theme="2"/>
        <bgColor indexed="64"/>
      </patternFill>
    </fill>
    <fill>
      <patternFill patternType="solid">
        <fgColor rgb="FFBDD7EE"/>
        <bgColor rgb="FF000000"/>
      </patternFill>
    </fill>
    <fill>
      <patternFill patternType="solid">
        <fgColor rgb="FFD9D9D9"/>
        <bgColor rgb="FF000000"/>
      </patternFill>
    </fill>
    <fill>
      <patternFill patternType="solid">
        <fgColor rgb="FF000000"/>
        <bgColor rgb="FF000000"/>
      </patternFill>
    </fill>
    <fill>
      <patternFill patternType="solid">
        <fgColor theme="4" tint="0.59999389629810485"/>
        <bgColor rgb="FF000000"/>
      </patternFill>
    </fill>
    <fill>
      <patternFill patternType="solid">
        <fgColor theme="2" tint="-9.9978637043366805E-2"/>
        <bgColor rgb="FF000000"/>
      </patternFill>
    </fill>
    <fill>
      <patternFill patternType="solid">
        <fgColor theme="2" tint="-9.9978637043366805E-2"/>
        <bgColor indexed="64"/>
      </patternFill>
    </fill>
    <fill>
      <patternFill patternType="solid">
        <fgColor theme="7" tint="0.39997558519241921"/>
        <bgColor rgb="FF000000"/>
      </patternFill>
    </fill>
    <fill>
      <patternFill patternType="solid">
        <fgColor theme="0" tint="-0.14999847407452621"/>
        <bgColor rgb="FF000000"/>
      </patternFill>
    </fill>
    <fill>
      <patternFill patternType="solid">
        <fgColor theme="2" tint="-0.249977111117893"/>
        <bgColor indexed="64"/>
      </patternFill>
    </fill>
    <fill>
      <patternFill patternType="solid">
        <fgColor theme="7"/>
        <bgColor indexed="64"/>
      </patternFill>
    </fill>
    <fill>
      <patternFill patternType="solid">
        <fgColor rgb="FFF2F2F2"/>
        <bgColor rgb="FF000000"/>
      </patternFill>
    </fill>
    <fill>
      <patternFill patternType="solid">
        <fgColor theme="5"/>
        <bgColor theme="5"/>
      </patternFill>
    </fill>
    <fill>
      <patternFill patternType="solid">
        <fgColor theme="4" tint="0.39997558519241921"/>
        <bgColor rgb="FF000000"/>
      </patternFill>
    </fill>
    <fill>
      <patternFill patternType="solid">
        <fgColor theme="5" tint="0.39997558519241921"/>
        <bgColor indexed="64"/>
      </patternFill>
    </fill>
    <fill>
      <patternFill patternType="solid">
        <fgColor rgb="FFFFFF00"/>
        <bgColor indexed="64"/>
      </patternFill>
    </fill>
    <fill>
      <patternFill patternType="solid">
        <fgColor theme="6" tint="0.59999389629810485"/>
        <bgColor indexed="64"/>
      </patternFill>
    </fill>
  </fills>
  <borders count="23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right/>
      <top/>
      <bottom style="medium">
        <color auto="1"/>
      </bottom>
      <diagonal/>
    </border>
    <border>
      <left style="medium">
        <color auto="1"/>
      </left>
      <right style="medium">
        <color auto="1"/>
      </right>
      <top/>
      <bottom style="medium">
        <color rgb="FF000000"/>
      </bottom>
      <diagonal/>
    </border>
    <border>
      <left/>
      <right/>
      <top style="thin">
        <color auto="1"/>
      </top>
      <bottom style="thin">
        <color auto="1"/>
      </bottom>
      <diagonal/>
    </border>
    <border>
      <left/>
      <right style="thin">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auto="1"/>
      </left>
      <right/>
      <top/>
      <bottom style="hair">
        <color auto="1"/>
      </bottom>
      <diagonal/>
    </border>
    <border>
      <left style="thin">
        <color auto="1"/>
      </left>
      <right style="thin">
        <color auto="1"/>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hair">
        <color indexed="22"/>
      </left>
      <right style="hair">
        <color indexed="22"/>
      </right>
      <top style="hair">
        <color indexed="22"/>
      </top>
      <bottom style="hair">
        <color indexed="22"/>
      </bottom>
      <diagonal/>
    </border>
    <border>
      <left/>
      <right/>
      <top style="medium">
        <color auto="1"/>
      </top>
      <bottom style="medium">
        <color auto="1"/>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thick">
        <color indexed="55"/>
      </bottom>
      <diagonal/>
    </border>
    <border>
      <left/>
      <right/>
      <top/>
      <bottom style="medium">
        <color indexed="30"/>
      </bottom>
      <diagonal/>
    </border>
    <border>
      <left/>
      <right/>
      <top/>
      <bottom style="medium">
        <color indexed="55"/>
      </bottom>
      <diagonal/>
    </border>
    <border>
      <left style="double">
        <color auto="1"/>
      </left>
      <right style="double">
        <color auto="1"/>
      </right>
      <top style="double">
        <color auto="1"/>
      </top>
      <bottom style="double">
        <color auto="1"/>
      </bottom>
      <diagonal/>
    </border>
    <border>
      <left/>
      <right/>
      <top/>
      <bottom style="double">
        <color indexed="52"/>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bottom style="medium">
        <color indexed="22"/>
      </bottom>
      <diagonal/>
    </border>
    <border>
      <left/>
      <right/>
      <top style="medium">
        <color indexed="22"/>
      </top>
      <bottom style="medium">
        <color indexed="22"/>
      </bottom>
      <diagonal/>
    </border>
    <border>
      <left style="thin">
        <color indexed="51"/>
      </left>
      <right style="thin">
        <color indexed="51"/>
      </right>
      <top/>
      <bottom/>
      <diagonal/>
    </border>
    <border>
      <left style="thin">
        <color auto="1"/>
      </left>
      <right/>
      <top style="thin">
        <color auto="1"/>
      </top>
      <bottom/>
      <diagonal/>
    </border>
    <border>
      <left/>
      <right/>
      <top style="double">
        <color indexed="0"/>
      </top>
      <bottom/>
      <diagonal/>
    </border>
    <border>
      <left/>
      <right/>
      <top style="thin">
        <color indexed="62"/>
      </top>
      <bottom style="double">
        <color indexed="62"/>
      </bottom>
      <diagonal/>
    </border>
    <border>
      <left/>
      <right/>
      <top style="thin">
        <color auto="1"/>
      </top>
      <bottom style="double">
        <color auto="1"/>
      </bottom>
      <diagonal/>
    </border>
    <border>
      <left style="thin">
        <color auto="1"/>
      </left>
      <right style="thin">
        <color auto="1"/>
      </right>
      <top style="thin">
        <color auto="1"/>
      </top>
      <bottom/>
      <diagonal/>
    </border>
    <border>
      <left/>
      <right/>
      <top style="thin">
        <color indexed="64"/>
      </top>
      <bottom style="double">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18"/>
      </left>
      <right style="thin">
        <color indexed="18"/>
      </right>
      <top style="thin">
        <color indexed="18"/>
      </top>
      <bottom style="thin">
        <color indexed="18"/>
      </bottom>
      <diagonal/>
    </border>
    <border>
      <left/>
      <right/>
      <top/>
      <bottom style="thick">
        <color indexed="48"/>
      </bottom>
      <diagonal/>
    </border>
    <border>
      <left/>
      <right/>
      <top/>
      <bottom style="thick">
        <color indexed="56"/>
      </bottom>
      <diagonal/>
    </border>
    <border>
      <left/>
      <right/>
      <top/>
      <bottom style="thick">
        <color indexed="58"/>
      </bottom>
      <diagonal/>
    </border>
    <border>
      <left/>
      <right/>
      <top/>
      <bottom style="thick">
        <color indexed="27"/>
      </bottom>
      <diagonal/>
    </border>
    <border>
      <left/>
      <right/>
      <top/>
      <bottom style="medium">
        <color indexed="24"/>
      </bottom>
      <diagonal/>
    </border>
    <border>
      <left/>
      <right/>
      <top/>
      <bottom style="medium">
        <color indexed="58"/>
      </bottom>
      <diagonal/>
    </border>
    <border>
      <left/>
      <right/>
      <top/>
      <bottom style="medium">
        <color indexed="27"/>
      </bottom>
      <diagonal/>
    </border>
    <border>
      <left/>
      <right/>
      <top/>
      <bottom style="double">
        <color indexed="17"/>
      </bottom>
      <diagonal/>
    </border>
    <border>
      <left/>
      <right/>
      <top/>
      <bottom style="double">
        <color indexed="10"/>
      </bottom>
      <diagonal/>
    </border>
    <border>
      <left style="thin">
        <color indexed="8"/>
      </left>
      <right style="thin">
        <color indexed="8"/>
      </right>
      <top style="thin">
        <color indexed="8"/>
      </top>
      <bottom style="thin">
        <color indexed="8"/>
      </bottom>
      <diagonal/>
    </border>
    <border>
      <left style="thin">
        <color indexed="41"/>
      </left>
      <right style="thin">
        <color indexed="48"/>
      </right>
      <top style="medium">
        <color indexed="41"/>
      </top>
      <bottom style="thin">
        <color indexed="48"/>
      </bottom>
      <diagonal/>
    </border>
    <border>
      <left style="thin">
        <color indexed="63"/>
      </left>
      <right style="thin">
        <color indexed="63"/>
      </right>
      <top style="thin">
        <color indexed="64"/>
      </top>
      <bottom style="thin">
        <color indexed="63"/>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indexed="51"/>
      </left>
      <right style="thin">
        <color indexed="51"/>
      </right>
      <top/>
      <bottom/>
      <diagonal/>
    </border>
    <border>
      <left/>
      <right/>
      <top style="thin">
        <color indexed="48"/>
      </top>
      <bottom style="double">
        <color indexed="48"/>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4"/>
      </top>
      <bottom style="thin">
        <color indexed="63"/>
      </bottom>
      <diagonal/>
    </border>
    <border>
      <left style="thin">
        <color indexed="54"/>
      </left>
      <right/>
      <top style="thin">
        <color indexed="54"/>
      </top>
      <bottom/>
      <diagonal/>
    </border>
    <border>
      <left/>
      <right/>
      <top style="thin">
        <color indexed="48"/>
      </top>
      <bottom style="double">
        <color indexed="48"/>
      </bottom>
      <diagonal/>
    </border>
    <border>
      <left/>
      <right/>
      <top style="thin">
        <color indexed="62"/>
      </top>
      <bottom style="double">
        <color indexed="62"/>
      </bottom>
      <diagonal/>
    </border>
    <border>
      <left/>
      <right/>
      <top style="thin">
        <color auto="1"/>
      </top>
      <bottom/>
      <diagonal/>
    </border>
    <border>
      <left style="medium">
        <color indexed="64"/>
      </left>
      <right style="medium">
        <color indexed="64"/>
      </right>
      <top style="medium">
        <color rgb="FF000000"/>
      </top>
      <bottom/>
      <diagonal/>
    </border>
    <border>
      <left style="medium">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auto="1"/>
      </left>
      <right style="thin">
        <color auto="1"/>
      </right>
      <top/>
      <bottom/>
      <diagonal/>
    </border>
    <border>
      <left/>
      <right/>
      <top style="medium">
        <color indexed="64"/>
      </top>
      <bottom/>
      <diagonal/>
    </border>
    <border>
      <left/>
      <right style="thin">
        <color indexed="64"/>
      </right>
      <top style="medium">
        <color indexed="64"/>
      </top>
      <bottom style="double">
        <color indexed="64"/>
      </bottom>
      <diagonal/>
    </border>
    <border>
      <left style="thin">
        <color indexed="64"/>
      </left>
      <right/>
      <top style="thin">
        <color indexed="64"/>
      </top>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top/>
      <bottom/>
      <diagonal/>
    </border>
    <border>
      <left/>
      <right style="double">
        <color rgb="FF000000"/>
      </right>
      <top/>
      <bottom/>
      <diagonal/>
    </border>
    <border>
      <left style="thin">
        <color indexed="64"/>
      </left>
      <right style="thin">
        <color indexed="64"/>
      </right>
      <top/>
      <bottom style="double">
        <color indexed="64"/>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thin">
        <color indexed="64"/>
      </left>
      <right/>
      <top/>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medium">
        <color indexed="30"/>
      </bottom>
      <diagonal/>
    </border>
    <border>
      <left/>
      <right/>
      <top/>
      <bottom style="medium">
        <color indexed="55"/>
      </bottom>
      <diagonal/>
    </border>
    <border>
      <left/>
      <right/>
      <top/>
      <bottom style="medium">
        <color indexed="22"/>
      </bottom>
      <diagonal/>
    </border>
    <border>
      <left style="thin">
        <color auto="1"/>
      </left>
      <right/>
      <top style="thin">
        <color auto="1"/>
      </top>
      <bottom/>
      <diagonal/>
    </border>
    <border>
      <left/>
      <right/>
      <top style="double">
        <color indexed="0"/>
      </top>
      <bottom/>
      <diagonal/>
    </border>
    <border>
      <left/>
      <right/>
      <top style="thin">
        <color auto="1"/>
      </top>
      <bottom style="double">
        <color auto="1"/>
      </bottom>
      <diagonal/>
    </border>
    <border>
      <left style="thin">
        <color auto="1"/>
      </left>
      <right style="thin">
        <color auto="1"/>
      </right>
      <top style="thin">
        <color auto="1"/>
      </top>
      <bottom/>
      <diagonal/>
    </border>
    <border>
      <left/>
      <right style="thin">
        <color indexed="64"/>
      </right>
      <top style="thin">
        <color indexed="64"/>
      </top>
      <bottom/>
      <diagonal/>
    </border>
    <border>
      <left style="thin">
        <color indexed="18"/>
      </left>
      <right style="thin">
        <color indexed="18"/>
      </right>
      <top style="thin">
        <color indexed="18"/>
      </top>
      <bottom style="thin">
        <color indexed="18"/>
      </bottom>
      <diagonal/>
    </border>
    <border>
      <left/>
      <right/>
      <top/>
      <bottom style="medium">
        <color indexed="24"/>
      </bottom>
      <diagonal/>
    </border>
    <border>
      <left/>
      <right/>
      <top/>
      <bottom style="medium">
        <color indexed="58"/>
      </bottom>
      <diagonal/>
    </border>
    <border>
      <left/>
      <right/>
      <top/>
      <bottom style="medium">
        <color indexed="27"/>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4"/>
      </top>
      <bottom style="thin">
        <color indexed="63"/>
      </bottom>
      <diagonal/>
    </border>
    <border>
      <left/>
      <right/>
      <top style="thin">
        <color indexed="48"/>
      </top>
      <bottom style="double">
        <color indexed="48"/>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54"/>
      </left>
      <right/>
      <top style="thin">
        <color indexed="54"/>
      </top>
      <bottom/>
      <diagonal/>
    </border>
    <border>
      <left style="thin">
        <color indexed="64"/>
      </left>
      <right style="medium">
        <color indexed="64"/>
      </right>
      <top/>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auto="1"/>
      </left>
      <right style="thin">
        <color auto="1"/>
      </right>
      <top style="double">
        <color indexed="64"/>
      </top>
      <bottom style="thin">
        <color auto="1"/>
      </bottom>
      <diagonal/>
    </border>
    <border>
      <left/>
      <right style="thin">
        <color indexed="64"/>
      </right>
      <top style="double">
        <color indexed="64"/>
      </top>
      <bottom style="thin">
        <color indexed="64"/>
      </bottom>
      <diagonal/>
    </border>
    <border>
      <left style="thin">
        <color auto="1"/>
      </left>
      <right style="thin">
        <color auto="1"/>
      </right>
      <top style="double">
        <color indexed="64"/>
      </top>
      <bottom style="thin">
        <color auto="1"/>
      </bottom>
      <diagonal/>
    </border>
    <border>
      <left style="thin">
        <color auto="1"/>
      </left>
      <right style="medium">
        <color indexed="64"/>
      </right>
      <top style="double">
        <color indexed="64"/>
      </top>
      <bottom style="thin">
        <color auto="1"/>
      </bottom>
      <diagonal/>
    </border>
    <border>
      <left style="thin">
        <color indexed="64"/>
      </left>
      <right/>
      <top style="thin">
        <color indexed="64"/>
      </top>
      <bottom style="double">
        <color indexed="64"/>
      </bottom>
      <diagonal/>
    </border>
    <border>
      <left/>
      <right style="thin">
        <color indexed="64"/>
      </right>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auto="1"/>
      </right>
      <top/>
      <bottom style="medium">
        <color indexed="64"/>
      </bottom>
      <diagonal/>
    </border>
    <border>
      <left style="thin">
        <color indexed="64"/>
      </left>
      <right style="thin">
        <color indexed="64"/>
      </right>
      <top/>
      <bottom style="medium">
        <color indexed="64"/>
      </bottom>
      <diagonal/>
    </border>
    <border>
      <left style="thin">
        <color auto="1"/>
      </left>
      <right style="thin">
        <color auto="1"/>
      </right>
      <top style="double">
        <color indexed="64"/>
      </top>
      <bottom style="medium">
        <color indexed="64"/>
      </bottom>
      <diagonal/>
    </border>
    <border>
      <left style="medium">
        <color indexed="64"/>
      </left>
      <right style="thin">
        <color auto="1"/>
      </right>
      <top style="double">
        <color indexed="64"/>
      </top>
      <bottom style="medium">
        <color indexed="64"/>
      </bottom>
      <diagonal/>
    </border>
    <border>
      <left/>
      <right style="thin">
        <color indexed="64"/>
      </right>
      <top style="thin">
        <color indexed="64"/>
      </top>
      <bottom/>
      <diagonal/>
    </border>
    <border>
      <left/>
      <right style="thin">
        <color indexed="64"/>
      </right>
      <top/>
      <bottom style="medium">
        <color auto="1"/>
      </bottom>
      <diagonal/>
    </border>
    <border>
      <left style="thin">
        <color theme="5" tint="0.39997558519241921"/>
      </left>
      <right/>
      <top style="thin">
        <color theme="5" tint="0.39997558519241921"/>
      </top>
      <bottom/>
      <diagonal/>
    </border>
    <border>
      <left/>
      <right/>
      <top style="thin">
        <color theme="5" tint="0.39997558519241921"/>
      </top>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auto="1"/>
      </left>
      <right style="double">
        <color auto="1"/>
      </right>
      <top style="double">
        <color auto="1"/>
      </top>
      <bottom style="double">
        <color auto="1"/>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medium">
        <color indexed="22"/>
      </top>
      <bottom style="medium">
        <color indexed="22"/>
      </bottom>
      <diagonal/>
    </border>
    <border>
      <left style="thin">
        <color auto="1"/>
      </left>
      <right/>
      <top style="thin">
        <color auto="1"/>
      </top>
      <bottom/>
      <diagonal/>
    </border>
    <border>
      <left/>
      <right/>
      <top style="thin">
        <color indexed="62"/>
      </top>
      <bottom style="double">
        <color indexed="62"/>
      </bottom>
      <diagonal/>
    </border>
    <border>
      <left/>
      <right/>
      <top style="thin">
        <color auto="1"/>
      </top>
      <bottom style="double">
        <color auto="1"/>
      </bottom>
      <diagonal/>
    </border>
    <border>
      <left style="thin">
        <color auto="1"/>
      </left>
      <right style="thin">
        <color auto="1"/>
      </right>
      <top style="thin">
        <color auto="1"/>
      </top>
      <bottom/>
      <diagonal/>
    </border>
    <border>
      <left/>
      <right style="thin">
        <color indexed="64"/>
      </right>
      <top style="thin">
        <color indexed="64"/>
      </top>
      <bottom/>
      <diagonal/>
    </border>
    <border>
      <left style="thin">
        <color indexed="18"/>
      </left>
      <right style="thin">
        <color indexed="18"/>
      </right>
      <top style="thin">
        <color indexed="18"/>
      </top>
      <bottom style="thin">
        <color indexed="18"/>
      </bottom>
      <diagonal/>
    </border>
    <border>
      <left style="thin">
        <color indexed="8"/>
      </left>
      <right style="thin">
        <color indexed="8"/>
      </right>
      <top style="thin">
        <color indexed="8"/>
      </top>
      <bottom style="thin">
        <color indexed="8"/>
      </bottom>
      <diagonal/>
    </border>
    <border>
      <left style="thin">
        <color indexed="41"/>
      </left>
      <right style="thin">
        <color indexed="48"/>
      </right>
      <top style="medium">
        <color indexed="41"/>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style="thin">
        <color indexed="54"/>
      </left>
      <right/>
      <top style="thin">
        <color indexed="54"/>
      </top>
      <bottom/>
      <diagonal/>
    </border>
    <border>
      <left/>
      <right/>
      <top style="thin">
        <color indexed="48"/>
      </top>
      <bottom style="double">
        <color indexed="48"/>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auto="1"/>
      </left>
      <right/>
      <top style="medium">
        <color auto="1"/>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auto="1"/>
      </left>
      <right style="thin">
        <color auto="1"/>
      </right>
      <top style="thin">
        <color auto="1"/>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theme="5" tint="0.39997558519241921"/>
      </left>
      <right/>
      <top/>
      <bottom/>
      <diagonal/>
    </border>
    <border>
      <left/>
      <right style="thin">
        <color theme="5" tint="0.39997558519241921"/>
      </right>
      <top/>
      <bottom/>
      <diagonal/>
    </border>
    <border>
      <left style="thin">
        <color indexed="64"/>
      </left>
      <right/>
      <top style="medium">
        <color indexed="64"/>
      </top>
      <bottom style="double">
        <color indexed="64"/>
      </bottom>
      <diagonal/>
    </border>
    <border>
      <left style="thin">
        <color indexed="64"/>
      </left>
      <right style="double">
        <color rgb="FF000000"/>
      </right>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auto="1"/>
      </right>
      <top style="medium">
        <color indexed="64"/>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auto="1"/>
      </left>
      <right/>
      <top style="medium">
        <color auto="1"/>
      </top>
      <bottom/>
      <diagonal/>
    </border>
  </borders>
  <cellStyleXfs count="42838">
    <xf numFmtId="0" fontId="0" fillId="0" borderId="0"/>
    <xf numFmtId="0" fontId="35" fillId="0" borderId="0"/>
    <xf numFmtId="0" fontId="37" fillId="0" borderId="0"/>
    <xf numFmtId="44" fontId="35" fillId="0" borderId="0" applyFont="0" applyFill="0" applyBorder="0" applyAlignment="0" applyProtection="0"/>
    <xf numFmtId="43" fontId="35" fillId="0" borderId="0" applyFont="0" applyFill="0" applyBorder="0" applyAlignment="0" applyProtection="0"/>
    <xf numFmtId="0" fontId="38" fillId="0" borderId="0"/>
    <xf numFmtId="0" fontId="37" fillId="0" borderId="0"/>
    <xf numFmtId="44" fontId="38" fillId="0" borderId="0" applyFont="0" applyFill="0" applyBorder="0" applyAlignment="0" applyProtection="0"/>
    <xf numFmtId="0" fontId="34" fillId="0" borderId="0"/>
    <xf numFmtId="0" fontId="38" fillId="0" borderId="0"/>
    <xf numFmtId="44" fontId="34" fillId="0" borderId="0" applyFont="0" applyFill="0" applyBorder="0" applyAlignment="0" applyProtection="0"/>
    <xf numFmtId="44" fontId="37" fillId="0" borderId="0" applyFont="0" applyFill="0" applyBorder="0" applyAlignment="0" applyProtection="0"/>
    <xf numFmtId="0" fontId="37" fillId="0" borderId="0"/>
    <xf numFmtId="0" fontId="37" fillId="0" borderId="0"/>
    <xf numFmtId="0" fontId="37" fillId="0" borderId="0"/>
    <xf numFmtId="44" fontId="37"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42" fillId="0" borderId="0" applyFont="0" applyFill="0" applyBorder="0" applyAlignment="0" applyProtection="0"/>
    <xf numFmtId="0" fontId="32" fillId="0" borderId="0"/>
    <xf numFmtId="44" fontId="32" fillId="0" borderId="0" applyFont="0" applyFill="0" applyBorder="0" applyAlignment="0" applyProtection="0"/>
    <xf numFmtId="43" fontId="32" fillId="0" borderId="0" applyFont="0" applyFill="0" applyBorder="0" applyAlignment="0" applyProtection="0"/>
    <xf numFmtId="0" fontId="31" fillId="0" borderId="0"/>
    <xf numFmtId="0" fontId="30" fillId="0" borderId="0"/>
    <xf numFmtId="43" fontId="42" fillId="0" borderId="0" applyFont="0" applyFill="0" applyBorder="0" applyAlignment="0" applyProtection="0"/>
    <xf numFmtId="0" fontId="44" fillId="0" borderId="0" applyNumberFormat="0" applyFill="0" applyBorder="0" applyAlignment="0" applyProtection="0"/>
    <xf numFmtId="0" fontId="45" fillId="0" borderId="10" applyNumberFormat="0" applyFill="0" applyAlignment="0" applyProtection="0"/>
    <xf numFmtId="0" fontId="46" fillId="0" borderId="11" applyNumberFormat="0" applyFill="0" applyAlignment="0" applyProtection="0"/>
    <xf numFmtId="0" fontId="47" fillId="0" borderId="12" applyNumberFormat="0" applyFill="0" applyAlignment="0" applyProtection="0"/>
    <xf numFmtId="0" fontId="47" fillId="0" borderId="0" applyNumberFormat="0" applyFill="0" applyBorder="0" applyAlignment="0" applyProtection="0"/>
    <xf numFmtId="0" fontId="48" fillId="4" borderId="0" applyNumberFormat="0" applyBorder="0" applyAlignment="0" applyProtection="0"/>
    <xf numFmtId="0" fontId="49" fillId="5" borderId="0" applyNumberFormat="0" applyBorder="0" applyAlignment="0" applyProtection="0"/>
    <xf numFmtId="0" fontId="50" fillId="6" borderId="0" applyNumberFormat="0" applyBorder="0" applyAlignment="0" applyProtection="0"/>
    <xf numFmtId="0" fontId="51" fillId="7" borderId="13" applyNumberFormat="0" applyAlignment="0" applyProtection="0"/>
    <xf numFmtId="0" fontId="52" fillId="8" borderId="14" applyNumberFormat="0" applyAlignment="0" applyProtection="0"/>
    <xf numFmtId="0" fontId="53" fillId="8" borderId="13" applyNumberFormat="0" applyAlignment="0" applyProtection="0"/>
    <xf numFmtId="0" fontId="54" fillId="0" borderId="15" applyNumberFormat="0" applyFill="0" applyAlignment="0" applyProtection="0"/>
    <xf numFmtId="0" fontId="55" fillId="9" borderId="16" applyNumberFormat="0" applyAlignment="0" applyProtection="0"/>
    <xf numFmtId="0" fontId="36" fillId="0" borderId="0" applyNumberFormat="0" applyFill="0" applyBorder="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58"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58"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58"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58" fillId="27"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58" fillId="31"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66" fillId="37" borderId="0" applyNumberFormat="0" applyBorder="0" applyAlignment="0" applyProtection="0"/>
    <xf numFmtId="0" fontId="29" fillId="0" borderId="0"/>
    <xf numFmtId="0" fontId="66" fillId="41" borderId="0" applyNumberFormat="0" applyBorder="0" applyAlignment="0" applyProtection="0"/>
    <xf numFmtId="44" fontId="29" fillId="0" borderId="0" applyFont="0" applyFill="0" applyBorder="0" applyAlignment="0" applyProtection="0"/>
    <xf numFmtId="43" fontId="29" fillId="0" borderId="0" applyFont="0" applyFill="0" applyBorder="0" applyAlignment="0" applyProtection="0"/>
    <xf numFmtId="0" fontId="66" fillId="35" borderId="0" applyNumberFormat="0" applyBorder="0" applyAlignment="0" applyProtection="0"/>
    <xf numFmtId="0" fontId="37" fillId="0" borderId="0"/>
    <xf numFmtId="0" fontId="29" fillId="0" borderId="0"/>
    <xf numFmtId="0" fontId="66" fillId="40" borderId="0" applyNumberFormat="0" applyBorder="0" applyAlignment="0" applyProtection="0"/>
    <xf numFmtId="44" fontId="29" fillId="0" borderId="0" applyFont="0" applyFill="0" applyBorder="0" applyAlignment="0" applyProtection="0"/>
    <xf numFmtId="0" fontId="37" fillId="0" borderId="0" applyNumberFormat="0" applyFill="0" applyBorder="0" applyAlignment="0" applyProtection="0"/>
    <xf numFmtId="0" fontId="37" fillId="0" borderId="0"/>
    <xf numFmtId="0" fontId="60"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7" fillId="0" borderId="0"/>
    <xf numFmtId="0" fontId="29" fillId="0" borderId="0"/>
    <xf numFmtId="44"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66" fillId="39" borderId="0" applyNumberFormat="0" applyBorder="0" applyAlignment="0" applyProtection="0"/>
    <xf numFmtId="0" fontId="60" fillId="0" borderId="0"/>
    <xf numFmtId="0" fontId="37" fillId="0" borderId="0"/>
    <xf numFmtId="0" fontId="66" fillId="35" borderId="0" applyNumberFormat="0" applyBorder="0" applyAlignment="0" applyProtection="0"/>
    <xf numFmtId="0" fontId="66"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42" borderId="0" applyNumberFormat="0" applyBorder="0" applyAlignment="0" applyProtection="0"/>
    <xf numFmtId="9" fontId="29" fillId="0" borderId="0" applyFont="0" applyFill="0" applyBorder="0" applyAlignment="0" applyProtection="0"/>
    <xf numFmtId="0" fontId="37" fillId="0" borderId="0"/>
    <xf numFmtId="0" fontId="37" fillId="0" borderId="0"/>
    <xf numFmtId="0" fontId="60" fillId="0" borderId="0"/>
    <xf numFmtId="0" fontId="66" fillId="39" borderId="0" applyNumberFormat="0" applyBorder="0" applyAlignment="0" applyProtection="0"/>
    <xf numFmtId="0" fontId="63" fillId="0" borderId="0" applyNumberFormat="0" applyFill="0" applyBorder="0" applyAlignment="0" applyProtection="0">
      <alignment vertical="top"/>
    </xf>
    <xf numFmtId="0" fontId="64" fillId="0" borderId="0" applyNumberFormat="0" applyFill="0" applyBorder="0" applyAlignment="0" applyProtection="0">
      <alignment vertical="top"/>
    </xf>
    <xf numFmtId="0" fontId="65" fillId="0" borderId="0" applyNumberFormat="0" applyFill="0" applyBorder="0" applyAlignment="0" applyProtection="0">
      <alignment vertical="top"/>
    </xf>
    <xf numFmtId="0" fontId="37" fillId="0" borderId="0"/>
    <xf numFmtId="0" fontId="37" fillId="0" borderId="0" applyFont="0" applyFill="0" applyBorder="0" applyProtection="0"/>
    <xf numFmtId="0" fontId="66" fillId="35" borderId="0" applyNumberFormat="0" applyBorder="0" applyAlignment="0" applyProtection="0"/>
    <xf numFmtId="0" fontId="66" fillId="37" borderId="0" applyNumberFormat="0" applyBorder="0" applyAlignment="0" applyProtection="0"/>
    <xf numFmtId="0" fontId="66" fillId="37"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41" borderId="0" applyNumberFormat="0" applyBorder="0" applyAlignment="0" applyProtection="0"/>
    <xf numFmtId="169" fontId="37" fillId="0" borderId="0" applyFont="0" applyFill="0" applyBorder="0" applyAlignment="0" applyProtection="0"/>
    <xf numFmtId="0" fontId="37" fillId="0" borderId="0" applyNumberFormat="0" applyFill="0" applyBorder="0" applyAlignment="0" applyProtection="0"/>
    <xf numFmtId="0" fontId="66" fillId="37" borderId="0" applyNumberFormat="0" applyBorder="0" applyAlignment="0" applyProtection="0"/>
    <xf numFmtId="0" fontId="62" fillId="0" borderId="0" applyNumberFormat="0" applyFill="0" applyBorder="0" applyAlignment="0" applyProtection="0">
      <alignment vertical="top"/>
      <protection locked="0"/>
    </xf>
    <xf numFmtId="0" fontId="66" fillId="35" borderId="0" applyNumberFormat="0" applyBorder="0" applyAlignment="0" applyProtection="0"/>
    <xf numFmtId="0" fontId="66" fillId="38" borderId="0" applyNumberFormat="0" applyBorder="0" applyAlignment="0" applyProtection="0"/>
    <xf numFmtId="0" fontId="66" fillId="36" borderId="0" applyNumberFormat="0" applyBorder="0" applyAlignment="0" applyProtection="0"/>
    <xf numFmtId="0" fontId="37" fillId="0" borderId="0" applyNumberFormat="0" applyFill="0" applyBorder="0" applyAlignment="0" applyProtection="0"/>
    <xf numFmtId="0" fontId="61" fillId="0" borderId="0"/>
    <xf numFmtId="0" fontId="66" fillId="35" borderId="0" applyNumberFormat="0" applyBorder="0" applyAlignment="0" applyProtection="0"/>
    <xf numFmtId="0" fontId="37" fillId="0" borderId="0"/>
    <xf numFmtId="0" fontId="66" fillId="35" borderId="0" applyNumberFormat="0" applyBorder="0" applyAlignment="0" applyProtection="0"/>
    <xf numFmtId="0" fontId="37" fillId="0" borderId="0" applyNumberFormat="0" applyFill="0" applyBorder="0" applyAlignment="0" applyProtection="0"/>
    <xf numFmtId="0" fontId="66" fillId="37" borderId="0" applyNumberFormat="0" applyBorder="0" applyAlignment="0" applyProtection="0"/>
    <xf numFmtId="0" fontId="60" fillId="0" borderId="0"/>
    <xf numFmtId="0" fontId="66" fillId="41" borderId="0" applyNumberFormat="0" applyBorder="0" applyAlignment="0" applyProtection="0"/>
    <xf numFmtId="0" fontId="66" fillId="41" borderId="0" applyNumberFormat="0" applyBorder="0" applyAlignment="0" applyProtection="0"/>
    <xf numFmtId="0" fontId="66" fillId="41" borderId="0" applyNumberFormat="0" applyBorder="0" applyAlignment="0" applyProtection="0"/>
    <xf numFmtId="0" fontId="66" fillId="42"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43" borderId="0" applyNumberFormat="0" applyBorder="0" applyAlignment="0" applyProtection="0"/>
    <xf numFmtId="0" fontId="66" fillId="36" borderId="0" applyNumberFormat="0" applyBorder="0" applyAlignment="0" applyProtection="0"/>
    <xf numFmtId="0" fontId="66" fillId="36" borderId="0" applyNumberFormat="0" applyBorder="0" applyAlignment="0" applyProtection="0"/>
    <xf numFmtId="0" fontId="66" fillId="36" borderId="0" applyNumberFormat="0" applyBorder="0" applyAlignment="0" applyProtection="0"/>
    <xf numFmtId="0" fontId="66" fillId="36" borderId="0" applyNumberFormat="0" applyBorder="0" applyAlignment="0" applyProtection="0"/>
    <xf numFmtId="0" fontId="66" fillId="36" borderId="0" applyNumberFormat="0" applyBorder="0" applyAlignment="0" applyProtection="0"/>
    <xf numFmtId="39" fontId="38" fillId="0" borderId="0" applyFont="0" applyFill="0" applyBorder="0" applyAlignment="0" applyProtection="0"/>
    <xf numFmtId="0" fontId="66" fillId="44"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37" borderId="0" applyNumberFormat="0" applyBorder="0" applyAlignment="0" applyProtection="0"/>
    <xf numFmtId="0" fontId="66" fillId="37" borderId="0" applyNumberFormat="0" applyBorder="0" applyAlignment="0" applyProtection="0"/>
    <xf numFmtId="0" fontId="66" fillId="37" borderId="0" applyNumberFormat="0" applyBorder="0" applyAlignment="0" applyProtection="0"/>
    <xf numFmtId="0" fontId="66" fillId="37" borderId="0" applyNumberFormat="0" applyBorder="0" applyAlignment="0" applyProtection="0"/>
    <xf numFmtId="0" fontId="66" fillId="37" borderId="0" applyNumberFormat="0" applyBorder="0" applyAlignment="0" applyProtection="0"/>
    <xf numFmtId="0" fontId="66" fillId="37" borderId="0" applyNumberFormat="0" applyBorder="0" applyAlignment="0" applyProtection="0"/>
    <xf numFmtId="0" fontId="66" fillId="46" borderId="0" applyNumberFormat="0" applyBorder="0" applyAlignment="0" applyProtection="0"/>
    <xf numFmtId="0" fontId="66" fillId="47" borderId="0" applyNumberFormat="0" applyBorder="0" applyAlignment="0" applyProtection="0"/>
    <xf numFmtId="0" fontId="66" fillId="47" borderId="0" applyNumberFormat="0" applyBorder="0" applyAlignment="0" applyProtection="0"/>
    <xf numFmtId="0" fontId="66" fillId="47" borderId="0" applyNumberFormat="0" applyBorder="0" applyAlignment="0" applyProtection="0"/>
    <xf numFmtId="0" fontId="66" fillId="47" borderId="0" applyNumberFormat="0" applyBorder="0" applyAlignment="0" applyProtection="0"/>
    <xf numFmtId="0" fontId="66" fillId="47" borderId="0" applyNumberFormat="0" applyBorder="0" applyAlignment="0" applyProtection="0"/>
    <xf numFmtId="0" fontId="66" fillId="40" borderId="0" applyNumberFormat="0" applyBorder="0" applyAlignment="0" applyProtection="0"/>
    <xf numFmtId="0" fontId="66" fillId="48" borderId="0" applyNumberFormat="0" applyBorder="0" applyAlignment="0" applyProtection="0"/>
    <xf numFmtId="0" fontId="66" fillId="48" borderId="0" applyNumberFormat="0" applyBorder="0" applyAlignment="0" applyProtection="0"/>
    <xf numFmtId="0" fontId="66" fillId="48" borderId="0" applyNumberFormat="0" applyBorder="0" applyAlignment="0" applyProtection="0"/>
    <xf numFmtId="0" fontId="66" fillId="48" borderId="0" applyNumberFormat="0" applyBorder="0" applyAlignment="0" applyProtection="0"/>
    <xf numFmtId="0" fontId="66" fillId="48" borderId="0" applyNumberFormat="0" applyBorder="0" applyAlignment="0" applyProtection="0"/>
    <xf numFmtId="0" fontId="66" fillId="44"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49"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37" fillId="0" borderId="0" applyFont="0" applyFill="0" applyBorder="0" applyProtection="0"/>
    <xf numFmtId="0" fontId="67" fillId="50" borderId="0" applyNumberFormat="0" applyBorder="0" applyAlignment="0" applyProtection="0"/>
    <xf numFmtId="0" fontId="67" fillId="45" borderId="0" applyNumberFormat="0" applyBorder="0" applyAlignment="0" applyProtection="0"/>
    <xf numFmtId="0" fontId="67" fillId="45" borderId="0" applyNumberFormat="0" applyBorder="0" applyAlignment="0" applyProtection="0"/>
    <xf numFmtId="0" fontId="67" fillId="45" borderId="0" applyNumberFormat="0" applyBorder="0" applyAlignment="0" applyProtection="0"/>
    <xf numFmtId="0" fontId="67" fillId="45" borderId="0" applyNumberFormat="0" applyBorder="0" applyAlignment="0" applyProtection="0"/>
    <xf numFmtId="0" fontId="67" fillId="45" borderId="0" applyNumberFormat="0" applyBorder="0" applyAlignment="0" applyProtection="0"/>
    <xf numFmtId="0" fontId="67" fillId="37" borderId="0" applyNumberFormat="0" applyBorder="0" applyAlignment="0" applyProtection="0"/>
    <xf numFmtId="0" fontId="67" fillId="37" borderId="0" applyNumberFormat="0" applyBorder="0" applyAlignment="0" applyProtection="0"/>
    <xf numFmtId="0" fontId="67" fillId="37" borderId="0" applyNumberFormat="0" applyBorder="0" applyAlignment="0" applyProtection="0"/>
    <xf numFmtId="0" fontId="67" fillId="37" borderId="0" applyNumberFormat="0" applyBorder="0" applyAlignment="0" applyProtection="0"/>
    <xf numFmtId="0" fontId="67" fillId="37" borderId="0" applyNumberFormat="0" applyBorder="0" applyAlignment="0" applyProtection="0"/>
    <xf numFmtId="0" fontId="67" fillId="37" borderId="0" applyNumberFormat="0" applyBorder="0" applyAlignment="0" applyProtection="0"/>
    <xf numFmtId="0" fontId="67" fillId="46"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48" borderId="0" applyNumberFormat="0" applyBorder="0" applyAlignment="0" applyProtection="0"/>
    <xf numFmtId="0" fontId="67" fillId="48" borderId="0" applyNumberFormat="0" applyBorder="0" applyAlignment="0" applyProtection="0"/>
    <xf numFmtId="0" fontId="67" fillId="48" borderId="0" applyNumberFormat="0" applyBorder="0" applyAlignment="0" applyProtection="0"/>
    <xf numFmtId="0" fontId="67" fillId="48" borderId="0" applyNumberFormat="0" applyBorder="0" applyAlignment="0" applyProtection="0"/>
    <xf numFmtId="0" fontId="67" fillId="48" borderId="0" applyNumberFormat="0" applyBorder="0" applyAlignment="0" applyProtection="0"/>
    <xf numFmtId="0" fontId="67" fillId="52" borderId="0" applyNumberFormat="0" applyBorder="0" applyAlignment="0" applyProtection="0"/>
    <xf numFmtId="0" fontId="67" fillId="52" borderId="0" applyNumberFormat="0" applyBorder="0" applyAlignment="0" applyProtection="0"/>
    <xf numFmtId="0" fontId="67" fillId="52" borderId="0" applyNumberFormat="0" applyBorder="0" applyAlignment="0" applyProtection="0"/>
    <xf numFmtId="0" fontId="67" fillId="52" borderId="0" applyNumberFormat="0" applyBorder="0" applyAlignment="0" applyProtection="0"/>
    <xf numFmtId="0" fontId="67" fillId="52" borderId="0" applyNumberFormat="0" applyBorder="0" applyAlignment="0" applyProtection="0"/>
    <xf numFmtId="0" fontId="67" fillId="52" borderId="0" applyNumberFormat="0" applyBorder="0" applyAlignment="0" applyProtection="0"/>
    <xf numFmtId="0" fontId="67" fillId="53"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7" fillId="43" borderId="0" applyNumberFormat="0" applyBorder="0" applyAlignment="0" applyProtection="0"/>
    <xf numFmtId="0" fontId="66" fillId="54" borderId="0" applyNumberFormat="0" applyBorder="0" applyAlignment="0" applyProtection="0"/>
    <xf numFmtId="0" fontId="66" fillId="55" borderId="0" applyNumberFormat="0" applyBorder="0" applyAlignment="0" applyProtection="0"/>
    <xf numFmtId="0" fontId="67" fillId="56" borderId="0" applyNumberFormat="0" applyBorder="0" applyAlignment="0" applyProtection="0"/>
    <xf numFmtId="0" fontId="67" fillId="57" borderId="0" applyNumberFormat="0" applyBorder="0" applyAlignment="0" applyProtection="0"/>
    <xf numFmtId="0" fontId="67" fillId="52" borderId="0" applyNumberFormat="0" applyBorder="0" applyAlignment="0" applyProtection="0"/>
    <xf numFmtId="0" fontId="67" fillId="52" borderId="0" applyNumberFormat="0" applyBorder="0" applyAlignment="0" applyProtection="0"/>
    <xf numFmtId="0" fontId="67" fillId="52" borderId="0" applyNumberFormat="0" applyBorder="0" applyAlignment="0" applyProtection="0"/>
    <xf numFmtId="0" fontId="67" fillId="52" borderId="0" applyNumberFormat="0" applyBorder="0" applyAlignment="0" applyProtection="0"/>
    <xf numFmtId="0" fontId="67" fillId="52" borderId="0" applyNumberFormat="0" applyBorder="0" applyAlignment="0" applyProtection="0"/>
    <xf numFmtId="0" fontId="66" fillId="58" borderId="0" applyNumberFormat="0" applyBorder="0" applyAlignment="0" applyProtection="0"/>
    <xf numFmtId="0" fontId="66" fillId="59" borderId="0" applyNumberFormat="0" applyBorder="0" applyAlignment="0" applyProtection="0"/>
    <xf numFmtId="0" fontId="67" fillId="60" borderId="0" applyNumberFormat="0" applyBorder="0" applyAlignment="0" applyProtection="0"/>
    <xf numFmtId="0" fontId="67" fillId="61" borderId="0" applyNumberFormat="0" applyBorder="0" applyAlignment="0" applyProtection="0"/>
    <xf numFmtId="0" fontId="67" fillId="61" borderId="0" applyNumberFormat="0" applyBorder="0" applyAlignment="0" applyProtection="0"/>
    <xf numFmtId="0" fontId="67" fillId="61" borderId="0" applyNumberFormat="0" applyBorder="0" applyAlignment="0" applyProtection="0"/>
    <xf numFmtId="0" fontId="67" fillId="61" borderId="0" applyNumberFormat="0" applyBorder="0" applyAlignment="0" applyProtection="0"/>
    <xf numFmtId="0" fontId="67" fillId="61" borderId="0" applyNumberFormat="0" applyBorder="0" applyAlignment="0" applyProtection="0"/>
    <xf numFmtId="0" fontId="67" fillId="61" borderId="0" applyNumberFormat="0" applyBorder="0" applyAlignment="0" applyProtection="0"/>
    <xf numFmtId="0" fontId="66" fillId="62" borderId="0" applyNumberFormat="0" applyBorder="0" applyAlignment="0" applyProtection="0"/>
    <xf numFmtId="0" fontId="66" fillId="63" borderId="0" applyNumberFormat="0" applyBorder="0" applyAlignment="0" applyProtection="0"/>
    <xf numFmtId="0" fontId="67" fillId="64"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6" fillId="63" borderId="0" applyNumberFormat="0" applyBorder="0" applyAlignment="0" applyProtection="0"/>
    <xf numFmtId="0" fontId="66" fillId="64" borderId="0" applyNumberFormat="0" applyBorder="0" applyAlignment="0" applyProtection="0"/>
    <xf numFmtId="0" fontId="67" fillId="64" borderId="0" applyNumberFormat="0" applyBorder="0" applyAlignment="0" applyProtection="0"/>
    <xf numFmtId="0" fontId="67" fillId="51" borderId="0" applyNumberFormat="0" applyBorder="0" applyAlignment="0" applyProtection="0"/>
    <xf numFmtId="0" fontId="67" fillId="65" borderId="0" applyNumberFormat="0" applyBorder="0" applyAlignment="0" applyProtection="0"/>
    <xf numFmtId="0" fontId="67" fillId="65" borderId="0" applyNumberFormat="0" applyBorder="0" applyAlignment="0" applyProtection="0"/>
    <xf numFmtId="0" fontId="67" fillId="65" borderId="0" applyNumberFormat="0" applyBorder="0" applyAlignment="0" applyProtection="0"/>
    <xf numFmtId="0" fontId="67" fillId="65" borderId="0" applyNumberFormat="0" applyBorder="0" applyAlignment="0" applyProtection="0"/>
    <xf numFmtId="0" fontId="67" fillId="65" borderId="0" applyNumberFormat="0" applyBorder="0" applyAlignment="0" applyProtection="0"/>
    <xf numFmtId="0" fontId="66" fillId="54" borderId="0" applyNumberFormat="0" applyBorder="0" applyAlignment="0" applyProtection="0"/>
    <xf numFmtId="0" fontId="66" fillId="55" borderId="0" applyNumberFormat="0" applyBorder="0" applyAlignment="0" applyProtection="0"/>
    <xf numFmtId="0" fontId="67" fillId="55" borderId="0" applyNumberFormat="0" applyBorder="0" applyAlignment="0" applyProtection="0"/>
    <xf numFmtId="0" fontId="67" fillId="52" borderId="0" applyNumberFormat="0" applyBorder="0" applyAlignment="0" applyProtection="0"/>
    <xf numFmtId="0" fontId="67" fillId="52" borderId="0" applyNumberFormat="0" applyBorder="0" applyAlignment="0" applyProtection="0"/>
    <xf numFmtId="0" fontId="67" fillId="52" borderId="0" applyNumberFormat="0" applyBorder="0" applyAlignment="0" applyProtection="0"/>
    <xf numFmtId="0" fontId="67" fillId="52" borderId="0" applyNumberFormat="0" applyBorder="0" applyAlignment="0" applyProtection="0"/>
    <xf numFmtId="0" fontId="67" fillId="52" borderId="0" applyNumberFormat="0" applyBorder="0" applyAlignment="0" applyProtection="0"/>
    <xf numFmtId="0" fontId="67" fillId="52" borderId="0" applyNumberFormat="0" applyBorder="0" applyAlignment="0" applyProtection="0"/>
    <xf numFmtId="0" fontId="66" fillId="66" borderId="0" applyNumberFormat="0" applyBorder="0" applyAlignment="0" applyProtection="0"/>
    <xf numFmtId="0" fontId="66" fillId="59" borderId="0" applyNumberFormat="0" applyBorder="0" applyAlignment="0" applyProtection="0"/>
    <xf numFmtId="0" fontId="67" fillId="67" borderId="0" applyNumberFormat="0" applyBorder="0" applyAlignment="0" applyProtection="0"/>
    <xf numFmtId="0" fontId="67" fillId="68"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170" fontId="68" fillId="69" borderId="19">
      <alignment horizontal="center" vertical="center"/>
    </xf>
    <xf numFmtId="171" fontId="37" fillId="69" borderId="19">
      <alignment horizontal="center" vertical="center"/>
    </xf>
    <xf numFmtId="171" fontId="37" fillId="69" borderId="19">
      <alignment horizontal="center" vertical="center"/>
    </xf>
    <xf numFmtId="171" fontId="37" fillId="69" borderId="19">
      <alignment horizontal="center" vertical="center"/>
    </xf>
    <xf numFmtId="49" fontId="37" fillId="0" borderId="20"/>
    <xf numFmtId="0" fontId="69" fillId="48" borderId="20" applyNumberFormat="0" applyFont="0" applyBorder="0" applyAlignment="0" applyProtection="0">
      <protection hidden="1"/>
    </xf>
    <xf numFmtId="0" fontId="70" fillId="36" borderId="0" applyNumberFormat="0" applyBorder="0" applyAlignment="0" applyProtection="0"/>
    <xf numFmtId="0" fontId="70" fillId="40" borderId="0" applyNumberFormat="0" applyBorder="0" applyAlignment="0" applyProtection="0"/>
    <xf numFmtId="0" fontId="70" fillId="40" borderId="0" applyNumberFormat="0" applyBorder="0" applyAlignment="0" applyProtection="0"/>
    <xf numFmtId="0" fontId="70" fillId="40" borderId="0" applyNumberFormat="0" applyBorder="0" applyAlignment="0" applyProtection="0"/>
    <xf numFmtId="0" fontId="70" fillId="40" borderId="0" applyNumberFormat="0" applyBorder="0" applyAlignment="0" applyProtection="0"/>
    <xf numFmtId="0" fontId="70" fillId="40" borderId="0" applyNumberFormat="0" applyBorder="0" applyAlignment="0" applyProtection="0"/>
    <xf numFmtId="3" fontId="71" fillId="0" borderId="0" applyFill="0" applyBorder="0" applyProtection="0">
      <alignment horizontal="right"/>
    </xf>
    <xf numFmtId="172" fontId="37" fillId="0" borderId="0" applyFont="0" applyFill="0" applyBorder="0" applyAlignment="0" applyProtection="0"/>
    <xf numFmtId="173" fontId="72" fillId="0" borderId="0" applyFill="0" applyBorder="0" applyAlignment="0"/>
    <xf numFmtId="0" fontId="73" fillId="48" borderId="21" applyNumberFormat="0" applyAlignment="0" applyProtection="0"/>
    <xf numFmtId="0" fontId="73" fillId="48" borderId="21" applyNumberFormat="0" applyAlignment="0" applyProtection="0"/>
    <xf numFmtId="0" fontId="74" fillId="41" borderId="21" applyNumberFormat="0" applyAlignment="0" applyProtection="0"/>
    <xf numFmtId="0" fontId="74" fillId="41" borderId="21" applyNumberFormat="0" applyAlignment="0" applyProtection="0"/>
    <xf numFmtId="0" fontId="74" fillId="41" borderId="21" applyNumberFormat="0" applyAlignment="0" applyProtection="0"/>
    <xf numFmtId="0" fontId="74" fillId="41" borderId="21" applyNumberFormat="0" applyAlignment="0" applyProtection="0"/>
    <xf numFmtId="0" fontId="74" fillId="41" borderId="21" applyNumberFormat="0" applyAlignment="0" applyProtection="0"/>
    <xf numFmtId="0" fontId="74" fillId="41" borderId="21" applyNumberFormat="0" applyAlignment="0" applyProtection="0"/>
    <xf numFmtId="0" fontId="74" fillId="41" borderId="21" applyNumberFormat="0" applyAlignment="0" applyProtection="0"/>
    <xf numFmtId="0" fontId="74" fillId="41" borderId="21" applyNumberFormat="0" applyAlignment="0" applyProtection="0"/>
    <xf numFmtId="0" fontId="74" fillId="41" borderId="21" applyNumberFormat="0" applyAlignment="0" applyProtection="0"/>
    <xf numFmtId="0" fontId="74" fillId="41" borderId="21" applyNumberFormat="0" applyAlignment="0" applyProtection="0"/>
    <xf numFmtId="0" fontId="75" fillId="45" borderId="22" applyNumberFormat="0" applyAlignment="0" applyProtection="0"/>
    <xf numFmtId="0" fontId="75" fillId="70" borderId="22" applyNumberFormat="0" applyAlignment="0" applyProtection="0"/>
    <xf numFmtId="0" fontId="75" fillId="70" borderId="22" applyNumberFormat="0" applyAlignment="0" applyProtection="0"/>
    <xf numFmtId="0" fontId="75" fillId="70" borderId="22" applyNumberFormat="0" applyAlignment="0" applyProtection="0"/>
    <xf numFmtId="0" fontId="75" fillId="70" borderId="22" applyNumberFormat="0" applyAlignment="0" applyProtection="0"/>
    <xf numFmtId="0" fontId="75" fillId="70" borderId="22" applyNumberFormat="0" applyAlignment="0" applyProtection="0"/>
    <xf numFmtId="49" fontId="37" fillId="0" borderId="20"/>
    <xf numFmtId="174" fontId="37" fillId="0" borderId="0"/>
    <xf numFmtId="174" fontId="37" fillId="0" borderId="0"/>
    <xf numFmtId="174" fontId="37" fillId="0" borderId="0"/>
    <xf numFmtId="174" fontId="37" fillId="0" borderId="0"/>
    <xf numFmtId="174" fontId="37" fillId="0" borderId="0"/>
    <xf numFmtId="174" fontId="37" fillId="0" borderId="0"/>
    <xf numFmtId="174" fontId="37" fillId="0" borderId="0"/>
    <xf numFmtId="174" fontId="37" fillId="0" borderId="0"/>
    <xf numFmtId="175" fontId="37" fillId="0" borderId="0" applyFont="0" applyFill="0" applyBorder="0" applyAlignment="0" applyProtection="0"/>
    <xf numFmtId="175" fontId="37" fillId="0" borderId="0" applyFont="0" applyFill="0" applyBorder="0" applyAlignment="0" applyProtection="0"/>
    <xf numFmtId="175" fontId="37" fillId="0" borderId="0" applyFont="0" applyFill="0" applyBorder="0" applyAlignment="0" applyProtection="0"/>
    <xf numFmtId="175" fontId="37" fillId="0" borderId="0" applyFont="0" applyFill="0" applyBorder="0" applyAlignment="0" applyProtection="0"/>
    <xf numFmtId="175" fontId="37" fillId="0" borderId="0" applyFont="0" applyFill="0" applyBorder="0" applyAlignment="0" applyProtection="0"/>
    <xf numFmtId="175" fontId="37" fillId="0" borderId="0" applyFont="0" applyFill="0" applyBorder="0" applyAlignment="0" applyProtection="0"/>
    <xf numFmtId="175" fontId="37"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175" fontId="37"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175"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175" fontId="37"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175"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175" fontId="37"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175" fontId="37"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3" fontId="37" fillId="0" borderId="0" applyFont="0" applyFill="0" applyBorder="0" applyAlignment="0" applyProtection="0"/>
    <xf numFmtId="3" fontId="37" fillId="0" borderId="0" applyFont="0" applyFill="0" applyBorder="0" applyAlignment="0" applyProtection="0"/>
    <xf numFmtId="3" fontId="37" fillId="0" borderId="0" applyFont="0" applyFill="0" applyBorder="0" applyAlignment="0" applyProtection="0"/>
    <xf numFmtId="0" fontId="77" fillId="0" borderId="0" applyNumberFormat="0" applyAlignment="0">
      <alignment horizontal="left"/>
    </xf>
    <xf numFmtId="176" fontId="37" fillId="0" borderId="0" applyFont="0" applyFill="0" applyBorder="0" applyAlignment="0" applyProtection="0"/>
    <xf numFmtId="177" fontId="78" fillId="0" borderId="0" applyFont="0" applyFill="0" applyBorder="0" applyAlignment="0" applyProtection="0"/>
    <xf numFmtId="44" fontId="66" fillId="0" borderId="0" applyFont="0" applyFill="0" applyBorder="0" applyAlignment="0" applyProtection="0"/>
    <xf numFmtId="0" fontId="29" fillId="42" borderId="0" applyNumberFormat="0" applyBorder="0" applyAlignment="0" applyProtection="0"/>
    <xf numFmtId="44" fontId="72" fillId="0" borderId="0" applyFont="0" applyFill="0" applyBorder="0" applyAlignment="0" applyProtection="0"/>
    <xf numFmtId="44" fontId="37"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0" fontId="29" fillId="39" borderId="0" applyNumberFormat="0" applyBorder="0" applyAlignment="0" applyProtection="0"/>
    <xf numFmtId="44" fontId="76" fillId="0" borderId="0" applyFont="0" applyFill="0" applyBorder="0" applyAlignment="0" applyProtection="0"/>
    <xf numFmtId="44" fontId="37" fillId="0" borderId="0" applyFont="0" applyFill="0" applyBorder="0" applyAlignment="0" applyProtection="0"/>
    <xf numFmtId="44" fontId="38" fillId="0" borderId="0" applyFont="0" applyFill="0" applyBorder="0" applyAlignment="0" applyProtection="0"/>
    <xf numFmtId="44" fontId="76"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76" fillId="0" borderId="0" applyFont="0" applyFill="0" applyBorder="0" applyAlignment="0" applyProtection="0"/>
    <xf numFmtId="44" fontId="37" fillId="0" borderId="0" applyFont="0" applyFill="0" applyBorder="0" applyAlignment="0" applyProtection="0"/>
    <xf numFmtId="44" fontId="79" fillId="0" borderId="0" applyFont="0" applyFill="0" applyBorder="0" applyAlignment="0" applyProtection="0"/>
    <xf numFmtId="44" fontId="37" fillId="0" borderId="0" applyFont="0" applyFill="0" applyBorder="0" applyAlignment="0" applyProtection="0"/>
    <xf numFmtId="44" fontId="38" fillId="0" borderId="0" applyFont="0" applyFill="0" applyBorder="0" applyAlignment="0" applyProtection="0"/>
    <xf numFmtId="178"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66"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5" fontId="80" fillId="0" borderId="0" applyFont="0" applyFill="0" applyBorder="0" applyAlignment="0" applyProtection="0"/>
    <xf numFmtId="179" fontId="38" fillId="0" borderId="0" applyFont="0" applyFill="0" applyBorder="0" applyAlignment="0" applyProtection="0"/>
    <xf numFmtId="14" fontId="37" fillId="0" borderId="0" applyFont="0" applyFill="0" applyBorder="0" applyAlignment="0" applyProtection="0"/>
    <xf numFmtId="6" fontId="81" fillId="0" borderId="0">
      <protection locked="0"/>
    </xf>
    <xf numFmtId="6" fontId="81" fillId="0" borderId="0">
      <protection locked="0"/>
    </xf>
    <xf numFmtId="180" fontId="37" fillId="71" borderId="0">
      <alignment horizontal="center"/>
    </xf>
    <xf numFmtId="0" fontId="37" fillId="0" borderId="20"/>
    <xf numFmtId="181" fontId="60" fillId="0" borderId="0">
      <alignment horizontal="right"/>
      <protection locked="0"/>
    </xf>
    <xf numFmtId="0" fontId="82" fillId="0" borderId="0" applyNumberFormat="0" applyAlignment="0">
      <alignment horizontal="left"/>
    </xf>
    <xf numFmtId="182" fontId="37" fillId="0" borderId="0" applyFont="0" applyFill="0" applyBorder="0" applyAlignment="0" applyProtection="0"/>
    <xf numFmtId="183" fontId="37" fillId="0" borderId="0" applyFont="0" applyFill="0" applyBorder="0" applyAlignment="0" applyProtection="0"/>
    <xf numFmtId="184" fontId="37" fillId="0" borderId="0" applyFont="0" applyFill="0" applyBorder="0" applyAlignment="0" applyProtection="0"/>
    <xf numFmtId="185" fontId="37" fillId="0" borderId="0" applyFont="0" applyFill="0" applyBorder="0" applyAlignment="0" applyProtection="0"/>
    <xf numFmtId="186" fontId="37" fillId="0" borderId="0" applyFon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37" fillId="0" borderId="20">
      <alignment horizontal="left"/>
    </xf>
    <xf numFmtId="2" fontId="37" fillId="0" borderId="0" applyFont="0" applyFill="0" applyBorder="0" applyAlignment="0" applyProtection="0"/>
    <xf numFmtId="187" fontId="37" fillId="0" borderId="0">
      <protection locked="0"/>
    </xf>
    <xf numFmtId="187" fontId="37" fillId="0" borderId="0">
      <protection locked="0"/>
    </xf>
    <xf numFmtId="187" fontId="37" fillId="0" borderId="0">
      <protection locked="0"/>
    </xf>
    <xf numFmtId="38" fontId="84" fillId="0" borderId="23">
      <alignment horizontal="right"/>
    </xf>
    <xf numFmtId="167" fontId="78" fillId="0" borderId="0" applyFont="0" applyFill="0" applyBorder="0" applyAlignment="0" applyProtection="0"/>
    <xf numFmtId="188" fontId="37" fillId="0" borderId="0" applyFont="0" applyFill="0" applyBorder="0" applyAlignment="0" applyProtection="0">
      <alignment horizontal="center"/>
    </xf>
    <xf numFmtId="189" fontId="37" fillId="0" borderId="0" applyFont="0" applyFill="0" applyBorder="0" applyAlignment="0" applyProtection="0"/>
    <xf numFmtId="190" fontId="85" fillId="0" borderId="0" applyFont="0" applyFill="0" applyBorder="0" applyAlignment="0" applyProtection="0"/>
    <xf numFmtId="191" fontId="37" fillId="0" borderId="0" applyFont="0" applyFill="0" applyBorder="0" applyAlignment="0" applyProtection="0"/>
    <xf numFmtId="192" fontId="85" fillId="0" borderId="0" applyFont="0" applyFill="0" applyBorder="0" applyAlignment="0" applyProtection="0"/>
    <xf numFmtId="0" fontId="37" fillId="0" borderId="0" applyFont="0" applyFill="0" applyBorder="0"/>
    <xf numFmtId="0" fontId="86" fillId="38" borderId="0" applyNumberFormat="0" applyBorder="0" applyAlignment="0" applyProtection="0"/>
    <xf numFmtId="0" fontId="86" fillId="72" borderId="0" applyNumberFormat="0" applyBorder="0" applyAlignment="0" applyProtection="0"/>
    <xf numFmtId="0" fontId="86" fillId="72" borderId="0" applyNumberFormat="0" applyBorder="0" applyAlignment="0" applyProtection="0"/>
    <xf numFmtId="0" fontId="86" fillId="72" borderId="0" applyNumberFormat="0" applyBorder="0" applyAlignment="0" applyProtection="0"/>
    <xf numFmtId="0" fontId="86" fillId="72" borderId="0" applyNumberFormat="0" applyBorder="0" applyAlignment="0" applyProtection="0"/>
    <xf numFmtId="0" fontId="86" fillId="72" borderId="0" applyNumberFormat="0" applyBorder="0" applyAlignment="0" applyProtection="0"/>
    <xf numFmtId="38" fontId="84" fillId="73" borderId="0" applyNumberFormat="0" applyBorder="0" applyAlignment="0" applyProtection="0"/>
    <xf numFmtId="38" fontId="84" fillId="73" borderId="0" applyNumberFormat="0" applyBorder="0" applyAlignment="0" applyProtection="0"/>
    <xf numFmtId="38" fontId="84" fillId="73" borderId="0" applyNumberFormat="0" applyBorder="0" applyAlignment="0" applyProtection="0"/>
    <xf numFmtId="0" fontId="87" fillId="0" borderId="0" applyNumberFormat="0" applyFill="0" applyBorder="0" applyAlignment="0" applyProtection="0"/>
    <xf numFmtId="0" fontId="41" fillId="0" borderId="24" applyNumberFormat="0" applyAlignment="0" applyProtection="0">
      <alignment horizontal="left" vertical="center"/>
    </xf>
    <xf numFmtId="0" fontId="41" fillId="0" borderId="8">
      <alignment horizontal="left" vertical="center"/>
    </xf>
    <xf numFmtId="0" fontId="41" fillId="0" borderId="8">
      <alignment horizontal="left" vertical="center"/>
    </xf>
    <xf numFmtId="0" fontId="88" fillId="0" borderId="0" applyNumberFormat="0" applyFont="0" applyFill="0" applyBorder="0" applyProtection="0"/>
    <xf numFmtId="0" fontId="89" fillId="0" borderId="25" applyNumberFormat="0" applyFill="0" applyAlignment="0" applyProtection="0"/>
    <xf numFmtId="0" fontId="89" fillId="0" borderId="25" applyNumberFormat="0" applyFill="0" applyAlignment="0" applyProtection="0"/>
    <xf numFmtId="0" fontId="90" fillId="0" borderId="26" applyNumberFormat="0" applyFill="0" applyAlignment="0" applyProtection="0"/>
    <xf numFmtId="0" fontId="90" fillId="0" borderId="26" applyNumberFormat="0" applyFill="0" applyAlignment="0" applyProtection="0"/>
    <xf numFmtId="0" fontId="90" fillId="0" borderId="26" applyNumberFormat="0" applyFill="0" applyAlignment="0" applyProtection="0"/>
    <xf numFmtId="0" fontId="90" fillId="0" borderId="26" applyNumberFormat="0" applyFill="0" applyAlignment="0" applyProtection="0"/>
    <xf numFmtId="0" fontId="90" fillId="0" borderId="26" applyNumberFormat="0" applyFill="0" applyAlignment="0" applyProtection="0"/>
    <xf numFmtId="0" fontId="41" fillId="0" borderId="0" applyNumberFormat="0" applyFont="0" applyFill="0" applyBorder="0" applyProtection="0"/>
    <xf numFmtId="0" fontId="91" fillId="0" borderId="27" applyNumberFormat="0" applyFill="0" applyAlignment="0" applyProtection="0"/>
    <xf numFmtId="0" fontId="91" fillId="0" borderId="27" applyNumberFormat="0" applyFill="0" applyAlignment="0" applyProtection="0"/>
    <xf numFmtId="0" fontId="92" fillId="0" borderId="28" applyNumberFormat="0" applyFill="0" applyAlignment="0" applyProtection="0"/>
    <xf numFmtId="0" fontId="92" fillId="0" borderId="28" applyNumberFormat="0" applyFill="0" applyAlignment="0" applyProtection="0"/>
    <xf numFmtId="0" fontId="92" fillId="0" borderId="28" applyNumberFormat="0" applyFill="0" applyAlignment="0" applyProtection="0"/>
    <xf numFmtId="0" fontId="92" fillId="0" borderId="28" applyNumberFormat="0" applyFill="0" applyAlignment="0" applyProtection="0"/>
    <xf numFmtId="0" fontId="92" fillId="0" borderId="28" applyNumberFormat="0" applyFill="0" applyAlignment="0" applyProtection="0"/>
    <xf numFmtId="0" fontId="93" fillId="0" borderId="29" applyNumberFormat="0" applyFill="0" applyAlignment="0" applyProtection="0"/>
    <xf numFmtId="0" fontId="94" fillId="0" borderId="30" applyNumberFormat="0" applyFill="0" applyAlignment="0" applyProtection="0"/>
    <xf numFmtId="0" fontId="94" fillId="0" borderId="30" applyNumberFormat="0" applyFill="0" applyAlignment="0" applyProtection="0"/>
    <xf numFmtId="0" fontId="94" fillId="0" borderId="30" applyNumberFormat="0" applyFill="0" applyAlignment="0" applyProtection="0"/>
    <xf numFmtId="0" fontId="94" fillId="0" borderId="30" applyNumberFormat="0" applyFill="0" applyAlignment="0" applyProtection="0"/>
    <xf numFmtId="0" fontId="94" fillId="0" borderId="30" applyNumberFormat="0" applyFill="0" applyAlignment="0" applyProtection="0"/>
    <xf numFmtId="0" fontId="93"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193" fontId="37" fillId="0" borderId="0">
      <protection locked="0"/>
    </xf>
    <xf numFmtId="193" fontId="37" fillId="0" borderId="0">
      <protection locked="0"/>
    </xf>
    <xf numFmtId="193" fontId="37" fillId="0" borderId="0">
      <protection locked="0"/>
    </xf>
    <xf numFmtId="193" fontId="37" fillId="0" borderId="0">
      <protection locked="0"/>
    </xf>
    <xf numFmtId="193" fontId="37" fillId="0" borderId="0">
      <protection locked="0"/>
    </xf>
    <xf numFmtId="193" fontId="37" fillId="0" borderId="0">
      <protection locked="0"/>
    </xf>
    <xf numFmtId="193" fontId="37" fillId="0" borderId="0">
      <protection locked="0"/>
    </xf>
    <xf numFmtId="193" fontId="37" fillId="0" borderId="0">
      <protection locked="0"/>
    </xf>
    <xf numFmtId="194" fontId="37" fillId="0" borderId="0" applyFont="0" applyFill="0" applyBorder="0" applyAlignment="0" applyProtection="0">
      <alignment horizontal="center"/>
    </xf>
    <xf numFmtId="0" fontId="95" fillId="0" borderId="31" applyNumberFormat="0" applyFill="0" applyAlignment="0" applyProtection="0"/>
    <xf numFmtId="39" fontId="96" fillId="0" borderId="0">
      <protection locked="0"/>
    </xf>
    <xf numFmtId="195" fontId="96" fillId="0" borderId="0"/>
    <xf numFmtId="10" fontId="84" fillId="74" borderId="1" applyNumberFormat="0" applyBorder="0" applyAlignment="0" applyProtection="0"/>
    <xf numFmtId="10" fontId="84" fillId="74" borderId="1" applyNumberFormat="0" applyBorder="0" applyAlignment="0" applyProtection="0"/>
    <xf numFmtId="10" fontId="84" fillId="74" borderId="1" applyNumberFormat="0" applyBorder="0" applyAlignment="0" applyProtection="0"/>
    <xf numFmtId="10" fontId="84" fillId="74" borderId="1" applyNumberFormat="0" applyBorder="0" applyAlignment="0" applyProtection="0"/>
    <xf numFmtId="10" fontId="84" fillId="74" borderId="1" applyNumberFormat="0" applyBorder="0" applyAlignment="0" applyProtection="0"/>
    <xf numFmtId="0" fontId="97" fillId="43" borderId="21" applyNumberFormat="0" applyAlignment="0" applyProtection="0"/>
    <xf numFmtId="0" fontId="97" fillId="43" borderId="21" applyNumberFormat="0" applyAlignment="0" applyProtection="0"/>
    <xf numFmtId="0" fontId="97" fillId="43" borderId="21" applyNumberFormat="0" applyAlignment="0" applyProtection="0"/>
    <xf numFmtId="0" fontId="97" fillId="43" borderId="21" applyNumberFormat="0" applyAlignment="0" applyProtection="0"/>
    <xf numFmtId="0" fontId="97" fillId="43" borderId="21" applyNumberFormat="0" applyAlignment="0" applyProtection="0"/>
    <xf numFmtId="0" fontId="97" fillId="43" borderId="21" applyNumberFormat="0" applyAlignment="0" applyProtection="0"/>
    <xf numFmtId="0" fontId="97" fillId="43" borderId="21" applyNumberFormat="0" applyAlignment="0" applyProtection="0"/>
    <xf numFmtId="0" fontId="97" fillId="43" borderId="21" applyNumberFormat="0" applyAlignment="0" applyProtection="0"/>
    <xf numFmtId="0" fontId="97" fillId="43" borderId="21" applyNumberFormat="0" applyAlignment="0" applyProtection="0"/>
    <xf numFmtId="0" fontId="97" fillId="43" borderId="21" applyNumberFormat="0" applyAlignment="0" applyProtection="0"/>
    <xf numFmtId="0" fontId="97" fillId="43" borderId="21" applyNumberFormat="0" applyAlignment="0" applyProtection="0"/>
    <xf numFmtId="0" fontId="97" fillId="43" borderId="21" applyNumberFormat="0" applyAlignment="0" applyProtection="0"/>
    <xf numFmtId="196" fontId="38" fillId="0" borderId="0" applyFont="0" applyFill="0" applyBorder="0" applyAlignment="0" applyProtection="0">
      <alignment horizontal="left" indent="1"/>
    </xf>
    <xf numFmtId="0" fontId="37" fillId="0" borderId="20">
      <alignment horizontal="left"/>
    </xf>
    <xf numFmtId="0" fontId="37" fillId="75" borderId="20" applyNumberFormat="0">
      <alignment horizontal="left" vertical="top"/>
    </xf>
    <xf numFmtId="0" fontId="98" fillId="0" borderId="32" applyNumberFormat="0" applyFill="0" applyAlignment="0" applyProtection="0"/>
    <xf numFmtId="0" fontId="99" fillId="0" borderId="33" applyNumberFormat="0" applyFill="0" applyAlignment="0" applyProtection="0"/>
    <xf numFmtId="0" fontId="99" fillId="0" borderId="33" applyNumberFormat="0" applyFill="0" applyAlignment="0" applyProtection="0"/>
    <xf numFmtId="0" fontId="99" fillId="0" borderId="33" applyNumberFormat="0" applyFill="0" applyAlignment="0" applyProtection="0"/>
    <xf numFmtId="0" fontId="99" fillId="0" borderId="33" applyNumberFormat="0" applyFill="0" applyAlignment="0" applyProtection="0"/>
    <xf numFmtId="0" fontId="99" fillId="0" borderId="33" applyNumberFormat="0" applyFill="0" applyAlignment="0" applyProtection="0"/>
    <xf numFmtId="197" fontId="37" fillId="0" borderId="0" applyFont="0" applyFill="0" applyBorder="0" applyAlignment="0" applyProtection="0"/>
    <xf numFmtId="198" fontId="37" fillId="0" borderId="0" applyFont="0" applyFill="0" applyBorder="0" applyAlignment="0" applyProtection="0"/>
    <xf numFmtId="199"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41" fillId="0" borderId="0"/>
    <xf numFmtId="0" fontId="37" fillId="0" borderId="20"/>
    <xf numFmtId="0" fontId="100" fillId="76" borderId="0" applyNumberFormat="0" applyBorder="0" applyAlignment="0" applyProtection="0"/>
    <xf numFmtId="0" fontId="100" fillId="76" borderId="0" applyNumberFormat="0" applyBorder="0" applyAlignment="0" applyProtection="0"/>
    <xf numFmtId="0" fontId="100" fillId="76" borderId="0" applyNumberFormat="0" applyBorder="0" applyAlignment="0" applyProtection="0"/>
    <xf numFmtId="0" fontId="100" fillId="76" borderId="0" applyNumberFormat="0" applyBorder="0" applyAlignment="0" applyProtection="0"/>
    <xf numFmtId="0" fontId="100" fillId="76" borderId="0" applyNumberFormat="0" applyBorder="0" applyAlignment="0" applyProtection="0"/>
    <xf numFmtId="0" fontId="100" fillId="76" borderId="0" applyNumberFormat="0" applyBorder="0" applyAlignment="0" applyProtection="0"/>
    <xf numFmtId="37" fontId="101" fillId="0" borderId="0"/>
    <xf numFmtId="200" fontId="102" fillId="0" borderId="0"/>
    <xf numFmtId="201" fontId="37" fillId="0" borderId="0"/>
    <xf numFmtId="201" fontId="37" fillId="0" borderId="0"/>
    <xf numFmtId="201" fontId="37" fillId="0" borderId="0"/>
    <xf numFmtId="195" fontId="103" fillId="0" borderId="0"/>
    <xf numFmtId="195" fontId="103" fillId="0" borderId="0"/>
    <xf numFmtId="195" fontId="103" fillId="0" borderId="0"/>
    <xf numFmtId="195" fontId="103" fillId="0" borderId="0"/>
    <xf numFmtId="195" fontId="103" fillId="0" borderId="0"/>
    <xf numFmtId="195" fontId="103" fillId="0" borderId="0"/>
    <xf numFmtId="195" fontId="103" fillId="0" borderId="0"/>
    <xf numFmtId="0" fontId="76" fillId="0" borderId="0"/>
    <xf numFmtId="0" fontId="29" fillId="39" borderId="0" applyNumberFormat="0" applyBorder="0" applyAlignment="0" applyProtection="0"/>
    <xf numFmtId="0" fontId="37" fillId="0" borderId="0"/>
    <xf numFmtId="0" fontId="37" fillId="0" borderId="0"/>
    <xf numFmtId="0" fontId="37" fillId="0" borderId="0"/>
    <xf numFmtId="0" fontId="79" fillId="0" borderId="0"/>
    <xf numFmtId="0" fontId="79" fillId="0" borderId="0"/>
    <xf numFmtId="0" fontId="76" fillId="0" borderId="0"/>
    <xf numFmtId="0" fontId="37" fillId="0" borderId="0"/>
    <xf numFmtId="0" fontId="37" fillId="0" borderId="0"/>
    <xf numFmtId="0" fontId="37" fillId="0" borderId="0"/>
    <xf numFmtId="0" fontId="104" fillId="0" borderId="0"/>
    <xf numFmtId="0" fontId="66" fillId="0" borderId="0"/>
    <xf numFmtId="0" fontId="66" fillId="0" borderId="0"/>
    <xf numFmtId="0" fontId="37" fillId="0" borderId="0"/>
    <xf numFmtId="0" fontId="37" fillId="0" borderId="0"/>
    <xf numFmtId="0" fontId="66" fillId="0" borderId="0"/>
    <xf numFmtId="0" fontId="66" fillId="0" borderId="0"/>
    <xf numFmtId="0" fontId="37" fillId="0" borderId="0"/>
    <xf numFmtId="0" fontId="66" fillId="0" borderId="0"/>
    <xf numFmtId="0" fontId="66" fillId="0" borderId="0"/>
    <xf numFmtId="0" fontId="37" fillId="0" borderId="0"/>
    <xf numFmtId="0" fontId="66" fillId="0" borderId="0"/>
    <xf numFmtId="0" fontId="66" fillId="0" borderId="0"/>
    <xf numFmtId="0" fontId="37" fillId="0" borderId="0"/>
    <xf numFmtId="0" fontId="104" fillId="0" borderId="0"/>
    <xf numFmtId="0" fontId="104" fillId="0" borderId="0"/>
    <xf numFmtId="0" fontId="37" fillId="0" borderId="0"/>
    <xf numFmtId="0" fontId="37" fillId="0" borderId="0"/>
    <xf numFmtId="0" fontId="38" fillId="0" borderId="0"/>
    <xf numFmtId="0" fontId="38" fillId="0" borderId="0"/>
    <xf numFmtId="0" fontId="76" fillId="0" borderId="0"/>
    <xf numFmtId="0" fontId="37" fillId="0" borderId="0"/>
    <xf numFmtId="0" fontId="29" fillId="39" borderId="0" applyNumberFormat="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6" fillId="0" borderId="0"/>
    <xf numFmtId="0" fontId="6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7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7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7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7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66" fillId="0" borderId="0"/>
    <xf numFmtId="0" fontId="37" fillId="0" borderId="0"/>
    <xf numFmtId="0" fontId="29" fillId="0" borderId="0"/>
    <xf numFmtId="0" fontId="79" fillId="0" borderId="0"/>
    <xf numFmtId="0" fontId="79" fillId="0" borderId="0"/>
    <xf numFmtId="0" fontId="37" fillId="0" borderId="0"/>
    <xf numFmtId="0" fontId="29" fillId="0" borderId="0"/>
    <xf numFmtId="0" fontId="29" fillId="0" borderId="0"/>
    <xf numFmtId="0" fontId="37" fillId="0" borderId="0"/>
    <xf numFmtId="0" fontId="29" fillId="0" borderId="0"/>
    <xf numFmtId="0" fontId="29" fillId="0" borderId="0"/>
    <xf numFmtId="0" fontId="37" fillId="0" borderId="0"/>
    <xf numFmtId="0" fontId="29" fillId="0" borderId="0"/>
    <xf numFmtId="0" fontId="29" fillId="0" borderId="0"/>
    <xf numFmtId="0" fontId="29" fillId="0" borderId="0"/>
    <xf numFmtId="0" fontId="38" fillId="0" borderId="0"/>
    <xf numFmtId="0" fontId="29" fillId="0" borderId="0"/>
    <xf numFmtId="0" fontId="29" fillId="39" borderId="0" applyNumberFormat="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8"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76" fillId="0" borderId="0"/>
    <xf numFmtId="0" fontId="29" fillId="0" borderId="0"/>
    <xf numFmtId="0" fontId="37" fillId="0" borderId="0"/>
    <xf numFmtId="0" fontId="37" fillId="0" borderId="0"/>
    <xf numFmtId="0" fontId="76" fillId="0" borderId="0"/>
    <xf numFmtId="0" fontId="29" fillId="0" borderId="0"/>
    <xf numFmtId="0" fontId="37" fillId="0" borderId="0"/>
    <xf numFmtId="0" fontId="37" fillId="0" borderId="0"/>
    <xf numFmtId="0" fontId="6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6" fillId="0" borderId="0"/>
    <xf numFmtId="0" fontId="66" fillId="0" borderId="0"/>
    <xf numFmtId="0" fontId="66" fillId="0" borderId="0"/>
    <xf numFmtId="0" fontId="66" fillId="0" borderId="0"/>
    <xf numFmtId="0" fontId="37" fillId="0" borderId="0"/>
    <xf numFmtId="0" fontId="66" fillId="0" borderId="0"/>
    <xf numFmtId="0" fontId="7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7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6" fillId="0" borderId="0"/>
    <xf numFmtId="0" fontId="66" fillId="0" borderId="0"/>
    <xf numFmtId="0" fontId="76" fillId="0" borderId="0"/>
    <xf numFmtId="0" fontId="37" fillId="0" borderId="0"/>
    <xf numFmtId="0" fontId="37" fillId="0" borderId="0"/>
    <xf numFmtId="0" fontId="29" fillId="0" borderId="0"/>
    <xf numFmtId="0" fontId="37" fillId="39" borderId="34" applyNumberFormat="0" applyFont="0" applyAlignment="0" applyProtection="0"/>
    <xf numFmtId="0" fontId="37" fillId="39" borderId="21" applyNumberFormat="0" applyFont="0" applyAlignment="0" applyProtection="0"/>
    <xf numFmtId="0" fontId="37" fillId="39" borderId="21" applyNumberFormat="0" applyFont="0" applyAlignment="0" applyProtection="0"/>
    <xf numFmtId="0" fontId="37" fillId="39" borderId="21" applyNumberFormat="0" applyFont="0" applyAlignment="0" applyProtection="0"/>
    <xf numFmtId="0" fontId="37" fillId="39" borderId="21" applyNumberFormat="0" applyFont="0" applyAlignment="0" applyProtection="0"/>
    <xf numFmtId="0" fontId="37" fillId="39" borderId="21" applyNumberFormat="0" applyFont="0" applyAlignment="0" applyProtection="0"/>
    <xf numFmtId="0" fontId="37" fillId="39" borderId="21" applyNumberFormat="0" applyFont="0" applyAlignment="0" applyProtection="0"/>
    <xf numFmtId="0" fontId="37" fillId="39" borderId="21" applyNumberFormat="0" applyFont="0" applyAlignment="0" applyProtection="0"/>
    <xf numFmtId="0" fontId="37" fillId="39" borderId="21" applyNumberFormat="0" applyFont="0" applyAlignment="0" applyProtection="0"/>
    <xf numFmtId="0" fontId="37" fillId="39" borderId="21" applyNumberFormat="0" applyFont="0" applyAlignment="0" applyProtection="0"/>
    <xf numFmtId="0" fontId="37" fillId="39" borderId="21" applyNumberFormat="0" applyFont="0" applyAlignment="0" applyProtection="0"/>
    <xf numFmtId="49" fontId="105" fillId="0" borderId="0" applyAlignment="0">
      <alignment horizontal="left" vertical="top"/>
    </xf>
    <xf numFmtId="0" fontId="106" fillId="48" borderId="35" applyNumberFormat="0" applyAlignment="0" applyProtection="0"/>
    <xf numFmtId="0" fontId="106" fillId="48" borderId="35" applyNumberFormat="0" applyAlignment="0" applyProtection="0"/>
    <xf numFmtId="0" fontId="106" fillId="41" borderId="35" applyNumberFormat="0" applyAlignment="0" applyProtection="0"/>
    <xf numFmtId="0" fontId="106" fillId="41" borderId="35" applyNumberFormat="0" applyAlignment="0" applyProtection="0"/>
    <xf numFmtId="0" fontId="106" fillId="41" borderId="35" applyNumberFormat="0" applyAlignment="0" applyProtection="0"/>
    <xf numFmtId="0" fontId="106" fillId="41" borderId="35" applyNumberFormat="0" applyAlignment="0" applyProtection="0"/>
    <xf numFmtId="0" fontId="106" fillId="41" borderId="35" applyNumberFormat="0" applyAlignment="0" applyProtection="0"/>
    <xf numFmtId="0" fontId="106" fillId="41" borderId="35" applyNumberFormat="0" applyAlignment="0" applyProtection="0"/>
    <xf numFmtId="0" fontId="106" fillId="41" borderId="35" applyNumberFormat="0" applyAlignment="0" applyProtection="0"/>
    <xf numFmtId="0" fontId="106" fillId="41" borderId="35" applyNumberFormat="0" applyAlignment="0" applyProtection="0"/>
    <xf numFmtId="0" fontId="106" fillId="41" borderId="35" applyNumberFormat="0" applyAlignment="0" applyProtection="0"/>
    <xf numFmtId="0" fontId="106" fillId="41" borderId="35" applyNumberFormat="0" applyAlignment="0" applyProtection="0"/>
    <xf numFmtId="8" fontId="37" fillId="0" borderId="20"/>
    <xf numFmtId="168" fontId="37" fillId="0" borderId="20">
      <alignment horizontal="right"/>
    </xf>
    <xf numFmtId="195" fontId="107" fillId="0" borderId="3">
      <alignment vertical="center"/>
    </xf>
    <xf numFmtId="10" fontId="37" fillId="0" borderId="20"/>
    <xf numFmtId="10" fontId="37" fillId="0" borderId="0" applyFont="0" applyFill="0" applyBorder="0" applyAlignment="0" applyProtection="0"/>
    <xf numFmtId="10" fontId="37" fillId="0" borderId="0" applyFont="0" applyFill="0" applyBorder="0" applyAlignment="0" applyProtection="0"/>
    <xf numFmtId="10"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72"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76"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38" fillId="0" borderId="0" applyFont="0" applyFill="0" applyBorder="0" applyAlignment="0" applyProtection="0"/>
    <xf numFmtId="9" fontId="76" fillId="0" borderId="0" applyFont="0" applyFill="0" applyBorder="0" applyAlignment="0" applyProtection="0"/>
    <xf numFmtId="9" fontId="38"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66" fillId="0" borderId="0" applyFont="0" applyFill="0" applyBorder="0" applyAlignment="0" applyProtection="0"/>
    <xf numFmtId="9" fontId="38"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29"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202" fontId="108" fillId="0" borderId="0" applyProtection="0"/>
    <xf numFmtId="203" fontId="37" fillId="0" borderId="20">
      <alignment horizontal="center"/>
    </xf>
    <xf numFmtId="0" fontId="109" fillId="0" borderId="20" applyNumberFormat="0" applyFill="0" applyBorder="0" applyAlignment="0" applyProtection="0">
      <protection hidden="1"/>
    </xf>
    <xf numFmtId="0" fontId="110" fillId="0" borderId="0" applyNumberFormat="0" applyFill="0" applyBorder="0" applyAlignment="0"/>
    <xf numFmtId="204" fontId="71" fillId="0" borderId="0" applyFill="0" applyBorder="0" applyProtection="0">
      <alignment horizontal="right"/>
    </xf>
    <xf numFmtId="14" fontId="111" fillId="0" borderId="0" applyNumberFormat="0" applyFill="0" applyBorder="0" applyAlignment="0" applyProtection="0">
      <alignment horizontal="left"/>
    </xf>
    <xf numFmtId="0" fontId="37" fillId="0" borderId="0"/>
    <xf numFmtId="8" fontId="37" fillId="0" borderId="20"/>
    <xf numFmtId="4" fontId="72" fillId="77" borderId="35" applyNumberFormat="0" applyProtection="0">
      <alignment vertical="center"/>
    </xf>
    <xf numFmtId="4" fontId="112" fillId="78" borderId="1" applyNumberFormat="0" applyProtection="0">
      <alignment horizontal="right" vertical="center" wrapText="1"/>
    </xf>
    <xf numFmtId="4" fontId="112" fillId="78" borderId="1" applyNumberFormat="0" applyProtection="0">
      <alignment horizontal="right" vertical="center" wrapText="1"/>
    </xf>
    <xf numFmtId="4" fontId="113" fillId="77" borderId="36" applyNumberFormat="0" applyProtection="0">
      <alignment vertical="center"/>
    </xf>
    <xf numFmtId="4" fontId="113" fillId="77" borderId="36" applyNumberFormat="0" applyProtection="0">
      <alignment vertical="center"/>
    </xf>
    <xf numFmtId="4" fontId="114" fillId="79" borderId="27">
      <alignment vertical="center"/>
    </xf>
    <xf numFmtId="4" fontId="115" fillId="79" borderId="27">
      <alignment vertical="center"/>
    </xf>
    <xf numFmtId="4" fontId="114" fillId="80" borderId="27">
      <alignment vertical="center"/>
    </xf>
    <xf numFmtId="4" fontId="115" fillId="80" borderId="27">
      <alignment vertical="center"/>
    </xf>
    <xf numFmtId="4" fontId="112" fillId="78" borderId="1" applyNumberFormat="0" applyProtection="0">
      <alignment horizontal="left" vertical="center" indent="1"/>
    </xf>
    <xf numFmtId="0" fontId="116" fillId="77" borderId="36" applyNumberFormat="0" applyProtection="0">
      <alignment horizontal="left" vertical="top" indent="1"/>
    </xf>
    <xf numFmtId="0" fontId="116" fillId="77" borderId="36" applyNumberFormat="0" applyProtection="0">
      <alignment horizontal="left" vertical="top" indent="1"/>
    </xf>
    <xf numFmtId="4" fontId="117" fillId="81" borderId="1" applyNumberFormat="0" applyProtection="0">
      <alignment horizontal="left" vertical="center"/>
    </xf>
    <xf numFmtId="4" fontId="117" fillId="81" borderId="1" applyNumberFormat="0" applyProtection="0">
      <alignment horizontal="left" vertical="center"/>
    </xf>
    <xf numFmtId="4" fontId="117" fillId="81" borderId="1" applyNumberFormat="0" applyProtection="0">
      <alignment horizontal="left" vertical="center"/>
    </xf>
    <xf numFmtId="4" fontId="118" fillId="82" borderId="1" applyNumberFormat="0">
      <alignment horizontal="right" vertical="center"/>
    </xf>
    <xf numFmtId="4" fontId="72" fillId="36" borderId="36" applyNumberFormat="0" applyProtection="0">
      <alignment horizontal="right" vertical="center"/>
    </xf>
    <xf numFmtId="4" fontId="72" fillId="36" borderId="36" applyNumberFormat="0" applyProtection="0">
      <alignment horizontal="right" vertical="center"/>
    </xf>
    <xf numFmtId="4" fontId="72" fillId="37" borderId="36" applyNumberFormat="0" applyProtection="0">
      <alignment horizontal="right" vertical="center"/>
    </xf>
    <xf numFmtId="4" fontId="72" fillId="37" borderId="36" applyNumberFormat="0" applyProtection="0">
      <alignment horizontal="right" vertical="center"/>
    </xf>
    <xf numFmtId="4" fontId="72" fillId="61" borderId="36" applyNumberFormat="0" applyProtection="0">
      <alignment horizontal="right" vertical="center"/>
    </xf>
    <xf numFmtId="4" fontId="72" fillId="61" borderId="36" applyNumberFormat="0" applyProtection="0">
      <alignment horizontal="right" vertical="center"/>
    </xf>
    <xf numFmtId="4" fontId="72" fillId="49" borderId="36" applyNumberFormat="0" applyProtection="0">
      <alignment horizontal="right" vertical="center"/>
    </xf>
    <xf numFmtId="4" fontId="72" fillId="49" borderId="36" applyNumberFormat="0" applyProtection="0">
      <alignment horizontal="right" vertical="center"/>
    </xf>
    <xf numFmtId="4" fontId="72" fillId="53" borderId="36" applyNumberFormat="0" applyProtection="0">
      <alignment horizontal="right" vertical="center"/>
    </xf>
    <xf numFmtId="4" fontId="72" fillId="53" borderId="36" applyNumberFormat="0" applyProtection="0">
      <alignment horizontal="right" vertical="center"/>
    </xf>
    <xf numFmtId="4" fontId="72" fillId="68" borderId="36" applyNumberFormat="0" applyProtection="0">
      <alignment horizontal="right" vertical="center"/>
    </xf>
    <xf numFmtId="4" fontId="72" fillId="68" borderId="36" applyNumberFormat="0" applyProtection="0">
      <alignment horizontal="right" vertical="center"/>
    </xf>
    <xf numFmtId="4" fontId="72" fillId="47" borderId="36" applyNumberFormat="0" applyProtection="0">
      <alignment horizontal="right" vertical="center"/>
    </xf>
    <xf numFmtId="4" fontId="72" fillId="47" borderId="36" applyNumberFormat="0" applyProtection="0">
      <alignment horizontal="right" vertical="center"/>
    </xf>
    <xf numFmtId="4" fontId="72" fillId="72" borderId="36" applyNumberFormat="0" applyProtection="0">
      <alignment horizontal="right" vertical="center"/>
    </xf>
    <xf numFmtId="4" fontId="72" fillId="72" borderId="36" applyNumberFormat="0" applyProtection="0">
      <alignment horizontal="right" vertical="center"/>
    </xf>
    <xf numFmtId="4" fontId="72" fillId="46" borderId="36" applyNumberFormat="0" applyProtection="0">
      <alignment horizontal="right" vertical="center"/>
    </xf>
    <xf numFmtId="4" fontId="72" fillId="46" borderId="36" applyNumberFormat="0" applyProtection="0">
      <alignment horizontal="right" vertical="center"/>
    </xf>
    <xf numFmtId="4" fontId="116" fillId="0" borderId="1" applyNumberFormat="0" applyProtection="0">
      <alignment horizontal="left" vertical="center" indent="1"/>
    </xf>
    <xf numFmtId="4" fontId="72" fillId="0" borderId="1" applyNumberFormat="0" applyProtection="0">
      <alignment horizontal="left" vertical="center" indent="1"/>
    </xf>
    <xf numFmtId="4" fontId="119" fillId="83" borderId="0" applyNumberFormat="0" applyProtection="0">
      <alignment horizontal="left" vertical="center" indent="1"/>
    </xf>
    <xf numFmtId="4" fontId="120" fillId="48" borderId="36" applyNumberFormat="0" applyProtection="0">
      <alignment horizontal="center" vertical="center"/>
    </xf>
    <xf numFmtId="4" fontId="120" fillId="48" borderId="36" applyNumberFormat="0" applyProtection="0">
      <alignment horizontal="center" vertical="center"/>
    </xf>
    <xf numFmtId="4" fontId="121" fillId="75" borderId="37">
      <alignment horizontal="left" vertical="center" indent="1"/>
    </xf>
    <xf numFmtId="4" fontId="117" fillId="0" borderId="0" applyNumberFormat="0" applyProtection="0">
      <alignment horizontal="left" vertical="center" indent="1"/>
    </xf>
    <xf numFmtId="4" fontId="117" fillId="0" borderId="0" applyNumberFormat="0" applyProtection="0">
      <alignment horizontal="left" vertical="center" indent="1"/>
    </xf>
    <xf numFmtId="4" fontId="117" fillId="0" borderId="0" applyNumberFormat="0" applyProtection="0">
      <alignment horizontal="left" vertical="center" indent="1"/>
    </xf>
    <xf numFmtId="4" fontId="117" fillId="0" borderId="0" applyNumberFormat="0" applyProtection="0">
      <alignment horizontal="left" vertical="center" indent="1"/>
    </xf>
    <xf numFmtId="4" fontId="117" fillId="0" borderId="0" applyNumberFormat="0" applyProtection="0">
      <alignment horizontal="left" vertical="center" indent="1"/>
    </xf>
    <xf numFmtId="4" fontId="117" fillId="0" borderId="0" applyNumberFormat="0" applyProtection="0">
      <alignment horizontal="left" vertical="center" indent="1"/>
    </xf>
    <xf numFmtId="0" fontId="117" fillId="84" borderId="1" applyNumberFormat="0" applyProtection="0">
      <alignment horizontal="left" vertical="center" indent="2"/>
    </xf>
    <xf numFmtId="0" fontId="117" fillId="84" borderId="1" applyNumberFormat="0" applyProtection="0">
      <alignment horizontal="left" vertical="center" indent="2"/>
    </xf>
    <xf numFmtId="0" fontId="117" fillId="84" borderId="1" applyNumberFormat="0" applyProtection="0">
      <alignment horizontal="left" vertical="center" indent="2"/>
    </xf>
    <xf numFmtId="0" fontId="37" fillId="83" borderId="36" applyNumberFormat="0" applyProtection="0">
      <alignment horizontal="left" vertical="top" indent="1"/>
    </xf>
    <xf numFmtId="0" fontId="37" fillId="83" borderId="36" applyNumberFormat="0" applyProtection="0">
      <alignment horizontal="left" vertical="top" indent="1"/>
    </xf>
    <xf numFmtId="0" fontId="37" fillId="83" borderId="36" applyNumberFormat="0" applyProtection="0">
      <alignment horizontal="left" vertical="top" indent="1"/>
    </xf>
    <xf numFmtId="0" fontId="37" fillId="83" borderId="36" applyNumberFormat="0" applyProtection="0">
      <alignment horizontal="left" vertical="top" indent="1"/>
    </xf>
    <xf numFmtId="0" fontId="37" fillId="83" borderId="36" applyNumberFormat="0" applyProtection="0">
      <alignment horizontal="left" vertical="top" indent="1"/>
    </xf>
    <xf numFmtId="0" fontId="37" fillId="83" borderId="36" applyNumberFormat="0" applyProtection="0">
      <alignment horizontal="left" vertical="top" indent="1"/>
    </xf>
    <xf numFmtId="0" fontId="37" fillId="83" borderId="36" applyNumberFormat="0" applyProtection="0">
      <alignment horizontal="left" vertical="top" indent="1"/>
    </xf>
    <xf numFmtId="0" fontId="104" fillId="0" borderId="1" applyNumberFormat="0" applyProtection="0">
      <alignment horizontal="left" vertical="center" indent="2"/>
    </xf>
    <xf numFmtId="0" fontId="37" fillId="85" borderId="36" applyNumberFormat="0" applyProtection="0">
      <alignment horizontal="left" vertical="top" indent="1"/>
    </xf>
    <xf numFmtId="0" fontId="37" fillId="85" borderId="36" applyNumberFormat="0" applyProtection="0">
      <alignment horizontal="left" vertical="top" indent="1"/>
    </xf>
    <xf numFmtId="0" fontId="37" fillId="85" borderId="36" applyNumberFormat="0" applyProtection="0">
      <alignment horizontal="left" vertical="top" indent="1"/>
    </xf>
    <xf numFmtId="0" fontId="37" fillId="85" borderId="36" applyNumberFormat="0" applyProtection="0">
      <alignment horizontal="left" vertical="top" indent="1"/>
    </xf>
    <xf numFmtId="0" fontId="37" fillId="85" borderId="36" applyNumberFormat="0" applyProtection="0">
      <alignment horizontal="left" vertical="top" indent="1"/>
    </xf>
    <xf numFmtId="0" fontId="37" fillId="85" borderId="36" applyNumberFormat="0" applyProtection="0">
      <alignment horizontal="left" vertical="top" indent="1"/>
    </xf>
    <xf numFmtId="0" fontId="37" fillId="85" borderId="36" applyNumberFormat="0" applyProtection="0">
      <alignment horizontal="left" vertical="top" indent="1"/>
    </xf>
    <xf numFmtId="0" fontId="104" fillId="0" borderId="1" applyNumberFormat="0" applyProtection="0">
      <alignment horizontal="left" vertical="center" indent="2"/>
    </xf>
    <xf numFmtId="0" fontId="37" fillId="69" borderId="36" applyNumberFormat="0" applyProtection="0">
      <alignment horizontal="left" vertical="top" indent="1"/>
    </xf>
    <xf numFmtId="0" fontId="37" fillId="69" borderId="36" applyNumberFormat="0" applyProtection="0">
      <alignment horizontal="left" vertical="top" indent="1"/>
    </xf>
    <xf numFmtId="0" fontId="37" fillId="69" borderId="36" applyNumberFormat="0" applyProtection="0">
      <alignment horizontal="left" vertical="top" indent="1"/>
    </xf>
    <xf numFmtId="0" fontId="37" fillId="69" borderId="36" applyNumberFormat="0" applyProtection="0">
      <alignment horizontal="left" vertical="top" indent="1"/>
    </xf>
    <xf numFmtId="0" fontId="37" fillId="69" borderId="36" applyNumberFormat="0" applyProtection="0">
      <alignment horizontal="left" vertical="top" indent="1"/>
    </xf>
    <xf numFmtId="0" fontId="37" fillId="69" borderId="36" applyNumberFormat="0" applyProtection="0">
      <alignment horizontal="left" vertical="top" indent="1"/>
    </xf>
    <xf numFmtId="0" fontId="37" fillId="69" borderId="36" applyNumberFormat="0" applyProtection="0">
      <alignment horizontal="left" vertical="top" indent="1"/>
    </xf>
    <xf numFmtId="0" fontId="104" fillId="0" borderId="1" applyNumberFormat="0" applyProtection="0">
      <alignment horizontal="left" vertical="center" indent="2"/>
    </xf>
    <xf numFmtId="0" fontId="37" fillId="86" borderId="36" applyNumberFormat="0" applyProtection="0">
      <alignment horizontal="left" vertical="top" indent="1"/>
    </xf>
    <xf numFmtId="0" fontId="37" fillId="86" borderId="36" applyNumberFormat="0" applyProtection="0">
      <alignment horizontal="left" vertical="top" indent="1"/>
    </xf>
    <xf numFmtId="0" fontId="37" fillId="86" borderId="36" applyNumberFormat="0" applyProtection="0">
      <alignment horizontal="left" vertical="top" indent="1"/>
    </xf>
    <xf numFmtId="0" fontId="37" fillId="86" borderId="36" applyNumberFormat="0" applyProtection="0">
      <alignment horizontal="left" vertical="top" indent="1"/>
    </xf>
    <xf numFmtId="0" fontId="37" fillId="86" borderId="36" applyNumberFormat="0" applyProtection="0">
      <alignment horizontal="left" vertical="top" indent="1"/>
    </xf>
    <xf numFmtId="0" fontId="37" fillId="86" borderId="36" applyNumberFormat="0" applyProtection="0">
      <alignment horizontal="left" vertical="top" indent="1"/>
    </xf>
    <xf numFmtId="0" fontId="37" fillId="86" borderId="36" applyNumberFormat="0" applyProtection="0">
      <alignment horizontal="left" vertical="top" indent="1"/>
    </xf>
    <xf numFmtId="0" fontId="37" fillId="87" borderId="1" applyNumberFormat="0">
      <protection locked="0"/>
    </xf>
    <xf numFmtId="0" fontId="37" fillId="87" borderId="1" applyNumberFormat="0">
      <protection locked="0"/>
    </xf>
    <xf numFmtId="0" fontId="37" fillId="87" borderId="1" applyNumberFormat="0">
      <protection locked="0"/>
    </xf>
    <xf numFmtId="0" fontId="37" fillId="87" borderId="1" applyNumberFormat="0">
      <protection locked="0"/>
    </xf>
    <xf numFmtId="4" fontId="72" fillId="74" borderId="36" applyNumberFormat="0" applyProtection="0">
      <alignment vertical="center"/>
    </xf>
    <xf numFmtId="4" fontId="72" fillId="74" borderId="36" applyNumberFormat="0" applyProtection="0">
      <alignment vertical="center"/>
    </xf>
    <xf numFmtId="4" fontId="122" fillId="74" borderId="36" applyNumberFormat="0" applyProtection="0">
      <alignment vertical="center"/>
    </xf>
    <xf numFmtId="4" fontId="122" fillId="74" borderId="36" applyNumberFormat="0" applyProtection="0">
      <alignment vertical="center"/>
    </xf>
    <xf numFmtId="4" fontId="123" fillId="79" borderId="37">
      <alignment vertical="center"/>
    </xf>
    <xf numFmtId="4" fontId="124" fillId="79" borderId="37">
      <alignment vertical="center"/>
    </xf>
    <xf numFmtId="4" fontId="123" fillId="80" borderId="37">
      <alignment vertical="center"/>
    </xf>
    <xf numFmtId="4" fontId="124" fillId="80" borderId="37">
      <alignment vertical="center"/>
    </xf>
    <xf numFmtId="4" fontId="108" fillId="0" borderId="0" applyNumberFormat="0" applyProtection="0">
      <alignment horizontal="left" vertical="center" indent="1"/>
    </xf>
    <xf numFmtId="0" fontId="72" fillId="74" borderId="36" applyNumberFormat="0" applyProtection="0">
      <alignment horizontal="left" vertical="top" indent="1"/>
    </xf>
    <xf numFmtId="0" fontId="72" fillId="74" borderId="36" applyNumberFormat="0" applyProtection="0">
      <alignment horizontal="left" vertical="top" indent="1"/>
    </xf>
    <xf numFmtId="0" fontId="118" fillId="82" borderId="1" applyNumberFormat="0">
      <alignment horizontal="left" vertical="center"/>
    </xf>
    <xf numFmtId="4" fontId="84" fillId="0" borderId="1" applyNumberFormat="0" applyProtection="0">
      <alignment horizontal="left" vertical="center" indent="1"/>
    </xf>
    <xf numFmtId="4" fontId="72" fillId="88" borderId="35" applyNumberFormat="0" applyProtection="0">
      <alignment horizontal="right" vertical="center"/>
    </xf>
    <xf numFmtId="4" fontId="125" fillId="0" borderId="1" applyNumberFormat="0" applyProtection="0">
      <alignment horizontal="right" vertical="center" wrapText="1"/>
    </xf>
    <xf numFmtId="4" fontId="108" fillId="0" borderId="0" applyNumberFormat="0" applyProtection="0">
      <alignment horizontal="right" vertical="center" wrapText="1"/>
    </xf>
    <xf numFmtId="4" fontId="122" fillId="89" borderId="36" applyNumberFormat="0" applyProtection="0">
      <alignment horizontal="right" vertical="center"/>
    </xf>
    <xf numFmtId="4" fontId="122" fillId="89" borderId="36" applyNumberFormat="0" applyProtection="0">
      <alignment horizontal="right" vertical="center"/>
    </xf>
    <xf numFmtId="4" fontId="126" fillId="79" borderId="37">
      <alignment vertical="center"/>
    </xf>
    <xf numFmtId="4" fontId="127" fillId="79" borderId="37">
      <alignment vertical="center"/>
    </xf>
    <xf numFmtId="4" fontId="126" fillId="80" borderId="37">
      <alignment vertical="center"/>
    </xf>
    <xf numFmtId="4" fontId="127" fillId="90" borderId="37">
      <alignment vertical="center"/>
    </xf>
    <xf numFmtId="4" fontId="125" fillId="0" borderId="1" applyNumberFormat="0" applyProtection="0">
      <alignment horizontal="left" vertical="center" indent="1"/>
    </xf>
    <xf numFmtId="4" fontId="125" fillId="0" borderId="1" applyNumberFormat="0" applyProtection="0">
      <alignment horizontal="left" vertical="center" indent="1"/>
    </xf>
    <xf numFmtId="4" fontId="108" fillId="0" borderId="0" applyNumberFormat="0" applyProtection="0">
      <alignment horizontal="left" vertical="center" indent="1"/>
    </xf>
    <xf numFmtId="0" fontId="117" fillId="91" borderId="1" applyNumberFormat="0" applyProtection="0">
      <alignment horizontal="center" vertical="top" wrapText="1"/>
    </xf>
    <xf numFmtId="0" fontId="117" fillId="91" borderId="1" applyNumberFormat="0" applyProtection="0">
      <alignment horizontal="center" vertical="top" wrapText="1"/>
    </xf>
    <xf numFmtId="0" fontId="117" fillId="91" borderId="1" applyNumberFormat="0" applyProtection="0">
      <alignment horizontal="center" vertical="top" wrapText="1"/>
    </xf>
    <xf numFmtId="4" fontId="128" fillId="75" borderId="38">
      <alignment vertical="center"/>
    </xf>
    <xf numFmtId="4" fontId="129" fillId="75" borderId="38">
      <alignment vertical="center"/>
    </xf>
    <xf numFmtId="4" fontId="114" fillId="79" borderId="38">
      <alignment vertical="center"/>
    </xf>
    <xf numFmtId="4" fontId="115" fillId="79" borderId="38">
      <alignment vertical="center"/>
    </xf>
    <xf numFmtId="4" fontId="114" fillId="80" borderId="37">
      <alignment vertical="center"/>
    </xf>
    <xf numFmtId="4" fontId="115" fillId="80" borderId="37">
      <alignment vertical="center"/>
    </xf>
    <xf numFmtId="4" fontId="130" fillId="74" borderId="38">
      <alignment horizontal="left" vertical="center" indent="1"/>
    </xf>
    <xf numFmtId="4" fontId="131" fillId="0" borderId="0" applyNumberFormat="0" applyProtection="0">
      <alignment vertical="center"/>
    </xf>
    <xf numFmtId="4" fontId="132" fillId="0" borderId="36" applyNumberFormat="0" applyProtection="0">
      <alignment horizontal="right" vertical="center"/>
    </xf>
    <xf numFmtId="4" fontId="132" fillId="0" borderId="36" applyNumberFormat="0" applyProtection="0">
      <alignment horizontal="right" vertical="center"/>
    </xf>
    <xf numFmtId="1" fontId="37" fillId="0" borderId="2" applyFill="0" applyBorder="0">
      <alignment horizontal="center"/>
    </xf>
    <xf numFmtId="0" fontId="133" fillId="92" borderId="0"/>
    <xf numFmtId="49" fontId="134" fillId="92" borderId="0"/>
    <xf numFmtId="49" fontId="135" fillId="92" borderId="39"/>
    <xf numFmtId="49" fontId="135" fillId="92" borderId="0"/>
    <xf numFmtId="0" fontId="133" fillId="75" borderId="39">
      <protection locked="0"/>
    </xf>
    <xf numFmtId="0" fontId="133" fillId="92" borderId="0"/>
    <xf numFmtId="0" fontId="136" fillId="93" borderId="0"/>
    <xf numFmtId="0" fontId="136" fillId="94" borderId="0"/>
    <xf numFmtId="0" fontId="136" fillId="95" borderId="0"/>
    <xf numFmtId="0" fontId="137" fillId="0" borderId="0" applyNumberFormat="0" applyFill="0" applyBorder="0" applyAlignment="0" applyProtection="0"/>
    <xf numFmtId="195" fontId="138" fillId="0" borderId="40">
      <alignment horizontal="center"/>
    </xf>
    <xf numFmtId="195" fontId="138" fillId="0" borderId="40">
      <alignment horizontal="center"/>
    </xf>
    <xf numFmtId="0" fontId="37" fillId="0" borderId="20">
      <alignment horizontal="right"/>
    </xf>
    <xf numFmtId="49" fontId="37" fillId="0" borderId="20"/>
    <xf numFmtId="49" fontId="41" fillId="0" borderId="0" applyAlignment="0">
      <alignment horizontal="left" vertical="top"/>
    </xf>
    <xf numFmtId="0" fontId="60" fillId="0" borderId="0"/>
    <xf numFmtId="0" fontId="37" fillId="0" borderId="0"/>
    <xf numFmtId="0" fontId="139" fillId="0" borderId="0" applyNumberFormat="0" applyFont="0" applyFill="0" applyBorder="0" applyAlignment="0" applyProtection="0"/>
    <xf numFmtId="205" fontId="37" fillId="0" borderId="0" applyFill="0" applyBorder="0" applyAlignment="0" applyProtection="0">
      <alignment wrapText="1"/>
    </xf>
    <xf numFmtId="41" fontId="38" fillId="0" borderId="0" applyFont="0" applyFill="0" applyBorder="0" applyAlignment="0" applyProtection="0"/>
    <xf numFmtId="0" fontId="40" fillId="0" borderId="0" applyNumberFormat="0" applyFill="0" applyBorder="0">
      <alignment horizontal="center" wrapText="1"/>
    </xf>
    <xf numFmtId="0" fontId="40" fillId="0" borderId="0" applyNumberFormat="0" applyFill="0" applyBorder="0">
      <alignment horizontal="center" wrapText="1"/>
    </xf>
    <xf numFmtId="40" fontId="140" fillId="0" borderId="0" applyBorder="0">
      <alignment horizontal="right"/>
    </xf>
    <xf numFmtId="49" fontId="141" fillId="0" borderId="3">
      <alignment vertical="center"/>
    </xf>
    <xf numFmtId="49" fontId="41" fillId="0" borderId="0" applyFont="0" applyFill="0" applyBorder="0" applyAlignment="0" applyProtection="0"/>
    <xf numFmtId="206" fontId="41" fillId="0" borderId="0" applyFont="0" applyFill="0" applyBorder="0" applyAlignment="0" applyProtection="0"/>
    <xf numFmtId="207" fontId="38" fillId="0" borderId="0" applyFont="0" applyFill="0" applyBorder="0" applyAlignment="0" applyProtection="0"/>
    <xf numFmtId="0" fontId="142" fillId="0" borderId="0" applyNumberFormat="0" applyFill="0" applyBorder="0" applyAlignment="0" applyProtection="0"/>
    <xf numFmtId="0" fontId="137" fillId="0" borderId="0" applyNumberFormat="0" applyFill="0" applyBorder="0" applyAlignment="0" applyProtection="0"/>
    <xf numFmtId="0" fontId="137" fillId="0" borderId="0" applyNumberFormat="0" applyFill="0" applyBorder="0" applyAlignment="0" applyProtection="0"/>
    <xf numFmtId="0" fontId="137" fillId="0" borderId="0" applyNumberFormat="0" applyFill="0" applyBorder="0" applyAlignment="0" applyProtection="0"/>
    <xf numFmtId="0" fontId="137" fillId="0" borderId="0" applyNumberFormat="0" applyFill="0" applyBorder="0" applyAlignment="0" applyProtection="0"/>
    <xf numFmtId="0" fontId="137" fillId="0" borderId="0" applyNumberFormat="0" applyFill="0" applyBorder="0" applyAlignment="0" applyProtection="0"/>
    <xf numFmtId="0" fontId="37" fillId="0" borderId="41" applyNumberFormat="0" applyFill="0" applyBorder="0" applyAlignment="0" applyProtection="0"/>
    <xf numFmtId="0" fontId="143" fillId="0" borderId="42" applyNumberFormat="0" applyFill="0" applyAlignment="0" applyProtection="0"/>
    <xf numFmtId="0" fontId="143" fillId="0" borderId="42" applyNumberFormat="0" applyFill="0" applyAlignment="0" applyProtection="0"/>
    <xf numFmtId="193" fontId="37" fillId="0" borderId="43">
      <protection locked="0"/>
    </xf>
    <xf numFmtId="193" fontId="37" fillId="0" borderId="43">
      <protection locked="0"/>
    </xf>
    <xf numFmtId="193" fontId="37" fillId="0" borderId="43">
      <protection locked="0"/>
    </xf>
    <xf numFmtId="193" fontId="37" fillId="0" borderId="43">
      <protection locked="0"/>
    </xf>
    <xf numFmtId="193" fontId="37" fillId="0" borderId="43">
      <protection locked="0"/>
    </xf>
    <xf numFmtId="37" fontId="84" fillId="77" borderId="0" applyNumberFormat="0" applyBorder="0" applyAlignment="0" applyProtection="0"/>
    <xf numFmtId="37" fontId="84" fillId="77" borderId="0" applyNumberFormat="0" applyBorder="0" applyAlignment="0" applyProtection="0"/>
    <xf numFmtId="37" fontId="84" fillId="77" borderId="0" applyNumberFormat="0" applyBorder="0" applyAlignment="0" applyProtection="0"/>
    <xf numFmtId="37" fontId="84" fillId="0" borderId="0"/>
    <xf numFmtId="3" fontId="144" fillId="0" borderId="31" applyProtection="0"/>
    <xf numFmtId="166" fontId="145" fillId="0" borderId="0" applyFont="0" applyFill="0" applyBorder="0" applyAlignment="0" applyProtection="0"/>
    <xf numFmtId="208" fontId="85" fillId="0" borderId="0" applyFont="0" applyFill="0" applyBorder="0" applyAlignment="0" applyProtection="0"/>
    <xf numFmtId="209" fontId="85" fillId="0" borderId="0" applyFont="0" applyFill="0" applyBorder="0" applyAlignment="0" applyProtection="0"/>
    <xf numFmtId="210" fontId="85" fillId="0" borderId="0" applyFont="0" applyFill="0" applyBorder="0" applyAlignment="0" applyProtection="0"/>
    <xf numFmtId="0" fontId="122" fillId="0" borderId="0" applyFill="0" applyBorder="0" applyAlignment="0"/>
    <xf numFmtId="0" fontId="146" fillId="0" borderId="0" applyNumberFormat="0" applyFill="0" applyBorder="0" applyAlignment="0" applyProtection="0"/>
    <xf numFmtId="0" fontId="146" fillId="0" borderId="0" applyNumberFormat="0" applyFill="0" applyBorder="0" applyAlignment="0" applyProtection="0"/>
    <xf numFmtId="0" fontId="146" fillId="0" borderId="0" applyNumberFormat="0" applyFill="0" applyBorder="0" applyAlignment="0" applyProtection="0"/>
    <xf numFmtId="0" fontId="146" fillId="0" borderId="0" applyNumberFormat="0" applyFill="0" applyBorder="0" applyAlignment="0" applyProtection="0"/>
    <xf numFmtId="0" fontId="146" fillId="0" borderId="0" applyNumberFormat="0" applyFill="0" applyBorder="0" applyAlignment="0" applyProtection="0"/>
    <xf numFmtId="0" fontId="146" fillId="0" borderId="0" applyNumberFormat="0" applyFill="0" applyBorder="0" applyAlignment="0" applyProtection="0"/>
    <xf numFmtId="0" fontId="37" fillId="0" borderId="2" applyNumberFormat="0" applyAlignment="0"/>
    <xf numFmtId="0" fontId="37" fillId="0" borderId="20" applyNumberFormat="0" applyAlignment="0"/>
    <xf numFmtId="0" fontId="37" fillId="0" borderId="44" applyNumberFormat="0" applyAlignment="0">
      <alignment horizontal="center"/>
    </xf>
    <xf numFmtId="0" fontId="37" fillId="0" borderId="44" applyNumberFormat="0" applyAlignment="0">
      <alignment horizontal="center"/>
    </xf>
    <xf numFmtId="0" fontId="40" fillId="96" borderId="0" applyBorder="0">
      <alignment horizontal="center"/>
    </xf>
    <xf numFmtId="0" fontId="37" fillId="77" borderId="0" applyBorder="0"/>
    <xf numFmtId="0" fontId="37" fillId="0" borderId="0" applyBorder="0"/>
    <xf numFmtId="204" fontId="40" fillId="97" borderId="0" applyBorder="0"/>
    <xf numFmtId="0" fontId="37" fillId="92" borderId="0" applyBorder="0"/>
    <xf numFmtId="0" fontId="37" fillId="82" borderId="0" applyBorder="0"/>
    <xf numFmtId="0" fontId="37" fillId="92" borderId="0" applyBorder="0">
      <alignment wrapText="1"/>
    </xf>
    <xf numFmtId="204" fontId="40" fillId="82" borderId="0" applyBorder="0"/>
    <xf numFmtId="204" fontId="40" fillId="98" borderId="0" applyBorder="0"/>
    <xf numFmtId="204" fontId="37" fillId="92" borderId="0" applyBorder="0"/>
    <xf numFmtId="0" fontId="37" fillId="99" borderId="0" applyBorder="0"/>
    <xf numFmtId="204" fontId="37" fillId="95" borderId="0" applyBorder="0"/>
    <xf numFmtId="0" fontId="37" fillId="93" borderId="0" applyBorder="0"/>
    <xf numFmtId="0" fontId="147" fillId="100" borderId="0" applyBorder="0"/>
    <xf numFmtId="0" fontId="40" fillId="98" borderId="0" applyNumberFormat="0" applyBorder="0" applyAlignment="0"/>
    <xf numFmtId="0" fontId="40" fillId="36" borderId="0" applyNumberFormat="0" applyBorder="0" applyAlignment="0"/>
    <xf numFmtId="0" fontId="40" fillId="45" borderId="0" applyNumberFormat="0" applyBorder="0" applyAlignment="0"/>
    <xf numFmtId="0" fontId="40" fillId="101" borderId="0" applyNumberFormat="0" applyBorder="0" applyAlignment="0"/>
    <xf numFmtId="0" fontId="40" fillId="102" borderId="0" applyNumberFormat="0" applyBorder="0" applyAlignment="0"/>
    <xf numFmtId="0" fontId="40" fillId="57" borderId="0" applyNumberFormat="0" applyBorder="0" applyAlignment="0"/>
    <xf numFmtId="0" fontId="40" fillId="103" borderId="0" applyNumberFormat="0" applyBorder="0" applyAlignment="0"/>
    <xf numFmtId="1" fontId="40" fillId="93" borderId="1" applyNumberFormat="0" applyAlignment="0">
      <alignment horizontal="center"/>
    </xf>
    <xf numFmtId="1" fontId="40" fillId="93" borderId="1" applyNumberFormat="0" applyAlignment="0">
      <alignment horizontal="center"/>
    </xf>
    <xf numFmtId="1" fontId="40" fillId="93" borderId="1" applyNumberFormat="0" applyAlignment="0">
      <alignment horizontal="center"/>
    </xf>
    <xf numFmtId="1" fontId="40" fillId="69" borderId="1" applyNumberFormat="0" applyAlignment="0">
      <alignment horizontal="left"/>
    </xf>
    <xf numFmtId="1" fontId="40" fillId="69" borderId="1" applyNumberFormat="0" applyAlignment="0">
      <alignment horizontal="left"/>
    </xf>
    <xf numFmtId="1" fontId="40" fillId="69" borderId="1" applyNumberFormat="0" applyAlignment="0">
      <alignment horizontal="left"/>
    </xf>
    <xf numFmtId="0" fontId="40" fillId="69" borderId="1" applyNumberFormat="0" applyAlignment="0"/>
    <xf numFmtId="0" fontId="40" fillId="69" borderId="1" applyNumberFormat="0" applyAlignment="0"/>
    <xf numFmtId="0" fontId="40" fillId="69" borderId="1" applyNumberFormat="0" applyAlignment="0"/>
    <xf numFmtId="1" fontId="37" fillId="0" borderId="0" applyFont="0" applyFill="0" applyBorder="0">
      <alignment horizontal="center"/>
    </xf>
    <xf numFmtId="0" fontId="148" fillId="0" borderId="0" applyFill="0" applyBorder="0" applyAlignment="0" applyProtection="0"/>
    <xf numFmtId="49" fontId="37" fillId="53" borderId="20">
      <alignment horizontal="center"/>
    </xf>
    <xf numFmtId="0" fontId="149" fillId="0" borderId="0"/>
    <xf numFmtId="9" fontId="38" fillId="0" borderId="0" applyFont="0" applyFill="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8" borderId="0" applyNumberFormat="0" applyBorder="0" applyAlignment="0" applyProtection="0"/>
    <xf numFmtId="0" fontId="29" fillId="39"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42" fillId="0" borderId="0"/>
    <xf numFmtId="0" fontId="29" fillId="13" borderId="0" applyNumberFormat="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10" fontId="84" fillId="74" borderId="1" applyNumberFormat="0" applyBorder="0" applyAlignment="0" applyProtection="0"/>
    <xf numFmtId="10" fontId="84" fillId="74" borderId="1" applyNumberFormat="0" applyBorder="0" applyAlignment="0" applyProtection="0"/>
    <xf numFmtId="10" fontId="84" fillId="74" borderId="1" applyNumberFormat="0" applyBorder="0" applyAlignment="0" applyProtection="0"/>
    <xf numFmtId="10" fontId="84" fillId="74" borderId="1"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 fontId="112" fillId="78" borderId="1" applyNumberFormat="0" applyProtection="0">
      <alignment horizontal="right" vertical="center" wrapText="1"/>
    </xf>
    <xf numFmtId="4" fontId="112" fillId="78" borderId="1" applyNumberFormat="0" applyProtection="0">
      <alignment horizontal="left" vertical="center" indent="1"/>
    </xf>
    <xf numFmtId="4" fontId="117" fillId="81" borderId="1" applyNumberFormat="0" applyProtection="0">
      <alignment horizontal="left" vertical="center"/>
    </xf>
    <xf numFmtId="4" fontId="117" fillId="81" borderId="1" applyNumberFormat="0" applyProtection="0">
      <alignment horizontal="left" vertical="center"/>
    </xf>
    <xf numFmtId="4" fontId="116" fillId="0" borderId="1" applyNumberFormat="0" applyProtection="0">
      <alignment horizontal="left" vertical="center" indent="1"/>
    </xf>
    <xf numFmtId="4" fontId="72" fillId="0" borderId="1" applyNumberFormat="0" applyProtection="0">
      <alignment horizontal="left" vertical="center" indent="1"/>
    </xf>
    <xf numFmtId="0" fontId="117" fillId="84" borderId="1" applyNumberFormat="0" applyProtection="0">
      <alignment horizontal="left" vertical="center" indent="2"/>
    </xf>
    <xf numFmtId="0" fontId="117" fillId="84" borderId="1" applyNumberFormat="0" applyProtection="0">
      <alignment horizontal="left" vertical="center" indent="2"/>
    </xf>
    <xf numFmtId="0" fontId="104" fillId="0" borderId="1" applyNumberFormat="0" applyProtection="0">
      <alignment horizontal="left" vertical="center" indent="2"/>
    </xf>
    <xf numFmtId="0" fontId="104" fillId="0" borderId="1" applyNumberFormat="0" applyProtection="0">
      <alignment horizontal="left" vertical="center" indent="2"/>
    </xf>
    <xf numFmtId="0" fontId="104" fillId="0" borderId="1" applyNumberFormat="0" applyProtection="0">
      <alignment horizontal="left" vertical="center" indent="2"/>
    </xf>
    <xf numFmtId="0" fontId="37" fillId="87" borderId="1" applyNumberFormat="0">
      <protection locked="0"/>
    </xf>
    <xf numFmtId="0" fontId="37" fillId="87" borderId="1" applyNumberFormat="0">
      <protection locked="0"/>
    </xf>
    <xf numFmtId="0" fontId="37" fillId="87" borderId="1" applyNumberFormat="0">
      <protection locked="0"/>
    </xf>
    <xf numFmtId="4" fontId="125" fillId="0" borderId="1" applyNumberFormat="0" applyProtection="0">
      <alignment horizontal="right" vertical="center" wrapText="1"/>
    </xf>
    <xf numFmtId="4" fontId="125" fillId="0" borderId="1" applyNumberFormat="0" applyProtection="0">
      <alignment horizontal="left" vertical="center" indent="1"/>
    </xf>
    <xf numFmtId="4" fontId="125" fillId="0" borderId="1" applyNumberFormat="0" applyProtection="0">
      <alignment horizontal="left" vertical="center" indent="1"/>
    </xf>
    <xf numFmtId="0" fontId="117" fillId="91" borderId="1" applyNumberFormat="0" applyProtection="0">
      <alignment horizontal="center" vertical="top" wrapText="1"/>
    </xf>
    <xf numFmtId="0" fontId="117" fillId="91" borderId="1" applyNumberFormat="0" applyProtection="0">
      <alignment horizontal="center" vertical="top" wrapText="1"/>
    </xf>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1" fontId="40" fillId="93" borderId="1" applyNumberFormat="0" applyAlignment="0">
      <alignment horizontal="center"/>
    </xf>
    <xf numFmtId="1" fontId="40" fillId="93" borderId="1" applyNumberFormat="0" applyAlignment="0">
      <alignment horizontal="center"/>
    </xf>
    <xf numFmtId="1" fontId="40" fillId="69" borderId="1" applyNumberFormat="0" applyAlignment="0">
      <alignment horizontal="left"/>
    </xf>
    <xf numFmtId="1" fontId="40" fillId="69" borderId="1" applyNumberFormat="0" applyAlignment="0">
      <alignment horizontal="left"/>
    </xf>
    <xf numFmtId="0" fontId="40" fillId="69" borderId="1" applyNumberFormat="0" applyAlignment="0"/>
    <xf numFmtId="0" fontId="40" fillId="69" borderId="1" applyNumberFormat="0" applyAlignment="0"/>
    <xf numFmtId="44" fontId="29" fillId="0" borderId="0" applyFont="0" applyFill="0" applyBorder="0" applyAlignment="0" applyProtection="0"/>
    <xf numFmtId="43" fontId="29" fillId="0" borderId="0" applyFont="0" applyFill="0" applyBorder="0" applyAlignment="0" applyProtection="0"/>
    <xf numFmtId="0" fontId="29" fillId="0" borderId="0"/>
    <xf numFmtId="0" fontId="29" fillId="39"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32" borderId="0" applyNumberFormat="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32" borderId="0" applyNumberFormat="0" applyBorder="0" applyAlignment="0" applyProtection="0"/>
    <xf numFmtId="0" fontId="29" fillId="42" borderId="0" applyNumberFormat="0" applyBorder="0" applyAlignment="0" applyProtection="0"/>
    <xf numFmtId="0" fontId="29" fillId="0" borderId="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4" fontId="29" fillId="0" borderId="0" applyFont="0" applyFill="0" applyBorder="0" applyAlignment="0" applyProtection="0"/>
    <xf numFmtId="43" fontId="29" fillId="0" borderId="0" applyFont="0" applyFill="0" applyBorder="0" applyAlignment="0" applyProtection="0"/>
    <xf numFmtId="0" fontId="29" fillId="0" borderId="0"/>
    <xf numFmtId="44" fontId="29" fillId="0" borderId="0" applyFont="0" applyFill="0" applyBorder="0" applyAlignment="0" applyProtection="0"/>
    <xf numFmtId="43" fontId="29" fillId="0" borderId="0" applyFont="0" applyFill="0" applyBorder="0" applyAlignment="0" applyProtection="0"/>
    <xf numFmtId="0" fontId="29" fillId="0" borderId="0"/>
    <xf numFmtId="44" fontId="29" fillId="0" borderId="0" applyFont="0" applyFill="0" applyBorder="0" applyAlignment="0" applyProtection="0"/>
    <xf numFmtId="43" fontId="29" fillId="0" borderId="0" applyFont="0" applyFill="0" applyBorder="0" applyAlignment="0" applyProtection="0"/>
    <xf numFmtId="0" fontId="29" fillId="0" borderId="0"/>
    <xf numFmtId="44" fontId="29" fillId="0" borderId="0" applyFont="0" applyFill="0" applyBorder="0" applyAlignment="0" applyProtection="0"/>
    <xf numFmtId="43" fontId="29" fillId="0" borderId="0" applyFont="0" applyFill="0" applyBorder="0" applyAlignment="0" applyProtection="0"/>
    <xf numFmtId="0" fontId="29" fillId="0" borderId="0"/>
    <xf numFmtId="44" fontId="29" fillId="0" borderId="0" applyFont="0" applyFill="0" applyBorder="0" applyAlignment="0" applyProtection="0"/>
    <xf numFmtId="43" fontId="29" fillId="0" borderId="0" applyFont="0" applyFill="0" applyBorder="0" applyAlignment="0" applyProtection="0"/>
    <xf numFmtId="0" fontId="29" fillId="0" borderId="0"/>
    <xf numFmtId="44"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0" fontId="29" fillId="0" borderId="0"/>
    <xf numFmtId="44" fontId="29" fillId="0" borderId="0" applyFont="0" applyFill="0" applyBorder="0" applyAlignment="0" applyProtection="0"/>
    <xf numFmtId="43" fontId="29" fillId="0" borderId="0" applyFont="0" applyFill="0" applyBorder="0" applyAlignment="0" applyProtection="0"/>
    <xf numFmtId="0" fontId="29" fillId="0" borderId="0"/>
    <xf numFmtId="44" fontId="29" fillId="0" borderId="0" applyFont="0" applyFill="0" applyBorder="0" applyAlignment="0" applyProtection="0"/>
    <xf numFmtId="43" fontId="29" fillId="0" borderId="0" applyFont="0" applyFill="0" applyBorder="0" applyAlignment="0" applyProtection="0"/>
    <xf numFmtId="0" fontId="29" fillId="0" borderId="0"/>
    <xf numFmtId="44" fontId="29" fillId="0" borderId="0" applyFont="0" applyFill="0" applyBorder="0" applyAlignment="0" applyProtection="0"/>
    <xf numFmtId="43" fontId="29" fillId="0" borderId="0" applyFont="0" applyFill="0" applyBorder="0" applyAlignment="0" applyProtection="0"/>
    <xf numFmtId="0" fontId="29" fillId="0" borderId="0"/>
    <xf numFmtId="44" fontId="29" fillId="0" borderId="0" applyFont="0" applyFill="0" applyBorder="0" applyAlignment="0" applyProtection="0"/>
    <xf numFmtId="43" fontId="29" fillId="0" borderId="0" applyFont="0" applyFill="0" applyBorder="0" applyAlignment="0" applyProtection="0"/>
    <xf numFmtId="0" fontId="29" fillId="0" borderId="0"/>
    <xf numFmtId="44"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4" fontId="29" fillId="0" borderId="0" applyFont="0" applyFill="0" applyBorder="0" applyAlignment="0" applyProtection="0"/>
    <xf numFmtId="43" fontId="29" fillId="0" borderId="0" applyFont="0" applyFill="0" applyBorder="0" applyAlignment="0" applyProtection="0"/>
    <xf numFmtId="0" fontId="29" fillId="0" borderId="0"/>
    <xf numFmtId="0" fontId="29" fillId="3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66" fillId="36" borderId="0" applyNumberFormat="0" applyBorder="0" applyAlignment="0" applyProtection="0"/>
    <xf numFmtId="0" fontId="29" fillId="32" borderId="0" applyNumberFormat="0" applyBorder="0" applyAlignment="0" applyProtection="0"/>
    <xf numFmtId="0" fontId="29" fillId="32" borderId="0" applyNumberFormat="0" applyBorder="0" applyAlignment="0" applyProtection="0"/>
    <xf numFmtId="0" fontId="66" fillId="36"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66" fillId="36"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66" fillId="36"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66" fillId="36"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66" fillId="36"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66" fillId="36"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66" fillId="36"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66" fillId="43" borderId="0" applyNumberFormat="0" applyBorder="0" applyAlignment="0" applyProtection="0"/>
    <xf numFmtId="0" fontId="72" fillId="36" borderId="0" applyNumberFormat="0" applyBorder="0" applyAlignment="0" applyProtection="0"/>
    <xf numFmtId="0" fontId="29" fillId="32" borderId="0" applyNumberFormat="0" applyBorder="0" applyAlignment="0" applyProtection="0"/>
    <xf numFmtId="0" fontId="29" fillId="32" borderId="0" applyNumberFormat="0" applyBorder="0" applyAlignment="0" applyProtection="0"/>
    <xf numFmtId="0" fontId="66" fillId="43" borderId="0" applyNumberFormat="0" applyBorder="0" applyAlignment="0" applyProtection="0"/>
    <xf numFmtId="0" fontId="29" fillId="32" borderId="0" applyNumberFormat="0" applyBorder="0" applyAlignment="0" applyProtection="0"/>
    <xf numFmtId="0" fontId="29" fillId="32"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66" fillId="35" borderId="0" applyNumberFormat="0" applyBorder="0" applyAlignment="0" applyProtection="0"/>
    <xf numFmtId="0" fontId="29" fillId="28" borderId="0" applyNumberFormat="0" applyBorder="0" applyAlignment="0" applyProtection="0"/>
    <xf numFmtId="0" fontId="66" fillId="35"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66" fillId="35"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66" fillId="35"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66" fillId="35"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66" fillId="35"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66" fillId="35"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66" fillId="35"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66" fillId="42" borderId="0" applyNumberFormat="0" applyBorder="0" applyAlignment="0" applyProtection="0"/>
    <xf numFmtId="0" fontId="72" fillId="44"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66" fillId="42"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66" fillId="41" borderId="0" applyNumberFormat="0" applyBorder="0" applyAlignment="0" applyProtection="0"/>
    <xf numFmtId="0" fontId="29" fillId="24" borderId="0" applyNumberFormat="0" applyBorder="0" applyAlignment="0" applyProtection="0"/>
    <xf numFmtId="0" fontId="29" fillId="24" borderId="0" applyNumberFormat="0" applyBorder="0" applyAlignment="0" applyProtection="0"/>
    <xf numFmtId="0" fontId="66" fillId="41"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66" fillId="41"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66" fillId="41"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66" fillId="41"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66" fillId="41"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66" fillId="41"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66" fillId="41"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66" fillId="40" borderId="0" applyNumberFormat="0" applyBorder="0" applyAlignment="0" applyProtection="0"/>
    <xf numFmtId="0" fontId="72" fillId="87" borderId="0" applyNumberFormat="0" applyBorder="0" applyAlignment="0" applyProtection="0"/>
    <xf numFmtId="0" fontId="29" fillId="24" borderId="0" applyNumberFormat="0" applyBorder="0" applyAlignment="0" applyProtection="0"/>
    <xf numFmtId="0" fontId="29" fillId="24" borderId="0" applyNumberFormat="0" applyBorder="0" applyAlignment="0" applyProtection="0"/>
    <xf numFmtId="0" fontId="66" fillId="40" borderId="0" applyNumberFormat="0" applyBorder="0" applyAlignment="0" applyProtection="0"/>
    <xf numFmtId="0" fontId="29" fillId="24" borderId="0" applyNumberFormat="0" applyBorder="0" applyAlignment="0" applyProtection="0"/>
    <xf numFmtId="0" fontId="29" fillId="24"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24"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66" fillId="39"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66"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66"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66"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66"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66"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66"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66"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66" fillId="38" borderId="0" applyNumberFormat="0" applyBorder="0" applyAlignment="0" applyProtection="0"/>
    <xf numFmtId="0" fontId="72" fillId="39"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66" fillId="38"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66" fillId="37"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66"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66"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66"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66"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66"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66"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66"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66" fillId="36" borderId="0" applyNumberFormat="0" applyBorder="0" applyAlignment="0" applyProtection="0"/>
    <xf numFmtId="0" fontId="72" fillId="37"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66" fillId="3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1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66" fillId="35"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66" fillId="35"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66" fillId="35"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66" fillId="35"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66" fillId="35"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66" fillId="35"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66" fillId="35"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66" fillId="35"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66" fillId="35"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37" fillId="0" borderId="0"/>
    <xf numFmtId="0" fontId="29" fillId="0" borderId="0"/>
    <xf numFmtId="0" fontId="29" fillId="0" borderId="0"/>
    <xf numFmtId="0" fontId="37"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44" fontId="37"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3" fontId="76"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37" fillId="93" borderId="0" applyBorder="0"/>
    <xf numFmtId="204" fontId="37" fillId="95" borderId="0" applyBorder="0"/>
    <xf numFmtId="0" fontId="37" fillId="99" borderId="0" applyBorder="0"/>
    <xf numFmtId="204" fontId="37" fillId="92" borderId="0" applyBorder="0"/>
    <xf numFmtId="0" fontId="37" fillId="92" borderId="0" applyBorder="0">
      <alignment wrapText="1"/>
    </xf>
    <xf numFmtId="0" fontId="37" fillId="82" borderId="0" applyBorder="0"/>
    <xf numFmtId="0" fontId="37" fillId="92" borderId="0" applyBorder="0"/>
    <xf numFmtId="0" fontId="37" fillId="0" borderId="0" applyBorder="0"/>
    <xf numFmtId="0" fontId="37" fillId="77" borderId="0" applyBorder="0"/>
    <xf numFmtId="0" fontId="37" fillId="0" borderId="46" applyNumberFormat="0" applyAlignment="0"/>
    <xf numFmtId="0" fontId="37" fillId="0" borderId="2" applyNumberFormat="0" applyAlignment="0"/>
    <xf numFmtId="37" fontId="84" fillId="0" borderId="0"/>
    <xf numFmtId="0" fontId="37" fillId="0" borderId="41" applyNumberFormat="0" applyFill="0" applyBorder="0" applyAlignment="0" applyProtection="0"/>
    <xf numFmtId="0" fontId="37" fillId="0" borderId="41" applyNumberFormat="0" applyFill="0" applyBorder="0" applyAlignment="0" applyProtection="0"/>
    <xf numFmtId="49" fontId="37" fillId="0" borderId="46"/>
    <xf numFmtId="0" fontId="41" fillId="0" borderId="72" applyNumberFormat="0" applyAlignment="0" applyProtection="0">
      <alignment horizontal="left" vertical="center"/>
    </xf>
    <xf numFmtId="0" fontId="41" fillId="0" borderId="73">
      <alignment horizontal="left" vertical="center"/>
    </xf>
    <xf numFmtId="9" fontId="37" fillId="0" borderId="0" applyFont="0" applyFill="0" applyBorder="0" applyAlignment="0" applyProtection="0"/>
    <xf numFmtId="9" fontId="76" fillId="0" borderId="0" applyFont="0" applyFill="0" applyBorder="0" applyAlignment="0" applyProtection="0"/>
    <xf numFmtId="9" fontId="37" fillId="0" borderId="0" applyFont="0" applyFill="0" applyBorder="0" applyAlignment="0" applyProtection="0"/>
    <xf numFmtId="0" fontId="95" fillId="0" borderId="74" applyNumberFormat="0" applyFill="0" applyAlignment="0" applyProtection="0"/>
    <xf numFmtId="10" fontId="84" fillId="74" borderId="71" applyNumberFormat="0" applyBorder="0" applyAlignment="0" applyProtection="0"/>
    <xf numFmtId="9" fontId="76"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76" fillId="0" borderId="0" applyFont="0" applyFill="0" applyBorder="0" applyAlignment="0" applyProtection="0"/>
    <xf numFmtId="9" fontId="76"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76" fillId="0" borderId="0" applyFont="0" applyFill="0" applyBorder="0" applyAlignment="0" applyProtection="0"/>
    <xf numFmtId="9" fontId="76" fillId="0" borderId="0" applyFont="0" applyFill="0" applyBorder="0" applyAlignment="0" applyProtection="0"/>
    <xf numFmtId="9" fontId="37" fillId="0" borderId="0" applyFont="0" applyFill="0" applyBorder="0" applyAlignment="0" applyProtection="0"/>
    <xf numFmtId="9" fontId="76" fillId="0" borderId="0" applyFont="0" applyFill="0" applyBorder="0" applyAlignment="0" applyProtection="0"/>
    <xf numFmtId="9" fontId="37" fillId="0" borderId="0" applyFont="0" applyFill="0" applyBorder="0" applyAlignment="0" applyProtection="0"/>
    <xf numFmtId="9" fontId="76" fillId="0" borderId="0" applyFont="0" applyFill="0" applyBorder="0" applyAlignment="0" applyProtection="0"/>
    <xf numFmtId="9" fontId="37" fillId="0" borderId="0" applyFont="0" applyFill="0" applyBorder="0" applyAlignment="0" applyProtection="0"/>
    <xf numFmtId="9" fontId="76" fillId="0" borderId="0" applyFont="0" applyFill="0" applyBorder="0" applyAlignment="0" applyProtection="0"/>
    <xf numFmtId="0" fontId="37" fillId="0" borderId="0"/>
    <xf numFmtId="0" fontId="76" fillId="0" borderId="0"/>
    <xf numFmtId="0" fontId="37" fillId="0" borderId="0"/>
    <xf numFmtId="0" fontId="76" fillId="0" borderId="0"/>
    <xf numFmtId="0" fontId="29" fillId="0" borderId="0"/>
    <xf numFmtId="0" fontId="76" fillId="0" borderId="0"/>
    <xf numFmtId="0" fontId="76" fillId="0" borderId="0"/>
    <xf numFmtId="0" fontId="76" fillId="0" borderId="0"/>
    <xf numFmtId="0" fontId="29" fillId="0" borderId="0"/>
    <xf numFmtId="0" fontId="76" fillId="0" borderId="0"/>
    <xf numFmtId="0" fontId="37" fillId="0" borderId="0"/>
    <xf numFmtId="0" fontId="76" fillId="0" borderId="0"/>
    <xf numFmtId="0" fontId="37"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37" fillId="0" borderId="0"/>
    <xf numFmtId="0" fontId="76" fillId="0" borderId="0"/>
    <xf numFmtId="0" fontId="38" fillId="0" borderId="0"/>
    <xf numFmtId="0" fontId="29" fillId="0" borderId="0"/>
    <xf numFmtId="0" fontId="38" fillId="0" borderId="0"/>
    <xf numFmtId="0" fontId="38"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37" fillId="0" borderId="0"/>
    <xf numFmtId="0" fontId="76" fillId="0" borderId="0"/>
    <xf numFmtId="0" fontId="37" fillId="0" borderId="0"/>
    <xf numFmtId="0" fontId="76" fillId="0" borderId="0"/>
    <xf numFmtId="0" fontId="37" fillId="0" borderId="0"/>
    <xf numFmtId="0" fontId="76" fillId="0" borderId="0"/>
    <xf numFmtId="0" fontId="37" fillId="0" borderId="0"/>
    <xf numFmtId="0" fontId="76" fillId="0" borderId="0"/>
    <xf numFmtId="0" fontId="37" fillId="0" borderId="0"/>
    <xf numFmtId="0" fontId="76" fillId="0" borderId="0"/>
    <xf numFmtId="0" fontId="37" fillId="0" borderId="0"/>
    <xf numFmtId="0" fontId="76" fillId="0" borderId="0"/>
    <xf numFmtId="0" fontId="76" fillId="0" borderId="0"/>
    <xf numFmtId="0" fontId="76" fillId="0" borderId="0"/>
    <xf numFmtId="0" fontId="37" fillId="0" borderId="0"/>
    <xf numFmtId="0" fontId="37" fillId="0" borderId="0"/>
    <xf numFmtId="0" fontId="76" fillId="0" borderId="0"/>
    <xf numFmtId="0" fontId="76" fillId="0" borderId="0"/>
    <xf numFmtId="0" fontId="37" fillId="0" borderId="0"/>
    <xf numFmtId="0" fontId="76" fillId="0" borderId="0"/>
    <xf numFmtId="0" fontId="37" fillId="0" borderId="0"/>
    <xf numFmtId="0" fontId="76" fillId="0" borderId="0"/>
    <xf numFmtId="0" fontId="76" fillId="0" borderId="0"/>
    <xf numFmtId="200" fontId="102" fillId="0" borderId="0"/>
    <xf numFmtId="37" fontId="101" fillId="0" borderId="0"/>
    <xf numFmtId="0" fontId="37" fillId="0" borderId="46"/>
    <xf numFmtId="194" fontId="37" fillId="0" borderId="0" applyFont="0" applyFill="0" applyBorder="0" applyAlignment="0" applyProtection="0">
      <alignment horizontal="center"/>
    </xf>
    <xf numFmtId="0" fontId="41" fillId="0" borderId="0" applyNumberFormat="0" applyFont="0" applyFill="0" applyBorder="0" applyProtection="0"/>
    <xf numFmtId="0" fontId="41" fillId="0" borderId="0" applyNumberFormat="0" applyFont="0" applyFill="0" applyBorder="0" applyProtection="0"/>
    <xf numFmtId="0" fontId="88" fillId="0" borderId="0" applyNumberFormat="0" applyFont="0" applyFill="0" applyBorder="0" applyProtection="0"/>
    <xf numFmtId="0" fontId="88" fillId="0" borderId="0" applyNumberFormat="0" applyFont="0" applyFill="0" applyBorder="0" applyProtection="0"/>
    <xf numFmtId="188" fontId="37" fillId="0" borderId="0" applyFont="0" applyFill="0" applyBorder="0" applyAlignment="0" applyProtection="0">
      <alignment horizontal="center"/>
    </xf>
    <xf numFmtId="167" fontId="78" fillId="0" borderId="0" applyFont="0" applyFill="0" applyBorder="0" applyAlignment="0" applyProtection="0"/>
    <xf numFmtId="2" fontId="37" fillId="0" borderId="0" applyFont="0" applyFill="0" applyBorder="0" applyAlignment="0" applyProtection="0"/>
    <xf numFmtId="0" fontId="82" fillId="0" borderId="0" applyNumberFormat="0" applyAlignment="0">
      <alignment horizontal="left"/>
    </xf>
    <xf numFmtId="180" fontId="37" fillId="71" borderId="0">
      <alignment horizontal="center"/>
    </xf>
    <xf numFmtId="44" fontId="76" fillId="0" borderId="0" applyFont="0" applyFill="0" applyBorder="0" applyAlignment="0" applyProtection="0"/>
    <xf numFmtId="178" fontId="37" fillId="0" borderId="0" applyFont="0" applyFill="0" applyBorder="0" applyAlignment="0" applyProtection="0"/>
    <xf numFmtId="178" fontId="37" fillId="0" borderId="0" applyFont="0" applyFill="0" applyBorder="0" applyAlignment="0" applyProtection="0"/>
    <xf numFmtId="178" fontId="37" fillId="0" borderId="0" applyFont="0" applyFill="0" applyBorder="0" applyAlignment="0" applyProtection="0"/>
    <xf numFmtId="178" fontId="37" fillId="0" borderId="0" applyFont="0" applyFill="0" applyBorder="0" applyAlignment="0" applyProtection="0"/>
    <xf numFmtId="44" fontId="37" fillId="0" borderId="0" applyFont="0" applyFill="0" applyBorder="0" applyAlignment="0" applyProtection="0"/>
    <xf numFmtId="178" fontId="37" fillId="0" borderId="0" applyFont="0" applyFill="0" applyBorder="0" applyAlignment="0" applyProtection="0"/>
    <xf numFmtId="178" fontId="37" fillId="0" borderId="0" applyFont="0" applyFill="0" applyBorder="0" applyAlignment="0" applyProtection="0"/>
    <xf numFmtId="44" fontId="38" fillId="0" borderId="0" applyFont="0" applyFill="0" applyBorder="0" applyAlignment="0" applyProtection="0"/>
    <xf numFmtId="44" fontId="37" fillId="0" borderId="0" applyFont="0" applyFill="0" applyBorder="0" applyAlignment="0" applyProtection="0"/>
    <xf numFmtId="44" fontId="38"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178" fontId="37" fillId="0" borderId="0" applyFont="0" applyFill="0" applyBorder="0" applyAlignment="0" applyProtection="0"/>
    <xf numFmtId="44" fontId="76" fillId="0" borderId="0" applyFont="0" applyFill="0" applyBorder="0" applyAlignment="0" applyProtection="0"/>
    <xf numFmtId="178" fontId="37" fillId="0" borderId="0" applyFont="0" applyFill="0" applyBorder="0" applyAlignment="0" applyProtection="0"/>
    <xf numFmtId="178" fontId="37" fillId="0" borderId="0" applyFont="0" applyFill="0" applyBorder="0" applyAlignment="0" applyProtection="0"/>
    <xf numFmtId="176" fontId="37" fillId="0" borderId="0" applyFont="0" applyFill="0" applyBorder="0" applyAlignment="0" applyProtection="0"/>
    <xf numFmtId="0" fontId="77" fillId="0" borderId="0" applyNumberFormat="0" applyAlignment="0">
      <alignment horizontal="left"/>
    </xf>
    <xf numFmtId="175" fontId="37" fillId="0" borderId="0" applyFont="0" applyFill="0" applyBorder="0" applyAlignment="0" applyProtection="0"/>
    <xf numFmtId="43" fontId="76" fillId="0" borderId="0" applyFont="0" applyFill="0" applyBorder="0" applyAlignment="0" applyProtection="0"/>
    <xf numFmtId="175" fontId="37" fillId="0" borderId="0" applyFont="0" applyFill="0" applyBorder="0" applyAlignment="0" applyProtection="0"/>
    <xf numFmtId="43" fontId="76" fillId="0" borderId="0" applyFont="0" applyFill="0" applyBorder="0" applyAlignment="0" applyProtection="0"/>
    <xf numFmtId="175" fontId="37" fillId="0" borderId="0" applyFont="0" applyFill="0" applyBorder="0" applyAlignment="0" applyProtection="0"/>
    <xf numFmtId="43" fontId="76" fillId="0" borderId="0" applyFont="0" applyFill="0" applyBorder="0" applyAlignment="0" applyProtection="0"/>
    <xf numFmtId="175" fontId="37" fillId="0" borderId="0" applyFont="0" applyFill="0" applyBorder="0" applyAlignment="0" applyProtection="0"/>
    <xf numFmtId="43" fontId="76" fillId="0" borderId="0" applyFont="0" applyFill="0" applyBorder="0" applyAlignment="0" applyProtection="0"/>
    <xf numFmtId="43" fontId="29" fillId="0" borderId="0" applyFont="0" applyFill="0" applyBorder="0" applyAlignment="0" applyProtection="0"/>
    <xf numFmtId="175" fontId="37" fillId="0" borderId="0" applyFont="0" applyFill="0" applyBorder="0" applyAlignment="0" applyProtection="0"/>
    <xf numFmtId="43" fontId="76"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76" fillId="0" borderId="0" applyFont="0" applyFill="0" applyBorder="0" applyAlignment="0" applyProtection="0"/>
    <xf numFmtId="175" fontId="37" fillId="0" borderId="0" applyFont="0" applyFill="0" applyBorder="0" applyAlignment="0" applyProtection="0"/>
    <xf numFmtId="43" fontId="76" fillId="0" borderId="0" applyFont="0" applyFill="0" applyBorder="0" applyAlignment="0" applyProtection="0"/>
    <xf numFmtId="175" fontId="37"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175" fontId="37"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175" fontId="37" fillId="0" borderId="0" applyFont="0" applyFill="0" applyBorder="0" applyAlignment="0" applyProtection="0"/>
    <xf numFmtId="43" fontId="76" fillId="0" borderId="0" applyFont="0" applyFill="0" applyBorder="0" applyAlignment="0" applyProtection="0"/>
    <xf numFmtId="175" fontId="37"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6" fillId="0" borderId="0" applyFont="0" applyFill="0" applyBorder="0" applyAlignment="0" applyProtection="0"/>
    <xf numFmtId="175" fontId="37" fillId="0" borderId="0" applyFont="0" applyFill="0" applyBorder="0" applyAlignment="0" applyProtection="0"/>
    <xf numFmtId="43" fontId="76" fillId="0" borderId="0" applyFont="0" applyFill="0" applyBorder="0" applyAlignment="0" applyProtection="0"/>
    <xf numFmtId="175" fontId="37" fillId="0" borderId="0" applyFont="0" applyFill="0" applyBorder="0" applyAlignment="0" applyProtection="0"/>
    <xf numFmtId="175" fontId="37" fillId="0" borderId="0" applyFont="0" applyFill="0" applyBorder="0" applyAlignment="0" applyProtection="0"/>
    <xf numFmtId="43" fontId="76" fillId="0" borderId="0" applyFont="0" applyFill="0" applyBorder="0" applyAlignment="0" applyProtection="0"/>
    <xf numFmtId="175" fontId="37" fillId="0" borderId="0" applyFont="0" applyFill="0" applyBorder="0" applyAlignment="0" applyProtection="0"/>
    <xf numFmtId="43" fontId="76" fillId="0" borderId="0" applyFont="0" applyFill="0" applyBorder="0" applyAlignment="0" applyProtection="0"/>
    <xf numFmtId="175" fontId="37" fillId="0" borderId="0" applyFont="0" applyFill="0" applyBorder="0" applyAlignment="0" applyProtection="0"/>
    <xf numFmtId="43" fontId="76" fillId="0" borderId="0" applyFont="0" applyFill="0" applyBorder="0" applyAlignment="0" applyProtection="0"/>
    <xf numFmtId="175" fontId="37" fillId="0" borderId="0" applyFont="0" applyFill="0" applyBorder="0" applyAlignment="0" applyProtection="0"/>
    <xf numFmtId="43" fontId="76" fillId="0" borderId="0" applyFont="0" applyFill="0" applyBorder="0" applyAlignment="0" applyProtection="0"/>
    <xf numFmtId="175" fontId="37" fillId="0" borderId="0" applyFont="0" applyFill="0" applyBorder="0" applyAlignment="0" applyProtection="0"/>
    <xf numFmtId="43" fontId="76" fillId="0" borderId="0" applyFont="0" applyFill="0" applyBorder="0" applyAlignment="0" applyProtection="0"/>
    <xf numFmtId="174" fontId="37" fillId="0" borderId="0"/>
    <xf numFmtId="174" fontId="37" fillId="0" borderId="0"/>
    <xf numFmtId="174" fontId="37" fillId="0" borderId="0"/>
    <xf numFmtId="174" fontId="37" fillId="0" borderId="0"/>
    <xf numFmtId="174" fontId="37" fillId="0" borderId="0"/>
    <xf numFmtId="174" fontId="37" fillId="0" borderId="0"/>
    <xf numFmtId="174" fontId="37" fillId="0" borderId="0"/>
    <xf numFmtId="49" fontId="37" fillId="0" borderId="46"/>
    <xf numFmtId="49" fontId="37" fillId="0" borderId="46"/>
    <xf numFmtId="170" fontId="68" fillId="69" borderId="19">
      <alignment horizontal="center" vertical="center"/>
    </xf>
    <xf numFmtId="0" fontId="37" fillId="0" borderId="0" applyNumberFormat="0" applyFill="0" applyBorder="0" applyAlignment="0" applyProtection="0"/>
    <xf numFmtId="178" fontId="37" fillId="0" borderId="0" applyFont="0" applyFill="0" applyBorder="0" applyAlignment="0" applyProtection="0"/>
    <xf numFmtId="0" fontId="29" fillId="0" borderId="0"/>
    <xf numFmtId="0" fontId="37" fillId="0" borderId="46">
      <alignment horizontal="center"/>
    </xf>
    <xf numFmtId="0" fontId="151" fillId="0" borderId="0"/>
    <xf numFmtId="175" fontId="37" fillId="0" borderId="0" applyFont="0" applyFill="0" applyBorder="0" applyAlignment="0" applyProtection="0"/>
    <xf numFmtId="0" fontId="37" fillId="0" borderId="46" applyNumberFormat="0" applyAlignment="0"/>
    <xf numFmtId="49" fontId="37" fillId="0" borderId="46"/>
    <xf numFmtId="9" fontId="37" fillId="0" borderId="0" applyFont="0" applyFill="0" applyBorder="0" applyAlignment="0" applyProtection="0"/>
    <xf numFmtId="9" fontId="37" fillId="0" borderId="0" applyFont="0" applyFill="0" applyBorder="0" applyAlignment="0" applyProtection="0"/>
    <xf numFmtId="0" fontId="37" fillId="0" borderId="46"/>
    <xf numFmtId="181" fontId="152" fillId="0" borderId="0">
      <alignment horizontal="right"/>
      <protection locked="0"/>
    </xf>
    <xf numFmtId="175" fontId="37" fillId="0" borderId="0" applyFont="0" applyFill="0" applyBorder="0" applyAlignment="0" applyProtection="0"/>
    <xf numFmtId="49" fontId="37" fillId="0" borderId="46"/>
    <xf numFmtId="0" fontId="151" fillId="0" borderId="0"/>
    <xf numFmtId="0" fontId="29" fillId="39" borderId="0" applyNumberFormat="0" applyBorder="0" applyAlignment="0" applyProtection="0"/>
    <xf numFmtId="0" fontId="29" fillId="32" borderId="0" applyNumberFormat="0" applyBorder="0" applyAlignment="0" applyProtection="0"/>
    <xf numFmtId="0" fontId="37" fillId="0" borderId="0"/>
    <xf numFmtId="0" fontId="29" fillId="39" borderId="0" applyNumberFormat="0" applyBorder="0" applyAlignment="0" applyProtection="0"/>
    <xf numFmtId="0" fontId="29" fillId="39" borderId="0" applyNumberFormat="0" applyBorder="0" applyAlignment="0" applyProtection="0"/>
    <xf numFmtId="0" fontId="29" fillId="28"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37" fillId="0" borderId="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76" fillId="0" borderId="0"/>
    <xf numFmtId="14" fontId="37" fillId="0" borderId="0" applyFont="0" applyFill="0" applyBorder="0" applyAlignment="0" applyProtection="0"/>
    <xf numFmtId="44" fontId="37"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177" fontId="78"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175" fontId="37" fillId="0" borderId="0" applyFont="0" applyFill="0" applyBorder="0" applyAlignment="0" applyProtection="0"/>
    <xf numFmtId="43" fontId="76" fillId="0" borderId="0" applyFont="0" applyFill="0" applyBorder="0" applyAlignment="0" applyProtection="0"/>
    <xf numFmtId="175" fontId="37" fillId="0" borderId="0" applyFont="0" applyFill="0" applyBorder="0" applyAlignment="0" applyProtection="0"/>
    <xf numFmtId="174" fontId="37" fillId="0" borderId="0"/>
    <xf numFmtId="175" fontId="37" fillId="0" borderId="0" applyFont="0" applyFill="0" applyBorder="0" applyAlignment="0" applyProtection="0"/>
    <xf numFmtId="0" fontId="37" fillId="0" borderId="0" applyNumberFormat="0" applyFill="0" applyBorder="0" applyAlignment="0" applyProtection="0"/>
    <xf numFmtId="44" fontId="29" fillId="0" borderId="0" applyFont="0" applyFill="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44" borderId="0" applyNumberFormat="0" applyBorder="0" applyAlignment="0" applyProtection="0"/>
    <xf numFmtId="0" fontId="29" fillId="12" borderId="0" applyNumberFormat="0" applyBorder="0" applyAlignment="0" applyProtection="0"/>
    <xf numFmtId="49" fontId="37" fillId="0" borderId="46"/>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76" fillId="0" borderId="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39" borderId="0" applyNumberFormat="0" applyBorder="0" applyAlignment="0" applyProtection="0"/>
    <xf numFmtId="0" fontId="29" fillId="20" borderId="0" applyNumberFormat="0" applyBorder="0" applyAlignment="0" applyProtection="0"/>
    <xf numFmtId="0" fontId="29" fillId="12"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44"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44"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44"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1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44"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12" borderId="0" applyNumberFormat="0" applyBorder="0" applyAlignment="0" applyProtection="0"/>
    <xf numFmtId="0" fontId="29" fillId="44" borderId="0" applyNumberFormat="0" applyBorder="0" applyAlignment="0" applyProtection="0"/>
    <xf numFmtId="0" fontId="37" fillId="0" borderId="0"/>
    <xf numFmtId="0" fontId="37" fillId="0" borderId="0"/>
    <xf numFmtId="0" fontId="29" fillId="39" borderId="0" applyNumberFormat="0" applyBorder="0" applyAlignment="0" applyProtection="0"/>
    <xf numFmtId="0" fontId="29" fillId="32"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72" fillId="104"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66" fillId="35"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44"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44" borderId="0" applyNumberFormat="0" applyBorder="0" applyAlignment="0" applyProtection="0"/>
    <xf numFmtId="0" fontId="29" fillId="32" borderId="0" applyNumberFormat="0" applyBorder="0" applyAlignment="0" applyProtection="0"/>
    <xf numFmtId="0" fontId="29" fillId="39"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44" borderId="0" applyNumberFormat="0" applyBorder="0" applyAlignment="0" applyProtection="0"/>
    <xf numFmtId="0" fontId="29" fillId="3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66" fillId="44"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72" fillId="65" borderId="0" applyNumberFormat="0" applyBorder="0" applyAlignment="0" applyProtection="0"/>
    <xf numFmtId="0" fontId="66" fillId="44"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66" fillId="45"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66" fillId="45"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66" fillId="45"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66" fillId="45"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66" fillId="45"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66" fillId="45"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66" fillId="45"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66" fillId="45"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42" borderId="0" applyNumberFormat="0" applyBorder="0" applyAlignment="0" applyProtection="0"/>
    <xf numFmtId="0" fontId="29" fillId="13"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66" fillId="3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72" fillId="37" borderId="0" applyNumberFormat="0" applyBorder="0" applyAlignment="0" applyProtection="0"/>
    <xf numFmtId="0" fontId="66" fillId="3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66" fillId="3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66" fillId="3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66" fillId="3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66" fillId="3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66" fillId="3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66" fillId="3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66" fillId="37" borderId="0" applyNumberFormat="0" applyBorder="0" applyAlignment="0" applyProtection="0"/>
    <xf numFmtId="0" fontId="29" fillId="17" borderId="0" applyNumberFormat="0" applyBorder="0" applyAlignment="0" applyProtection="0"/>
    <xf numFmtId="0" fontId="66" fillId="3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66" fillId="46"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72" fillId="47" borderId="0" applyNumberFormat="0" applyBorder="0" applyAlignment="0" applyProtection="0"/>
    <xf numFmtId="0" fontId="66" fillId="4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66" fillId="47"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66" fillId="47"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66" fillId="47"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66" fillId="47"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66" fillId="47"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66" fillId="47"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66" fillId="47"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66" fillId="47"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76" borderId="0" applyNumberFormat="0" applyBorder="0" applyAlignment="0" applyProtection="0"/>
    <xf numFmtId="0" fontId="29" fillId="21"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25" borderId="0" applyNumberFormat="0" applyBorder="0" applyAlignment="0" applyProtection="0"/>
    <xf numFmtId="0" fontId="29" fillId="25" borderId="0" applyNumberFormat="0" applyBorder="0" applyAlignment="0" applyProtection="0"/>
    <xf numFmtId="0" fontId="66" fillId="40" borderId="0" applyNumberFormat="0" applyBorder="0" applyAlignment="0" applyProtection="0"/>
    <xf numFmtId="0" fontId="29" fillId="25" borderId="0" applyNumberFormat="0" applyBorder="0" applyAlignment="0" applyProtection="0"/>
    <xf numFmtId="0" fontId="29" fillId="25" borderId="0" applyNumberFormat="0" applyBorder="0" applyAlignment="0" applyProtection="0"/>
    <xf numFmtId="0" fontId="72" fillId="48" borderId="0" applyNumberFormat="0" applyBorder="0" applyAlignment="0" applyProtection="0"/>
    <xf numFmtId="0" fontId="66" fillId="40"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66" fillId="48"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66" fillId="48"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66" fillId="48"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66" fillId="48"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66" fillId="48"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66" fillId="48"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66" fillId="48" borderId="0" applyNumberFormat="0" applyBorder="0" applyAlignment="0" applyProtection="0"/>
    <xf numFmtId="0" fontId="29" fillId="25" borderId="0" applyNumberFormat="0" applyBorder="0" applyAlignment="0" applyProtection="0"/>
    <xf numFmtId="0" fontId="29" fillId="25" borderId="0" applyNumberFormat="0" applyBorder="0" applyAlignment="0" applyProtection="0"/>
    <xf numFmtId="0" fontId="66" fillId="48"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36" borderId="0" applyNumberFormat="0" applyBorder="0" applyAlignment="0" applyProtection="0"/>
    <xf numFmtId="0" fontId="29" fillId="25"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29" borderId="0" applyNumberFormat="0" applyBorder="0" applyAlignment="0" applyProtection="0"/>
    <xf numFmtId="0" fontId="29" fillId="29" borderId="0" applyNumberFormat="0" applyBorder="0" applyAlignment="0" applyProtection="0"/>
    <xf numFmtId="0" fontId="66" fillId="44" borderId="0" applyNumberFormat="0" applyBorder="0" applyAlignment="0" applyProtection="0"/>
    <xf numFmtId="0" fontId="29" fillId="29" borderId="0" applyNumberFormat="0" applyBorder="0" applyAlignment="0" applyProtection="0"/>
    <xf numFmtId="0" fontId="29" fillId="29" borderId="0" applyNumberFormat="0" applyBorder="0" applyAlignment="0" applyProtection="0"/>
    <xf numFmtId="0" fontId="72" fillId="65" borderId="0" applyNumberFormat="0" applyBorder="0" applyAlignment="0" applyProtection="0"/>
    <xf numFmtId="0" fontId="66" fillId="44"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66" fillId="45"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66" fillId="45"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66" fillId="45"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66" fillId="45"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66" fillId="45"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66" fillId="45"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66" fillId="45" borderId="0" applyNumberFormat="0" applyBorder="0" applyAlignment="0" applyProtection="0"/>
    <xf numFmtId="0" fontId="29" fillId="29" borderId="0" applyNumberFormat="0" applyBorder="0" applyAlignment="0" applyProtection="0"/>
    <xf numFmtId="0" fontId="29" fillId="29" borderId="0" applyNumberFormat="0" applyBorder="0" applyAlignment="0" applyProtection="0"/>
    <xf numFmtId="0" fontId="66" fillId="45"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42" borderId="0" applyNumberFormat="0" applyBorder="0" applyAlignment="0" applyProtection="0"/>
    <xf numFmtId="0" fontId="29" fillId="2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66" fillId="49"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72" fillId="43" borderId="0" applyNumberFormat="0" applyBorder="0" applyAlignment="0" applyProtection="0"/>
    <xf numFmtId="0" fontId="66" fillId="4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66" fillId="4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66" fillId="43"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66" fillId="4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66" fillId="43"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66" fillId="4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66" fillId="43"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66" fillId="4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66" fillId="43"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29" fillId="39" borderId="0" applyNumberFormat="0" applyBorder="0" applyAlignment="0" applyProtection="0"/>
    <xf numFmtId="0" fontId="29" fillId="33" borderId="0" applyNumberFormat="0" applyBorder="0" applyAlignment="0" applyProtection="0"/>
    <xf numFmtId="0" fontId="67" fillId="50" borderId="0" applyNumberFormat="0" applyBorder="0" applyAlignment="0" applyProtection="0"/>
    <xf numFmtId="0" fontId="147" fillId="65" borderId="0" applyNumberFormat="0" applyBorder="0" applyAlignment="0" applyProtection="0"/>
    <xf numFmtId="0" fontId="67" fillId="45" borderId="0" applyNumberFormat="0" applyBorder="0" applyAlignment="0" applyProtection="0"/>
    <xf numFmtId="0" fontId="58" fillId="14" borderId="0" applyNumberFormat="0" applyBorder="0" applyAlignment="0" applyProtection="0"/>
    <xf numFmtId="0" fontId="58" fillId="42" borderId="0" applyNumberFormat="0" applyBorder="0" applyAlignment="0" applyProtection="0"/>
    <xf numFmtId="0" fontId="58" fillId="14" borderId="0" applyNumberFormat="0" applyBorder="0" applyAlignment="0" applyProtection="0"/>
    <xf numFmtId="0" fontId="67" fillId="37" borderId="0" applyNumberFormat="0" applyBorder="0" applyAlignment="0" applyProtection="0"/>
    <xf numFmtId="0" fontId="147" fillId="37" borderId="0" applyNumberFormat="0" applyBorder="0" applyAlignment="0" applyProtection="0"/>
    <xf numFmtId="0" fontId="67" fillId="37" borderId="0" applyNumberFormat="0" applyBorder="0" applyAlignment="0" applyProtection="0"/>
    <xf numFmtId="0" fontId="58" fillId="18" borderId="0" applyNumberFormat="0" applyBorder="0" applyAlignment="0" applyProtection="0"/>
    <xf numFmtId="0" fontId="58" fillId="68" borderId="0" applyNumberFormat="0" applyBorder="0" applyAlignment="0" applyProtection="0"/>
    <xf numFmtId="0" fontId="58" fillId="18" borderId="0" applyNumberFormat="0" applyBorder="0" applyAlignment="0" applyProtection="0"/>
    <xf numFmtId="0" fontId="67" fillId="46" borderId="0" applyNumberFormat="0" applyBorder="0" applyAlignment="0" applyProtection="0"/>
    <xf numFmtId="0" fontId="147" fillId="47" borderId="0" applyNumberFormat="0" applyBorder="0" applyAlignment="0" applyProtection="0"/>
    <xf numFmtId="0" fontId="67" fillId="47" borderId="0" applyNumberFormat="0" applyBorder="0" applyAlignment="0" applyProtection="0"/>
    <xf numFmtId="0" fontId="58" fillId="22" borderId="0" applyNumberFormat="0" applyBorder="0" applyAlignment="0" applyProtection="0"/>
    <xf numFmtId="0" fontId="58" fillId="49" borderId="0" applyNumberFormat="0" applyBorder="0" applyAlignment="0" applyProtection="0"/>
    <xf numFmtId="0" fontId="58" fillId="22" borderId="0" applyNumberFormat="0" applyBorder="0" applyAlignment="0" applyProtection="0"/>
    <xf numFmtId="0" fontId="67" fillId="51" borderId="0" applyNumberFormat="0" applyBorder="0" applyAlignment="0" applyProtection="0"/>
    <xf numFmtId="0" fontId="147" fillId="48" borderId="0" applyNumberFormat="0" applyBorder="0" applyAlignment="0" applyProtection="0"/>
    <xf numFmtId="0" fontId="67" fillId="48" borderId="0" applyNumberFormat="0" applyBorder="0" applyAlignment="0" applyProtection="0"/>
    <xf numFmtId="0" fontId="58" fillId="26" borderId="0" applyNumberFormat="0" applyBorder="0" applyAlignment="0" applyProtection="0"/>
    <xf numFmtId="0" fontId="58" fillId="36" borderId="0" applyNumberFormat="0" applyBorder="0" applyAlignment="0" applyProtection="0"/>
    <xf numFmtId="0" fontId="58" fillId="26" borderId="0" applyNumberFormat="0" applyBorder="0" applyAlignment="0" applyProtection="0"/>
    <xf numFmtId="0" fontId="67" fillId="52" borderId="0" applyNumberFormat="0" applyBorder="0" applyAlignment="0" applyProtection="0"/>
    <xf numFmtId="0" fontId="147" fillId="65" borderId="0" applyNumberFormat="0" applyBorder="0" applyAlignment="0" applyProtection="0"/>
    <xf numFmtId="0" fontId="67" fillId="52" borderId="0" applyNumberFormat="0" applyBorder="0" applyAlignment="0" applyProtection="0"/>
    <xf numFmtId="0" fontId="58" fillId="30" borderId="0" applyNumberFormat="0" applyBorder="0" applyAlignment="0" applyProtection="0"/>
    <xf numFmtId="0" fontId="58" fillId="42" borderId="0" applyNumberFormat="0" applyBorder="0" applyAlignment="0" applyProtection="0"/>
    <xf numFmtId="0" fontId="58" fillId="30" borderId="0" applyNumberFormat="0" applyBorder="0" applyAlignment="0" applyProtection="0"/>
    <xf numFmtId="0" fontId="67" fillId="53" borderId="0" applyNumberFormat="0" applyBorder="0" applyAlignment="0" applyProtection="0"/>
    <xf numFmtId="0" fontId="147" fillId="43" borderId="0" applyNumberFormat="0" applyBorder="0" applyAlignment="0" applyProtection="0"/>
    <xf numFmtId="0" fontId="67" fillId="43" borderId="0" applyNumberFormat="0" applyBorder="0" applyAlignment="0" applyProtection="0"/>
    <xf numFmtId="0" fontId="58" fillId="34" borderId="0" applyNumberFormat="0" applyBorder="0" applyAlignment="0" applyProtection="0"/>
    <xf numFmtId="0" fontId="58" fillId="37" borderId="0" applyNumberFormat="0" applyBorder="0" applyAlignment="0" applyProtection="0"/>
    <xf numFmtId="0" fontId="58" fillId="34" borderId="0" applyNumberFormat="0" applyBorder="0" applyAlignment="0" applyProtection="0"/>
    <xf numFmtId="0" fontId="66" fillId="105" borderId="0" applyNumberFormat="0" applyBorder="0" applyAlignment="0" applyProtection="0"/>
    <xf numFmtId="0" fontId="66" fillId="105" borderId="0" applyNumberFormat="0" applyBorder="0" applyAlignment="0" applyProtection="0"/>
    <xf numFmtId="0" fontId="66" fillId="54" borderId="0" applyNumberFormat="0" applyBorder="0" applyAlignment="0" applyProtection="0"/>
    <xf numFmtId="0" fontId="66" fillId="54" borderId="0" applyNumberFormat="0" applyBorder="0" applyAlignment="0" applyProtection="0"/>
    <xf numFmtId="0" fontId="66" fillId="105" borderId="0" applyNumberFormat="0" applyBorder="0" applyAlignment="0" applyProtection="0"/>
    <xf numFmtId="0" fontId="66" fillId="64" borderId="0" applyNumberFormat="0" applyBorder="0" applyAlignment="0" applyProtection="0"/>
    <xf numFmtId="0" fontId="66" fillId="64" borderId="0" applyNumberFormat="0" applyBorder="0" applyAlignment="0" applyProtection="0"/>
    <xf numFmtId="0" fontId="66" fillId="55" borderId="0" applyNumberFormat="0" applyBorder="0" applyAlignment="0" applyProtection="0"/>
    <xf numFmtId="0" fontId="66" fillId="55" borderId="0" applyNumberFormat="0" applyBorder="0" applyAlignment="0" applyProtection="0"/>
    <xf numFmtId="0" fontId="66" fillId="64" borderId="0" applyNumberFormat="0" applyBorder="0" applyAlignment="0" applyProtection="0"/>
    <xf numFmtId="0" fontId="67" fillId="106" borderId="0" applyNumberFormat="0" applyBorder="0" applyAlignment="0" applyProtection="0"/>
    <xf numFmtId="0" fontId="67" fillId="56" borderId="0" applyNumberFormat="0" applyBorder="0" applyAlignment="0" applyProtection="0"/>
    <xf numFmtId="0" fontId="67" fillId="56" borderId="0" applyNumberFormat="0" applyBorder="0" applyAlignment="0" applyProtection="0"/>
    <xf numFmtId="0" fontId="67" fillId="106" borderId="0" applyNumberFormat="0" applyBorder="0" applyAlignment="0" applyProtection="0"/>
    <xf numFmtId="0" fontId="67" fillId="107" borderId="0" applyNumberFormat="0" applyBorder="0" applyAlignment="0" applyProtection="0"/>
    <xf numFmtId="0" fontId="67" fillId="107" borderId="0" applyNumberFormat="0" applyBorder="0" applyAlignment="0" applyProtection="0"/>
    <xf numFmtId="0" fontId="67" fillId="107" borderId="0" applyNumberFormat="0" applyBorder="0" applyAlignment="0" applyProtection="0"/>
    <xf numFmtId="0" fontId="67" fillId="107" borderId="0" applyNumberFormat="0" applyBorder="0" applyAlignment="0" applyProtection="0"/>
    <xf numFmtId="0" fontId="67" fillId="107" borderId="0" applyNumberFormat="0" applyBorder="0" applyAlignment="0" applyProtection="0"/>
    <xf numFmtId="0" fontId="67" fillId="107" borderId="0" applyNumberFormat="0" applyBorder="0" applyAlignment="0" applyProtection="0"/>
    <xf numFmtId="0" fontId="67" fillId="107" borderId="0" applyNumberFormat="0" applyBorder="0" applyAlignment="0" applyProtection="0"/>
    <xf numFmtId="0" fontId="67" fillId="107" borderId="0" applyNumberFormat="0" applyBorder="0" applyAlignment="0" applyProtection="0"/>
    <xf numFmtId="0" fontId="67" fillId="107" borderId="0" applyNumberFormat="0" applyBorder="0" applyAlignment="0" applyProtection="0"/>
    <xf numFmtId="0" fontId="67" fillId="107" borderId="0" applyNumberFormat="0" applyBorder="0" applyAlignment="0" applyProtection="0"/>
    <xf numFmtId="0" fontId="67" fillId="107" borderId="0" applyNumberFormat="0" applyBorder="0" applyAlignment="0" applyProtection="0"/>
    <xf numFmtId="0" fontId="67" fillId="57" borderId="0" applyNumberFormat="0" applyBorder="0" applyAlignment="0" applyProtection="0"/>
    <xf numFmtId="0" fontId="67" fillId="107" borderId="0" applyNumberFormat="0" applyBorder="0" applyAlignment="0" applyProtection="0"/>
    <xf numFmtId="0" fontId="67" fillId="107" borderId="0" applyNumberFormat="0" applyBorder="0" applyAlignment="0" applyProtection="0"/>
    <xf numFmtId="0" fontId="67" fillId="107" borderId="0" applyNumberFormat="0" applyBorder="0" applyAlignment="0" applyProtection="0"/>
    <xf numFmtId="0" fontId="67" fillId="107" borderId="0" applyNumberFormat="0" applyBorder="0" applyAlignment="0" applyProtection="0"/>
    <xf numFmtId="0" fontId="67" fillId="107" borderId="0" applyNumberFormat="0" applyBorder="0" applyAlignment="0" applyProtection="0"/>
    <xf numFmtId="0" fontId="67" fillId="107" borderId="0" applyNumberFormat="0" applyBorder="0" applyAlignment="0" applyProtection="0"/>
    <xf numFmtId="0" fontId="67" fillId="107" borderId="0" applyNumberFormat="0" applyBorder="0" applyAlignment="0" applyProtection="0"/>
    <xf numFmtId="0" fontId="67" fillId="107" borderId="0" applyNumberFormat="0" applyBorder="0" applyAlignment="0" applyProtection="0"/>
    <xf numFmtId="0" fontId="58" fillId="11" borderId="0" applyNumberFormat="0" applyBorder="0" applyAlignment="0" applyProtection="0"/>
    <xf numFmtId="0" fontId="67" fillId="107" borderId="0" applyNumberFormat="0" applyBorder="0" applyAlignment="0" applyProtection="0"/>
    <xf numFmtId="0" fontId="67" fillId="107" borderId="0" applyNumberFormat="0" applyBorder="0" applyAlignment="0" applyProtection="0"/>
    <xf numFmtId="0" fontId="58" fillId="11" borderId="0" applyNumberFormat="0" applyBorder="0" applyAlignment="0" applyProtection="0"/>
    <xf numFmtId="0" fontId="67" fillId="107" borderId="0" applyNumberFormat="0" applyBorder="0" applyAlignment="0" applyProtection="0"/>
    <xf numFmtId="0" fontId="67" fillId="107" borderId="0" applyNumberFormat="0" applyBorder="0" applyAlignment="0" applyProtection="0"/>
    <xf numFmtId="0" fontId="58" fillId="11" borderId="0" applyNumberFormat="0" applyBorder="0" applyAlignment="0" applyProtection="0"/>
    <xf numFmtId="0" fontId="67" fillId="107" borderId="0" applyNumberFormat="0" applyBorder="0" applyAlignment="0" applyProtection="0"/>
    <xf numFmtId="0" fontId="67" fillId="107" borderId="0" applyNumberFormat="0" applyBorder="0" applyAlignment="0" applyProtection="0"/>
    <xf numFmtId="0" fontId="58" fillId="11" borderId="0" applyNumberFormat="0" applyBorder="0" applyAlignment="0" applyProtection="0"/>
    <xf numFmtId="0" fontId="67" fillId="107" borderId="0" applyNumberFormat="0" applyBorder="0" applyAlignment="0" applyProtection="0"/>
    <xf numFmtId="0" fontId="67" fillId="107" borderId="0" applyNumberFormat="0" applyBorder="0" applyAlignment="0" applyProtection="0"/>
    <xf numFmtId="0" fontId="58" fillId="11" borderId="0" applyNumberFormat="0" applyBorder="0" applyAlignment="0" applyProtection="0"/>
    <xf numFmtId="0" fontId="58" fillId="108" borderId="0" applyNumberFormat="0" applyBorder="0" applyAlignment="0" applyProtection="0"/>
    <xf numFmtId="0" fontId="58" fillId="108" borderId="0" applyNumberFormat="0" applyBorder="0" applyAlignment="0" applyProtection="0"/>
    <xf numFmtId="0" fontId="58" fillId="11" borderId="0" applyNumberFormat="0" applyBorder="0" applyAlignment="0" applyProtection="0"/>
    <xf numFmtId="0" fontId="67" fillId="57" borderId="0" applyNumberFormat="0" applyBorder="0" applyAlignment="0" applyProtection="0"/>
    <xf numFmtId="0" fontId="67" fillId="107" borderId="0" applyNumberFormat="0" applyBorder="0" applyAlignment="0" applyProtection="0"/>
    <xf numFmtId="0" fontId="67" fillId="52" borderId="0" applyNumberFormat="0" applyBorder="0" applyAlignment="0" applyProtection="0"/>
    <xf numFmtId="0" fontId="58" fillId="11" borderId="0" applyNumberFormat="0" applyBorder="0" applyAlignment="0" applyProtection="0"/>
    <xf numFmtId="0" fontId="67" fillId="57" borderId="0" applyNumberFormat="0" applyBorder="0" applyAlignment="0" applyProtection="0"/>
    <xf numFmtId="0" fontId="58" fillId="11" borderId="0" applyNumberFormat="0" applyBorder="0" applyAlignment="0" applyProtection="0"/>
    <xf numFmtId="0" fontId="58" fillId="11" borderId="0" applyNumberFormat="0" applyBorder="0" applyAlignment="0" applyProtection="0"/>
    <xf numFmtId="0" fontId="58" fillId="11" borderId="0" applyNumberFormat="0" applyBorder="0" applyAlignment="0" applyProtection="0"/>
    <xf numFmtId="0" fontId="58" fillId="11" borderId="0" applyNumberFormat="0" applyBorder="0" applyAlignment="0" applyProtection="0"/>
    <xf numFmtId="0" fontId="58" fillId="11" borderId="0" applyNumberFormat="0" applyBorder="0" applyAlignment="0" applyProtection="0"/>
    <xf numFmtId="0" fontId="58" fillId="11" borderId="0" applyNumberFormat="0" applyBorder="0" applyAlignment="0" applyProtection="0"/>
    <xf numFmtId="0" fontId="58" fillId="11" borderId="0" applyNumberFormat="0" applyBorder="0" applyAlignment="0" applyProtection="0"/>
    <xf numFmtId="0" fontId="58" fillId="11" borderId="0" applyNumberFormat="0" applyBorder="0" applyAlignment="0" applyProtection="0"/>
    <xf numFmtId="0" fontId="58" fillId="11" borderId="0" applyNumberFormat="0" applyBorder="0" applyAlignment="0" applyProtection="0"/>
    <xf numFmtId="0" fontId="67" fillId="57" borderId="0" applyNumberFormat="0" applyBorder="0" applyAlignment="0" applyProtection="0"/>
    <xf numFmtId="0" fontId="67" fillId="107" borderId="0" applyNumberFormat="0" applyBorder="0" applyAlignment="0" applyProtection="0"/>
    <xf numFmtId="0" fontId="67" fillId="52" borderId="0" applyNumberFormat="0" applyBorder="0" applyAlignment="0" applyProtection="0"/>
    <xf numFmtId="0" fontId="58" fillId="11" borderId="0" applyNumberFormat="0" applyBorder="0" applyAlignment="0" applyProtection="0"/>
    <xf numFmtId="0" fontId="58" fillId="11" borderId="0" applyNumberFormat="0" applyBorder="0" applyAlignment="0" applyProtection="0"/>
    <xf numFmtId="0" fontId="58" fillId="11" borderId="0" applyNumberFormat="0" applyBorder="0" applyAlignment="0" applyProtection="0"/>
    <xf numFmtId="0" fontId="58" fillId="11" borderId="0" applyNumberFormat="0" applyBorder="0" applyAlignment="0" applyProtection="0"/>
    <xf numFmtId="0" fontId="58" fillId="11" borderId="0" applyNumberFormat="0" applyBorder="0" applyAlignment="0" applyProtection="0"/>
    <xf numFmtId="0" fontId="58" fillId="11" borderId="0" applyNumberFormat="0" applyBorder="0" applyAlignment="0" applyProtection="0"/>
    <xf numFmtId="0" fontId="58" fillId="11" borderId="0" applyNumberFormat="0" applyBorder="0" applyAlignment="0" applyProtection="0"/>
    <xf numFmtId="0" fontId="58" fillId="11" borderId="0" applyNumberFormat="0" applyBorder="0" applyAlignment="0" applyProtection="0"/>
    <xf numFmtId="0" fontId="58" fillId="11" borderId="0" applyNumberFormat="0" applyBorder="0" applyAlignment="0" applyProtection="0"/>
    <xf numFmtId="0" fontId="58" fillId="11" borderId="0" applyNumberFormat="0" applyBorder="0" applyAlignment="0" applyProtection="0"/>
    <xf numFmtId="0" fontId="67" fillId="57" borderId="0" applyNumberFormat="0" applyBorder="0" applyAlignment="0" applyProtection="0"/>
    <xf numFmtId="0" fontId="67" fillId="107" borderId="0" applyNumberFormat="0" applyBorder="0" applyAlignment="0" applyProtection="0"/>
    <xf numFmtId="0" fontId="67" fillId="52" borderId="0" applyNumberFormat="0" applyBorder="0" applyAlignment="0" applyProtection="0"/>
    <xf numFmtId="0" fontId="58" fillId="11" borderId="0" applyNumberFormat="0" applyBorder="0" applyAlignment="0" applyProtection="0"/>
    <xf numFmtId="0" fontId="58" fillId="11" borderId="0" applyNumberFormat="0" applyBorder="0" applyAlignment="0" applyProtection="0"/>
    <xf numFmtId="0" fontId="58" fillId="11" borderId="0" applyNumberFormat="0" applyBorder="0" applyAlignment="0" applyProtection="0"/>
    <xf numFmtId="0" fontId="58" fillId="11" borderId="0" applyNumberFormat="0" applyBorder="0" applyAlignment="0" applyProtection="0"/>
    <xf numFmtId="0" fontId="67" fillId="57" borderId="0" applyNumberFormat="0" applyBorder="0" applyAlignment="0" applyProtection="0"/>
    <xf numFmtId="0" fontId="67" fillId="57" borderId="0" applyNumberFormat="0" applyBorder="0" applyAlignment="0" applyProtection="0"/>
    <xf numFmtId="0" fontId="58" fillId="11" borderId="0" applyNumberFormat="0" applyBorder="0" applyAlignment="0" applyProtection="0"/>
    <xf numFmtId="0" fontId="58" fillId="11" borderId="0" applyNumberFormat="0" applyBorder="0" applyAlignment="0" applyProtection="0"/>
    <xf numFmtId="0" fontId="67" fillId="107" borderId="0" applyNumberFormat="0" applyBorder="0" applyAlignment="0" applyProtection="0"/>
    <xf numFmtId="0" fontId="67" fillId="57" borderId="0" applyNumberFormat="0" applyBorder="0" applyAlignment="0" applyProtection="0"/>
    <xf numFmtId="0" fontId="67" fillId="57" borderId="0" applyNumberFormat="0" applyBorder="0" applyAlignment="0" applyProtection="0"/>
    <xf numFmtId="0" fontId="67" fillId="107" borderId="0" applyNumberFormat="0" applyBorder="0" applyAlignment="0" applyProtection="0"/>
    <xf numFmtId="0" fontId="67" fillId="52" borderId="0" applyNumberFormat="0" applyBorder="0" applyAlignment="0" applyProtection="0"/>
    <xf numFmtId="0" fontId="67" fillId="107" borderId="0" applyNumberFormat="0" applyBorder="0" applyAlignment="0" applyProtection="0"/>
    <xf numFmtId="0" fontId="67" fillId="107" borderId="0" applyNumberFormat="0" applyBorder="0" applyAlignment="0" applyProtection="0"/>
    <xf numFmtId="0" fontId="67" fillId="52" borderId="0" applyNumberFormat="0" applyBorder="0" applyAlignment="0" applyProtection="0"/>
    <xf numFmtId="0" fontId="67" fillId="107" borderId="0" applyNumberFormat="0" applyBorder="0" applyAlignment="0" applyProtection="0"/>
    <xf numFmtId="0" fontId="67" fillId="107" borderId="0" applyNumberFormat="0" applyBorder="0" applyAlignment="0" applyProtection="0"/>
    <xf numFmtId="0" fontId="66" fillId="109" borderId="0" applyNumberFormat="0" applyBorder="0" applyAlignment="0" applyProtection="0"/>
    <xf numFmtId="0" fontId="66" fillId="109" borderId="0" applyNumberFormat="0" applyBorder="0" applyAlignment="0" applyProtection="0"/>
    <xf numFmtId="0" fontId="66" fillId="58" borderId="0" applyNumberFormat="0" applyBorder="0" applyAlignment="0" applyProtection="0"/>
    <xf numFmtId="0" fontId="66" fillId="58" borderId="0" applyNumberFormat="0" applyBorder="0" applyAlignment="0" applyProtection="0"/>
    <xf numFmtId="0" fontId="66" fillId="109" borderId="0" applyNumberFormat="0" applyBorder="0" applyAlignment="0" applyProtection="0"/>
    <xf numFmtId="0" fontId="66" fillId="63" borderId="0" applyNumberFormat="0" applyBorder="0" applyAlignment="0" applyProtection="0"/>
    <xf numFmtId="0" fontId="66" fillId="63" borderId="0" applyNumberFormat="0" applyBorder="0" applyAlignment="0" applyProtection="0"/>
    <xf numFmtId="0" fontId="66" fillId="59" borderId="0" applyNumberFormat="0" applyBorder="0" applyAlignment="0" applyProtection="0"/>
    <xf numFmtId="0" fontId="66" fillId="59" borderId="0" applyNumberFormat="0" applyBorder="0" applyAlignment="0" applyProtection="0"/>
    <xf numFmtId="0" fontId="66" fillId="63" borderId="0" applyNumberFormat="0" applyBorder="0" applyAlignment="0" applyProtection="0"/>
    <xf numFmtId="0" fontId="67" fillId="59" borderId="0" applyNumberFormat="0" applyBorder="0" applyAlignment="0" applyProtection="0"/>
    <xf numFmtId="0" fontId="67" fillId="60" borderId="0" applyNumberFormat="0" applyBorder="0" applyAlignment="0" applyProtection="0"/>
    <xf numFmtId="0" fontId="67" fillId="60" borderId="0" applyNumberFormat="0" applyBorder="0" applyAlignment="0" applyProtection="0"/>
    <xf numFmtId="0" fontId="67" fillId="59" borderId="0" applyNumberFormat="0" applyBorder="0" applyAlignment="0" applyProtection="0"/>
    <xf numFmtId="0" fontId="67" fillId="110" borderId="0" applyNumberFormat="0" applyBorder="0" applyAlignment="0" applyProtection="0"/>
    <xf numFmtId="0" fontId="67" fillId="110" borderId="0" applyNumberFormat="0" applyBorder="0" applyAlignment="0" applyProtection="0"/>
    <xf numFmtId="0" fontId="67" fillId="110" borderId="0" applyNumberFormat="0" applyBorder="0" applyAlignment="0" applyProtection="0"/>
    <xf numFmtId="0" fontId="67" fillId="110" borderId="0" applyNumberFormat="0" applyBorder="0" applyAlignment="0" applyProtection="0"/>
    <xf numFmtId="0" fontId="67" fillId="110" borderId="0" applyNumberFormat="0" applyBorder="0" applyAlignment="0" applyProtection="0"/>
    <xf numFmtId="0" fontId="67" fillId="110" borderId="0" applyNumberFormat="0" applyBorder="0" applyAlignment="0" applyProtection="0"/>
    <xf numFmtId="0" fontId="67" fillId="110" borderId="0" applyNumberFormat="0" applyBorder="0" applyAlignment="0" applyProtection="0"/>
    <xf numFmtId="0" fontId="67" fillId="110" borderId="0" applyNumberFormat="0" applyBorder="0" applyAlignment="0" applyProtection="0"/>
    <xf numFmtId="0" fontId="67" fillId="110" borderId="0" applyNumberFormat="0" applyBorder="0" applyAlignment="0" applyProtection="0"/>
    <xf numFmtId="0" fontId="67" fillId="110" borderId="0" applyNumberFormat="0" applyBorder="0" applyAlignment="0" applyProtection="0"/>
    <xf numFmtId="0" fontId="67" fillId="110" borderId="0" applyNumberFormat="0" applyBorder="0" applyAlignment="0" applyProtection="0"/>
    <xf numFmtId="0" fontId="67" fillId="61" borderId="0" applyNumberFormat="0" applyBorder="0" applyAlignment="0" applyProtection="0"/>
    <xf numFmtId="0" fontId="67" fillId="110" borderId="0" applyNumberFormat="0" applyBorder="0" applyAlignment="0" applyProtection="0"/>
    <xf numFmtId="0" fontId="67" fillId="110" borderId="0" applyNumberFormat="0" applyBorder="0" applyAlignment="0" applyProtection="0"/>
    <xf numFmtId="0" fontId="67" fillId="110" borderId="0" applyNumberFormat="0" applyBorder="0" applyAlignment="0" applyProtection="0"/>
    <xf numFmtId="0" fontId="67" fillId="110" borderId="0" applyNumberFormat="0" applyBorder="0" applyAlignment="0" applyProtection="0"/>
    <xf numFmtId="0" fontId="67" fillId="110" borderId="0" applyNumberFormat="0" applyBorder="0" applyAlignment="0" applyProtection="0"/>
    <xf numFmtId="0" fontId="67" fillId="110" borderId="0" applyNumberFormat="0" applyBorder="0" applyAlignment="0" applyProtection="0"/>
    <xf numFmtId="0" fontId="67" fillId="110" borderId="0" applyNumberFormat="0" applyBorder="0" applyAlignment="0" applyProtection="0"/>
    <xf numFmtId="0" fontId="67" fillId="110" borderId="0" applyNumberFormat="0" applyBorder="0" applyAlignment="0" applyProtection="0"/>
    <xf numFmtId="0" fontId="58" fillId="15" borderId="0" applyNumberFormat="0" applyBorder="0" applyAlignment="0" applyProtection="0"/>
    <xf numFmtId="0" fontId="67" fillId="110" borderId="0" applyNumberFormat="0" applyBorder="0" applyAlignment="0" applyProtection="0"/>
    <xf numFmtId="0" fontId="67" fillId="110" borderId="0" applyNumberFormat="0" applyBorder="0" applyAlignment="0" applyProtection="0"/>
    <xf numFmtId="0" fontId="58" fillId="15" borderId="0" applyNumberFormat="0" applyBorder="0" applyAlignment="0" applyProtection="0"/>
    <xf numFmtId="0" fontId="67" fillId="110" borderId="0" applyNumberFormat="0" applyBorder="0" applyAlignment="0" applyProtection="0"/>
    <xf numFmtId="0" fontId="67" fillId="110" borderId="0" applyNumberFormat="0" applyBorder="0" applyAlignment="0" applyProtection="0"/>
    <xf numFmtId="0" fontId="58" fillId="15" borderId="0" applyNumberFormat="0" applyBorder="0" applyAlignment="0" applyProtection="0"/>
    <xf numFmtId="0" fontId="67" fillId="110" borderId="0" applyNumberFormat="0" applyBorder="0" applyAlignment="0" applyProtection="0"/>
    <xf numFmtId="0" fontId="67" fillId="110" borderId="0" applyNumberFormat="0" applyBorder="0" applyAlignment="0" applyProtection="0"/>
    <xf numFmtId="0" fontId="58" fillId="15" borderId="0" applyNumberFormat="0" applyBorder="0" applyAlignment="0" applyProtection="0"/>
    <xf numFmtId="0" fontId="67" fillId="110" borderId="0" applyNumberFormat="0" applyBorder="0" applyAlignment="0" applyProtection="0"/>
    <xf numFmtId="0" fontId="67" fillId="110" borderId="0" applyNumberFormat="0" applyBorder="0" applyAlignment="0" applyProtection="0"/>
    <xf numFmtId="0" fontId="58" fillId="15" borderId="0" applyNumberFormat="0" applyBorder="0" applyAlignment="0" applyProtection="0"/>
    <xf numFmtId="0" fontId="58" fillId="68" borderId="0" applyNumberFormat="0" applyBorder="0" applyAlignment="0" applyProtection="0"/>
    <xf numFmtId="0" fontId="58" fillId="68" borderId="0" applyNumberFormat="0" applyBorder="0" applyAlignment="0" applyProtection="0"/>
    <xf numFmtId="0" fontId="58" fillId="15" borderId="0" applyNumberFormat="0" applyBorder="0" applyAlignment="0" applyProtection="0"/>
    <xf numFmtId="0" fontId="67" fillId="110" borderId="0" applyNumberFormat="0" applyBorder="0" applyAlignment="0" applyProtection="0"/>
    <xf numFmtId="0" fontId="58" fillId="15" borderId="0" applyNumberFormat="0" applyBorder="0" applyAlignment="0" applyProtection="0"/>
    <xf numFmtId="0" fontId="67" fillId="61" borderId="0" applyNumberFormat="0" applyBorder="0" applyAlignment="0" applyProtection="0"/>
    <xf numFmtId="0" fontId="58" fillId="15" borderId="0" applyNumberFormat="0" applyBorder="0" applyAlignment="0" applyProtection="0"/>
    <xf numFmtId="0" fontId="58" fillId="15" borderId="0" applyNumberFormat="0" applyBorder="0" applyAlignment="0" applyProtection="0"/>
    <xf numFmtId="0" fontId="58" fillId="15" borderId="0" applyNumberFormat="0" applyBorder="0" applyAlignment="0" applyProtection="0"/>
    <xf numFmtId="0" fontId="58" fillId="15" borderId="0" applyNumberFormat="0" applyBorder="0" applyAlignment="0" applyProtection="0"/>
    <xf numFmtId="0" fontId="58" fillId="15" borderId="0" applyNumberFormat="0" applyBorder="0" applyAlignment="0" applyProtection="0"/>
    <xf numFmtId="0" fontId="58" fillId="15" borderId="0" applyNumberFormat="0" applyBorder="0" applyAlignment="0" applyProtection="0"/>
    <xf numFmtId="0" fontId="58" fillId="15" borderId="0" applyNumberFormat="0" applyBorder="0" applyAlignment="0" applyProtection="0"/>
    <xf numFmtId="0" fontId="58" fillId="15" borderId="0" applyNumberFormat="0" applyBorder="0" applyAlignment="0" applyProtection="0"/>
    <xf numFmtId="0" fontId="58" fillId="15" borderId="0" applyNumberFormat="0" applyBorder="0" applyAlignment="0" applyProtection="0"/>
    <xf numFmtId="0" fontId="67" fillId="110" borderId="0" applyNumberFormat="0" applyBorder="0" applyAlignment="0" applyProtection="0"/>
    <xf numFmtId="0" fontId="58" fillId="15" borderId="0" applyNumberFormat="0" applyBorder="0" applyAlignment="0" applyProtection="0"/>
    <xf numFmtId="0" fontId="58" fillId="15" borderId="0" applyNumberFormat="0" applyBorder="0" applyAlignment="0" applyProtection="0"/>
    <xf numFmtId="0" fontId="58" fillId="15" borderId="0" applyNumberFormat="0" applyBorder="0" applyAlignment="0" applyProtection="0"/>
    <xf numFmtId="0" fontId="58" fillId="15" borderId="0" applyNumberFormat="0" applyBorder="0" applyAlignment="0" applyProtection="0"/>
    <xf numFmtId="0" fontId="58" fillId="15" borderId="0" applyNumberFormat="0" applyBorder="0" applyAlignment="0" applyProtection="0"/>
    <xf numFmtId="0" fontId="58" fillId="15" borderId="0" applyNumberFormat="0" applyBorder="0" applyAlignment="0" applyProtection="0"/>
    <xf numFmtId="0" fontId="58" fillId="15" borderId="0" applyNumberFormat="0" applyBorder="0" applyAlignment="0" applyProtection="0"/>
    <xf numFmtId="0" fontId="58" fillId="15" borderId="0" applyNumberFormat="0" applyBorder="0" applyAlignment="0" applyProtection="0"/>
    <xf numFmtId="0" fontId="58" fillId="15" borderId="0" applyNumberFormat="0" applyBorder="0" applyAlignment="0" applyProtection="0"/>
    <xf numFmtId="0" fontId="58" fillId="15" borderId="0" applyNumberFormat="0" applyBorder="0" applyAlignment="0" applyProtection="0"/>
    <xf numFmtId="0" fontId="67" fillId="110" borderId="0" applyNumberFormat="0" applyBorder="0" applyAlignment="0" applyProtection="0"/>
    <xf numFmtId="0" fontId="58" fillId="15" borderId="0" applyNumberFormat="0" applyBorder="0" applyAlignment="0" applyProtection="0"/>
    <xf numFmtId="0" fontId="58" fillId="15" borderId="0" applyNumberFormat="0" applyBorder="0" applyAlignment="0" applyProtection="0"/>
    <xf numFmtId="0" fontId="58" fillId="15" borderId="0" applyNumberFormat="0" applyBorder="0" applyAlignment="0" applyProtection="0"/>
    <xf numFmtId="0" fontId="58" fillId="15" borderId="0" applyNumberFormat="0" applyBorder="0" applyAlignment="0" applyProtection="0"/>
    <xf numFmtId="0" fontId="67" fillId="61" borderId="0" applyNumberFormat="0" applyBorder="0" applyAlignment="0" applyProtection="0"/>
    <xf numFmtId="0" fontId="67" fillId="61" borderId="0" applyNumberFormat="0" applyBorder="0" applyAlignment="0" applyProtection="0"/>
    <xf numFmtId="0" fontId="58" fillId="15" borderId="0" applyNumberFormat="0" applyBorder="0" applyAlignment="0" applyProtection="0"/>
    <xf numFmtId="0" fontId="58" fillId="15" borderId="0" applyNumberFormat="0" applyBorder="0" applyAlignment="0" applyProtection="0"/>
    <xf numFmtId="0" fontId="67" fillId="110" borderId="0" applyNumberFormat="0" applyBorder="0" applyAlignment="0" applyProtection="0"/>
    <xf numFmtId="0" fontId="67" fillId="61" borderId="0" applyNumberFormat="0" applyBorder="0" applyAlignment="0" applyProtection="0"/>
    <xf numFmtId="0" fontId="67" fillId="110" borderId="0" applyNumberFormat="0" applyBorder="0" applyAlignment="0" applyProtection="0"/>
    <xf numFmtId="0" fontId="67" fillId="110" borderId="0" applyNumberFormat="0" applyBorder="0" applyAlignment="0" applyProtection="0"/>
    <xf numFmtId="0" fontId="67" fillId="110" borderId="0" applyNumberFormat="0" applyBorder="0" applyAlignment="0" applyProtection="0"/>
    <xf numFmtId="0" fontId="67" fillId="61" borderId="0" applyNumberFormat="0" applyBorder="0" applyAlignment="0" applyProtection="0"/>
    <xf numFmtId="0" fontId="67" fillId="110" borderId="0" applyNumberFormat="0" applyBorder="0" applyAlignment="0" applyProtection="0"/>
    <xf numFmtId="0" fontId="67" fillId="110" borderId="0" applyNumberFormat="0" applyBorder="0" applyAlignment="0" applyProtection="0"/>
    <xf numFmtId="0" fontId="66" fillId="111" borderId="0" applyNumberFormat="0" applyBorder="0" applyAlignment="0" applyProtection="0"/>
    <xf numFmtId="0" fontId="66" fillId="111" borderId="0" applyNumberFormat="0" applyBorder="0" applyAlignment="0" applyProtection="0"/>
    <xf numFmtId="0" fontId="66" fillId="62" borderId="0" applyNumberFormat="0" applyBorder="0" applyAlignment="0" applyProtection="0"/>
    <xf numFmtId="0" fontId="66" fillId="62" borderId="0" applyNumberFormat="0" applyBorder="0" applyAlignment="0" applyProtection="0"/>
    <xf numFmtId="0" fontId="66" fillId="111" borderId="0" applyNumberFormat="0" applyBorder="0" applyAlignment="0" applyProtection="0"/>
    <xf numFmtId="0" fontId="66" fillId="112" borderId="0" applyNumberFormat="0" applyBorder="0" applyAlignment="0" applyProtection="0"/>
    <xf numFmtId="0" fontId="66" fillId="112" borderId="0" applyNumberFormat="0" applyBorder="0" applyAlignment="0" applyProtection="0"/>
    <xf numFmtId="0" fontId="66" fillId="63" borderId="0" applyNumberFormat="0" applyBorder="0" applyAlignment="0" applyProtection="0"/>
    <xf numFmtId="0" fontId="66" fillId="63" borderId="0" applyNumberFormat="0" applyBorder="0" applyAlignment="0" applyProtection="0"/>
    <xf numFmtId="0" fontId="66" fillId="112" borderId="0" applyNumberFormat="0" applyBorder="0" applyAlignment="0" applyProtection="0"/>
    <xf numFmtId="0" fontId="67" fillId="113" borderId="0" applyNumberFormat="0" applyBorder="0" applyAlignment="0" applyProtection="0"/>
    <xf numFmtId="0" fontId="67" fillId="64" borderId="0" applyNumberFormat="0" applyBorder="0" applyAlignment="0" applyProtection="0"/>
    <xf numFmtId="0" fontId="67" fillId="64" borderId="0" applyNumberFormat="0" applyBorder="0" applyAlignment="0" applyProtection="0"/>
    <xf numFmtId="0" fontId="67" fillId="113" borderId="0" applyNumberFormat="0" applyBorder="0" applyAlignment="0" applyProtection="0"/>
    <xf numFmtId="0" fontId="67" fillId="114" borderId="0" applyNumberFormat="0" applyBorder="0" applyAlignment="0" applyProtection="0"/>
    <xf numFmtId="0" fontId="67" fillId="114" borderId="0" applyNumberFormat="0" applyBorder="0" applyAlignment="0" applyProtection="0"/>
    <xf numFmtId="0" fontId="67" fillId="114" borderId="0" applyNumberFormat="0" applyBorder="0" applyAlignment="0" applyProtection="0"/>
    <xf numFmtId="0" fontId="67" fillId="114" borderId="0" applyNumberFormat="0" applyBorder="0" applyAlignment="0" applyProtection="0"/>
    <xf numFmtId="0" fontId="67" fillId="114" borderId="0" applyNumberFormat="0" applyBorder="0" applyAlignment="0" applyProtection="0"/>
    <xf numFmtId="0" fontId="67" fillId="114" borderId="0" applyNumberFormat="0" applyBorder="0" applyAlignment="0" applyProtection="0"/>
    <xf numFmtId="0" fontId="67" fillId="114" borderId="0" applyNumberFormat="0" applyBorder="0" applyAlignment="0" applyProtection="0"/>
    <xf numFmtId="0" fontId="67" fillId="114" borderId="0" applyNumberFormat="0" applyBorder="0" applyAlignment="0" applyProtection="0"/>
    <xf numFmtId="0" fontId="67" fillId="114" borderId="0" applyNumberFormat="0" applyBorder="0" applyAlignment="0" applyProtection="0"/>
    <xf numFmtId="0" fontId="67" fillId="114" borderId="0" applyNumberFormat="0" applyBorder="0" applyAlignment="0" applyProtection="0"/>
    <xf numFmtId="0" fontId="67" fillId="114" borderId="0" applyNumberFormat="0" applyBorder="0" applyAlignment="0" applyProtection="0"/>
    <xf numFmtId="0" fontId="67" fillId="47" borderId="0" applyNumberFormat="0" applyBorder="0" applyAlignment="0" applyProtection="0"/>
    <xf numFmtId="0" fontId="67" fillId="114" borderId="0" applyNumberFormat="0" applyBorder="0" applyAlignment="0" applyProtection="0"/>
    <xf numFmtId="0" fontId="67" fillId="114" borderId="0" applyNumberFormat="0" applyBorder="0" applyAlignment="0" applyProtection="0"/>
    <xf numFmtId="0" fontId="67" fillId="114" borderId="0" applyNumberFormat="0" applyBorder="0" applyAlignment="0" applyProtection="0"/>
    <xf numFmtId="0" fontId="67" fillId="114" borderId="0" applyNumberFormat="0" applyBorder="0" applyAlignment="0" applyProtection="0"/>
    <xf numFmtId="0" fontId="67" fillId="114" borderId="0" applyNumberFormat="0" applyBorder="0" applyAlignment="0" applyProtection="0"/>
    <xf numFmtId="0" fontId="67" fillId="114" borderId="0" applyNumberFormat="0" applyBorder="0" applyAlignment="0" applyProtection="0"/>
    <xf numFmtId="0" fontId="67" fillId="114" borderId="0" applyNumberFormat="0" applyBorder="0" applyAlignment="0" applyProtection="0"/>
    <xf numFmtId="0" fontId="67" fillId="114" borderId="0" applyNumberFormat="0" applyBorder="0" applyAlignment="0" applyProtection="0"/>
    <xf numFmtId="0" fontId="58" fillId="19" borderId="0" applyNumberFormat="0" applyBorder="0" applyAlignment="0" applyProtection="0"/>
    <xf numFmtId="0" fontId="67" fillId="114" borderId="0" applyNumberFormat="0" applyBorder="0" applyAlignment="0" applyProtection="0"/>
    <xf numFmtId="0" fontId="67" fillId="114" borderId="0" applyNumberFormat="0" applyBorder="0" applyAlignment="0" applyProtection="0"/>
    <xf numFmtId="0" fontId="58" fillId="19" borderId="0" applyNumberFormat="0" applyBorder="0" applyAlignment="0" applyProtection="0"/>
    <xf numFmtId="0" fontId="67" fillId="114" borderId="0" applyNumberFormat="0" applyBorder="0" applyAlignment="0" applyProtection="0"/>
    <xf numFmtId="0" fontId="67" fillId="114" borderId="0" applyNumberFormat="0" applyBorder="0" applyAlignment="0" applyProtection="0"/>
    <xf numFmtId="0" fontId="58" fillId="19" borderId="0" applyNumberFormat="0" applyBorder="0" applyAlignment="0" applyProtection="0"/>
    <xf numFmtId="0" fontId="67" fillId="114" borderId="0" applyNumberFormat="0" applyBorder="0" applyAlignment="0" applyProtection="0"/>
    <xf numFmtId="0" fontId="67" fillId="114" borderId="0" applyNumberFormat="0" applyBorder="0" applyAlignment="0" applyProtection="0"/>
    <xf numFmtId="0" fontId="58" fillId="19" borderId="0" applyNumberFormat="0" applyBorder="0" applyAlignment="0" applyProtection="0"/>
    <xf numFmtId="0" fontId="67" fillId="114" borderId="0" applyNumberFormat="0" applyBorder="0" applyAlignment="0" applyProtection="0"/>
    <xf numFmtId="0" fontId="67" fillId="114" borderId="0" applyNumberFormat="0" applyBorder="0" applyAlignment="0" applyProtection="0"/>
    <xf numFmtId="0" fontId="58" fillId="1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19" borderId="0" applyNumberFormat="0" applyBorder="0" applyAlignment="0" applyProtection="0"/>
    <xf numFmtId="0" fontId="67" fillId="114" borderId="0" applyNumberFormat="0" applyBorder="0" applyAlignment="0" applyProtection="0"/>
    <xf numFmtId="0" fontId="58" fillId="19" borderId="0" applyNumberFormat="0" applyBorder="0" applyAlignment="0" applyProtection="0"/>
    <xf numFmtId="0" fontId="67" fillId="47" borderId="0" applyNumberFormat="0" applyBorder="0" applyAlignment="0" applyProtection="0"/>
    <xf numFmtId="0" fontId="58" fillId="19" borderId="0" applyNumberFormat="0" applyBorder="0" applyAlignment="0" applyProtection="0"/>
    <xf numFmtId="0" fontId="58" fillId="19" borderId="0" applyNumberFormat="0" applyBorder="0" applyAlignment="0" applyProtection="0"/>
    <xf numFmtId="0" fontId="58" fillId="19" borderId="0" applyNumberFormat="0" applyBorder="0" applyAlignment="0" applyProtection="0"/>
    <xf numFmtId="0" fontId="58" fillId="19" borderId="0" applyNumberFormat="0" applyBorder="0" applyAlignment="0" applyProtection="0"/>
    <xf numFmtId="0" fontId="58" fillId="19" borderId="0" applyNumberFormat="0" applyBorder="0" applyAlignment="0" applyProtection="0"/>
    <xf numFmtId="0" fontId="58" fillId="19" borderId="0" applyNumberFormat="0" applyBorder="0" applyAlignment="0" applyProtection="0"/>
    <xf numFmtId="0" fontId="58" fillId="19" borderId="0" applyNumberFormat="0" applyBorder="0" applyAlignment="0" applyProtection="0"/>
    <xf numFmtId="0" fontId="58" fillId="19" borderId="0" applyNumberFormat="0" applyBorder="0" applyAlignment="0" applyProtection="0"/>
    <xf numFmtId="0" fontId="58" fillId="19" borderId="0" applyNumberFormat="0" applyBorder="0" applyAlignment="0" applyProtection="0"/>
    <xf numFmtId="0" fontId="67" fillId="114" borderId="0" applyNumberFormat="0" applyBorder="0" applyAlignment="0" applyProtection="0"/>
    <xf numFmtId="0" fontId="58" fillId="19" borderId="0" applyNumberFormat="0" applyBorder="0" applyAlignment="0" applyProtection="0"/>
    <xf numFmtId="0" fontId="58" fillId="19" borderId="0" applyNumberFormat="0" applyBorder="0" applyAlignment="0" applyProtection="0"/>
    <xf numFmtId="0" fontId="58" fillId="19" borderId="0" applyNumberFormat="0" applyBorder="0" applyAlignment="0" applyProtection="0"/>
    <xf numFmtId="0" fontId="58" fillId="19" borderId="0" applyNumberFormat="0" applyBorder="0" applyAlignment="0" applyProtection="0"/>
    <xf numFmtId="0" fontId="58" fillId="19" borderId="0" applyNumberFormat="0" applyBorder="0" applyAlignment="0" applyProtection="0"/>
    <xf numFmtId="0" fontId="58" fillId="19" borderId="0" applyNumberFormat="0" applyBorder="0" applyAlignment="0" applyProtection="0"/>
    <xf numFmtId="0" fontId="58" fillId="19" borderId="0" applyNumberFormat="0" applyBorder="0" applyAlignment="0" applyProtection="0"/>
    <xf numFmtId="0" fontId="58" fillId="19" borderId="0" applyNumberFormat="0" applyBorder="0" applyAlignment="0" applyProtection="0"/>
    <xf numFmtId="0" fontId="58" fillId="19" borderId="0" applyNumberFormat="0" applyBorder="0" applyAlignment="0" applyProtection="0"/>
    <xf numFmtId="0" fontId="58" fillId="19" borderId="0" applyNumberFormat="0" applyBorder="0" applyAlignment="0" applyProtection="0"/>
    <xf numFmtId="0" fontId="67" fillId="114" borderId="0" applyNumberFormat="0" applyBorder="0" applyAlignment="0" applyProtection="0"/>
    <xf numFmtId="0" fontId="58" fillId="19" borderId="0" applyNumberFormat="0" applyBorder="0" applyAlignment="0" applyProtection="0"/>
    <xf numFmtId="0" fontId="58" fillId="19" borderId="0" applyNumberFormat="0" applyBorder="0" applyAlignment="0" applyProtection="0"/>
    <xf numFmtId="0" fontId="58" fillId="19" borderId="0" applyNumberFormat="0" applyBorder="0" applyAlignment="0" applyProtection="0"/>
    <xf numFmtId="0" fontId="58" fillId="19"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58" fillId="19" borderId="0" applyNumberFormat="0" applyBorder="0" applyAlignment="0" applyProtection="0"/>
    <xf numFmtId="0" fontId="58" fillId="19" borderId="0" applyNumberFormat="0" applyBorder="0" applyAlignment="0" applyProtection="0"/>
    <xf numFmtId="0" fontId="67" fillId="60" borderId="0" applyNumberFormat="0" applyBorder="0" applyAlignment="0" applyProtection="0"/>
    <xf numFmtId="0" fontId="67" fillId="47" borderId="0" applyNumberFormat="0" applyBorder="0" applyAlignment="0" applyProtection="0"/>
    <xf numFmtId="0" fontId="67" fillId="114" borderId="0" applyNumberFormat="0" applyBorder="0" applyAlignment="0" applyProtection="0"/>
    <xf numFmtId="0" fontId="67" fillId="60" borderId="0" applyNumberFormat="0" applyBorder="0" applyAlignment="0" applyProtection="0"/>
    <xf numFmtId="0" fontId="67" fillId="114" borderId="0" applyNumberFormat="0" applyBorder="0" applyAlignment="0" applyProtection="0"/>
    <xf numFmtId="0" fontId="67" fillId="47" borderId="0" applyNumberFormat="0" applyBorder="0" applyAlignment="0" applyProtection="0"/>
    <xf numFmtId="0" fontId="67" fillId="114" borderId="0" applyNumberFormat="0" applyBorder="0" applyAlignment="0" applyProtection="0"/>
    <xf numFmtId="0" fontId="67" fillId="114" borderId="0" applyNumberFormat="0" applyBorder="0" applyAlignment="0" applyProtection="0"/>
    <xf numFmtId="0" fontId="66" fillId="109" borderId="0" applyNumberFormat="0" applyBorder="0" applyAlignment="0" applyProtection="0"/>
    <xf numFmtId="0" fontId="66" fillId="109" borderId="0" applyNumberFormat="0" applyBorder="0" applyAlignment="0" applyProtection="0"/>
    <xf numFmtId="0" fontId="66" fillId="63" borderId="0" applyNumberFormat="0" applyBorder="0" applyAlignment="0" applyProtection="0"/>
    <xf numFmtId="0" fontId="66" fillId="63" borderId="0" applyNumberFormat="0" applyBorder="0" applyAlignment="0" applyProtection="0"/>
    <xf numFmtId="0" fontId="66" fillId="109" borderId="0" applyNumberFormat="0" applyBorder="0" applyAlignment="0" applyProtection="0"/>
    <xf numFmtId="0" fontId="66" fillId="60" borderId="0" applyNumberFormat="0" applyBorder="0" applyAlignment="0" applyProtection="0"/>
    <xf numFmtId="0" fontId="66" fillId="60" borderId="0" applyNumberFormat="0" applyBorder="0" applyAlignment="0" applyProtection="0"/>
    <xf numFmtId="0" fontId="66" fillId="64" borderId="0" applyNumberFormat="0" applyBorder="0" applyAlignment="0" applyProtection="0"/>
    <xf numFmtId="0" fontId="66" fillId="64" borderId="0" applyNumberFormat="0" applyBorder="0" applyAlignment="0" applyProtection="0"/>
    <xf numFmtId="0" fontId="66" fillId="60" borderId="0" applyNumberFormat="0" applyBorder="0" applyAlignment="0" applyProtection="0"/>
    <xf numFmtId="0" fontId="67" fillId="63" borderId="0" applyNumberFormat="0" applyBorder="0" applyAlignment="0" applyProtection="0"/>
    <xf numFmtId="0" fontId="67" fillId="64" borderId="0" applyNumberFormat="0" applyBorder="0" applyAlignment="0" applyProtection="0"/>
    <xf numFmtId="0" fontId="67" fillId="64" borderId="0" applyNumberFormat="0" applyBorder="0" applyAlignment="0" applyProtection="0"/>
    <xf numFmtId="0" fontId="67" fillId="63" borderId="0" applyNumberFormat="0" applyBorder="0" applyAlignment="0" applyProtection="0"/>
    <xf numFmtId="0" fontId="67" fillId="115" borderId="0" applyNumberFormat="0" applyBorder="0" applyAlignment="0" applyProtection="0"/>
    <xf numFmtId="0" fontId="67" fillId="115" borderId="0" applyNumberFormat="0" applyBorder="0" applyAlignment="0" applyProtection="0"/>
    <xf numFmtId="0" fontId="67" fillId="115" borderId="0" applyNumberFormat="0" applyBorder="0" applyAlignment="0" applyProtection="0"/>
    <xf numFmtId="0" fontId="67" fillId="115" borderId="0" applyNumberFormat="0" applyBorder="0" applyAlignment="0" applyProtection="0"/>
    <xf numFmtId="0" fontId="67" fillId="115" borderId="0" applyNumberFormat="0" applyBorder="0" applyAlignment="0" applyProtection="0"/>
    <xf numFmtId="0" fontId="67" fillId="115" borderId="0" applyNumberFormat="0" applyBorder="0" applyAlignment="0" applyProtection="0"/>
    <xf numFmtId="0" fontId="67" fillId="115" borderId="0" applyNumberFormat="0" applyBorder="0" applyAlignment="0" applyProtection="0"/>
    <xf numFmtId="0" fontId="67" fillId="115" borderId="0" applyNumberFormat="0" applyBorder="0" applyAlignment="0" applyProtection="0"/>
    <xf numFmtId="0" fontId="67" fillId="115" borderId="0" applyNumberFormat="0" applyBorder="0" applyAlignment="0" applyProtection="0"/>
    <xf numFmtId="0" fontId="67" fillId="115" borderId="0" applyNumberFormat="0" applyBorder="0" applyAlignment="0" applyProtection="0"/>
    <xf numFmtId="0" fontId="67" fillId="115" borderId="0" applyNumberFormat="0" applyBorder="0" applyAlignment="0" applyProtection="0"/>
    <xf numFmtId="0" fontId="67" fillId="51" borderId="0" applyNumberFormat="0" applyBorder="0" applyAlignment="0" applyProtection="0"/>
    <xf numFmtId="0" fontId="67" fillId="115" borderId="0" applyNumberFormat="0" applyBorder="0" applyAlignment="0" applyProtection="0"/>
    <xf numFmtId="0" fontId="67" fillId="115" borderId="0" applyNumberFormat="0" applyBorder="0" applyAlignment="0" applyProtection="0"/>
    <xf numFmtId="0" fontId="67" fillId="115" borderId="0" applyNumberFormat="0" applyBorder="0" applyAlignment="0" applyProtection="0"/>
    <xf numFmtId="0" fontId="67" fillId="115" borderId="0" applyNumberFormat="0" applyBorder="0" applyAlignment="0" applyProtection="0"/>
    <xf numFmtId="0" fontId="67" fillId="115" borderId="0" applyNumberFormat="0" applyBorder="0" applyAlignment="0" applyProtection="0"/>
    <xf numFmtId="0" fontId="67" fillId="115" borderId="0" applyNumberFormat="0" applyBorder="0" applyAlignment="0" applyProtection="0"/>
    <xf numFmtId="0" fontId="67" fillId="115" borderId="0" applyNumberFormat="0" applyBorder="0" applyAlignment="0" applyProtection="0"/>
    <xf numFmtId="0" fontId="67" fillId="115" borderId="0" applyNumberFormat="0" applyBorder="0" applyAlignment="0" applyProtection="0"/>
    <xf numFmtId="0" fontId="58" fillId="23" borderId="0" applyNumberFormat="0" applyBorder="0" applyAlignment="0" applyProtection="0"/>
    <xf numFmtId="0" fontId="67" fillId="115" borderId="0" applyNumberFormat="0" applyBorder="0" applyAlignment="0" applyProtection="0"/>
    <xf numFmtId="0" fontId="67" fillId="115" borderId="0" applyNumberFormat="0" applyBorder="0" applyAlignment="0" applyProtection="0"/>
    <xf numFmtId="0" fontId="58" fillId="23" borderId="0" applyNumberFormat="0" applyBorder="0" applyAlignment="0" applyProtection="0"/>
    <xf numFmtId="0" fontId="67" fillId="115" borderId="0" applyNumberFormat="0" applyBorder="0" applyAlignment="0" applyProtection="0"/>
    <xf numFmtId="0" fontId="67" fillId="115" borderId="0" applyNumberFormat="0" applyBorder="0" applyAlignment="0" applyProtection="0"/>
    <xf numFmtId="0" fontId="58" fillId="23" borderId="0" applyNumberFormat="0" applyBorder="0" applyAlignment="0" applyProtection="0"/>
    <xf numFmtId="0" fontId="67" fillId="115" borderId="0" applyNumberFormat="0" applyBorder="0" applyAlignment="0" applyProtection="0"/>
    <xf numFmtId="0" fontId="67" fillId="115" borderId="0" applyNumberFormat="0" applyBorder="0" applyAlignment="0" applyProtection="0"/>
    <xf numFmtId="0" fontId="58" fillId="23" borderId="0" applyNumberFormat="0" applyBorder="0" applyAlignment="0" applyProtection="0"/>
    <xf numFmtId="0" fontId="67" fillId="115" borderId="0" applyNumberFormat="0" applyBorder="0" applyAlignment="0" applyProtection="0"/>
    <xf numFmtId="0" fontId="67" fillId="115" borderId="0" applyNumberFormat="0" applyBorder="0" applyAlignment="0" applyProtection="0"/>
    <xf numFmtId="0" fontId="58" fillId="23" borderId="0" applyNumberFormat="0" applyBorder="0" applyAlignment="0" applyProtection="0"/>
    <xf numFmtId="0" fontId="58" fillId="65" borderId="0" applyNumberFormat="0" applyBorder="0" applyAlignment="0" applyProtection="0"/>
    <xf numFmtId="0" fontId="58" fillId="65" borderId="0" applyNumberFormat="0" applyBorder="0" applyAlignment="0" applyProtection="0"/>
    <xf numFmtId="0" fontId="58" fillId="23" borderId="0" applyNumberFormat="0" applyBorder="0" applyAlignment="0" applyProtection="0"/>
    <xf numFmtId="0" fontId="67" fillId="51" borderId="0" applyNumberFormat="0" applyBorder="0" applyAlignment="0" applyProtection="0"/>
    <xf numFmtId="0" fontId="67" fillId="115" borderId="0" applyNumberFormat="0" applyBorder="0" applyAlignment="0" applyProtection="0"/>
    <xf numFmtId="0" fontId="67" fillId="65" borderId="0" applyNumberFormat="0" applyBorder="0" applyAlignment="0" applyProtection="0"/>
    <xf numFmtId="0" fontId="58" fillId="23" borderId="0" applyNumberFormat="0" applyBorder="0" applyAlignment="0" applyProtection="0"/>
    <xf numFmtId="0" fontId="67" fillId="51" borderId="0" applyNumberFormat="0" applyBorder="0" applyAlignment="0" applyProtection="0"/>
    <xf numFmtId="0" fontId="58" fillId="23" borderId="0" applyNumberFormat="0" applyBorder="0" applyAlignment="0" applyProtection="0"/>
    <xf numFmtId="0" fontId="58" fillId="23" borderId="0" applyNumberFormat="0" applyBorder="0" applyAlignment="0" applyProtection="0"/>
    <xf numFmtId="0" fontId="58" fillId="23" borderId="0" applyNumberFormat="0" applyBorder="0" applyAlignment="0" applyProtection="0"/>
    <xf numFmtId="0" fontId="58" fillId="23" borderId="0" applyNumberFormat="0" applyBorder="0" applyAlignment="0" applyProtection="0"/>
    <xf numFmtId="0" fontId="58" fillId="23" borderId="0" applyNumberFormat="0" applyBorder="0" applyAlignment="0" applyProtection="0"/>
    <xf numFmtId="0" fontId="58" fillId="23" borderId="0" applyNumberFormat="0" applyBorder="0" applyAlignment="0" applyProtection="0"/>
    <xf numFmtId="0" fontId="58" fillId="23" borderId="0" applyNumberFormat="0" applyBorder="0" applyAlignment="0" applyProtection="0"/>
    <xf numFmtId="0" fontId="58" fillId="23" borderId="0" applyNumberFormat="0" applyBorder="0" applyAlignment="0" applyProtection="0"/>
    <xf numFmtId="0" fontId="58" fillId="23" borderId="0" applyNumberFormat="0" applyBorder="0" applyAlignment="0" applyProtection="0"/>
    <xf numFmtId="0" fontId="67" fillId="51" borderId="0" applyNumberFormat="0" applyBorder="0" applyAlignment="0" applyProtection="0"/>
    <xf numFmtId="0" fontId="67" fillId="115" borderId="0" applyNumberFormat="0" applyBorder="0" applyAlignment="0" applyProtection="0"/>
    <xf numFmtId="0" fontId="67" fillId="65" borderId="0" applyNumberFormat="0" applyBorder="0" applyAlignment="0" applyProtection="0"/>
    <xf numFmtId="0" fontId="58" fillId="23" borderId="0" applyNumberFormat="0" applyBorder="0" applyAlignment="0" applyProtection="0"/>
    <xf numFmtId="0" fontId="58" fillId="23" borderId="0" applyNumberFormat="0" applyBorder="0" applyAlignment="0" applyProtection="0"/>
    <xf numFmtId="0" fontId="58" fillId="23" borderId="0" applyNumberFormat="0" applyBorder="0" applyAlignment="0" applyProtection="0"/>
    <xf numFmtId="0" fontId="58" fillId="23" borderId="0" applyNumberFormat="0" applyBorder="0" applyAlignment="0" applyProtection="0"/>
    <xf numFmtId="0" fontId="58" fillId="23" borderId="0" applyNumberFormat="0" applyBorder="0" applyAlignment="0" applyProtection="0"/>
    <xf numFmtId="0" fontId="58" fillId="23" borderId="0" applyNumberFormat="0" applyBorder="0" applyAlignment="0" applyProtection="0"/>
    <xf numFmtId="0" fontId="58" fillId="23" borderId="0" applyNumberFormat="0" applyBorder="0" applyAlignment="0" applyProtection="0"/>
    <xf numFmtId="0" fontId="58" fillId="23" borderId="0" applyNumberFormat="0" applyBorder="0" applyAlignment="0" applyProtection="0"/>
    <xf numFmtId="0" fontId="58" fillId="23" borderId="0" applyNumberFormat="0" applyBorder="0" applyAlignment="0" applyProtection="0"/>
    <xf numFmtId="0" fontId="58" fillId="23" borderId="0" applyNumberFormat="0" applyBorder="0" applyAlignment="0" applyProtection="0"/>
    <xf numFmtId="0" fontId="67" fillId="51" borderId="0" applyNumberFormat="0" applyBorder="0" applyAlignment="0" applyProtection="0"/>
    <xf numFmtId="0" fontId="67" fillId="115" borderId="0" applyNumberFormat="0" applyBorder="0" applyAlignment="0" applyProtection="0"/>
    <xf numFmtId="0" fontId="67" fillId="65" borderId="0" applyNumberFormat="0" applyBorder="0" applyAlignment="0" applyProtection="0"/>
    <xf numFmtId="0" fontId="58" fillId="23" borderId="0" applyNumberFormat="0" applyBorder="0" applyAlignment="0" applyProtection="0"/>
    <xf numFmtId="0" fontId="58" fillId="23" borderId="0" applyNumberFormat="0" applyBorder="0" applyAlignment="0" applyProtection="0"/>
    <xf numFmtId="0" fontId="58" fillId="23" borderId="0" applyNumberFormat="0" applyBorder="0" applyAlignment="0" applyProtection="0"/>
    <xf numFmtId="0" fontId="58" fillId="23"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58" fillId="23" borderId="0" applyNumberFormat="0" applyBorder="0" applyAlignment="0" applyProtection="0"/>
    <xf numFmtId="0" fontId="58" fillId="23" borderId="0" applyNumberFormat="0" applyBorder="0" applyAlignment="0" applyProtection="0"/>
    <xf numFmtId="0" fontId="67" fillId="116"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115" borderId="0" applyNumberFormat="0" applyBorder="0" applyAlignment="0" applyProtection="0"/>
    <xf numFmtId="0" fontId="67" fillId="65" borderId="0" applyNumberFormat="0" applyBorder="0" applyAlignment="0" applyProtection="0"/>
    <xf numFmtId="0" fontId="67" fillId="116" borderId="0" applyNumberFormat="0" applyBorder="0" applyAlignment="0" applyProtection="0"/>
    <xf numFmtId="0" fontId="67" fillId="115" borderId="0" applyNumberFormat="0" applyBorder="0" applyAlignment="0" applyProtection="0"/>
    <xf numFmtId="0" fontId="67" fillId="65" borderId="0" applyNumberFormat="0" applyBorder="0" applyAlignment="0" applyProtection="0"/>
    <xf numFmtId="0" fontId="67" fillId="115" borderId="0" applyNumberFormat="0" applyBorder="0" applyAlignment="0" applyProtection="0"/>
    <xf numFmtId="0" fontId="67" fillId="115" borderId="0" applyNumberFormat="0" applyBorder="0" applyAlignment="0" applyProtection="0"/>
    <xf numFmtId="0" fontId="66" fillId="62" borderId="0" applyNumberFormat="0" applyBorder="0" applyAlignment="0" applyProtection="0"/>
    <xf numFmtId="0" fontId="66" fillId="62" borderId="0" applyNumberFormat="0" applyBorder="0" applyAlignment="0" applyProtection="0"/>
    <xf numFmtId="0" fontId="66" fillId="54" borderId="0" applyNumberFormat="0" applyBorder="0" applyAlignment="0" applyProtection="0"/>
    <xf numFmtId="0" fontId="66" fillId="54" borderId="0" applyNumberFormat="0" applyBorder="0" applyAlignment="0" applyProtection="0"/>
    <xf numFmtId="0" fontId="66" fillId="62" borderId="0" applyNumberFormat="0" applyBorder="0" applyAlignment="0" applyProtection="0"/>
    <xf numFmtId="0" fontId="66" fillId="55" borderId="0" applyNumberFormat="0" applyBorder="0" applyAlignment="0" applyProtection="0"/>
    <xf numFmtId="0" fontId="67" fillId="106"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106" borderId="0" applyNumberFormat="0" applyBorder="0" applyAlignment="0" applyProtection="0"/>
    <xf numFmtId="0" fontId="67" fillId="106" borderId="0" applyNumberFormat="0" applyBorder="0" applyAlignment="0" applyProtection="0"/>
    <xf numFmtId="0" fontId="67" fillId="106" borderId="0" applyNumberFormat="0" applyBorder="0" applyAlignment="0" applyProtection="0"/>
    <xf numFmtId="0" fontId="67" fillId="106" borderId="0" applyNumberFormat="0" applyBorder="0" applyAlignment="0" applyProtection="0"/>
    <xf numFmtId="0" fontId="67" fillId="106" borderId="0" applyNumberFormat="0" applyBorder="0" applyAlignment="0" applyProtection="0"/>
    <xf numFmtId="0" fontId="67" fillId="106" borderId="0" applyNumberFormat="0" applyBorder="0" applyAlignment="0" applyProtection="0"/>
    <xf numFmtId="0" fontId="67" fillId="106" borderId="0" applyNumberFormat="0" applyBorder="0" applyAlignment="0" applyProtection="0"/>
    <xf numFmtId="0" fontId="67" fillId="106" borderId="0" applyNumberFormat="0" applyBorder="0" applyAlignment="0" applyProtection="0"/>
    <xf numFmtId="0" fontId="67" fillId="106" borderId="0" applyNumberFormat="0" applyBorder="0" applyAlignment="0" applyProtection="0"/>
    <xf numFmtId="0" fontId="67" fillId="106" borderId="0" applyNumberFormat="0" applyBorder="0" applyAlignment="0" applyProtection="0"/>
    <xf numFmtId="0" fontId="67" fillId="106" borderId="0" applyNumberFormat="0" applyBorder="0" applyAlignment="0" applyProtection="0"/>
    <xf numFmtId="0" fontId="67" fillId="106" borderId="0" applyNumberFormat="0" applyBorder="0" applyAlignment="0" applyProtection="0"/>
    <xf numFmtId="0" fontId="67" fillId="52" borderId="0" applyNumberFormat="0" applyBorder="0" applyAlignment="0" applyProtection="0"/>
    <xf numFmtId="0" fontId="67" fillId="106" borderId="0" applyNumberFormat="0" applyBorder="0" applyAlignment="0" applyProtection="0"/>
    <xf numFmtId="0" fontId="67" fillId="106" borderId="0" applyNumberFormat="0" applyBorder="0" applyAlignment="0" applyProtection="0"/>
    <xf numFmtId="0" fontId="67" fillId="106" borderId="0" applyNumberFormat="0" applyBorder="0" applyAlignment="0" applyProtection="0"/>
    <xf numFmtId="0" fontId="67" fillId="106" borderId="0" applyNumberFormat="0" applyBorder="0" applyAlignment="0" applyProtection="0"/>
    <xf numFmtId="0" fontId="67" fillId="106" borderId="0" applyNumberFormat="0" applyBorder="0" applyAlignment="0" applyProtection="0"/>
    <xf numFmtId="0" fontId="67" fillId="106" borderId="0" applyNumberFormat="0" applyBorder="0" applyAlignment="0" applyProtection="0"/>
    <xf numFmtId="0" fontId="67" fillId="106" borderId="0" applyNumberFormat="0" applyBorder="0" applyAlignment="0" applyProtection="0"/>
    <xf numFmtId="0" fontId="67" fillId="106" borderId="0" applyNumberFormat="0" applyBorder="0" applyAlignment="0" applyProtection="0"/>
    <xf numFmtId="0" fontId="58" fillId="27" borderId="0" applyNumberFormat="0" applyBorder="0" applyAlignment="0" applyProtection="0"/>
    <xf numFmtId="0" fontId="67" fillId="106" borderId="0" applyNumberFormat="0" applyBorder="0" applyAlignment="0" applyProtection="0"/>
    <xf numFmtId="0" fontId="67" fillId="106" borderId="0" applyNumberFormat="0" applyBorder="0" applyAlignment="0" applyProtection="0"/>
    <xf numFmtId="0" fontId="58" fillId="27" borderId="0" applyNumberFormat="0" applyBorder="0" applyAlignment="0" applyProtection="0"/>
    <xf numFmtId="0" fontId="67" fillId="106" borderId="0" applyNumberFormat="0" applyBorder="0" applyAlignment="0" applyProtection="0"/>
    <xf numFmtId="0" fontId="67" fillId="106" borderId="0" applyNumberFormat="0" applyBorder="0" applyAlignment="0" applyProtection="0"/>
    <xf numFmtId="0" fontId="58" fillId="27" borderId="0" applyNumberFormat="0" applyBorder="0" applyAlignment="0" applyProtection="0"/>
    <xf numFmtId="0" fontId="67" fillId="106" borderId="0" applyNumberFormat="0" applyBorder="0" applyAlignment="0" applyProtection="0"/>
    <xf numFmtId="0" fontId="67" fillId="106" borderId="0" applyNumberFormat="0" applyBorder="0" applyAlignment="0" applyProtection="0"/>
    <xf numFmtId="0" fontId="58" fillId="27" borderId="0" applyNumberFormat="0" applyBorder="0" applyAlignment="0" applyProtection="0"/>
    <xf numFmtId="0" fontId="67" fillId="106" borderId="0" applyNumberFormat="0" applyBorder="0" applyAlignment="0" applyProtection="0"/>
    <xf numFmtId="0" fontId="67" fillId="106"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67" fillId="106" borderId="0" applyNumberFormat="0" applyBorder="0" applyAlignment="0" applyProtection="0"/>
    <xf numFmtId="0" fontId="58" fillId="27" borderId="0" applyNumberFormat="0" applyBorder="0" applyAlignment="0" applyProtection="0"/>
    <xf numFmtId="0" fontId="67" fillId="52"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67" fillId="106"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67" fillId="106"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67" fillId="52" borderId="0" applyNumberFormat="0" applyBorder="0" applyAlignment="0" applyProtection="0"/>
    <xf numFmtId="0" fontId="67" fillId="52"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67" fillId="117" borderId="0" applyNumberFormat="0" applyBorder="0" applyAlignment="0" applyProtection="0"/>
    <xf numFmtId="0" fontId="67" fillId="52" borderId="0" applyNumberFormat="0" applyBorder="0" applyAlignment="0" applyProtection="0"/>
    <xf numFmtId="0" fontId="67" fillId="106" borderId="0" applyNumberFormat="0" applyBorder="0" applyAlignment="0" applyProtection="0"/>
    <xf numFmtId="0" fontId="67" fillId="117" borderId="0" applyNumberFormat="0" applyBorder="0" applyAlignment="0" applyProtection="0"/>
    <xf numFmtId="0" fontId="67" fillId="106" borderId="0" applyNumberFormat="0" applyBorder="0" applyAlignment="0" applyProtection="0"/>
    <xf numFmtId="0" fontId="67" fillId="52" borderId="0" applyNumberFormat="0" applyBorder="0" applyAlignment="0" applyProtection="0"/>
    <xf numFmtId="0" fontId="67" fillId="106" borderId="0" applyNumberFormat="0" applyBorder="0" applyAlignment="0" applyProtection="0"/>
    <xf numFmtId="0" fontId="67" fillId="106" borderId="0" applyNumberFormat="0" applyBorder="0" applyAlignment="0" applyProtection="0"/>
    <xf numFmtId="0" fontId="66" fillId="66" borderId="0" applyNumberFormat="0" applyBorder="0" applyAlignment="0" applyProtection="0"/>
    <xf numFmtId="0" fontId="66" fillId="67" borderId="0" applyNumberFormat="0" applyBorder="0" applyAlignment="0" applyProtection="0"/>
    <xf numFmtId="0" fontId="66" fillId="67" borderId="0" applyNumberFormat="0" applyBorder="0" applyAlignment="0" applyProtection="0"/>
    <xf numFmtId="0" fontId="66" fillId="59" borderId="0" applyNumberFormat="0" applyBorder="0" applyAlignment="0" applyProtection="0"/>
    <xf numFmtId="0" fontId="66" fillId="59" borderId="0" applyNumberFormat="0" applyBorder="0" applyAlignment="0" applyProtection="0"/>
    <xf numFmtId="0" fontId="66" fillId="67" borderId="0" applyNumberFormat="0" applyBorder="0" applyAlignment="0" applyProtection="0"/>
    <xf numFmtId="0" fontId="67" fillId="118" borderId="0" applyNumberFormat="0" applyBorder="0" applyAlignment="0" applyProtection="0"/>
    <xf numFmtId="0" fontId="67" fillId="67" borderId="0" applyNumberFormat="0" applyBorder="0" applyAlignment="0" applyProtection="0"/>
    <xf numFmtId="0" fontId="67" fillId="67" borderId="0" applyNumberFormat="0" applyBorder="0" applyAlignment="0" applyProtection="0"/>
    <xf numFmtId="0" fontId="67" fillId="118" borderId="0" applyNumberFormat="0" applyBorder="0" applyAlignment="0" applyProtection="0"/>
    <xf numFmtId="0" fontId="67" fillId="119" borderId="0" applyNumberFormat="0" applyBorder="0" applyAlignment="0" applyProtection="0"/>
    <xf numFmtId="0" fontId="67" fillId="119" borderId="0" applyNumberFormat="0" applyBorder="0" applyAlignment="0" applyProtection="0"/>
    <xf numFmtId="0" fontId="67" fillId="119" borderId="0" applyNumberFormat="0" applyBorder="0" applyAlignment="0" applyProtection="0"/>
    <xf numFmtId="0" fontId="67" fillId="119" borderId="0" applyNumberFormat="0" applyBorder="0" applyAlignment="0" applyProtection="0"/>
    <xf numFmtId="0" fontId="67" fillId="119" borderId="0" applyNumberFormat="0" applyBorder="0" applyAlignment="0" applyProtection="0"/>
    <xf numFmtId="0" fontId="67" fillId="119" borderId="0" applyNumberFormat="0" applyBorder="0" applyAlignment="0" applyProtection="0"/>
    <xf numFmtId="0" fontId="67" fillId="119" borderId="0" applyNumberFormat="0" applyBorder="0" applyAlignment="0" applyProtection="0"/>
    <xf numFmtId="0" fontId="67" fillId="119" borderId="0" applyNumberFormat="0" applyBorder="0" applyAlignment="0" applyProtection="0"/>
    <xf numFmtId="0" fontId="67" fillId="119" borderId="0" applyNumberFormat="0" applyBorder="0" applyAlignment="0" applyProtection="0"/>
    <xf numFmtId="0" fontId="67" fillId="119" borderId="0" applyNumberFormat="0" applyBorder="0" applyAlignment="0" applyProtection="0"/>
    <xf numFmtId="0" fontId="67" fillId="119" borderId="0" applyNumberFormat="0" applyBorder="0" applyAlignment="0" applyProtection="0"/>
    <xf numFmtId="0" fontId="67" fillId="68" borderId="0" applyNumberFormat="0" applyBorder="0" applyAlignment="0" applyProtection="0"/>
    <xf numFmtId="0" fontId="67" fillId="119" borderId="0" applyNumberFormat="0" applyBorder="0" applyAlignment="0" applyProtection="0"/>
    <xf numFmtId="0" fontId="67" fillId="119" borderId="0" applyNumberFormat="0" applyBorder="0" applyAlignment="0" applyProtection="0"/>
    <xf numFmtId="0" fontId="67" fillId="119" borderId="0" applyNumberFormat="0" applyBorder="0" applyAlignment="0" applyProtection="0"/>
    <xf numFmtId="0" fontId="67" fillId="119" borderId="0" applyNumberFormat="0" applyBorder="0" applyAlignment="0" applyProtection="0"/>
    <xf numFmtId="0" fontId="67" fillId="119" borderId="0" applyNumberFormat="0" applyBorder="0" applyAlignment="0" applyProtection="0"/>
    <xf numFmtId="0" fontId="67" fillId="119" borderId="0" applyNumberFormat="0" applyBorder="0" applyAlignment="0" applyProtection="0"/>
    <xf numFmtId="0" fontId="67" fillId="119" borderId="0" applyNumberFormat="0" applyBorder="0" applyAlignment="0" applyProtection="0"/>
    <xf numFmtId="0" fontId="67" fillId="119" borderId="0" applyNumberFormat="0" applyBorder="0" applyAlignment="0" applyProtection="0"/>
    <xf numFmtId="0" fontId="58" fillId="31" borderId="0" applyNumberFormat="0" applyBorder="0" applyAlignment="0" applyProtection="0"/>
    <xf numFmtId="0" fontId="67" fillId="119" borderId="0" applyNumberFormat="0" applyBorder="0" applyAlignment="0" applyProtection="0"/>
    <xf numFmtId="0" fontId="67" fillId="119" borderId="0" applyNumberFormat="0" applyBorder="0" applyAlignment="0" applyProtection="0"/>
    <xf numFmtId="0" fontId="58" fillId="31" borderId="0" applyNumberFormat="0" applyBorder="0" applyAlignment="0" applyProtection="0"/>
    <xf numFmtId="0" fontId="67" fillId="119" borderId="0" applyNumberFormat="0" applyBorder="0" applyAlignment="0" applyProtection="0"/>
    <xf numFmtId="0" fontId="67" fillId="119" borderId="0" applyNumberFormat="0" applyBorder="0" applyAlignment="0" applyProtection="0"/>
    <xf numFmtId="0" fontId="58" fillId="31" borderId="0" applyNumberFormat="0" applyBorder="0" applyAlignment="0" applyProtection="0"/>
    <xf numFmtId="0" fontId="67" fillId="119" borderId="0" applyNumberFormat="0" applyBorder="0" applyAlignment="0" applyProtection="0"/>
    <xf numFmtId="0" fontId="67" fillId="119" borderId="0" applyNumberFormat="0" applyBorder="0" applyAlignment="0" applyProtection="0"/>
    <xf numFmtId="0" fontId="58" fillId="31" borderId="0" applyNumberFormat="0" applyBorder="0" applyAlignment="0" applyProtection="0"/>
    <xf numFmtId="0" fontId="67" fillId="119" borderId="0" applyNumberFormat="0" applyBorder="0" applyAlignment="0" applyProtection="0"/>
    <xf numFmtId="0" fontId="67" fillId="119" borderId="0" applyNumberFormat="0" applyBorder="0" applyAlignment="0" applyProtection="0"/>
    <xf numFmtId="0" fontId="58" fillId="31" borderId="0" applyNumberFormat="0" applyBorder="0" applyAlignment="0" applyProtection="0"/>
    <xf numFmtId="0" fontId="58" fillId="61" borderId="0" applyNumberFormat="0" applyBorder="0" applyAlignment="0" applyProtection="0"/>
    <xf numFmtId="0" fontId="58" fillId="61" borderId="0" applyNumberFormat="0" applyBorder="0" applyAlignment="0" applyProtection="0"/>
    <xf numFmtId="0" fontId="58" fillId="31" borderId="0" applyNumberFormat="0" applyBorder="0" applyAlignment="0" applyProtection="0"/>
    <xf numFmtId="0" fontId="67" fillId="68" borderId="0" applyNumberFormat="0" applyBorder="0" applyAlignment="0" applyProtection="0"/>
    <xf numFmtId="0" fontId="67" fillId="119" borderId="0" applyNumberFormat="0" applyBorder="0" applyAlignment="0" applyProtection="0"/>
    <xf numFmtId="0" fontId="67" fillId="49" borderId="0" applyNumberFormat="0" applyBorder="0" applyAlignment="0" applyProtection="0"/>
    <xf numFmtId="0" fontId="58" fillId="31" borderId="0" applyNumberFormat="0" applyBorder="0" applyAlignment="0" applyProtection="0"/>
    <xf numFmtId="0" fontId="67" fillId="68"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67" fillId="68" borderId="0" applyNumberFormat="0" applyBorder="0" applyAlignment="0" applyProtection="0"/>
    <xf numFmtId="0" fontId="67" fillId="119" borderId="0" applyNumberFormat="0" applyBorder="0" applyAlignment="0" applyProtection="0"/>
    <xf numFmtId="0" fontId="67" fillId="4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67" fillId="68" borderId="0" applyNumberFormat="0" applyBorder="0" applyAlignment="0" applyProtection="0"/>
    <xf numFmtId="0" fontId="67" fillId="119" borderId="0" applyNumberFormat="0" applyBorder="0" applyAlignment="0" applyProtection="0"/>
    <xf numFmtId="0" fontId="67" fillId="4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67" fillId="68" borderId="0" applyNumberFormat="0" applyBorder="0" applyAlignment="0" applyProtection="0"/>
    <xf numFmtId="0" fontId="67" fillId="68"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67" fillId="120" borderId="0" applyNumberFormat="0" applyBorder="0" applyAlignment="0" applyProtection="0"/>
    <xf numFmtId="0" fontId="67" fillId="68" borderId="0" applyNumberFormat="0" applyBorder="0" applyAlignment="0" applyProtection="0"/>
    <xf numFmtId="0" fontId="67" fillId="68" borderId="0" applyNumberFormat="0" applyBorder="0" applyAlignment="0" applyProtection="0"/>
    <xf numFmtId="0" fontId="67" fillId="119" borderId="0" applyNumberFormat="0" applyBorder="0" applyAlignment="0" applyProtection="0"/>
    <xf numFmtId="0" fontId="67" fillId="49" borderId="0" applyNumberFormat="0" applyBorder="0" applyAlignment="0" applyProtection="0"/>
    <xf numFmtId="0" fontId="67" fillId="120" borderId="0" applyNumberFormat="0" applyBorder="0" applyAlignment="0" applyProtection="0"/>
    <xf numFmtId="0" fontId="67" fillId="119" borderId="0" applyNumberFormat="0" applyBorder="0" applyAlignment="0" applyProtection="0"/>
    <xf numFmtId="0" fontId="67" fillId="49" borderId="0" applyNumberFormat="0" applyBorder="0" applyAlignment="0" applyProtection="0"/>
    <xf numFmtId="0" fontId="67" fillId="119" borderId="0" applyNumberFormat="0" applyBorder="0" applyAlignment="0" applyProtection="0"/>
    <xf numFmtId="0" fontId="67" fillId="119" borderId="0" applyNumberFormat="0" applyBorder="0" applyAlignment="0" applyProtection="0"/>
    <xf numFmtId="171" fontId="37" fillId="69" borderId="19">
      <alignment horizontal="center" vertical="center"/>
    </xf>
    <xf numFmtId="170" fontId="68" fillId="69" borderId="19">
      <alignment horizontal="center" vertical="center"/>
    </xf>
    <xf numFmtId="171" fontId="37" fillId="69" borderId="19">
      <alignment horizontal="center" vertical="center"/>
    </xf>
    <xf numFmtId="170" fontId="68" fillId="69" borderId="19">
      <alignment horizontal="center" vertical="center"/>
    </xf>
    <xf numFmtId="195" fontId="155" fillId="0" borderId="0"/>
    <xf numFmtId="195" fontId="155" fillId="0" borderId="0"/>
    <xf numFmtId="195" fontId="155" fillId="0" borderId="0"/>
    <xf numFmtId="195" fontId="155" fillId="0" borderId="0"/>
    <xf numFmtId="0" fontId="69" fillId="48" borderId="46" applyNumberFormat="0" applyFont="0" applyBorder="0" applyAlignment="0" applyProtection="0">
      <protection hidden="1"/>
    </xf>
    <xf numFmtId="0" fontId="156" fillId="59" borderId="0" applyNumberFormat="0" applyBorder="0" applyAlignment="0" applyProtection="0"/>
    <xf numFmtId="0" fontId="157" fillId="66" borderId="0" applyNumberFormat="0" applyBorder="0" applyAlignment="0" applyProtection="0"/>
    <xf numFmtId="0" fontId="49" fillId="40" borderId="0" applyNumberFormat="0" applyBorder="0" applyAlignment="0" applyProtection="0"/>
    <xf numFmtId="0" fontId="49" fillId="40" borderId="0" applyNumberFormat="0" applyBorder="0" applyAlignment="0" applyProtection="0"/>
    <xf numFmtId="0" fontId="157" fillId="66" borderId="0" applyNumberFormat="0" applyBorder="0" applyAlignment="0" applyProtection="0"/>
    <xf numFmtId="0" fontId="49" fillId="5" borderId="0" applyNumberFormat="0" applyBorder="0" applyAlignment="0" applyProtection="0"/>
    <xf numFmtId="0" fontId="70" fillId="36" borderId="0" applyNumberFormat="0" applyBorder="0" applyAlignment="0" applyProtection="0"/>
    <xf numFmtId="0" fontId="70" fillId="36" borderId="0" applyNumberFormat="0" applyBorder="0" applyAlignment="0" applyProtection="0"/>
    <xf numFmtId="0" fontId="157" fillId="66" borderId="0" applyNumberFormat="0" applyBorder="0" applyAlignment="0" applyProtection="0"/>
    <xf numFmtId="0" fontId="49" fillId="5" borderId="0" applyNumberFormat="0" applyBorder="0" applyAlignment="0" applyProtection="0"/>
    <xf numFmtId="0" fontId="70" fillId="36" borderId="0" applyNumberFormat="0" applyBorder="0" applyAlignment="0" applyProtection="0"/>
    <xf numFmtId="0" fontId="70" fillId="40" borderId="0" applyNumberFormat="0" applyBorder="0" applyAlignment="0" applyProtection="0"/>
    <xf numFmtId="0" fontId="70" fillId="40" borderId="0" applyNumberFormat="0" applyBorder="0" applyAlignment="0" applyProtection="0"/>
    <xf numFmtId="0" fontId="49" fillId="5" borderId="0" applyNumberFormat="0" applyBorder="0" applyAlignment="0" applyProtection="0"/>
    <xf numFmtId="0" fontId="49" fillId="5" borderId="0" applyNumberFormat="0" applyBorder="0" applyAlignment="0" applyProtection="0"/>
    <xf numFmtId="0" fontId="70" fillId="36" borderId="0" applyNumberFormat="0" applyBorder="0" applyAlignment="0" applyProtection="0"/>
    <xf numFmtId="0" fontId="73" fillId="48" borderId="21" applyNumberFormat="0" applyAlignment="0" applyProtection="0"/>
    <xf numFmtId="0" fontId="74" fillId="121" borderId="21" applyNumberFormat="0" applyAlignment="0" applyProtection="0"/>
    <xf numFmtId="0" fontId="158" fillId="122" borderId="53" applyNumberFormat="0" applyAlignment="0" applyProtection="0"/>
    <xf numFmtId="0" fontId="158" fillId="122" borderId="53" applyNumberFormat="0" applyAlignment="0" applyProtection="0"/>
    <xf numFmtId="0" fontId="158" fillId="122" borderId="53" applyNumberFormat="0" applyAlignment="0" applyProtection="0"/>
    <xf numFmtId="0" fontId="53" fillId="8" borderId="13" applyNumberFormat="0" applyAlignment="0" applyProtection="0"/>
    <xf numFmtId="0" fontId="159" fillId="87" borderId="13" applyNumberFormat="0" applyAlignment="0" applyProtection="0"/>
    <xf numFmtId="0" fontId="53" fillId="8" borderId="13" applyNumberFormat="0" applyAlignment="0" applyProtection="0"/>
    <xf numFmtId="0" fontId="75" fillId="60" borderId="22" applyNumberFormat="0" applyAlignment="0" applyProtection="0"/>
    <xf numFmtId="0" fontId="75" fillId="115" borderId="22" applyNumberFormat="0" applyAlignment="0" applyProtection="0"/>
    <xf numFmtId="0" fontId="75" fillId="45" borderId="22" applyNumberFormat="0" applyAlignment="0" applyProtection="0"/>
    <xf numFmtId="0" fontId="75" fillId="115" borderId="22" applyNumberFormat="0" applyAlignment="0" applyProtection="0"/>
    <xf numFmtId="0" fontId="75" fillId="115" borderId="22" applyNumberFormat="0" applyAlignment="0" applyProtection="0"/>
    <xf numFmtId="0" fontId="75" fillId="70" borderId="22" applyNumberFormat="0" applyAlignment="0" applyProtection="0"/>
    <xf numFmtId="0" fontId="55" fillId="9" borderId="16" applyNumberFormat="0" applyAlignment="0" applyProtection="0"/>
    <xf numFmtId="0" fontId="55" fillId="9" borderId="16" applyNumberFormat="0" applyAlignment="0" applyProtection="0"/>
    <xf numFmtId="0" fontId="75" fillId="45" borderId="22" applyNumberFormat="0" applyAlignment="0" applyProtection="0"/>
    <xf numFmtId="41" fontId="38" fillId="0" borderId="0" applyFont="0" applyFill="0" applyBorder="0" applyAlignment="0" applyProtection="0"/>
    <xf numFmtId="41" fontId="38" fillId="0" borderId="0" applyFont="0" applyFill="0" applyBorder="0" applyAlignment="0" applyProtection="0"/>
    <xf numFmtId="41" fontId="160" fillId="0" borderId="0" applyFont="0" applyFill="0" applyBorder="0" applyAlignment="0" applyProtection="0"/>
    <xf numFmtId="38" fontId="76" fillId="0" borderId="0" applyFont="0" applyFill="0" applyBorder="0" applyAlignment="0" applyProtection="0"/>
    <xf numFmtId="41" fontId="3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175"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175" fontId="37" fillId="0" borderId="0" applyFont="0" applyFill="0" applyBorder="0" applyAlignment="0" applyProtection="0"/>
    <xf numFmtId="43" fontId="76" fillId="0" borderId="0" applyFont="0" applyFill="0" applyBorder="0" applyAlignment="0" applyProtection="0"/>
    <xf numFmtId="175" fontId="37" fillId="0" borderId="0" applyFont="0" applyFill="0" applyBorder="0" applyAlignment="0" applyProtection="0"/>
    <xf numFmtId="175" fontId="37" fillId="0" borderId="0" applyFont="0" applyFill="0" applyBorder="0" applyAlignment="0" applyProtection="0"/>
    <xf numFmtId="175" fontId="37" fillId="0" borderId="0" applyFont="0" applyFill="0" applyBorder="0" applyAlignment="0" applyProtection="0"/>
    <xf numFmtId="175" fontId="37" fillId="0" borderId="0" applyFont="0" applyFill="0" applyBorder="0" applyAlignment="0" applyProtection="0"/>
    <xf numFmtId="175" fontId="37" fillId="0" borderId="0" applyFont="0" applyFill="0" applyBorder="0" applyAlignment="0" applyProtection="0"/>
    <xf numFmtId="175" fontId="37" fillId="0" borderId="0" applyFont="0" applyFill="0" applyBorder="0" applyAlignment="0" applyProtection="0"/>
    <xf numFmtId="175" fontId="37" fillId="0" borderId="0" applyFont="0" applyFill="0" applyBorder="0" applyAlignment="0" applyProtection="0"/>
    <xf numFmtId="175" fontId="37" fillId="0" borderId="0" applyFont="0" applyFill="0" applyBorder="0" applyAlignment="0" applyProtection="0"/>
    <xf numFmtId="175" fontId="37" fillId="0" borderId="0" applyFont="0" applyFill="0" applyBorder="0" applyAlignment="0" applyProtection="0"/>
    <xf numFmtId="175" fontId="37" fillId="0" borderId="0" applyFont="0" applyFill="0" applyBorder="0" applyAlignment="0" applyProtection="0"/>
    <xf numFmtId="175" fontId="37" fillId="0" borderId="0" applyFont="0" applyFill="0" applyBorder="0" applyAlignment="0" applyProtection="0"/>
    <xf numFmtId="43" fontId="37" fillId="0" borderId="0" applyFont="0" applyFill="0" applyBorder="0" applyAlignment="0" applyProtection="0"/>
    <xf numFmtId="175" fontId="37" fillId="0" borderId="0" applyFont="0" applyFill="0" applyBorder="0" applyAlignment="0" applyProtection="0"/>
    <xf numFmtId="43" fontId="37" fillId="0" borderId="0" applyFont="0" applyFill="0" applyBorder="0" applyAlignment="0" applyProtection="0"/>
    <xf numFmtId="43" fontId="76" fillId="0" borderId="0" applyFont="0" applyFill="0" applyBorder="0" applyAlignment="0" applyProtection="0"/>
    <xf numFmtId="43" fontId="29"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37" fillId="0" borderId="0" applyFont="0" applyFill="0" applyBorder="0" applyAlignment="0" applyProtection="0"/>
    <xf numFmtId="175" fontId="37"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37" fillId="0" borderId="0" applyFont="0" applyFill="0" applyBorder="0" applyAlignment="0" applyProtection="0"/>
    <xf numFmtId="175" fontId="37" fillId="0" borderId="0" applyFont="0" applyFill="0" applyBorder="0" applyAlignment="0" applyProtection="0"/>
    <xf numFmtId="43" fontId="37" fillId="0" borderId="0" applyFont="0" applyFill="0" applyBorder="0" applyAlignment="0" applyProtection="0"/>
    <xf numFmtId="43" fontId="76" fillId="0" borderId="0" applyFont="0" applyFill="0" applyBorder="0" applyAlignment="0" applyProtection="0"/>
    <xf numFmtId="43" fontId="37" fillId="0" borderId="0" applyFont="0" applyFill="0" applyBorder="0" applyAlignment="0" applyProtection="0"/>
    <xf numFmtId="175" fontId="37" fillId="0" borderId="0" applyFont="0" applyFill="0" applyBorder="0" applyAlignment="0" applyProtection="0"/>
    <xf numFmtId="43" fontId="29" fillId="0" borderId="0" applyFont="0" applyFill="0" applyBorder="0" applyAlignment="0" applyProtection="0"/>
    <xf numFmtId="43" fontId="38" fillId="0" borderId="0" applyFont="0" applyFill="0" applyBorder="0" applyAlignment="0" applyProtection="0"/>
    <xf numFmtId="43" fontId="29" fillId="0" borderId="0" applyFont="0" applyFill="0" applyBorder="0" applyAlignment="0" applyProtection="0"/>
    <xf numFmtId="175" fontId="37" fillId="0" borderId="0" applyFont="0" applyFill="0" applyBorder="0" applyAlignment="0" applyProtection="0"/>
    <xf numFmtId="43" fontId="76" fillId="0" borderId="0" applyFont="0" applyFill="0" applyBorder="0" applyAlignment="0" applyProtection="0"/>
    <xf numFmtId="43" fontId="37" fillId="0" borderId="0" applyFont="0" applyFill="0" applyBorder="0" applyAlignment="0" applyProtection="0"/>
    <xf numFmtId="175" fontId="37" fillId="0" borderId="0" applyFont="0" applyFill="0" applyBorder="0" applyAlignment="0" applyProtection="0"/>
    <xf numFmtId="43" fontId="38" fillId="0" borderId="0" applyFont="0" applyFill="0" applyBorder="0" applyAlignment="0" applyProtection="0"/>
    <xf numFmtId="43" fontId="37" fillId="0" borderId="0" applyFont="0" applyFill="0" applyBorder="0" applyAlignment="0" applyProtection="0"/>
    <xf numFmtId="175" fontId="37" fillId="0" borderId="0" applyFont="0" applyFill="0" applyBorder="0" applyAlignment="0" applyProtection="0"/>
    <xf numFmtId="43" fontId="76" fillId="0" borderId="0" applyFont="0" applyFill="0" applyBorder="0" applyAlignment="0" applyProtection="0"/>
    <xf numFmtId="43" fontId="37" fillId="0" borderId="0" applyFont="0" applyFill="0" applyBorder="0" applyAlignment="0" applyProtection="0"/>
    <xf numFmtId="175" fontId="37" fillId="0" borderId="0" applyFont="0" applyFill="0" applyBorder="0" applyAlignment="0" applyProtection="0"/>
    <xf numFmtId="43" fontId="38" fillId="0" borderId="0" applyFont="0" applyFill="0" applyBorder="0" applyAlignment="0" applyProtection="0"/>
    <xf numFmtId="43" fontId="37" fillId="0" borderId="0" applyFont="0" applyFill="0" applyBorder="0" applyAlignment="0" applyProtection="0"/>
    <xf numFmtId="175" fontId="37" fillId="0" borderId="0" applyFont="0" applyFill="0" applyBorder="0" applyAlignment="0" applyProtection="0"/>
    <xf numFmtId="43" fontId="37" fillId="0" borderId="0" applyFont="0" applyFill="0" applyBorder="0" applyAlignment="0" applyProtection="0"/>
    <xf numFmtId="175" fontId="37" fillId="0" borderId="0" applyFont="0" applyFill="0" applyBorder="0" applyAlignment="0" applyProtection="0"/>
    <xf numFmtId="43" fontId="38" fillId="0" borderId="0" applyFont="0" applyFill="0" applyBorder="0" applyAlignment="0" applyProtection="0"/>
    <xf numFmtId="43" fontId="37" fillId="0" borderId="0" applyFont="0" applyFill="0" applyBorder="0" applyAlignment="0" applyProtection="0"/>
    <xf numFmtId="175" fontId="37" fillId="0" borderId="0" applyFont="0" applyFill="0" applyBorder="0" applyAlignment="0" applyProtection="0"/>
    <xf numFmtId="43" fontId="76" fillId="0" borderId="0" applyFont="0" applyFill="0" applyBorder="0" applyAlignment="0" applyProtection="0"/>
    <xf numFmtId="43" fontId="37"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37"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75" fontId="37"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38"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75" fontId="37" fillId="0" borderId="0" applyFont="0" applyFill="0" applyBorder="0" applyAlignment="0" applyProtection="0"/>
    <xf numFmtId="43" fontId="38" fillId="0" borderId="0" applyFont="0" applyFill="0" applyBorder="0" applyAlignment="0" applyProtection="0"/>
    <xf numFmtId="43" fontId="37" fillId="0" borderId="0" applyFont="0" applyFill="0" applyBorder="0" applyAlignment="0" applyProtection="0"/>
    <xf numFmtId="43" fontId="76"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76" fillId="0" borderId="0" applyFont="0" applyFill="0" applyBorder="0" applyAlignment="0" applyProtection="0"/>
    <xf numFmtId="43" fontId="37"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175" fontId="37"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38" fillId="0" borderId="0" applyFont="0" applyFill="0" applyBorder="0" applyAlignment="0" applyProtection="0"/>
    <xf numFmtId="43" fontId="76"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76"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76"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76"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76"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76"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76"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76"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76"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76"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76" fillId="0" borderId="0" applyFont="0" applyFill="0" applyBorder="0" applyAlignment="0" applyProtection="0"/>
    <xf numFmtId="43" fontId="29" fillId="0" borderId="0" applyFont="0" applyFill="0" applyBorder="0" applyAlignment="0" applyProtection="0"/>
    <xf numFmtId="43" fontId="72" fillId="0" borderId="0" applyFont="0" applyFill="0" applyBorder="0" applyAlignment="0" applyProtection="0"/>
    <xf numFmtId="43" fontId="29" fillId="0" borderId="0" applyFont="0" applyFill="0" applyBorder="0" applyAlignment="0" applyProtection="0"/>
    <xf numFmtId="43" fontId="38" fillId="0" borderId="0" applyFont="0" applyFill="0" applyBorder="0" applyAlignment="0" applyProtection="0"/>
    <xf numFmtId="175"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76"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175"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37" fillId="0" borderId="0" applyFont="0" applyFill="0" applyBorder="0" applyAlignment="0" applyProtection="0"/>
    <xf numFmtId="43" fontId="76"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29" fillId="0" borderId="0" applyFont="0" applyFill="0" applyBorder="0" applyAlignment="0" applyProtection="0"/>
    <xf numFmtId="43" fontId="37" fillId="0" borderId="0" applyFont="0" applyFill="0" applyBorder="0" applyAlignment="0" applyProtection="0"/>
    <xf numFmtId="43" fontId="29" fillId="0" borderId="0" applyFont="0" applyFill="0" applyBorder="0" applyAlignment="0" applyProtection="0"/>
    <xf numFmtId="43" fontId="76"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29" fillId="0" borderId="0" applyFont="0" applyFill="0" applyBorder="0" applyAlignment="0" applyProtection="0"/>
    <xf numFmtId="43" fontId="37" fillId="0" borderId="0" applyFont="0" applyFill="0" applyBorder="0" applyAlignment="0" applyProtection="0"/>
    <xf numFmtId="43" fontId="29" fillId="0" borderId="0" applyFont="0" applyFill="0" applyBorder="0" applyAlignment="0" applyProtection="0"/>
    <xf numFmtId="43" fontId="76"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29" fillId="0" borderId="0" applyFont="0" applyFill="0" applyBorder="0" applyAlignment="0" applyProtection="0"/>
    <xf numFmtId="43" fontId="37" fillId="0" borderId="0" applyFont="0" applyFill="0" applyBorder="0" applyAlignment="0" applyProtection="0"/>
    <xf numFmtId="43" fontId="29" fillId="0" borderId="0" applyFont="0" applyFill="0" applyBorder="0" applyAlignment="0" applyProtection="0"/>
    <xf numFmtId="43" fontId="76"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29" fillId="0" borderId="0" applyFont="0" applyFill="0" applyBorder="0" applyAlignment="0" applyProtection="0"/>
    <xf numFmtId="43" fontId="37" fillId="0" borderId="0" applyFont="0" applyFill="0" applyBorder="0" applyAlignment="0" applyProtection="0"/>
    <xf numFmtId="43" fontId="29" fillId="0" borderId="0" applyFont="0" applyFill="0" applyBorder="0" applyAlignment="0" applyProtection="0"/>
    <xf numFmtId="43" fontId="76"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29" fillId="0" borderId="0" applyFont="0" applyFill="0" applyBorder="0" applyAlignment="0" applyProtection="0"/>
    <xf numFmtId="43" fontId="37" fillId="0" borderId="0" applyFont="0" applyFill="0" applyBorder="0" applyAlignment="0" applyProtection="0"/>
    <xf numFmtId="43" fontId="29" fillId="0" borderId="0" applyFont="0" applyFill="0" applyBorder="0" applyAlignment="0" applyProtection="0"/>
    <xf numFmtId="43" fontId="76" fillId="0" borderId="0" applyFont="0" applyFill="0" applyBorder="0" applyAlignment="0" applyProtection="0"/>
    <xf numFmtId="43" fontId="37"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38"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7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3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175" fontId="37"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72"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72" fillId="0" borderId="0" applyFont="0" applyFill="0" applyBorder="0" applyAlignment="0" applyProtection="0"/>
    <xf numFmtId="43" fontId="38" fillId="0" borderId="0" applyFont="0" applyFill="0" applyBorder="0" applyAlignment="0" applyProtection="0"/>
    <xf numFmtId="175" fontId="37" fillId="0" borderId="0" applyFont="0" applyFill="0" applyBorder="0" applyAlignment="0" applyProtection="0"/>
    <xf numFmtId="43" fontId="76" fillId="0" borderId="0" applyFont="0" applyFill="0" applyBorder="0" applyAlignment="0" applyProtection="0"/>
    <xf numFmtId="43" fontId="72"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38"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7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38"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38"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7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38"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7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7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75" fontId="37"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38"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76" fillId="0" borderId="0" applyFont="0" applyFill="0" applyBorder="0" applyAlignment="0" applyProtection="0"/>
    <xf numFmtId="43" fontId="38"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75" fontId="37" fillId="0" borderId="0" applyFont="0" applyFill="0" applyBorder="0" applyAlignment="0" applyProtection="0"/>
    <xf numFmtId="43" fontId="102"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76" fillId="0" borderId="0" applyFont="0" applyFill="0" applyBorder="0" applyAlignment="0" applyProtection="0"/>
    <xf numFmtId="43" fontId="102"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02" fillId="0" borderId="0" applyFont="0" applyFill="0" applyBorder="0" applyAlignment="0" applyProtection="0"/>
    <xf numFmtId="43" fontId="29"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29"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02" fillId="0" borderId="0" applyFont="0" applyFill="0" applyBorder="0" applyAlignment="0" applyProtection="0"/>
    <xf numFmtId="43" fontId="29" fillId="0" borderId="0" applyFont="0" applyFill="0" applyBorder="0" applyAlignment="0" applyProtection="0"/>
    <xf numFmtId="175" fontId="37" fillId="0" borderId="0" applyFont="0" applyFill="0" applyBorder="0" applyAlignment="0" applyProtection="0"/>
    <xf numFmtId="175" fontId="37" fillId="0" borderId="0" applyFont="0" applyFill="0" applyBorder="0" applyAlignment="0" applyProtection="0"/>
    <xf numFmtId="43" fontId="76"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29"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29" fillId="0" borderId="0" applyFont="0" applyFill="0" applyBorder="0" applyAlignment="0" applyProtection="0"/>
    <xf numFmtId="43" fontId="76"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29"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29" fillId="0" borderId="0" applyFont="0" applyFill="0" applyBorder="0" applyAlignment="0" applyProtection="0"/>
    <xf numFmtId="43" fontId="76"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2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29"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29" fillId="0" borderId="0" applyFont="0" applyFill="0" applyBorder="0" applyAlignment="0" applyProtection="0"/>
    <xf numFmtId="43" fontId="38" fillId="0" borderId="0" applyFont="0" applyFill="0" applyBorder="0" applyAlignment="0" applyProtection="0"/>
    <xf numFmtId="43" fontId="29"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76" fillId="0" borderId="0" applyFont="0" applyFill="0" applyBorder="0" applyAlignment="0" applyProtection="0"/>
    <xf numFmtId="175" fontId="37"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175" fontId="37" fillId="0" borderId="0" applyFont="0" applyFill="0" applyBorder="0" applyAlignment="0" applyProtection="0"/>
    <xf numFmtId="43" fontId="76" fillId="0" borderId="0" applyFont="0" applyFill="0" applyBorder="0" applyAlignment="0" applyProtection="0"/>
    <xf numFmtId="43" fontId="10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76"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76" fillId="0" borderId="0" applyFont="0" applyFill="0" applyBorder="0" applyAlignment="0" applyProtection="0"/>
    <xf numFmtId="43" fontId="29" fillId="0" borderId="0" applyFont="0" applyFill="0" applyBorder="0" applyAlignment="0" applyProtection="0"/>
    <xf numFmtId="43" fontId="76"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175" fontId="37" fillId="0" borderId="0" applyFont="0" applyFill="0" applyBorder="0" applyAlignment="0" applyProtection="0"/>
    <xf numFmtId="175" fontId="37"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175" fontId="37"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175" fontId="37"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75" fontId="37" fillId="0" borderId="0" applyFont="0" applyFill="0" applyBorder="0" applyAlignment="0" applyProtection="0"/>
    <xf numFmtId="175" fontId="37" fillId="0" borderId="0" applyFont="0" applyFill="0" applyBorder="0" applyAlignment="0" applyProtection="0"/>
    <xf numFmtId="43" fontId="37"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175" fontId="37" fillId="0" borderId="0" applyFont="0" applyFill="0" applyBorder="0" applyAlignment="0" applyProtection="0"/>
    <xf numFmtId="43" fontId="76" fillId="0" borderId="0" applyFont="0" applyFill="0" applyBorder="0" applyAlignment="0" applyProtection="0"/>
    <xf numFmtId="175" fontId="37" fillId="0" borderId="0" applyFont="0" applyFill="0" applyBorder="0" applyAlignment="0" applyProtection="0"/>
    <xf numFmtId="175" fontId="37" fillId="0" borderId="0" applyFont="0" applyFill="0" applyBorder="0" applyAlignment="0" applyProtection="0"/>
    <xf numFmtId="175" fontId="37" fillId="0" borderId="0" applyFont="0" applyFill="0" applyBorder="0" applyAlignment="0" applyProtection="0"/>
    <xf numFmtId="175" fontId="37" fillId="0" borderId="0" applyFont="0" applyFill="0" applyBorder="0" applyAlignment="0" applyProtection="0"/>
    <xf numFmtId="175" fontId="37" fillId="0" borderId="0" applyFont="0" applyFill="0" applyBorder="0" applyAlignment="0" applyProtection="0"/>
    <xf numFmtId="175" fontId="37" fillId="0" borderId="0" applyFont="0" applyFill="0" applyBorder="0" applyAlignment="0" applyProtection="0"/>
    <xf numFmtId="175" fontId="37" fillId="0" borderId="0" applyFont="0" applyFill="0" applyBorder="0" applyAlignment="0" applyProtection="0"/>
    <xf numFmtId="175" fontId="37" fillId="0" borderId="0" applyFont="0" applyFill="0" applyBorder="0" applyAlignment="0" applyProtection="0"/>
    <xf numFmtId="175" fontId="37" fillId="0" borderId="0" applyFont="0" applyFill="0" applyBorder="0" applyAlignment="0" applyProtection="0"/>
    <xf numFmtId="175"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37" fillId="0" borderId="0" applyFont="0" applyFill="0" applyBorder="0" applyAlignment="0" applyProtection="0"/>
    <xf numFmtId="178" fontId="37"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7" fillId="0" borderId="0" applyFont="0" applyFill="0" applyBorder="0" applyAlignment="0" applyProtection="0"/>
    <xf numFmtId="44" fontId="76"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8" fillId="0" borderId="0" applyFont="0" applyFill="0" applyBorder="0" applyAlignment="0" applyProtection="0"/>
    <xf numFmtId="44" fontId="37"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178" fontId="37" fillId="0" borderId="0" applyFont="0" applyFill="0" applyBorder="0" applyAlignment="0" applyProtection="0"/>
    <xf numFmtId="44" fontId="37" fillId="0" borderId="0" applyFont="0" applyFill="0" applyBorder="0" applyAlignment="0" applyProtection="0"/>
    <xf numFmtId="44" fontId="38"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76"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8" fillId="0" borderId="0" applyFont="0" applyFill="0" applyBorder="0" applyAlignment="0" applyProtection="0"/>
    <xf numFmtId="178" fontId="37" fillId="0" borderId="0" applyFont="0" applyFill="0" applyBorder="0" applyAlignment="0" applyProtection="0"/>
    <xf numFmtId="44" fontId="38"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76"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8"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76"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76" fillId="0" borderId="0" applyFont="0" applyFill="0" applyBorder="0" applyAlignment="0" applyProtection="0"/>
    <xf numFmtId="44" fontId="37"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37" fillId="0" borderId="0" applyFont="0" applyFill="0" applyBorder="0" applyAlignment="0" applyProtection="0"/>
    <xf numFmtId="44" fontId="38"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37"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37"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37"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37"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178"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8"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38"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37" fillId="0" borderId="0" applyFont="0" applyFill="0" applyBorder="0" applyAlignment="0" applyProtection="0"/>
    <xf numFmtId="44" fontId="38"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37"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37"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37"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2" fillId="0" borderId="0" applyFont="0" applyFill="0" applyBorder="0" applyAlignment="0" applyProtection="0"/>
    <xf numFmtId="44" fontId="29" fillId="0" borderId="0" applyFont="0" applyFill="0" applyBorder="0" applyAlignment="0" applyProtection="0"/>
    <xf numFmtId="44" fontId="37"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7"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76" fillId="0" borderId="0" applyFont="0" applyFill="0" applyBorder="0" applyAlignment="0" applyProtection="0"/>
    <xf numFmtId="44" fontId="37" fillId="0" borderId="0" applyFont="0" applyFill="0" applyBorder="0" applyAlignment="0" applyProtection="0"/>
    <xf numFmtId="44" fontId="38" fillId="0" borderId="0" applyFont="0" applyFill="0" applyBorder="0" applyAlignment="0" applyProtection="0"/>
    <xf numFmtId="44" fontId="37" fillId="0" borderId="0" applyFont="0" applyFill="0" applyBorder="0" applyAlignment="0" applyProtection="0"/>
    <xf numFmtId="44" fontId="38"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76"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29"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178" fontId="37" fillId="0" borderId="0" applyFont="0" applyFill="0" applyBorder="0" applyAlignment="0" applyProtection="0"/>
    <xf numFmtId="44" fontId="37"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37"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178" fontId="37"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2"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72" fillId="0" borderId="0" applyFont="0" applyFill="0" applyBorder="0" applyAlignment="0" applyProtection="0"/>
    <xf numFmtId="44" fontId="37" fillId="0" borderId="0" applyFont="0" applyFill="0" applyBorder="0" applyAlignment="0" applyProtection="0"/>
    <xf numFmtId="44" fontId="72" fillId="0" borderId="0" applyFont="0" applyFill="0" applyBorder="0" applyAlignment="0" applyProtection="0"/>
    <xf numFmtId="44" fontId="37" fillId="0" borderId="0" applyFont="0" applyFill="0" applyBorder="0" applyAlignment="0" applyProtection="0"/>
    <xf numFmtId="44" fontId="72" fillId="0" borderId="0" applyFont="0" applyFill="0" applyBorder="0" applyAlignment="0" applyProtection="0"/>
    <xf numFmtId="44" fontId="37" fillId="0" borderId="0" applyFont="0" applyFill="0" applyBorder="0" applyAlignment="0" applyProtection="0"/>
    <xf numFmtId="44" fontId="76"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8"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178" fontId="37" fillId="0" borderId="0" applyFont="0" applyFill="0" applyBorder="0" applyAlignment="0" applyProtection="0"/>
    <xf numFmtId="44" fontId="37" fillId="0" borderId="0" applyFont="0" applyFill="0" applyBorder="0" applyAlignment="0" applyProtection="0"/>
    <xf numFmtId="44" fontId="38"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178" fontId="37" fillId="0" borderId="0" applyFont="0" applyFill="0" applyBorder="0" applyAlignment="0" applyProtection="0"/>
    <xf numFmtId="178"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66" fillId="0" borderId="0" applyFont="0" applyFill="0" applyBorder="0" applyAlignment="0" applyProtection="0"/>
    <xf numFmtId="44" fontId="76" fillId="0" borderId="0" applyFont="0" applyFill="0" applyBorder="0" applyAlignment="0" applyProtection="0"/>
    <xf numFmtId="178"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178" fontId="37"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37" fillId="0" borderId="0" applyFont="0" applyFill="0" applyBorder="0" applyAlignment="0" applyProtection="0"/>
    <xf numFmtId="44" fontId="76" fillId="0" borderId="0" applyFont="0" applyFill="0" applyBorder="0" applyAlignment="0" applyProtection="0"/>
    <xf numFmtId="6" fontId="81" fillId="0" borderId="0">
      <protection locked="0"/>
    </xf>
    <xf numFmtId="14" fontId="37" fillId="0" borderId="0" applyFont="0" applyFill="0" applyBorder="0" applyAlignment="0" applyProtection="0"/>
    <xf numFmtId="0" fontId="143" fillId="123" borderId="0" applyNumberFormat="0" applyBorder="0" applyAlignment="0" applyProtection="0"/>
    <xf numFmtId="0" fontId="143" fillId="124" borderId="0" applyNumberFormat="0" applyBorder="0" applyAlignment="0" applyProtection="0"/>
    <xf numFmtId="0" fontId="143" fillId="123" borderId="0" applyNumberFormat="0" applyBorder="0" applyAlignment="0" applyProtection="0"/>
    <xf numFmtId="0" fontId="143" fillId="125" borderId="0" applyNumberFormat="0" applyBorder="0" applyAlignment="0" applyProtection="0"/>
    <xf numFmtId="0" fontId="143" fillId="126" borderId="0" applyNumberFormat="0" applyBorder="0" applyAlignment="0" applyProtection="0"/>
    <xf numFmtId="0" fontId="143" fillId="125" borderId="0" applyNumberFormat="0" applyBorder="0" applyAlignment="0" applyProtection="0"/>
    <xf numFmtId="0" fontId="143" fillId="127" borderId="0" applyNumberFormat="0" applyBorder="0" applyAlignment="0" applyProtection="0"/>
    <xf numFmtId="0" fontId="143" fillId="127" borderId="0" applyNumberFormat="0" applyBorder="0" applyAlignment="0" applyProtection="0"/>
    <xf numFmtId="0" fontId="161" fillId="0" borderId="0" applyNumberFormat="0" applyFill="0" applyBorder="0" applyAlignment="0" applyProtection="0"/>
    <xf numFmtId="0" fontId="83"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83" fillId="0" borderId="0" applyNumberFormat="0" applyFill="0" applyBorder="0" applyAlignment="0" applyProtection="0"/>
    <xf numFmtId="187" fontId="37" fillId="0" borderId="0">
      <protection locked="0"/>
    </xf>
    <xf numFmtId="2" fontId="37" fillId="0" borderId="0" applyFont="0" applyFill="0" applyBorder="0" applyAlignment="0" applyProtection="0"/>
    <xf numFmtId="187" fontId="37" fillId="0" borderId="0">
      <protection locked="0"/>
    </xf>
    <xf numFmtId="2" fontId="37" fillId="0" borderId="0" applyFont="0" applyFill="0" applyBorder="0" applyAlignment="0" applyProtection="0"/>
    <xf numFmtId="0" fontId="86" fillId="38" borderId="0" applyNumberFormat="0" applyBorder="0" applyAlignment="0" applyProtection="0"/>
    <xf numFmtId="0" fontId="86" fillId="128" borderId="0" applyNumberFormat="0" applyBorder="0" applyAlignment="0" applyProtection="0"/>
    <xf numFmtId="0" fontId="66" fillId="112" borderId="0" applyNumberFormat="0" applyBorder="0" applyAlignment="0" applyProtection="0"/>
    <xf numFmtId="0" fontId="86" fillId="38" borderId="0" applyNumberFormat="0" applyBorder="0" applyAlignment="0" applyProtection="0"/>
    <xf numFmtId="0" fontId="66" fillId="112" borderId="0" applyNumberFormat="0" applyBorder="0" applyAlignment="0" applyProtection="0"/>
    <xf numFmtId="0" fontId="66" fillId="112" borderId="0" applyNumberFormat="0" applyBorder="0" applyAlignment="0" applyProtection="0"/>
    <xf numFmtId="0" fontId="66" fillId="112" borderId="0" applyNumberFormat="0" applyBorder="0" applyAlignment="0" applyProtection="0"/>
    <xf numFmtId="0" fontId="86" fillId="72" borderId="0" applyNumberFormat="0" applyBorder="0" applyAlignment="0" applyProtection="0"/>
    <xf numFmtId="0" fontId="48" fillId="4" borderId="0" applyNumberFormat="0" applyBorder="0" applyAlignment="0" applyProtection="0"/>
    <xf numFmtId="0" fontId="48" fillId="42" borderId="0" applyNumberFormat="0" applyBorder="0" applyAlignment="0" applyProtection="0"/>
    <xf numFmtId="0" fontId="48" fillId="4" borderId="0" applyNumberFormat="0" applyBorder="0" applyAlignment="0" applyProtection="0"/>
    <xf numFmtId="0" fontId="89" fillId="0" borderId="25" applyNumberFormat="0" applyFill="0" applyAlignment="0" applyProtection="0"/>
    <xf numFmtId="0" fontId="88" fillId="0" borderId="0" applyNumberFormat="0" applyFont="0" applyFill="0" applyBorder="0" applyProtection="0"/>
    <xf numFmtId="0" fontId="88" fillId="0" borderId="0" applyNumberFormat="0" applyFont="0" applyFill="0" applyBorder="0" applyProtection="0"/>
    <xf numFmtId="0" fontId="90" fillId="0" borderId="54" applyNumberFormat="0" applyFill="0" applyAlignment="0" applyProtection="0"/>
    <xf numFmtId="0" fontId="90" fillId="0" borderId="54" applyNumberFormat="0" applyFill="0" applyAlignment="0" applyProtection="0"/>
    <xf numFmtId="0" fontId="88" fillId="0" borderId="0" applyNumberFormat="0" applyFont="0" applyFill="0" applyBorder="0" applyProtection="0"/>
    <xf numFmtId="0" fontId="88" fillId="0" borderId="0" applyNumberFormat="0" applyFont="0" applyFill="0" applyBorder="0" applyProtection="0"/>
    <xf numFmtId="0" fontId="90" fillId="0" borderId="26" applyNumberFormat="0" applyFill="0" applyAlignment="0" applyProtection="0"/>
    <xf numFmtId="0" fontId="45" fillId="0" borderId="10" applyNumberFormat="0" applyFill="0" applyAlignment="0" applyProtection="0"/>
    <xf numFmtId="0" fontId="162" fillId="0" borderId="55" applyNumberFormat="0" applyFill="0" applyAlignment="0" applyProtection="0"/>
    <xf numFmtId="0" fontId="45" fillId="0" borderId="10" applyNumberFormat="0" applyFill="0" applyAlignment="0" applyProtection="0"/>
    <xf numFmtId="0" fontId="91" fillId="0" borderId="27" applyNumberFormat="0" applyFill="0" applyAlignment="0" applyProtection="0"/>
    <xf numFmtId="0" fontId="41" fillId="0" borderId="0" applyNumberFormat="0" applyFont="0" applyFill="0" applyBorder="0" applyProtection="0"/>
    <xf numFmtId="0" fontId="41" fillId="0" borderId="0" applyNumberFormat="0" applyFont="0" applyFill="0" applyBorder="0" applyProtection="0"/>
    <xf numFmtId="0" fontId="92" fillId="0" borderId="56" applyNumberFormat="0" applyFill="0" applyAlignment="0" applyProtection="0"/>
    <xf numFmtId="0" fontId="92" fillId="0" borderId="56" applyNumberFormat="0" applyFill="0" applyAlignment="0" applyProtection="0"/>
    <xf numFmtId="0" fontId="41" fillId="0" borderId="0" applyNumberFormat="0" applyFont="0" applyFill="0" applyBorder="0" applyProtection="0"/>
    <xf numFmtId="0" fontId="41" fillId="0" borderId="0" applyNumberFormat="0" applyFont="0" applyFill="0" applyBorder="0" applyProtection="0"/>
    <xf numFmtId="0" fontId="92" fillId="0" borderId="28" applyNumberFormat="0" applyFill="0" applyAlignment="0" applyProtection="0"/>
    <xf numFmtId="0" fontId="46" fillId="0" borderId="11" applyNumberFormat="0" applyFill="0" applyAlignment="0" applyProtection="0"/>
    <xf numFmtId="0" fontId="163" fillId="0" borderId="57" applyNumberFormat="0" applyFill="0" applyAlignment="0" applyProtection="0"/>
    <xf numFmtId="0" fontId="46" fillId="0" borderId="11" applyNumberFormat="0" applyFill="0" applyAlignment="0" applyProtection="0"/>
    <xf numFmtId="0" fontId="93" fillId="0" borderId="29" applyNumberFormat="0" applyFill="0" applyAlignment="0" applyProtection="0"/>
    <xf numFmtId="0" fontId="94" fillId="0" borderId="58" applyNumberFormat="0" applyFill="0" applyAlignment="0" applyProtection="0"/>
    <xf numFmtId="0" fontId="94" fillId="0" borderId="59" applyNumberFormat="0" applyFill="0" applyAlignment="0" applyProtection="0"/>
    <xf numFmtId="0" fontId="93" fillId="0" borderId="29" applyNumberFormat="0" applyFill="0" applyAlignment="0" applyProtection="0"/>
    <xf numFmtId="0" fontId="94" fillId="0" borderId="59" applyNumberFormat="0" applyFill="0" applyAlignment="0" applyProtection="0"/>
    <xf numFmtId="0" fontId="94" fillId="0" borderId="59" applyNumberFormat="0" applyFill="0" applyAlignment="0" applyProtection="0"/>
    <xf numFmtId="0" fontId="94" fillId="0" borderId="30" applyNumberFormat="0" applyFill="0" applyAlignment="0" applyProtection="0"/>
    <xf numFmtId="0" fontId="47" fillId="0" borderId="12" applyNumberFormat="0" applyFill="0" applyAlignment="0" applyProtection="0"/>
    <xf numFmtId="0" fontId="164" fillId="0" borderId="60" applyNumberFormat="0" applyFill="0" applyAlignment="0" applyProtection="0"/>
    <xf numFmtId="0" fontId="47" fillId="0" borderId="12" applyNumberFormat="0" applyFill="0" applyAlignment="0" applyProtection="0"/>
    <xf numFmtId="0" fontId="93" fillId="0" borderId="0" applyNumberFormat="0" applyFill="0" applyBorder="0" applyAlignment="0" applyProtection="0"/>
    <xf numFmtId="0" fontId="94" fillId="0" borderId="0" applyNumberFormat="0" applyFill="0" applyBorder="0" applyAlignment="0" applyProtection="0"/>
    <xf numFmtId="0" fontId="93"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47" fillId="0" borderId="0" applyNumberFormat="0" applyFill="0" applyBorder="0" applyAlignment="0" applyProtection="0"/>
    <xf numFmtId="0" fontId="164" fillId="0" borderId="0" applyNumberFormat="0" applyFill="0" applyBorder="0" applyAlignment="0" applyProtection="0"/>
    <xf numFmtId="0" fontId="47" fillId="0" borderId="0" applyNumberFormat="0" applyFill="0" applyBorder="0" applyAlignment="0" applyProtection="0"/>
    <xf numFmtId="0" fontId="165"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59" fillId="0" borderId="0" applyNumberFormat="0" applyFill="0" applyBorder="0" applyAlignment="0" applyProtection="0"/>
    <xf numFmtId="0" fontId="165"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68"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97" fillId="43" borderId="21" applyNumberFormat="0" applyAlignment="0" applyProtection="0"/>
    <xf numFmtId="0" fontId="51" fillId="7" borderId="13" applyNumberFormat="0" applyAlignment="0" applyProtection="0"/>
    <xf numFmtId="0" fontId="51" fillId="7" borderId="13" applyNumberFormat="0" applyAlignment="0" applyProtection="0"/>
    <xf numFmtId="0" fontId="51" fillId="7" borderId="13" applyNumberFormat="0" applyAlignment="0" applyProtection="0"/>
    <xf numFmtId="0" fontId="51" fillId="7" borderId="13" applyNumberFormat="0" applyAlignment="0" applyProtection="0"/>
    <xf numFmtId="0" fontId="51" fillId="7" borderId="13" applyNumberFormat="0" applyAlignment="0" applyProtection="0"/>
    <xf numFmtId="0" fontId="51" fillId="7" borderId="13" applyNumberFormat="0" applyAlignment="0" applyProtection="0"/>
    <xf numFmtId="0" fontId="51" fillId="7" borderId="13" applyNumberFormat="0" applyAlignment="0" applyProtection="0"/>
    <xf numFmtId="0" fontId="51" fillId="7" borderId="13" applyNumberFormat="0" applyAlignment="0" applyProtection="0"/>
    <xf numFmtId="0" fontId="51" fillId="7" borderId="13" applyNumberFormat="0" applyAlignment="0" applyProtection="0"/>
    <xf numFmtId="0" fontId="51" fillId="7" borderId="13" applyNumberFormat="0" applyAlignment="0" applyProtection="0"/>
    <xf numFmtId="0" fontId="169" fillId="67" borderId="53" applyNumberFormat="0" applyAlignment="0" applyProtection="0"/>
    <xf numFmtId="0" fontId="169" fillId="67" borderId="53" applyNumberFormat="0" applyAlignment="0" applyProtection="0"/>
    <xf numFmtId="0" fontId="169" fillId="67" borderId="53" applyNumberFormat="0" applyAlignment="0" applyProtection="0"/>
    <xf numFmtId="0" fontId="51" fillId="7" borderId="13" applyNumberFormat="0" applyAlignment="0" applyProtection="0"/>
    <xf numFmtId="0" fontId="51" fillId="7" borderId="13" applyNumberFormat="0" applyAlignment="0" applyProtection="0"/>
    <xf numFmtId="0" fontId="51" fillId="7" borderId="13" applyNumberFormat="0" applyAlignment="0" applyProtection="0"/>
    <xf numFmtId="0" fontId="51" fillId="7" borderId="13" applyNumberFormat="0" applyAlignment="0" applyProtection="0"/>
    <xf numFmtId="0" fontId="51" fillId="7" borderId="13" applyNumberFormat="0" applyAlignment="0" applyProtection="0"/>
    <xf numFmtId="0" fontId="51" fillId="7" borderId="13" applyNumberFormat="0" applyAlignment="0" applyProtection="0"/>
    <xf numFmtId="0" fontId="51" fillId="7" borderId="13" applyNumberFormat="0" applyAlignment="0" applyProtection="0"/>
    <xf numFmtId="0" fontId="51" fillId="7" borderId="13" applyNumberFormat="0" applyAlignment="0" applyProtection="0"/>
    <xf numFmtId="0" fontId="51" fillId="7" borderId="13" applyNumberFormat="0" applyAlignment="0" applyProtection="0"/>
    <xf numFmtId="0" fontId="51" fillId="7" borderId="13" applyNumberFormat="0" applyAlignment="0" applyProtection="0"/>
    <xf numFmtId="0" fontId="51" fillId="7" borderId="13" applyNumberFormat="0" applyAlignment="0" applyProtection="0"/>
    <xf numFmtId="0" fontId="51" fillId="7" borderId="13" applyNumberFormat="0" applyAlignment="0" applyProtection="0"/>
    <xf numFmtId="0" fontId="51" fillId="7" borderId="13" applyNumberFormat="0" applyAlignment="0" applyProtection="0"/>
    <xf numFmtId="0" fontId="51" fillId="7" borderId="13" applyNumberFormat="0" applyAlignment="0" applyProtection="0"/>
    <xf numFmtId="0" fontId="97" fillId="43" borderId="21" applyNumberFormat="0" applyAlignment="0" applyProtection="0"/>
    <xf numFmtId="0" fontId="97" fillId="43" borderId="21" applyNumberFormat="0" applyAlignment="0" applyProtection="0"/>
    <xf numFmtId="0" fontId="51" fillId="7" borderId="13" applyNumberFormat="0" applyAlignment="0" applyProtection="0"/>
    <xf numFmtId="0" fontId="51" fillId="7" borderId="13" applyNumberFormat="0" applyAlignment="0" applyProtection="0"/>
    <xf numFmtId="0" fontId="169" fillId="67" borderId="21" applyNumberFormat="0" applyAlignment="0" applyProtection="0"/>
    <xf numFmtId="0" fontId="97" fillId="43" borderId="21" applyNumberFormat="0" applyAlignment="0" applyProtection="0"/>
    <xf numFmtId="0" fontId="169" fillId="67" borderId="21" applyNumberFormat="0" applyAlignment="0" applyProtection="0"/>
    <xf numFmtId="0" fontId="51" fillId="7" borderId="13" applyNumberFormat="0" applyAlignment="0" applyProtection="0"/>
    <xf numFmtId="0" fontId="51" fillId="7" borderId="13" applyNumberFormat="0" applyAlignment="0" applyProtection="0"/>
    <xf numFmtId="0" fontId="51" fillId="7" borderId="13" applyNumberFormat="0" applyAlignment="0" applyProtection="0"/>
    <xf numFmtId="0" fontId="51" fillId="7" borderId="13" applyNumberFormat="0" applyAlignment="0" applyProtection="0"/>
    <xf numFmtId="0" fontId="51" fillId="76" borderId="13" applyNumberFormat="0" applyAlignment="0" applyProtection="0"/>
    <xf numFmtId="0" fontId="51" fillId="76" borderId="13" applyNumberFormat="0" applyAlignment="0" applyProtection="0"/>
    <xf numFmtId="0" fontId="51" fillId="7" borderId="13" applyNumberFormat="0" applyAlignment="0" applyProtection="0"/>
    <xf numFmtId="0" fontId="51" fillId="7" borderId="13" applyNumberFormat="0" applyAlignment="0" applyProtection="0"/>
    <xf numFmtId="0" fontId="98" fillId="0" borderId="32" applyNumberFormat="0" applyFill="0" applyAlignment="0" applyProtection="0"/>
    <xf numFmtId="0" fontId="86" fillId="0" borderId="61" applyNumberFormat="0" applyFill="0" applyAlignment="0" applyProtection="0"/>
    <xf numFmtId="0" fontId="98" fillId="0" borderId="32" applyNumberFormat="0" applyFill="0" applyAlignment="0" applyProtection="0"/>
    <xf numFmtId="0" fontId="86" fillId="0" borderId="61" applyNumberFormat="0" applyFill="0" applyAlignment="0" applyProtection="0"/>
    <xf numFmtId="0" fontId="86" fillId="0" borderId="61" applyNumberFormat="0" applyFill="0" applyAlignment="0" applyProtection="0"/>
    <xf numFmtId="0" fontId="99" fillId="0" borderId="33" applyNumberFormat="0" applyFill="0" applyAlignment="0" applyProtection="0"/>
    <xf numFmtId="0" fontId="54" fillId="0" borderId="15" applyNumberFormat="0" applyFill="0" applyAlignment="0" applyProtection="0"/>
    <xf numFmtId="0" fontId="170" fillId="0" borderId="62" applyNumberFormat="0" applyFill="0" applyAlignment="0" applyProtection="0"/>
    <xf numFmtId="0" fontId="54" fillId="0" borderId="15" applyNumberFormat="0" applyFill="0" applyAlignment="0" applyProtection="0"/>
    <xf numFmtId="0" fontId="100" fillId="67" borderId="0" applyNumberFormat="0" applyBorder="0" applyAlignment="0" applyProtection="0"/>
    <xf numFmtId="0" fontId="86" fillId="67" borderId="0" applyNumberFormat="0" applyBorder="0" applyAlignment="0" applyProtection="0"/>
    <xf numFmtId="0" fontId="171" fillId="6" borderId="0" applyNumberFormat="0" applyBorder="0" applyAlignment="0" applyProtection="0"/>
    <xf numFmtId="0" fontId="171" fillId="6" borderId="0" applyNumberFormat="0" applyBorder="0" applyAlignment="0" applyProtection="0"/>
    <xf numFmtId="0" fontId="86" fillId="67" borderId="0" applyNumberFormat="0" applyBorder="0" applyAlignment="0" applyProtection="0"/>
    <xf numFmtId="0" fontId="154" fillId="6" borderId="0" applyNumberFormat="0" applyBorder="0" applyAlignment="0" applyProtection="0"/>
    <xf numFmtId="0" fontId="100" fillId="76" borderId="0" applyNumberFormat="0" applyBorder="0" applyAlignment="0" applyProtection="0"/>
    <xf numFmtId="0" fontId="100" fillId="76" borderId="0" applyNumberFormat="0" applyBorder="0" applyAlignment="0" applyProtection="0"/>
    <xf numFmtId="0" fontId="86" fillId="67" borderId="0" applyNumberFormat="0" applyBorder="0" applyAlignment="0" applyProtection="0"/>
    <xf numFmtId="0" fontId="154" fillId="6" borderId="0" applyNumberFormat="0" applyBorder="0" applyAlignment="0" applyProtection="0"/>
    <xf numFmtId="0" fontId="100" fillId="76" borderId="0" applyNumberFormat="0" applyBorder="0" applyAlignment="0" applyProtection="0"/>
    <xf numFmtId="0" fontId="154" fillId="6" borderId="0" applyNumberFormat="0" applyBorder="0" applyAlignment="0" applyProtection="0"/>
    <xf numFmtId="0" fontId="154" fillId="6" borderId="0" applyNumberFormat="0" applyBorder="0" applyAlignment="0" applyProtection="0"/>
    <xf numFmtId="0" fontId="100" fillId="76" borderId="0" applyNumberFormat="0" applyBorder="0" applyAlignment="0" applyProtection="0"/>
    <xf numFmtId="201" fontId="37" fillId="0" borderId="0"/>
    <xf numFmtId="200" fontId="102" fillId="0" borderId="0"/>
    <xf numFmtId="201" fontId="37" fillId="0" borderId="0"/>
    <xf numFmtId="200" fontId="102" fillId="0" borderId="0"/>
    <xf numFmtId="0" fontId="29" fillId="0" borderId="0"/>
    <xf numFmtId="0" fontId="102" fillId="0" borderId="0"/>
    <xf numFmtId="0" fontId="29" fillId="0" borderId="0"/>
    <xf numFmtId="0" fontId="29" fillId="0" borderId="0"/>
    <xf numFmtId="0" fontId="102" fillId="0" borderId="0"/>
    <xf numFmtId="0" fontId="29" fillId="0" borderId="0"/>
    <xf numFmtId="0" fontId="29" fillId="0" borderId="0"/>
    <xf numFmtId="0" fontId="102" fillId="0" borderId="0"/>
    <xf numFmtId="0" fontId="37" fillId="0" borderId="0"/>
    <xf numFmtId="0" fontId="37" fillId="0" borderId="0"/>
    <xf numFmtId="0" fontId="37"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76"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95" fontId="172" fillId="0" borderId="0"/>
    <xf numFmtId="0" fontId="29" fillId="0" borderId="0"/>
    <xf numFmtId="0" fontId="37" fillId="0" borderId="0"/>
    <xf numFmtId="0" fontId="37" fillId="0" borderId="0"/>
    <xf numFmtId="0" fontId="3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7" fillId="0" borderId="0"/>
    <xf numFmtId="0" fontId="38" fillId="0" borderId="0"/>
    <xf numFmtId="0" fontId="29" fillId="0" borderId="0"/>
    <xf numFmtId="0" fontId="29" fillId="0" borderId="0"/>
    <xf numFmtId="0" fontId="37" fillId="0" borderId="0"/>
    <xf numFmtId="0" fontId="37"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8" fillId="0" borderId="0"/>
    <xf numFmtId="0" fontId="79" fillId="0" borderId="0"/>
    <xf numFmtId="0" fontId="29" fillId="0" borderId="0"/>
    <xf numFmtId="0" fontId="7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76" fillId="0" borderId="0"/>
    <xf numFmtId="0" fontId="38" fillId="0" borderId="0"/>
    <xf numFmtId="0" fontId="29" fillId="0" borderId="0"/>
    <xf numFmtId="195" fontId="172" fillId="0" borderId="0"/>
    <xf numFmtId="0" fontId="29" fillId="0" borderId="0"/>
    <xf numFmtId="0" fontId="29" fillId="0" borderId="0"/>
    <xf numFmtId="0" fontId="29" fillId="0" borderId="0"/>
    <xf numFmtId="0" fontId="29" fillId="0" borderId="0"/>
    <xf numFmtId="0" fontId="29" fillId="0" borderId="0"/>
    <xf numFmtId="0" fontId="37" fillId="0" borderId="0"/>
    <xf numFmtId="0" fontId="29" fillId="0" borderId="0"/>
    <xf numFmtId="0" fontId="37" fillId="0" borderId="0"/>
    <xf numFmtId="0" fontId="29" fillId="0" borderId="0"/>
    <xf numFmtId="0" fontId="29" fillId="0" borderId="0"/>
    <xf numFmtId="0" fontId="29" fillId="0" borderId="0"/>
    <xf numFmtId="0" fontId="37" fillId="0" borderId="0"/>
    <xf numFmtId="0" fontId="29" fillId="0" borderId="0"/>
    <xf numFmtId="0" fontId="76" fillId="0" borderId="0"/>
    <xf numFmtId="0" fontId="29" fillId="0" borderId="0"/>
    <xf numFmtId="0" fontId="76" fillId="0" borderId="0"/>
    <xf numFmtId="0" fontId="29" fillId="0" borderId="0"/>
    <xf numFmtId="0" fontId="76" fillId="0" borderId="0"/>
    <xf numFmtId="0" fontId="29" fillId="0" borderId="0"/>
    <xf numFmtId="0" fontId="76" fillId="0" borderId="0"/>
    <xf numFmtId="0" fontId="29" fillId="0" borderId="0"/>
    <xf numFmtId="0" fontId="76" fillId="0" borderId="0"/>
    <xf numFmtId="0" fontId="29" fillId="0" borderId="0"/>
    <xf numFmtId="0" fontId="29" fillId="0" borderId="0"/>
    <xf numFmtId="0" fontId="104" fillId="0" borderId="0"/>
    <xf numFmtId="0" fontId="104" fillId="0" borderId="0"/>
    <xf numFmtId="0" fontId="38" fillId="0" borderId="0"/>
    <xf numFmtId="0" fontId="37" fillId="0" borderId="0"/>
    <xf numFmtId="0" fontId="38" fillId="0" borderId="0"/>
    <xf numFmtId="0" fontId="29" fillId="0" borderId="0"/>
    <xf numFmtId="0" fontId="84" fillId="129" borderId="0"/>
    <xf numFmtId="0" fontId="29" fillId="0" borderId="0"/>
    <xf numFmtId="0" fontId="37" fillId="0" borderId="0"/>
    <xf numFmtId="0" fontId="37" fillId="0" borderId="0"/>
    <xf numFmtId="0" fontId="84" fillId="129" borderId="0"/>
    <xf numFmtId="0" fontId="37" fillId="0" borderId="0"/>
    <xf numFmtId="0" fontId="66" fillId="0" borderId="0"/>
    <xf numFmtId="0" fontId="66" fillId="0" borderId="0"/>
    <xf numFmtId="0" fontId="38" fillId="0" borderId="0"/>
    <xf numFmtId="0" fontId="29" fillId="0" borderId="0"/>
    <xf numFmtId="0" fontId="29" fillId="0" borderId="0"/>
    <xf numFmtId="0" fontId="29" fillId="0" borderId="0"/>
    <xf numFmtId="0" fontId="29" fillId="0" borderId="0"/>
    <xf numFmtId="0" fontId="29" fillId="0" borderId="0"/>
    <xf numFmtId="0" fontId="29" fillId="0" borderId="0"/>
    <xf numFmtId="0" fontId="38" fillId="0" borderId="0"/>
    <xf numFmtId="0" fontId="38" fillId="0" borderId="0"/>
    <xf numFmtId="0" fontId="29" fillId="0" borderId="0"/>
    <xf numFmtId="0" fontId="29" fillId="0" borderId="0"/>
    <xf numFmtId="0" fontId="76" fillId="0" borderId="0"/>
    <xf numFmtId="0" fontId="29" fillId="0" borderId="0"/>
    <xf numFmtId="0" fontId="29" fillId="0" borderId="0"/>
    <xf numFmtId="0" fontId="172" fillId="0" borderId="0"/>
    <xf numFmtId="0" fontId="76" fillId="0" borderId="0"/>
    <xf numFmtId="0" fontId="29" fillId="0" borderId="0"/>
    <xf numFmtId="0" fontId="76" fillId="0" borderId="0"/>
    <xf numFmtId="0" fontId="29" fillId="0" borderId="0"/>
    <xf numFmtId="0" fontId="76" fillId="0" borderId="0"/>
    <xf numFmtId="0" fontId="29" fillId="0" borderId="0"/>
    <xf numFmtId="0" fontId="76" fillId="0" borderId="0"/>
    <xf numFmtId="0" fontId="29" fillId="0" borderId="0"/>
    <xf numFmtId="0" fontId="76" fillId="0" borderId="0"/>
    <xf numFmtId="0" fontId="29" fillId="0" borderId="0"/>
    <xf numFmtId="0" fontId="76" fillId="0" borderId="0"/>
    <xf numFmtId="0" fontId="29" fillId="0" borderId="0"/>
    <xf numFmtId="0" fontId="76" fillId="0" borderId="0"/>
    <xf numFmtId="0" fontId="29" fillId="0" borderId="0"/>
    <xf numFmtId="0" fontId="76" fillId="0" borderId="0"/>
    <xf numFmtId="0" fontId="29" fillId="0" borderId="0"/>
    <xf numFmtId="0" fontId="76" fillId="0" borderId="0"/>
    <xf numFmtId="0" fontId="29" fillId="0" borderId="0"/>
    <xf numFmtId="0" fontId="76" fillId="0" borderId="0"/>
    <xf numFmtId="0" fontId="29" fillId="0" borderId="0"/>
    <xf numFmtId="0" fontId="38" fillId="0" borderId="0"/>
    <xf numFmtId="0" fontId="3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7" fillId="0" borderId="0"/>
    <xf numFmtId="0" fontId="29" fillId="0" borderId="0"/>
    <xf numFmtId="0" fontId="29" fillId="0" borderId="0"/>
    <xf numFmtId="0" fontId="29" fillId="0" borderId="0"/>
    <xf numFmtId="0" fontId="29" fillId="0" borderId="0"/>
    <xf numFmtId="0" fontId="29" fillId="0" borderId="0"/>
    <xf numFmtId="0" fontId="29" fillId="0" borderId="0"/>
    <xf numFmtId="0" fontId="38" fillId="0" borderId="0"/>
    <xf numFmtId="0" fontId="29" fillId="0" borderId="0"/>
    <xf numFmtId="0" fontId="37" fillId="0" borderId="0"/>
    <xf numFmtId="0" fontId="29" fillId="0" borderId="0"/>
    <xf numFmtId="0" fontId="38" fillId="0" borderId="0"/>
    <xf numFmtId="0" fontId="38" fillId="0" borderId="0"/>
    <xf numFmtId="0" fontId="37"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7" fillId="0" borderId="0"/>
    <xf numFmtId="0" fontId="37" fillId="0" borderId="0"/>
    <xf numFmtId="0" fontId="3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8" fillId="0" borderId="0"/>
    <xf numFmtId="0" fontId="38" fillId="0" borderId="0"/>
    <xf numFmtId="0" fontId="76" fillId="0" borderId="0"/>
    <xf numFmtId="0" fontId="29" fillId="0" borderId="0"/>
    <xf numFmtId="0" fontId="29" fillId="0" borderId="0"/>
    <xf numFmtId="0" fontId="29" fillId="0" borderId="0"/>
    <xf numFmtId="0" fontId="76" fillId="0" borderId="0"/>
    <xf numFmtId="0" fontId="29" fillId="0" borderId="0"/>
    <xf numFmtId="0" fontId="29" fillId="0" borderId="0"/>
    <xf numFmtId="0" fontId="76" fillId="0" borderId="0"/>
    <xf numFmtId="0" fontId="29" fillId="0" borderId="0"/>
    <xf numFmtId="0" fontId="29" fillId="0" borderId="0"/>
    <xf numFmtId="0" fontId="76" fillId="0" borderId="0"/>
    <xf numFmtId="0" fontId="29" fillId="0" borderId="0"/>
    <xf numFmtId="0" fontId="76" fillId="0" borderId="0"/>
    <xf numFmtId="0" fontId="29" fillId="0" borderId="0"/>
    <xf numFmtId="0" fontId="29" fillId="0" borderId="0"/>
    <xf numFmtId="0" fontId="76" fillId="0" borderId="0"/>
    <xf numFmtId="0" fontId="29" fillId="0" borderId="0"/>
    <xf numFmtId="0" fontId="29" fillId="0" borderId="0"/>
    <xf numFmtId="0" fontId="29" fillId="0" borderId="0"/>
    <xf numFmtId="0" fontId="29" fillId="0" borderId="0"/>
    <xf numFmtId="0" fontId="72" fillId="0" borderId="0"/>
    <xf numFmtId="0" fontId="37" fillId="0" borderId="0"/>
    <xf numFmtId="0" fontId="66" fillId="0" borderId="0"/>
    <xf numFmtId="0" fontId="29" fillId="0" borderId="0"/>
    <xf numFmtId="0" fontId="38" fillId="0" borderId="0"/>
    <xf numFmtId="0" fontId="38" fillId="0" borderId="0"/>
    <xf numFmtId="0" fontId="72" fillId="0" borderId="0"/>
    <xf numFmtId="0" fontId="29" fillId="0" borderId="0"/>
    <xf numFmtId="0" fontId="37"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76" fillId="0" borderId="0"/>
    <xf numFmtId="0" fontId="29" fillId="0" borderId="0"/>
    <xf numFmtId="0" fontId="29" fillId="0" borderId="0"/>
    <xf numFmtId="0" fontId="29" fillId="0" borderId="0"/>
    <xf numFmtId="0" fontId="29" fillId="0" borderId="0"/>
    <xf numFmtId="0" fontId="29" fillId="0" borderId="0"/>
    <xf numFmtId="0" fontId="37" fillId="0" borderId="0"/>
    <xf numFmtId="0" fontId="29" fillId="0" borderId="0"/>
    <xf numFmtId="0" fontId="29" fillId="0" borderId="0"/>
    <xf numFmtId="0" fontId="37" fillId="0" borderId="0"/>
    <xf numFmtId="0" fontId="29" fillId="0" borderId="0"/>
    <xf numFmtId="0" fontId="29" fillId="0" borderId="0"/>
    <xf numFmtId="0" fontId="29" fillId="0" borderId="0"/>
    <xf numFmtId="0" fontId="29" fillId="0" borderId="0"/>
    <xf numFmtId="0" fontId="37" fillId="0" borderId="0"/>
    <xf numFmtId="0" fontId="37" fillId="0" borderId="0"/>
    <xf numFmtId="0" fontId="76" fillId="0" borderId="0"/>
    <xf numFmtId="0" fontId="66" fillId="0" borderId="0"/>
    <xf numFmtId="0" fontId="29" fillId="0" borderId="0"/>
    <xf numFmtId="0" fontId="37" fillId="0" borderId="0"/>
    <xf numFmtId="0" fontId="66"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7" fillId="0" borderId="0"/>
    <xf numFmtId="0" fontId="37" fillId="0" borderId="0"/>
    <xf numFmtId="0" fontId="76"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7" fillId="0" borderId="0"/>
    <xf numFmtId="0" fontId="72" fillId="0" borderId="0"/>
    <xf numFmtId="0" fontId="66" fillId="0" borderId="0"/>
    <xf numFmtId="0" fontId="38" fillId="0" borderId="0"/>
    <xf numFmtId="0" fontId="84" fillId="129" borderId="0"/>
    <xf numFmtId="0" fontId="72" fillId="0" borderId="0"/>
    <xf numFmtId="0" fontId="38" fillId="0" borderId="0"/>
    <xf numFmtId="0" fontId="72"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8" fillId="0" borderId="0"/>
    <xf numFmtId="0" fontId="37"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4" fillId="0" borderId="0"/>
    <xf numFmtId="0" fontId="29" fillId="0" borderId="0"/>
    <xf numFmtId="0" fontId="76"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76" fillId="0" borderId="0"/>
    <xf numFmtId="0" fontId="38" fillId="0" borderId="0"/>
    <xf numFmtId="0" fontId="37" fillId="0" borderId="0"/>
    <xf numFmtId="0" fontId="29" fillId="0" borderId="0"/>
    <xf numFmtId="0" fontId="29" fillId="0" borderId="0"/>
    <xf numFmtId="0" fontId="29" fillId="0" borderId="0"/>
    <xf numFmtId="0" fontId="29" fillId="0" borderId="0"/>
    <xf numFmtId="0" fontId="29" fillId="0" borderId="0"/>
    <xf numFmtId="0" fontId="29" fillId="0" borderId="0"/>
    <xf numFmtId="0" fontId="76" fillId="0" borderId="0"/>
    <xf numFmtId="0" fontId="38" fillId="0" borderId="0"/>
    <xf numFmtId="0" fontId="29" fillId="0" borderId="0"/>
    <xf numFmtId="0" fontId="37"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8" fillId="0" borderId="0"/>
    <xf numFmtId="0" fontId="38" fillId="0" borderId="0"/>
    <xf numFmtId="0" fontId="76"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7" fillId="0" borderId="0"/>
    <xf numFmtId="0" fontId="29" fillId="0" borderId="0"/>
    <xf numFmtId="0" fontId="37" fillId="0" borderId="0"/>
    <xf numFmtId="0" fontId="38" fillId="0" borderId="0"/>
    <xf numFmtId="0" fontId="38" fillId="0" borderId="0"/>
    <xf numFmtId="0" fontId="76"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76" fillId="0" borderId="0"/>
    <xf numFmtId="211"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76"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6" fillId="0" borderId="0"/>
    <xf numFmtId="0" fontId="37" fillId="0" borderId="0"/>
    <xf numFmtId="0" fontId="66" fillId="0" borderId="0"/>
    <xf numFmtId="0" fontId="66" fillId="0" borderId="0"/>
    <xf numFmtId="0" fontId="66" fillId="0" borderId="0"/>
    <xf numFmtId="0" fontId="66" fillId="0" borderId="0"/>
    <xf numFmtId="0" fontId="38" fillId="0" borderId="0"/>
    <xf numFmtId="0" fontId="84" fillId="129" borderId="0"/>
    <xf numFmtId="0" fontId="84" fillId="129" borderId="0"/>
    <xf numFmtId="0" fontId="66" fillId="0" borderId="0"/>
    <xf numFmtId="0" fontId="66" fillId="0" borderId="0"/>
    <xf numFmtId="0" fontId="84" fillId="129" borderId="0"/>
    <xf numFmtId="0" fontId="84" fillId="129" borderId="0"/>
    <xf numFmtId="0" fontId="37" fillId="0" borderId="0"/>
    <xf numFmtId="0" fontId="66" fillId="0" borderId="0"/>
    <xf numFmtId="0" fontId="66" fillId="0" borderId="0"/>
    <xf numFmtId="211"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211" fontId="29" fillId="0" borderId="0"/>
    <xf numFmtId="211" fontId="29" fillId="0" borderId="0"/>
    <xf numFmtId="0" fontId="7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84" fillId="129" borderId="0"/>
    <xf numFmtId="0" fontId="84" fillId="129" borderId="0"/>
    <xf numFmtId="0" fontId="66" fillId="0" borderId="0"/>
    <xf numFmtId="0" fontId="66" fillId="0" borderId="0"/>
    <xf numFmtId="0" fontId="66" fillId="0" borderId="0"/>
    <xf numFmtId="0" fontId="37" fillId="0" borderId="0"/>
    <xf numFmtId="0" fontId="37" fillId="0" borderId="0"/>
    <xf numFmtId="0" fontId="6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6" fillId="0" borderId="0"/>
    <xf numFmtId="0" fontId="37" fillId="0" borderId="0"/>
    <xf numFmtId="0" fontId="37" fillId="0" borderId="0"/>
    <xf numFmtId="0" fontId="6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6" fillId="0" borderId="0"/>
    <xf numFmtId="0" fontId="37" fillId="0" borderId="0"/>
    <xf numFmtId="0" fontId="37" fillId="0" borderId="0"/>
    <xf numFmtId="0" fontId="7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6" fillId="0" borderId="0"/>
    <xf numFmtId="0" fontId="37" fillId="0" borderId="0"/>
    <xf numFmtId="0" fontId="37" fillId="0" borderId="0"/>
    <xf numFmtId="0" fontId="66" fillId="0" borderId="0"/>
    <xf numFmtId="0" fontId="37" fillId="0" borderId="0"/>
    <xf numFmtId="0" fontId="37" fillId="0" borderId="0"/>
    <xf numFmtId="0" fontId="37" fillId="0" borderId="0"/>
    <xf numFmtId="0" fontId="37" fillId="0" borderId="0"/>
    <xf numFmtId="0" fontId="37" fillId="0" borderId="0"/>
    <xf numFmtId="0" fontId="37" fillId="0" borderId="0"/>
    <xf numFmtId="0" fontId="7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76" fillId="0" borderId="0"/>
    <xf numFmtId="0" fontId="6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76"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7" fillId="0" borderId="0"/>
    <xf numFmtId="0" fontId="79" fillId="0" borderId="0"/>
    <xf numFmtId="0" fontId="76" fillId="0" borderId="0"/>
    <xf numFmtId="0" fontId="79" fillId="0" borderId="0"/>
    <xf numFmtId="0" fontId="150" fillId="0" borderId="0"/>
    <xf numFmtId="0" fontId="37" fillId="0" borderId="0"/>
    <xf numFmtId="0" fontId="37" fillId="0" borderId="0"/>
    <xf numFmtId="0" fontId="37" fillId="0" borderId="0"/>
    <xf numFmtId="0" fontId="29" fillId="0" borderId="0"/>
    <xf numFmtId="0" fontId="29" fillId="0" borderId="0"/>
    <xf numFmtId="0" fontId="29" fillId="0" borderId="0"/>
    <xf numFmtId="0" fontId="37" fillId="0" borderId="0"/>
    <xf numFmtId="0" fontId="76" fillId="0" borderId="0"/>
    <xf numFmtId="0" fontId="29" fillId="0" borderId="0"/>
    <xf numFmtId="0" fontId="29" fillId="0" borderId="0"/>
    <xf numFmtId="0" fontId="29" fillId="0" borderId="0"/>
    <xf numFmtId="0" fontId="37" fillId="0" borderId="0"/>
    <xf numFmtId="0" fontId="29" fillId="0" borderId="0"/>
    <xf numFmtId="0" fontId="29" fillId="0" borderId="0"/>
    <xf numFmtId="0" fontId="29" fillId="0" borderId="0"/>
    <xf numFmtId="0" fontId="37" fillId="0" borderId="0"/>
    <xf numFmtId="0" fontId="76" fillId="0" borderId="0"/>
    <xf numFmtId="0" fontId="29" fillId="0" borderId="0"/>
    <xf numFmtId="0" fontId="29" fillId="0" borderId="0"/>
    <xf numFmtId="0" fontId="29" fillId="0" borderId="0"/>
    <xf numFmtId="0" fontId="37"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7" fillId="0" borderId="0"/>
    <xf numFmtId="0" fontId="76"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76"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76"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76" fillId="0" borderId="0"/>
    <xf numFmtId="0" fontId="38" fillId="0" borderId="0"/>
    <xf numFmtId="0" fontId="76"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76" fillId="0" borderId="0"/>
    <xf numFmtId="0" fontId="37" fillId="0" borderId="0"/>
    <xf numFmtId="0" fontId="38" fillId="0" borderId="0"/>
    <xf numFmtId="0" fontId="7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7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8"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8" fillId="0" borderId="0"/>
    <xf numFmtId="0" fontId="37" fillId="0" borderId="0"/>
    <xf numFmtId="0" fontId="79" fillId="0" borderId="0"/>
    <xf numFmtId="0" fontId="76" fillId="0" borderId="0"/>
    <xf numFmtId="0" fontId="7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29"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29"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38"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29"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29"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37" fillId="0" borderId="0"/>
    <xf numFmtId="0" fontId="37" fillId="0" borderId="0"/>
    <xf numFmtId="0" fontId="29"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29"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3" fontId="29"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75" applyNumberFormat="0" applyAlignment="0">
      <alignment horizontal="center"/>
    </xf>
    <xf numFmtId="0" fontId="37" fillId="0" borderId="0"/>
    <xf numFmtId="0" fontId="37" fillId="0" borderId="0"/>
    <xf numFmtId="0" fontId="37" fillId="0" borderId="20" applyNumberFormat="0" applyAlignment="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9" fontId="37" fillId="0" borderId="20"/>
    <xf numFmtId="0" fontId="37" fillId="0" borderId="0"/>
    <xf numFmtId="0" fontId="37" fillId="0" borderId="0"/>
    <xf numFmtId="4" fontId="72" fillId="88" borderId="76" applyNumberFormat="0" applyProtection="0">
      <alignment horizontal="right" vertical="center"/>
    </xf>
    <xf numFmtId="0" fontId="37" fillId="0" borderId="0"/>
    <xf numFmtId="0" fontId="37" fillId="0" borderId="0"/>
    <xf numFmtId="4" fontId="72" fillId="77" borderId="76" applyNumberFormat="0" applyProtection="0">
      <alignment vertical="center"/>
    </xf>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8"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84" fillId="129"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2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29" fillId="0" borderId="0"/>
    <xf numFmtId="0" fontId="38" fillId="0" borderId="0"/>
    <xf numFmtId="0" fontId="29" fillId="0" borderId="0"/>
    <xf numFmtId="0" fontId="29" fillId="0" borderId="0"/>
    <xf numFmtId="0" fontId="72" fillId="0" borderId="0"/>
    <xf numFmtId="0" fontId="29" fillId="0" borderId="0"/>
    <xf numFmtId="0" fontId="7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211" fontId="160"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72" fillId="0" borderId="0"/>
    <xf numFmtId="0" fontId="37" fillId="0" borderId="0"/>
    <xf numFmtId="0" fontId="72"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8" fillId="0" borderId="0"/>
    <xf numFmtId="0" fontId="76" fillId="0" borderId="0"/>
    <xf numFmtId="0" fontId="37" fillId="0" borderId="0"/>
    <xf numFmtId="0" fontId="37" fillId="0" borderId="0"/>
    <xf numFmtId="0" fontId="38" fillId="0" borderId="0"/>
    <xf numFmtId="0" fontId="76" fillId="0" borderId="0"/>
    <xf numFmtId="0" fontId="37" fillId="0" borderId="0"/>
    <xf numFmtId="0" fontId="37" fillId="0" borderId="0"/>
    <xf numFmtId="0" fontId="38" fillId="0" borderId="0"/>
    <xf numFmtId="0" fontId="76" fillId="0" borderId="0"/>
    <xf numFmtId="0" fontId="37" fillId="0" borderId="0"/>
    <xf numFmtId="0" fontId="37" fillId="0" borderId="0"/>
    <xf numFmtId="0" fontId="37" fillId="0" borderId="0"/>
    <xf numFmtId="0" fontId="37" fillId="0" borderId="0"/>
    <xf numFmtId="0" fontId="37" fillId="0" borderId="0"/>
    <xf numFmtId="0" fontId="38" fillId="0" borderId="0"/>
    <xf numFmtId="0" fontId="76" fillId="0" borderId="0"/>
    <xf numFmtId="0" fontId="37" fillId="0" borderId="0"/>
    <xf numFmtId="0" fontId="37" fillId="0" borderId="0"/>
    <xf numFmtId="0" fontId="38" fillId="0" borderId="0"/>
    <xf numFmtId="0" fontId="76" fillId="0" borderId="0"/>
    <xf numFmtId="0" fontId="37" fillId="0" borderId="0"/>
    <xf numFmtId="0" fontId="37" fillId="0" borderId="0"/>
    <xf numFmtId="0" fontId="38" fillId="0" borderId="0"/>
    <xf numFmtId="0" fontId="76" fillId="0" borderId="0"/>
    <xf numFmtId="0" fontId="37" fillId="0" borderId="0"/>
    <xf numFmtId="0" fontId="37" fillId="0" borderId="0"/>
    <xf numFmtId="0" fontId="38" fillId="0" borderId="0"/>
    <xf numFmtId="0" fontId="76" fillId="0" borderId="0"/>
    <xf numFmtId="0" fontId="37" fillId="0" borderId="0"/>
    <xf numFmtId="0" fontId="37" fillId="0" borderId="0"/>
    <xf numFmtId="0" fontId="38" fillId="0" borderId="0"/>
    <xf numFmtId="0" fontId="76" fillId="0" borderId="0"/>
    <xf numFmtId="0" fontId="37" fillId="0" borderId="0"/>
    <xf numFmtId="0" fontId="37" fillId="0" borderId="0"/>
    <xf numFmtId="0" fontId="38" fillId="0" borderId="0"/>
    <xf numFmtId="0" fontId="76" fillId="0" borderId="0"/>
    <xf numFmtId="0" fontId="37" fillId="0" borderId="0"/>
    <xf numFmtId="0" fontId="37" fillId="0" borderId="0"/>
    <xf numFmtId="0" fontId="38" fillId="0" borderId="0"/>
    <xf numFmtId="0" fontId="37" fillId="0" borderId="0"/>
    <xf numFmtId="0" fontId="37" fillId="0" borderId="0"/>
    <xf numFmtId="0" fontId="37" fillId="0" borderId="0"/>
    <xf numFmtId="0" fontId="38" fillId="0" borderId="0"/>
    <xf numFmtId="0" fontId="7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76"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29" fillId="0" borderId="0"/>
    <xf numFmtId="0" fontId="37" fillId="0" borderId="0"/>
    <xf numFmtId="0" fontId="29" fillId="0" borderId="0"/>
    <xf numFmtId="0" fontId="37" fillId="0" borderId="0"/>
    <xf numFmtId="0" fontId="29" fillId="0" borderId="0"/>
    <xf numFmtId="0" fontId="29" fillId="0" borderId="0"/>
    <xf numFmtId="0" fontId="29" fillId="0" borderId="0"/>
    <xf numFmtId="0" fontId="37" fillId="0" borderId="0"/>
    <xf numFmtId="0" fontId="37" fillId="0" borderId="0"/>
    <xf numFmtId="0" fontId="29" fillId="0" borderId="0"/>
    <xf numFmtId="0" fontId="29" fillId="0" borderId="0"/>
    <xf numFmtId="0" fontId="29" fillId="0" borderId="0"/>
    <xf numFmtId="0" fontId="29" fillId="0" borderId="0"/>
    <xf numFmtId="0" fontId="29" fillId="0" borderId="0"/>
    <xf numFmtId="0" fontId="37" fillId="0" borderId="0"/>
    <xf numFmtId="0" fontId="37" fillId="0" borderId="0"/>
    <xf numFmtId="0" fontId="37" fillId="0" borderId="0"/>
    <xf numFmtId="0" fontId="29" fillId="0" borderId="0"/>
    <xf numFmtId="211" fontId="29" fillId="0" borderId="0"/>
    <xf numFmtId="0" fontId="37" fillId="0" borderId="0"/>
    <xf numFmtId="0" fontId="37" fillId="0" borderId="0"/>
    <xf numFmtId="0" fontId="29" fillId="0" borderId="0"/>
    <xf numFmtId="0" fontId="37" fillId="0" borderId="0"/>
    <xf numFmtId="0" fontId="29" fillId="0" borderId="0"/>
    <xf numFmtId="211"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29" fillId="0" borderId="0"/>
    <xf numFmtId="0" fontId="37" fillId="0" borderId="0"/>
    <xf numFmtId="0" fontId="37" fillId="0" borderId="0"/>
    <xf numFmtId="0" fontId="29" fillId="0" borderId="0"/>
    <xf numFmtId="0" fontId="37" fillId="0" borderId="0"/>
    <xf numFmtId="0" fontId="37" fillId="0" borderId="0"/>
    <xf numFmtId="0" fontId="29" fillId="0" borderId="0"/>
    <xf numFmtId="0" fontId="37" fillId="0" borderId="0"/>
    <xf numFmtId="0" fontId="37" fillId="0" borderId="0"/>
    <xf numFmtId="0" fontId="29" fillId="0" borderId="0"/>
    <xf numFmtId="0" fontId="37" fillId="0" borderId="0"/>
    <xf numFmtId="0" fontId="29" fillId="0" borderId="0"/>
    <xf numFmtId="0" fontId="29" fillId="0" borderId="0"/>
    <xf numFmtId="0" fontId="37" fillId="0" borderId="0"/>
    <xf numFmtId="0" fontId="29" fillId="0" borderId="0"/>
    <xf numFmtId="0" fontId="29" fillId="0" borderId="0"/>
    <xf numFmtId="0" fontId="29" fillId="0" borderId="0"/>
    <xf numFmtId="0" fontId="29"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29" fillId="0" borderId="0"/>
    <xf numFmtId="0" fontId="29" fillId="0" borderId="0"/>
    <xf numFmtId="0" fontId="76"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7" fillId="0" borderId="0"/>
    <xf numFmtId="0" fontId="29"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72"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211" fontId="29" fillId="0" borderId="0"/>
    <xf numFmtId="0" fontId="29" fillId="0" borderId="0"/>
    <xf numFmtId="0" fontId="29"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211" fontId="29" fillId="0" borderId="0"/>
    <xf numFmtId="0" fontId="29" fillId="0" borderId="0"/>
    <xf numFmtId="0" fontId="38"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72" fillId="0" borderId="0"/>
    <xf numFmtId="0" fontId="29" fillId="0" borderId="0"/>
    <xf numFmtId="0" fontId="29" fillId="0" borderId="0"/>
    <xf numFmtId="0" fontId="37" fillId="0" borderId="0"/>
    <xf numFmtId="0" fontId="37" fillId="0" borderId="0"/>
    <xf numFmtId="0" fontId="38" fillId="0" borderId="0"/>
    <xf numFmtId="0" fontId="76" fillId="0" borderId="0"/>
    <xf numFmtId="0" fontId="37" fillId="0" borderId="0"/>
    <xf numFmtId="0" fontId="37" fillId="0" borderId="0"/>
    <xf numFmtId="0" fontId="38" fillId="0" borderId="0"/>
    <xf numFmtId="0" fontId="37" fillId="0" borderId="0"/>
    <xf numFmtId="0" fontId="37" fillId="0" borderId="0"/>
    <xf numFmtId="0" fontId="37" fillId="0" borderId="0"/>
    <xf numFmtId="0" fontId="38" fillId="0" borderId="0"/>
    <xf numFmtId="0" fontId="76" fillId="0" borderId="0"/>
    <xf numFmtId="0" fontId="37" fillId="0" borderId="0"/>
    <xf numFmtId="0" fontId="37" fillId="0" borderId="0"/>
    <xf numFmtId="0" fontId="38" fillId="0" borderId="0"/>
    <xf numFmtId="0" fontId="37" fillId="0" borderId="0"/>
    <xf numFmtId="0" fontId="37" fillId="0" borderId="0"/>
    <xf numFmtId="0" fontId="37" fillId="0" borderId="0"/>
    <xf numFmtId="0" fontId="38" fillId="0" borderId="0"/>
    <xf numFmtId="0" fontId="76" fillId="0" borderId="0"/>
    <xf numFmtId="0" fontId="37" fillId="0" borderId="0"/>
    <xf numFmtId="0" fontId="37" fillId="0" borderId="0"/>
    <xf numFmtId="0" fontId="76" fillId="0" borderId="0"/>
    <xf numFmtId="0" fontId="37" fillId="0" borderId="0"/>
    <xf numFmtId="0" fontId="37" fillId="0" borderId="0"/>
    <xf numFmtId="0" fontId="76" fillId="0" borderId="0"/>
    <xf numFmtId="0" fontId="37" fillId="0" borderId="0"/>
    <xf numFmtId="0" fontId="37" fillId="0" borderId="0"/>
    <xf numFmtId="0" fontId="76" fillId="0" borderId="0"/>
    <xf numFmtId="0" fontId="37" fillId="0" borderId="0"/>
    <xf numFmtId="0" fontId="37" fillId="0" borderId="0"/>
    <xf numFmtId="0" fontId="38" fillId="0" borderId="0"/>
    <xf numFmtId="0" fontId="37" fillId="0" borderId="0"/>
    <xf numFmtId="0" fontId="37" fillId="0" borderId="0"/>
    <xf numFmtId="0" fontId="37" fillId="0" borderId="0"/>
    <xf numFmtId="0" fontId="38" fillId="0" borderId="0"/>
    <xf numFmtId="0" fontId="76"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76" fillId="0" borderId="0"/>
    <xf numFmtId="0" fontId="37" fillId="0" borderId="0"/>
    <xf numFmtId="0" fontId="29" fillId="0" borderId="0"/>
    <xf numFmtId="0" fontId="37" fillId="0" borderId="0"/>
    <xf numFmtId="0" fontId="37" fillId="0" borderId="0"/>
    <xf numFmtId="0" fontId="29" fillId="0" borderId="0"/>
    <xf numFmtId="0" fontId="66" fillId="0" borderId="0"/>
    <xf numFmtId="0" fontId="37" fillId="0" borderId="0"/>
    <xf numFmtId="0" fontId="37" fillId="0" borderId="0"/>
    <xf numFmtId="0" fontId="37" fillId="0" borderId="0"/>
    <xf numFmtId="0" fontId="38" fillId="0" borderId="0"/>
    <xf numFmtId="0" fontId="29" fillId="0" borderId="0"/>
    <xf numFmtId="0" fontId="37" fillId="0" borderId="0"/>
    <xf numFmtId="0" fontId="37" fillId="0" borderId="0"/>
    <xf numFmtId="0" fontId="29" fillId="0" borderId="0"/>
    <xf numFmtId="0" fontId="38" fillId="0" borderId="0"/>
    <xf numFmtId="0" fontId="76" fillId="0" borderId="0"/>
    <xf numFmtId="0" fontId="37" fillId="0" borderId="0"/>
    <xf numFmtId="0" fontId="37" fillId="0" borderId="0"/>
    <xf numFmtId="0" fontId="76"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29"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29"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37" fillId="0" borderId="0"/>
    <xf numFmtId="0" fontId="37" fillId="0" borderId="0"/>
    <xf numFmtId="0" fontId="29"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29"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9" fontId="37" fillId="0" borderId="2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29" fillId="0" borderId="0"/>
    <xf numFmtId="0" fontId="37" fillId="0" borderId="0"/>
    <xf numFmtId="0" fontId="76" fillId="0" borderId="0"/>
    <xf numFmtId="0" fontId="29" fillId="0" borderId="0"/>
    <xf numFmtId="49" fontId="37" fillId="0" borderId="2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29"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7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76" fillId="0" borderId="0"/>
    <xf numFmtId="0" fontId="37" fillId="0" borderId="0"/>
    <xf numFmtId="0" fontId="37" fillId="0" borderId="0"/>
    <xf numFmtId="0" fontId="66" fillId="0" borderId="0"/>
    <xf numFmtId="0" fontId="37" fillId="0" borderId="0"/>
    <xf numFmtId="0" fontId="29" fillId="0" borderId="0"/>
    <xf numFmtId="0" fontId="37" fillId="0" borderId="0"/>
    <xf numFmtId="0" fontId="37" fillId="0" borderId="0"/>
    <xf numFmtId="0" fontId="29" fillId="0" borderId="0"/>
    <xf numFmtId="0" fontId="38" fillId="0" borderId="0"/>
    <xf numFmtId="0" fontId="76" fillId="0" borderId="0"/>
    <xf numFmtId="0" fontId="37" fillId="0" borderId="0"/>
    <xf numFmtId="0" fontId="29" fillId="0" borderId="0"/>
    <xf numFmtId="0" fontId="76" fillId="0" borderId="0"/>
    <xf numFmtId="0" fontId="76" fillId="0" borderId="0"/>
    <xf numFmtId="0" fontId="37" fillId="0" borderId="0"/>
    <xf numFmtId="0" fontId="37" fillId="0" borderId="0"/>
    <xf numFmtId="0" fontId="66" fillId="0" borderId="0"/>
    <xf numFmtId="0" fontId="37" fillId="0" borderId="0"/>
    <xf numFmtId="0" fontId="29" fillId="0" borderId="0"/>
    <xf numFmtId="0" fontId="29" fillId="0" borderId="0"/>
    <xf numFmtId="0" fontId="76" fillId="0" borderId="0"/>
    <xf numFmtId="0" fontId="37" fillId="0" borderId="0"/>
    <xf numFmtId="0" fontId="37" fillId="0" borderId="0"/>
    <xf numFmtId="0" fontId="29" fillId="0" borderId="0"/>
    <xf numFmtId="0" fontId="76" fillId="0" borderId="0"/>
    <xf numFmtId="0" fontId="37" fillId="0" borderId="0"/>
    <xf numFmtId="0" fontId="76" fillId="0" borderId="0"/>
    <xf numFmtId="0" fontId="37" fillId="0" borderId="0"/>
    <xf numFmtId="0" fontId="37" fillId="0" borderId="0"/>
    <xf numFmtId="0" fontId="66" fillId="0" borderId="0"/>
    <xf numFmtId="0" fontId="37" fillId="0" borderId="0"/>
    <xf numFmtId="0" fontId="37" fillId="0" borderId="0"/>
    <xf numFmtId="0" fontId="29" fillId="0" borderId="0"/>
    <xf numFmtId="0" fontId="76" fillId="0" borderId="0"/>
    <xf numFmtId="0" fontId="76" fillId="0" borderId="0"/>
    <xf numFmtId="0" fontId="29" fillId="0" borderId="0"/>
    <xf numFmtId="0" fontId="37" fillId="0" borderId="0"/>
    <xf numFmtId="0" fontId="37" fillId="0" borderId="0"/>
    <xf numFmtId="0" fontId="76" fillId="0" borderId="0"/>
    <xf numFmtId="0" fontId="37" fillId="0" borderId="0"/>
    <xf numFmtId="0" fontId="37" fillId="0" borderId="0"/>
    <xf numFmtId="0" fontId="66"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29" fillId="0" borderId="0"/>
    <xf numFmtId="0" fontId="76" fillId="0" borderId="0"/>
    <xf numFmtId="0" fontId="29" fillId="0" borderId="0"/>
    <xf numFmtId="0" fontId="29" fillId="0" borderId="0"/>
    <xf numFmtId="0" fontId="37" fillId="0" borderId="0"/>
    <xf numFmtId="0" fontId="29" fillId="0" borderId="0"/>
    <xf numFmtId="0" fontId="37" fillId="0" borderId="0"/>
    <xf numFmtId="0" fontId="76" fillId="0" borderId="0"/>
    <xf numFmtId="0" fontId="29" fillId="0" borderId="0"/>
    <xf numFmtId="0" fontId="37" fillId="0" borderId="0"/>
    <xf numFmtId="0" fontId="76" fillId="0" borderId="0"/>
    <xf numFmtId="0" fontId="29" fillId="0" borderId="0"/>
    <xf numFmtId="0" fontId="37" fillId="0" borderId="0"/>
    <xf numFmtId="0" fontId="76" fillId="0" borderId="0"/>
    <xf numFmtId="0" fontId="37" fillId="0" borderId="0"/>
    <xf numFmtId="0" fontId="37" fillId="0" borderId="0"/>
    <xf numFmtId="0" fontId="66" fillId="0" borderId="0"/>
    <xf numFmtId="0" fontId="37" fillId="0" borderId="0"/>
    <xf numFmtId="0" fontId="76" fillId="0" borderId="0"/>
    <xf numFmtId="0" fontId="29" fillId="0" borderId="0"/>
    <xf numFmtId="0" fontId="76" fillId="0" borderId="0"/>
    <xf numFmtId="0" fontId="29" fillId="0" borderId="0"/>
    <xf numFmtId="0" fontId="76" fillId="0" borderId="0"/>
    <xf numFmtId="0" fontId="29" fillId="0" borderId="0"/>
    <xf numFmtId="0" fontId="76" fillId="0" borderId="0"/>
    <xf numFmtId="0" fontId="29" fillId="0" borderId="0"/>
    <xf numFmtId="0" fontId="76" fillId="0" borderId="0"/>
    <xf numFmtId="0" fontId="29" fillId="0" borderId="0"/>
    <xf numFmtId="0" fontId="76" fillId="0" borderId="0"/>
    <xf numFmtId="0" fontId="29" fillId="0" borderId="0"/>
    <xf numFmtId="0" fontId="76"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40" fillId="69" borderId="71" applyNumberFormat="0" applyAlignment="0"/>
    <xf numFmtId="0" fontId="37" fillId="0" borderId="0"/>
    <xf numFmtId="0" fontId="37" fillId="0" borderId="0"/>
    <xf numFmtId="1" fontId="40" fillId="69" borderId="71" applyNumberFormat="0" applyAlignment="0">
      <alignment horizontal="left"/>
    </xf>
    <xf numFmtId="0" fontId="37" fillId="0" borderId="0"/>
    <xf numFmtId="0" fontId="37" fillId="0" borderId="0"/>
    <xf numFmtId="1" fontId="40" fillId="93" borderId="71" applyNumberFormat="0" applyAlignment="0">
      <alignment horizontal="center"/>
    </xf>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29"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211"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76"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7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29"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29" fillId="0" borderId="0"/>
    <xf numFmtId="0" fontId="37" fillId="0" borderId="0"/>
    <xf numFmtId="0" fontId="29" fillId="0" borderId="0"/>
    <xf numFmtId="0" fontId="37" fillId="0" borderId="0"/>
    <xf numFmtId="0" fontId="37" fillId="0" borderId="0"/>
    <xf numFmtId="0" fontId="37" fillId="0" borderId="75" applyNumberFormat="0" applyAlignment="0">
      <alignment horizontal="center"/>
    </xf>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3" fontId="144" fillId="0" borderId="74"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76" fillId="0" borderId="0"/>
    <xf numFmtId="0" fontId="37" fillId="0" borderId="0"/>
    <xf numFmtId="0" fontId="37" fillId="0" borderId="0"/>
    <xf numFmtId="0" fontId="37" fillId="0" borderId="0"/>
    <xf numFmtId="0" fontId="29" fillId="0" borderId="0"/>
    <xf numFmtId="0" fontId="37" fillId="0" borderId="0"/>
    <xf numFmtId="0" fontId="29" fillId="0" borderId="0"/>
    <xf numFmtId="0" fontId="29" fillId="0" borderId="0"/>
    <xf numFmtId="0" fontId="29" fillId="0" borderId="0"/>
    <xf numFmtId="0" fontId="37" fillId="0" borderId="0"/>
    <xf numFmtId="0" fontId="29" fillId="0" borderId="0"/>
    <xf numFmtId="0" fontId="37" fillId="0" borderId="0"/>
    <xf numFmtId="0" fontId="84" fillId="129" borderId="0"/>
    <xf numFmtId="0" fontId="37" fillId="0" borderId="0"/>
    <xf numFmtId="0" fontId="37" fillId="0" borderId="0"/>
    <xf numFmtId="0" fontId="72" fillId="0" borderId="0"/>
    <xf numFmtId="0" fontId="37" fillId="0" borderId="0"/>
    <xf numFmtId="0" fontId="37" fillId="0" borderId="0"/>
    <xf numFmtId="0" fontId="37" fillId="0" borderId="0"/>
    <xf numFmtId="0" fontId="76" fillId="0" borderId="0"/>
    <xf numFmtId="0" fontId="37" fillId="0" borderId="0"/>
    <xf numFmtId="0" fontId="37" fillId="0" borderId="0"/>
    <xf numFmtId="0" fontId="37" fillId="0" borderId="0"/>
    <xf numFmtId="0" fontId="37" fillId="0" borderId="0"/>
    <xf numFmtId="0" fontId="29" fillId="0" borderId="0"/>
    <xf numFmtId="0" fontId="29" fillId="0" borderId="0"/>
    <xf numFmtId="0" fontId="72" fillId="0" borderId="0"/>
    <xf numFmtId="0" fontId="37" fillId="0" borderId="0"/>
    <xf numFmtId="0" fontId="37" fillId="0" borderId="0"/>
    <xf numFmtId="0" fontId="29" fillId="0" borderId="0"/>
    <xf numFmtId="0" fontId="29" fillId="0" borderId="0"/>
    <xf numFmtId="0" fontId="37" fillId="0" borderId="0"/>
    <xf numFmtId="0" fontId="84" fillId="129" borderId="0"/>
    <xf numFmtId="211" fontId="37" fillId="0" borderId="0"/>
    <xf numFmtId="0" fontId="37" fillId="0" borderId="0"/>
    <xf numFmtId="0" fontId="37" fillId="0" borderId="0"/>
    <xf numFmtId="0" fontId="37" fillId="0" borderId="0"/>
    <xf numFmtId="0" fontId="37" fillId="0" borderId="0"/>
    <xf numFmtId="0" fontId="72" fillId="0" borderId="0"/>
    <xf numFmtId="0" fontId="37" fillId="0" borderId="0"/>
    <xf numFmtId="0" fontId="29" fillId="0" borderId="0"/>
    <xf numFmtId="0" fontId="37" fillId="0" borderId="0"/>
    <xf numFmtId="0" fontId="29" fillId="0" borderId="0"/>
    <xf numFmtId="0" fontId="37" fillId="0" borderId="0"/>
    <xf numFmtId="0" fontId="37" fillId="0" borderId="0"/>
    <xf numFmtId="0" fontId="29" fillId="0" borderId="0"/>
    <xf numFmtId="0" fontId="37" fillId="0" borderId="0"/>
    <xf numFmtId="0" fontId="29" fillId="0" borderId="0"/>
    <xf numFmtId="0" fontId="37" fillId="0" borderId="0"/>
    <xf numFmtId="0" fontId="37" fillId="0" borderId="0"/>
    <xf numFmtId="0" fontId="37" fillId="0" borderId="0"/>
    <xf numFmtId="0" fontId="37" fillId="0" borderId="0"/>
    <xf numFmtId="0" fontId="76" fillId="0" borderId="0"/>
    <xf numFmtId="0" fontId="29" fillId="0" borderId="0"/>
    <xf numFmtId="0" fontId="76" fillId="0" borderId="0"/>
    <xf numFmtId="0" fontId="29" fillId="0" borderId="0"/>
    <xf numFmtId="0" fontId="76" fillId="0" borderId="0"/>
    <xf numFmtId="0" fontId="29" fillId="0" borderId="0"/>
    <xf numFmtId="0" fontId="76" fillId="0" borderId="0"/>
    <xf numFmtId="0" fontId="29" fillId="0" borderId="0"/>
    <xf numFmtId="0" fontId="76" fillId="0" borderId="0"/>
    <xf numFmtId="0" fontId="29" fillId="0" borderId="0"/>
    <xf numFmtId="0" fontId="76" fillId="0" borderId="0"/>
    <xf numFmtId="0" fontId="29" fillId="0" borderId="0"/>
    <xf numFmtId="0" fontId="76" fillId="0" borderId="0"/>
    <xf numFmtId="0" fontId="29" fillId="0" borderId="0"/>
    <xf numFmtId="0" fontId="76" fillId="0" borderId="0"/>
    <xf numFmtId="0" fontId="29" fillId="0" borderId="0"/>
    <xf numFmtId="0" fontId="37" fillId="0" borderId="0"/>
    <xf numFmtId="0" fontId="29" fillId="0" borderId="0"/>
    <xf numFmtId="0" fontId="29" fillId="0" borderId="0"/>
    <xf numFmtId="0" fontId="29" fillId="0" borderId="0"/>
    <xf numFmtId="0" fontId="37" fillId="0" borderId="0"/>
    <xf numFmtId="0" fontId="29" fillId="0" borderId="0"/>
    <xf numFmtId="0" fontId="29" fillId="0" borderId="0"/>
    <xf numFmtId="0" fontId="37" fillId="0" borderId="0"/>
    <xf numFmtId="0" fontId="37" fillId="0" borderId="0"/>
    <xf numFmtId="0" fontId="29" fillId="0" borderId="0"/>
    <xf numFmtId="0" fontId="37" fillId="0" borderId="0"/>
    <xf numFmtId="0" fontId="29" fillId="0" borderId="0"/>
    <xf numFmtId="0" fontId="76" fillId="0" borderId="0"/>
    <xf numFmtId="0" fontId="29" fillId="0" borderId="0"/>
    <xf numFmtId="0" fontId="29" fillId="0" borderId="0"/>
    <xf numFmtId="0" fontId="37" fillId="0" borderId="0"/>
    <xf numFmtId="0" fontId="29" fillId="0" borderId="0"/>
    <xf numFmtId="0" fontId="29" fillId="0" borderId="0"/>
    <xf numFmtId="0" fontId="6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38"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7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29" fillId="0" borderId="0"/>
    <xf numFmtId="0" fontId="37" fillId="0" borderId="0"/>
    <xf numFmtId="0" fontId="37" fillId="0" borderId="0"/>
    <xf numFmtId="0" fontId="29"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29" fillId="0" borderId="0"/>
    <xf numFmtId="0" fontId="37" fillId="0" borderId="0"/>
    <xf numFmtId="0" fontId="29" fillId="0" borderId="0"/>
    <xf numFmtId="0" fontId="72"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72" fillId="0" borderId="0"/>
    <xf numFmtId="0" fontId="66" fillId="0" borderId="0"/>
    <xf numFmtId="0" fontId="84" fillId="129"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29" fillId="0" borderId="0"/>
    <xf numFmtId="0" fontId="37" fillId="0" borderId="0"/>
    <xf numFmtId="0" fontId="29" fillId="0" borderId="0"/>
    <xf numFmtId="0" fontId="29" fillId="0" borderId="0"/>
    <xf numFmtId="0" fontId="29" fillId="0" borderId="0"/>
    <xf numFmtId="0" fontId="37" fillId="0" borderId="0"/>
    <xf numFmtId="0" fontId="29" fillId="0" borderId="0"/>
    <xf numFmtId="0" fontId="29" fillId="0" borderId="0"/>
    <xf numFmtId="0" fontId="29" fillId="0" borderId="0"/>
    <xf numFmtId="0" fontId="76" fillId="0" borderId="0"/>
    <xf numFmtId="0" fontId="29" fillId="0" borderId="0"/>
    <xf numFmtId="0" fontId="29" fillId="0" borderId="0"/>
    <xf numFmtId="0" fontId="29" fillId="0" borderId="0"/>
    <xf numFmtId="0" fontId="76" fillId="0" borderId="0"/>
    <xf numFmtId="0" fontId="29" fillId="0" borderId="0"/>
    <xf numFmtId="0" fontId="29" fillId="0" borderId="0"/>
    <xf numFmtId="0" fontId="29" fillId="0" borderId="0"/>
    <xf numFmtId="0" fontId="76" fillId="0" borderId="0"/>
    <xf numFmtId="0" fontId="29" fillId="0" borderId="0"/>
    <xf numFmtId="0" fontId="29" fillId="0" borderId="0"/>
    <xf numFmtId="0" fontId="29" fillId="0" borderId="0"/>
    <xf numFmtId="0" fontId="76" fillId="0" borderId="0"/>
    <xf numFmtId="0" fontId="29" fillId="0" borderId="0"/>
    <xf numFmtId="0" fontId="76" fillId="0" borderId="0"/>
    <xf numFmtId="0" fontId="29" fillId="0" borderId="0"/>
    <xf numFmtId="0" fontId="76" fillId="0" borderId="0"/>
    <xf numFmtId="0" fontId="29" fillId="0" borderId="0"/>
    <xf numFmtId="0" fontId="76" fillId="0" borderId="0"/>
    <xf numFmtId="0" fontId="29" fillId="0" borderId="0"/>
    <xf numFmtId="0" fontId="37" fillId="0" borderId="0"/>
    <xf numFmtId="0" fontId="37" fillId="0" borderId="0"/>
    <xf numFmtId="0" fontId="84" fillId="129" borderId="0"/>
    <xf numFmtId="0" fontId="37" fillId="0" borderId="0"/>
    <xf numFmtId="0" fontId="37" fillId="0" borderId="0"/>
    <xf numFmtId="0" fontId="37" fillId="0" borderId="0"/>
    <xf numFmtId="0" fontId="37" fillId="0" borderId="0"/>
    <xf numFmtId="0" fontId="37" fillId="0" borderId="0"/>
    <xf numFmtId="0" fontId="84" fillId="129" borderId="0"/>
    <xf numFmtId="0" fontId="37" fillId="0" borderId="0"/>
    <xf numFmtId="0" fontId="84" fillId="129" borderId="0"/>
    <xf numFmtId="0" fontId="37" fillId="0" borderId="0"/>
    <xf numFmtId="0" fontId="37" fillId="0" borderId="0"/>
    <xf numFmtId="0" fontId="38"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29"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76"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29" fillId="0" borderId="0"/>
    <xf numFmtId="0" fontId="29" fillId="0" borderId="0"/>
    <xf numFmtId="0" fontId="29" fillId="0" borderId="0"/>
    <xf numFmtId="0" fontId="76" fillId="0" borderId="0"/>
    <xf numFmtId="0" fontId="29" fillId="0" borderId="0"/>
    <xf numFmtId="0" fontId="76" fillId="0" borderId="0"/>
    <xf numFmtId="0" fontId="29" fillId="0" borderId="0"/>
    <xf numFmtId="0" fontId="76"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7" fillId="66" borderId="34" applyNumberFormat="0" applyFont="0" applyAlignment="0" applyProtection="0"/>
    <xf numFmtId="0" fontId="37" fillId="0" borderId="0"/>
    <xf numFmtId="0" fontId="29" fillId="10" borderId="17" applyNumberFormat="0" applyFont="0" applyAlignment="0" applyProtection="0"/>
    <xf numFmtId="0" fontId="37" fillId="0" borderId="0"/>
    <xf numFmtId="0" fontId="37" fillId="0" borderId="0"/>
    <xf numFmtId="0" fontId="37" fillId="0" borderId="0"/>
    <xf numFmtId="0" fontId="29" fillId="10" borderId="17" applyNumberFormat="0" applyFont="0" applyAlignment="0" applyProtection="0"/>
    <xf numFmtId="0" fontId="37" fillId="0" borderId="0"/>
    <xf numFmtId="0" fontId="29" fillId="10" borderId="17" applyNumberFormat="0" applyFont="0" applyAlignment="0" applyProtection="0"/>
    <xf numFmtId="0" fontId="29" fillId="10" borderId="17" applyNumberFormat="0" applyFont="0" applyAlignment="0" applyProtection="0"/>
    <xf numFmtId="0" fontId="37" fillId="0" borderId="0"/>
    <xf numFmtId="0" fontId="29" fillId="10" borderId="17" applyNumberFormat="0" applyFont="0" applyAlignment="0" applyProtection="0"/>
    <xf numFmtId="0" fontId="37" fillId="39" borderId="34" applyNumberFormat="0" applyFont="0" applyAlignment="0" applyProtection="0"/>
    <xf numFmtId="0" fontId="37" fillId="0" borderId="0"/>
    <xf numFmtId="0" fontId="37" fillId="0" borderId="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84" fillId="66" borderId="53" applyNumberFormat="0" applyFont="0" applyAlignment="0" applyProtection="0"/>
    <xf numFmtId="0" fontId="72" fillId="39" borderId="34" applyNumberFormat="0" applyFont="0" applyAlignment="0" applyProtection="0"/>
    <xf numFmtId="0" fontId="37" fillId="0" borderId="0"/>
    <xf numFmtId="0" fontId="37" fillId="0" borderId="0"/>
    <xf numFmtId="0" fontId="84" fillId="66" borderId="53" applyNumberFormat="0" applyFont="0" applyAlignment="0" applyProtection="0"/>
    <xf numFmtId="0" fontId="72" fillId="39" borderId="34" applyNumberFormat="0" applyFont="0" applyAlignment="0" applyProtection="0"/>
    <xf numFmtId="0" fontId="37" fillId="0" borderId="0"/>
    <xf numFmtId="0" fontId="29" fillId="10" borderId="17" applyNumberFormat="0" applyFont="0" applyAlignment="0" applyProtection="0"/>
    <xf numFmtId="0" fontId="37" fillId="0" borderId="0"/>
    <xf numFmtId="0" fontId="29" fillId="10" borderId="17" applyNumberFormat="0" applyFont="0" applyAlignment="0" applyProtection="0"/>
    <xf numFmtId="0" fontId="37" fillId="0" borderId="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66" fillId="10" borderId="17" applyNumberFormat="0" applyFont="0" applyAlignment="0" applyProtection="0"/>
    <xf numFmtId="0" fontId="72" fillId="39" borderId="34" applyNumberFormat="0" applyFont="0" applyAlignment="0" applyProtection="0"/>
    <xf numFmtId="0" fontId="37" fillId="0" borderId="0"/>
    <xf numFmtId="0" fontId="29" fillId="10" borderId="17" applyNumberFormat="0" applyFont="0" applyAlignment="0" applyProtection="0"/>
    <xf numFmtId="0" fontId="37" fillId="0" borderId="0"/>
    <xf numFmtId="0" fontId="29" fillId="10" borderId="17" applyNumberFormat="0" applyFont="0" applyAlignment="0" applyProtection="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37" fillId="39" borderId="34" applyNumberFormat="0" applyFont="0" applyAlignment="0" applyProtection="0"/>
    <xf numFmtId="0" fontId="66" fillId="10" borderId="17" applyNumberFormat="0" applyFont="0" applyAlignment="0" applyProtection="0"/>
    <xf numFmtId="0" fontId="37" fillId="0" borderId="0"/>
    <xf numFmtId="0" fontId="37" fillId="0" borderId="0"/>
    <xf numFmtId="0" fontId="37" fillId="0" borderId="0"/>
    <xf numFmtId="0" fontId="37" fillId="0" borderId="0"/>
    <xf numFmtId="0" fontId="66" fillId="10" borderId="17" applyNumberFormat="0" applyFont="0" applyAlignment="0" applyProtection="0"/>
    <xf numFmtId="0" fontId="29" fillId="10" borderId="17" applyNumberFormat="0" applyFont="0" applyAlignment="0" applyProtection="0"/>
    <xf numFmtId="0" fontId="37" fillId="0" borderId="0"/>
    <xf numFmtId="0" fontId="37" fillId="0" borderId="0"/>
    <xf numFmtId="0" fontId="66" fillId="10" borderId="17" applyNumberFormat="0" applyFont="0" applyAlignment="0" applyProtection="0"/>
    <xf numFmtId="0" fontId="29" fillId="10" borderId="17" applyNumberFormat="0" applyFont="0" applyAlignment="0" applyProtection="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66" fillId="10" borderId="17" applyNumberFormat="0" applyFont="0" applyAlignment="0" applyProtection="0"/>
    <xf numFmtId="0" fontId="84" fillId="66" borderId="53" applyNumberFormat="0" applyFont="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29" fillId="10" borderId="17" applyNumberFormat="0" applyFont="0" applyAlignment="0" applyProtection="0"/>
    <xf numFmtId="0" fontId="29" fillId="10" borderId="17" applyNumberFormat="0" applyFont="0" applyAlignment="0" applyProtection="0"/>
    <xf numFmtId="0" fontId="37" fillId="0" borderId="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29" fillId="10" borderId="17" applyNumberFormat="0" applyFont="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29" fillId="10" borderId="17" applyNumberFormat="0" applyFont="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66" fillId="10" borderId="17" applyNumberFormat="0" applyFont="0" applyAlignment="0" applyProtection="0"/>
    <xf numFmtId="0" fontId="29" fillId="10" borderId="17" applyNumberFormat="0" applyFont="0" applyAlignment="0" applyProtection="0"/>
    <xf numFmtId="0" fontId="37" fillId="0" borderId="0"/>
    <xf numFmtId="0" fontId="37" fillId="0" borderId="0"/>
    <xf numFmtId="0" fontId="29" fillId="10" borderId="17" applyNumberFormat="0" applyFont="0" applyAlignment="0" applyProtection="0"/>
    <xf numFmtId="0" fontId="37" fillId="0" borderId="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66" fillId="10" borderId="17" applyNumberFormat="0" applyFont="0" applyAlignment="0" applyProtection="0"/>
    <xf numFmtId="0" fontId="29" fillId="10" borderId="17" applyNumberFormat="0" applyFont="0" applyAlignment="0" applyProtection="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29" fillId="10" borderId="17" applyNumberFormat="0" applyFont="0" applyAlignment="0" applyProtection="0"/>
    <xf numFmtId="0" fontId="37" fillId="0" borderId="0"/>
    <xf numFmtId="0" fontId="37" fillId="0" borderId="0"/>
    <xf numFmtId="0" fontId="37" fillId="0" borderId="0"/>
    <xf numFmtId="0" fontId="66" fillId="10" borderId="17" applyNumberFormat="0" applyFont="0" applyAlignment="0" applyProtection="0"/>
    <xf numFmtId="0" fontId="29" fillId="10" borderId="17" applyNumberFormat="0" applyFont="0" applyAlignment="0" applyProtection="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66" fillId="10" borderId="17" applyNumberFormat="0" applyFont="0" applyAlignment="0" applyProtection="0"/>
    <xf numFmtId="0" fontId="29" fillId="10" borderId="17" applyNumberFormat="0" applyFont="0" applyAlignment="0" applyProtection="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29" fillId="10" borderId="17" applyNumberFormat="0" applyFont="0" applyAlignment="0" applyProtection="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29" fillId="10" borderId="17" applyNumberFormat="0" applyFont="0" applyAlignment="0" applyProtection="0"/>
    <xf numFmtId="0" fontId="37" fillId="0" borderId="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29" fillId="10" borderId="17" applyNumberFormat="0" applyFont="0" applyAlignment="0" applyProtection="0"/>
    <xf numFmtId="0" fontId="37" fillId="0" borderId="0"/>
    <xf numFmtId="0" fontId="37" fillId="0" borderId="0"/>
    <xf numFmtId="0" fontId="37" fillId="0" borderId="0"/>
    <xf numFmtId="0" fontId="66" fillId="10" borderId="17" applyNumberFormat="0" applyFont="0" applyAlignment="0" applyProtection="0"/>
    <xf numFmtId="0" fontId="29" fillId="10" borderId="17" applyNumberFormat="0" applyFont="0" applyAlignment="0" applyProtection="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29" fillId="10" borderId="17" applyNumberFormat="0" applyFont="0" applyAlignment="0" applyProtection="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29" fillId="10" borderId="17" applyNumberFormat="0" applyFont="0" applyAlignment="0" applyProtection="0"/>
    <xf numFmtId="0" fontId="37" fillId="0" borderId="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29" fillId="10" borderId="17" applyNumberFormat="0" applyFont="0" applyAlignment="0" applyProtection="0"/>
    <xf numFmtId="0" fontId="37" fillId="0" borderId="0"/>
    <xf numFmtId="0" fontId="37" fillId="0" borderId="0"/>
    <xf numFmtId="0" fontId="37" fillId="0" borderId="0"/>
    <xf numFmtId="0" fontId="66" fillId="10" borderId="17" applyNumberFormat="0" applyFont="0" applyAlignment="0" applyProtection="0"/>
    <xf numFmtId="0" fontId="29" fillId="10" borderId="17" applyNumberFormat="0" applyFont="0" applyAlignment="0" applyProtection="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29" fillId="10" borderId="17" applyNumberFormat="0" applyFont="0" applyAlignment="0" applyProtection="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66" fillId="10" borderId="17" applyNumberFormat="0" applyFont="0" applyAlignment="0" applyProtection="0"/>
    <xf numFmtId="0" fontId="29" fillId="10" borderId="17" applyNumberFormat="0" applyFont="0" applyAlignment="0" applyProtection="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29" fillId="10" borderId="17" applyNumberFormat="0" applyFont="0" applyAlignment="0" applyProtection="0"/>
    <xf numFmtId="0" fontId="37" fillId="0" borderId="0"/>
    <xf numFmtId="0" fontId="37" fillId="0" borderId="0"/>
    <xf numFmtId="0" fontId="37" fillId="0" borderId="0"/>
    <xf numFmtId="0" fontId="37" fillId="39" borderId="21" applyNumberFormat="0" applyFont="0" applyAlignment="0" applyProtection="0"/>
    <xf numFmtId="0" fontId="29" fillId="10" borderId="17" applyNumberFormat="0" applyFont="0" applyAlignment="0" applyProtection="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66" fillId="10" borderId="17" applyNumberFormat="0" applyFont="0" applyAlignment="0" applyProtection="0"/>
    <xf numFmtId="0" fontId="29" fillId="10" borderId="17" applyNumberFormat="0" applyFont="0" applyAlignment="0" applyProtection="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37" fillId="0" borderId="0"/>
    <xf numFmtId="0" fontId="37" fillId="39" borderId="21" applyNumberFormat="0" applyFont="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29" fillId="10" borderId="17" applyNumberFormat="0" applyFont="0" applyAlignment="0" applyProtection="0"/>
    <xf numFmtId="0" fontId="37" fillId="0" borderId="0"/>
    <xf numFmtId="0" fontId="37" fillId="0" borderId="0"/>
    <xf numFmtId="0" fontId="37" fillId="0" borderId="0"/>
    <xf numFmtId="0" fontId="84" fillId="66" borderId="53" applyNumberFormat="0" applyFont="0" applyAlignment="0" applyProtection="0"/>
    <xf numFmtId="0" fontId="37" fillId="0" borderId="0"/>
    <xf numFmtId="0" fontId="37" fillId="0" borderId="0"/>
    <xf numFmtId="0" fontId="66" fillId="10" borderId="17" applyNumberFormat="0" applyFont="0" applyAlignment="0" applyProtection="0"/>
    <xf numFmtId="0" fontId="29" fillId="10" borderId="17" applyNumberFormat="0" applyFont="0" applyAlignment="0" applyProtection="0"/>
    <xf numFmtId="0" fontId="37" fillId="0" borderId="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29" fillId="10" borderId="17" applyNumberFormat="0" applyFont="0" applyAlignment="0" applyProtection="0"/>
    <xf numFmtId="0" fontId="37" fillId="0" borderId="0"/>
    <xf numFmtId="0" fontId="37" fillId="0" borderId="0"/>
    <xf numFmtId="0" fontId="37" fillId="0" borderId="0"/>
    <xf numFmtId="0" fontId="37" fillId="39" borderId="21" applyNumberFormat="0" applyFont="0" applyAlignment="0" applyProtection="0"/>
    <xf numFmtId="0" fontId="29" fillId="10" borderId="17" applyNumberFormat="0" applyFont="0" applyAlignment="0" applyProtection="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29" fillId="10" borderId="17" applyNumberFormat="0" applyFont="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29" fillId="10" borderId="17" applyNumberFormat="0" applyFont="0" applyAlignment="0" applyProtection="0"/>
    <xf numFmtId="0" fontId="37" fillId="0" borderId="0"/>
    <xf numFmtId="0" fontId="37" fillId="0" borderId="0"/>
    <xf numFmtId="0" fontId="37" fillId="0" borderId="0"/>
    <xf numFmtId="0" fontId="37" fillId="0" borderId="0"/>
    <xf numFmtId="0" fontId="29" fillId="10" borderId="17" applyNumberFormat="0" applyFont="0" applyAlignment="0" applyProtection="0"/>
    <xf numFmtId="0" fontId="37" fillId="0" borderId="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29" fillId="10" borderId="17" applyNumberFormat="0" applyFont="0" applyAlignment="0" applyProtection="0"/>
    <xf numFmtId="0" fontId="37" fillId="0" borderId="0"/>
    <xf numFmtId="0" fontId="37" fillId="0" borderId="0"/>
    <xf numFmtId="0" fontId="37" fillId="0" borderId="0"/>
    <xf numFmtId="0" fontId="37" fillId="39" borderId="21" applyNumberFormat="0" applyFont="0" applyAlignment="0" applyProtection="0"/>
    <xf numFmtId="0" fontId="29" fillId="10" borderId="17" applyNumberFormat="0" applyFont="0" applyAlignment="0" applyProtection="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29" fillId="10" borderId="17" applyNumberFormat="0" applyFont="0" applyAlignment="0" applyProtection="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29" fillId="10" borderId="17" applyNumberFormat="0" applyFont="0" applyAlignment="0" applyProtection="0"/>
    <xf numFmtId="0" fontId="37" fillId="0" borderId="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29" fillId="10" borderId="17" applyNumberFormat="0" applyFont="0" applyAlignment="0" applyProtection="0"/>
    <xf numFmtId="0" fontId="37" fillId="0" borderId="0"/>
    <xf numFmtId="0" fontId="37" fillId="0" borderId="0"/>
    <xf numFmtId="0" fontId="37" fillId="0" borderId="0"/>
    <xf numFmtId="0" fontId="37" fillId="39" borderId="21" applyNumberFormat="0" applyFont="0" applyAlignment="0" applyProtection="0"/>
    <xf numFmtId="0" fontId="29" fillId="10" borderId="17" applyNumberFormat="0" applyFont="0" applyAlignment="0" applyProtection="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29" fillId="10" borderId="17" applyNumberFormat="0" applyFont="0" applyAlignment="0" applyProtection="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29" fillId="10" borderId="17" applyNumberFormat="0" applyFont="0" applyAlignment="0" applyProtection="0"/>
    <xf numFmtId="0" fontId="37" fillId="0" borderId="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29" fillId="10" borderId="17" applyNumberFormat="0" applyFont="0" applyAlignment="0" applyProtection="0"/>
    <xf numFmtId="0" fontId="37" fillId="0" borderId="0"/>
    <xf numFmtId="0" fontId="37" fillId="0" borderId="0"/>
    <xf numFmtId="0" fontId="37" fillId="0" borderId="0"/>
    <xf numFmtId="0" fontId="66" fillId="10" borderId="17" applyNumberFormat="0" applyFont="0" applyAlignment="0" applyProtection="0"/>
    <xf numFmtId="0" fontId="29" fillId="10" borderId="17" applyNumberFormat="0" applyFont="0" applyAlignment="0" applyProtection="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29" fillId="10" borderId="17" applyNumberFormat="0" applyFont="0" applyAlignment="0" applyProtection="0"/>
    <xf numFmtId="0" fontId="37" fillId="0" borderId="0"/>
    <xf numFmtId="0" fontId="37" fillId="0" borderId="0"/>
    <xf numFmtId="0" fontId="37" fillId="0" borderId="0"/>
    <xf numFmtId="0" fontId="66" fillId="10" borderId="17" applyNumberFormat="0" applyFont="0" applyAlignment="0" applyProtection="0"/>
    <xf numFmtId="0" fontId="37" fillId="0" borderId="0"/>
    <xf numFmtId="0" fontId="37" fillId="0" borderId="0"/>
    <xf numFmtId="0" fontId="106" fillId="121" borderId="35" applyNumberFormat="0" applyAlignment="0" applyProtection="0"/>
    <xf numFmtId="0" fontId="37" fillId="0" borderId="0"/>
    <xf numFmtId="0" fontId="37" fillId="0" borderId="0"/>
    <xf numFmtId="0" fontId="37" fillId="0" borderId="0"/>
    <xf numFmtId="0" fontId="37" fillId="0" borderId="0"/>
    <xf numFmtId="0" fontId="106" fillId="122" borderId="35" applyNumberFormat="0" applyAlignment="0" applyProtection="0"/>
    <xf numFmtId="0" fontId="106" fillId="48" borderId="35" applyNumberFormat="0" applyAlignment="0" applyProtection="0"/>
    <xf numFmtId="0" fontId="37" fillId="0" borderId="0"/>
    <xf numFmtId="0" fontId="106" fillId="122" borderId="35" applyNumberFormat="0" applyAlignment="0" applyProtection="0"/>
    <xf numFmtId="0" fontId="106" fillId="48" borderId="35" applyNumberFormat="0" applyAlignment="0" applyProtection="0"/>
    <xf numFmtId="0" fontId="37" fillId="0" borderId="0"/>
    <xf numFmtId="0" fontId="37" fillId="0" borderId="0"/>
    <xf numFmtId="0" fontId="106" fillId="48" borderId="35" applyNumberFormat="0" applyAlignment="0" applyProtection="0"/>
    <xf numFmtId="0" fontId="37" fillId="0" borderId="0"/>
    <xf numFmtId="0" fontId="37" fillId="0" borderId="0"/>
    <xf numFmtId="0" fontId="37" fillId="0" borderId="0"/>
    <xf numFmtId="0" fontId="106" fillId="41" borderId="35" applyNumberFormat="0" applyAlignment="0" applyProtection="0"/>
    <xf numFmtId="0" fontId="52" fillId="8" borderId="14" applyNumberFormat="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52" fillId="8" borderId="14" applyNumberFormat="0" applyAlignment="0" applyProtection="0"/>
    <xf numFmtId="0" fontId="37" fillId="0" borderId="0"/>
    <xf numFmtId="0" fontId="37" fillId="0" borderId="0"/>
    <xf numFmtId="10" fontId="37" fillId="0" borderId="0" applyFont="0" applyFill="0" applyBorder="0" applyAlignment="0" applyProtection="0"/>
    <xf numFmtId="0" fontId="37" fillId="0" borderId="0"/>
    <xf numFmtId="0" fontId="37" fillId="0" borderId="0"/>
    <xf numFmtId="10" fontId="37" fillId="0" borderId="0" applyFont="0" applyFill="0" applyBorder="0" applyAlignment="0" applyProtection="0"/>
    <xf numFmtId="0" fontId="37" fillId="0" borderId="0"/>
    <xf numFmtId="0" fontId="37" fillId="0" borderId="0"/>
    <xf numFmtId="0" fontId="37" fillId="0" borderId="0"/>
    <xf numFmtId="10" fontId="37" fillId="0" borderId="0" applyFont="0" applyFill="0" applyBorder="0" applyAlignment="0" applyProtection="0"/>
    <xf numFmtId="0" fontId="37" fillId="0" borderId="0"/>
    <xf numFmtId="9" fontId="37" fillId="0" borderId="0" applyFont="0" applyFill="0" applyBorder="0" applyAlignment="0" applyProtection="0"/>
    <xf numFmtId="0" fontId="37" fillId="0" borderId="0"/>
    <xf numFmtId="9" fontId="76" fillId="0" borderId="0" applyFont="0" applyFill="0" applyBorder="0" applyAlignment="0" applyProtection="0"/>
    <xf numFmtId="9" fontId="37" fillId="0" borderId="0" applyFont="0" applyFill="0" applyBorder="0" applyAlignment="0" applyProtection="0"/>
    <xf numFmtId="0" fontId="37" fillId="0" borderId="0"/>
    <xf numFmtId="9" fontId="37" fillId="0" borderId="0" applyFont="0" applyFill="0" applyBorder="0" applyAlignment="0" applyProtection="0"/>
    <xf numFmtId="9" fontId="37" fillId="0" borderId="0" applyFont="0" applyFill="0" applyBorder="0" applyAlignment="0" applyProtection="0"/>
    <xf numFmtId="0" fontId="37" fillId="0" borderId="0"/>
    <xf numFmtId="0" fontId="37" fillId="0" borderId="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0" fontId="37" fillId="0" borderId="0"/>
    <xf numFmtId="0" fontId="37" fillId="0" borderId="0"/>
    <xf numFmtId="0" fontId="37" fillId="0" borderId="0"/>
    <xf numFmtId="9" fontId="38" fillId="0" borderId="0" applyFont="0" applyFill="0" applyBorder="0" applyAlignment="0" applyProtection="0"/>
    <xf numFmtId="0" fontId="37" fillId="0" borderId="0"/>
    <xf numFmtId="9" fontId="37" fillId="0" borderId="0" applyFont="0" applyFill="0" applyBorder="0" applyAlignment="0" applyProtection="0"/>
    <xf numFmtId="9" fontId="29" fillId="0" borderId="0" applyFont="0" applyFill="0" applyBorder="0" applyAlignment="0" applyProtection="0"/>
    <xf numFmtId="0" fontId="37" fillId="0" borderId="0"/>
    <xf numFmtId="0" fontId="37" fillId="0" borderId="0"/>
    <xf numFmtId="9" fontId="38" fillId="0" borderId="0" applyFont="0" applyFill="0" applyBorder="0" applyAlignment="0" applyProtection="0"/>
    <xf numFmtId="0" fontId="37" fillId="0" borderId="0"/>
    <xf numFmtId="0" fontId="37" fillId="0" borderId="0"/>
    <xf numFmtId="0" fontId="37" fillId="0" borderId="0"/>
    <xf numFmtId="9" fontId="38" fillId="0" borderId="0" applyFont="0" applyFill="0" applyBorder="0" applyAlignment="0" applyProtection="0"/>
    <xf numFmtId="0" fontId="37" fillId="0" borderId="0"/>
    <xf numFmtId="0" fontId="37" fillId="0" borderId="0"/>
    <xf numFmtId="0" fontId="37" fillId="0" borderId="0"/>
    <xf numFmtId="9" fontId="37" fillId="0" borderId="0" applyFont="0" applyFill="0" applyBorder="0" applyAlignment="0" applyProtection="0"/>
    <xf numFmtId="9" fontId="38" fillId="0" borderId="0" applyFont="0" applyFill="0" applyBorder="0" applyAlignment="0" applyProtection="0"/>
    <xf numFmtId="0" fontId="37" fillId="0" borderId="0"/>
    <xf numFmtId="9" fontId="76" fillId="0" borderId="0" applyFont="0" applyFill="0" applyBorder="0" applyAlignment="0" applyProtection="0"/>
    <xf numFmtId="9" fontId="29" fillId="0" borderId="0" applyFont="0" applyFill="0" applyBorder="0" applyAlignment="0" applyProtection="0"/>
    <xf numFmtId="0" fontId="37" fillId="0" borderId="0"/>
    <xf numFmtId="0" fontId="37" fillId="0" borderId="0"/>
    <xf numFmtId="9" fontId="37" fillId="0" borderId="0" applyFont="0" applyFill="0" applyBorder="0" applyAlignment="0" applyProtection="0"/>
    <xf numFmtId="0" fontId="37" fillId="0" borderId="0"/>
    <xf numFmtId="0" fontId="37" fillId="0" borderId="0"/>
    <xf numFmtId="0" fontId="37" fillId="0" borderId="0"/>
    <xf numFmtId="9" fontId="37" fillId="0" borderId="0" applyFont="0" applyFill="0" applyBorder="0" applyAlignment="0" applyProtection="0"/>
    <xf numFmtId="9" fontId="38" fillId="0" borderId="0" applyFont="0" applyFill="0" applyBorder="0" applyAlignment="0" applyProtection="0"/>
    <xf numFmtId="9" fontId="37" fillId="0" borderId="0" applyFont="0" applyFill="0" applyBorder="0" applyAlignment="0" applyProtection="0"/>
    <xf numFmtId="0" fontId="37" fillId="0" borderId="0"/>
    <xf numFmtId="0" fontId="37" fillId="0" borderId="0"/>
    <xf numFmtId="0" fontId="37" fillId="0" borderId="0"/>
    <xf numFmtId="9" fontId="37" fillId="0" borderId="0" applyFont="0" applyFill="0" applyBorder="0" applyAlignment="0" applyProtection="0"/>
    <xf numFmtId="9" fontId="37" fillId="0" borderId="0" applyFont="0" applyFill="0" applyBorder="0" applyAlignment="0" applyProtection="0"/>
    <xf numFmtId="9" fontId="38" fillId="0" borderId="0" applyFont="0" applyFill="0" applyBorder="0" applyAlignment="0" applyProtection="0"/>
    <xf numFmtId="0" fontId="37" fillId="0" borderId="0"/>
    <xf numFmtId="0" fontId="37" fillId="0" borderId="0"/>
    <xf numFmtId="9" fontId="37" fillId="0" borderId="0" applyFont="0" applyFill="0" applyBorder="0" applyAlignment="0" applyProtection="0"/>
    <xf numFmtId="9" fontId="37" fillId="0" borderId="0" applyFont="0" applyFill="0" applyBorder="0" applyAlignment="0" applyProtection="0"/>
    <xf numFmtId="0" fontId="37" fillId="0" borderId="0"/>
    <xf numFmtId="9" fontId="37" fillId="0" borderId="0" applyFont="0" applyFill="0" applyBorder="0" applyAlignment="0" applyProtection="0"/>
    <xf numFmtId="0" fontId="37" fillId="0" borderId="0"/>
    <xf numFmtId="0" fontId="37" fillId="0" borderId="0"/>
    <xf numFmtId="9" fontId="37" fillId="0" borderId="0" applyFont="0" applyFill="0" applyBorder="0" applyAlignment="0" applyProtection="0"/>
    <xf numFmtId="9" fontId="38" fillId="0" borderId="0" applyFont="0" applyFill="0" applyBorder="0" applyAlignment="0" applyProtection="0"/>
    <xf numFmtId="0" fontId="37" fillId="0" borderId="0"/>
    <xf numFmtId="0" fontId="37" fillId="0" borderId="0"/>
    <xf numFmtId="0" fontId="37" fillId="0" borderId="0"/>
    <xf numFmtId="9" fontId="37" fillId="0" borderId="0" applyFont="0" applyFill="0" applyBorder="0" applyAlignment="0" applyProtection="0"/>
    <xf numFmtId="9" fontId="37" fillId="0" borderId="0" applyFont="0" applyFill="0" applyBorder="0" applyAlignment="0" applyProtection="0"/>
    <xf numFmtId="9" fontId="38" fillId="0" borderId="0" applyFont="0" applyFill="0" applyBorder="0" applyAlignment="0" applyProtection="0"/>
    <xf numFmtId="0" fontId="37" fillId="0" borderId="0"/>
    <xf numFmtId="9" fontId="76" fillId="0" borderId="0" applyFont="0" applyFill="0" applyBorder="0" applyAlignment="0" applyProtection="0"/>
    <xf numFmtId="9" fontId="37" fillId="0" borderId="0" applyFont="0" applyFill="0" applyBorder="0" applyAlignment="0" applyProtection="0"/>
    <xf numFmtId="0" fontId="37" fillId="0" borderId="0"/>
    <xf numFmtId="0" fontId="37" fillId="0" borderId="0"/>
    <xf numFmtId="9" fontId="37" fillId="0" borderId="0" applyFont="0" applyFill="0" applyBorder="0" applyAlignment="0" applyProtection="0"/>
    <xf numFmtId="0" fontId="37" fillId="0" borderId="0"/>
    <xf numFmtId="0" fontId="37" fillId="0" borderId="0"/>
    <xf numFmtId="0" fontId="37" fillId="0" borderId="0"/>
    <xf numFmtId="9" fontId="37" fillId="0" borderId="0" applyFont="0" applyFill="0" applyBorder="0" applyAlignment="0" applyProtection="0"/>
    <xf numFmtId="9" fontId="38" fillId="0" borderId="0" applyFont="0" applyFill="0" applyBorder="0" applyAlignment="0" applyProtection="0"/>
    <xf numFmtId="0" fontId="37" fillId="0" borderId="0"/>
    <xf numFmtId="0" fontId="37" fillId="0" borderId="0"/>
    <xf numFmtId="0" fontId="37" fillId="0" borderId="0"/>
    <xf numFmtId="9" fontId="37" fillId="0" borderId="0" applyFont="0" applyFill="0" applyBorder="0" applyAlignment="0" applyProtection="0"/>
    <xf numFmtId="9" fontId="38" fillId="0" borderId="0" applyFont="0" applyFill="0" applyBorder="0" applyAlignment="0" applyProtection="0"/>
    <xf numFmtId="0" fontId="37" fillId="0" borderId="0"/>
    <xf numFmtId="0" fontId="37" fillId="0" borderId="0"/>
    <xf numFmtId="9" fontId="37" fillId="0" borderId="0" applyFont="0" applyFill="0" applyBorder="0" applyAlignment="0" applyProtection="0"/>
    <xf numFmtId="9" fontId="37" fillId="0" borderId="0" applyFont="0" applyFill="0" applyBorder="0" applyAlignment="0" applyProtection="0"/>
    <xf numFmtId="0" fontId="37" fillId="0" borderId="0"/>
    <xf numFmtId="0" fontId="37" fillId="0" borderId="0"/>
    <xf numFmtId="0" fontId="37" fillId="0" borderId="0"/>
    <xf numFmtId="9" fontId="37" fillId="0" borderId="0" applyFont="0" applyFill="0" applyBorder="0" applyAlignment="0" applyProtection="0"/>
    <xf numFmtId="9" fontId="38" fillId="0" borderId="0" applyFont="0" applyFill="0" applyBorder="0" applyAlignment="0" applyProtection="0"/>
    <xf numFmtId="0" fontId="37" fillId="0" borderId="0"/>
    <xf numFmtId="0" fontId="37" fillId="0" borderId="0"/>
    <xf numFmtId="0" fontId="37" fillId="0" borderId="0"/>
    <xf numFmtId="9" fontId="37" fillId="0" borderId="0" applyFont="0" applyFill="0" applyBorder="0" applyAlignment="0" applyProtection="0"/>
    <xf numFmtId="9" fontId="38" fillId="0" borderId="0" applyFont="0" applyFill="0" applyBorder="0" applyAlignment="0" applyProtection="0"/>
    <xf numFmtId="0" fontId="37" fillId="0" borderId="0"/>
    <xf numFmtId="0" fontId="37" fillId="0" borderId="0"/>
    <xf numFmtId="9" fontId="37" fillId="0" borderId="0" applyFont="0" applyFill="0" applyBorder="0" applyAlignment="0" applyProtection="0"/>
    <xf numFmtId="9" fontId="37" fillId="0" borderId="0" applyFont="0" applyFill="0" applyBorder="0" applyAlignment="0" applyProtection="0"/>
    <xf numFmtId="0" fontId="37" fillId="0" borderId="0"/>
    <xf numFmtId="0" fontId="37" fillId="0" borderId="0"/>
    <xf numFmtId="0" fontId="37" fillId="0" borderId="0"/>
    <xf numFmtId="9" fontId="72" fillId="0" borderId="0" applyFont="0" applyFill="0" applyBorder="0" applyAlignment="0" applyProtection="0"/>
    <xf numFmtId="9" fontId="37" fillId="0" borderId="0" applyFont="0" applyFill="0" applyBorder="0" applyAlignment="0" applyProtection="0"/>
    <xf numFmtId="0" fontId="37" fillId="0" borderId="0"/>
    <xf numFmtId="9" fontId="38" fillId="0" borderId="0" applyFont="0" applyFill="0" applyBorder="0" applyAlignment="0" applyProtection="0"/>
    <xf numFmtId="0" fontId="37" fillId="0" borderId="0"/>
    <xf numFmtId="9" fontId="76" fillId="0" borderId="0" applyFont="0" applyFill="0" applyBorder="0" applyAlignment="0" applyProtection="0"/>
    <xf numFmtId="0" fontId="37" fillId="0" borderId="0"/>
    <xf numFmtId="9" fontId="37" fillId="0" borderId="0" applyFont="0" applyFill="0" applyBorder="0" applyAlignment="0" applyProtection="0"/>
    <xf numFmtId="0" fontId="37" fillId="0" borderId="0"/>
    <xf numFmtId="9" fontId="76" fillId="0" borderId="0" applyFont="0" applyFill="0" applyBorder="0" applyAlignment="0" applyProtection="0"/>
    <xf numFmtId="0" fontId="37" fillId="0" borderId="0"/>
    <xf numFmtId="0" fontId="37" fillId="0" borderId="0"/>
    <xf numFmtId="9" fontId="37" fillId="0" borderId="0" applyFont="0" applyFill="0" applyBorder="0" applyAlignment="0" applyProtection="0"/>
    <xf numFmtId="0" fontId="37" fillId="0" borderId="0"/>
    <xf numFmtId="0" fontId="37" fillId="0" borderId="0"/>
    <xf numFmtId="0" fontId="37" fillId="0" borderId="0"/>
    <xf numFmtId="0" fontId="37" fillId="0" borderId="0"/>
    <xf numFmtId="9" fontId="37" fillId="0" borderId="0" applyFont="0" applyFill="0" applyBorder="0" applyAlignment="0" applyProtection="0"/>
    <xf numFmtId="9" fontId="29" fillId="0" borderId="0" applyFont="0" applyFill="0" applyBorder="0" applyAlignment="0" applyProtection="0"/>
    <xf numFmtId="0" fontId="37" fillId="0" borderId="0"/>
    <xf numFmtId="0" fontId="37" fillId="0" borderId="0"/>
    <xf numFmtId="0" fontId="37" fillId="0" borderId="0"/>
    <xf numFmtId="9" fontId="66" fillId="0" borderId="0" applyFont="0" applyFill="0" applyBorder="0" applyAlignment="0" applyProtection="0"/>
    <xf numFmtId="9" fontId="29" fillId="0" borderId="0" applyFont="0" applyFill="0" applyBorder="0" applyAlignment="0" applyProtection="0"/>
    <xf numFmtId="0" fontId="37" fillId="0" borderId="0"/>
    <xf numFmtId="0" fontId="37" fillId="0" borderId="0"/>
    <xf numFmtId="9" fontId="66" fillId="0" borderId="0" applyFont="0" applyFill="0" applyBorder="0" applyAlignment="0" applyProtection="0"/>
    <xf numFmtId="9" fontId="37" fillId="0" borderId="0" applyFont="0" applyFill="0" applyBorder="0" applyAlignment="0" applyProtection="0"/>
    <xf numFmtId="0" fontId="37" fillId="0" borderId="0"/>
    <xf numFmtId="0" fontId="37" fillId="0" borderId="0"/>
    <xf numFmtId="0" fontId="37" fillId="0" borderId="0"/>
    <xf numFmtId="0" fontId="37" fillId="0" borderId="0"/>
    <xf numFmtId="9" fontId="37" fillId="0" borderId="0" applyFont="0" applyFill="0" applyBorder="0" applyAlignment="0" applyProtection="0"/>
    <xf numFmtId="9" fontId="37" fillId="0" borderId="0" applyFont="0" applyFill="0" applyBorder="0" applyAlignment="0" applyProtection="0"/>
    <xf numFmtId="0" fontId="37" fillId="0" borderId="0"/>
    <xf numFmtId="0" fontId="37" fillId="0" borderId="0"/>
    <xf numFmtId="0" fontId="37" fillId="0" borderId="0"/>
    <xf numFmtId="9" fontId="38" fillId="0" borderId="0" applyFont="0" applyFill="0" applyBorder="0" applyAlignment="0" applyProtection="0"/>
    <xf numFmtId="0" fontId="37" fillId="0" borderId="0"/>
    <xf numFmtId="0" fontId="37" fillId="0" borderId="0"/>
    <xf numFmtId="0" fontId="37" fillId="0" borderId="0"/>
    <xf numFmtId="9" fontId="38" fillId="0" borderId="0" applyFont="0" applyFill="0" applyBorder="0" applyAlignment="0" applyProtection="0"/>
    <xf numFmtId="0" fontId="37" fillId="0" borderId="0"/>
    <xf numFmtId="0" fontId="37" fillId="0" borderId="0"/>
    <xf numFmtId="9" fontId="37" fillId="0" borderId="0" applyFont="0" applyFill="0" applyBorder="0" applyAlignment="0" applyProtection="0"/>
    <xf numFmtId="9" fontId="37" fillId="0" borderId="0" applyFont="0" applyFill="0" applyBorder="0" applyAlignment="0" applyProtection="0"/>
    <xf numFmtId="0" fontId="37" fillId="0" borderId="0"/>
    <xf numFmtId="0" fontId="37" fillId="0" borderId="0"/>
    <xf numFmtId="0" fontId="37" fillId="0" borderId="0"/>
    <xf numFmtId="0" fontId="37" fillId="0" borderId="0"/>
    <xf numFmtId="9" fontId="37" fillId="0" borderId="0" applyFont="0" applyFill="0" applyBorder="0" applyAlignment="0" applyProtection="0"/>
    <xf numFmtId="9" fontId="38" fillId="0" borderId="0" applyFont="0" applyFill="0" applyBorder="0" applyAlignment="0" applyProtection="0"/>
    <xf numFmtId="0" fontId="37" fillId="0" borderId="0"/>
    <xf numFmtId="0" fontId="37" fillId="0" borderId="0"/>
    <xf numFmtId="9" fontId="37" fillId="0" borderId="0" applyFont="0" applyFill="0" applyBorder="0" applyAlignment="0" applyProtection="0"/>
    <xf numFmtId="9" fontId="38" fillId="0" borderId="0" applyFont="0" applyFill="0" applyBorder="0" applyAlignment="0" applyProtection="0"/>
    <xf numFmtId="0" fontId="37" fillId="0" borderId="0"/>
    <xf numFmtId="0" fontId="37" fillId="0" borderId="0"/>
    <xf numFmtId="0" fontId="37" fillId="0" borderId="0"/>
    <xf numFmtId="0" fontId="37" fillId="0" borderId="0"/>
    <xf numFmtId="9" fontId="37" fillId="0" borderId="0" applyFont="0" applyFill="0" applyBorder="0" applyAlignment="0" applyProtection="0"/>
    <xf numFmtId="0" fontId="37" fillId="0" borderId="0"/>
    <xf numFmtId="0" fontId="37" fillId="0" borderId="0"/>
    <xf numFmtId="9" fontId="37" fillId="0" borderId="0" applyFont="0" applyFill="0" applyBorder="0" applyAlignment="0" applyProtection="0"/>
    <xf numFmtId="9" fontId="38" fillId="0" borderId="0" applyFont="0" applyFill="0" applyBorder="0" applyAlignment="0" applyProtection="0"/>
    <xf numFmtId="0" fontId="37" fillId="0" borderId="0"/>
    <xf numFmtId="9" fontId="38" fillId="0" borderId="0" applyFont="0" applyFill="0" applyBorder="0" applyAlignment="0" applyProtection="0"/>
    <xf numFmtId="9" fontId="37" fillId="0" borderId="0" applyFont="0" applyFill="0" applyBorder="0" applyAlignment="0" applyProtection="0"/>
    <xf numFmtId="0" fontId="37" fillId="0" borderId="0"/>
    <xf numFmtId="0" fontId="37" fillId="0" borderId="0"/>
    <xf numFmtId="9" fontId="76" fillId="0" borderId="0" applyFont="0" applyFill="0" applyBorder="0" applyAlignment="0" applyProtection="0"/>
    <xf numFmtId="0" fontId="37" fillId="0" borderId="0"/>
    <xf numFmtId="9" fontId="37" fillId="0" borderId="0" applyFont="0" applyFill="0" applyBorder="0" applyAlignment="0" applyProtection="0"/>
    <xf numFmtId="0" fontId="37" fillId="0" borderId="0"/>
    <xf numFmtId="0" fontId="37" fillId="0" borderId="0"/>
    <xf numFmtId="9" fontId="37" fillId="0" borderId="0" applyFont="0" applyFill="0" applyBorder="0" applyAlignment="0" applyProtection="0"/>
    <xf numFmtId="9" fontId="37" fillId="0" borderId="0" applyFont="0" applyFill="0" applyBorder="0" applyAlignment="0" applyProtection="0"/>
    <xf numFmtId="0" fontId="37" fillId="0" borderId="0"/>
    <xf numFmtId="0" fontId="37" fillId="0" borderId="0"/>
    <xf numFmtId="0" fontId="37" fillId="0" borderId="0"/>
    <xf numFmtId="9" fontId="37" fillId="0" borderId="0" applyFont="0" applyFill="0" applyBorder="0" applyAlignment="0" applyProtection="0"/>
    <xf numFmtId="0" fontId="37" fillId="0" borderId="0"/>
    <xf numFmtId="9" fontId="37" fillId="0" borderId="0" applyFont="0" applyFill="0" applyBorder="0" applyAlignment="0" applyProtection="0"/>
    <xf numFmtId="0" fontId="37" fillId="0" borderId="0"/>
    <xf numFmtId="0" fontId="37" fillId="0" borderId="0"/>
    <xf numFmtId="9" fontId="37" fillId="0" borderId="0" applyFont="0" applyFill="0" applyBorder="0" applyAlignment="0" applyProtection="0"/>
    <xf numFmtId="9" fontId="38" fillId="0" borderId="0" applyFont="0" applyFill="0" applyBorder="0" applyAlignment="0" applyProtection="0"/>
    <xf numFmtId="9" fontId="37" fillId="0" borderId="0" applyFont="0" applyFill="0" applyBorder="0" applyAlignment="0" applyProtection="0"/>
    <xf numFmtId="0" fontId="37" fillId="0" borderId="0"/>
    <xf numFmtId="0" fontId="37" fillId="0" borderId="0"/>
    <xf numFmtId="0" fontId="37" fillId="0" borderId="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0" fontId="37" fillId="0" borderId="0"/>
    <xf numFmtId="0" fontId="37" fillId="0" borderId="0"/>
    <xf numFmtId="0" fontId="37" fillId="0" borderId="0"/>
    <xf numFmtId="9" fontId="37" fillId="0" borderId="0" applyFont="0" applyFill="0" applyBorder="0" applyAlignment="0" applyProtection="0"/>
    <xf numFmtId="9" fontId="76" fillId="0" borderId="0" applyFont="0" applyFill="0" applyBorder="0" applyAlignment="0" applyProtection="0"/>
    <xf numFmtId="0" fontId="37" fillId="0" borderId="0"/>
    <xf numFmtId="0" fontId="37" fillId="0" borderId="0"/>
    <xf numFmtId="9" fontId="37" fillId="0" borderId="0" applyFont="0" applyFill="0" applyBorder="0" applyAlignment="0" applyProtection="0"/>
    <xf numFmtId="0" fontId="37" fillId="0" borderId="0"/>
    <xf numFmtId="0" fontId="37" fillId="0" borderId="0"/>
    <xf numFmtId="9" fontId="37" fillId="0" borderId="0" applyFont="0" applyFill="0" applyBorder="0" applyAlignment="0" applyProtection="0"/>
    <xf numFmtId="0" fontId="37" fillId="0" borderId="0"/>
    <xf numFmtId="0" fontId="37" fillId="0" borderId="0"/>
    <xf numFmtId="0" fontId="37" fillId="0" borderId="0"/>
    <xf numFmtId="9" fontId="37" fillId="0" borderId="0" applyFont="0" applyFill="0" applyBorder="0" applyAlignment="0" applyProtection="0"/>
    <xf numFmtId="0" fontId="37" fillId="0" borderId="0"/>
    <xf numFmtId="0" fontId="37" fillId="0" borderId="0"/>
    <xf numFmtId="0" fontId="37" fillId="0" borderId="0"/>
    <xf numFmtId="0" fontId="37" fillId="0" borderId="0"/>
    <xf numFmtId="9" fontId="66" fillId="0" borderId="0" applyFont="0" applyFill="0" applyBorder="0" applyAlignment="0" applyProtection="0"/>
    <xf numFmtId="0" fontId="37" fillId="0" borderId="0"/>
    <xf numFmtId="0" fontId="37" fillId="0" borderId="0"/>
    <xf numFmtId="9" fontId="66" fillId="0" borderId="0" applyFont="0" applyFill="0" applyBorder="0" applyAlignment="0" applyProtection="0"/>
    <xf numFmtId="0" fontId="37" fillId="0" borderId="0"/>
    <xf numFmtId="0" fontId="37" fillId="0" borderId="0"/>
    <xf numFmtId="0" fontId="37" fillId="0" borderId="0"/>
    <xf numFmtId="9" fontId="66" fillId="0" borderId="0" applyFont="0" applyFill="0" applyBorder="0" applyAlignment="0" applyProtection="0"/>
    <xf numFmtId="0" fontId="37" fillId="0" borderId="0"/>
    <xf numFmtId="0" fontId="37" fillId="0" borderId="0"/>
    <xf numFmtId="0" fontId="37" fillId="0" borderId="0"/>
    <xf numFmtId="9" fontId="66" fillId="0" borderId="0" applyFont="0" applyFill="0" applyBorder="0" applyAlignment="0" applyProtection="0"/>
    <xf numFmtId="9" fontId="37" fillId="0" borderId="0" applyFont="0" applyFill="0" applyBorder="0" applyAlignment="0" applyProtection="0"/>
    <xf numFmtId="0" fontId="37" fillId="0" borderId="0"/>
    <xf numFmtId="0" fontId="37" fillId="0" borderId="0"/>
    <xf numFmtId="0" fontId="37" fillId="0" borderId="0"/>
    <xf numFmtId="0" fontId="37" fillId="0" borderId="0"/>
    <xf numFmtId="9" fontId="66" fillId="0" borderId="0" applyFont="0" applyFill="0" applyBorder="0" applyAlignment="0" applyProtection="0"/>
    <xf numFmtId="0" fontId="37" fillId="0" borderId="0"/>
    <xf numFmtId="0" fontId="37" fillId="0" borderId="0"/>
    <xf numFmtId="9" fontId="66" fillId="0" borderId="0" applyFont="0" applyFill="0" applyBorder="0" applyAlignment="0" applyProtection="0"/>
    <xf numFmtId="0" fontId="37" fillId="0" borderId="0"/>
    <xf numFmtId="0" fontId="37" fillId="0" borderId="0"/>
    <xf numFmtId="0" fontId="37" fillId="0" borderId="0"/>
    <xf numFmtId="9" fontId="66" fillId="0" borderId="0" applyFont="0" applyFill="0" applyBorder="0" applyAlignment="0" applyProtection="0"/>
    <xf numFmtId="0" fontId="37" fillId="0" borderId="0"/>
    <xf numFmtId="0" fontId="37" fillId="0" borderId="0"/>
    <xf numFmtId="0" fontId="37" fillId="0" borderId="0"/>
    <xf numFmtId="9" fontId="66" fillId="0" borderId="0" applyFont="0" applyFill="0" applyBorder="0" applyAlignment="0" applyProtection="0"/>
    <xf numFmtId="9" fontId="37" fillId="0" borderId="0" applyFont="0" applyFill="0" applyBorder="0" applyAlignment="0" applyProtection="0"/>
    <xf numFmtId="0" fontId="37" fillId="0" borderId="0"/>
    <xf numFmtId="0" fontId="37" fillId="0" borderId="0"/>
    <xf numFmtId="0" fontId="37" fillId="0" borderId="0"/>
    <xf numFmtId="9" fontId="38" fillId="0" borderId="0" applyFont="0" applyFill="0" applyBorder="0" applyAlignment="0" applyProtection="0"/>
    <xf numFmtId="9" fontId="37" fillId="0" borderId="0" applyFont="0" applyFill="0" applyBorder="0" applyAlignment="0" applyProtection="0"/>
    <xf numFmtId="0" fontId="37" fillId="0" borderId="0"/>
    <xf numFmtId="0" fontId="37" fillId="0" borderId="0"/>
    <xf numFmtId="0" fontId="37" fillId="0" borderId="0"/>
    <xf numFmtId="9" fontId="37" fillId="0" borderId="0" applyFont="0" applyFill="0" applyBorder="0" applyAlignment="0" applyProtection="0"/>
    <xf numFmtId="0" fontId="37" fillId="0" borderId="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0" fontId="37" fillId="0" borderId="0"/>
    <xf numFmtId="0" fontId="37" fillId="0" borderId="0"/>
    <xf numFmtId="0" fontId="37" fillId="0" borderId="0"/>
    <xf numFmtId="0" fontId="37" fillId="0" borderId="0"/>
    <xf numFmtId="9" fontId="38" fillId="0" borderId="0" applyFont="0" applyFill="0" applyBorder="0" applyAlignment="0" applyProtection="0"/>
    <xf numFmtId="9" fontId="37" fillId="0" borderId="0" applyFont="0" applyFill="0" applyBorder="0" applyAlignment="0" applyProtection="0"/>
    <xf numFmtId="0" fontId="37" fillId="0" borderId="0"/>
    <xf numFmtId="0" fontId="37" fillId="0" borderId="0"/>
    <xf numFmtId="0" fontId="37" fillId="0" borderId="0"/>
    <xf numFmtId="9" fontId="37" fillId="0" borderId="0" applyFont="0" applyFill="0" applyBorder="0" applyAlignment="0" applyProtection="0"/>
    <xf numFmtId="9" fontId="37" fillId="0" borderId="0" applyFont="0" applyFill="0" applyBorder="0" applyAlignment="0" applyProtection="0"/>
    <xf numFmtId="0" fontId="37" fillId="0" borderId="0"/>
    <xf numFmtId="9" fontId="76" fillId="0" borderId="0" applyFont="0" applyFill="0" applyBorder="0" applyAlignment="0" applyProtection="0"/>
    <xf numFmtId="9" fontId="37" fillId="0" borderId="0" applyFont="0" applyFill="0" applyBorder="0" applyAlignment="0" applyProtection="0"/>
    <xf numFmtId="0" fontId="37" fillId="0" borderId="0"/>
    <xf numFmtId="0" fontId="37" fillId="0" borderId="0"/>
    <xf numFmtId="9" fontId="37" fillId="0" borderId="0" applyFont="0" applyFill="0" applyBorder="0" applyAlignment="0" applyProtection="0"/>
    <xf numFmtId="0" fontId="37" fillId="0" borderId="0"/>
    <xf numFmtId="0" fontId="37" fillId="0" borderId="0"/>
    <xf numFmtId="0" fontId="37" fillId="0" borderId="0"/>
    <xf numFmtId="9" fontId="38" fillId="0" borderId="0" applyFont="0" applyFill="0" applyBorder="0" applyAlignment="0" applyProtection="0"/>
    <xf numFmtId="0" fontId="37" fillId="0" borderId="0"/>
    <xf numFmtId="0" fontId="37" fillId="0" borderId="0"/>
    <xf numFmtId="0" fontId="37" fillId="0" borderId="0"/>
    <xf numFmtId="9" fontId="38" fillId="0" borderId="0" applyFont="0" applyFill="0" applyBorder="0" applyAlignment="0" applyProtection="0"/>
    <xf numFmtId="0" fontId="37" fillId="0" borderId="0"/>
    <xf numFmtId="0" fontId="37" fillId="0" borderId="0"/>
    <xf numFmtId="9" fontId="66" fillId="0" borderId="0" applyFont="0" applyFill="0" applyBorder="0" applyAlignment="0" applyProtection="0"/>
    <xf numFmtId="0" fontId="37" fillId="0" borderId="0"/>
    <xf numFmtId="9" fontId="29" fillId="0" borderId="0" applyFont="0" applyFill="0" applyBorder="0" applyAlignment="0" applyProtection="0"/>
    <xf numFmtId="0" fontId="37" fillId="0" borderId="0"/>
    <xf numFmtId="9" fontId="29" fillId="0" borderId="0" applyFont="0" applyFill="0" applyBorder="0" applyAlignment="0" applyProtection="0"/>
    <xf numFmtId="0" fontId="37" fillId="0" borderId="0"/>
    <xf numFmtId="0" fontId="37" fillId="0" borderId="0"/>
    <xf numFmtId="0" fontId="37" fillId="0" borderId="0"/>
    <xf numFmtId="9" fontId="66" fillId="0" borderId="0" applyFont="0" applyFill="0" applyBorder="0" applyAlignment="0" applyProtection="0"/>
    <xf numFmtId="0" fontId="37" fillId="0" borderId="0"/>
    <xf numFmtId="0" fontId="37" fillId="0" borderId="0"/>
    <xf numFmtId="0" fontId="37" fillId="0" borderId="0"/>
    <xf numFmtId="9" fontId="66" fillId="0" borderId="0" applyFont="0" applyFill="0" applyBorder="0" applyAlignment="0" applyProtection="0"/>
    <xf numFmtId="0" fontId="37" fillId="0" borderId="0"/>
    <xf numFmtId="0" fontId="37" fillId="0" borderId="0"/>
    <xf numFmtId="0" fontId="37" fillId="0" borderId="0"/>
    <xf numFmtId="9" fontId="66" fillId="0" borderId="0" applyFont="0" applyFill="0" applyBorder="0" applyAlignment="0" applyProtection="0"/>
    <xf numFmtId="9" fontId="76" fillId="0" borderId="0" applyFont="0" applyFill="0" applyBorder="0" applyAlignment="0" applyProtection="0"/>
    <xf numFmtId="0" fontId="37" fillId="0" borderId="0"/>
    <xf numFmtId="0" fontId="37" fillId="0" borderId="0"/>
    <xf numFmtId="0" fontId="37" fillId="0" borderId="0"/>
    <xf numFmtId="0" fontId="37" fillId="0" borderId="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0" fontId="37" fillId="0" borderId="0"/>
    <xf numFmtId="9" fontId="29" fillId="0" borderId="0" applyFont="0" applyFill="0" applyBorder="0" applyAlignment="0" applyProtection="0"/>
    <xf numFmtId="9" fontId="37" fillId="0" borderId="0" applyFont="0" applyFill="0" applyBorder="0" applyAlignment="0" applyProtection="0"/>
    <xf numFmtId="9" fontId="29" fillId="0" borderId="0" applyFont="0" applyFill="0" applyBorder="0" applyAlignment="0" applyProtection="0"/>
    <xf numFmtId="0" fontId="37" fillId="0" borderId="0"/>
    <xf numFmtId="0" fontId="37" fillId="0" borderId="0"/>
    <xf numFmtId="0" fontId="37" fillId="0" borderId="0"/>
    <xf numFmtId="0" fontId="37" fillId="0" borderId="0"/>
    <xf numFmtId="9" fontId="38" fillId="0" borderId="0" applyFont="0" applyFill="0" applyBorder="0" applyAlignment="0" applyProtection="0"/>
    <xf numFmtId="0" fontId="37" fillId="0" borderId="0"/>
    <xf numFmtId="0" fontId="37" fillId="0" borderId="0"/>
    <xf numFmtId="9" fontId="37" fillId="0" borderId="0" applyFont="0" applyFill="0" applyBorder="0" applyAlignment="0" applyProtection="0"/>
    <xf numFmtId="9" fontId="38" fillId="0" borderId="0" applyFont="0" applyFill="0" applyBorder="0" applyAlignment="0" applyProtection="0"/>
    <xf numFmtId="0" fontId="37" fillId="0" borderId="0"/>
    <xf numFmtId="0" fontId="37" fillId="0" borderId="0"/>
    <xf numFmtId="0" fontId="37" fillId="0" borderId="0"/>
    <xf numFmtId="9" fontId="38" fillId="0" borderId="0" applyFont="0" applyFill="0" applyBorder="0" applyAlignment="0" applyProtection="0"/>
    <xf numFmtId="0" fontId="37" fillId="0" borderId="0"/>
    <xf numFmtId="0" fontId="37" fillId="0" borderId="0"/>
    <xf numFmtId="0" fontId="37" fillId="0" borderId="0"/>
    <xf numFmtId="9" fontId="38" fillId="0" borderId="0" applyFont="0" applyFill="0" applyBorder="0" applyAlignment="0" applyProtection="0"/>
    <xf numFmtId="0" fontId="37" fillId="0" borderId="0"/>
    <xf numFmtId="0" fontId="37" fillId="0" borderId="0"/>
    <xf numFmtId="0" fontId="37" fillId="0" borderId="0"/>
    <xf numFmtId="9" fontId="66" fillId="0" borderId="0" applyFont="0" applyFill="0" applyBorder="0" applyAlignment="0" applyProtection="0"/>
    <xf numFmtId="0" fontId="37" fillId="0" borderId="0"/>
    <xf numFmtId="0" fontId="37" fillId="0" borderId="0"/>
    <xf numFmtId="0" fontId="37" fillId="0" borderId="0"/>
    <xf numFmtId="9" fontId="66" fillId="0" borderId="0" applyFont="0" applyFill="0" applyBorder="0" applyAlignment="0" applyProtection="0"/>
    <xf numFmtId="9" fontId="76" fillId="0" borderId="0" applyFont="0" applyFill="0" applyBorder="0" applyAlignment="0" applyProtection="0"/>
    <xf numFmtId="0" fontId="37" fillId="0" borderId="0"/>
    <xf numFmtId="0" fontId="37" fillId="0" borderId="0"/>
    <xf numFmtId="9" fontId="37" fillId="0" borderId="0" applyFont="0" applyFill="0" applyBorder="0" applyAlignment="0" applyProtection="0"/>
    <xf numFmtId="9" fontId="37" fillId="0" borderId="0" applyFont="0" applyFill="0" applyBorder="0" applyAlignment="0" applyProtection="0"/>
    <xf numFmtId="0" fontId="37" fillId="0" borderId="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0" fontId="37" fillId="0" borderId="0"/>
    <xf numFmtId="0" fontId="37" fillId="0" borderId="0"/>
    <xf numFmtId="9" fontId="66" fillId="0" borderId="0" applyFont="0" applyFill="0" applyBorder="0" applyAlignment="0" applyProtection="0"/>
    <xf numFmtId="9" fontId="37" fillId="0" borderId="0" applyFont="0" applyFill="0" applyBorder="0" applyAlignment="0" applyProtection="0"/>
    <xf numFmtId="0" fontId="37" fillId="0" borderId="0"/>
    <xf numFmtId="0" fontId="37" fillId="0" borderId="0"/>
    <xf numFmtId="9" fontId="84" fillId="0" borderId="0" applyFont="0" applyFill="0" applyBorder="0" applyAlignment="0" applyProtection="0"/>
    <xf numFmtId="9" fontId="38" fillId="0" borderId="0" applyFont="0" applyFill="0" applyBorder="0" applyAlignment="0" applyProtection="0"/>
    <xf numFmtId="0" fontId="37" fillId="0" borderId="0"/>
    <xf numFmtId="0" fontId="37" fillId="0" borderId="0"/>
    <xf numFmtId="0" fontId="37" fillId="0" borderId="0"/>
    <xf numFmtId="9" fontId="37" fillId="0" borderId="0" applyFont="0" applyFill="0" applyBorder="0" applyAlignment="0" applyProtection="0"/>
    <xf numFmtId="0" fontId="37" fillId="0" borderId="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76" fillId="0" borderId="0" applyFont="0" applyFill="0" applyBorder="0" applyAlignment="0" applyProtection="0"/>
    <xf numFmtId="9" fontId="76" fillId="0" borderId="0" applyFont="0" applyFill="0" applyBorder="0" applyAlignment="0" applyProtection="0"/>
    <xf numFmtId="0" fontId="37" fillId="0" borderId="0"/>
    <xf numFmtId="9" fontId="37" fillId="0" borderId="0" applyFont="0" applyFill="0" applyBorder="0" applyAlignment="0" applyProtection="0"/>
    <xf numFmtId="9" fontId="37" fillId="0" borderId="0" applyFont="0" applyFill="0" applyBorder="0" applyAlignment="0" applyProtection="0"/>
    <xf numFmtId="0" fontId="37" fillId="0" borderId="0"/>
    <xf numFmtId="0" fontId="37" fillId="0" borderId="0"/>
    <xf numFmtId="0" fontId="37" fillId="0" borderId="0"/>
    <xf numFmtId="9" fontId="66" fillId="0" borderId="0" applyFont="0" applyFill="0" applyBorder="0" applyAlignment="0" applyProtection="0"/>
    <xf numFmtId="0" fontId="37" fillId="0" borderId="0"/>
    <xf numFmtId="0" fontId="37" fillId="0" borderId="0"/>
    <xf numFmtId="0" fontId="37" fillId="0" borderId="0"/>
    <xf numFmtId="9" fontId="37" fillId="0" borderId="0" applyFont="0" applyFill="0" applyBorder="0" applyAlignment="0" applyProtection="0"/>
    <xf numFmtId="9" fontId="66" fillId="0" borderId="0" applyFont="0" applyFill="0" applyBorder="0" applyAlignment="0" applyProtection="0"/>
    <xf numFmtId="9" fontId="76" fillId="0" borderId="0" applyFont="0" applyFill="0" applyBorder="0" applyAlignment="0" applyProtection="0"/>
    <xf numFmtId="0" fontId="37" fillId="0" borderId="0"/>
    <xf numFmtId="0" fontId="37" fillId="0" borderId="0"/>
    <xf numFmtId="0" fontId="37" fillId="0" borderId="0"/>
    <xf numFmtId="9" fontId="66" fillId="0" borderId="0" applyFont="0" applyFill="0" applyBorder="0" applyAlignment="0" applyProtection="0"/>
    <xf numFmtId="0" fontId="37" fillId="0" borderId="0"/>
    <xf numFmtId="0" fontId="37" fillId="0" borderId="0"/>
    <xf numFmtId="9" fontId="66" fillId="0" borderId="0" applyFont="0" applyFill="0" applyBorder="0" applyAlignment="0" applyProtection="0"/>
    <xf numFmtId="0" fontId="37" fillId="0" borderId="0"/>
    <xf numFmtId="0" fontId="37" fillId="0" borderId="0"/>
    <xf numFmtId="0" fontId="37" fillId="0" borderId="0"/>
    <xf numFmtId="9" fontId="37" fillId="0" borderId="0" applyFont="0" applyFill="0" applyBorder="0" applyAlignment="0" applyProtection="0"/>
    <xf numFmtId="9" fontId="37" fillId="0" borderId="0" applyFont="0" applyFill="0" applyBorder="0" applyAlignment="0" applyProtection="0"/>
    <xf numFmtId="0" fontId="37" fillId="0" borderId="0"/>
    <xf numFmtId="9" fontId="76" fillId="0" borderId="0" applyFont="0" applyFill="0" applyBorder="0" applyAlignment="0" applyProtection="0"/>
    <xf numFmtId="9" fontId="76" fillId="0" borderId="0" applyFont="0" applyFill="0" applyBorder="0" applyAlignment="0" applyProtection="0"/>
    <xf numFmtId="9" fontId="76" fillId="0" borderId="0" applyFont="0" applyFill="0" applyBorder="0" applyAlignment="0" applyProtection="0"/>
    <xf numFmtId="9" fontId="76" fillId="0" borderId="0" applyFont="0" applyFill="0" applyBorder="0" applyAlignment="0" applyProtection="0"/>
    <xf numFmtId="9" fontId="76" fillId="0" borderId="0" applyFont="0" applyFill="0" applyBorder="0" applyAlignment="0" applyProtection="0"/>
    <xf numFmtId="9" fontId="76" fillId="0" borderId="0" applyFont="0" applyFill="0" applyBorder="0" applyAlignment="0" applyProtection="0"/>
    <xf numFmtId="9" fontId="76" fillId="0" borderId="0" applyFont="0" applyFill="0" applyBorder="0" applyAlignment="0" applyProtection="0"/>
    <xf numFmtId="9" fontId="76" fillId="0" borderId="0" applyFont="0" applyFill="0" applyBorder="0" applyAlignment="0" applyProtection="0"/>
    <xf numFmtId="9" fontId="76" fillId="0" borderId="0" applyFont="0" applyFill="0" applyBorder="0" applyAlignment="0" applyProtection="0"/>
    <xf numFmtId="9" fontId="76" fillId="0" borderId="0" applyFont="0" applyFill="0" applyBorder="0" applyAlignment="0" applyProtection="0"/>
    <xf numFmtId="0" fontId="37" fillId="0" borderId="0"/>
    <xf numFmtId="9" fontId="37" fillId="0" borderId="0" applyFont="0" applyFill="0" applyBorder="0" applyAlignment="0" applyProtection="0"/>
    <xf numFmtId="9" fontId="37" fillId="0" borderId="0" applyFont="0" applyFill="0" applyBorder="0" applyAlignment="0" applyProtection="0"/>
    <xf numFmtId="0" fontId="37" fillId="0" borderId="0"/>
    <xf numFmtId="0" fontId="37" fillId="0" borderId="0"/>
    <xf numFmtId="9" fontId="37" fillId="0" borderId="0" applyFont="0" applyFill="0" applyBorder="0" applyAlignment="0" applyProtection="0"/>
    <xf numFmtId="9" fontId="37" fillId="0" borderId="0" applyFont="0" applyFill="0" applyBorder="0" applyAlignment="0" applyProtection="0"/>
    <xf numFmtId="0" fontId="37" fillId="0" borderId="0"/>
    <xf numFmtId="9" fontId="76" fillId="0" borderId="0" applyFont="0" applyFill="0" applyBorder="0" applyAlignment="0" applyProtection="0"/>
    <xf numFmtId="9" fontId="76" fillId="0" borderId="0" applyFont="0" applyFill="0" applyBorder="0" applyAlignment="0" applyProtection="0"/>
    <xf numFmtId="9" fontId="76" fillId="0" borderId="0" applyFont="0" applyFill="0" applyBorder="0" applyAlignment="0" applyProtection="0"/>
    <xf numFmtId="9" fontId="76" fillId="0" borderId="0" applyFont="0" applyFill="0" applyBorder="0" applyAlignment="0" applyProtection="0"/>
    <xf numFmtId="9" fontId="76" fillId="0" borderId="0" applyFont="0" applyFill="0" applyBorder="0" applyAlignment="0" applyProtection="0"/>
    <xf numFmtId="9" fontId="76" fillId="0" borderId="0" applyFont="0" applyFill="0" applyBorder="0" applyAlignment="0" applyProtection="0"/>
    <xf numFmtId="9" fontId="76" fillId="0" borderId="0" applyFont="0" applyFill="0" applyBorder="0" applyAlignment="0" applyProtection="0"/>
    <xf numFmtId="9" fontId="76" fillId="0" borderId="0" applyFont="0" applyFill="0" applyBorder="0" applyAlignment="0" applyProtection="0"/>
    <xf numFmtId="9" fontId="76" fillId="0" borderId="0" applyFont="0" applyFill="0" applyBorder="0" applyAlignment="0" applyProtection="0"/>
    <xf numFmtId="9" fontId="76" fillId="0" borderId="0" applyFont="0" applyFill="0" applyBorder="0" applyAlignment="0" applyProtection="0"/>
    <xf numFmtId="0" fontId="37" fillId="0" borderId="0"/>
    <xf numFmtId="9" fontId="37" fillId="0" borderId="0" applyFont="0" applyFill="0" applyBorder="0" applyAlignment="0" applyProtection="0"/>
    <xf numFmtId="9" fontId="37" fillId="0" borderId="0" applyFont="0" applyFill="0" applyBorder="0" applyAlignment="0" applyProtection="0"/>
    <xf numFmtId="0" fontId="37" fillId="0" borderId="0"/>
    <xf numFmtId="9" fontId="76" fillId="0" borderId="0" applyFont="0" applyFill="0" applyBorder="0" applyAlignment="0" applyProtection="0"/>
    <xf numFmtId="9" fontId="37" fillId="0" borderId="0" applyFont="0" applyFill="0" applyBorder="0" applyAlignment="0" applyProtection="0"/>
    <xf numFmtId="0" fontId="37" fillId="0" borderId="0"/>
    <xf numFmtId="0" fontId="37" fillId="0" borderId="0"/>
    <xf numFmtId="9" fontId="37" fillId="0" borderId="0" applyFont="0" applyFill="0" applyBorder="0" applyAlignment="0" applyProtection="0"/>
    <xf numFmtId="9" fontId="37" fillId="0" borderId="0" applyFont="0" applyFill="0" applyBorder="0" applyAlignment="0" applyProtection="0"/>
    <xf numFmtId="0" fontId="37" fillId="0" borderId="0"/>
    <xf numFmtId="9" fontId="76" fillId="0" borderId="0" applyFont="0" applyFill="0" applyBorder="0" applyAlignment="0" applyProtection="0"/>
    <xf numFmtId="9" fontId="76" fillId="0" borderId="0" applyFont="0" applyFill="0" applyBorder="0" applyAlignment="0" applyProtection="0"/>
    <xf numFmtId="9" fontId="76" fillId="0" borderId="0" applyFont="0" applyFill="0" applyBorder="0" applyAlignment="0" applyProtection="0"/>
    <xf numFmtId="9" fontId="76" fillId="0" borderId="0" applyFont="0" applyFill="0" applyBorder="0" applyAlignment="0" applyProtection="0"/>
    <xf numFmtId="9" fontId="76" fillId="0" borderId="0" applyFont="0" applyFill="0" applyBorder="0" applyAlignment="0" applyProtection="0"/>
    <xf numFmtId="9" fontId="76"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0" fontId="37" fillId="0" borderId="0"/>
    <xf numFmtId="0" fontId="37" fillId="0" borderId="0"/>
    <xf numFmtId="0" fontId="37" fillId="0" borderId="0"/>
    <xf numFmtId="9" fontId="37" fillId="0" borderId="0" applyFont="0" applyFill="0" applyBorder="0" applyAlignment="0" applyProtection="0"/>
    <xf numFmtId="9" fontId="37" fillId="0" borderId="0" applyFont="0" applyFill="0" applyBorder="0" applyAlignment="0" applyProtection="0"/>
    <xf numFmtId="0" fontId="37" fillId="0" borderId="0"/>
    <xf numFmtId="0" fontId="37" fillId="0" borderId="0"/>
    <xf numFmtId="9" fontId="37" fillId="0" borderId="0" applyFont="0" applyFill="0" applyBorder="0" applyAlignment="0" applyProtection="0"/>
    <xf numFmtId="9" fontId="37" fillId="0" borderId="0" applyFont="0" applyFill="0" applyBorder="0" applyAlignment="0" applyProtection="0"/>
    <xf numFmtId="0" fontId="37" fillId="0" borderId="0"/>
    <xf numFmtId="0" fontId="37" fillId="0" borderId="0"/>
    <xf numFmtId="0" fontId="37" fillId="0" borderId="0"/>
    <xf numFmtId="9" fontId="37" fillId="0" borderId="0" applyFont="0" applyFill="0" applyBorder="0" applyAlignment="0" applyProtection="0"/>
    <xf numFmtId="9" fontId="37" fillId="0" borderId="0" applyFont="0" applyFill="0" applyBorder="0" applyAlignment="0" applyProtection="0"/>
    <xf numFmtId="0" fontId="37" fillId="0" borderId="0"/>
    <xf numFmtId="0" fontId="37" fillId="0" borderId="0"/>
    <xf numFmtId="9" fontId="37" fillId="0" borderId="0" applyFont="0" applyFill="0" applyBorder="0" applyAlignment="0" applyProtection="0"/>
    <xf numFmtId="9" fontId="37" fillId="0" borderId="0" applyFont="0" applyFill="0" applyBorder="0" applyAlignment="0" applyProtection="0"/>
    <xf numFmtId="0" fontId="37" fillId="0" borderId="0"/>
    <xf numFmtId="0" fontId="37" fillId="0" borderId="0"/>
    <xf numFmtId="202" fontId="108" fillId="0" borderId="0" applyProtection="0"/>
    <xf numFmtId="0" fontId="37" fillId="0" borderId="0"/>
    <xf numFmtId="0" fontId="37" fillId="0" borderId="0"/>
    <xf numFmtId="0" fontId="37" fillId="0" borderId="0"/>
    <xf numFmtId="0" fontId="109" fillId="0" borderId="46" applyNumberFormat="0" applyFill="0" applyBorder="0" applyAlignment="0" applyProtection="0">
      <protection hidden="1"/>
    </xf>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 fontId="84" fillId="76" borderId="53" applyNumberFormat="0" applyProtection="0">
      <alignment vertical="center"/>
    </xf>
    <xf numFmtId="0" fontId="37" fillId="0" borderId="0"/>
    <xf numFmtId="0" fontId="37" fillId="0" borderId="0"/>
    <xf numFmtId="4" fontId="72" fillId="77" borderId="35" applyNumberFormat="0" applyProtection="0">
      <alignment vertical="center"/>
    </xf>
    <xf numFmtId="4" fontId="84" fillId="76" borderId="53" applyNumberFormat="0" applyProtection="0">
      <alignment vertical="center"/>
    </xf>
    <xf numFmtId="0" fontId="37" fillId="0" borderId="0"/>
    <xf numFmtId="0" fontId="37" fillId="0" borderId="0"/>
    <xf numFmtId="0" fontId="37" fillId="0" borderId="0"/>
    <xf numFmtId="4" fontId="84" fillId="76" borderId="53" applyNumberFormat="0" applyProtection="0">
      <alignment vertical="center"/>
    </xf>
    <xf numFmtId="0" fontId="37" fillId="0" borderId="0"/>
    <xf numFmtId="0" fontId="37" fillId="0" borderId="0"/>
    <xf numFmtId="4" fontId="84" fillId="76" borderId="53" applyNumberFormat="0" applyProtection="0">
      <alignment vertical="center"/>
    </xf>
    <xf numFmtId="4" fontId="72" fillId="77" borderId="35" applyNumberFormat="0" applyProtection="0">
      <alignment vertical="center"/>
    </xf>
    <xf numFmtId="0" fontId="37" fillId="0" borderId="0"/>
    <xf numFmtId="0" fontId="37" fillId="0" borderId="0"/>
    <xf numFmtId="0" fontId="37" fillId="0" borderId="0"/>
    <xf numFmtId="4" fontId="84" fillId="76" borderId="53" applyNumberFormat="0" applyProtection="0">
      <alignment vertical="center"/>
    </xf>
    <xf numFmtId="4" fontId="112" fillId="78" borderId="1" applyNumberFormat="0" applyProtection="0">
      <alignment horizontal="right" vertical="center" wrapText="1"/>
    </xf>
    <xf numFmtId="4" fontId="72" fillId="77" borderId="35" applyNumberFormat="0" applyProtection="0">
      <alignment vertical="center"/>
    </xf>
    <xf numFmtId="0" fontId="37" fillId="0" borderId="0"/>
    <xf numFmtId="4" fontId="72" fillId="77" borderId="35" applyNumberFormat="0" applyProtection="0">
      <alignment vertical="center"/>
    </xf>
    <xf numFmtId="0" fontId="37" fillId="0" borderId="0"/>
    <xf numFmtId="0" fontId="37" fillId="0" borderId="0"/>
    <xf numFmtId="4" fontId="116" fillId="76" borderId="36" applyNumberFormat="0" applyProtection="0">
      <alignment vertical="center"/>
    </xf>
    <xf numFmtId="0" fontId="37" fillId="0" borderId="0"/>
    <xf numFmtId="0" fontId="37" fillId="0" borderId="0"/>
    <xf numFmtId="0" fontId="37" fillId="0" borderId="0"/>
    <xf numFmtId="0" fontId="37" fillId="0" borderId="0"/>
    <xf numFmtId="4" fontId="173" fillId="77" borderId="53" applyNumberFormat="0" applyProtection="0">
      <alignment vertical="center"/>
    </xf>
    <xf numFmtId="4" fontId="173" fillId="77" borderId="53" applyNumberFormat="0" applyProtection="0">
      <alignment vertical="center"/>
    </xf>
    <xf numFmtId="0" fontId="37" fillId="0" borderId="0"/>
    <xf numFmtId="0" fontId="37" fillId="0" borderId="0"/>
    <xf numFmtId="0" fontId="37" fillId="0" borderId="0"/>
    <xf numFmtId="4" fontId="113" fillId="77" borderId="36" applyNumberFormat="0" applyProtection="0">
      <alignment vertical="center"/>
    </xf>
    <xf numFmtId="4" fontId="122" fillId="77" borderId="35" applyNumberFormat="0" applyProtection="0">
      <alignment vertical="center"/>
    </xf>
    <xf numFmtId="0" fontId="37" fillId="0" borderId="0"/>
    <xf numFmtId="0" fontId="37" fillId="0" borderId="0"/>
    <xf numFmtId="4" fontId="122" fillId="77" borderId="35" applyNumberFormat="0" applyProtection="0">
      <alignment vertical="center"/>
    </xf>
    <xf numFmtId="4" fontId="113" fillId="76" borderId="36" applyNumberFormat="0" applyProtection="0">
      <alignment vertical="center"/>
    </xf>
    <xf numFmtId="0" fontId="37" fillId="0" borderId="0"/>
    <xf numFmtId="0" fontId="37" fillId="0" borderId="0"/>
    <xf numFmtId="4" fontId="114" fillId="79" borderId="27">
      <alignment vertical="center"/>
    </xf>
    <xf numFmtId="0" fontId="37" fillId="0" borderId="0"/>
    <xf numFmtId="0" fontId="37" fillId="0" borderId="0"/>
    <xf numFmtId="0" fontId="37" fillId="0" borderId="0"/>
    <xf numFmtId="4" fontId="115" fillId="79" borderId="27">
      <alignment vertical="center"/>
    </xf>
    <xf numFmtId="0" fontId="37" fillId="0" borderId="0"/>
    <xf numFmtId="0" fontId="37" fillId="0" borderId="0"/>
    <xf numFmtId="0" fontId="37" fillId="0" borderId="0"/>
    <xf numFmtId="4" fontId="114" fillId="80" borderId="27">
      <alignment vertical="center"/>
    </xf>
    <xf numFmtId="0" fontId="37" fillId="0" borderId="0"/>
    <xf numFmtId="0" fontId="37" fillId="0" borderId="0"/>
    <xf numFmtId="0" fontId="37" fillId="0" borderId="0"/>
    <xf numFmtId="4" fontId="115" fillId="80" borderId="27">
      <alignment vertical="center"/>
    </xf>
    <xf numFmtId="0" fontId="37" fillId="0" borderId="0"/>
    <xf numFmtId="0" fontId="37" fillId="0" borderId="0"/>
    <xf numFmtId="0" fontId="37" fillId="0" borderId="0"/>
    <xf numFmtId="0" fontId="37" fillId="0" borderId="0"/>
    <xf numFmtId="0" fontId="37" fillId="0" borderId="0"/>
    <xf numFmtId="0" fontId="37" fillId="0" borderId="0"/>
    <xf numFmtId="4" fontId="84" fillId="77" borderId="53" applyNumberFormat="0" applyProtection="0">
      <alignment horizontal="left" vertical="center" indent="1"/>
    </xf>
    <xf numFmtId="0" fontId="37" fillId="0" borderId="0"/>
    <xf numFmtId="0" fontId="37" fillId="0" borderId="0"/>
    <xf numFmtId="0" fontId="37" fillId="0" borderId="0"/>
    <xf numFmtId="4" fontId="84" fillId="77" borderId="53" applyNumberFormat="0" applyProtection="0">
      <alignment horizontal="left" vertical="center" indent="1"/>
    </xf>
    <xf numFmtId="0" fontId="37" fillId="0" borderId="0"/>
    <xf numFmtId="0" fontId="37" fillId="0" borderId="0"/>
    <xf numFmtId="4" fontId="84" fillId="77" borderId="53" applyNumberFormat="0" applyProtection="0">
      <alignment horizontal="left" vertical="center" indent="1"/>
    </xf>
    <xf numFmtId="4" fontId="84" fillId="77" borderId="53" applyNumberFormat="0" applyProtection="0">
      <alignment horizontal="left" vertical="center" indent="1"/>
    </xf>
    <xf numFmtId="0" fontId="37" fillId="0" borderId="0"/>
    <xf numFmtId="0" fontId="37" fillId="0" borderId="0"/>
    <xf numFmtId="0" fontId="37" fillId="0" borderId="0"/>
    <xf numFmtId="4" fontId="112" fillId="78" borderId="1" applyNumberFormat="0" applyProtection="0">
      <alignment horizontal="left" vertical="center" indent="1"/>
    </xf>
    <xf numFmtId="4" fontId="72" fillId="77" borderId="35" applyNumberFormat="0" applyProtection="0">
      <alignment horizontal="left" vertical="center" indent="1"/>
    </xf>
    <xf numFmtId="0" fontId="37" fillId="0" borderId="0"/>
    <xf numFmtId="0" fontId="37" fillId="0" borderId="0"/>
    <xf numFmtId="4" fontId="72" fillId="77" borderId="35" applyNumberFormat="0" applyProtection="0">
      <alignment horizontal="left" vertical="center" indent="1"/>
    </xf>
    <xf numFmtId="4" fontId="116" fillId="76" borderId="36" applyNumberFormat="0" applyProtection="0">
      <alignment horizontal="left" vertical="center" indent="1"/>
    </xf>
    <xf numFmtId="0" fontId="37" fillId="0" borderId="0"/>
    <xf numFmtId="0" fontId="37" fillId="0" borderId="0"/>
    <xf numFmtId="0" fontId="37" fillId="0" borderId="0"/>
    <xf numFmtId="0" fontId="37" fillId="0" borderId="0"/>
    <xf numFmtId="0" fontId="174" fillId="76" borderId="36" applyNumberFormat="0" applyProtection="0">
      <alignment horizontal="left" vertical="top" indent="1"/>
    </xf>
    <xf numFmtId="0" fontId="174" fillId="76" borderId="36" applyNumberFormat="0" applyProtection="0">
      <alignment horizontal="left" vertical="top" indent="1"/>
    </xf>
    <xf numFmtId="0" fontId="37" fillId="0" borderId="0"/>
    <xf numFmtId="0" fontId="37" fillId="0" borderId="0"/>
    <xf numFmtId="0" fontId="37" fillId="0" borderId="0"/>
    <xf numFmtId="0" fontId="116" fillId="77" borderId="36" applyNumberFormat="0" applyProtection="0">
      <alignment horizontal="left" vertical="top" indent="1"/>
    </xf>
    <xf numFmtId="4" fontId="72" fillId="77" borderId="35" applyNumberFormat="0" applyProtection="0">
      <alignment horizontal="left" vertical="center" indent="1"/>
    </xf>
    <xf numFmtId="0" fontId="37" fillId="0" borderId="0"/>
    <xf numFmtId="0" fontId="37" fillId="0" borderId="0"/>
    <xf numFmtId="4" fontId="72" fillId="77" borderId="35" applyNumberFormat="0" applyProtection="0">
      <alignment horizontal="left" vertical="center" indent="1"/>
    </xf>
    <xf numFmtId="0" fontId="116" fillId="76" borderId="36" applyNumberFormat="0" applyProtection="0">
      <alignment horizontal="left" vertical="top" indent="1"/>
    </xf>
    <xf numFmtId="0" fontId="37" fillId="0" borderId="0"/>
    <xf numFmtId="0" fontId="37" fillId="0" borderId="0"/>
    <xf numFmtId="0" fontId="37" fillId="0" borderId="0"/>
    <xf numFmtId="0" fontId="37" fillId="0" borderId="0"/>
    <xf numFmtId="0" fontId="37" fillId="0" borderId="0"/>
    <xf numFmtId="4" fontId="84" fillId="52" borderId="53" applyNumberFormat="0" applyProtection="0">
      <alignment horizontal="left" vertical="center" indent="1"/>
    </xf>
    <xf numFmtId="0" fontId="37" fillId="0" borderId="0"/>
    <xf numFmtId="0" fontId="37" fillId="0" borderId="0"/>
    <xf numFmtId="0" fontId="37" fillId="0" borderId="0"/>
    <xf numFmtId="4" fontId="84" fillId="52" borderId="53" applyNumberFormat="0" applyProtection="0">
      <alignment horizontal="left" vertical="center" indent="1"/>
    </xf>
    <xf numFmtId="0" fontId="37" fillId="0" borderId="0"/>
    <xf numFmtId="0" fontId="37" fillId="0" borderId="0"/>
    <xf numFmtId="4" fontId="117" fillId="81" borderId="1" applyNumberFormat="0" applyProtection="0">
      <alignment horizontal="left" vertical="center"/>
    </xf>
    <xf numFmtId="0" fontId="37" fillId="0" borderId="0"/>
    <xf numFmtId="0" fontId="37" fillId="0" borderId="0"/>
    <xf numFmtId="0" fontId="37" fillId="0" borderId="0"/>
    <xf numFmtId="4" fontId="84" fillId="52" borderId="53" applyNumberFormat="0" applyProtection="0">
      <alignment horizontal="left" vertical="center" indent="1"/>
    </xf>
    <xf numFmtId="4" fontId="84" fillId="52" borderId="53" applyNumberFormat="0" applyProtection="0">
      <alignment horizontal="left" vertical="center" indent="1"/>
    </xf>
    <xf numFmtId="0" fontId="37" fillId="0" borderId="0"/>
    <xf numFmtId="0" fontId="37" fillId="0" borderId="0"/>
    <xf numFmtId="0" fontId="37" fillId="0" borderId="0"/>
    <xf numFmtId="0" fontId="37" fillId="130" borderId="35" applyNumberFormat="0" applyProtection="0">
      <alignment horizontal="left" vertical="center" indent="1"/>
    </xf>
    <xf numFmtId="4" fontId="117" fillId="81" borderId="1" applyNumberFormat="0" applyProtection="0">
      <alignment horizontal="left" vertical="center"/>
    </xf>
    <xf numFmtId="0" fontId="37" fillId="130" borderId="35" applyNumberFormat="0" applyProtection="0">
      <alignment horizontal="left" vertical="center" indent="1"/>
    </xf>
    <xf numFmtId="0" fontId="37" fillId="130" borderId="35" applyNumberFormat="0" applyProtection="0">
      <alignment horizontal="left" vertical="center" indent="1"/>
    </xf>
    <xf numFmtId="0" fontId="37" fillId="0" borderId="0"/>
    <xf numFmtId="0" fontId="37" fillId="0" borderId="0"/>
    <xf numFmtId="0" fontId="37" fillId="130" borderId="35" applyNumberFormat="0" applyProtection="0">
      <alignment horizontal="left" vertical="center" indent="1"/>
    </xf>
    <xf numFmtId="4" fontId="116" fillId="104" borderId="0" applyNumberFormat="0" applyProtection="0">
      <alignment horizontal="left" vertical="center" indent="1"/>
    </xf>
    <xf numFmtId="0" fontId="37" fillId="130" borderId="35" applyNumberFormat="0" applyProtection="0">
      <alignment horizontal="left" vertical="center" indent="1"/>
    </xf>
    <xf numFmtId="0" fontId="37" fillId="0" borderId="0"/>
    <xf numFmtId="0" fontId="37" fillId="0" borderId="0"/>
    <xf numFmtId="0" fontId="37" fillId="0" borderId="0"/>
    <xf numFmtId="0" fontId="37" fillId="0" borderId="0"/>
    <xf numFmtId="0" fontId="37" fillId="0" borderId="0"/>
    <xf numFmtId="4" fontId="84" fillId="36" borderId="53" applyNumberFormat="0" applyProtection="0">
      <alignment horizontal="right" vertical="center"/>
    </xf>
    <xf numFmtId="0" fontId="37" fillId="0" borderId="0"/>
    <xf numFmtId="0" fontId="37" fillId="0" borderId="0"/>
    <xf numFmtId="0" fontId="37" fillId="0" borderId="0"/>
    <xf numFmtId="4" fontId="84" fillId="36" borderId="53" applyNumberFormat="0" applyProtection="0">
      <alignment horizontal="right" vertical="center"/>
    </xf>
    <xf numFmtId="0" fontId="37" fillId="0" borderId="0"/>
    <xf numFmtId="0" fontId="37" fillId="0" borderId="0"/>
    <xf numFmtId="4" fontId="84" fillId="36" borderId="53" applyNumberFormat="0" applyProtection="0">
      <alignment horizontal="right" vertical="center"/>
    </xf>
    <xf numFmtId="4" fontId="84" fillId="36" borderId="53" applyNumberFormat="0" applyProtection="0">
      <alignment horizontal="right" vertical="center"/>
    </xf>
    <xf numFmtId="0" fontId="37" fillId="0" borderId="0"/>
    <xf numFmtId="0" fontId="37" fillId="0" borderId="0"/>
    <xf numFmtId="0" fontId="37" fillId="0" borderId="0"/>
    <xf numFmtId="4" fontId="72" fillId="36" borderId="36" applyNumberFormat="0" applyProtection="0">
      <alignment horizontal="right" vertical="center"/>
    </xf>
    <xf numFmtId="4" fontId="72" fillId="98" borderId="35" applyNumberFormat="0" applyProtection="0">
      <alignment horizontal="right" vertical="center"/>
    </xf>
    <xf numFmtId="0" fontId="37" fillId="0" borderId="0"/>
    <xf numFmtId="0" fontId="37" fillId="0" borderId="0"/>
    <xf numFmtId="4" fontId="72" fillId="98" borderId="35" applyNumberFormat="0" applyProtection="0">
      <alignment horizontal="right" vertical="center"/>
    </xf>
    <xf numFmtId="4" fontId="72" fillId="36" borderId="36" applyNumberFormat="0" applyProtection="0">
      <alignment horizontal="right" vertical="center"/>
    </xf>
    <xf numFmtId="0" fontId="37" fillId="0" borderId="0"/>
    <xf numFmtId="0" fontId="37" fillId="0" borderId="0"/>
    <xf numFmtId="0" fontId="37" fillId="0" borderId="0"/>
    <xf numFmtId="0" fontId="37" fillId="0" borderId="0"/>
    <xf numFmtId="0" fontId="37" fillId="0" borderId="0"/>
    <xf numFmtId="4" fontId="84" fillId="131" borderId="53" applyNumberFormat="0" applyProtection="0">
      <alignment horizontal="right" vertical="center"/>
    </xf>
    <xf numFmtId="0" fontId="37" fillId="0" borderId="0"/>
    <xf numFmtId="0" fontId="37" fillId="0" borderId="0"/>
    <xf numFmtId="0" fontId="37" fillId="0" borderId="0"/>
    <xf numFmtId="4" fontId="84" fillId="131" borderId="53" applyNumberFormat="0" applyProtection="0">
      <alignment horizontal="right" vertical="center"/>
    </xf>
    <xf numFmtId="0" fontId="37" fillId="0" borderId="0"/>
    <xf numFmtId="0" fontId="37" fillId="0" borderId="0"/>
    <xf numFmtId="4" fontId="84" fillId="131" borderId="53" applyNumberFormat="0" applyProtection="0">
      <alignment horizontal="right" vertical="center"/>
    </xf>
    <xf numFmtId="4" fontId="84" fillId="131" borderId="53" applyNumberFormat="0" applyProtection="0">
      <alignment horizontal="right" vertical="center"/>
    </xf>
    <xf numFmtId="0" fontId="37" fillId="0" borderId="0"/>
    <xf numFmtId="0" fontId="37" fillId="0" borderId="0"/>
    <xf numFmtId="0" fontId="37" fillId="0" borderId="0"/>
    <xf numFmtId="4" fontId="72" fillId="37" borderId="36" applyNumberFormat="0" applyProtection="0">
      <alignment horizontal="right" vertical="center"/>
    </xf>
    <xf numFmtId="4" fontId="72" fillId="132" borderId="35" applyNumberFormat="0" applyProtection="0">
      <alignment horizontal="right" vertical="center"/>
    </xf>
    <xf numFmtId="0" fontId="37" fillId="0" borderId="0"/>
    <xf numFmtId="0" fontId="37" fillId="0" borderId="0"/>
    <xf numFmtId="4" fontId="72" fillId="132" borderId="35" applyNumberFormat="0" applyProtection="0">
      <alignment horizontal="right" vertical="center"/>
    </xf>
    <xf numFmtId="4" fontId="72" fillId="37" borderId="36" applyNumberFormat="0" applyProtection="0">
      <alignment horizontal="right" vertical="center"/>
    </xf>
    <xf numFmtId="0" fontId="37" fillId="0" borderId="0"/>
    <xf numFmtId="0" fontId="37" fillId="0" borderId="0"/>
    <xf numFmtId="0" fontId="37" fillId="0" borderId="0"/>
    <xf numFmtId="0" fontId="37" fillId="0" borderId="0"/>
    <xf numFmtId="0" fontId="37" fillId="0" borderId="0"/>
    <xf numFmtId="4" fontId="84" fillId="61" borderId="63" applyNumberFormat="0" applyProtection="0">
      <alignment horizontal="right" vertical="center"/>
    </xf>
    <xf numFmtId="0" fontId="37" fillId="0" borderId="0"/>
    <xf numFmtId="0" fontId="37" fillId="0" borderId="0"/>
    <xf numFmtId="0" fontId="37" fillId="0" borderId="0"/>
    <xf numFmtId="4" fontId="84" fillId="61" borderId="63" applyNumberFormat="0" applyProtection="0">
      <alignment horizontal="right" vertical="center"/>
    </xf>
    <xf numFmtId="0" fontId="37" fillId="0" borderId="0"/>
    <xf numFmtId="0" fontId="37" fillId="0" borderId="0"/>
    <xf numFmtId="4" fontId="84" fillId="61" borderId="63" applyNumberFormat="0" applyProtection="0">
      <alignment horizontal="right" vertical="center"/>
    </xf>
    <xf numFmtId="4" fontId="84" fillId="61" borderId="63" applyNumberFormat="0" applyProtection="0">
      <alignment horizontal="right" vertical="center"/>
    </xf>
    <xf numFmtId="0" fontId="37" fillId="0" borderId="0"/>
    <xf numFmtId="0" fontId="37" fillId="0" borderId="0"/>
    <xf numFmtId="0" fontId="37" fillId="0" borderId="0"/>
    <xf numFmtId="4" fontId="72" fillId="61" borderId="36" applyNumberFormat="0" applyProtection="0">
      <alignment horizontal="right" vertical="center"/>
    </xf>
    <xf numFmtId="4" fontId="72" fillId="90" borderId="35" applyNumberFormat="0" applyProtection="0">
      <alignment horizontal="right" vertical="center"/>
    </xf>
    <xf numFmtId="0" fontId="37" fillId="0" borderId="0"/>
    <xf numFmtId="0" fontId="37" fillId="0" borderId="0"/>
    <xf numFmtId="4" fontId="72" fillId="90" borderId="35" applyNumberFormat="0" applyProtection="0">
      <alignment horizontal="right" vertical="center"/>
    </xf>
    <xf numFmtId="4" fontId="72" fillId="61" borderId="36" applyNumberFormat="0" applyProtection="0">
      <alignment horizontal="right" vertical="center"/>
    </xf>
    <xf numFmtId="0" fontId="37" fillId="0" borderId="0"/>
    <xf numFmtId="0" fontId="37" fillId="0" borderId="0"/>
    <xf numFmtId="0" fontId="37" fillId="0" borderId="0"/>
    <xf numFmtId="0" fontId="37" fillId="0" borderId="0"/>
    <xf numFmtId="0" fontId="37" fillId="0" borderId="0"/>
    <xf numFmtId="4" fontId="84" fillId="49" borderId="53" applyNumberFormat="0" applyProtection="0">
      <alignment horizontal="right" vertical="center"/>
    </xf>
    <xf numFmtId="0" fontId="37" fillId="0" borderId="0"/>
    <xf numFmtId="0" fontId="37" fillId="0" borderId="0"/>
    <xf numFmtId="0" fontId="37" fillId="0" borderId="0"/>
    <xf numFmtId="4" fontId="84" fillId="49" borderId="53" applyNumberFormat="0" applyProtection="0">
      <alignment horizontal="right" vertical="center"/>
    </xf>
    <xf numFmtId="0" fontId="37" fillId="0" borderId="0"/>
    <xf numFmtId="0" fontId="37" fillId="0" borderId="0"/>
    <xf numFmtId="4" fontId="84" fillId="49" borderId="53" applyNumberFormat="0" applyProtection="0">
      <alignment horizontal="right" vertical="center"/>
    </xf>
    <xf numFmtId="4" fontId="84" fillId="49" borderId="53" applyNumberFormat="0" applyProtection="0">
      <alignment horizontal="right" vertical="center"/>
    </xf>
    <xf numFmtId="0" fontId="37" fillId="0" borderId="0"/>
    <xf numFmtId="0" fontId="37" fillId="0" borderId="0"/>
    <xf numFmtId="0" fontId="37" fillId="0" borderId="0"/>
    <xf numFmtId="4" fontId="72" fillId="49" borderId="36" applyNumberFormat="0" applyProtection="0">
      <alignment horizontal="right" vertical="center"/>
    </xf>
    <xf numFmtId="4" fontId="72" fillId="95" borderId="35" applyNumberFormat="0" applyProtection="0">
      <alignment horizontal="right" vertical="center"/>
    </xf>
    <xf numFmtId="0" fontId="37" fillId="0" borderId="0"/>
    <xf numFmtId="0" fontId="37" fillId="0" borderId="0"/>
    <xf numFmtId="4" fontId="72" fillId="95" borderId="35" applyNumberFormat="0" applyProtection="0">
      <alignment horizontal="right" vertical="center"/>
    </xf>
    <xf numFmtId="4" fontId="72" fillId="49" borderId="36" applyNumberFormat="0" applyProtection="0">
      <alignment horizontal="right" vertical="center"/>
    </xf>
    <xf numFmtId="0" fontId="37" fillId="0" borderId="0"/>
    <xf numFmtId="0" fontId="37" fillId="0" borderId="0"/>
    <xf numFmtId="0" fontId="37" fillId="0" borderId="0"/>
    <xf numFmtId="0" fontId="37" fillId="0" borderId="0"/>
    <xf numFmtId="0" fontId="37" fillId="0" borderId="0"/>
    <xf numFmtId="4" fontId="84" fillId="53" borderId="53" applyNumberFormat="0" applyProtection="0">
      <alignment horizontal="right" vertical="center"/>
    </xf>
    <xf numFmtId="0" fontId="37" fillId="0" borderId="0"/>
    <xf numFmtId="0" fontId="37" fillId="0" borderId="0"/>
    <xf numFmtId="0" fontId="37" fillId="0" borderId="0"/>
    <xf numFmtId="4" fontId="84" fillId="53" borderId="53" applyNumberFormat="0" applyProtection="0">
      <alignment horizontal="right" vertical="center"/>
    </xf>
    <xf numFmtId="0" fontId="37" fillId="0" borderId="0"/>
    <xf numFmtId="0" fontId="37" fillId="0" borderId="0"/>
    <xf numFmtId="4" fontId="84" fillId="53" borderId="53" applyNumberFormat="0" applyProtection="0">
      <alignment horizontal="right" vertical="center"/>
    </xf>
    <xf numFmtId="4" fontId="84" fillId="53" borderId="53" applyNumberFormat="0" applyProtection="0">
      <alignment horizontal="right" vertical="center"/>
    </xf>
    <xf numFmtId="0" fontId="37" fillId="0" borderId="0"/>
    <xf numFmtId="0" fontId="37" fillId="0" borderId="0"/>
    <xf numFmtId="0" fontId="37" fillId="0" borderId="0"/>
    <xf numFmtId="4" fontId="72" fillId="53" borderId="36" applyNumberFormat="0" applyProtection="0">
      <alignment horizontal="right" vertical="center"/>
    </xf>
    <xf numFmtId="4" fontId="72" fillId="133" borderId="35" applyNumberFormat="0" applyProtection="0">
      <alignment horizontal="right" vertical="center"/>
    </xf>
    <xf numFmtId="0" fontId="37" fillId="0" borderId="0"/>
    <xf numFmtId="0" fontId="37" fillId="0" borderId="0"/>
    <xf numFmtId="4" fontId="72" fillId="133" borderId="35" applyNumberFormat="0" applyProtection="0">
      <alignment horizontal="right" vertical="center"/>
    </xf>
    <xf numFmtId="4" fontId="72" fillId="53" borderId="36" applyNumberFormat="0" applyProtection="0">
      <alignment horizontal="right" vertical="center"/>
    </xf>
    <xf numFmtId="0" fontId="37" fillId="0" borderId="0"/>
    <xf numFmtId="0" fontId="37" fillId="0" borderId="0"/>
    <xf numFmtId="0" fontId="37" fillId="0" borderId="0"/>
    <xf numFmtId="0" fontId="37" fillId="0" borderId="0"/>
    <xf numFmtId="0" fontId="37" fillId="0" borderId="0"/>
    <xf numFmtId="4" fontId="84" fillId="68" borderId="53" applyNumberFormat="0" applyProtection="0">
      <alignment horizontal="right" vertical="center"/>
    </xf>
    <xf numFmtId="0" fontId="37" fillId="0" borderId="0"/>
    <xf numFmtId="0" fontId="37" fillId="0" borderId="0"/>
    <xf numFmtId="0" fontId="37" fillId="0" borderId="0"/>
    <xf numFmtId="4" fontId="84" fillId="68" borderId="53" applyNumberFormat="0" applyProtection="0">
      <alignment horizontal="right" vertical="center"/>
    </xf>
    <xf numFmtId="0" fontId="37" fillId="0" borderId="0"/>
    <xf numFmtId="0" fontId="37" fillId="0" borderId="0"/>
    <xf numFmtId="4" fontId="84" fillId="68" borderId="53" applyNumberFormat="0" applyProtection="0">
      <alignment horizontal="right" vertical="center"/>
    </xf>
    <xf numFmtId="4" fontId="84" fillId="68" borderId="53" applyNumberFormat="0" applyProtection="0">
      <alignment horizontal="right" vertical="center"/>
    </xf>
    <xf numFmtId="0" fontId="37" fillId="0" borderId="0"/>
    <xf numFmtId="0" fontId="37" fillId="0" borderId="0"/>
    <xf numFmtId="0" fontId="37" fillId="0" borderId="0"/>
    <xf numFmtId="4" fontId="72" fillId="68" borderId="36" applyNumberFormat="0" applyProtection="0">
      <alignment horizontal="right" vertical="center"/>
    </xf>
    <xf numFmtId="4" fontId="72" fillId="99" borderId="35" applyNumberFormat="0" applyProtection="0">
      <alignment horizontal="right" vertical="center"/>
    </xf>
    <xf numFmtId="0" fontId="37" fillId="0" borderId="0"/>
    <xf numFmtId="0" fontId="37" fillId="0" borderId="0"/>
    <xf numFmtId="4" fontId="72" fillId="99" borderId="35" applyNumberFormat="0" applyProtection="0">
      <alignment horizontal="right" vertical="center"/>
    </xf>
    <xf numFmtId="4" fontId="72" fillId="68" borderId="36" applyNumberFormat="0" applyProtection="0">
      <alignment horizontal="right" vertical="center"/>
    </xf>
    <xf numFmtId="0" fontId="37" fillId="0" borderId="0"/>
    <xf numFmtId="0" fontId="37" fillId="0" borderId="0"/>
    <xf numFmtId="0" fontId="37" fillId="0" borderId="0"/>
    <xf numFmtId="0" fontId="37" fillId="0" borderId="0"/>
    <xf numFmtId="0" fontId="37" fillId="0" borderId="0"/>
    <xf numFmtId="4" fontId="84" fillId="47" borderId="53" applyNumberFormat="0" applyProtection="0">
      <alignment horizontal="right" vertical="center"/>
    </xf>
    <xf numFmtId="0" fontId="37" fillId="0" borderId="0"/>
    <xf numFmtId="0" fontId="37" fillId="0" borderId="0"/>
    <xf numFmtId="0" fontId="37" fillId="0" borderId="0"/>
    <xf numFmtId="4" fontId="84" fillId="47" borderId="53" applyNumberFormat="0" applyProtection="0">
      <alignment horizontal="right" vertical="center"/>
    </xf>
    <xf numFmtId="0" fontId="37" fillId="0" borderId="0"/>
    <xf numFmtId="0" fontId="37" fillId="0" borderId="0"/>
    <xf numFmtId="4" fontId="84" fillId="47" borderId="53" applyNumberFormat="0" applyProtection="0">
      <alignment horizontal="right" vertical="center"/>
    </xf>
    <xf numFmtId="4" fontId="84" fillId="47" borderId="53" applyNumberFormat="0" applyProtection="0">
      <alignment horizontal="right" vertical="center"/>
    </xf>
    <xf numFmtId="0" fontId="37" fillId="0" borderId="0"/>
    <xf numFmtId="0" fontId="37" fillId="0" borderId="0"/>
    <xf numFmtId="0" fontId="37" fillId="0" borderId="0"/>
    <xf numFmtId="4" fontId="72" fillId="47" borderId="36" applyNumberFormat="0" applyProtection="0">
      <alignment horizontal="right" vertical="center"/>
    </xf>
    <xf numFmtId="4" fontId="72" fillId="134" borderId="35" applyNumberFormat="0" applyProtection="0">
      <alignment horizontal="right" vertical="center"/>
    </xf>
    <xf numFmtId="0" fontId="37" fillId="0" borderId="0"/>
    <xf numFmtId="0" fontId="37" fillId="0" borderId="0"/>
    <xf numFmtId="4" fontId="72" fillId="134" borderId="35" applyNumberFormat="0" applyProtection="0">
      <alignment horizontal="right" vertical="center"/>
    </xf>
    <xf numFmtId="4" fontId="72" fillId="47" borderId="36" applyNumberFormat="0" applyProtection="0">
      <alignment horizontal="right" vertical="center"/>
    </xf>
    <xf numFmtId="0" fontId="37" fillId="0" borderId="0"/>
    <xf numFmtId="0" fontId="37" fillId="0" borderId="0"/>
    <xf numFmtId="0" fontId="37" fillId="0" borderId="0"/>
    <xf numFmtId="0" fontId="37" fillId="0" borderId="0"/>
    <xf numFmtId="0" fontId="37" fillId="0" borderId="0"/>
    <xf numFmtId="4" fontId="84" fillId="72" borderId="53" applyNumberFormat="0" applyProtection="0">
      <alignment horizontal="right" vertical="center"/>
    </xf>
    <xf numFmtId="0" fontId="37" fillId="0" borderId="0"/>
    <xf numFmtId="0" fontId="37" fillId="0" borderId="0"/>
    <xf numFmtId="0" fontId="37" fillId="0" borderId="0"/>
    <xf numFmtId="4" fontId="84" fillId="72" borderId="53" applyNumberFormat="0" applyProtection="0">
      <alignment horizontal="right" vertical="center"/>
    </xf>
    <xf numFmtId="0" fontId="37" fillId="0" borderId="0"/>
    <xf numFmtId="0" fontId="37" fillId="0" borderId="0"/>
    <xf numFmtId="4" fontId="84" fillId="72" borderId="53" applyNumberFormat="0" applyProtection="0">
      <alignment horizontal="right" vertical="center"/>
    </xf>
    <xf numFmtId="4" fontId="84" fillId="72" borderId="53" applyNumberFormat="0" applyProtection="0">
      <alignment horizontal="right" vertical="center"/>
    </xf>
    <xf numFmtId="0" fontId="37" fillId="0" borderId="0"/>
    <xf numFmtId="0" fontId="37" fillId="0" borderId="0"/>
    <xf numFmtId="0" fontId="37" fillId="0" borderId="0"/>
    <xf numFmtId="4" fontId="72" fillId="72" borderId="36" applyNumberFormat="0" applyProtection="0">
      <alignment horizontal="right" vertical="center"/>
    </xf>
    <xf numFmtId="4" fontId="72" fillId="135" borderId="35" applyNumberFormat="0" applyProtection="0">
      <alignment horizontal="right" vertical="center"/>
    </xf>
    <xf numFmtId="0" fontId="37" fillId="0" borderId="0"/>
    <xf numFmtId="0" fontId="37" fillId="0" borderId="0"/>
    <xf numFmtId="4" fontId="72" fillId="135" borderId="35" applyNumberFormat="0" applyProtection="0">
      <alignment horizontal="right" vertical="center"/>
    </xf>
    <xf numFmtId="4" fontId="72" fillId="72" borderId="36" applyNumberFormat="0" applyProtection="0">
      <alignment horizontal="right" vertical="center"/>
    </xf>
    <xf numFmtId="0" fontId="37" fillId="0" borderId="0"/>
    <xf numFmtId="0" fontId="37" fillId="0" borderId="0"/>
    <xf numFmtId="0" fontId="37" fillId="0" borderId="0"/>
    <xf numFmtId="0" fontId="37" fillId="0" borderId="0"/>
    <xf numFmtId="0" fontId="37" fillId="0" borderId="0"/>
    <xf numFmtId="4" fontId="84" fillId="46" borderId="53" applyNumberFormat="0" applyProtection="0">
      <alignment horizontal="right" vertical="center"/>
    </xf>
    <xf numFmtId="0" fontId="37" fillId="0" borderId="0"/>
    <xf numFmtId="0" fontId="37" fillId="0" borderId="0"/>
    <xf numFmtId="0" fontId="37" fillId="0" borderId="0"/>
    <xf numFmtId="4" fontId="84" fillId="46" borderId="53" applyNumberFormat="0" applyProtection="0">
      <alignment horizontal="right" vertical="center"/>
    </xf>
    <xf numFmtId="0" fontId="37" fillId="0" borderId="0"/>
    <xf numFmtId="0" fontId="37" fillId="0" borderId="0"/>
    <xf numFmtId="4" fontId="84" fillId="46" borderId="53" applyNumberFormat="0" applyProtection="0">
      <alignment horizontal="right" vertical="center"/>
    </xf>
    <xf numFmtId="4" fontId="84" fillId="46" borderId="53" applyNumberFormat="0" applyProtection="0">
      <alignment horizontal="right" vertical="center"/>
    </xf>
    <xf numFmtId="0" fontId="37" fillId="0" borderId="0"/>
    <xf numFmtId="0" fontId="37" fillId="0" borderId="0"/>
    <xf numFmtId="0" fontId="37" fillId="0" borderId="0"/>
    <xf numFmtId="4" fontId="72" fillId="46" borderId="36" applyNumberFormat="0" applyProtection="0">
      <alignment horizontal="right" vertical="center"/>
    </xf>
    <xf numFmtId="4" fontId="72" fillId="94" borderId="35" applyNumberFormat="0" applyProtection="0">
      <alignment horizontal="right" vertical="center"/>
    </xf>
    <xf numFmtId="0" fontId="37" fillId="0" borderId="0"/>
    <xf numFmtId="0" fontId="37" fillId="0" borderId="0"/>
    <xf numFmtId="4" fontId="72" fillId="94" borderId="35" applyNumberFormat="0" applyProtection="0">
      <alignment horizontal="right" vertical="center"/>
    </xf>
    <xf numFmtId="4" fontId="72" fillId="46" borderId="36" applyNumberFormat="0" applyProtection="0">
      <alignment horizontal="right" vertical="center"/>
    </xf>
    <xf numFmtId="0" fontId="37" fillId="0" borderId="0"/>
    <xf numFmtId="0" fontId="37" fillId="0" borderId="0"/>
    <xf numFmtId="0" fontId="37" fillId="0" borderId="0"/>
    <xf numFmtId="0" fontId="37" fillId="0" borderId="0"/>
    <xf numFmtId="0" fontId="37" fillId="0" borderId="0"/>
    <xf numFmtId="4" fontId="84" fillId="136" borderId="63" applyNumberFormat="0" applyProtection="0">
      <alignment horizontal="left" vertical="center" indent="1"/>
    </xf>
    <xf numFmtId="0" fontId="37" fillId="0" borderId="0"/>
    <xf numFmtId="0" fontId="37" fillId="0" borderId="0"/>
    <xf numFmtId="0" fontId="37" fillId="0" borderId="0"/>
    <xf numFmtId="4" fontId="84" fillId="136" borderId="63" applyNumberFormat="0" applyProtection="0">
      <alignment horizontal="left" vertical="center" indent="1"/>
    </xf>
    <xf numFmtId="0" fontId="37" fillId="0" borderId="0"/>
    <xf numFmtId="0" fontId="37" fillId="0" borderId="0"/>
    <xf numFmtId="4" fontId="84" fillId="136" borderId="63" applyNumberFormat="0" applyProtection="0">
      <alignment horizontal="left" vertical="center" indent="1"/>
    </xf>
    <xf numFmtId="4" fontId="84" fillId="136" borderId="63" applyNumberFormat="0" applyProtection="0">
      <alignment horizontal="left" vertical="center" indent="1"/>
    </xf>
    <xf numFmtId="0" fontId="37" fillId="0" borderId="0"/>
    <xf numFmtId="0" fontId="37" fillId="0" borderId="0"/>
    <xf numFmtId="0" fontId="37" fillId="0" borderId="0"/>
    <xf numFmtId="4" fontId="116" fillId="0" borderId="1" applyNumberFormat="0" applyProtection="0">
      <alignment horizontal="left" vertical="center" indent="1"/>
    </xf>
    <xf numFmtId="4" fontId="116" fillId="137" borderId="35" applyNumberFormat="0" applyProtection="0">
      <alignment horizontal="left" vertical="center" indent="1"/>
    </xf>
    <xf numFmtId="0" fontId="37" fillId="0" borderId="0"/>
    <xf numFmtId="0" fontId="37" fillId="0" borderId="0"/>
    <xf numFmtId="4" fontId="116" fillId="137" borderId="35" applyNumberFormat="0" applyProtection="0">
      <alignment horizontal="left" vertical="center" indent="1"/>
    </xf>
    <xf numFmtId="4" fontId="116" fillId="136" borderId="64" applyNumberFormat="0" applyProtection="0">
      <alignment horizontal="left" vertical="center" indent="1"/>
    </xf>
    <xf numFmtId="0" fontId="37" fillId="0" borderId="0"/>
    <xf numFmtId="0" fontId="37" fillId="0" borderId="0"/>
    <xf numFmtId="0" fontId="37" fillId="0" borderId="0"/>
    <xf numFmtId="0" fontId="37" fillId="0" borderId="0"/>
    <xf numFmtId="4" fontId="37" fillId="65" borderId="63" applyNumberFormat="0" applyProtection="0">
      <alignment horizontal="left" vertical="center" indent="1"/>
    </xf>
    <xf numFmtId="4" fontId="37" fillId="65" borderId="63" applyNumberFormat="0" applyProtection="0">
      <alignment horizontal="left" vertical="center" indent="1"/>
    </xf>
    <xf numFmtId="0" fontId="37" fillId="0" borderId="0"/>
    <xf numFmtId="0" fontId="37" fillId="0" borderId="0"/>
    <xf numFmtId="0" fontId="37" fillId="0" borderId="0"/>
    <xf numFmtId="4" fontId="72" fillId="0" borderId="1" applyNumberFormat="0" applyProtection="0">
      <alignment horizontal="left" vertical="center" indent="1"/>
    </xf>
    <xf numFmtId="4" fontId="72" fillId="88" borderId="65" applyNumberFormat="0" applyProtection="0">
      <alignment horizontal="left" vertical="center" indent="1"/>
    </xf>
    <xf numFmtId="0" fontId="37" fillId="0" borderId="0"/>
    <xf numFmtId="0" fontId="37" fillId="0" borderId="0"/>
    <xf numFmtId="4" fontId="72" fillId="88" borderId="65" applyNumberFormat="0" applyProtection="0">
      <alignment horizontal="left" vertical="center" indent="1"/>
    </xf>
    <xf numFmtId="4" fontId="72" fillId="89" borderId="0" applyNumberFormat="0" applyProtection="0">
      <alignment horizontal="left" vertical="center" indent="1"/>
    </xf>
    <xf numFmtId="0" fontId="37" fillId="0" borderId="0"/>
    <xf numFmtId="0" fontId="37" fillId="0" borderId="0"/>
    <xf numFmtId="0" fontId="37" fillId="0" borderId="0"/>
    <xf numFmtId="0" fontId="37" fillId="0" borderId="0"/>
    <xf numFmtId="4" fontId="37" fillId="65" borderId="63" applyNumberFormat="0" applyProtection="0">
      <alignment horizontal="left" vertical="center" indent="1"/>
    </xf>
    <xf numFmtId="4" fontId="37" fillId="65" borderId="63" applyNumberFormat="0" applyProtection="0">
      <alignment horizontal="left" vertical="center" indent="1"/>
    </xf>
    <xf numFmtId="0" fontId="37" fillId="0" borderId="0"/>
    <xf numFmtId="4" fontId="119" fillId="83" borderId="0" applyNumberFormat="0" applyProtection="0">
      <alignment horizontal="left" vertical="center" indent="1"/>
    </xf>
    <xf numFmtId="0" fontId="37" fillId="0" borderId="0"/>
    <xf numFmtId="0" fontId="37" fillId="0" borderId="0"/>
    <xf numFmtId="4" fontId="119" fillId="65" borderId="0" applyNumberFormat="0" applyProtection="0">
      <alignment horizontal="left" vertical="center" indent="1"/>
    </xf>
    <xf numFmtId="0" fontId="37" fillId="0" borderId="0"/>
    <xf numFmtId="0" fontId="37" fillId="0" borderId="0"/>
    <xf numFmtId="0" fontId="37" fillId="0" borderId="0"/>
    <xf numFmtId="0" fontId="37" fillId="0" borderId="0"/>
    <xf numFmtId="0" fontId="37" fillId="0" borderId="0"/>
    <xf numFmtId="4" fontId="84" fillId="104" borderId="53" applyNumberFormat="0" applyProtection="0">
      <alignment horizontal="right" vertical="center"/>
    </xf>
    <xf numFmtId="0" fontId="37" fillId="0" borderId="0"/>
    <xf numFmtId="0" fontId="37" fillId="0" borderId="0"/>
    <xf numFmtId="0" fontId="37" fillId="0" borderId="0"/>
    <xf numFmtId="4" fontId="84" fillId="104" borderId="53" applyNumberFormat="0" applyProtection="0">
      <alignment horizontal="right" vertical="center"/>
    </xf>
    <xf numFmtId="0" fontId="37" fillId="0" borderId="0"/>
    <xf numFmtId="0" fontId="37" fillId="0" borderId="0"/>
    <xf numFmtId="4" fontId="84" fillId="104" borderId="53" applyNumberFormat="0" applyProtection="0">
      <alignment horizontal="right" vertical="center"/>
    </xf>
    <xf numFmtId="4" fontId="84" fillId="104" borderId="53" applyNumberFormat="0" applyProtection="0">
      <alignment horizontal="right" vertical="center"/>
    </xf>
    <xf numFmtId="0" fontId="37" fillId="0" borderId="0"/>
    <xf numFmtId="0" fontId="37" fillId="0" borderId="0"/>
    <xf numFmtId="0" fontId="37" fillId="0" borderId="0"/>
    <xf numFmtId="0" fontId="37" fillId="130" borderId="35" applyNumberFormat="0" applyProtection="0">
      <alignment horizontal="left" vertical="center" indent="1"/>
    </xf>
    <xf numFmtId="4" fontId="120" fillId="48" borderId="36" applyNumberFormat="0" applyProtection="0">
      <alignment horizontal="center" vertical="center"/>
    </xf>
    <xf numFmtId="0" fontId="37" fillId="130" borderId="35" applyNumberFormat="0" applyProtection="0">
      <alignment horizontal="left" vertical="center" indent="1"/>
    </xf>
    <xf numFmtId="0" fontId="37" fillId="130" borderId="35" applyNumberFormat="0" applyProtection="0">
      <alignment horizontal="left" vertical="center" indent="1"/>
    </xf>
    <xf numFmtId="0" fontId="37" fillId="0" borderId="0"/>
    <xf numFmtId="0" fontId="37" fillId="0" borderId="0"/>
    <xf numFmtId="0" fontId="37" fillId="130" borderId="35" applyNumberFormat="0" applyProtection="0">
      <alignment horizontal="left" vertical="center" indent="1"/>
    </xf>
    <xf numFmtId="4" fontId="72" fillId="104" borderId="36" applyNumberFormat="0" applyProtection="0">
      <alignment horizontal="right" vertical="center"/>
    </xf>
    <xf numFmtId="0" fontId="37" fillId="130" borderId="35" applyNumberFormat="0" applyProtection="0">
      <alignment horizontal="left" vertical="center" indent="1"/>
    </xf>
    <xf numFmtId="0" fontId="37" fillId="0" borderId="0"/>
    <xf numFmtId="0" fontId="37" fillId="0" borderId="0"/>
    <xf numFmtId="4" fontId="121" fillId="75" borderId="37">
      <alignment horizontal="left" vertical="center" indent="1"/>
    </xf>
    <xf numFmtId="0" fontId="37" fillId="0" borderId="0"/>
    <xf numFmtId="0" fontId="37" fillId="0" borderId="0"/>
    <xf numFmtId="0" fontId="37" fillId="0" borderId="0"/>
    <xf numFmtId="0" fontId="37" fillId="0" borderId="0"/>
    <xf numFmtId="0" fontId="37" fillId="0" borderId="0"/>
    <xf numFmtId="0" fontId="37" fillId="0" borderId="0"/>
    <xf numFmtId="4" fontId="84" fillId="89" borderId="63" applyNumberFormat="0" applyProtection="0">
      <alignment horizontal="left" vertical="center" indent="1"/>
    </xf>
    <xf numFmtId="0" fontId="37" fillId="0" borderId="0"/>
    <xf numFmtId="0" fontId="37" fillId="0" borderId="0"/>
    <xf numFmtId="0" fontId="37" fillId="0" borderId="0"/>
    <xf numFmtId="4" fontId="84" fillId="89" borderId="63" applyNumberFormat="0" applyProtection="0">
      <alignment horizontal="left" vertical="center" indent="1"/>
    </xf>
    <xf numFmtId="0" fontId="37" fillId="0" borderId="0"/>
    <xf numFmtId="0" fontId="37" fillId="0" borderId="0"/>
    <xf numFmtId="4" fontId="117" fillId="0" borderId="0" applyNumberFormat="0" applyProtection="0">
      <alignment horizontal="left" vertical="center" indent="1"/>
    </xf>
    <xf numFmtId="0" fontId="37" fillId="0" borderId="0"/>
    <xf numFmtId="0" fontId="37" fillId="0" borderId="0"/>
    <xf numFmtId="0" fontId="37" fillId="0" borderId="0"/>
    <xf numFmtId="4" fontId="84" fillId="89" borderId="63" applyNumberFormat="0" applyProtection="0">
      <alignment horizontal="left" vertical="center" indent="1"/>
    </xf>
    <xf numFmtId="4" fontId="84" fillId="89" borderId="63" applyNumberFormat="0" applyProtection="0">
      <alignment horizontal="left" vertical="center" indent="1"/>
    </xf>
    <xf numFmtId="0" fontId="37" fillId="0" borderId="0"/>
    <xf numFmtId="0" fontId="37" fillId="0" borderId="0"/>
    <xf numFmtId="0" fontId="37" fillId="0" borderId="0"/>
    <xf numFmtId="4" fontId="117" fillId="0" borderId="0" applyNumberFormat="0" applyProtection="0">
      <alignment horizontal="left" vertical="center" indent="1"/>
    </xf>
    <xf numFmtId="4" fontId="72" fillId="88" borderId="35" applyNumberFormat="0" applyProtection="0">
      <alignment horizontal="left" vertical="center" indent="1"/>
    </xf>
    <xf numFmtId="0" fontId="37" fillId="0" borderId="0"/>
    <xf numFmtId="0" fontId="37" fillId="0" borderId="0"/>
    <xf numFmtId="4" fontId="72" fillId="88" borderId="35" applyNumberFormat="0" applyProtection="0">
      <alignment horizontal="left" vertical="center" indent="1"/>
    </xf>
    <xf numFmtId="4" fontId="72" fillId="89" borderId="0" applyNumberFormat="0" applyProtection="0">
      <alignment horizontal="left" vertical="center" indent="1"/>
    </xf>
    <xf numFmtId="0" fontId="37" fillId="0" borderId="0"/>
    <xf numFmtId="0" fontId="37" fillId="0" borderId="0"/>
    <xf numFmtId="0" fontId="37" fillId="0" borderId="0"/>
    <xf numFmtId="0" fontId="37" fillId="0" borderId="0"/>
    <xf numFmtId="0" fontId="37" fillId="0" borderId="0"/>
    <xf numFmtId="4" fontId="84" fillId="104" borderId="63" applyNumberFormat="0" applyProtection="0">
      <alignment horizontal="left" vertical="center" indent="1"/>
    </xf>
    <xf numFmtId="0" fontId="37" fillId="0" borderId="0"/>
    <xf numFmtId="0" fontId="37" fillId="0" borderId="0"/>
    <xf numFmtId="0" fontId="37" fillId="0" borderId="0"/>
    <xf numFmtId="4" fontId="84" fillId="104" borderId="63" applyNumberFormat="0" applyProtection="0">
      <alignment horizontal="left" vertical="center" indent="1"/>
    </xf>
    <xf numFmtId="0" fontId="37" fillId="0" borderId="0"/>
    <xf numFmtId="0" fontId="37" fillId="0" borderId="0"/>
    <xf numFmtId="4" fontId="117" fillId="0" borderId="0" applyNumberFormat="0" applyProtection="0">
      <alignment horizontal="left" vertical="center" indent="1"/>
    </xf>
    <xf numFmtId="0" fontId="37" fillId="0" borderId="0"/>
    <xf numFmtId="0" fontId="37" fillId="0" borderId="0"/>
    <xf numFmtId="0" fontId="37" fillId="0" borderId="0"/>
    <xf numFmtId="4" fontId="84" fillId="104" borderId="63" applyNumberFormat="0" applyProtection="0">
      <alignment horizontal="left" vertical="center" indent="1"/>
    </xf>
    <xf numFmtId="4" fontId="84" fillId="104" borderId="63" applyNumberFormat="0" applyProtection="0">
      <alignment horizontal="left" vertical="center" indent="1"/>
    </xf>
    <xf numFmtId="0" fontId="37" fillId="0" borderId="0"/>
    <xf numFmtId="0" fontId="37" fillId="0" borderId="0"/>
    <xf numFmtId="0" fontId="37" fillId="0" borderId="0"/>
    <xf numFmtId="4" fontId="117" fillId="0" borderId="0" applyNumberFormat="0" applyProtection="0">
      <alignment horizontal="left" vertical="center" indent="1"/>
    </xf>
    <xf numFmtId="4" fontId="72" fillId="138" borderId="35" applyNumberFormat="0" applyProtection="0">
      <alignment horizontal="left" vertical="center" indent="1"/>
    </xf>
    <xf numFmtId="0" fontId="37" fillId="0" borderId="0"/>
    <xf numFmtId="0" fontId="37" fillId="0" borderId="0"/>
    <xf numFmtId="4" fontId="72" fillId="138" borderId="35" applyNumberFormat="0" applyProtection="0">
      <alignment horizontal="left" vertical="center" indent="1"/>
    </xf>
    <xf numFmtId="4" fontId="72" fillId="104" borderId="0" applyNumberFormat="0" applyProtection="0">
      <alignment horizontal="left" vertical="center" indent="1"/>
    </xf>
    <xf numFmtId="0" fontId="37" fillId="0" borderId="0"/>
    <xf numFmtId="0" fontId="37" fillId="0" borderId="0"/>
    <xf numFmtId="0" fontId="37" fillId="0" borderId="0"/>
    <xf numFmtId="0" fontId="37" fillId="0" borderId="0"/>
    <xf numFmtId="0" fontId="37" fillId="0" borderId="0"/>
    <xf numFmtId="0" fontId="84" fillId="48" borderId="53" applyNumberFormat="0" applyProtection="0">
      <alignment horizontal="left" vertical="center" indent="1"/>
    </xf>
    <xf numFmtId="0" fontId="37" fillId="0" borderId="0"/>
    <xf numFmtId="0" fontId="37" fillId="0" borderId="0"/>
    <xf numFmtId="0" fontId="37" fillId="0" borderId="0"/>
    <xf numFmtId="0" fontId="84" fillId="48" borderId="53" applyNumberFormat="0" applyProtection="0">
      <alignment horizontal="left" vertical="center" indent="1"/>
    </xf>
    <xf numFmtId="0" fontId="37" fillId="0" borderId="0"/>
    <xf numFmtId="0" fontId="37" fillId="0" borderId="0"/>
    <xf numFmtId="0" fontId="117" fillId="84" borderId="1" applyNumberFormat="0" applyProtection="0">
      <alignment horizontal="left" vertical="center" indent="2"/>
    </xf>
    <xf numFmtId="0" fontId="37" fillId="0" borderId="0"/>
    <xf numFmtId="0" fontId="37" fillId="0" borderId="0"/>
    <xf numFmtId="0" fontId="37" fillId="0" borderId="0"/>
    <xf numFmtId="0" fontId="84" fillId="48" borderId="53" applyNumberFormat="0" applyProtection="0">
      <alignment horizontal="left" vertical="center" indent="1"/>
    </xf>
    <xf numFmtId="0" fontId="84" fillId="48" borderId="53" applyNumberFormat="0" applyProtection="0">
      <alignment horizontal="left" vertical="center" indent="1"/>
    </xf>
    <xf numFmtId="0" fontId="37" fillId="0" borderId="0"/>
    <xf numFmtId="0" fontId="37" fillId="0" borderId="0"/>
    <xf numFmtId="0" fontId="37" fillId="0" borderId="0"/>
    <xf numFmtId="0" fontId="37" fillId="138" borderId="35" applyNumberFormat="0" applyProtection="0">
      <alignment horizontal="left" vertical="center" indent="1"/>
    </xf>
    <xf numFmtId="0" fontId="117" fillId="84" borderId="1" applyNumberFormat="0" applyProtection="0">
      <alignment horizontal="left" vertical="center" indent="2"/>
    </xf>
    <xf numFmtId="0" fontId="37" fillId="138" borderId="35" applyNumberFormat="0" applyProtection="0">
      <alignment horizontal="left" vertical="center" indent="1"/>
    </xf>
    <xf numFmtId="0" fontId="37" fillId="138" borderId="35" applyNumberFormat="0" applyProtection="0">
      <alignment horizontal="left" vertical="center" indent="1"/>
    </xf>
    <xf numFmtId="0" fontId="37" fillId="0" borderId="0"/>
    <xf numFmtId="0" fontId="37" fillId="0" borderId="0"/>
    <xf numFmtId="0" fontId="37" fillId="138" borderId="35" applyNumberFormat="0" applyProtection="0">
      <alignment horizontal="left" vertical="center" indent="1"/>
    </xf>
    <xf numFmtId="0" fontId="37" fillId="65" borderId="36" applyNumberFormat="0" applyProtection="0">
      <alignment horizontal="left" vertical="center" indent="1"/>
    </xf>
    <xf numFmtId="0" fontId="37" fillId="138" borderId="35" applyNumberFormat="0" applyProtection="0">
      <alignment horizontal="left" vertical="center" indent="1"/>
    </xf>
    <xf numFmtId="0" fontId="37" fillId="0" borderId="0"/>
    <xf numFmtId="0" fontId="37" fillId="0" borderId="0"/>
    <xf numFmtId="0" fontId="37" fillId="0" borderId="0"/>
    <xf numFmtId="0" fontId="37" fillId="0" borderId="0"/>
    <xf numFmtId="0" fontId="37" fillId="83" borderId="36" applyNumberFormat="0" applyProtection="0">
      <alignment horizontal="left" vertical="top" indent="1"/>
    </xf>
    <xf numFmtId="0" fontId="37" fillId="0" borderId="0"/>
    <xf numFmtId="0" fontId="37" fillId="0" borderId="0"/>
    <xf numFmtId="0" fontId="37" fillId="0" borderId="0"/>
    <xf numFmtId="0" fontId="84" fillId="65" borderId="36" applyNumberFormat="0" applyProtection="0">
      <alignment horizontal="left" vertical="top" indent="1"/>
    </xf>
    <xf numFmtId="0" fontId="84" fillId="65" borderId="36" applyNumberFormat="0" applyProtection="0">
      <alignment horizontal="left" vertical="top" indent="1"/>
    </xf>
    <xf numFmtId="0" fontId="37" fillId="0" borderId="0"/>
    <xf numFmtId="0" fontId="37" fillId="0" borderId="0"/>
    <xf numFmtId="0" fontId="37" fillId="0" borderId="0"/>
    <xf numFmtId="0" fontId="37" fillId="138" borderId="35" applyNumberFormat="0" applyProtection="0">
      <alignment horizontal="left" vertical="center" indent="1"/>
    </xf>
    <xf numFmtId="0" fontId="37" fillId="83" borderId="36" applyNumberFormat="0" applyProtection="0">
      <alignment horizontal="left" vertical="top" indent="1"/>
    </xf>
    <xf numFmtId="0" fontId="37" fillId="138" borderId="35" applyNumberFormat="0" applyProtection="0">
      <alignment horizontal="left" vertical="center" indent="1"/>
    </xf>
    <xf numFmtId="0" fontId="37" fillId="138" borderId="35" applyNumberFormat="0" applyProtection="0">
      <alignment horizontal="left" vertical="center" indent="1"/>
    </xf>
    <xf numFmtId="0" fontId="37" fillId="0" borderId="0"/>
    <xf numFmtId="0" fontId="37" fillId="0" borderId="0"/>
    <xf numFmtId="0" fontId="37" fillId="83" borderId="36" applyNumberFormat="0" applyProtection="0">
      <alignment horizontal="left" vertical="top" indent="1"/>
    </xf>
    <xf numFmtId="0" fontId="37" fillId="138" borderId="35" applyNumberFormat="0" applyProtection="0">
      <alignment horizontal="left" vertical="center" indent="1"/>
    </xf>
    <xf numFmtId="0" fontId="37" fillId="0" borderId="0"/>
    <xf numFmtId="0" fontId="37" fillId="0" borderId="0"/>
    <xf numFmtId="0" fontId="37" fillId="0" borderId="0"/>
    <xf numFmtId="0" fontId="37" fillId="138" borderId="35" applyNumberFormat="0" applyProtection="0">
      <alignment horizontal="left" vertical="center" indent="1"/>
    </xf>
    <xf numFmtId="0" fontId="37" fillId="65" borderId="36" applyNumberFormat="0" applyProtection="0">
      <alignment horizontal="left" vertical="top" indent="1"/>
    </xf>
    <xf numFmtId="0" fontId="37" fillId="0" borderId="0"/>
    <xf numFmtId="0" fontId="37" fillId="0" borderId="0"/>
    <xf numFmtId="0" fontId="37" fillId="0" borderId="0"/>
    <xf numFmtId="0" fontId="37" fillId="0" borderId="0"/>
    <xf numFmtId="0" fontId="37" fillId="0" borderId="0"/>
    <xf numFmtId="0" fontId="84" fillId="70" borderId="53" applyNumberFormat="0" applyProtection="0">
      <alignment horizontal="left" vertical="center" indent="1"/>
    </xf>
    <xf numFmtId="0" fontId="37" fillId="0" borderId="0"/>
    <xf numFmtId="0" fontId="37" fillId="0" borderId="0"/>
    <xf numFmtId="0" fontId="37" fillId="0" borderId="0"/>
    <xf numFmtId="0" fontId="84" fillId="70" borderId="53" applyNumberFormat="0" applyProtection="0">
      <alignment horizontal="left" vertical="center" indent="1"/>
    </xf>
    <xf numFmtId="0" fontId="37" fillId="0" borderId="0"/>
    <xf numFmtId="0" fontId="37" fillId="0" borderId="0"/>
    <xf numFmtId="0" fontId="84" fillId="70" borderId="53" applyNumberFormat="0" applyProtection="0">
      <alignment horizontal="left" vertical="center" indent="1"/>
    </xf>
    <xf numFmtId="0" fontId="84" fillId="70" borderId="53" applyNumberFormat="0" applyProtection="0">
      <alignment horizontal="left" vertical="center" indent="1"/>
    </xf>
    <xf numFmtId="0" fontId="37" fillId="0" borderId="0"/>
    <xf numFmtId="0" fontId="37" fillId="0" borderId="0"/>
    <xf numFmtId="0" fontId="37" fillId="0" borderId="0"/>
    <xf numFmtId="0" fontId="37" fillId="82" borderId="35" applyNumberFormat="0" applyProtection="0">
      <alignment horizontal="left" vertical="center" indent="1"/>
    </xf>
    <xf numFmtId="0" fontId="104" fillId="0" borderId="1" applyNumberFormat="0" applyProtection="0">
      <alignment horizontal="left" vertical="center" indent="2"/>
    </xf>
    <xf numFmtId="0" fontId="37" fillId="82" borderId="35" applyNumberFormat="0" applyProtection="0">
      <alignment horizontal="left" vertical="center" indent="1"/>
    </xf>
    <xf numFmtId="0" fontId="37" fillId="82" borderId="35" applyNumberFormat="0" applyProtection="0">
      <alignment horizontal="left" vertical="center" indent="1"/>
    </xf>
    <xf numFmtId="0" fontId="37" fillId="0" borderId="0"/>
    <xf numFmtId="0" fontId="37" fillId="0" borderId="0"/>
    <xf numFmtId="0" fontId="37" fillId="82" borderId="35" applyNumberFormat="0" applyProtection="0">
      <alignment horizontal="left" vertical="center" indent="1"/>
    </xf>
    <xf numFmtId="0" fontId="37" fillId="104" borderId="36" applyNumberFormat="0" applyProtection="0">
      <alignment horizontal="left" vertical="center" indent="1"/>
    </xf>
    <xf numFmtId="0" fontId="37" fillId="82" borderId="35" applyNumberFormat="0" applyProtection="0">
      <alignment horizontal="left" vertical="center" indent="1"/>
    </xf>
    <xf numFmtId="0" fontId="37" fillId="0" borderId="0"/>
    <xf numFmtId="0" fontId="37" fillId="0" borderId="0"/>
    <xf numFmtId="0" fontId="37" fillId="0" borderId="0"/>
    <xf numFmtId="0" fontId="37" fillId="0" borderId="0"/>
    <xf numFmtId="0" fontId="37" fillId="85" borderId="36" applyNumberFormat="0" applyProtection="0">
      <alignment horizontal="left" vertical="top" indent="1"/>
    </xf>
    <xf numFmtId="0" fontId="37" fillId="0" borderId="0"/>
    <xf numFmtId="0" fontId="37" fillId="0" borderId="0"/>
    <xf numFmtId="0" fontId="37" fillId="0" borderId="0"/>
    <xf numFmtId="0" fontId="84" fillId="104" borderId="36" applyNumberFormat="0" applyProtection="0">
      <alignment horizontal="left" vertical="top" indent="1"/>
    </xf>
    <xf numFmtId="0" fontId="84" fillId="104" borderId="36" applyNumberFormat="0" applyProtection="0">
      <alignment horizontal="left" vertical="top" indent="1"/>
    </xf>
    <xf numFmtId="0" fontId="37" fillId="0" borderId="0"/>
    <xf numFmtId="0" fontId="37" fillId="0" borderId="0"/>
    <xf numFmtId="0" fontId="37" fillId="0" borderId="0"/>
    <xf numFmtId="0" fontId="37" fillId="82" borderId="35" applyNumberFormat="0" applyProtection="0">
      <alignment horizontal="left" vertical="center" indent="1"/>
    </xf>
    <xf numFmtId="0" fontId="37" fillId="85" borderId="36" applyNumberFormat="0" applyProtection="0">
      <alignment horizontal="left" vertical="top" indent="1"/>
    </xf>
    <xf numFmtId="0" fontId="37" fillId="82" borderId="35" applyNumberFormat="0" applyProtection="0">
      <alignment horizontal="left" vertical="center" indent="1"/>
    </xf>
    <xf numFmtId="0" fontId="37" fillId="82" borderId="35" applyNumberFormat="0" applyProtection="0">
      <alignment horizontal="left" vertical="center" indent="1"/>
    </xf>
    <xf numFmtId="0" fontId="37" fillId="0" borderId="0"/>
    <xf numFmtId="0" fontId="37" fillId="0" borderId="0"/>
    <xf numFmtId="0" fontId="37" fillId="85" borderId="36" applyNumberFormat="0" applyProtection="0">
      <alignment horizontal="left" vertical="top" indent="1"/>
    </xf>
    <xf numFmtId="0" fontId="37" fillId="82" borderId="35" applyNumberFormat="0" applyProtection="0">
      <alignment horizontal="left" vertical="center" indent="1"/>
    </xf>
    <xf numFmtId="0" fontId="37" fillId="0" borderId="0"/>
    <xf numFmtId="0" fontId="37" fillId="0" borderId="0"/>
    <xf numFmtId="0" fontId="37" fillId="0" borderId="0"/>
    <xf numFmtId="0" fontId="37" fillId="82" borderId="35" applyNumberFormat="0" applyProtection="0">
      <alignment horizontal="left" vertical="center" indent="1"/>
    </xf>
    <xf numFmtId="0" fontId="37" fillId="104" borderId="36" applyNumberFormat="0" applyProtection="0">
      <alignment horizontal="left" vertical="top" indent="1"/>
    </xf>
    <xf numFmtId="0" fontId="37" fillId="0" borderId="0"/>
    <xf numFmtId="0" fontId="37" fillId="0" borderId="0"/>
    <xf numFmtId="0" fontId="37" fillId="0" borderId="0"/>
    <xf numFmtId="0" fontId="37" fillId="0" borderId="0"/>
    <xf numFmtId="0" fontId="37" fillId="0" borderId="0"/>
    <xf numFmtId="0" fontId="84" fillId="44" borderId="53" applyNumberFormat="0" applyProtection="0">
      <alignment horizontal="left" vertical="center" indent="1"/>
    </xf>
    <xf numFmtId="0" fontId="37" fillId="0" borderId="0"/>
    <xf numFmtId="0" fontId="37" fillId="0" borderId="0"/>
    <xf numFmtId="0" fontId="37" fillId="0" borderId="0"/>
    <xf numFmtId="0" fontId="84" fillId="44" borderId="53" applyNumberFormat="0" applyProtection="0">
      <alignment horizontal="left" vertical="center" indent="1"/>
    </xf>
    <xf numFmtId="0" fontId="37" fillId="0" borderId="0"/>
    <xf numFmtId="0" fontId="37" fillId="0" borderId="0"/>
    <xf numFmtId="0" fontId="84" fillId="44" borderId="53" applyNumberFormat="0" applyProtection="0">
      <alignment horizontal="left" vertical="center" indent="1"/>
    </xf>
    <xf numFmtId="0" fontId="84" fillId="44" borderId="53" applyNumberFormat="0" applyProtection="0">
      <alignment horizontal="left" vertical="center" indent="1"/>
    </xf>
    <xf numFmtId="0" fontId="37" fillId="0" borderId="0"/>
    <xf numFmtId="0" fontId="37" fillId="0" borderId="0"/>
    <xf numFmtId="0" fontId="37" fillId="0" borderId="0"/>
    <xf numFmtId="0" fontId="37" fillId="73" borderId="35" applyNumberFormat="0" applyProtection="0">
      <alignment horizontal="left" vertical="center" indent="1"/>
    </xf>
    <xf numFmtId="0" fontId="104" fillId="0" borderId="1" applyNumberFormat="0" applyProtection="0">
      <alignment horizontal="left" vertical="center" indent="2"/>
    </xf>
    <xf numFmtId="0" fontId="37" fillId="73" borderId="35" applyNumberFormat="0" applyProtection="0">
      <alignment horizontal="left" vertical="center" indent="1"/>
    </xf>
    <xf numFmtId="0" fontId="37" fillId="73" borderId="35" applyNumberFormat="0" applyProtection="0">
      <alignment horizontal="left" vertical="center" indent="1"/>
    </xf>
    <xf numFmtId="0" fontId="37" fillId="0" borderId="0"/>
    <xf numFmtId="0" fontId="37" fillId="0" borderId="0"/>
    <xf numFmtId="0" fontId="37" fillId="73" borderId="35" applyNumberFormat="0" applyProtection="0">
      <alignment horizontal="left" vertical="center" indent="1"/>
    </xf>
    <xf numFmtId="0" fontId="37" fillId="44" borderId="36" applyNumberFormat="0" applyProtection="0">
      <alignment horizontal="left" vertical="center" indent="1"/>
    </xf>
    <xf numFmtId="0" fontId="37" fillId="73" borderId="35" applyNumberFormat="0" applyProtection="0">
      <alignment horizontal="left" vertical="center" indent="1"/>
    </xf>
    <xf numFmtId="0" fontId="37" fillId="0" borderId="0"/>
    <xf numFmtId="0" fontId="37" fillId="0" borderId="0"/>
    <xf numFmtId="0" fontId="37" fillId="0" borderId="0"/>
    <xf numFmtId="0" fontId="37" fillId="0" borderId="0"/>
    <xf numFmtId="0" fontId="37" fillId="69" borderId="36" applyNumberFormat="0" applyProtection="0">
      <alignment horizontal="left" vertical="top" indent="1"/>
    </xf>
    <xf numFmtId="0" fontId="37" fillId="0" borderId="0"/>
    <xf numFmtId="0" fontId="37" fillId="0" borderId="0"/>
    <xf numFmtId="0" fontId="37" fillId="0" borderId="0"/>
    <xf numFmtId="0" fontId="84" fillId="44" borderId="36" applyNumberFormat="0" applyProtection="0">
      <alignment horizontal="left" vertical="top" indent="1"/>
    </xf>
    <xf numFmtId="0" fontId="84" fillId="44" borderId="36" applyNumberFormat="0" applyProtection="0">
      <alignment horizontal="left" vertical="top" indent="1"/>
    </xf>
    <xf numFmtId="0" fontId="37" fillId="0" borderId="0"/>
    <xf numFmtId="0" fontId="37" fillId="0" borderId="0"/>
    <xf numFmtId="0" fontId="37" fillId="0" borderId="0"/>
    <xf numFmtId="0" fontId="37" fillId="73" borderId="35" applyNumberFormat="0" applyProtection="0">
      <alignment horizontal="left" vertical="center" indent="1"/>
    </xf>
    <xf numFmtId="0" fontId="37" fillId="69" borderId="36" applyNumberFormat="0" applyProtection="0">
      <alignment horizontal="left" vertical="top" indent="1"/>
    </xf>
    <xf numFmtId="0" fontId="37" fillId="73" borderId="35" applyNumberFormat="0" applyProtection="0">
      <alignment horizontal="left" vertical="center" indent="1"/>
    </xf>
    <xf numFmtId="0" fontId="37" fillId="73" borderId="35" applyNumberFormat="0" applyProtection="0">
      <alignment horizontal="left" vertical="center" indent="1"/>
    </xf>
    <xf numFmtId="0" fontId="37" fillId="0" borderId="0"/>
    <xf numFmtId="0" fontId="37" fillId="0" borderId="0"/>
    <xf numFmtId="0" fontId="37" fillId="69" borderId="36" applyNumberFormat="0" applyProtection="0">
      <alignment horizontal="left" vertical="top" indent="1"/>
    </xf>
    <xf numFmtId="0" fontId="37" fillId="73" borderId="35" applyNumberFormat="0" applyProtection="0">
      <alignment horizontal="left" vertical="center" indent="1"/>
    </xf>
    <xf numFmtId="0" fontId="37" fillId="0" borderId="0"/>
    <xf numFmtId="0" fontId="37" fillId="0" borderId="0"/>
    <xf numFmtId="0" fontId="37" fillId="0" borderId="0"/>
    <xf numFmtId="0" fontId="37" fillId="73" borderId="35" applyNumberFormat="0" applyProtection="0">
      <alignment horizontal="left" vertical="center" indent="1"/>
    </xf>
    <xf numFmtId="0" fontId="37" fillId="44" borderId="36" applyNumberFormat="0" applyProtection="0">
      <alignment horizontal="left" vertical="top" indent="1"/>
    </xf>
    <xf numFmtId="0" fontId="37" fillId="0" borderId="0"/>
    <xf numFmtId="0" fontId="37" fillId="0" borderId="0"/>
    <xf numFmtId="0" fontId="37" fillId="0" borderId="0"/>
    <xf numFmtId="0" fontId="37" fillId="0" borderId="0"/>
    <xf numFmtId="0" fontId="37" fillId="0" borderId="0"/>
    <xf numFmtId="0" fontId="84" fillId="89" borderId="53" applyNumberFormat="0" applyProtection="0">
      <alignment horizontal="left" vertical="center" indent="1"/>
    </xf>
    <xf numFmtId="0" fontId="37" fillId="0" borderId="0"/>
    <xf numFmtId="0" fontId="37" fillId="0" borderId="0"/>
    <xf numFmtId="0" fontId="37" fillId="0" borderId="0"/>
    <xf numFmtId="0" fontId="84" fillId="89" borderId="53" applyNumberFormat="0" applyProtection="0">
      <alignment horizontal="left" vertical="center" indent="1"/>
    </xf>
    <xf numFmtId="0" fontId="37" fillId="0" borderId="0"/>
    <xf numFmtId="0" fontId="37" fillId="0" borderId="0"/>
    <xf numFmtId="0" fontId="84" fillId="89" borderId="53" applyNumberFormat="0" applyProtection="0">
      <alignment horizontal="left" vertical="center" indent="1"/>
    </xf>
    <xf numFmtId="0" fontId="84" fillId="89" borderId="53" applyNumberFormat="0" applyProtection="0">
      <alignment horizontal="left" vertical="center" indent="1"/>
    </xf>
    <xf numFmtId="0" fontId="37" fillId="0" borderId="0"/>
    <xf numFmtId="0" fontId="37" fillId="0" borderId="0"/>
    <xf numFmtId="0" fontId="37" fillId="0" borderId="0"/>
    <xf numFmtId="0" fontId="37" fillId="130" borderId="35" applyNumberFormat="0" applyProtection="0">
      <alignment horizontal="left" vertical="center" indent="1"/>
    </xf>
    <xf numFmtId="0" fontId="104" fillId="0" borderId="1" applyNumberFormat="0" applyProtection="0">
      <alignment horizontal="left" vertical="center" indent="2"/>
    </xf>
    <xf numFmtId="0" fontId="37" fillId="130" borderId="35" applyNumberFormat="0" applyProtection="0">
      <alignment horizontal="left" vertical="center" indent="1"/>
    </xf>
    <xf numFmtId="0" fontId="37" fillId="130" borderId="35" applyNumberFormat="0" applyProtection="0">
      <alignment horizontal="left" vertical="center" indent="1"/>
    </xf>
    <xf numFmtId="0" fontId="37" fillId="0" borderId="0"/>
    <xf numFmtId="0" fontId="37" fillId="0" borderId="0"/>
    <xf numFmtId="0" fontId="37" fillId="130" borderId="35" applyNumberFormat="0" applyProtection="0">
      <alignment horizontal="left" vertical="center" indent="1"/>
    </xf>
    <xf numFmtId="0" fontId="37" fillId="89" borderId="36" applyNumberFormat="0" applyProtection="0">
      <alignment horizontal="left" vertical="center" indent="1"/>
    </xf>
    <xf numFmtId="0" fontId="37" fillId="130" borderId="35" applyNumberFormat="0" applyProtection="0">
      <alignment horizontal="left" vertical="center" indent="1"/>
    </xf>
    <xf numFmtId="0" fontId="37" fillId="0" borderId="0"/>
    <xf numFmtId="0" fontId="37" fillId="0" borderId="0"/>
    <xf numFmtId="0" fontId="37" fillId="0" borderId="0"/>
    <xf numFmtId="0" fontId="37" fillId="0" borderId="0"/>
    <xf numFmtId="0" fontId="37" fillId="86" borderId="36" applyNumberFormat="0" applyProtection="0">
      <alignment horizontal="left" vertical="top" indent="1"/>
    </xf>
    <xf numFmtId="0" fontId="37" fillId="0" borderId="0"/>
    <xf numFmtId="0" fontId="37" fillId="0" borderId="0"/>
    <xf numFmtId="0" fontId="37" fillId="0" borderId="0"/>
    <xf numFmtId="0" fontId="84" fillId="89" borderId="36" applyNumberFormat="0" applyProtection="0">
      <alignment horizontal="left" vertical="top" indent="1"/>
    </xf>
    <xf numFmtId="0" fontId="84" fillId="89" borderId="36" applyNumberFormat="0" applyProtection="0">
      <alignment horizontal="left" vertical="top" indent="1"/>
    </xf>
    <xf numFmtId="0" fontId="37" fillId="0" borderId="0"/>
    <xf numFmtId="0" fontId="37" fillId="0" borderId="0"/>
    <xf numFmtId="0" fontId="37" fillId="0" borderId="0"/>
    <xf numFmtId="0" fontId="37" fillId="130" borderId="35" applyNumberFormat="0" applyProtection="0">
      <alignment horizontal="left" vertical="center" indent="1"/>
    </xf>
    <xf numFmtId="0" fontId="37" fillId="86" borderId="36" applyNumberFormat="0" applyProtection="0">
      <alignment horizontal="left" vertical="top" indent="1"/>
    </xf>
    <xf numFmtId="0" fontId="37" fillId="130" borderId="35" applyNumberFormat="0" applyProtection="0">
      <alignment horizontal="left" vertical="center" indent="1"/>
    </xf>
    <xf numFmtId="0" fontId="37" fillId="130" borderId="35" applyNumberFormat="0" applyProtection="0">
      <alignment horizontal="left" vertical="center" indent="1"/>
    </xf>
    <xf numFmtId="0" fontId="37" fillId="0" borderId="0"/>
    <xf numFmtId="0" fontId="37" fillId="0" borderId="0"/>
    <xf numFmtId="0" fontId="37" fillId="86" borderId="36" applyNumberFormat="0" applyProtection="0">
      <alignment horizontal="left" vertical="top" indent="1"/>
    </xf>
    <xf numFmtId="0" fontId="37" fillId="130" borderId="35" applyNumberFormat="0" applyProtection="0">
      <alignment horizontal="left" vertical="center" indent="1"/>
    </xf>
    <xf numFmtId="0" fontId="37" fillId="0" borderId="0"/>
    <xf numFmtId="0" fontId="37" fillId="0" borderId="0"/>
    <xf numFmtId="0" fontId="37" fillId="0" borderId="0"/>
    <xf numFmtId="0" fontId="37" fillId="130" borderId="35" applyNumberFormat="0" applyProtection="0">
      <alignment horizontal="left" vertical="center" indent="1"/>
    </xf>
    <xf numFmtId="0" fontId="37" fillId="89" borderId="36" applyNumberFormat="0" applyProtection="0">
      <alignment horizontal="left" vertical="top" indent="1"/>
    </xf>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84" fillId="87" borderId="66" applyNumberFormat="0">
      <protection locked="0"/>
    </xf>
    <xf numFmtId="0" fontId="29" fillId="0" borderId="0"/>
    <xf numFmtId="0" fontId="37" fillId="87" borderId="1" applyNumberFormat="0">
      <protection locked="0"/>
    </xf>
    <xf numFmtId="0" fontId="37" fillId="0" borderId="0"/>
    <xf numFmtId="0" fontId="37" fillId="0" borderId="0"/>
    <xf numFmtId="0" fontId="37" fillId="0" borderId="0"/>
    <xf numFmtId="0" fontId="37" fillId="87" borderId="1" applyNumberFormat="0">
      <protection locked="0"/>
    </xf>
    <xf numFmtId="0" fontId="37" fillId="0" borderId="0"/>
    <xf numFmtId="0" fontId="37" fillId="0" borderId="0"/>
    <xf numFmtId="0" fontId="37" fillId="0" borderId="0"/>
    <xf numFmtId="0" fontId="84" fillId="87" borderId="66" applyNumberFormat="0">
      <protection locked="0"/>
    </xf>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29" fillId="0" borderId="0"/>
    <xf numFmtId="0" fontId="37" fillId="0" borderId="0"/>
    <xf numFmtId="0" fontId="37" fillId="0" borderId="0"/>
    <xf numFmtId="0" fontId="37" fillId="87" borderId="1" applyNumberFormat="0">
      <protection locked="0"/>
    </xf>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29" fillId="0" borderId="0"/>
    <xf numFmtId="0" fontId="37" fillId="0" borderId="0"/>
    <xf numFmtId="0" fontId="37" fillId="0" borderId="0"/>
    <xf numFmtId="0" fontId="37" fillId="87" borderId="1" applyNumberFormat="0">
      <protection locked="0"/>
    </xf>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29" fillId="0" borderId="0"/>
    <xf numFmtId="0" fontId="29" fillId="0" borderId="0"/>
    <xf numFmtId="0" fontId="37" fillId="0" borderId="0"/>
    <xf numFmtId="0" fontId="37" fillId="0" borderId="0"/>
    <xf numFmtId="0" fontId="37" fillId="0" borderId="0"/>
    <xf numFmtId="0" fontId="118" fillId="65" borderId="67" applyBorder="0"/>
    <xf numFmtId="0" fontId="118" fillId="65" borderId="67" applyBorder="0"/>
    <xf numFmtId="0" fontId="37" fillId="0" borderId="0"/>
    <xf numFmtId="0" fontId="37" fillId="0" borderId="0"/>
    <xf numFmtId="0" fontId="37" fillId="0" borderId="0"/>
    <xf numFmtId="0" fontId="37" fillId="0" borderId="0"/>
    <xf numFmtId="4" fontId="108" fillId="39" borderId="36" applyNumberFormat="0" applyProtection="0">
      <alignment vertical="center"/>
    </xf>
    <xf numFmtId="4" fontId="108" fillId="39" borderId="36" applyNumberFormat="0" applyProtection="0">
      <alignment vertical="center"/>
    </xf>
    <xf numFmtId="0" fontId="37" fillId="0" borderId="0"/>
    <xf numFmtId="0" fontId="37" fillId="0" borderId="0"/>
    <xf numFmtId="0" fontId="37" fillId="0" borderId="0"/>
    <xf numFmtId="4" fontId="72" fillId="74" borderId="36" applyNumberFormat="0" applyProtection="0">
      <alignment vertical="center"/>
    </xf>
    <xf numFmtId="4" fontId="72" fillId="74" borderId="35" applyNumberFormat="0" applyProtection="0">
      <alignment vertical="center"/>
    </xf>
    <xf numFmtId="0" fontId="37" fillId="0" borderId="0"/>
    <xf numFmtId="0" fontId="37" fillId="0" borderId="0"/>
    <xf numFmtId="4" fontId="72" fillId="74" borderId="35" applyNumberFormat="0" applyProtection="0">
      <alignment vertical="center"/>
    </xf>
    <xf numFmtId="4" fontId="72" fillId="39" borderId="36" applyNumberFormat="0" applyProtection="0">
      <alignment vertical="center"/>
    </xf>
    <xf numFmtId="0" fontId="37" fillId="0" borderId="0"/>
    <xf numFmtId="0" fontId="37" fillId="0" borderId="0"/>
    <xf numFmtId="0" fontId="37" fillId="0" borderId="0"/>
    <xf numFmtId="0" fontId="37" fillId="0" borderId="0"/>
    <xf numFmtId="4" fontId="173" fillId="74" borderId="1" applyNumberFormat="0" applyProtection="0">
      <alignment vertical="center"/>
    </xf>
    <xf numFmtId="4" fontId="173" fillId="74" borderId="1" applyNumberFormat="0" applyProtection="0">
      <alignment vertical="center"/>
    </xf>
    <xf numFmtId="0" fontId="37" fillId="0" borderId="0"/>
    <xf numFmtId="0" fontId="37" fillId="0" borderId="0"/>
    <xf numFmtId="0" fontId="37" fillId="0" borderId="0"/>
    <xf numFmtId="4" fontId="122" fillId="74" borderId="36" applyNumberFormat="0" applyProtection="0">
      <alignment vertical="center"/>
    </xf>
    <xf numFmtId="4" fontId="122" fillId="74" borderId="35" applyNumberFormat="0" applyProtection="0">
      <alignment vertical="center"/>
    </xf>
    <xf numFmtId="0" fontId="37" fillId="0" borderId="0"/>
    <xf numFmtId="0" fontId="37" fillId="0" borderId="0"/>
    <xf numFmtId="4" fontId="122" fillId="74" borderId="35" applyNumberFormat="0" applyProtection="0">
      <alignment vertical="center"/>
    </xf>
    <xf numFmtId="4" fontId="122" fillId="39" borderId="36" applyNumberFormat="0" applyProtection="0">
      <alignment vertical="center"/>
    </xf>
    <xf numFmtId="0" fontId="37" fillId="0" borderId="0"/>
    <xf numFmtId="0" fontId="37" fillId="0" borderId="0"/>
    <xf numFmtId="4" fontId="123" fillId="79" borderId="37">
      <alignment vertical="center"/>
    </xf>
    <xf numFmtId="0" fontId="37" fillId="0" borderId="0"/>
    <xf numFmtId="0" fontId="37" fillId="0" borderId="0"/>
    <xf numFmtId="0" fontId="37" fillId="0" borderId="0"/>
    <xf numFmtId="4" fontId="124" fillId="79" borderId="37">
      <alignment vertical="center"/>
    </xf>
    <xf numFmtId="0" fontId="37" fillId="0" borderId="0"/>
    <xf numFmtId="0" fontId="37" fillId="0" borderId="0"/>
    <xf numFmtId="0" fontId="37" fillId="0" borderId="0"/>
    <xf numFmtId="4" fontId="123" fillId="80" borderId="37">
      <alignment vertical="center"/>
    </xf>
    <xf numFmtId="0" fontId="37" fillId="0" borderId="0"/>
    <xf numFmtId="0" fontId="37" fillId="0" borderId="0"/>
    <xf numFmtId="0" fontId="37" fillId="0" borderId="0"/>
    <xf numFmtId="4" fontId="124" fillId="80" borderId="37">
      <alignment vertical="center"/>
    </xf>
    <xf numFmtId="0" fontId="37" fillId="0" borderId="0"/>
    <xf numFmtId="0" fontId="37" fillId="0" borderId="0"/>
    <xf numFmtId="0" fontId="37" fillId="0" borderId="0"/>
    <xf numFmtId="0" fontId="37" fillId="0" borderId="0"/>
    <xf numFmtId="0" fontId="37" fillId="0" borderId="0"/>
    <xf numFmtId="4" fontId="108" fillId="48" borderId="36" applyNumberFormat="0" applyProtection="0">
      <alignment horizontal="left" vertical="center" indent="1"/>
    </xf>
    <xf numFmtId="4" fontId="108" fillId="48" borderId="36" applyNumberFormat="0" applyProtection="0">
      <alignment horizontal="left" vertical="center" indent="1"/>
    </xf>
    <xf numFmtId="0" fontId="37" fillId="0" borderId="0"/>
    <xf numFmtId="0" fontId="37" fillId="0" borderId="0"/>
    <xf numFmtId="0" fontId="37" fillId="0" borderId="0"/>
    <xf numFmtId="4" fontId="108" fillId="0" borderId="0" applyNumberFormat="0" applyProtection="0">
      <alignment horizontal="left" vertical="center" indent="1"/>
    </xf>
    <xf numFmtId="4" fontId="72" fillId="74" borderId="35" applyNumberFormat="0" applyProtection="0">
      <alignment horizontal="left" vertical="center" indent="1"/>
    </xf>
    <xf numFmtId="0" fontId="37" fillId="0" borderId="0"/>
    <xf numFmtId="0" fontId="37" fillId="0" borderId="0"/>
    <xf numFmtId="4" fontId="72" fillId="74" borderId="35" applyNumberFormat="0" applyProtection="0">
      <alignment horizontal="left" vertical="center" indent="1"/>
    </xf>
    <xf numFmtId="4" fontId="72" fillId="39" borderId="36" applyNumberFormat="0" applyProtection="0">
      <alignment horizontal="left" vertical="center" indent="1"/>
    </xf>
    <xf numFmtId="0" fontId="37" fillId="0" borderId="0"/>
    <xf numFmtId="0" fontId="37" fillId="0" borderId="0"/>
    <xf numFmtId="0" fontId="37" fillId="0" borderId="0"/>
    <xf numFmtId="0" fontId="37" fillId="0" borderId="0"/>
    <xf numFmtId="0" fontId="108" fillId="39" borderId="36" applyNumberFormat="0" applyProtection="0">
      <alignment horizontal="left" vertical="top" indent="1"/>
    </xf>
    <xf numFmtId="0" fontId="108" fillId="39" borderId="36" applyNumberFormat="0" applyProtection="0">
      <alignment horizontal="left" vertical="top" indent="1"/>
    </xf>
    <xf numFmtId="0" fontId="37" fillId="0" borderId="0"/>
    <xf numFmtId="0" fontId="37" fillId="0" borderId="0"/>
    <xf numFmtId="0" fontId="37" fillId="0" borderId="0"/>
    <xf numFmtId="0" fontId="72" fillId="74" borderId="36" applyNumberFormat="0" applyProtection="0">
      <alignment horizontal="left" vertical="top" indent="1"/>
    </xf>
    <xf numFmtId="4" fontId="72" fillId="74" borderId="35" applyNumberFormat="0" applyProtection="0">
      <alignment horizontal="left" vertical="center" indent="1"/>
    </xf>
    <xf numFmtId="0" fontId="37" fillId="0" borderId="0"/>
    <xf numFmtId="0" fontId="37" fillId="0" borderId="0"/>
    <xf numFmtId="4" fontId="72" fillId="74" borderId="35" applyNumberFormat="0" applyProtection="0">
      <alignment horizontal="left" vertical="center" indent="1"/>
    </xf>
    <xf numFmtId="0" fontId="72" fillId="39" borderId="36" applyNumberFormat="0" applyProtection="0">
      <alignment horizontal="left" vertical="top" indent="1"/>
    </xf>
    <xf numFmtId="0" fontId="37" fillId="0" borderId="0"/>
    <xf numFmtId="0" fontId="37" fillId="0" borderId="0"/>
    <xf numFmtId="0" fontId="37" fillId="0" borderId="0"/>
    <xf numFmtId="0" fontId="37" fillId="0" borderId="0"/>
    <xf numFmtId="0" fontId="37" fillId="0" borderId="0"/>
    <xf numFmtId="4" fontId="84" fillId="0" borderId="53" applyNumberFormat="0" applyProtection="0">
      <alignment horizontal="right" vertical="center"/>
    </xf>
    <xf numFmtId="0" fontId="37" fillId="0" borderId="0"/>
    <xf numFmtId="0" fontId="37" fillId="0" borderId="0"/>
    <xf numFmtId="4" fontId="72" fillId="88" borderId="35" applyNumberFormat="0" applyProtection="0">
      <alignment horizontal="right" vertical="center"/>
    </xf>
    <xf numFmtId="4" fontId="84" fillId="0" borderId="53" applyNumberFormat="0" applyProtection="0">
      <alignment horizontal="right" vertical="center"/>
    </xf>
    <xf numFmtId="0" fontId="37" fillId="0" borderId="0"/>
    <xf numFmtId="0" fontId="37" fillId="0" borderId="0"/>
    <xf numFmtId="0" fontId="37" fillId="0" borderId="0"/>
    <xf numFmtId="4" fontId="84" fillId="0" borderId="53" applyNumberFormat="0" applyProtection="0">
      <alignment horizontal="right" vertical="center"/>
    </xf>
    <xf numFmtId="0" fontId="37" fillId="0" borderId="0"/>
    <xf numFmtId="0" fontId="37" fillId="0" borderId="0"/>
    <xf numFmtId="4" fontId="125" fillId="0" borderId="1" applyNumberFormat="0" applyProtection="0">
      <alignment horizontal="right" vertical="center" wrapText="1"/>
    </xf>
    <xf numFmtId="0" fontId="37" fillId="0" borderId="0"/>
    <xf numFmtId="0" fontId="37" fillId="0" borderId="0"/>
    <xf numFmtId="0" fontId="37" fillId="0" borderId="0"/>
    <xf numFmtId="4" fontId="84" fillId="0" borderId="53" applyNumberFormat="0" applyProtection="0">
      <alignment horizontal="right" vertical="center"/>
    </xf>
    <xf numFmtId="4" fontId="72" fillId="88" borderId="35" applyNumberFormat="0" applyProtection="0">
      <alignment horizontal="right" vertical="center"/>
    </xf>
    <xf numFmtId="0" fontId="37" fillId="0" borderId="0"/>
    <xf numFmtId="0" fontId="37" fillId="0" borderId="0"/>
    <xf numFmtId="0" fontId="37" fillId="0" borderId="0"/>
    <xf numFmtId="4" fontId="84" fillId="0" borderId="53" applyNumberFormat="0" applyProtection="0">
      <alignment horizontal="right" vertical="center"/>
    </xf>
    <xf numFmtId="4" fontId="125" fillId="0" borderId="1" applyNumberFormat="0" applyProtection="0">
      <alignment horizontal="right" vertical="center" wrapText="1"/>
    </xf>
    <xf numFmtId="4" fontId="72" fillId="88" borderId="35" applyNumberFormat="0" applyProtection="0">
      <alignment horizontal="right" vertical="center"/>
    </xf>
    <xf numFmtId="0" fontId="37" fillId="0" borderId="0"/>
    <xf numFmtId="4" fontId="72" fillId="88" borderId="35" applyNumberFormat="0" applyProtection="0">
      <alignment horizontal="right" vertical="center"/>
    </xf>
    <xf numFmtId="0" fontId="37" fillId="0" borderId="0"/>
    <xf numFmtId="0" fontId="37" fillId="0" borderId="0"/>
    <xf numFmtId="4" fontId="72" fillId="89" borderId="36" applyNumberFormat="0" applyProtection="0">
      <alignment horizontal="right" vertical="center"/>
    </xf>
    <xf numFmtId="0" fontId="37" fillId="0" borderId="0"/>
    <xf numFmtId="0" fontId="37" fillId="0" borderId="0"/>
    <xf numFmtId="0" fontId="37" fillId="0" borderId="0"/>
    <xf numFmtId="0" fontId="37" fillId="0" borderId="0"/>
    <xf numFmtId="4" fontId="173" fillId="75" borderId="53" applyNumberFormat="0" applyProtection="0">
      <alignment horizontal="right" vertical="center"/>
    </xf>
    <xf numFmtId="4" fontId="173" fillId="75" borderId="53" applyNumberFormat="0" applyProtection="0">
      <alignment horizontal="right" vertical="center"/>
    </xf>
    <xf numFmtId="0" fontId="37" fillId="0" borderId="0"/>
    <xf numFmtId="0" fontId="37" fillId="0" borderId="0"/>
    <xf numFmtId="0" fontId="37" fillId="0" borderId="0"/>
    <xf numFmtId="4" fontId="122" fillId="89" borderId="36" applyNumberFormat="0" applyProtection="0">
      <alignment horizontal="right" vertical="center"/>
    </xf>
    <xf numFmtId="4" fontId="122" fillId="88" borderId="35" applyNumberFormat="0" applyProtection="0">
      <alignment horizontal="right" vertical="center"/>
    </xf>
    <xf numFmtId="0" fontId="37" fillId="0" borderId="0"/>
    <xf numFmtId="0" fontId="37" fillId="0" borderId="0"/>
    <xf numFmtId="4" fontId="122" fillId="88" borderId="35" applyNumberFormat="0" applyProtection="0">
      <alignment horizontal="right" vertical="center"/>
    </xf>
    <xf numFmtId="4" fontId="122" fillId="89" borderId="36" applyNumberFormat="0" applyProtection="0">
      <alignment horizontal="right" vertical="center"/>
    </xf>
    <xf numFmtId="0" fontId="37" fillId="0" borderId="0"/>
    <xf numFmtId="0" fontId="37" fillId="0" borderId="0"/>
    <xf numFmtId="4" fontId="126" fillId="79" borderId="37">
      <alignment vertical="center"/>
    </xf>
    <xf numFmtId="0" fontId="37" fillId="0" borderId="0"/>
    <xf numFmtId="0" fontId="37" fillId="0" borderId="0"/>
    <xf numFmtId="0" fontId="37" fillId="0" borderId="0"/>
    <xf numFmtId="4" fontId="127" fillId="79" borderId="37">
      <alignment vertical="center"/>
    </xf>
    <xf numFmtId="0" fontId="37" fillId="0" borderId="0"/>
    <xf numFmtId="0" fontId="37" fillId="0" borderId="0"/>
    <xf numFmtId="0" fontId="37" fillId="0" borderId="0"/>
    <xf numFmtId="4" fontId="126" fillId="80" borderId="37">
      <alignment vertical="center"/>
    </xf>
    <xf numFmtId="0" fontId="37" fillId="0" borderId="0"/>
    <xf numFmtId="0" fontId="37" fillId="0" borderId="0"/>
    <xf numFmtId="0" fontId="37" fillId="0" borderId="0"/>
    <xf numFmtId="4" fontId="127" fillId="90" borderId="37">
      <alignment vertical="center"/>
    </xf>
    <xf numFmtId="0" fontId="37" fillId="0" borderId="0"/>
    <xf numFmtId="0" fontId="37" fillId="0" borderId="0"/>
    <xf numFmtId="0" fontId="37" fillId="0" borderId="0"/>
    <xf numFmtId="0" fontId="37" fillId="0" borderId="0"/>
    <xf numFmtId="0" fontId="37" fillId="0" borderId="0"/>
    <xf numFmtId="0" fontId="37" fillId="0" borderId="0"/>
    <xf numFmtId="4" fontId="84" fillId="52" borderId="53" applyNumberFormat="0" applyProtection="0">
      <alignment horizontal="left" vertical="center" indent="1"/>
    </xf>
    <xf numFmtId="0" fontId="37" fillId="0" borderId="0"/>
    <xf numFmtId="0" fontId="37" fillId="0" borderId="0"/>
    <xf numFmtId="0" fontId="37" fillId="0" borderId="0"/>
    <xf numFmtId="4" fontId="84" fillId="52" borderId="53" applyNumberFormat="0" applyProtection="0">
      <alignment horizontal="left" vertical="center" indent="1"/>
    </xf>
    <xf numFmtId="0" fontId="37" fillId="0" borderId="0"/>
    <xf numFmtId="0" fontId="37" fillId="0" borderId="0"/>
    <xf numFmtId="4" fontId="125" fillId="0" borderId="1" applyNumberFormat="0" applyProtection="0">
      <alignment horizontal="left" vertical="center" indent="1"/>
    </xf>
    <xf numFmtId="0" fontId="37" fillId="0" borderId="0"/>
    <xf numFmtId="0" fontId="37" fillId="0" borderId="0"/>
    <xf numFmtId="0" fontId="37" fillId="0" borderId="0"/>
    <xf numFmtId="4" fontId="84" fillId="52" borderId="53" applyNumberFormat="0" applyProtection="0">
      <alignment horizontal="left" vertical="center" indent="1"/>
    </xf>
    <xf numFmtId="4" fontId="84" fillId="52" borderId="53" applyNumberFormat="0" applyProtection="0">
      <alignment horizontal="left" vertical="center" indent="1"/>
    </xf>
    <xf numFmtId="0" fontId="37" fillId="0" borderId="0"/>
    <xf numFmtId="0" fontId="37" fillId="0" borderId="0"/>
    <xf numFmtId="0" fontId="37" fillId="0" borderId="0"/>
    <xf numFmtId="0" fontId="37" fillId="130" borderId="35" applyNumberFormat="0" applyProtection="0">
      <alignment horizontal="left" vertical="center" indent="1"/>
    </xf>
    <xf numFmtId="4" fontId="125" fillId="0" borderId="1" applyNumberFormat="0" applyProtection="0">
      <alignment horizontal="left" vertical="center" indent="1"/>
    </xf>
    <xf numFmtId="0" fontId="37" fillId="130" borderId="35" applyNumberFormat="0" applyProtection="0">
      <alignment horizontal="left" vertical="center" indent="1"/>
    </xf>
    <xf numFmtId="0" fontId="37" fillId="130" borderId="35" applyNumberFormat="0" applyProtection="0">
      <alignment horizontal="left" vertical="center" indent="1"/>
    </xf>
    <xf numFmtId="0" fontId="37" fillId="0" borderId="0"/>
    <xf numFmtId="0" fontId="37" fillId="0" borderId="0"/>
    <xf numFmtId="0" fontId="37" fillId="130" borderId="35" applyNumberFormat="0" applyProtection="0">
      <alignment horizontal="left" vertical="center" indent="1"/>
    </xf>
    <xf numFmtId="4" fontId="72" fillId="104" borderId="36" applyNumberFormat="0" applyProtection="0">
      <alignment horizontal="left" vertical="center" indent="1"/>
    </xf>
    <xf numFmtId="0" fontId="37" fillId="130" borderId="35" applyNumberFormat="0" applyProtection="0">
      <alignment horizontal="left" vertical="center" indent="1"/>
    </xf>
    <xf numFmtId="0" fontId="37" fillId="0" borderId="0"/>
    <xf numFmtId="0" fontId="37" fillId="0" borderId="0"/>
    <xf numFmtId="0" fontId="37" fillId="0" borderId="0"/>
    <xf numFmtId="0" fontId="37" fillId="0" borderId="0"/>
    <xf numFmtId="0" fontId="117" fillId="91" borderId="1" applyNumberFormat="0" applyProtection="0">
      <alignment horizontal="center" vertical="top" wrapText="1"/>
    </xf>
    <xf numFmtId="0" fontId="37" fillId="0" borderId="0"/>
    <xf numFmtId="0" fontId="37" fillId="0" borderId="0"/>
    <xf numFmtId="0" fontId="37" fillId="0" borderId="0"/>
    <xf numFmtId="0" fontId="108" fillId="104" borderId="36" applyNumberFormat="0" applyProtection="0">
      <alignment horizontal="left" vertical="top" indent="1"/>
    </xf>
    <xf numFmtId="0" fontId="108" fillId="104" borderId="36" applyNumberFormat="0" applyProtection="0">
      <alignment horizontal="left" vertical="top" indent="1"/>
    </xf>
    <xf numFmtId="0" fontId="37" fillId="0" borderId="0"/>
    <xf numFmtId="0" fontId="37" fillId="0" borderId="0"/>
    <xf numFmtId="0" fontId="37" fillId="0" borderId="0"/>
    <xf numFmtId="0" fontId="37" fillId="130" borderId="35" applyNumberFormat="0" applyProtection="0">
      <alignment horizontal="left" vertical="center" indent="1"/>
    </xf>
    <xf numFmtId="0" fontId="117" fillId="91" borderId="1" applyNumberFormat="0" applyProtection="0">
      <alignment horizontal="center" vertical="top" wrapText="1"/>
    </xf>
    <xf numFmtId="0" fontId="37" fillId="130" borderId="35" applyNumberFormat="0" applyProtection="0">
      <alignment horizontal="left" vertical="center" indent="1"/>
    </xf>
    <xf numFmtId="0" fontId="37" fillId="130" borderId="35" applyNumberFormat="0" applyProtection="0">
      <alignment horizontal="left" vertical="center" indent="1"/>
    </xf>
    <xf numFmtId="0" fontId="37" fillId="0" borderId="0"/>
    <xf numFmtId="0" fontId="37" fillId="0" borderId="0"/>
    <xf numFmtId="0" fontId="37" fillId="130" borderId="35" applyNumberFormat="0" applyProtection="0">
      <alignment horizontal="left" vertical="center" indent="1"/>
    </xf>
    <xf numFmtId="0" fontId="72" fillId="104" borderId="36" applyNumberFormat="0" applyProtection="0">
      <alignment horizontal="left" vertical="top" indent="1"/>
    </xf>
    <xf numFmtId="0" fontId="37" fillId="130" borderId="35" applyNumberFormat="0" applyProtection="0">
      <alignment horizontal="left" vertical="center" indent="1"/>
    </xf>
    <xf numFmtId="0" fontId="37" fillId="0" borderId="0"/>
    <xf numFmtId="0" fontId="37" fillId="0" borderId="0"/>
    <xf numFmtId="4" fontId="128" fillId="75" borderId="38">
      <alignment vertical="center"/>
    </xf>
    <xf numFmtId="0" fontId="37" fillId="0" borderId="0"/>
    <xf numFmtId="0" fontId="37" fillId="0" borderId="0"/>
    <xf numFmtId="0" fontId="37" fillId="0" borderId="0"/>
    <xf numFmtId="4" fontId="129" fillId="75" borderId="38">
      <alignment vertical="center"/>
    </xf>
    <xf numFmtId="0" fontId="37" fillId="0" borderId="0"/>
    <xf numFmtId="0" fontId="37" fillId="0" borderId="0"/>
    <xf numFmtId="0" fontId="37" fillId="0" borderId="0"/>
    <xf numFmtId="4" fontId="114" fillId="79" borderId="38">
      <alignment vertical="center"/>
    </xf>
    <xf numFmtId="0" fontId="37" fillId="0" borderId="0"/>
    <xf numFmtId="0" fontId="37" fillId="0" borderId="0"/>
    <xf numFmtId="0" fontId="37" fillId="0" borderId="0"/>
    <xf numFmtId="4" fontId="115" fillId="79" borderId="38">
      <alignment vertical="center"/>
    </xf>
    <xf numFmtId="0" fontId="37" fillId="0" borderId="0"/>
    <xf numFmtId="0" fontId="37" fillId="0" borderId="0"/>
    <xf numFmtId="0" fontId="37" fillId="0" borderId="0"/>
    <xf numFmtId="4" fontId="114" fillId="80" borderId="37">
      <alignment vertical="center"/>
    </xf>
    <xf numFmtId="0" fontId="37" fillId="0" borderId="0"/>
    <xf numFmtId="0" fontId="37" fillId="0" borderId="0"/>
    <xf numFmtId="0" fontId="37" fillId="0" borderId="0"/>
    <xf numFmtId="4" fontId="115" fillId="80" borderId="37">
      <alignment vertical="center"/>
    </xf>
    <xf numFmtId="0" fontId="37" fillId="0" borderId="0"/>
    <xf numFmtId="0" fontId="37" fillId="0" borderId="0"/>
    <xf numFmtId="0" fontId="37" fillId="0" borderId="0"/>
    <xf numFmtId="4" fontId="130" fillId="74" borderId="38">
      <alignment horizontal="left" vertical="center" indent="1"/>
    </xf>
    <xf numFmtId="0" fontId="37" fillId="0" borderId="0"/>
    <xf numFmtId="0" fontId="37" fillId="0" borderId="0"/>
    <xf numFmtId="0" fontId="37" fillId="0" borderId="0"/>
    <xf numFmtId="0" fontId="37" fillId="0" borderId="0"/>
    <xf numFmtId="0" fontId="37" fillId="0" borderId="0"/>
    <xf numFmtId="4" fontId="175" fillId="139" borderId="63" applyNumberFormat="0" applyProtection="0">
      <alignment horizontal="left" vertical="center" indent="1"/>
    </xf>
    <xf numFmtId="4" fontId="175" fillId="139" borderId="63" applyNumberFormat="0" applyProtection="0">
      <alignment horizontal="left" vertical="center" indent="1"/>
    </xf>
    <xf numFmtId="0" fontId="37" fillId="0" borderId="0"/>
    <xf numFmtId="0" fontId="37" fillId="0" borderId="0"/>
    <xf numFmtId="0" fontId="37" fillId="0" borderId="0"/>
    <xf numFmtId="4" fontId="131" fillId="0" borderId="0" applyNumberFormat="0" applyProtection="0">
      <alignment vertical="center"/>
    </xf>
    <xf numFmtId="0" fontId="176" fillId="0" borderId="0"/>
    <xf numFmtId="0" fontId="37" fillId="0" borderId="0"/>
    <xf numFmtId="0" fontId="37" fillId="0" borderId="0"/>
    <xf numFmtId="0" fontId="176" fillId="0" borderId="0"/>
    <xf numFmtId="4" fontId="177" fillId="139" borderId="0" applyNumberFormat="0" applyProtection="0">
      <alignment horizontal="left" vertical="center" indent="1"/>
    </xf>
    <xf numFmtId="0" fontId="37" fillId="0" borderId="0"/>
    <xf numFmtId="0" fontId="37" fillId="0" borderId="0"/>
    <xf numFmtId="0" fontId="37" fillId="0" borderId="0"/>
    <xf numFmtId="0" fontId="37" fillId="0" borderId="0"/>
    <xf numFmtId="0" fontId="84" fillId="140" borderId="1"/>
    <xf numFmtId="0" fontId="84" fillId="140" borderId="1"/>
    <xf numFmtId="0" fontId="37" fillId="0" borderId="0"/>
    <xf numFmtId="0" fontId="37" fillId="0" borderId="0"/>
    <xf numFmtId="0" fontId="37" fillId="0" borderId="0"/>
    <xf numFmtId="0" fontId="84" fillId="140" borderId="1"/>
    <xf numFmtId="0" fontId="37" fillId="0" borderId="0"/>
    <xf numFmtId="0" fontId="37" fillId="0" borderId="0"/>
    <xf numFmtId="0" fontId="84" fillId="140" borderId="1"/>
    <xf numFmtId="0" fontId="84" fillId="140" borderId="1"/>
    <xf numFmtId="0" fontId="37" fillId="0" borderId="0"/>
    <xf numFmtId="0" fontId="37" fillId="0" borderId="0"/>
    <xf numFmtId="0" fontId="37" fillId="0" borderId="0"/>
    <xf numFmtId="0" fontId="37" fillId="0" borderId="0"/>
    <xf numFmtId="4" fontId="178" fillId="87" borderId="53" applyNumberFormat="0" applyProtection="0">
      <alignment horizontal="right" vertical="center"/>
    </xf>
    <xf numFmtId="4" fontId="178" fillId="87" borderId="53" applyNumberFormat="0" applyProtection="0">
      <alignment horizontal="right" vertical="center"/>
    </xf>
    <xf numFmtId="0" fontId="37" fillId="0" borderId="0"/>
    <xf numFmtId="0" fontId="37" fillId="0" borderId="0"/>
    <xf numFmtId="0" fontId="37" fillId="0" borderId="0"/>
    <xf numFmtId="4" fontId="132" fillId="0" borderId="36" applyNumberFormat="0" applyProtection="0">
      <alignment horizontal="right" vertical="center"/>
    </xf>
    <xf numFmtId="4" fontId="132" fillId="88" borderId="35" applyNumberFormat="0" applyProtection="0">
      <alignment horizontal="right" vertical="center"/>
    </xf>
    <xf numFmtId="0" fontId="37" fillId="0" borderId="0"/>
    <xf numFmtId="0" fontId="37" fillId="0" borderId="0"/>
    <xf numFmtId="4" fontId="132" fillId="88" borderId="35" applyNumberFormat="0" applyProtection="0">
      <alignment horizontal="right" vertical="center"/>
    </xf>
    <xf numFmtId="4" fontId="132" fillId="89" borderId="36" applyNumberFormat="0" applyProtection="0">
      <alignment horizontal="right" vertical="center"/>
    </xf>
    <xf numFmtId="0" fontId="37" fillId="0" borderId="0"/>
    <xf numFmtId="0" fontId="37" fillId="0" borderId="0"/>
    <xf numFmtId="1" fontId="37" fillId="0" borderId="2" applyFill="0" applyBorder="0">
      <alignment horizontal="center"/>
    </xf>
    <xf numFmtId="0" fontId="37" fillId="0" borderId="0"/>
    <xf numFmtId="0" fontId="37" fillId="0" borderId="0"/>
    <xf numFmtId="0" fontId="37" fillId="0" borderId="0"/>
    <xf numFmtId="0" fontId="133" fillId="92" borderId="0"/>
    <xf numFmtId="0" fontId="37" fillId="0" borderId="0"/>
    <xf numFmtId="0" fontId="37" fillId="0" borderId="0"/>
    <xf numFmtId="0" fontId="37" fillId="0" borderId="0"/>
    <xf numFmtId="49" fontId="134" fillId="92" borderId="0"/>
    <xf numFmtId="0" fontId="37" fillId="0" borderId="0"/>
    <xf numFmtId="0" fontId="37" fillId="0" borderId="0"/>
    <xf numFmtId="0" fontId="37" fillId="0" borderId="0"/>
    <xf numFmtId="49" fontId="135" fillId="92" borderId="68"/>
    <xf numFmtId="0" fontId="37" fillId="0" borderId="0"/>
    <xf numFmtId="0" fontId="37" fillId="0" borderId="0"/>
    <xf numFmtId="0" fontId="37" fillId="0" borderId="0"/>
    <xf numFmtId="49" fontId="135" fillId="92" borderId="0"/>
    <xf numFmtId="0" fontId="37" fillId="0" borderId="0"/>
    <xf numFmtId="0" fontId="37" fillId="0" borderId="0"/>
    <xf numFmtId="0" fontId="37" fillId="0" borderId="0"/>
    <xf numFmtId="0" fontId="133" fillId="75" borderId="68">
      <protection locked="0"/>
    </xf>
    <xf numFmtId="0" fontId="37" fillId="0" borderId="0"/>
    <xf numFmtId="0" fontId="37" fillId="0" borderId="0"/>
    <xf numFmtId="0" fontId="37" fillId="0" borderId="0"/>
    <xf numFmtId="0" fontId="133" fillId="92" borderId="0"/>
    <xf numFmtId="0" fontId="37" fillId="0" borderId="0"/>
    <xf numFmtId="0" fontId="37" fillId="0" borderId="0"/>
    <xf numFmtId="0" fontId="37" fillId="0" borderId="0"/>
    <xf numFmtId="0" fontId="136" fillId="93" borderId="0"/>
    <xf numFmtId="0" fontId="37" fillId="0" borderId="0"/>
    <xf numFmtId="0" fontId="37" fillId="0" borderId="0"/>
    <xf numFmtId="0" fontId="37" fillId="0" borderId="0"/>
    <xf numFmtId="0" fontId="136" fillId="94" borderId="0"/>
    <xf numFmtId="0" fontId="37" fillId="0" borderId="0"/>
    <xf numFmtId="0" fontId="37" fillId="0" borderId="0"/>
    <xf numFmtId="0" fontId="37" fillId="0" borderId="0"/>
    <xf numFmtId="0" fontId="136" fillId="95" borderId="0"/>
    <xf numFmtId="0" fontId="37" fillId="0" borderId="0"/>
    <xf numFmtId="0" fontId="37" fillId="0" borderId="0"/>
    <xf numFmtId="0" fontId="37" fillId="0" borderId="0"/>
    <xf numFmtId="0" fontId="37" fillId="0" borderId="0"/>
    <xf numFmtId="0" fontId="137" fillId="0" borderId="0" applyNumberFormat="0" applyFill="0" applyBorder="0" applyAlignment="0" applyProtection="0"/>
    <xf numFmtId="0" fontId="137" fillId="0" borderId="0" applyNumberFormat="0" applyFill="0" applyBorder="0" applyAlignment="0" applyProtection="0"/>
    <xf numFmtId="0" fontId="37" fillId="0" borderId="0"/>
    <xf numFmtId="0" fontId="37" fillId="0" borderId="0"/>
    <xf numFmtId="195" fontId="138" fillId="0" borderId="49">
      <alignment horizontal="center"/>
    </xf>
    <xf numFmtId="0" fontId="37" fillId="0" borderId="0"/>
    <xf numFmtId="0" fontId="37" fillId="0" borderId="0"/>
    <xf numFmtId="0" fontId="37" fillId="0" borderId="0"/>
    <xf numFmtId="0" fontId="60" fillId="0" borderId="0"/>
    <xf numFmtId="0" fontId="37" fillId="0" borderId="0"/>
    <xf numFmtId="0" fontId="37" fillId="0" borderId="0"/>
    <xf numFmtId="0" fontId="37" fillId="0" borderId="0"/>
    <xf numFmtId="0" fontId="37" fillId="0" borderId="0"/>
    <xf numFmtId="0" fontId="179" fillId="0" borderId="0" applyNumberFormat="0" applyFill="0" applyBorder="0" applyProtection="0">
      <alignment vertical="center"/>
    </xf>
    <xf numFmtId="0" fontId="180" fillId="0" borderId="0" applyNumberFormat="0" applyFill="0" applyBorder="0" applyProtection="0">
      <alignment horizontal="center" wrapText="1"/>
    </xf>
    <xf numFmtId="0" fontId="180" fillId="0" borderId="0" applyNumberFormat="0" applyFill="0" applyBorder="0" applyProtection="0">
      <alignment horizontal="center" wrapText="1"/>
    </xf>
    <xf numFmtId="0" fontId="181" fillId="0" borderId="0" applyNumberFormat="0" applyFill="0" applyBorder="0" applyAlignment="0" applyProtection="0"/>
    <xf numFmtId="0" fontId="181"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37" fillId="0" borderId="0"/>
    <xf numFmtId="0" fontId="37" fillId="0" borderId="0"/>
    <xf numFmtId="0" fontId="139" fillId="0" borderId="0" applyNumberFormat="0" applyFont="0" applyFill="0" applyBorder="0" applyAlignment="0" applyProtection="0"/>
    <xf numFmtId="0" fontId="37" fillId="0" borderId="0"/>
    <xf numFmtId="203" fontId="180" fillId="0" borderId="0" applyFill="0" applyBorder="0" applyProtection="0">
      <alignment horizontal="center"/>
    </xf>
    <xf numFmtId="203" fontId="180" fillId="0" borderId="0" applyFill="0" applyBorder="0" applyProtection="0">
      <alignment horizontal="center"/>
    </xf>
    <xf numFmtId="0" fontId="37" fillId="0" borderId="0"/>
    <xf numFmtId="203" fontId="182" fillId="0" borderId="0" applyFill="0" applyBorder="0" applyProtection="0">
      <alignment horizontal="center"/>
    </xf>
    <xf numFmtId="0" fontId="37" fillId="0" borderId="0"/>
    <xf numFmtId="0" fontId="37" fillId="0" borderId="0"/>
    <xf numFmtId="205" fontId="37" fillId="0" borderId="0" applyFill="0" applyBorder="0" applyAlignment="0" applyProtection="0">
      <alignment wrapText="1"/>
    </xf>
    <xf numFmtId="203" fontId="182" fillId="0" borderId="0" applyFill="0" applyBorder="0" applyProtection="0">
      <alignment horizontal="center"/>
    </xf>
    <xf numFmtId="0" fontId="37" fillId="0" borderId="0"/>
    <xf numFmtId="212" fontId="180" fillId="0" borderId="0" applyFill="0" applyBorder="0" applyProtection="0">
      <alignment horizontal="center"/>
    </xf>
    <xf numFmtId="212" fontId="180" fillId="0" borderId="0" applyFill="0" applyBorder="0" applyProtection="0">
      <alignment horizontal="center"/>
    </xf>
    <xf numFmtId="0" fontId="37" fillId="0" borderId="0"/>
    <xf numFmtId="41" fontId="38" fillId="0" borderId="0" applyFont="0" applyFill="0" applyBorder="0" applyAlignment="0" applyProtection="0"/>
    <xf numFmtId="0" fontId="37" fillId="0" borderId="0"/>
    <xf numFmtId="0" fontId="37" fillId="0" borderId="0"/>
    <xf numFmtId="212" fontId="182" fillId="0" borderId="0" applyFill="0" applyBorder="0" applyProtection="0">
      <alignment horizontal="center"/>
    </xf>
    <xf numFmtId="212" fontId="182" fillId="0" borderId="0" applyFill="0" applyBorder="0" applyProtection="0">
      <alignment horizontal="center"/>
    </xf>
    <xf numFmtId="0" fontId="182" fillId="0" borderId="0" applyNumberFormat="0" applyFill="0" applyBorder="0" applyProtection="0">
      <alignment wrapText="1"/>
    </xf>
    <xf numFmtId="0" fontId="182" fillId="0" borderId="0" applyNumberFormat="0" applyFill="0" applyBorder="0" applyProtection="0">
      <alignment wrapText="1"/>
    </xf>
    <xf numFmtId="0" fontId="182" fillId="0" borderId="1" applyNumberFormat="0" applyFill="0" applyProtection="0">
      <alignment wrapText="1"/>
    </xf>
    <xf numFmtId="0" fontId="182" fillId="0" borderId="1" applyNumberFormat="0" applyFill="0" applyProtection="0">
      <alignment wrapText="1"/>
    </xf>
    <xf numFmtId="0" fontId="182" fillId="0" borderId="0" applyNumberFormat="0" applyFill="0" applyBorder="0" applyAlignment="0" applyProtection="0"/>
    <xf numFmtId="0" fontId="182" fillId="0" borderId="0" applyNumberFormat="0" applyFill="0" applyBorder="0" applyAlignment="0" applyProtection="0"/>
    <xf numFmtId="0" fontId="37" fillId="0" borderId="50" applyNumberFormat="0" applyFont="0" applyFill="0" applyAlignment="0" applyProtection="0"/>
    <xf numFmtId="0" fontId="37" fillId="0" borderId="50" applyNumberFormat="0" applyFont="0" applyFill="0" applyAlignment="0" applyProtection="0"/>
    <xf numFmtId="0" fontId="37" fillId="0" borderId="50" applyNumberFormat="0" applyFont="0" applyFill="0" applyAlignment="0" applyProtection="0"/>
    <xf numFmtId="0" fontId="37" fillId="0" borderId="50" applyNumberFormat="0" applyFont="0" applyFill="0" applyAlignment="0" applyProtection="0"/>
    <xf numFmtId="0" fontId="37" fillId="0" borderId="0"/>
    <xf numFmtId="0" fontId="37" fillId="0" borderId="3" applyNumberFormat="0" applyFont="0" applyFill="0" applyAlignment="0" applyProtection="0"/>
    <xf numFmtId="0" fontId="37" fillId="0" borderId="3" applyNumberFormat="0" applyFont="0" applyFill="0" applyAlignment="0" applyProtection="0"/>
    <xf numFmtId="0" fontId="37" fillId="0" borderId="0"/>
    <xf numFmtId="0" fontId="37" fillId="0" borderId="3" applyNumberFormat="0" applyFont="0" applyFill="0" applyAlignment="0" applyProtection="0"/>
    <xf numFmtId="0" fontId="37" fillId="0" borderId="0"/>
    <xf numFmtId="0" fontId="40" fillId="0" borderId="0" applyNumberFormat="0" applyFill="0" applyBorder="0">
      <alignment horizontal="center" wrapText="1"/>
    </xf>
    <xf numFmtId="0" fontId="37" fillId="0" borderId="3" applyNumberFormat="0" applyFont="0" applyFill="0" applyAlignment="0" applyProtection="0"/>
    <xf numFmtId="0" fontId="37" fillId="0" borderId="0"/>
    <xf numFmtId="0" fontId="37" fillId="0" borderId="0"/>
    <xf numFmtId="0" fontId="37" fillId="0" borderId="48" applyNumberFormat="0" applyFont="0" applyFill="0" applyAlignment="0" applyProtection="0"/>
    <xf numFmtId="0" fontId="37" fillId="0" borderId="48" applyNumberFormat="0" applyFont="0" applyFill="0" applyAlignment="0" applyProtection="0"/>
    <xf numFmtId="0" fontId="37" fillId="0" borderId="0"/>
    <xf numFmtId="0" fontId="37" fillId="0" borderId="48" applyNumberFormat="0" applyFont="0" applyFill="0" applyAlignment="0" applyProtection="0"/>
    <xf numFmtId="0" fontId="37" fillId="0" borderId="0"/>
    <xf numFmtId="0" fontId="40" fillId="0" borderId="0" applyNumberFormat="0" applyFill="0" applyBorder="0">
      <alignment horizontal="center" wrapText="1"/>
    </xf>
    <xf numFmtId="0" fontId="37" fillId="0" borderId="48" applyNumberFormat="0" applyFont="0" applyFill="0" applyAlignment="0" applyProtection="0"/>
    <xf numFmtId="0" fontId="37" fillId="0" borderId="0"/>
    <xf numFmtId="0" fontId="37" fillId="0" borderId="9" applyNumberFormat="0" applyFont="0" applyFill="0" applyAlignment="0" applyProtection="0"/>
    <xf numFmtId="0" fontId="37" fillId="0" borderId="9" applyNumberFormat="0" applyFont="0" applyFill="0" applyAlignment="0" applyProtection="0"/>
    <xf numFmtId="0" fontId="37" fillId="0" borderId="9" applyNumberFormat="0" applyFont="0" applyFill="0" applyAlignment="0" applyProtection="0"/>
    <xf numFmtId="0" fontId="37" fillId="0" borderId="9" applyNumberFormat="0" applyFont="0" applyFill="0" applyAlignment="0" applyProtection="0"/>
    <xf numFmtId="0" fontId="37" fillId="0" borderId="47" applyNumberFormat="0" applyFont="0" applyFill="0" applyAlignment="0" applyProtection="0"/>
    <xf numFmtId="0" fontId="37" fillId="0" borderId="47" applyNumberFormat="0" applyFont="0" applyFill="0" applyAlignment="0" applyProtection="0"/>
    <xf numFmtId="0" fontId="37" fillId="0" borderId="47" applyNumberFormat="0" applyFont="0" applyFill="0" applyAlignment="0" applyProtection="0"/>
    <xf numFmtId="0" fontId="37" fillId="0" borderId="47" applyNumberFormat="0" applyFont="0" applyFill="0" applyAlignment="0" applyProtection="0"/>
    <xf numFmtId="0" fontId="37" fillId="0" borderId="52" applyNumberFormat="0" applyFont="0" applyFill="0" applyAlignment="0" applyProtection="0"/>
    <xf numFmtId="0" fontId="37" fillId="0" borderId="52" applyNumberFormat="0" applyFont="0" applyFill="0" applyAlignment="0" applyProtection="0"/>
    <xf numFmtId="0" fontId="37" fillId="0" borderId="52" applyNumberFormat="0" applyFont="0" applyFill="0" applyAlignment="0" applyProtection="0"/>
    <xf numFmtId="0" fontId="37" fillId="0" borderId="52" applyNumberFormat="0" applyFont="0" applyFill="0" applyAlignment="0" applyProtection="0"/>
    <xf numFmtId="0" fontId="37" fillId="0" borderId="49" applyNumberFormat="0" applyFont="0" applyFill="0" applyAlignment="0" applyProtection="0"/>
    <xf numFmtId="0" fontId="37" fillId="0" borderId="49" applyNumberFormat="0" applyFont="0" applyFill="0" applyAlignment="0" applyProtection="0"/>
    <xf numFmtId="0" fontId="37" fillId="0" borderId="49" applyNumberFormat="0" applyFont="0" applyFill="0" applyAlignment="0" applyProtection="0"/>
    <xf numFmtId="0" fontId="37" fillId="0" borderId="49" applyNumberFormat="0" applyFont="0" applyFill="0" applyAlignment="0" applyProtection="0"/>
    <xf numFmtId="0" fontId="37" fillId="0" borderId="51" applyNumberFormat="0" applyFont="0" applyFill="0" applyAlignment="0" applyProtection="0"/>
    <xf numFmtId="0" fontId="37" fillId="0" borderId="51" applyNumberFormat="0" applyFont="0" applyFill="0" applyAlignment="0" applyProtection="0"/>
    <xf numFmtId="0" fontId="37" fillId="0" borderId="51" applyNumberFormat="0" applyFont="0" applyFill="0" applyAlignment="0" applyProtection="0"/>
    <xf numFmtId="0" fontId="37" fillId="0" borderId="51" applyNumberFormat="0" applyFont="0" applyFill="0" applyAlignment="0" applyProtection="0"/>
    <xf numFmtId="0" fontId="37" fillId="0" borderId="0"/>
    <xf numFmtId="49" fontId="41" fillId="0" borderId="0" applyFont="0" applyFill="0" applyBorder="0" applyAlignment="0" applyProtection="0"/>
    <xf numFmtId="0" fontId="37" fillId="0" borderId="0"/>
    <xf numFmtId="0" fontId="37" fillId="0" borderId="0"/>
    <xf numFmtId="0" fontId="37" fillId="0" borderId="0"/>
    <xf numFmtId="206" fontId="41" fillId="0" borderId="0" applyFont="0" applyFill="0" applyBorder="0" applyAlignment="0" applyProtection="0"/>
    <xf numFmtId="0" fontId="37" fillId="0" borderId="0"/>
    <xf numFmtId="0" fontId="37" fillId="0" borderId="0"/>
    <xf numFmtId="0" fontId="37" fillId="0" borderId="0"/>
    <xf numFmtId="207" fontId="38" fillId="0" borderId="0" applyFont="0" applyFill="0" applyBorder="0" applyAlignment="0" applyProtection="0"/>
    <xf numFmtId="0" fontId="37" fillId="0" borderId="0"/>
    <xf numFmtId="0" fontId="37" fillId="0" borderId="0"/>
    <xf numFmtId="0" fontId="37" fillId="0" borderId="0"/>
    <xf numFmtId="0" fontId="137" fillId="0" borderId="0" applyNumberFormat="0" applyFill="0" applyBorder="0" applyAlignment="0" applyProtection="0"/>
    <xf numFmtId="0" fontId="37" fillId="0" borderId="0"/>
    <xf numFmtId="0" fontId="37" fillId="0" borderId="0"/>
    <xf numFmtId="0" fontId="37" fillId="0" borderId="0"/>
    <xf numFmtId="0" fontId="142" fillId="0" borderId="0" applyNumberFormat="0" applyFill="0" applyBorder="0" applyAlignment="0" applyProtection="0"/>
    <xf numFmtId="0" fontId="142" fillId="0" borderId="0" applyNumberFormat="0" applyFill="0" applyBorder="0" applyAlignment="0" applyProtection="0"/>
    <xf numFmtId="0" fontId="37" fillId="0" borderId="0"/>
    <xf numFmtId="0" fontId="37" fillId="0" borderId="0"/>
    <xf numFmtId="0" fontId="37" fillId="0" borderId="0"/>
    <xf numFmtId="0" fontId="137" fillId="0" borderId="0" applyNumberFormat="0" applyFill="0" applyBorder="0" applyAlignment="0" applyProtection="0"/>
    <xf numFmtId="0" fontId="153" fillId="0" borderId="0" applyNumberFormat="0" applyFill="0" applyBorder="0" applyAlignment="0" applyProtection="0"/>
    <xf numFmtId="0" fontId="37" fillId="0" borderId="0"/>
    <xf numFmtId="0" fontId="37" fillId="0" borderId="0"/>
    <xf numFmtId="0" fontId="137" fillId="0" borderId="0" applyNumberFormat="0" applyFill="0" applyBorder="0" applyAlignment="0" applyProtection="0"/>
    <xf numFmtId="0" fontId="37" fillId="0" borderId="0"/>
    <xf numFmtId="0" fontId="37" fillId="0" borderId="0"/>
    <xf numFmtId="0" fontId="37" fillId="0" borderId="0"/>
    <xf numFmtId="0" fontId="137" fillId="0" borderId="0" applyNumberFormat="0" applyFill="0" applyBorder="0" applyAlignment="0" applyProtection="0"/>
    <xf numFmtId="0" fontId="37" fillId="0" borderId="0"/>
    <xf numFmtId="0" fontId="37" fillId="0" borderId="0"/>
    <xf numFmtId="0" fontId="37" fillId="0" borderId="0"/>
    <xf numFmtId="0" fontId="137" fillId="0" borderId="0" applyNumberFormat="0" applyFill="0" applyBorder="0" applyAlignment="0" applyProtection="0"/>
    <xf numFmtId="0" fontId="37" fillId="0" borderId="0"/>
    <xf numFmtId="0" fontId="37" fillId="0" borderId="0"/>
    <xf numFmtId="0" fontId="37" fillId="0" borderId="0"/>
    <xf numFmtId="0" fontId="137" fillId="0" borderId="0" applyNumberFormat="0" applyFill="0" applyBorder="0" applyAlignment="0" applyProtection="0"/>
    <xf numFmtId="0" fontId="37" fillId="0" borderId="0"/>
    <xf numFmtId="0" fontId="37" fillId="0" borderId="0"/>
    <xf numFmtId="0" fontId="37" fillId="0" borderId="0"/>
    <xf numFmtId="0" fontId="37" fillId="0" borderId="0"/>
    <xf numFmtId="0" fontId="37" fillId="0" borderId="0"/>
    <xf numFmtId="0" fontId="153" fillId="0" borderId="0" applyNumberFormat="0" applyFill="0" applyBorder="0" applyAlignment="0" applyProtection="0"/>
    <xf numFmtId="0" fontId="37" fillId="0" borderId="0"/>
    <xf numFmtId="0" fontId="37" fillId="0" borderId="0"/>
    <xf numFmtId="0" fontId="37" fillId="0" borderId="41" applyNumberFormat="0" applyFill="0" applyBorder="0" applyAlignment="0" applyProtection="0"/>
    <xf numFmtId="0" fontId="37" fillId="0" borderId="0"/>
    <xf numFmtId="0" fontId="37" fillId="0" borderId="41" applyNumberFormat="0" applyFill="0" applyBorder="0" applyAlignment="0" applyProtection="0"/>
    <xf numFmtId="0" fontId="143" fillId="0" borderId="69" applyNumberFormat="0" applyFill="0" applyAlignment="0" applyProtection="0"/>
    <xf numFmtId="0" fontId="37" fillId="0" borderId="0"/>
    <xf numFmtId="0" fontId="37" fillId="0" borderId="0"/>
    <xf numFmtId="0" fontId="143" fillId="0" borderId="70" applyNumberFormat="0" applyFill="0" applyAlignment="0" applyProtection="0"/>
    <xf numFmtId="0" fontId="37" fillId="0" borderId="0"/>
    <xf numFmtId="0" fontId="143" fillId="0" borderId="69" applyNumberFormat="0" applyFill="0" applyAlignment="0" applyProtection="0"/>
    <xf numFmtId="0" fontId="143" fillId="0" borderId="70" applyNumberFormat="0" applyFill="0" applyAlignment="0" applyProtection="0"/>
    <xf numFmtId="0" fontId="37" fillId="0" borderId="0"/>
    <xf numFmtId="0" fontId="37" fillId="0" borderId="41" applyNumberFormat="0" applyFill="0" applyBorder="0" applyAlignment="0" applyProtection="0"/>
    <xf numFmtId="0" fontId="37" fillId="0" borderId="0"/>
    <xf numFmtId="0" fontId="143" fillId="0" borderId="70" applyNumberFormat="0" applyFill="0" applyAlignment="0" applyProtection="0"/>
    <xf numFmtId="0" fontId="37" fillId="0" borderId="0"/>
    <xf numFmtId="0" fontId="37" fillId="0" borderId="41" applyNumberFormat="0" applyFill="0" applyBorder="0" applyAlignment="0" applyProtection="0"/>
    <xf numFmtId="0" fontId="37" fillId="0" borderId="0"/>
    <xf numFmtId="0" fontId="37" fillId="0" borderId="0"/>
    <xf numFmtId="193" fontId="37" fillId="0" borderId="45">
      <protection locked="0"/>
    </xf>
    <xf numFmtId="0" fontId="57" fillId="0" borderId="18" applyNumberFormat="0" applyFill="0" applyAlignment="0" applyProtection="0"/>
    <xf numFmtId="0" fontId="37" fillId="0" borderId="0"/>
    <xf numFmtId="0" fontId="37" fillId="0" borderId="0"/>
    <xf numFmtId="193" fontId="37" fillId="0" borderId="45">
      <protection locked="0"/>
    </xf>
    <xf numFmtId="0" fontId="37" fillId="0" borderId="0"/>
    <xf numFmtId="0" fontId="37" fillId="0" borderId="0"/>
    <xf numFmtId="0" fontId="37" fillId="0" borderId="0"/>
    <xf numFmtId="193" fontId="37" fillId="0" borderId="45">
      <protection locked="0"/>
    </xf>
    <xf numFmtId="0" fontId="37" fillId="0" borderId="0"/>
    <xf numFmtId="0" fontId="37" fillId="0" borderId="0"/>
    <xf numFmtId="0" fontId="37" fillId="0" borderId="0"/>
    <xf numFmtId="193" fontId="37" fillId="0" borderId="45">
      <protection locked="0"/>
    </xf>
    <xf numFmtId="0" fontId="37" fillId="0" borderId="0"/>
    <xf numFmtId="0" fontId="37" fillId="0" borderId="0"/>
    <xf numFmtId="0" fontId="37" fillId="0" borderId="0"/>
    <xf numFmtId="193" fontId="37" fillId="0" borderId="45">
      <protection locked="0"/>
    </xf>
    <xf numFmtId="0" fontId="37" fillId="0" borderId="0"/>
    <xf numFmtId="0" fontId="37" fillId="0" borderId="0"/>
    <xf numFmtId="0" fontId="37" fillId="0" borderId="0"/>
    <xf numFmtId="0" fontId="37" fillId="0" borderId="0"/>
    <xf numFmtId="0" fontId="37" fillId="0" borderId="0"/>
    <xf numFmtId="0" fontId="57" fillId="0" borderId="18" applyNumberFormat="0" applyFill="0" applyAlignment="0" applyProtection="0"/>
    <xf numFmtId="0" fontId="37" fillId="0" borderId="0"/>
    <xf numFmtId="0" fontId="37" fillId="0" borderId="0"/>
    <xf numFmtId="37" fontId="84" fillId="77" borderId="0" applyNumberFormat="0" applyBorder="0" applyAlignment="0" applyProtection="0"/>
    <xf numFmtId="0" fontId="37" fillId="0" borderId="0"/>
    <xf numFmtId="0" fontId="37" fillId="0" borderId="0"/>
    <xf numFmtId="0" fontId="37" fillId="0" borderId="0"/>
    <xf numFmtId="37" fontId="84" fillId="77" borderId="0" applyNumberFormat="0" applyBorder="0" applyAlignment="0" applyProtection="0"/>
    <xf numFmtId="0" fontId="37" fillId="0" borderId="0"/>
    <xf numFmtId="0" fontId="37" fillId="0" borderId="0"/>
    <xf numFmtId="0" fontId="37" fillId="0" borderId="0"/>
    <xf numFmtId="37" fontId="84" fillId="0" borderId="0"/>
    <xf numFmtId="0" fontId="37" fillId="0" borderId="0"/>
    <xf numFmtId="0" fontId="37" fillId="0" borderId="0"/>
    <xf numFmtId="3" fontId="144" fillId="0" borderId="31" applyProtection="0"/>
    <xf numFmtId="0" fontId="37" fillId="0" borderId="0"/>
    <xf numFmtId="0" fontId="37" fillId="0" borderId="0"/>
    <xf numFmtId="166" fontId="145" fillId="0" borderId="0" applyFont="0" applyFill="0" applyBorder="0" applyAlignment="0" applyProtection="0"/>
    <xf numFmtId="0" fontId="37" fillId="0" borderId="0"/>
    <xf numFmtId="0" fontId="37" fillId="0" borderId="0"/>
    <xf numFmtId="0" fontId="37" fillId="0" borderId="0"/>
    <xf numFmtId="208" fontId="85" fillId="0" borderId="0" applyFont="0" applyFill="0" applyBorder="0" applyAlignment="0" applyProtection="0"/>
    <xf numFmtId="0" fontId="37" fillId="0" borderId="0"/>
    <xf numFmtId="0" fontId="37" fillId="0" borderId="0"/>
    <xf numFmtId="0" fontId="37" fillId="0" borderId="0"/>
    <xf numFmtId="209" fontId="85" fillId="0" borderId="0" applyFont="0" applyFill="0" applyBorder="0" applyAlignment="0" applyProtection="0"/>
    <xf numFmtId="0" fontId="37" fillId="0" borderId="0"/>
    <xf numFmtId="0" fontId="37" fillId="0" borderId="0"/>
    <xf numFmtId="0" fontId="37" fillId="0" borderId="0"/>
    <xf numFmtId="210" fontId="85" fillId="0" borderId="0" applyFont="0" applyFill="0" applyBorder="0" applyAlignment="0" applyProtection="0"/>
    <xf numFmtId="0" fontId="37" fillId="0" borderId="0"/>
    <xf numFmtId="0" fontId="37" fillId="0" borderId="0"/>
    <xf numFmtId="0" fontId="37" fillId="0" borderId="0"/>
    <xf numFmtId="0" fontId="146" fillId="0" borderId="0" applyNumberFormat="0" applyFill="0" applyBorder="0" applyAlignment="0" applyProtection="0"/>
    <xf numFmtId="0" fontId="37" fillId="0" borderId="0"/>
    <xf numFmtId="0" fontId="37" fillId="0" borderId="0"/>
    <xf numFmtId="0" fontId="37" fillId="0" borderId="0"/>
    <xf numFmtId="0" fontId="37" fillId="0" borderId="0"/>
    <xf numFmtId="0" fontId="183" fillId="0" borderId="0" applyNumberFormat="0" applyFill="0" applyBorder="0" applyAlignment="0" applyProtection="0"/>
    <xf numFmtId="0" fontId="146" fillId="0" borderId="0" applyNumberFormat="0" applyFill="0" applyBorder="0" applyAlignment="0" applyProtection="0"/>
    <xf numFmtId="0" fontId="37" fillId="0" borderId="0"/>
    <xf numFmtId="0" fontId="183" fillId="0" borderId="0" applyNumberFormat="0" applyFill="0" applyBorder="0" applyAlignment="0" applyProtection="0"/>
    <xf numFmtId="0" fontId="146" fillId="0" borderId="0" applyNumberFormat="0" applyFill="0" applyBorder="0" applyAlignment="0" applyProtection="0"/>
    <xf numFmtId="0" fontId="37" fillId="0" borderId="0"/>
    <xf numFmtId="0" fontId="37" fillId="0" borderId="0"/>
    <xf numFmtId="0" fontId="146" fillId="0" borderId="0" applyNumberFormat="0" applyFill="0" applyBorder="0" applyAlignment="0" applyProtection="0"/>
    <xf numFmtId="0" fontId="37" fillId="0" borderId="0"/>
    <xf numFmtId="0" fontId="37" fillId="0" borderId="0"/>
    <xf numFmtId="0" fontId="37" fillId="0" borderId="0"/>
    <xf numFmtId="0" fontId="146" fillId="0" borderId="0" applyNumberFormat="0" applyFill="0" applyBorder="0" applyAlignment="0" applyProtection="0"/>
    <xf numFmtId="0" fontId="36" fillId="0" borderId="0" applyNumberFormat="0" applyFill="0" applyBorder="0" applyAlignment="0" applyProtection="0"/>
    <xf numFmtId="0" fontId="37" fillId="0" borderId="0"/>
    <xf numFmtId="0" fontId="37" fillId="0" borderId="0"/>
    <xf numFmtId="0" fontId="146" fillId="0" borderId="0" applyNumberFormat="0" applyFill="0" applyBorder="0" applyAlignment="0" applyProtection="0"/>
    <xf numFmtId="0" fontId="37" fillId="0" borderId="0"/>
    <xf numFmtId="0" fontId="37" fillId="0" borderId="0"/>
    <xf numFmtId="0" fontId="37" fillId="0" borderId="0"/>
    <xf numFmtId="0" fontId="146" fillId="0" borderId="0" applyNumberFormat="0" applyFill="0" applyBorder="0" applyAlignment="0" applyProtection="0"/>
    <xf numFmtId="0" fontId="37" fillId="0" borderId="0"/>
    <xf numFmtId="0" fontId="37" fillId="0" borderId="0"/>
    <xf numFmtId="0" fontId="37" fillId="0" borderId="0"/>
    <xf numFmtId="0" fontId="146" fillId="0" borderId="0" applyNumberFormat="0" applyFill="0" applyBorder="0" applyAlignment="0" applyProtection="0"/>
    <xf numFmtId="0" fontId="37" fillId="0" borderId="0"/>
    <xf numFmtId="0" fontId="37" fillId="0" borderId="0"/>
    <xf numFmtId="0" fontId="37" fillId="0" borderId="0"/>
    <xf numFmtId="0" fontId="146" fillId="0" borderId="0" applyNumberForma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6" fillId="0" borderId="0" applyNumberFormat="0" applyFill="0" applyBorder="0" applyAlignment="0" applyProtection="0"/>
    <xf numFmtId="0" fontId="37" fillId="0" borderId="0"/>
    <xf numFmtId="0" fontId="37" fillId="0" borderId="0"/>
    <xf numFmtId="1" fontId="37" fillId="0" borderId="0" applyFont="0" applyFill="0" applyBorder="0">
      <alignment horizontal="center"/>
    </xf>
    <xf numFmtId="0" fontId="37" fillId="0" borderId="0"/>
    <xf numFmtId="0" fontId="37" fillId="0" borderId="0"/>
    <xf numFmtId="0" fontId="37" fillId="0" borderId="0"/>
    <xf numFmtId="0" fontId="148" fillId="0" borderId="0" applyFill="0" applyBorder="0" applyAlignment="0" applyProtection="0"/>
    <xf numFmtId="0" fontId="37" fillId="0" borderId="0"/>
    <xf numFmtId="0" fontId="37" fillId="0" borderId="0"/>
    <xf numFmtId="0" fontId="37" fillId="0" borderId="0"/>
    <xf numFmtId="0" fontId="149" fillId="0" borderId="0"/>
    <xf numFmtId="0" fontId="37" fillId="0" borderId="0"/>
    <xf numFmtId="0" fontId="37" fillId="0" borderId="0"/>
    <xf numFmtId="0" fontId="29" fillId="0" borderId="0"/>
    <xf numFmtId="0" fontId="29" fillId="0" borderId="0"/>
    <xf numFmtId="43" fontId="29" fillId="0" borderId="0" applyFont="0" applyFill="0" applyBorder="0" applyAlignment="0" applyProtection="0"/>
    <xf numFmtId="0" fontId="29" fillId="0" borderId="0"/>
    <xf numFmtId="44" fontId="29" fillId="0" borderId="0" applyFont="0" applyFill="0" applyBorder="0" applyAlignment="0" applyProtection="0"/>
    <xf numFmtId="43" fontId="29" fillId="0" borderId="0" applyFont="0" applyFill="0" applyBorder="0" applyAlignment="0" applyProtection="0"/>
    <xf numFmtId="44" fontId="37" fillId="0" borderId="0" applyFont="0" applyFill="0" applyBorder="0" applyAlignment="0" applyProtection="0"/>
    <xf numFmtId="0" fontId="73" fillId="48" borderId="80" applyNumberFormat="0" applyAlignment="0" applyProtection="0"/>
    <xf numFmtId="0" fontId="74" fillId="121" borderId="80" applyNumberFormat="0" applyAlignment="0" applyProtection="0"/>
    <xf numFmtId="0" fontId="158" fillId="122" borderId="81" applyNumberFormat="0" applyAlignment="0" applyProtection="0"/>
    <xf numFmtId="0" fontId="73" fillId="48" borderId="80" applyNumberFormat="0" applyAlignment="0" applyProtection="0"/>
    <xf numFmtId="0" fontId="158" fillId="122" borderId="81" applyNumberFormat="0" applyAlignment="0" applyProtection="0"/>
    <xf numFmtId="0" fontId="158" fillId="122" borderId="81" applyNumberFormat="0" applyAlignment="0" applyProtection="0"/>
    <xf numFmtId="0" fontId="74" fillId="41" borderId="80" applyNumberFormat="0" applyAlignment="0" applyProtection="0"/>
    <xf numFmtId="0" fontId="74" fillId="41" borderId="80" applyNumberFormat="0" applyAlignment="0" applyProtection="0"/>
    <xf numFmtId="0" fontId="74" fillId="41" borderId="80" applyNumberFormat="0" applyAlignment="0" applyProtection="0"/>
    <xf numFmtId="0" fontId="74" fillId="41" borderId="80" applyNumberFormat="0" applyAlignment="0" applyProtection="0"/>
    <xf numFmtId="0" fontId="74" fillId="41" borderId="80" applyNumberFormat="0" applyAlignment="0" applyProtection="0"/>
    <xf numFmtId="0" fontId="74" fillId="41" borderId="80" applyNumberFormat="0" applyAlignment="0" applyProtection="0"/>
    <xf numFmtId="10" fontId="84" fillId="74" borderId="71" applyNumberFormat="0" applyBorder="0" applyAlignment="0" applyProtection="0"/>
    <xf numFmtId="0" fontId="97" fillId="43" borderId="80" applyNumberFormat="0" applyAlignment="0" applyProtection="0"/>
    <xf numFmtId="0" fontId="169" fillId="67" borderId="81" applyNumberFormat="0" applyAlignment="0" applyProtection="0"/>
    <xf numFmtId="0" fontId="97" fillId="43" borderId="80" applyNumberFormat="0" applyAlignment="0" applyProtection="0"/>
    <xf numFmtId="0" fontId="169" fillId="67" borderId="81" applyNumberFormat="0" applyAlignment="0" applyProtection="0"/>
    <xf numFmtId="0" fontId="169" fillId="67" borderId="81" applyNumberFormat="0" applyAlignment="0" applyProtection="0"/>
    <xf numFmtId="0" fontId="97" fillId="43" borderId="80" applyNumberFormat="0" applyAlignment="0" applyProtection="0"/>
    <xf numFmtId="0" fontId="97" fillId="43" borderId="80" applyNumberFormat="0" applyAlignment="0" applyProtection="0"/>
    <xf numFmtId="0" fontId="97" fillId="43" borderId="80" applyNumberFormat="0" applyAlignment="0" applyProtection="0"/>
    <xf numFmtId="0" fontId="97" fillId="43" borderId="80" applyNumberFormat="0" applyAlignment="0" applyProtection="0"/>
    <xf numFmtId="0" fontId="169" fillId="67" borderId="80" applyNumberFormat="0" applyAlignment="0" applyProtection="0"/>
    <xf numFmtId="0" fontId="97" fillId="43" borderId="80" applyNumberFormat="0" applyAlignment="0" applyProtection="0"/>
    <xf numFmtId="0" fontId="169" fillId="67" borderId="80" applyNumberFormat="0" applyAlignment="0" applyProtection="0"/>
    <xf numFmtId="0" fontId="97" fillId="43" borderId="80" applyNumberFormat="0" applyAlignment="0" applyProtection="0"/>
    <xf numFmtId="0" fontId="97" fillId="43" borderId="80" applyNumberFormat="0" applyAlignment="0" applyProtection="0"/>
    <xf numFmtId="0" fontId="97" fillId="43" borderId="80" applyNumberFormat="0" applyAlignment="0" applyProtection="0"/>
    <xf numFmtId="0" fontId="97" fillId="43" borderId="80" applyNumberFormat="0" applyAlignment="0" applyProtection="0"/>
    <xf numFmtId="0" fontId="97" fillId="43" borderId="80" applyNumberFormat="0" applyAlignment="0" applyProtection="0"/>
    <xf numFmtId="0" fontId="97" fillId="43" borderId="80" applyNumberFormat="0" applyAlignment="0" applyProtection="0"/>
    <xf numFmtId="0" fontId="97" fillId="43" borderId="80" applyNumberFormat="0" applyAlignment="0" applyProtection="0"/>
    <xf numFmtId="0" fontId="97" fillId="43" borderId="80" applyNumberFormat="0" applyAlignment="0" applyProtection="0"/>
    <xf numFmtId="0" fontId="37" fillId="66" borderId="82" applyNumberFormat="0" applyFont="0" applyAlignment="0" applyProtection="0"/>
    <xf numFmtId="0" fontId="37" fillId="39" borderId="82" applyNumberFormat="0" applyFont="0" applyAlignment="0" applyProtection="0"/>
    <xf numFmtId="0" fontId="84" fillId="66" borderId="81" applyNumberFormat="0" applyFont="0" applyAlignment="0" applyProtection="0"/>
    <xf numFmtId="0" fontId="72" fillId="39" borderId="82" applyNumberFormat="0" applyFont="0" applyAlignment="0" applyProtection="0"/>
    <xf numFmtId="0" fontId="84" fillId="66" borderId="81" applyNumberFormat="0" applyFont="0" applyAlignment="0" applyProtection="0"/>
    <xf numFmtId="0" fontId="72" fillId="39" borderId="82" applyNumberFormat="0" applyFont="0" applyAlignment="0" applyProtection="0"/>
    <xf numFmtId="0" fontId="72" fillId="39" borderId="82" applyNumberFormat="0" applyFont="0" applyAlignment="0" applyProtection="0"/>
    <xf numFmtId="0" fontId="37" fillId="39" borderId="82" applyNumberFormat="0" applyFont="0" applyAlignment="0" applyProtection="0"/>
    <xf numFmtId="0" fontId="84" fillId="66" borderId="81" applyNumberFormat="0" applyFont="0" applyAlignment="0" applyProtection="0"/>
    <xf numFmtId="0" fontId="37" fillId="39" borderId="80" applyNumberFormat="0" applyFont="0" applyAlignment="0" applyProtection="0"/>
    <xf numFmtId="0" fontId="37" fillId="39" borderId="80" applyNumberFormat="0" applyFont="0" applyAlignment="0" applyProtection="0"/>
    <xf numFmtId="0" fontId="84" fillId="66" borderId="81" applyNumberFormat="0" applyFont="0" applyAlignment="0" applyProtection="0"/>
    <xf numFmtId="0" fontId="37" fillId="39" borderId="80" applyNumberFormat="0" applyFont="0" applyAlignment="0" applyProtection="0"/>
    <xf numFmtId="0" fontId="37" fillId="39" borderId="80" applyNumberFormat="0" applyFont="0" applyAlignment="0" applyProtection="0"/>
    <xf numFmtId="0" fontId="37" fillId="39" borderId="80" applyNumberFormat="0" applyFont="0" applyAlignment="0" applyProtection="0"/>
    <xf numFmtId="0" fontId="106" fillId="121" borderId="76" applyNumberFormat="0" applyAlignment="0" applyProtection="0"/>
    <xf numFmtId="0" fontId="106" fillId="122" borderId="76" applyNumberFormat="0" applyAlignment="0" applyProtection="0"/>
    <xf numFmtId="0" fontId="106" fillId="48" borderId="76" applyNumberFormat="0" applyAlignment="0" applyProtection="0"/>
    <xf numFmtId="0" fontId="106" fillId="122" borderId="76" applyNumberFormat="0" applyAlignment="0" applyProtection="0"/>
    <xf numFmtId="0" fontId="106" fillId="48" borderId="76" applyNumberFormat="0" applyAlignment="0" applyProtection="0"/>
    <xf numFmtId="0" fontId="106" fillId="48" borderId="76" applyNumberFormat="0" applyAlignment="0" applyProtection="0"/>
    <xf numFmtId="0" fontId="106" fillId="41" borderId="76" applyNumberFormat="0" applyAlignment="0" applyProtection="0"/>
    <xf numFmtId="0" fontId="106" fillId="41" borderId="76" applyNumberFormat="0" applyAlignment="0" applyProtection="0"/>
    <xf numFmtId="0" fontId="106" fillId="41" borderId="76" applyNumberFormat="0" applyAlignment="0" applyProtection="0"/>
    <xf numFmtId="0" fontId="106" fillId="41" borderId="76" applyNumberFormat="0" applyAlignment="0" applyProtection="0"/>
    <xf numFmtId="0" fontId="106" fillId="41" borderId="76" applyNumberFormat="0" applyAlignment="0" applyProtection="0"/>
    <xf numFmtId="0" fontId="109" fillId="0" borderId="20" applyNumberFormat="0" applyFill="0" applyBorder="0" applyAlignment="0" applyProtection="0">
      <protection hidden="1"/>
    </xf>
    <xf numFmtId="4" fontId="84" fillId="76" borderId="81" applyNumberFormat="0" applyProtection="0">
      <alignment vertical="center"/>
    </xf>
    <xf numFmtId="4" fontId="72" fillId="77" borderId="76" applyNumberFormat="0" applyProtection="0">
      <alignment vertical="center"/>
    </xf>
    <xf numFmtId="4" fontId="84" fillId="76" borderId="81" applyNumberFormat="0" applyProtection="0">
      <alignment vertical="center"/>
    </xf>
    <xf numFmtId="4" fontId="84" fillId="76" borderId="81" applyNumberFormat="0" applyProtection="0">
      <alignment vertical="center"/>
    </xf>
    <xf numFmtId="4" fontId="84" fillId="76" borderId="81" applyNumberFormat="0" applyProtection="0">
      <alignment vertical="center"/>
    </xf>
    <xf numFmtId="4" fontId="72" fillId="77" borderId="76" applyNumberFormat="0" applyProtection="0">
      <alignment vertical="center"/>
    </xf>
    <xf numFmtId="4" fontId="84" fillId="76" borderId="81" applyNumberFormat="0" applyProtection="0">
      <alignment vertical="center"/>
    </xf>
    <xf numFmtId="4" fontId="112" fillId="78" borderId="71" applyNumberFormat="0" applyProtection="0">
      <alignment horizontal="right" vertical="center" wrapText="1"/>
    </xf>
    <xf numFmtId="4" fontId="72" fillId="77" borderId="76" applyNumberFormat="0" applyProtection="0">
      <alignment vertical="center"/>
    </xf>
    <xf numFmtId="4" fontId="72" fillId="77" borderId="76" applyNumberFormat="0" applyProtection="0">
      <alignment vertical="center"/>
    </xf>
    <xf numFmtId="4" fontId="116" fillId="76" borderId="83" applyNumberFormat="0" applyProtection="0">
      <alignment vertical="center"/>
    </xf>
    <xf numFmtId="4" fontId="173" fillId="77" borderId="81" applyNumberFormat="0" applyProtection="0">
      <alignment vertical="center"/>
    </xf>
    <xf numFmtId="4" fontId="173" fillId="77" borderId="81" applyNumberFormat="0" applyProtection="0">
      <alignment vertical="center"/>
    </xf>
    <xf numFmtId="4" fontId="113" fillId="77" borderId="83" applyNumberFormat="0" applyProtection="0">
      <alignment vertical="center"/>
    </xf>
    <xf numFmtId="4" fontId="122" fillId="77" borderId="76" applyNumberFormat="0" applyProtection="0">
      <alignment vertical="center"/>
    </xf>
    <xf numFmtId="4" fontId="122" fillId="77" borderId="76" applyNumberFormat="0" applyProtection="0">
      <alignment vertical="center"/>
    </xf>
    <xf numFmtId="4" fontId="113" fillId="76" borderId="83" applyNumberFormat="0" applyProtection="0">
      <alignment vertical="center"/>
    </xf>
    <xf numFmtId="4" fontId="84" fillId="77" borderId="81" applyNumberFormat="0" applyProtection="0">
      <alignment horizontal="left" vertical="center" indent="1"/>
    </xf>
    <xf numFmtId="4" fontId="84" fillId="77" borderId="81" applyNumberFormat="0" applyProtection="0">
      <alignment horizontal="left" vertical="center" indent="1"/>
    </xf>
    <xf numFmtId="4" fontId="84" fillId="77" borderId="81" applyNumberFormat="0" applyProtection="0">
      <alignment horizontal="left" vertical="center" indent="1"/>
    </xf>
    <xf numFmtId="4" fontId="84" fillId="77" borderId="81" applyNumberFormat="0" applyProtection="0">
      <alignment horizontal="left" vertical="center" indent="1"/>
    </xf>
    <xf numFmtId="4" fontId="112" fillId="78" borderId="71" applyNumberFormat="0" applyProtection="0">
      <alignment horizontal="left" vertical="center" indent="1"/>
    </xf>
    <xf numFmtId="4" fontId="72" fillId="77" borderId="76" applyNumberFormat="0" applyProtection="0">
      <alignment horizontal="left" vertical="center" indent="1"/>
    </xf>
    <xf numFmtId="4" fontId="72" fillId="77" borderId="76" applyNumberFormat="0" applyProtection="0">
      <alignment horizontal="left" vertical="center" indent="1"/>
    </xf>
    <xf numFmtId="4" fontId="116" fillId="76" borderId="83" applyNumberFormat="0" applyProtection="0">
      <alignment horizontal="left" vertical="center" indent="1"/>
    </xf>
    <xf numFmtId="0" fontId="174" fillId="76" borderId="83" applyNumberFormat="0" applyProtection="0">
      <alignment horizontal="left" vertical="top" indent="1"/>
    </xf>
    <xf numFmtId="0" fontId="174" fillId="76" borderId="83" applyNumberFormat="0" applyProtection="0">
      <alignment horizontal="left" vertical="top" indent="1"/>
    </xf>
    <xf numFmtId="0" fontId="116" fillId="77" borderId="83" applyNumberFormat="0" applyProtection="0">
      <alignment horizontal="left" vertical="top" indent="1"/>
    </xf>
    <xf numFmtId="4" fontId="72" fillId="77" borderId="76" applyNumberFormat="0" applyProtection="0">
      <alignment horizontal="left" vertical="center" indent="1"/>
    </xf>
    <xf numFmtId="4" fontId="72" fillId="77" borderId="76" applyNumberFormat="0" applyProtection="0">
      <alignment horizontal="left" vertical="center" indent="1"/>
    </xf>
    <xf numFmtId="0" fontId="116" fillId="76" borderId="83" applyNumberFormat="0" applyProtection="0">
      <alignment horizontal="left" vertical="top" indent="1"/>
    </xf>
    <xf numFmtId="4" fontId="84" fillId="52" borderId="81" applyNumberFormat="0" applyProtection="0">
      <alignment horizontal="left" vertical="center" indent="1"/>
    </xf>
    <xf numFmtId="4" fontId="84" fillId="52" borderId="81" applyNumberFormat="0" applyProtection="0">
      <alignment horizontal="left" vertical="center" indent="1"/>
    </xf>
    <xf numFmtId="4" fontId="117" fillId="81" borderId="71" applyNumberFormat="0" applyProtection="0">
      <alignment horizontal="left" vertical="center"/>
    </xf>
    <xf numFmtId="4" fontId="84" fillId="52" borderId="81" applyNumberFormat="0" applyProtection="0">
      <alignment horizontal="left" vertical="center" indent="1"/>
    </xf>
    <xf numFmtId="4" fontId="84" fillId="52" borderId="81" applyNumberFormat="0" applyProtection="0">
      <alignment horizontal="left" vertical="center" indent="1"/>
    </xf>
    <xf numFmtId="0" fontId="37" fillId="130" borderId="76" applyNumberFormat="0" applyProtection="0">
      <alignment horizontal="left" vertical="center" indent="1"/>
    </xf>
    <xf numFmtId="4" fontId="117" fillId="81" borderId="71" applyNumberFormat="0" applyProtection="0">
      <alignment horizontal="left" vertical="center"/>
    </xf>
    <xf numFmtId="0" fontId="37" fillId="130" borderId="76" applyNumberFormat="0" applyProtection="0">
      <alignment horizontal="left" vertical="center" indent="1"/>
    </xf>
    <xf numFmtId="0" fontId="37" fillId="130" borderId="76" applyNumberFormat="0" applyProtection="0">
      <alignment horizontal="left" vertical="center" indent="1"/>
    </xf>
    <xf numFmtId="0" fontId="37" fillId="130" borderId="76" applyNumberFormat="0" applyProtection="0">
      <alignment horizontal="left" vertical="center" indent="1"/>
    </xf>
    <xf numFmtId="0" fontId="37" fillId="130" borderId="76" applyNumberFormat="0" applyProtection="0">
      <alignment horizontal="left" vertical="center" indent="1"/>
    </xf>
    <xf numFmtId="4" fontId="84" fillId="36" borderId="81" applyNumberFormat="0" applyProtection="0">
      <alignment horizontal="right" vertical="center"/>
    </xf>
    <xf numFmtId="4" fontId="84" fillId="36" borderId="81" applyNumberFormat="0" applyProtection="0">
      <alignment horizontal="right" vertical="center"/>
    </xf>
    <xf numFmtId="4" fontId="84" fillId="36" borderId="81" applyNumberFormat="0" applyProtection="0">
      <alignment horizontal="right" vertical="center"/>
    </xf>
    <xf numFmtId="4" fontId="84" fillId="36" borderId="81" applyNumberFormat="0" applyProtection="0">
      <alignment horizontal="right" vertical="center"/>
    </xf>
    <xf numFmtId="4" fontId="72" fillId="36" borderId="83" applyNumberFormat="0" applyProtection="0">
      <alignment horizontal="right" vertical="center"/>
    </xf>
    <xf numFmtId="4" fontId="72" fillId="98" borderId="76" applyNumberFormat="0" applyProtection="0">
      <alignment horizontal="right" vertical="center"/>
    </xf>
    <xf numFmtId="4" fontId="72" fillId="98" borderId="76" applyNumberFormat="0" applyProtection="0">
      <alignment horizontal="right" vertical="center"/>
    </xf>
    <xf numFmtId="4" fontId="72" fillId="36" borderId="83" applyNumberFormat="0" applyProtection="0">
      <alignment horizontal="right" vertical="center"/>
    </xf>
    <xf numFmtId="4" fontId="84" fillId="131" borderId="81" applyNumberFormat="0" applyProtection="0">
      <alignment horizontal="right" vertical="center"/>
    </xf>
    <xf numFmtId="4" fontId="84" fillId="131" borderId="81" applyNumberFormat="0" applyProtection="0">
      <alignment horizontal="right" vertical="center"/>
    </xf>
    <xf numFmtId="4" fontId="84" fillId="131" borderId="81" applyNumberFormat="0" applyProtection="0">
      <alignment horizontal="right" vertical="center"/>
    </xf>
    <xf numFmtId="4" fontId="84" fillId="131" borderId="81" applyNumberFormat="0" applyProtection="0">
      <alignment horizontal="right" vertical="center"/>
    </xf>
    <xf numFmtId="4" fontId="72" fillId="37" borderId="83" applyNumberFormat="0" applyProtection="0">
      <alignment horizontal="right" vertical="center"/>
    </xf>
    <xf numFmtId="4" fontId="72" fillId="132" borderId="76" applyNumberFormat="0" applyProtection="0">
      <alignment horizontal="right" vertical="center"/>
    </xf>
    <xf numFmtId="4" fontId="72" fillId="132" borderId="76" applyNumberFormat="0" applyProtection="0">
      <alignment horizontal="right" vertical="center"/>
    </xf>
    <xf numFmtId="4" fontId="72" fillId="37" borderId="83" applyNumberFormat="0" applyProtection="0">
      <alignment horizontal="right" vertical="center"/>
    </xf>
    <xf numFmtId="4" fontId="84" fillId="61" borderId="84" applyNumberFormat="0" applyProtection="0">
      <alignment horizontal="right" vertical="center"/>
    </xf>
    <xf numFmtId="4" fontId="84" fillId="61" borderId="84" applyNumberFormat="0" applyProtection="0">
      <alignment horizontal="right" vertical="center"/>
    </xf>
    <xf numFmtId="4" fontId="84" fillId="61" borderId="84" applyNumberFormat="0" applyProtection="0">
      <alignment horizontal="right" vertical="center"/>
    </xf>
    <xf numFmtId="4" fontId="84" fillId="61" borderId="84" applyNumberFormat="0" applyProtection="0">
      <alignment horizontal="right" vertical="center"/>
    </xf>
    <xf numFmtId="4" fontId="72" fillId="61" borderId="83" applyNumberFormat="0" applyProtection="0">
      <alignment horizontal="right" vertical="center"/>
    </xf>
    <xf numFmtId="4" fontId="72" fillId="90" borderId="76" applyNumberFormat="0" applyProtection="0">
      <alignment horizontal="right" vertical="center"/>
    </xf>
    <xf numFmtId="4" fontId="72" fillId="90" borderId="76" applyNumberFormat="0" applyProtection="0">
      <alignment horizontal="right" vertical="center"/>
    </xf>
    <xf numFmtId="4" fontId="72" fillId="61" borderId="83" applyNumberFormat="0" applyProtection="0">
      <alignment horizontal="right" vertical="center"/>
    </xf>
    <xf numFmtId="4" fontId="84" fillId="49" borderId="81" applyNumberFormat="0" applyProtection="0">
      <alignment horizontal="right" vertical="center"/>
    </xf>
    <xf numFmtId="4" fontId="84" fillId="49" borderId="81" applyNumberFormat="0" applyProtection="0">
      <alignment horizontal="right" vertical="center"/>
    </xf>
    <xf numFmtId="4" fontId="84" fillId="49" borderId="81" applyNumberFormat="0" applyProtection="0">
      <alignment horizontal="right" vertical="center"/>
    </xf>
    <xf numFmtId="4" fontId="84" fillId="49" borderId="81" applyNumberFormat="0" applyProtection="0">
      <alignment horizontal="right" vertical="center"/>
    </xf>
    <xf numFmtId="4" fontId="72" fillId="49" borderId="83" applyNumberFormat="0" applyProtection="0">
      <alignment horizontal="right" vertical="center"/>
    </xf>
    <xf numFmtId="4" fontId="72" fillId="95" borderId="76" applyNumberFormat="0" applyProtection="0">
      <alignment horizontal="right" vertical="center"/>
    </xf>
    <xf numFmtId="4" fontId="72" fillId="95" borderId="76" applyNumberFormat="0" applyProtection="0">
      <alignment horizontal="right" vertical="center"/>
    </xf>
    <xf numFmtId="4" fontId="72" fillId="49" borderId="83" applyNumberFormat="0" applyProtection="0">
      <alignment horizontal="right" vertical="center"/>
    </xf>
    <xf numFmtId="4" fontId="84" fillId="53" borderId="81" applyNumberFormat="0" applyProtection="0">
      <alignment horizontal="right" vertical="center"/>
    </xf>
    <xf numFmtId="4" fontId="84" fillId="53" borderId="81" applyNumberFormat="0" applyProtection="0">
      <alignment horizontal="right" vertical="center"/>
    </xf>
    <xf numFmtId="4" fontId="84" fillId="53" borderId="81" applyNumberFormat="0" applyProtection="0">
      <alignment horizontal="right" vertical="center"/>
    </xf>
    <xf numFmtId="4" fontId="84" fillId="53" borderId="81" applyNumberFormat="0" applyProtection="0">
      <alignment horizontal="right" vertical="center"/>
    </xf>
    <xf numFmtId="4" fontId="72" fillId="53" borderId="83" applyNumberFormat="0" applyProtection="0">
      <alignment horizontal="right" vertical="center"/>
    </xf>
    <xf numFmtId="4" fontId="72" fillId="133" borderId="76" applyNumberFormat="0" applyProtection="0">
      <alignment horizontal="right" vertical="center"/>
    </xf>
    <xf numFmtId="4" fontId="72" fillId="133" borderId="76" applyNumberFormat="0" applyProtection="0">
      <alignment horizontal="right" vertical="center"/>
    </xf>
    <xf numFmtId="4" fontId="72" fillId="53" borderId="83" applyNumberFormat="0" applyProtection="0">
      <alignment horizontal="right" vertical="center"/>
    </xf>
    <xf numFmtId="4" fontId="84" fillId="68" borderId="81" applyNumberFormat="0" applyProtection="0">
      <alignment horizontal="right" vertical="center"/>
    </xf>
    <xf numFmtId="4" fontId="84" fillId="68" borderId="81" applyNumberFormat="0" applyProtection="0">
      <alignment horizontal="right" vertical="center"/>
    </xf>
    <xf numFmtId="4" fontId="84" fillId="68" borderId="81" applyNumberFormat="0" applyProtection="0">
      <alignment horizontal="right" vertical="center"/>
    </xf>
    <xf numFmtId="4" fontId="84" fillId="68" borderId="81" applyNumberFormat="0" applyProtection="0">
      <alignment horizontal="right" vertical="center"/>
    </xf>
    <xf numFmtId="4" fontId="72" fillId="68" borderId="83" applyNumberFormat="0" applyProtection="0">
      <alignment horizontal="right" vertical="center"/>
    </xf>
    <xf numFmtId="4" fontId="72" fillId="99" borderId="76" applyNumberFormat="0" applyProtection="0">
      <alignment horizontal="right" vertical="center"/>
    </xf>
    <xf numFmtId="4" fontId="72" fillId="99" borderId="76" applyNumberFormat="0" applyProtection="0">
      <alignment horizontal="right" vertical="center"/>
    </xf>
    <xf numFmtId="4" fontId="72" fillId="68" borderId="83" applyNumberFormat="0" applyProtection="0">
      <alignment horizontal="right" vertical="center"/>
    </xf>
    <xf numFmtId="4" fontId="84" fillId="47" borderId="81" applyNumberFormat="0" applyProtection="0">
      <alignment horizontal="right" vertical="center"/>
    </xf>
    <xf numFmtId="4" fontId="84" fillId="47" borderId="81" applyNumberFormat="0" applyProtection="0">
      <alignment horizontal="right" vertical="center"/>
    </xf>
    <xf numFmtId="4" fontId="84" fillId="47" borderId="81" applyNumberFormat="0" applyProtection="0">
      <alignment horizontal="right" vertical="center"/>
    </xf>
    <xf numFmtId="4" fontId="84" fillId="47" borderId="81" applyNumberFormat="0" applyProtection="0">
      <alignment horizontal="right" vertical="center"/>
    </xf>
    <xf numFmtId="4" fontId="72" fillId="47" borderId="83" applyNumberFormat="0" applyProtection="0">
      <alignment horizontal="right" vertical="center"/>
    </xf>
    <xf numFmtId="4" fontId="72" fillId="134" borderId="76" applyNumberFormat="0" applyProtection="0">
      <alignment horizontal="right" vertical="center"/>
    </xf>
    <xf numFmtId="4" fontId="72" fillId="134" borderId="76" applyNumberFormat="0" applyProtection="0">
      <alignment horizontal="right" vertical="center"/>
    </xf>
    <xf numFmtId="4" fontId="72" fillId="47" borderId="83" applyNumberFormat="0" applyProtection="0">
      <alignment horizontal="right" vertical="center"/>
    </xf>
    <xf numFmtId="4" fontId="84" fillId="72" borderId="81" applyNumberFormat="0" applyProtection="0">
      <alignment horizontal="right" vertical="center"/>
    </xf>
    <xf numFmtId="4" fontId="84" fillId="72" borderId="81" applyNumberFormat="0" applyProtection="0">
      <alignment horizontal="right" vertical="center"/>
    </xf>
    <xf numFmtId="4" fontId="84" fillId="72" borderId="81" applyNumberFormat="0" applyProtection="0">
      <alignment horizontal="right" vertical="center"/>
    </xf>
    <xf numFmtId="4" fontId="84" fillId="72" borderId="81" applyNumberFormat="0" applyProtection="0">
      <alignment horizontal="right" vertical="center"/>
    </xf>
    <xf numFmtId="4" fontId="72" fillId="72" borderId="83" applyNumberFormat="0" applyProtection="0">
      <alignment horizontal="right" vertical="center"/>
    </xf>
    <xf numFmtId="4" fontId="72" fillId="135" borderId="76" applyNumberFormat="0" applyProtection="0">
      <alignment horizontal="right" vertical="center"/>
    </xf>
    <xf numFmtId="4" fontId="72" fillId="135" borderId="76" applyNumberFormat="0" applyProtection="0">
      <alignment horizontal="right" vertical="center"/>
    </xf>
    <xf numFmtId="4" fontId="72" fillId="72" borderId="83" applyNumberFormat="0" applyProtection="0">
      <alignment horizontal="right" vertical="center"/>
    </xf>
    <xf numFmtId="4" fontId="84" fillId="46" borderId="81" applyNumberFormat="0" applyProtection="0">
      <alignment horizontal="right" vertical="center"/>
    </xf>
    <xf numFmtId="4" fontId="84" fillId="46" borderId="81" applyNumberFormat="0" applyProtection="0">
      <alignment horizontal="right" vertical="center"/>
    </xf>
    <xf numFmtId="4" fontId="84" fillId="46" borderId="81" applyNumberFormat="0" applyProtection="0">
      <alignment horizontal="right" vertical="center"/>
    </xf>
    <xf numFmtId="4" fontId="84" fillId="46" borderId="81" applyNumberFormat="0" applyProtection="0">
      <alignment horizontal="right" vertical="center"/>
    </xf>
    <xf numFmtId="4" fontId="72" fillId="46" borderId="83" applyNumberFormat="0" applyProtection="0">
      <alignment horizontal="right" vertical="center"/>
    </xf>
    <xf numFmtId="4" fontId="72" fillId="94" borderId="76" applyNumberFormat="0" applyProtection="0">
      <alignment horizontal="right" vertical="center"/>
    </xf>
    <xf numFmtId="4" fontId="72" fillId="94" borderId="76" applyNumberFormat="0" applyProtection="0">
      <alignment horizontal="right" vertical="center"/>
    </xf>
    <xf numFmtId="4" fontId="72" fillId="46" borderId="83" applyNumberFormat="0" applyProtection="0">
      <alignment horizontal="right" vertical="center"/>
    </xf>
    <xf numFmtId="4" fontId="84" fillId="136" borderId="84" applyNumberFormat="0" applyProtection="0">
      <alignment horizontal="left" vertical="center" indent="1"/>
    </xf>
    <xf numFmtId="4" fontId="84" fillId="136" borderId="84" applyNumberFormat="0" applyProtection="0">
      <alignment horizontal="left" vertical="center" indent="1"/>
    </xf>
    <xf numFmtId="4" fontId="84" fillId="136" borderId="84" applyNumberFormat="0" applyProtection="0">
      <alignment horizontal="left" vertical="center" indent="1"/>
    </xf>
    <xf numFmtId="4" fontId="84" fillId="136" borderId="84" applyNumberFormat="0" applyProtection="0">
      <alignment horizontal="left" vertical="center" indent="1"/>
    </xf>
    <xf numFmtId="4" fontId="116" fillId="0" borderId="71" applyNumberFormat="0" applyProtection="0">
      <alignment horizontal="left" vertical="center" indent="1"/>
    </xf>
    <xf numFmtId="4" fontId="116" fillId="137" borderId="76" applyNumberFormat="0" applyProtection="0">
      <alignment horizontal="left" vertical="center" indent="1"/>
    </xf>
    <xf numFmtId="4" fontId="116" fillId="137" borderId="76" applyNumberFormat="0" applyProtection="0">
      <alignment horizontal="left" vertical="center" indent="1"/>
    </xf>
    <xf numFmtId="4" fontId="37" fillId="65" borderId="84" applyNumberFormat="0" applyProtection="0">
      <alignment horizontal="left" vertical="center" indent="1"/>
    </xf>
    <xf numFmtId="4" fontId="37" fillId="65" borderId="84" applyNumberFormat="0" applyProtection="0">
      <alignment horizontal="left" vertical="center" indent="1"/>
    </xf>
    <xf numFmtId="4" fontId="72" fillId="0" borderId="71" applyNumberFormat="0" applyProtection="0">
      <alignment horizontal="left" vertical="center" indent="1"/>
    </xf>
    <xf numFmtId="4" fontId="72" fillId="88" borderId="85" applyNumberFormat="0" applyProtection="0">
      <alignment horizontal="left" vertical="center" indent="1"/>
    </xf>
    <xf numFmtId="4" fontId="72" fillId="88" borderId="85" applyNumberFormat="0" applyProtection="0">
      <alignment horizontal="left" vertical="center" indent="1"/>
    </xf>
    <xf numFmtId="4" fontId="37" fillId="65" borderId="84" applyNumberFormat="0" applyProtection="0">
      <alignment horizontal="left" vertical="center" indent="1"/>
    </xf>
    <xf numFmtId="4" fontId="37" fillId="65" borderId="84" applyNumberFormat="0" applyProtection="0">
      <alignment horizontal="left" vertical="center" indent="1"/>
    </xf>
    <xf numFmtId="4" fontId="84" fillId="104" borderId="81" applyNumberFormat="0" applyProtection="0">
      <alignment horizontal="right" vertical="center"/>
    </xf>
    <xf numFmtId="4" fontId="84" fillId="104" borderId="81" applyNumberFormat="0" applyProtection="0">
      <alignment horizontal="right" vertical="center"/>
    </xf>
    <xf numFmtId="4" fontId="84" fillId="104" borderId="81" applyNumberFormat="0" applyProtection="0">
      <alignment horizontal="right" vertical="center"/>
    </xf>
    <xf numFmtId="4" fontId="84" fillId="104" borderId="81" applyNumberFormat="0" applyProtection="0">
      <alignment horizontal="right" vertical="center"/>
    </xf>
    <xf numFmtId="0" fontId="37" fillId="130" borderId="76" applyNumberFormat="0" applyProtection="0">
      <alignment horizontal="left" vertical="center" indent="1"/>
    </xf>
    <xf numFmtId="4" fontId="120" fillId="48" borderId="83" applyNumberFormat="0" applyProtection="0">
      <alignment horizontal="center" vertical="center"/>
    </xf>
    <xf numFmtId="0" fontId="37" fillId="130" borderId="76" applyNumberFormat="0" applyProtection="0">
      <alignment horizontal="left" vertical="center" indent="1"/>
    </xf>
    <xf numFmtId="0" fontId="37" fillId="130" borderId="76" applyNumberFormat="0" applyProtection="0">
      <alignment horizontal="left" vertical="center" indent="1"/>
    </xf>
    <xf numFmtId="0" fontId="37" fillId="130" borderId="76" applyNumberFormat="0" applyProtection="0">
      <alignment horizontal="left" vertical="center" indent="1"/>
    </xf>
    <xf numFmtId="4" fontId="72" fillId="104" borderId="83" applyNumberFormat="0" applyProtection="0">
      <alignment horizontal="right" vertical="center"/>
    </xf>
    <xf numFmtId="0" fontId="37" fillId="130" borderId="76" applyNumberFormat="0" applyProtection="0">
      <alignment horizontal="left" vertical="center" indent="1"/>
    </xf>
    <xf numFmtId="4" fontId="84" fillId="89" borderId="84" applyNumberFormat="0" applyProtection="0">
      <alignment horizontal="left" vertical="center" indent="1"/>
    </xf>
    <xf numFmtId="4" fontId="84" fillId="89" borderId="84" applyNumberFormat="0" applyProtection="0">
      <alignment horizontal="left" vertical="center" indent="1"/>
    </xf>
    <xf numFmtId="4" fontId="84" fillId="89" borderId="84" applyNumberFormat="0" applyProtection="0">
      <alignment horizontal="left" vertical="center" indent="1"/>
    </xf>
    <xf numFmtId="4" fontId="84" fillId="89" borderId="84" applyNumberFormat="0" applyProtection="0">
      <alignment horizontal="left" vertical="center" indent="1"/>
    </xf>
    <xf numFmtId="4" fontId="72" fillId="88" borderId="76" applyNumberFormat="0" applyProtection="0">
      <alignment horizontal="left" vertical="center" indent="1"/>
    </xf>
    <xf numFmtId="4" fontId="72" fillId="88" borderId="76" applyNumberFormat="0" applyProtection="0">
      <alignment horizontal="left" vertical="center" indent="1"/>
    </xf>
    <xf numFmtId="4" fontId="84" fillId="104" borderId="84" applyNumberFormat="0" applyProtection="0">
      <alignment horizontal="left" vertical="center" indent="1"/>
    </xf>
    <xf numFmtId="4" fontId="84" fillId="104" borderId="84" applyNumberFormat="0" applyProtection="0">
      <alignment horizontal="left" vertical="center" indent="1"/>
    </xf>
    <xf numFmtId="4" fontId="84" fillId="104" borderId="84" applyNumberFormat="0" applyProtection="0">
      <alignment horizontal="left" vertical="center" indent="1"/>
    </xf>
    <xf numFmtId="4" fontId="84" fillId="104" borderId="84" applyNumberFormat="0" applyProtection="0">
      <alignment horizontal="left" vertical="center" indent="1"/>
    </xf>
    <xf numFmtId="4" fontId="72" fillId="138" borderId="76" applyNumberFormat="0" applyProtection="0">
      <alignment horizontal="left" vertical="center" indent="1"/>
    </xf>
    <xf numFmtId="4" fontId="72" fillId="138" borderId="76" applyNumberFormat="0" applyProtection="0">
      <alignment horizontal="left" vertical="center" indent="1"/>
    </xf>
    <xf numFmtId="0" fontId="84" fillId="48" borderId="81" applyNumberFormat="0" applyProtection="0">
      <alignment horizontal="left" vertical="center" indent="1"/>
    </xf>
    <xf numFmtId="0" fontId="84" fillId="48" borderId="81" applyNumberFormat="0" applyProtection="0">
      <alignment horizontal="left" vertical="center" indent="1"/>
    </xf>
    <xf numFmtId="0" fontId="117" fillId="84" borderId="71" applyNumberFormat="0" applyProtection="0">
      <alignment horizontal="left" vertical="center" indent="2"/>
    </xf>
    <xf numFmtId="0" fontId="84" fillId="48" borderId="81" applyNumberFormat="0" applyProtection="0">
      <alignment horizontal="left" vertical="center" indent="1"/>
    </xf>
    <xf numFmtId="0" fontId="84" fillId="48" borderId="81" applyNumberFormat="0" applyProtection="0">
      <alignment horizontal="left" vertical="center" indent="1"/>
    </xf>
    <xf numFmtId="0" fontId="37" fillId="138" borderId="76" applyNumberFormat="0" applyProtection="0">
      <alignment horizontal="left" vertical="center" indent="1"/>
    </xf>
    <xf numFmtId="0" fontId="117" fillId="84" borderId="71" applyNumberFormat="0" applyProtection="0">
      <alignment horizontal="left" vertical="center" indent="2"/>
    </xf>
    <xf numFmtId="0" fontId="37" fillId="138" borderId="76" applyNumberFormat="0" applyProtection="0">
      <alignment horizontal="left" vertical="center" indent="1"/>
    </xf>
    <xf numFmtId="0" fontId="37" fillId="138" borderId="76" applyNumberFormat="0" applyProtection="0">
      <alignment horizontal="left" vertical="center" indent="1"/>
    </xf>
    <xf numFmtId="0" fontId="37" fillId="138" borderId="76" applyNumberFormat="0" applyProtection="0">
      <alignment horizontal="left" vertical="center" indent="1"/>
    </xf>
    <xf numFmtId="0" fontId="37" fillId="65" borderId="83" applyNumberFormat="0" applyProtection="0">
      <alignment horizontal="left" vertical="center" indent="1"/>
    </xf>
    <xf numFmtId="0" fontId="37" fillId="138" borderId="76" applyNumberFormat="0" applyProtection="0">
      <alignment horizontal="left" vertical="center" indent="1"/>
    </xf>
    <xf numFmtId="0" fontId="37" fillId="83" borderId="83" applyNumberFormat="0" applyProtection="0">
      <alignment horizontal="left" vertical="top" indent="1"/>
    </xf>
    <xf numFmtId="0" fontId="84" fillId="65" borderId="83" applyNumberFormat="0" applyProtection="0">
      <alignment horizontal="left" vertical="top" indent="1"/>
    </xf>
    <xf numFmtId="0" fontId="84" fillId="65" borderId="83" applyNumberFormat="0" applyProtection="0">
      <alignment horizontal="left" vertical="top" indent="1"/>
    </xf>
    <xf numFmtId="0" fontId="37" fillId="138" borderId="76" applyNumberFormat="0" applyProtection="0">
      <alignment horizontal="left" vertical="center" indent="1"/>
    </xf>
    <xf numFmtId="0" fontId="37" fillId="83" borderId="83" applyNumberFormat="0" applyProtection="0">
      <alignment horizontal="left" vertical="top" indent="1"/>
    </xf>
    <xf numFmtId="0" fontId="37" fillId="138" borderId="76" applyNumberFormat="0" applyProtection="0">
      <alignment horizontal="left" vertical="center" indent="1"/>
    </xf>
    <xf numFmtId="0" fontId="37" fillId="138" borderId="76" applyNumberFormat="0" applyProtection="0">
      <alignment horizontal="left" vertical="center" indent="1"/>
    </xf>
    <xf numFmtId="0" fontId="37" fillId="83" borderId="83" applyNumberFormat="0" applyProtection="0">
      <alignment horizontal="left" vertical="top" indent="1"/>
    </xf>
    <xf numFmtId="0" fontId="37" fillId="138" borderId="76" applyNumberFormat="0" applyProtection="0">
      <alignment horizontal="left" vertical="center" indent="1"/>
    </xf>
    <xf numFmtId="0" fontId="37" fillId="138" borderId="76" applyNumberFormat="0" applyProtection="0">
      <alignment horizontal="left" vertical="center" indent="1"/>
    </xf>
    <xf numFmtId="0" fontId="37" fillId="65" borderId="83" applyNumberFormat="0" applyProtection="0">
      <alignment horizontal="left" vertical="top" indent="1"/>
    </xf>
    <xf numFmtId="0" fontId="84" fillId="70" borderId="81" applyNumberFormat="0" applyProtection="0">
      <alignment horizontal="left" vertical="center" indent="1"/>
    </xf>
    <xf numFmtId="0" fontId="84" fillId="70" borderId="81" applyNumberFormat="0" applyProtection="0">
      <alignment horizontal="left" vertical="center" indent="1"/>
    </xf>
    <xf numFmtId="0" fontId="84" fillId="70" borderId="81" applyNumberFormat="0" applyProtection="0">
      <alignment horizontal="left" vertical="center" indent="1"/>
    </xf>
    <xf numFmtId="0" fontId="84" fillId="70" borderId="81" applyNumberFormat="0" applyProtection="0">
      <alignment horizontal="left" vertical="center" indent="1"/>
    </xf>
    <xf numFmtId="0" fontId="37" fillId="82" borderId="76" applyNumberFormat="0" applyProtection="0">
      <alignment horizontal="left" vertical="center" indent="1"/>
    </xf>
    <xf numFmtId="0" fontId="104" fillId="0" borderId="71" applyNumberFormat="0" applyProtection="0">
      <alignment horizontal="left" vertical="center" indent="2"/>
    </xf>
    <xf numFmtId="0" fontId="37" fillId="82" borderId="76" applyNumberFormat="0" applyProtection="0">
      <alignment horizontal="left" vertical="center" indent="1"/>
    </xf>
    <xf numFmtId="0" fontId="37" fillId="82" borderId="76" applyNumberFormat="0" applyProtection="0">
      <alignment horizontal="left" vertical="center" indent="1"/>
    </xf>
    <xf numFmtId="0" fontId="37" fillId="82" borderId="76" applyNumberFormat="0" applyProtection="0">
      <alignment horizontal="left" vertical="center" indent="1"/>
    </xf>
    <xf numFmtId="0" fontId="37" fillId="104" borderId="83" applyNumberFormat="0" applyProtection="0">
      <alignment horizontal="left" vertical="center" indent="1"/>
    </xf>
    <xf numFmtId="0" fontId="37" fillId="82" borderId="76" applyNumberFormat="0" applyProtection="0">
      <alignment horizontal="left" vertical="center" indent="1"/>
    </xf>
    <xf numFmtId="0" fontId="37" fillId="85" borderId="83" applyNumberFormat="0" applyProtection="0">
      <alignment horizontal="left" vertical="top" indent="1"/>
    </xf>
    <xf numFmtId="0" fontId="84" fillId="104" borderId="83" applyNumberFormat="0" applyProtection="0">
      <alignment horizontal="left" vertical="top" indent="1"/>
    </xf>
    <xf numFmtId="0" fontId="84" fillId="104" borderId="83" applyNumberFormat="0" applyProtection="0">
      <alignment horizontal="left" vertical="top" indent="1"/>
    </xf>
    <xf numFmtId="0" fontId="37" fillId="82" borderId="76" applyNumberFormat="0" applyProtection="0">
      <alignment horizontal="left" vertical="center" indent="1"/>
    </xf>
    <xf numFmtId="0" fontId="37" fillId="85" borderId="83" applyNumberFormat="0" applyProtection="0">
      <alignment horizontal="left" vertical="top" indent="1"/>
    </xf>
    <xf numFmtId="0" fontId="37" fillId="82" borderId="76" applyNumberFormat="0" applyProtection="0">
      <alignment horizontal="left" vertical="center" indent="1"/>
    </xf>
    <xf numFmtId="0" fontId="37" fillId="82" borderId="76" applyNumberFormat="0" applyProtection="0">
      <alignment horizontal="left" vertical="center" indent="1"/>
    </xf>
    <xf numFmtId="0" fontId="37" fillId="85" borderId="83" applyNumberFormat="0" applyProtection="0">
      <alignment horizontal="left" vertical="top" indent="1"/>
    </xf>
    <xf numFmtId="0" fontId="37" fillId="82" borderId="76" applyNumberFormat="0" applyProtection="0">
      <alignment horizontal="left" vertical="center" indent="1"/>
    </xf>
    <xf numFmtId="0" fontId="37" fillId="82" borderId="76" applyNumberFormat="0" applyProtection="0">
      <alignment horizontal="left" vertical="center" indent="1"/>
    </xf>
    <xf numFmtId="0" fontId="37" fillId="104" borderId="83" applyNumberFormat="0" applyProtection="0">
      <alignment horizontal="left" vertical="top" indent="1"/>
    </xf>
    <xf numFmtId="0" fontId="84" fillId="44" borderId="81" applyNumberFormat="0" applyProtection="0">
      <alignment horizontal="left" vertical="center" indent="1"/>
    </xf>
    <xf numFmtId="0" fontId="84" fillId="44" borderId="81" applyNumberFormat="0" applyProtection="0">
      <alignment horizontal="left" vertical="center" indent="1"/>
    </xf>
    <xf numFmtId="0" fontId="84" fillId="44" borderId="81" applyNumberFormat="0" applyProtection="0">
      <alignment horizontal="left" vertical="center" indent="1"/>
    </xf>
    <xf numFmtId="0" fontId="84" fillId="44" borderId="81" applyNumberFormat="0" applyProtection="0">
      <alignment horizontal="left" vertical="center" indent="1"/>
    </xf>
    <xf numFmtId="0" fontId="37" fillId="73" borderId="76" applyNumberFormat="0" applyProtection="0">
      <alignment horizontal="left" vertical="center" indent="1"/>
    </xf>
    <xf numFmtId="0" fontId="104" fillId="0" borderId="71" applyNumberFormat="0" applyProtection="0">
      <alignment horizontal="left" vertical="center" indent="2"/>
    </xf>
    <xf numFmtId="0" fontId="37" fillId="73" borderId="76" applyNumberFormat="0" applyProtection="0">
      <alignment horizontal="left" vertical="center" indent="1"/>
    </xf>
    <xf numFmtId="0" fontId="37" fillId="73" borderId="76" applyNumberFormat="0" applyProtection="0">
      <alignment horizontal="left" vertical="center" indent="1"/>
    </xf>
    <xf numFmtId="0" fontId="37" fillId="73" borderId="76" applyNumberFormat="0" applyProtection="0">
      <alignment horizontal="left" vertical="center" indent="1"/>
    </xf>
    <xf numFmtId="0" fontId="37" fillId="44" borderId="83" applyNumberFormat="0" applyProtection="0">
      <alignment horizontal="left" vertical="center" indent="1"/>
    </xf>
    <xf numFmtId="0" fontId="37" fillId="73" borderId="76" applyNumberFormat="0" applyProtection="0">
      <alignment horizontal="left" vertical="center" indent="1"/>
    </xf>
    <xf numFmtId="0" fontId="37" fillId="69" borderId="83" applyNumberFormat="0" applyProtection="0">
      <alignment horizontal="left" vertical="top" indent="1"/>
    </xf>
    <xf numFmtId="0" fontId="84" fillId="44" borderId="83" applyNumberFormat="0" applyProtection="0">
      <alignment horizontal="left" vertical="top" indent="1"/>
    </xf>
    <xf numFmtId="0" fontId="84" fillId="44" borderId="83" applyNumberFormat="0" applyProtection="0">
      <alignment horizontal="left" vertical="top" indent="1"/>
    </xf>
    <xf numFmtId="0" fontId="37" fillId="73" borderId="76" applyNumberFormat="0" applyProtection="0">
      <alignment horizontal="left" vertical="center" indent="1"/>
    </xf>
    <xf numFmtId="0" fontId="37" fillId="69" borderId="83" applyNumberFormat="0" applyProtection="0">
      <alignment horizontal="left" vertical="top" indent="1"/>
    </xf>
    <xf numFmtId="0" fontId="37" fillId="73" borderId="76" applyNumberFormat="0" applyProtection="0">
      <alignment horizontal="left" vertical="center" indent="1"/>
    </xf>
    <xf numFmtId="0" fontId="37" fillId="73" borderId="76" applyNumberFormat="0" applyProtection="0">
      <alignment horizontal="left" vertical="center" indent="1"/>
    </xf>
    <xf numFmtId="0" fontId="37" fillId="69" borderId="83" applyNumberFormat="0" applyProtection="0">
      <alignment horizontal="left" vertical="top" indent="1"/>
    </xf>
    <xf numFmtId="0" fontId="37" fillId="73" borderId="76" applyNumberFormat="0" applyProtection="0">
      <alignment horizontal="left" vertical="center" indent="1"/>
    </xf>
    <xf numFmtId="0" fontId="37" fillId="73" borderId="76" applyNumberFormat="0" applyProtection="0">
      <alignment horizontal="left" vertical="center" indent="1"/>
    </xf>
    <xf numFmtId="0" fontId="37" fillId="44" borderId="83" applyNumberFormat="0" applyProtection="0">
      <alignment horizontal="left" vertical="top" indent="1"/>
    </xf>
    <xf numFmtId="0" fontId="84" fillId="89" borderId="81" applyNumberFormat="0" applyProtection="0">
      <alignment horizontal="left" vertical="center" indent="1"/>
    </xf>
    <xf numFmtId="0" fontId="84" fillId="89" borderId="81" applyNumberFormat="0" applyProtection="0">
      <alignment horizontal="left" vertical="center" indent="1"/>
    </xf>
    <xf numFmtId="0" fontId="84" fillId="89" borderId="81" applyNumberFormat="0" applyProtection="0">
      <alignment horizontal="left" vertical="center" indent="1"/>
    </xf>
    <xf numFmtId="0" fontId="84" fillId="89" borderId="81" applyNumberFormat="0" applyProtection="0">
      <alignment horizontal="left" vertical="center" indent="1"/>
    </xf>
    <xf numFmtId="0" fontId="37" fillId="130" borderId="76" applyNumberFormat="0" applyProtection="0">
      <alignment horizontal="left" vertical="center" indent="1"/>
    </xf>
    <xf numFmtId="0" fontId="104" fillId="0" borderId="71" applyNumberFormat="0" applyProtection="0">
      <alignment horizontal="left" vertical="center" indent="2"/>
    </xf>
    <xf numFmtId="0" fontId="37" fillId="130" borderId="76" applyNumberFormat="0" applyProtection="0">
      <alignment horizontal="left" vertical="center" indent="1"/>
    </xf>
    <xf numFmtId="0" fontId="37" fillId="130" borderId="76" applyNumberFormat="0" applyProtection="0">
      <alignment horizontal="left" vertical="center" indent="1"/>
    </xf>
    <xf numFmtId="0" fontId="37" fillId="130" borderId="76" applyNumberFormat="0" applyProtection="0">
      <alignment horizontal="left" vertical="center" indent="1"/>
    </xf>
    <xf numFmtId="0" fontId="37" fillId="89" borderId="83" applyNumberFormat="0" applyProtection="0">
      <alignment horizontal="left" vertical="center" indent="1"/>
    </xf>
    <xf numFmtId="0" fontId="37" fillId="130" borderId="76" applyNumberFormat="0" applyProtection="0">
      <alignment horizontal="left" vertical="center" indent="1"/>
    </xf>
    <xf numFmtId="0" fontId="37" fillId="86" borderId="83" applyNumberFormat="0" applyProtection="0">
      <alignment horizontal="left" vertical="top" indent="1"/>
    </xf>
    <xf numFmtId="0" fontId="84" fillId="89" borderId="83" applyNumberFormat="0" applyProtection="0">
      <alignment horizontal="left" vertical="top" indent="1"/>
    </xf>
    <xf numFmtId="0" fontId="84" fillId="89" borderId="83" applyNumberFormat="0" applyProtection="0">
      <alignment horizontal="left" vertical="top" indent="1"/>
    </xf>
    <xf numFmtId="0" fontId="37" fillId="130" borderId="76" applyNumberFormat="0" applyProtection="0">
      <alignment horizontal="left" vertical="center" indent="1"/>
    </xf>
    <xf numFmtId="0" fontId="37" fillId="86" borderId="83" applyNumberFormat="0" applyProtection="0">
      <alignment horizontal="left" vertical="top" indent="1"/>
    </xf>
    <xf numFmtId="0" fontId="37" fillId="130" borderId="76" applyNumberFormat="0" applyProtection="0">
      <alignment horizontal="left" vertical="center" indent="1"/>
    </xf>
    <xf numFmtId="0" fontId="37" fillId="130" borderId="76" applyNumberFormat="0" applyProtection="0">
      <alignment horizontal="left" vertical="center" indent="1"/>
    </xf>
    <xf numFmtId="0" fontId="37" fillId="86" borderId="83" applyNumberFormat="0" applyProtection="0">
      <alignment horizontal="left" vertical="top" indent="1"/>
    </xf>
    <xf numFmtId="0" fontId="37" fillId="130" borderId="76" applyNumberFormat="0" applyProtection="0">
      <alignment horizontal="left" vertical="center" indent="1"/>
    </xf>
    <xf numFmtId="0" fontId="37" fillId="130" borderId="76" applyNumberFormat="0" applyProtection="0">
      <alignment horizontal="left" vertical="center" indent="1"/>
    </xf>
    <xf numFmtId="0" fontId="37" fillId="89" borderId="83" applyNumberFormat="0" applyProtection="0">
      <alignment horizontal="left" vertical="top" indent="1"/>
    </xf>
    <xf numFmtId="0" fontId="37" fillId="87" borderId="71" applyNumberFormat="0">
      <protection locked="0"/>
    </xf>
    <xf numFmtId="0" fontId="37" fillId="87" borderId="71" applyNumberFormat="0">
      <protection locked="0"/>
    </xf>
    <xf numFmtId="0" fontId="37" fillId="87" borderId="71" applyNumberFormat="0">
      <protection locked="0"/>
    </xf>
    <xf numFmtId="0" fontId="37" fillId="87" borderId="71" applyNumberFormat="0">
      <protection locked="0"/>
    </xf>
    <xf numFmtId="0" fontId="118" fillId="65" borderId="86" applyBorder="0"/>
    <xf numFmtId="0" fontId="118" fillId="65" borderId="86" applyBorder="0"/>
    <xf numFmtId="4" fontId="108" fillId="39" borderId="83" applyNumberFormat="0" applyProtection="0">
      <alignment vertical="center"/>
    </xf>
    <xf numFmtId="4" fontId="108" fillId="39" borderId="83" applyNumberFormat="0" applyProtection="0">
      <alignment vertical="center"/>
    </xf>
    <xf numFmtId="4" fontId="72" fillId="74" borderId="83" applyNumberFormat="0" applyProtection="0">
      <alignment vertical="center"/>
    </xf>
    <xf numFmtId="4" fontId="72" fillId="74" borderId="76" applyNumberFormat="0" applyProtection="0">
      <alignment vertical="center"/>
    </xf>
    <xf numFmtId="4" fontId="72" fillId="74" borderId="76" applyNumberFormat="0" applyProtection="0">
      <alignment vertical="center"/>
    </xf>
    <xf numFmtId="4" fontId="72" fillId="39" borderId="83" applyNumberFormat="0" applyProtection="0">
      <alignment vertical="center"/>
    </xf>
    <xf numFmtId="4" fontId="173" fillId="74" borderId="71" applyNumberFormat="0" applyProtection="0">
      <alignment vertical="center"/>
    </xf>
    <xf numFmtId="4" fontId="173" fillId="74" borderId="71" applyNumberFormat="0" applyProtection="0">
      <alignment vertical="center"/>
    </xf>
    <xf numFmtId="4" fontId="122" fillId="74" borderId="83" applyNumberFormat="0" applyProtection="0">
      <alignment vertical="center"/>
    </xf>
    <xf numFmtId="4" fontId="122" fillId="74" borderId="76" applyNumberFormat="0" applyProtection="0">
      <alignment vertical="center"/>
    </xf>
    <xf numFmtId="4" fontId="122" fillId="74" borderId="76" applyNumberFormat="0" applyProtection="0">
      <alignment vertical="center"/>
    </xf>
    <xf numFmtId="4" fontId="122" fillId="39" borderId="83" applyNumberFormat="0" applyProtection="0">
      <alignment vertical="center"/>
    </xf>
    <xf numFmtId="4" fontId="108" fillId="48" borderId="83" applyNumberFormat="0" applyProtection="0">
      <alignment horizontal="left" vertical="center" indent="1"/>
    </xf>
    <xf numFmtId="4" fontId="108" fillId="48" borderId="83" applyNumberFormat="0" applyProtection="0">
      <alignment horizontal="left" vertical="center" indent="1"/>
    </xf>
    <xf numFmtId="4" fontId="72" fillId="74" borderId="76" applyNumberFormat="0" applyProtection="0">
      <alignment horizontal="left" vertical="center" indent="1"/>
    </xf>
    <xf numFmtId="4" fontId="72" fillId="74" borderId="76" applyNumberFormat="0" applyProtection="0">
      <alignment horizontal="left" vertical="center" indent="1"/>
    </xf>
    <xf numFmtId="4" fontId="72" fillId="39" borderId="83" applyNumberFormat="0" applyProtection="0">
      <alignment horizontal="left" vertical="center" indent="1"/>
    </xf>
    <xf numFmtId="0" fontId="108" fillId="39" borderId="83" applyNumberFormat="0" applyProtection="0">
      <alignment horizontal="left" vertical="top" indent="1"/>
    </xf>
    <xf numFmtId="0" fontId="108" fillId="39" borderId="83" applyNumberFormat="0" applyProtection="0">
      <alignment horizontal="left" vertical="top" indent="1"/>
    </xf>
    <xf numFmtId="0" fontId="72" fillId="74" borderId="83" applyNumberFormat="0" applyProtection="0">
      <alignment horizontal="left" vertical="top" indent="1"/>
    </xf>
    <xf numFmtId="4" fontId="72" fillId="74" borderId="76" applyNumberFormat="0" applyProtection="0">
      <alignment horizontal="left" vertical="center" indent="1"/>
    </xf>
    <xf numFmtId="4" fontId="72" fillId="74" borderId="76" applyNumberFormat="0" applyProtection="0">
      <alignment horizontal="left" vertical="center" indent="1"/>
    </xf>
    <xf numFmtId="0" fontId="72" fillId="39" borderId="83" applyNumberFormat="0" applyProtection="0">
      <alignment horizontal="left" vertical="top" indent="1"/>
    </xf>
    <xf numFmtId="4" fontId="84" fillId="0" borderId="81" applyNumberFormat="0" applyProtection="0">
      <alignment horizontal="right" vertical="center"/>
    </xf>
    <xf numFmtId="4" fontId="72" fillId="88" borderId="76" applyNumberFormat="0" applyProtection="0">
      <alignment horizontal="right" vertical="center"/>
    </xf>
    <xf numFmtId="4" fontId="84" fillId="0" borderId="81" applyNumberFormat="0" applyProtection="0">
      <alignment horizontal="right" vertical="center"/>
    </xf>
    <xf numFmtId="4" fontId="84" fillId="0" borderId="81" applyNumberFormat="0" applyProtection="0">
      <alignment horizontal="right" vertical="center"/>
    </xf>
    <xf numFmtId="4" fontId="125" fillId="0" borderId="71" applyNumberFormat="0" applyProtection="0">
      <alignment horizontal="right" vertical="center" wrapText="1"/>
    </xf>
    <xf numFmtId="4" fontId="84" fillId="0" borderId="81" applyNumberFormat="0" applyProtection="0">
      <alignment horizontal="right" vertical="center"/>
    </xf>
    <xf numFmtId="4" fontId="72" fillId="88" borderId="76" applyNumberFormat="0" applyProtection="0">
      <alignment horizontal="right" vertical="center"/>
    </xf>
    <xf numFmtId="4" fontId="84" fillId="0" borderId="81" applyNumberFormat="0" applyProtection="0">
      <alignment horizontal="right" vertical="center"/>
    </xf>
    <xf numFmtId="4" fontId="125" fillId="0" borderId="71" applyNumberFormat="0" applyProtection="0">
      <alignment horizontal="right" vertical="center" wrapText="1"/>
    </xf>
    <xf numFmtId="4" fontId="72" fillId="88" borderId="76" applyNumberFormat="0" applyProtection="0">
      <alignment horizontal="right" vertical="center"/>
    </xf>
    <xf numFmtId="4" fontId="72" fillId="88" borderId="76" applyNumberFormat="0" applyProtection="0">
      <alignment horizontal="right" vertical="center"/>
    </xf>
    <xf numFmtId="4" fontId="72" fillId="89" borderId="83" applyNumberFormat="0" applyProtection="0">
      <alignment horizontal="right" vertical="center"/>
    </xf>
    <xf numFmtId="4" fontId="173" fillId="75" borderId="81" applyNumberFormat="0" applyProtection="0">
      <alignment horizontal="right" vertical="center"/>
    </xf>
    <xf numFmtId="4" fontId="173" fillId="75" borderId="81" applyNumberFormat="0" applyProtection="0">
      <alignment horizontal="right" vertical="center"/>
    </xf>
    <xf numFmtId="4" fontId="122" fillId="89" borderId="83" applyNumberFormat="0" applyProtection="0">
      <alignment horizontal="right" vertical="center"/>
    </xf>
    <xf numFmtId="4" fontId="122" fillId="88" borderId="76" applyNumberFormat="0" applyProtection="0">
      <alignment horizontal="right" vertical="center"/>
    </xf>
    <xf numFmtId="4" fontId="122" fillId="88" borderId="76" applyNumberFormat="0" applyProtection="0">
      <alignment horizontal="right" vertical="center"/>
    </xf>
    <xf numFmtId="4" fontId="122" fillId="89" borderId="83" applyNumberFormat="0" applyProtection="0">
      <alignment horizontal="right" vertical="center"/>
    </xf>
    <xf numFmtId="4" fontId="84" fillId="52" borderId="81" applyNumberFormat="0" applyProtection="0">
      <alignment horizontal="left" vertical="center" indent="1"/>
    </xf>
    <xf numFmtId="4" fontId="84" fillId="52" borderId="81" applyNumberFormat="0" applyProtection="0">
      <alignment horizontal="left" vertical="center" indent="1"/>
    </xf>
    <xf numFmtId="4" fontId="125" fillId="0" borderId="71" applyNumberFormat="0" applyProtection="0">
      <alignment horizontal="left" vertical="center" indent="1"/>
    </xf>
    <xf numFmtId="4" fontId="84" fillId="52" borderId="81" applyNumberFormat="0" applyProtection="0">
      <alignment horizontal="left" vertical="center" indent="1"/>
    </xf>
    <xf numFmtId="4" fontId="84" fillId="52" borderId="81" applyNumberFormat="0" applyProtection="0">
      <alignment horizontal="left" vertical="center" indent="1"/>
    </xf>
    <xf numFmtId="0" fontId="37" fillId="130" borderId="76" applyNumberFormat="0" applyProtection="0">
      <alignment horizontal="left" vertical="center" indent="1"/>
    </xf>
    <xf numFmtId="4" fontId="125" fillId="0" borderId="71" applyNumberFormat="0" applyProtection="0">
      <alignment horizontal="left" vertical="center" indent="1"/>
    </xf>
    <xf numFmtId="0" fontId="37" fillId="130" borderId="76" applyNumberFormat="0" applyProtection="0">
      <alignment horizontal="left" vertical="center" indent="1"/>
    </xf>
    <xf numFmtId="0" fontId="37" fillId="130" borderId="76" applyNumberFormat="0" applyProtection="0">
      <alignment horizontal="left" vertical="center" indent="1"/>
    </xf>
    <xf numFmtId="0" fontId="37" fillId="130" borderId="76" applyNumberFormat="0" applyProtection="0">
      <alignment horizontal="left" vertical="center" indent="1"/>
    </xf>
    <xf numFmtId="4" fontId="72" fillId="104" borderId="83" applyNumberFormat="0" applyProtection="0">
      <alignment horizontal="left" vertical="center" indent="1"/>
    </xf>
    <xf numFmtId="0" fontId="37" fillId="130" borderId="76" applyNumberFormat="0" applyProtection="0">
      <alignment horizontal="left" vertical="center" indent="1"/>
    </xf>
    <xf numFmtId="0" fontId="117" fillId="91" borderId="71" applyNumberFormat="0" applyProtection="0">
      <alignment horizontal="center" vertical="top" wrapText="1"/>
    </xf>
    <xf numFmtId="0" fontId="108" fillId="104" borderId="83" applyNumberFormat="0" applyProtection="0">
      <alignment horizontal="left" vertical="top" indent="1"/>
    </xf>
    <xf numFmtId="0" fontId="108" fillId="104" borderId="83" applyNumberFormat="0" applyProtection="0">
      <alignment horizontal="left" vertical="top" indent="1"/>
    </xf>
    <xf numFmtId="0" fontId="37" fillId="130" borderId="76" applyNumberFormat="0" applyProtection="0">
      <alignment horizontal="left" vertical="center" indent="1"/>
    </xf>
    <xf numFmtId="0" fontId="117" fillId="91" borderId="71" applyNumberFormat="0" applyProtection="0">
      <alignment horizontal="center" vertical="top" wrapText="1"/>
    </xf>
    <xf numFmtId="0" fontId="37" fillId="130" borderId="76" applyNumberFormat="0" applyProtection="0">
      <alignment horizontal="left" vertical="center" indent="1"/>
    </xf>
    <xf numFmtId="0" fontId="37" fillId="130" borderId="76" applyNumberFormat="0" applyProtection="0">
      <alignment horizontal="left" vertical="center" indent="1"/>
    </xf>
    <xf numFmtId="0" fontId="37" fillId="130" borderId="76" applyNumberFormat="0" applyProtection="0">
      <alignment horizontal="left" vertical="center" indent="1"/>
    </xf>
    <xf numFmtId="0" fontId="72" fillId="104" borderId="83" applyNumberFormat="0" applyProtection="0">
      <alignment horizontal="left" vertical="top" indent="1"/>
    </xf>
    <xf numFmtId="0" fontId="37" fillId="130" borderId="76" applyNumberFormat="0" applyProtection="0">
      <alignment horizontal="left" vertical="center" indent="1"/>
    </xf>
    <xf numFmtId="4" fontId="175" fillId="139" borderId="84" applyNumberFormat="0" applyProtection="0">
      <alignment horizontal="left" vertical="center" indent="1"/>
    </xf>
    <xf numFmtId="4" fontId="175" fillId="139" borderId="84" applyNumberFormat="0" applyProtection="0">
      <alignment horizontal="left" vertical="center" indent="1"/>
    </xf>
    <xf numFmtId="0" fontId="84" fillId="140" borderId="71"/>
    <xf numFmtId="0" fontId="84" fillId="140" borderId="71"/>
    <xf numFmtId="0" fontId="84" fillId="140" borderId="71"/>
    <xf numFmtId="0" fontId="84" fillId="140" borderId="71"/>
    <xf numFmtId="0" fontId="84" fillId="140" borderId="71"/>
    <xf numFmtId="4" fontId="178" fillId="87" borderId="81" applyNumberFormat="0" applyProtection="0">
      <alignment horizontal="right" vertical="center"/>
    </xf>
    <xf numFmtId="4" fontId="178" fillId="87" borderId="81" applyNumberFormat="0" applyProtection="0">
      <alignment horizontal="right" vertical="center"/>
    </xf>
    <xf numFmtId="4" fontId="132" fillId="0" borderId="83" applyNumberFormat="0" applyProtection="0">
      <alignment horizontal="right" vertical="center"/>
    </xf>
    <xf numFmtId="4" fontId="132" fillId="88" borderId="76" applyNumberFormat="0" applyProtection="0">
      <alignment horizontal="right" vertical="center"/>
    </xf>
    <xf numFmtId="4" fontId="132" fillId="88" borderId="76" applyNumberFormat="0" applyProtection="0">
      <alignment horizontal="right" vertical="center"/>
    </xf>
    <xf numFmtId="4" fontId="132" fillId="89" borderId="83" applyNumberFormat="0" applyProtection="0">
      <alignment horizontal="right" vertical="center"/>
    </xf>
    <xf numFmtId="195" fontId="138" fillId="0" borderId="77">
      <alignment horizontal="center"/>
    </xf>
    <xf numFmtId="0" fontId="182" fillId="0" borderId="71" applyNumberFormat="0" applyFill="0" applyProtection="0">
      <alignment wrapText="1"/>
    </xf>
    <xf numFmtId="0" fontId="182" fillId="0" borderId="71" applyNumberFormat="0" applyFill="0" applyProtection="0">
      <alignment wrapText="1"/>
    </xf>
    <xf numFmtId="0" fontId="37" fillId="0" borderId="78" applyNumberFormat="0" applyFont="0" applyFill="0" applyAlignment="0" applyProtection="0"/>
    <xf numFmtId="0" fontId="37" fillId="0" borderId="78" applyNumberFormat="0" applyFont="0" applyFill="0" applyAlignment="0" applyProtection="0"/>
    <xf numFmtId="0" fontId="37" fillId="0" borderId="78" applyNumberFormat="0" applyFont="0" applyFill="0" applyAlignment="0" applyProtection="0"/>
    <xf numFmtId="0" fontId="37" fillId="0" borderId="78" applyNumberFormat="0" applyFont="0" applyFill="0" applyAlignment="0" applyProtection="0"/>
    <xf numFmtId="0" fontId="37" fillId="0" borderId="77" applyNumberFormat="0" applyFont="0" applyFill="0" applyAlignment="0" applyProtection="0"/>
    <xf numFmtId="0" fontId="37" fillId="0" borderId="77" applyNumberFormat="0" applyFont="0" applyFill="0" applyAlignment="0" applyProtection="0"/>
    <xf numFmtId="0" fontId="37" fillId="0" borderId="77" applyNumberFormat="0" applyFont="0" applyFill="0" applyAlignment="0" applyProtection="0"/>
    <xf numFmtId="0" fontId="37" fillId="0" borderId="77" applyNumberFormat="0" applyFont="0" applyFill="0" applyAlignment="0" applyProtection="0"/>
    <xf numFmtId="0" fontId="37" fillId="0" borderId="79" applyNumberFormat="0" applyFont="0" applyFill="0" applyAlignment="0" applyProtection="0"/>
    <xf numFmtId="0" fontId="37" fillId="0" borderId="79" applyNumberFormat="0" applyFont="0" applyFill="0" applyAlignment="0" applyProtection="0"/>
    <xf numFmtId="0" fontId="37" fillId="0" borderId="79" applyNumberFormat="0" applyFont="0" applyFill="0" applyAlignment="0" applyProtection="0"/>
    <xf numFmtId="0" fontId="37" fillId="0" borderId="79" applyNumberFormat="0" applyFont="0" applyFill="0" applyAlignment="0" applyProtection="0"/>
    <xf numFmtId="0" fontId="143" fillId="0" borderId="87" applyNumberFormat="0" applyFill="0" applyAlignment="0" applyProtection="0"/>
    <xf numFmtId="0" fontId="143" fillId="0" borderId="88" applyNumberFormat="0" applyFill="0" applyAlignment="0" applyProtection="0"/>
    <xf numFmtId="0" fontId="143" fillId="0" borderId="87" applyNumberFormat="0" applyFill="0" applyAlignment="0" applyProtection="0"/>
    <xf numFmtId="0" fontId="143" fillId="0" borderId="88" applyNumberFormat="0" applyFill="0" applyAlignment="0" applyProtection="0"/>
    <xf numFmtId="0" fontId="143" fillId="0" borderId="88" applyNumberFormat="0" applyFill="0" applyAlignment="0" applyProtection="0"/>
    <xf numFmtId="3" fontId="144" fillId="0" borderId="74" applyProtection="0"/>
    <xf numFmtId="0" fontId="29" fillId="0" borderId="0"/>
    <xf numFmtId="0" fontId="29" fillId="0" borderId="0"/>
    <xf numFmtId="0" fontId="29" fillId="0" borderId="0"/>
    <xf numFmtId="44" fontId="37" fillId="0" borderId="0" applyFont="0" applyFill="0" applyBorder="0" applyAlignment="0" applyProtection="0"/>
    <xf numFmtId="44" fontId="42" fillId="0" borderId="0" applyFont="0" applyFill="0" applyBorder="0" applyAlignment="0" applyProtection="0"/>
    <xf numFmtId="0" fontId="28" fillId="0" borderId="0"/>
    <xf numFmtId="0" fontId="28" fillId="0" borderId="0"/>
    <xf numFmtId="44" fontId="28" fillId="0" borderId="0" applyFont="0" applyFill="0" applyBorder="0" applyAlignment="0" applyProtection="0"/>
    <xf numFmtId="43" fontId="28"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4" fontId="27" fillId="0" borderId="0" applyFont="0" applyFill="0" applyBorder="0" applyAlignment="0" applyProtection="0"/>
    <xf numFmtId="0" fontId="27" fillId="0" borderId="0"/>
    <xf numFmtId="44" fontId="27" fillId="0" borderId="0" applyFont="0" applyFill="0" applyBorder="0" applyAlignment="0" applyProtection="0"/>
    <xf numFmtId="0" fontId="26" fillId="0" borderId="0"/>
    <xf numFmtId="44" fontId="26" fillId="0" borderId="0" applyFont="0" applyFill="0" applyBorder="0" applyAlignment="0" applyProtection="0"/>
    <xf numFmtId="9" fontId="42" fillId="0" borderId="0" applyFont="0" applyFill="0" applyBorder="0" applyAlignment="0" applyProtection="0"/>
    <xf numFmtId="44" fontId="26" fillId="0" borderId="0" applyFont="0" applyFill="0" applyBorder="0" applyAlignment="0" applyProtection="0"/>
    <xf numFmtId="43" fontId="42" fillId="0" borderId="0" applyFont="0" applyFill="0" applyBorder="0" applyAlignment="0" applyProtection="0"/>
    <xf numFmtId="0" fontId="26" fillId="0" borderId="0"/>
    <xf numFmtId="0" fontId="26" fillId="0" borderId="0"/>
    <xf numFmtId="0" fontId="42" fillId="0" borderId="0"/>
    <xf numFmtId="44" fontId="26" fillId="0" borderId="0" applyFont="0" applyFill="0" applyBorder="0" applyAlignment="0" applyProtection="0"/>
    <xf numFmtId="0" fontId="26" fillId="0" borderId="0"/>
    <xf numFmtId="44" fontId="26" fillId="0" borderId="0" applyFont="0" applyFill="0" applyBorder="0" applyAlignment="0" applyProtection="0"/>
    <xf numFmtId="43" fontId="26" fillId="0" borderId="0" applyFont="0" applyFill="0" applyBorder="0" applyAlignment="0" applyProtection="0"/>
    <xf numFmtId="44" fontId="42" fillId="0" borderId="0" applyFont="0" applyFill="0" applyBorder="0" applyAlignment="0" applyProtection="0"/>
    <xf numFmtId="9" fontId="26" fillId="0" borderId="0" applyFont="0" applyFill="0" applyBorder="0" applyAlignment="0" applyProtection="0"/>
    <xf numFmtId="0" fontId="37" fillId="0" borderId="0"/>
    <xf numFmtId="0" fontId="38" fillId="0" borderId="0"/>
    <xf numFmtId="0" fontId="37" fillId="0" borderId="0"/>
    <xf numFmtId="214" fontId="37" fillId="0" borderId="0" applyFont="0" applyFill="0" applyBorder="0" applyAlignment="0" applyProtection="0"/>
    <xf numFmtId="0" fontId="37" fillId="0" borderId="0"/>
    <xf numFmtId="0" fontId="25" fillId="0" borderId="0"/>
    <xf numFmtId="0" fontId="25" fillId="0" borderId="0"/>
    <xf numFmtId="44" fontId="25" fillId="0" borderId="0" applyFont="0" applyFill="0" applyBorder="0" applyAlignment="0" applyProtection="0"/>
    <xf numFmtId="43" fontId="25" fillId="0" borderId="0" applyFont="0" applyFill="0" applyBorder="0" applyAlignment="0" applyProtection="0"/>
    <xf numFmtId="43" fontId="42" fillId="0" borderId="0" applyFont="0" applyFill="0" applyBorder="0" applyAlignment="0" applyProtection="0"/>
    <xf numFmtId="9" fontId="37" fillId="0" borderId="0" applyFont="0" applyFill="0" applyBorder="0" applyAlignment="0" applyProtection="0"/>
    <xf numFmtId="0" fontId="24" fillId="0" borderId="0"/>
    <xf numFmtId="0" fontId="191" fillId="6" borderId="0" applyNumberFormat="0" applyBorder="0" applyAlignment="0" applyProtection="0"/>
    <xf numFmtId="0" fontId="192" fillId="4" borderId="0" applyNumberFormat="0" applyBorder="0" applyAlignment="0" applyProtection="0"/>
    <xf numFmtId="0" fontId="24" fillId="0" borderId="0"/>
    <xf numFmtId="0" fontId="23" fillId="0" borderId="0"/>
    <xf numFmtId="0" fontId="22" fillId="0" borderId="0"/>
    <xf numFmtId="0" fontId="21" fillId="0" borderId="0"/>
    <xf numFmtId="43" fontId="21" fillId="0" borderId="0" applyFont="0" applyFill="0" applyBorder="0" applyAlignment="0" applyProtection="0"/>
    <xf numFmtId="0" fontId="20" fillId="0" borderId="0"/>
    <xf numFmtId="0" fontId="19" fillId="0" borderId="0"/>
    <xf numFmtId="0" fontId="19" fillId="0" borderId="0"/>
    <xf numFmtId="0" fontId="19" fillId="0" borderId="0"/>
    <xf numFmtId="9" fontId="19" fillId="0" borderId="0" applyFont="0" applyFill="0" applyBorder="0" applyAlignment="0" applyProtection="0"/>
    <xf numFmtId="44" fontId="19" fillId="0" borderId="0" applyFont="0" applyFill="0" applyBorder="0" applyAlignment="0" applyProtection="0"/>
    <xf numFmtId="0" fontId="18" fillId="0" borderId="0"/>
    <xf numFmtId="0" fontId="17" fillId="0" borderId="0"/>
    <xf numFmtId="44" fontId="17"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97" fillId="0" borderId="0" applyNumberFormat="0" applyFill="0" applyBorder="0" applyAlignment="0" applyProtection="0"/>
    <xf numFmtId="0" fontId="15" fillId="0" borderId="0"/>
    <xf numFmtId="44" fontId="15" fillId="0" borderId="0" applyFont="0" applyFill="0" applyBorder="0" applyAlignment="0" applyProtection="0"/>
    <xf numFmtId="43" fontId="15" fillId="0" borderId="0" applyFont="0" applyFill="0" applyBorder="0" applyAlignment="0" applyProtection="0"/>
    <xf numFmtId="0" fontId="15" fillId="0" borderId="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4"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44" fontId="15" fillId="0" borderId="0" applyFont="0" applyFill="0" applyBorder="0" applyAlignment="0" applyProtection="0"/>
    <xf numFmtId="43" fontId="15" fillId="0" borderId="0" applyFont="0" applyFill="0" applyBorder="0" applyAlignment="0" applyProtection="0"/>
    <xf numFmtId="0" fontId="15" fillId="0" borderId="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4"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32" borderId="0" applyNumberFormat="0" applyBorder="0" applyAlignment="0" applyProtection="0"/>
    <xf numFmtId="0" fontId="15" fillId="39" borderId="0" applyNumberFormat="0" applyBorder="0" applyAlignment="0" applyProtection="0"/>
    <xf numFmtId="0" fontId="15" fillId="42" borderId="0" applyNumberFormat="0" applyBorder="0" applyAlignment="0" applyProtection="0"/>
    <xf numFmtId="9" fontId="15" fillId="0" borderId="0" applyFont="0" applyFill="0" applyBorder="0" applyAlignment="0" applyProtection="0"/>
    <xf numFmtId="0" fontId="74" fillId="41" borderId="80" applyNumberFormat="0" applyAlignment="0" applyProtection="0"/>
    <xf numFmtId="0" fontId="74" fillId="41" borderId="80" applyNumberFormat="0" applyAlignment="0" applyProtection="0"/>
    <xf numFmtId="0" fontId="74" fillId="41" borderId="80" applyNumberFormat="0" applyAlignment="0" applyProtection="0"/>
    <xf numFmtId="0" fontId="74" fillId="41" borderId="80" applyNumberFormat="0" applyAlignment="0" applyProtection="0"/>
    <xf numFmtId="0" fontId="15" fillId="42" borderId="0" applyNumberFormat="0" applyBorder="0" applyAlignment="0" applyProtection="0"/>
    <xf numFmtId="0" fontId="15" fillId="39" borderId="0" applyNumberFormat="0" applyBorder="0" applyAlignment="0" applyProtection="0"/>
    <xf numFmtId="0" fontId="41" fillId="0" borderId="118">
      <alignment horizontal="left" vertical="center"/>
    </xf>
    <xf numFmtId="0" fontId="41" fillId="0" borderId="118">
      <alignment horizontal="left" vertical="center"/>
    </xf>
    <xf numFmtId="0" fontId="93" fillId="0" borderId="119" applyNumberFormat="0" applyFill="0" applyAlignment="0" applyProtection="0"/>
    <xf numFmtId="0" fontId="94" fillId="0" borderId="120" applyNumberFormat="0" applyFill="0" applyAlignment="0" applyProtection="0"/>
    <xf numFmtId="0" fontId="94" fillId="0" borderId="120" applyNumberFormat="0" applyFill="0" applyAlignment="0" applyProtection="0"/>
    <xf numFmtId="0" fontId="94" fillId="0" borderId="120" applyNumberFormat="0" applyFill="0" applyAlignment="0" applyProtection="0"/>
    <xf numFmtId="0" fontId="94" fillId="0" borderId="120" applyNumberFormat="0" applyFill="0" applyAlignment="0" applyProtection="0"/>
    <xf numFmtId="0" fontId="94" fillId="0" borderId="120" applyNumberFormat="0" applyFill="0" applyAlignment="0" applyProtection="0"/>
    <xf numFmtId="10" fontId="84" fillId="74" borderId="117" applyNumberFormat="0" applyBorder="0" applyAlignment="0" applyProtection="0"/>
    <xf numFmtId="10" fontId="84" fillId="74" borderId="117" applyNumberFormat="0" applyBorder="0" applyAlignment="0" applyProtection="0"/>
    <xf numFmtId="10" fontId="84" fillId="74" borderId="117" applyNumberFormat="0" applyBorder="0" applyAlignment="0" applyProtection="0"/>
    <xf numFmtId="10" fontId="84" fillId="74" borderId="117"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9" borderId="0" applyNumberFormat="0" applyBorder="0" applyAlignment="0" applyProtection="0"/>
    <xf numFmtId="0" fontId="15" fillId="0" borderId="0"/>
    <xf numFmtId="0" fontId="15" fillId="0" borderId="0"/>
    <xf numFmtId="0" fontId="15" fillId="0" borderId="0"/>
    <xf numFmtId="0" fontId="15" fillId="0" borderId="0"/>
    <xf numFmtId="0" fontId="37" fillId="39" borderId="80" applyNumberFormat="0" applyFont="0" applyAlignment="0" applyProtection="0"/>
    <xf numFmtId="0" fontId="106" fillId="41" borderId="76" applyNumberForma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 fontId="112" fillId="78" borderId="117" applyNumberFormat="0" applyProtection="0">
      <alignment horizontal="right" vertical="center" wrapText="1"/>
    </xf>
    <xf numFmtId="4" fontId="113" fillId="77" borderId="83" applyNumberFormat="0" applyProtection="0">
      <alignment vertical="center"/>
    </xf>
    <xf numFmtId="4" fontId="112" fillId="78" borderId="117" applyNumberFormat="0" applyProtection="0">
      <alignment horizontal="left" vertical="center" indent="1"/>
    </xf>
    <xf numFmtId="0" fontId="116" fillId="77" borderId="83" applyNumberFormat="0" applyProtection="0">
      <alignment horizontal="left" vertical="top" indent="1"/>
    </xf>
    <xf numFmtId="4" fontId="117" fillId="81" borderId="117" applyNumberFormat="0" applyProtection="0">
      <alignment horizontal="left" vertical="center"/>
    </xf>
    <xf numFmtId="4" fontId="117" fillId="81" borderId="117" applyNumberFormat="0" applyProtection="0">
      <alignment horizontal="left" vertical="center"/>
    </xf>
    <xf numFmtId="4" fontId="72" fillId="36" borderId="83" applyNumberFormat="0" applyProtection="0">
      <alignment horizontal="right" vertical="center"/>
    </xf>
    <xf numFmtId="4" fontId="72" fillId="37" borderId="83" applyNumberFormat="0" applyProtection="0">
      <alignment horizontal="right" vertical="center"/>
    </xf>
    <xf numFmtId="4" fontId="72" fillId="61" borderId="83" applyNumberFormat="0" applyProtection="0">
      <alignment horizontal="right" vertical="center"/>
    </xf>
    <xf numFmtId="4" fontId="72" fillId="49" borderId="83" applyNumberFormat="0" applyProtection="0">
      <alignment horizontal="right" vertical="center"/>
    </xf>
    <xf numFmtId="4" fontId="72" fillId="53" borderId="83" applyNumberFormat="0" applyProtection="0">
      <alignment horizontal="right" vertical="center"/>
    </xf>
    <xf numFmtId="4" fontId="72" fillId="68" borderId="83" applyNumberFormat="0" applyProtection="0">
      <alignment horizontal="right" vertical="center"/>
    </xf>
    <xf numFmtId="4" fontId="72" fillId="47" borderId="83" applyNumberFormat="0" applyProtection="0">
      <alignment horizontal="right" vertical="center"/>
    </xf>
    <xf numFmtId="4" fontId="72" fillId="72" borderId="83" applyNumberFormat="0" applyProtection="0">
      <alignment horizontal="right" vertical="center"/>
    </xf>
    <xf numFmtId="4" fontId="72" fillId="46" borderId="83" applyNumberFormat="0" applyProtection="0">
      <alignment horizontal="right" vertical="center"/>
    </xf>
    <xf numFmtId="4" fontId="116" fillId="0" borderId="117" applyNumberFormat="0" applyProtection="0">
      <alignment horizontal="left" vertical="center" indent="1"/>
    </xf>
    <xf numFmtId="4" fontId="72" fillId="0" borderId="117" applyNumberFormat="0" applyProtection="0">
      <alignment horizontal="left" vertical="center" indent="1"/>
    </xf>
    <xf numFmtId="4" fontId="120" fillId="48" borderId="83" applyNumberFormat="0" applyProtection="0">
      <alignment horizontal="center" vertical="center"/>
    </xf>
    <xf numFmtId="4" fontId="121" fillId="75" borderId="121">
      <alignment horizontal="left" vertical="center" indent="1"/>
    </xf>
    <xf numFmtId="0" fontId="117" fillId="84" borderId="117" applyNumberFormat="0" applyProtection="0">
      <alignment horizontal="left" vertical="center" indent="2"/>
    </xf>
    <xf numFmtId="0" fontId="117" fillId="84" borderId="117" applyNumberFormat="0" applyProtection="0">
      <alignment horizontal="left" vertical="center" indent="2"/>
    </xf>
    <xf numFmtId="0" fontId="37" fillId="83" borderId="83" applyNumberFormat="0" applyProtection="0">
      <alignment horizontal="left" vertical="top" indent="1"/>
    </xf>
    <xf numFmtId="0" fontId="104" fillId="0" borderId="117" applyNumberFormat="0" applyProtection="0">
      <alignment horizontal="left" vertical="center" indent="2"/>
    </xf>
    <xf numFmtId="0" fontId="37" fillId="85" borderId="83" applyNumberFormat="0" applyProtection="0">
      <alignment horizontal="left" vertical="top" indent="1"/>
    </xf>
    <xf numFmtId="0" fontId="104" fillId="0" borderId="117" applyNumberFormat="0" applyProtection="0">
      <alignment horizontal="left" vertical="center" indent="2"/>
    </xf>
    <xf numFmtId="0" fontId="37" fillId="69" borderId="83" applyNumberFormat="0" applyProtection="0">
      <alignment horizontal="left" vertical="top" indent="1"/>
    </xf>
    <xf numFmtId="0" fontId="104" fillId="0" borderId="117" applyNumberFormat="0" applyProtection="0">
      <alignment horizontal="left" vertical="center" indent="2"/>
    </xf>
    <xf numFmtId="0" fontId="37" fillId="86" borderId="83" applyNumberFormat="0" applyProtection="0">
      <alignment horizontal="left" vertical="top" indent="1"/>
    </xf>
    <xf numFmtId="0" fontId="37" fillId="87" borderId="117" applyNumberFormat="0">
      <protection locked="0"/>
    </xf>
    <xf numFmtId="0" fontId="37" fillId="87" borderId="117" applyNumberFormat="0">
      <protection locked="0"/>
    </xf>
    <xf numFmtId="0" fontId="37" fillId="87" borderId="117" applyNumberFormat="0">
      <protection locked="0"/>
    </xf>
    <xf numFmtId="4" fontId="72" fillId="74" borderId="83" applyNumberFormat="0" applyProtection="0">
      <alignment vertical="center"/>
    </xf>
    <xf numFmtId="4" fontId="122" fillId="74" borderId="83" applyNumberFormat="0" applyProtection="0">
      <alignment vertical="center"/>
    </xf>
    <xf numFmtId="4" fontId="123" fillId="79" borderId="121">
      <alignment vertical="center"/>
    </xf>
    <xf numFmtId="4" fontId="124" fillId="79" borderId="121">
      <alignment vertical="center"/>
    </xf>
    <xf numFmtId="4" fontId="123" fillId="80" borderId="121">
      <alignment vertical="center"/>
    </xf>
    <xf numFmtId="4" fontId="124" fillId="80" borderId="121">
      <alignment vertical="center"/>
    </xf>
    <xf numFmtId="0" fontId="72" fillId="74" borderId="83" applyNumberFormat="0" applyProtection="0">
      <alignment horizontal="left" vertical="top" indent="1"/>
    </xf>
    <xf numFmtId="4" fontId="125" fillId="0" borderId="117" applyNumberFormat="0" applyProtection="0">
      <alignment horizontal="right" vertical="center" wrapText="1"/>
    </xf>
    <xf numFmtId="4" fontId="122" fillId="89" borderId="83" applyNumberFormat="0" applyProtection="0">
      <alignment horizontal="right" vertical="center"/>
    </xf>
    <xf numFmtId="4" fontId="126" fillId="79" borderId="121">
      <alignment vertical="center"/>
    </xf>
    <xf numFmtId="4" fontId="127" fillId="79" borderId="121">
      <alignment vertical="center"/>
    </xf>
    <xf numFmtId="4" fontId="126" fillId="80" borderId="121">
      <alignment vertical="center"/>
    </xf>
    <xf numFmtId="4" fontId="127" fillId="90" borderId="121">
      <alignment vertical="center"/>
    </xf>
    <xf numFmtId="4" fontId="125" fillId="0" borderId="117" applyNumberFormat="0" applyProtection="0">
      <alignment horizontal="left" vertical="center" indent="1"/>
    </xf>
    <xf numFmtId="4" fontId="125" fillId="0" borderId="117" applyNumberFormat="0" applyProtection="0">
      <alignment horizontal="left" vertical="center" indent="1"/>
    </xf>
    <xf numFmtId="0" fontId="117" fillId="91" borderId="117" applyNumberFormat="0" applyProtection="0">
      <alignment horizontal="center" vertical="top" wrapText="1"/>
    </xf>
    <xf numFmtId="0" fontId="117" fillId="91" borderId="117" applyNumberFormat="0" applyProtection="0">
      <alignment horizontal="center" vertical="top" wrapText="1"/>
    </xf>
    <xf numFmtId="4" fontId="114" fillId="80" borderId="121">
      <alignment vertical="center"/>
    </xf>
    <xf numFmtId="4" fontId="115" fillId="80" borderId="121">
      <alignment vertical="center"/>
    </xf>
    <xf numFmtId="4" fontId="132" fillId="0" borderId="83" applyNumberFormat="0" applyProtection="0">
      <alignment horizontal="right" vertical="center"/>
    </xf>
    <xf numFmtId="195" fontId="138" fillId="0" borderId="122">
      <alignment horizontal="center"/>
    </xf>
    <xf numFmtId="195" fontId="138" fillId="0" borderId="122">
      <alignment horizontal="center"/>
    </xf>
    <xf numFmtId="0" fontId="37" fillId="0" borderId="123" applyNumberFormat="0" applyFill="0" applyBorder="0" applyAlignment="0" applyProtection="0"/>
    <xf numFmtId="193" fontId="37" fillId="0" borderId="124">
      <protection locked="0"/>
    </xf>
    <xf numFmtId="193" fontId="37" fillId="0" borderId="124">
      <protection locked="0"/>
    </xf>
    <xf numFmtId="193" fontId="37" fillId="0" borderId="124">
      <protection locked="0"/>
    </xf>
    <xf numFmtId="193" fontId="37" fillId="0" borderId="124">
      <protection locked="0"/>
    </xf>
    <xf numFmtId="193" fontId="37" fillId="0" borderId="124">
      <protection locked="0"/>
    </xf>
    <xf numFmtId="0" fontId="37" fillId="0" borderId="125" applyNumberFormat="0" applyAlignment="0">
      <alignment horizontal="center"/>
    </xf>
    <xf numFmtId="0" fontId="37" fillId="0" borderId="125" applyNumberFormat="0" applyAlignment="0">
      <alignment horizontal="center"/>
    </xf>
    <xf numFmtId="1" fontId="40" fillId="93" borderId="117" applyNumberFormat="0" applyAlignment="0">
      <alignment horizontal="center"/>
    </xf>
    <xf numFmtId="1" fontId="40" fillId="93" borderId="117" applyNumberFormat="0" applyAlignment="0">
      <alignment horizontal="center"/>
    </xf>
    <xf numFmtId="1" fontId="40" fillId="69" borderId="117" applyNumberFormat="0" applyAlignment="0">
      <alignment horizontal="left"/>
    </xf>
    <xf numFmtId="1" fontId="40" fillId="69" borderId="117" applyNumberFormat="0" applyAlignment="0">
      <alignment horizontal="left"/>
    </xf>
    <xf numFmtId="0" fontId="40" fillId="69" borderId="117" applyNumberFormat="0" applyAlignment="0"/>
    <xf numFmtId="0" fontId="40" fillId="69" borderId="117" applyNumberFormat="0" applyAlignment="0"/>
    <xf numFmtId="0" fontId="15" fillId="42" borderId="0" applyNumberFormat="0" applyBorder="0" applyAlignment="0" applyProtection="0"/>
    <xf numFmtId="0" fontId="15" fillId="42" borderId="0" applyNumberFormat="0" applyBorder="0" applyAlignment="0" applyProtection="0"/>
    <xf numFmtId="0" fontId="15" fillId="28" borderId="0" applyNumberFormat="0" applyBorder="0" applyAlignment="0" applyProtection="0"/>
    <xf numFmtId="0" fontId="15" fillId="39"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13"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10" fontId="84" fillId="74" borderId="117" applyNumberFormat="0" applyBorder="0" applyAlignment="0" applyProtection="0"/>
    <xf numFmtId="10" fontId="84" fillId="74" borderId="117" applyNumberFormat="0" applyBorder="0" applyAlignment="0" applyProtection="0"/>
    <xf numFmtId="10" fontId="84" fillId="74" borderId="117" applyNumberFormat="0" applyBorder="0" applyAlignment="0" applyProtection="0"/>
    <xf numFmtId="10" fontId="84" fillId="74" borderId="117"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 fontId="112" fillId="78" borderId="117" applyNumberFormat="0" applyProtection="0">
      <alignment horizontal="right" vertical="center" wrapText="1"/>
    </xf>
    <xf numFmtId="4" fontId="112" fillId="78" borderId="117" applyNumberFormat="0" applyProtection="0">
      <alignment horizontal="left" vertical="center" indent="1"/>
    </xf>
    <xf numFmtId="4" fontId="117" fillId="81" borderId="117" applyNumberFormat="0" applyProtection="0">
      <alignment horizontal="left" vertical="center"/>
    </xf>
    <xf numFmtId="4" fontId="117" fillId="81" borderId="117" applyNumberFormat="0" applyProtection="0">
      <alignment horizontal="left" vertical="center"/>
    </xf>
    <xf numFmtId="4" fontId="116" fillId="0" borderId="117" applyNumberFormat="0" applyProtection="0">
      <alignment horizontal="left" vertical="center" indent="1"/>
    </xf>
    <xf numFmtId="4" fontId="72" fillId="0" borderId="117" applyNumberFormat="0" applyProtection="0">
      <alignment horizontal="left" vertical="center" indent="1"/>
    </xf>
    <xf numFmtId="0" fontId="117" fillId="84" borderId="117" applyNumberFormat="0" applyProtection="0">
      <alignment horizontal="left" vertical="center" indent="2"/>
    </xf>
    <xf numFmtId="0" fontId="117" fillId="84" borderId="117" applyNumberFormat="0" applyProtection="0">
      <alignment horizontal="left" vertical="center" indent="2"/>
    </xf>
    <xf numFmtId="0" fontId="104" fillId="0" borderId="117" applyNumberFormat="0" applyProtection="0">
      <alignment horizontal="left" vertical="center" indent="2"/>
    </xf>
    <xf numFmtId="0" fontId="104" fillId="0" borderId="117" applyNumberFormat="0" applyProtection="0">
      <alignment horizontal="left" vertical="center" indent="2"/>
    </xf>
    <xf numFmtId="0" fontId="104" fillId="0" borderId="117" applyNumberFormat="0" applyProtection="0">
      <alignment horizontal="left" vertical="center" indent="2"/>
    </xf>
    <xf numFmtId="0" fontId="37" fillId="87" borderId="117" applyNumberFormat="0">
      <protection locked="0"/>
    </xf>
    <xf numFmtId="0" fontId="37" fillId="87" borderId="117" applyNumberFormat="0">
      <protection locked="0"/>
    </xf>
    <xf numFmtId="0" fontId="37" fillId="87" borderId="117" applyNumberFormat="0">
      <protection locked="0"/>
    </xf>
    <xf numFmtId="4" fontId="125" fillId="0" borderId="117" applyNumberFormat="0" applyProtection="0">
      <alignment horizontal="right" vertical="center" wrapText="1"/>
    </xf>
    <xf numFmtId="4" fontId="125" fillId="0" borderId="117" applyNumberFormat="0" applyProtection="0">
      <alignment horizontal="left" vertical="center" indent="1"/>
    </xf>
    <xf numFmtId="4" fontId="125" fillId="0" borderId="117" applyNumberFormat="0" applyProtection="0">
      <alignment horizontal="left" vertical="center" indent="1"/>
    </xf>
    <xf numFmtId="0" fontId="117" fillId="91" borderId="117" applyNumberFormat="0" applyProtection="0">
      <alignment horizontal="center" vertical="top" wrapText="1"/>
    </xf>
    <xf numFmtId="0" fontId="117" fillId="91" borderId="117" applyNumberFormat="0" applyProtection="0">
      <alignment horizontal="center" vertical="top" wrapText="1"/>
    </xf>
    <xf numFmtId="44"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1" fontId="40" fillId="93" borderId="117" applyNumberFormat="0" applyAlignment="0">
      <alignment horizontal="center"/>
    </xf>
    <xf numFmtId="1" fontId="40" fillId="93" borderId="117" applyNumberFormat="0" applyAlignment="0">
      <alignment horizontal="center"/>
    </xf>
    <xf numFmtId="1" fontId="40" fillId="69" borderId="117" applyNumberFormat="0" applyAlignment="0">
      <alignment horizontal="left"/>
    </xf>
    <xf numFmtId="1" fontId="40" fillId="69" borderId="117" applyNumberFormat="0" applyAlignment="0">
      <alignment horizontal="left"/>
    </xf>
    <xf numFmtId="0" fontId="40" fillId="69" borderId="117" applyNumberFormat="0" applyAlignment="0"/>
    <xf numFmtId="0" fontId="40" fillId="69" borderId="117" applyNumberFormat="0" applyAlignment="0"/>
    <xf numFmtId="44" fontId="15" fillId="0" borderId="0" applyFont="0" applyFill="0" applyBorder="0" applyAlignment="0" applyProtection="0"/>
    <xf numFmtId="43" fontId="15" fillId="0" borderId="0" applyFont="0" applyFill="0" applyBorder="0" applyAlignment="0" applyProtection="0"/>
    <xf numFmtId="0" fontId="15" fillId="0" borderId="0"/>
    <xf numFmtId="0" fontId="15" fillId="39"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32"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32" borderId="0" applyNumberFormat="0" applyBorder="0" applyAlignment="0" applyProtection="0"/>
    <xf numFmtId="0" fontId="15" fillId="42" borderId="0" applyNumberFormat="0" applyBorder="0" applyAlignment="0" applyProtection="0"/>
    <xf numFmtId="0" fontId="15" fillId="0" borderId="0"/>
    <xf numFmtId="44"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4" fontId="15" fillId="0" borderId="0" applyFont="0" applyFill="0" applyBorder="0" applyAlignment="0" applyProtection="0"/>
    <xf numFmtId="43" fontId="15" fillId="0" borderId="0" applyFont="0" applyFill="0" applyBorder="0" applyAlignment="0" applyProtection="0"/>
    <xf numFmtId="0" fontId="15" fillId="0" borderId="0"/>
    <xf numFmtId="44" fontId="15" fillId="0" borderId="0" applyFont="0" applyFill="0" applyBorder="0" applyAlignment="0" applyProtection="0"/>
    <xf numFmtId="43" fontId="15" fillId="0" borderId="0" applyFont="0" applyFill="0" applyBorder="0" applyAlignment="0" applyProtection="0"/>
    <xf numFmtId="0" fontId="15" fillId="0" borderId="0"/>
    <xf numFmtId="44" fontId="15" fillId="0" borderId="0" applyFont="0" applyFill="0" applyBorder="0" applyAlignment="0" applyProtection="0"/>
    <xf numFmtId="43" fontId="15" fillId="0" borderId="0" applyFont="0" applyFill="0" applyBorder="0" applyAlignment="0" applyProtection="0"/>
    <xf numFmtId="0" fontId="15" fillId="0" borderId="0"/>
    <xf numFmtId="44" fontId="15" fillId="0" borderId="0" applyFont="0" applyFill="0" applyBorder="0" applyAlignment="0" applyProtection="0"/>
    <xf numFmtId="43" fontId="15" fillId="0" borderId="0" applyFont="0" applyFill="0" applyBorder="0" applyAlignment="0" applyProtection="0"/>
    <xf numFmtId="0" fontId="15" fillId="0" borderId="0"/>
    <xf numFmtId="44" fontId="15" fillId="0" borderId="0" applyFont="0" applyFill="0" applyBorder="0" applyAlignment="0" applyProtection="0"/>
    <xf numFmtId="43" fontId="15" fillId="0" borderId="0" applyFont="0" applyFill="0" applyBorder="0" applyAlignment="0" applyProtection="0"/>
    <xf numFmtId="0" fontId="15" fillId="0" borderId="0"/>
    <xf numFmtId="44"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4"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3" fontId="15" fillId="0" borderId="0" applyFont="0" applyFill="0" applyBorder="0" applyAlignment="0" applyProtection="0"/>
    <xf numFmtId="0" fontId="15" fillId="0" borderId="0"/>
    <xf numFmtId="44" fontId="15" fillId="0" borderId="0" applyFont="0" applyFill="0" applyBorder="0" applyAlignment="0" applyProtection="0"/>
    <xf numFmtId="43" fontId="15" fillId="0" borderId="0" applyFont="0" applyFill="0" applyBorder="0" applyAlignment="0" applyProtection="0"/>
    <xf numFmtId="0" fontId="15" fillId="0" borderId="0"/>
    <xf numFmtId="44" fontId="15" fillId="0" borderId="0" applyFont="0" applyFill="0" applyBorder="0" applyAlignment="0" applyProtection="0"/>
    <xf numFmtId="43" fontId="15" fillId="0" borderId="0" applyFont="0" applyFill="0" applyBorder="0" applyAlignment="0" applyProtection="0"/>
    <xf numFmtId="0" fontId="15" fillId="0" borderId="0"/>
    <xf numFmtId="44" fontId="15" fillId="0" borderId="0" applyFont="0" applyFill="0" applyBorder="0" applyAlignment="0" applyProtection="0"/>
    <xf numFmtId="43" fontId="15" fillId="0" borderId="0" applyFont="0" applyFill="0" applyBorder="0" applyAlignment="0" applyProtection="0"/>
    <xf numFmtId="0" fontId="15" fillId="0" borderId="0"/>
    <xf numFmtId="44" fontId="15" fillId="0" borderId="0" applyFont="0" applyFill="0" applyBorder="0" applyAlignment="0" applyProtection="0"/>
    <xf numFmtId="43" fontId="15" fillId="0" borderId="0" applyFont="0" applyFill="0" applyBorder="0" applyAlignment="0" applyProtection="0"/>
    <xf numFmtId="0" fontId="15" fillId="0" borderId="0"/>
    <xf numFmtId="44"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4" fontId="15" fillId="0" borderId="0" applyFont="0" applyFill="0" applyBorder="0" applyAlignment="0" applyProtection="0"/>
    <xf numFmtId="43" fontId="15" fillId="0" borderId="0" applyFont="0" applyFill="0" applyBorder="0" applyAlignment="0" applyProtection="0"/>
    <xf numFmtId="0" fontId="15" fillId="0" borderId="0"/>
    <xf numFmtId="0" fontId="15" fillId="3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24"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1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37" fillId="0" borderId="123" applyNumberFormat="0" applyFill="0" applyBorder="0" applyAlignment="0" applyProtection="0"/>
    <xf numFmtId="0" fontId="37" fillId="0" borderId="123" applyNumberFormat="0" applyFill="0" applyBorder="0" applyAlignment="0" applyProtection="0"/>
    <xf numFmtId="0" fontId="41" fillId="0" borderId="118">
      <alignment horizontal="left" vertical="center"/>
    </xf>
    <xf numFmtId="10" fontId="84" fillId="74" borderId="117" applyNumberFormat="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37" fillId="0" borderId="0"/>
    <xf numFmtId="0" fontId="37" fillId="0" borderId="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8"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44" fontId="15" fillId="0" borderId="0" applyFont="0" applyFill="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44" borderId="0" applyNumberFormat="0" applyBorder="0" applyAlignment="0" applyProtection="0"/>
    <xf numFmtId="0" fontId="15" fillId="1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39" borderId="0" applyNumberFormat="0" applyBorder="0" applyAlignment="0" applyProtection="0"/>
    <xf numFmtId="0" fontId="15" fillId="20" borderId="0" applyNumberFormat="0" applyBorder="0" applyAlignment="0" applyProtection="0"/>
    <xf numFmtId="0" fontId="15" fillId="12"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44"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44"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44"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1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44"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12" borderId="0" applyNumberFormat="0" applyBorder="0" applyAlignment="0" applyProtection="0"/>
    <xf numFmtId="0" fontId="15" fillId="44"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44"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44" borderId="0" applyNumberFormat="0" applyBorder="0" applyAlignment="0" applyProtection="0"/>
    <xf numFmtId="0" fontId="15" fillId="32" borderId="0" applyNumberFormat="0" applyBorder="0" applyAlignment="0" applyProtection="0"/>
    <xf numFmtId="0" fontId="15" fillId="39"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39" borderId="0" applyNumberFormat="0" applyBorder="0" applyAlignment="0" applyProtection="0"/>
    <xf numFmtId="0" fontId="15" fillId="32" borderId="0" applyNumberFormat="0" applyBorder="0" applyAlignment="0" applyProtection="0"/>
    <xf numFmtId="0" fontId="15" fillId="44" borderId="0" applyNumberFormat="0" applyBorder="0" applyAlignment="0" applyProtection="0"/>
    <xf numFmtId="0" fontId="15" fillId="3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42"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76" borderId="0" applyNumberFormat="0" applyBorder="0" applyAlignment="0" applyProtection="0"/>
    <xf numFmtId="0" fontId="15" fillId="21"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36" borderId="0" applyNumberFormat="0" applyBorder="0" applyAlignment="0" applyProtection="0"/>
    <xf numFmtId="0" fontId="15" fillId="25"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42" borderId="0" applyNumberFormat="0" applyBorder="0" applyAlignment="0" applyProtection="0"/>
    <xf numFmtId="0" fontId="15" fillId="2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3" borderId="0" applyNumberFormat="0" applyBorder="0" applyAlignment="0" applyProtection="0"/>
    <xf numFmtId="0" fontId="158" fillId="122" borderId="127" applyNumberFormat="0" applyAlignment="0" applyProtection="0"/>
    <xf numFmtId="0" fontId="158" fillId="122" borderId="127" applyNumberFormat="0" applyAlignment="0" applyProtection="0"/>
    <xf numFmtId="0" fontId="158" fillId="122" borderId="127" applyNumberFormat="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93" fillId="0" borderId="119" applyNumberFormat="0" applyFill="0" applyAlignment="0" applyProtection="0"/>
    <xf numFmtId="0" fontId="94" fillId="0" borderId="128" applyNumberFormat="0" applyFill="0" applyAlignment="0" applyProtection="0"/>
    <xf numFmtId="0" fontId="94" fillId="0" borderId="129" applyNumberFormat="0" applyFill="0" applyAlignment="0" applyProtection="0"/>
    <xf numFmtId="0" fontId="93" fillId="0" borderId="119" applyNumberFormat="0" applyFill="0" applyAlignment="0" applyProtection="0"/>
    <xf numFmtId="0" fontId="94" fillId="0" borderId="129" applyNumberFormat="0" applyFill="0" applyAlignment="0" applyProtection="0"/>
    <xf numFmtId="0" fontId="94" fillId="0" borderId="129" applyNumberFormat="0" applyFill="0" applyAlignment="0" applyProtection="0"/>
    <xf numFmtId="0" fontId="94" fillId="0" borderId="120" applyNumberFormat="0" applyFill="0" applyAlignment="0" applyProtection="0"/>
    <xf numFmtId="0" fontId="164" fillId="0" borderId="130" applyNumberFormat="0" applyFill="0" applyAlignment="0" applyProtection="0"/>
    <xf numFmtId="0" fontId="169" fillId="67" borderId="127" applyNumberFormat="0" applyAlignment="0" applyProtection="0"/>
    <xf numFmtId="0" fontId="169" fillId="67" borderId="127" applyNumberFormat="0" applyAlignment="0" applyProtection="0"/>
    <xf numFmtId="0" fontId="169" fillId="67" borderId="127" applyNumberFormat="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211" fontId="15" fillId="0" borderId="0"/>
    <xf numFmtId="211"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37" fillId="0" borderId="116" applyNumberFormat="0" applyAlignment="0">
      <alignment horizontal="center"/>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211" fontId="15" fillId="0" borderId="0"/>
    <xf numFmtId="0" fontId="15" fillId="0" borderId="0"/>
    <xf numFmtId="0" fontId="15" fillId="0" borderId="0"/>
    <xf numFmtId="211"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211" fontId="15" fillId="0" borderId="0"/>
    <xf numFmtId="0" fontId="15" fillId="0" borderId="0"/>
    <xf numFmtId="0" fontId="15" fillId="0" borderId="0"/>
    <xf numFmtId="0" fontId="15" fillId="0" borderId="0"/>
    <xf numFmtId="0" fontId="15" fillId="0" borderId="0"/>
    <xf numFmtId="0" fontId="15" fillId="0" borderId="0"/>
    <xf numFmtId="0" fontId="15" fillId="0" borderId="0"/>
    <xf numFmtId="211"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0" fillId="69" borderId="117" applyNumberFormat="0" applyAlignment="0"/>
    <xf numFmtId="1" fontId="40" fillId="69" borderId="117" applyNumberFormat="0" applyAlignment="0">
      <alignment horizontal="left"/>
    </xf>
    <xf numFmtId="1" fontId="40" fillId="93" borderId="117" applyNumberFormat="0" applyAlignment="0">
      <alignment horizontal="center"/>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7" fillId="0" borderId="116" applyNumberFormat="0" applyAlignment="0">
      <alignment horizontal="center"/>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0" borderId="17" applyNumberFormat="0" applyFont="0" applyAlignment="0" applyProtection="0"/>
    <xf numFmtId="0" fontId="15" fillId="10" borderId="17" applyNumberFormat="0" applyFont="0" applyAlignment="0" applyProtection="0"/>
    <xf numFmtId="0" fontId="15" fillId="10" borderId="17" applyNumberFormat="0" applyFont="0" applyAlignment="0" applyProtection="0"/>
    <xf numFmtId="0" fontId="15" fillId="10" borderId="17" applyNumberFormat="0" applyFont="0" applyAlignment="0" applyProtection="0"/>
    <xf numFmtId="0" fontId="15" fillId="10" borderId="17" applyNumberFormat="0" applyFont="0" applyAlignment="0" applyProtection="0"/>
    <xf numFmtId="0" fontId="84" fillId="66" borderId="127" applyNumberFormat="0" applyFont="0" applyAlignment="0" applyProtection="0"/>
    <xf numFmtId="0" fontId="84" fillId="66" borderId="127" applyNumberFormat="0" applyFont="0" applyAlignment="0" applyProtection="0"/>
    <xf numFmtId="0" fontId="15" fillId="10" borderId="17" applyNumberFormat="0" applyFont="0" applyAlignment="0" applyProtection="0"/>
    <xf numFmtId="0" fontId="15" fillId="10" borderId="17" applyNumberFormat="0" applyFont="0" applyAlignment="0" applyProtection="0"/>
    <xf numFmtId="0" fontId="15" fillId="10" borderId="17" applyNumberFormat="0" applyFont="0" applyAlignment="0" applyProtection="0"/>
    <xf numFmtId="0" fontId="15" fillId="10" borderId="17" applyNumberFormat="0" applyFont="0" applyAlignment="0" applyProtection="0"/>
    <xf numFmtId="0" fontId="15" fillId="10" borderId="17" applyNumberFormat="0" applyFont="0" applyAlignment="0" applyProtection="0"/>
    <xf numFmtId="0" fontId="15" fillId="10" borderId="17" applyNumberFormat="0" applyFont="0" applyAlignment="0" applyProtection="0"/>
    <xf numFmtId="0" fontId="84" fillId="66" borderId="127" applyNumberFormat="0" applyFont="0" applyAlignment="0" applyProtection="0"/>
    <xf numFmtId="0" fontId="15" fillId="10" borderId="17" applyNumberFormat="0" applyFont="0" applyAlignment="0" applyProtection="0"/>
    <xf numFmtId="0" fontId="15" fillId="10" borderId="17" applyNumberFormat="0" applyFont="0" applyAlignment="0" applyProtection="0"/>
    <xf numFmtId="0" fontId="15" fillId="10" borderId="17" applyNumberFormat="0" applyFont="0" applyAlignment="0" applyProtection="0"/>
    <xf numFmtId="0" fontId="15" fillId="10" borderId="17" applyNumberFormat="0" applyFont="0" applyAlignment="0" applyProtection="0"/>
    <xf numFmtId="0" fontId="15" fillId="10" borderId="17" applyNumberFormat="0" applyFont="0" applyAlignment="0" applyProtection="0"/>
    <xf numFmtId="0" fontId="15" fillId="10" borderId="17" applyNumberFormat="0" applyFont="0" applyAlignment="0" applyProtection="0"/>
    <xf numFmtId="0" fontId="15" fillId="10" borderId="17" applyNumberFormat="0" applyFont="0" applyAlignment="0" applyProtection="0"/>
    <xf numFmtId="0" fontId="15" fillId="10" borderId="17" applyNumberFormat="0" applyFont="0" applyAlignment="0" applyProtection="0"/>
    <xf numFmtId="0" fontId="15" fillId="10" borderId="17" applyNumberFormat="0" applyFont="0" applyAlignment="0" applyProtection="0"/>
    <xf numFmtId="0" fontId="15" fillId="10" borderId="17" applyNumberFormat="0" applyFont="0" applyAlignment="0" applyProtection="0"/>
    <xf numFmtId="0" fontId="15" fillId="10" borderId="17" applyNumberFormat="0" applyFont="0" applyAlignment="0" applyProtection="0"/>
    <xf numFmtId="0" fontId="15" fillId="10" borderId="17" applyNumberFormat="0" applyFont="0" applyAlignment="0" applyProtection="0"/>
    <xf numFmtId="0" fontId="15" fillId="10" borderId="17" applyNumberFormat="0" applyFont="0" applyAlignment="0" applyProtection="0"/>
    <xf numFmtId="0" fontId="15" fillId="10" borderId="17" applyNumberFormat="0" applyFont="0" applyAlignment="0" applyProtection="0"/>
    <xf numFmtId="0" fontId="15" fillId="10" borderId="17" applyNumberFormat="0" applyFont="0" applyAlignment="0" applyProtection="0"/>
    <xf numFmtId="0" fontId="15" fillId="10" borderId="17" applyNumberFormat="0" applyFont="0" applyAlignment="0" applyProtection="0"/>
    <xf numFmtId="0" fontId="15" fillId="10" borderId="17" applyNumberFormat="0" applyFont="0" applyAlignment="0" applyProtection="0"/>
    <xf numFmtId="0" fontId="15" fillId="10" borderId="17" applyNumberFormat="0" applyFont="0" applyAlignment="0" applyProtection="0"/>
    <xf numFmtId="0" fontId="15" fillId="10" borderId="17" applyNumberFormat="0" applyFont="0" applyAlignment="0" applyProtection="0"/>
    <xf numFmtId="0" fontId="15" fillId="10" borderId="17" applyNumberFormat="0" applyFont="0" applyAlignment="0" applyProtection="0"/>
    <xf numFmtId="0" fontId="15" fillId="10" borderId="17" applyNumberFormat="0" applyFont="0" applyAlignment="0" applyProtection="0"/>
    <xf numFmtId="0" fontId="15" fillId="10" borderId="17" applyNumberFormat="0" applyFont="0" applyAlignment="0" applyProtection="0"/>
    <xf numFmtId="0" fontId="15" fillId="10" borderId="17" applyNumberFormat="0" applyFont="0" applyAlignment="0" applyProtection="0"/>
    <xf numFmtId="0" fontId="15" fillId="10" borderId="17" applyNumberFormat="0" applyFont="0" applyAlignment="0" applyProtection="0"/>
    <xf numFmtId="0" fontId="84" fillId="66" borderId="127" applyNumberFormat="0" applyFont="0" applyAlignment="0" applyProtection="0"/>
    <xf numFmtId="0" fontId="15" fillId="10" borderId="17" applyNumberFormat="0" applyFont="0" applyAlignment="0" applyProtection="0"/>
    <xf numFmtId="0" fontId="15" fillId="10" borderId="17" applyNumberFormat="0" applyFont="0" applyAlignment="0" applyProtection="0"/>
    <xf numFmtId="0" fontId="15" fillId="10" borderId="17" applyNumberFormat="0" applyFont="0" applyAlignment="0" applyProtection="0"/>
    <xf numFmtId="0" fontId="15" fillId="10" borderId="17" applyNumberFormat="0" applyFont="0" applyAlignment="0" applyProtection="0"/>
    <xf numFmtId="0" fontId="15" fillId="10" borderId="17" applyNumberFormat="0" applyFont="0" applyAlignment="0" applyProtection="0"/>
    <xf numFmtId="0" fontId="15" fillId="10" borderId="17" applyNumberFormat="0" applyFont="0" applyAlignment="0" applyProtection="0"/>
    <xf numFmtId="0" fontId="15" fillId="10" borderId="17" applyNumberFormat="0" applyFont="0" applyAlignment="0" applyProtection="0"/>
    <xf numFmtId="0" fontId="15" fillId="10" borderId="17" applyNumberFormat="0" applyFont="0" applyAlignment="0" applyProtection="0"/>
    <xf numFmtId="0" fontId="15" fillId="10" borderId="17" applyNumberFormat="0" applyFont="0" applyAlignment="0" applyProtection="0"/>
    <xf numFmtId="0" fontId="15" fillId="10" borderId="17" applyNumberFormat="0" applyFont="0" applyAlignment="0" applyProtection="0"/>
    <xf numFmtId="0" fontId="15" fillId="10" borderId="17" applyNumberFormat="0" applyFont="0" applyAlignment="0" applyProtection="0"/>
    <xf numFmtId="0" fontId="15" fillId="10" borderId="17" applyNumberFormat="0" applyFont="0" applyAlignment="0" applyProtection="0"/>
    <xf numFmtId="0" fontId="15" fillId="10" borderId="17" applyNumberFormat="0" applyFont="0" applyAlignment="0" applyProtection="0"/>
    <xf numFmtId="0" fontId="15" fillId="10" borderId="17" applyNumberFormat="0" applyFont="0" applyAlignment="0" applyProtection="0"/>
    <xf numFmtId="0" fontId="15" fillId="10" borderId="17" applyNumberFormat="0" applyFont="0" applyAlignment="0" applyProtection="0"/>
    <xf numFmtId="0" fontId="15" fillId="10" borderId="17" applyNumberFormat="0" applyFont="0" applyAlignment="0" applyProtection="0"/>
    <xf numFmtId="0" fontId="15" fillId="10" borderId="17"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 fontId="84" fillId="76" borderId="127" applyNumberFormat="0" applyProtection="0">
      <alignment vertical="center"/>
    </xf>
    <xf numFmtId="4" fontId="84" fillId="76" borderId="127" applyNumberFormat="0" applyProtection="0">
      <alignment vertical="center"/>
    </xf>
    <xf numFmtId="4" fontId="84" fillId="76" borderId="127" applyNumberFormat="0" applyProtection="0">
      <alignment vertical="center"/>
    </xf>
    <xf numFmtId="4" fontId="84" fillId="76" borderId="127" applyNumberFormat="0" applyProtection="0">
      <alignment vertical="center"/>
    </xf>
    <xf numFmtId="4" fontId="84" fillId="76" borderId="127" applyNumberFormat="0" applyProtection="0">
      <alignment vertical="center"/>
    </xf>
    <xf numFmtId="4" fontId="112" fillId="78" borderId="117" applyNumberFormat="0" applyProtection="0">
      <alignment horizontal="right" vertical="center" wrapText="1"/>
    </xf>
    <xf numFmtId="4" fontId="173" fillId="77" borderId="127" applyNumberFormat="0" applyProtection="0">
      <alignment vertical="center"/>
    </xf>
    <xf numFmtId="4" fontId="173" fillId="77" borderId="127" applyNumberFormat="0" applyProtection="0">
      <alignment vertical="center"/>
    </xf>
    <xf numFmtId="4" fontId="84" fillId="77" borderId="127" applyNumberFormat="0" applyProtection="0">
      <alignment horizontal="left" vertical="center" indent="1"/>
    </xf>
    <xf numFmtId="4" fontId="84" fillId="77" borderId="127" applyNumberFormat="0" applyProtection="0">
      <alignment horizontal="left" vertical="center" indent="1"/>
    </xf>
    <xf numFmtId="4" fontId="84" fillId="77" borderId="127" applyNumberFormat="0" applyProtection="0">
      <alignment horizontal="left" vertical="center" indent="1"/>
    </xf>
    <xf numFmtId="4" fontId="84" fillId="77" borderId="127" applyNumberFormat="0" applyProtection="0">
      <alignment horizontal="left" vertical="center" indent="1"/>
    </xf>
    <xf numFmtId="4" fontId="112" fillId="78" borderId="117" applyNumberFormat="0" applyProtection="0">
      <alignment horizontal="left" vertical="center" indent="1"/>
    </xf>
    <xf numFmtId="4" fontId="84" fillId="52" borderId="127" applyNumberFormat="0" applyProtection="0">
      <alignment horizontal="left" vertical="center" indent="1"/>
    </xf>
    <xf numFmtId="4" fontId="84" fillId="52" borderId="127" applyNumberFormat="0" applyProtection="0">
      <alignment horizontal="left" vertical="center" indent="1"/>
    </xf>
    <xf numFmtId="4" fontId="117" fillId="81" borderId="117" applyNumberFormat="0" applyProtection="0">
      <alignment horizontal="left" vertical="center"/>
    </xf>
    <xf numFmtId="4" fontId="84" fillId="52" borderId="127" applyNumberFormat="0" applyProtection="0">
      <alignment horizontal="left" vertical="center" indent="1"/>
    </xf>
    <xf numFmtId="4" fontId="84" fillId="52" borderId="127" applyNumberFormat="0" applyProtection="0">
      <alignment horizontal="left" vertical="center" indent="1"/>
    </xf>
    <xf numFmtId="4" fontId="117" fillId="81" borderId="117" applyNumberFormat="0" applyProtection="0">
      <alignment horizontal="left" vertical="center"/>
    </xf>
    <xf numFmtId="4" fontId="84" fillId="36" borderId="127" applyNumberFormat="0" applyProtection="0">
      <alignment horizontal="right" vertical="center"/>
    </xf>
    <xf numFmtId="4" fontId="84" fillId="36" borderId="127" applyNumberFormat="0" applyProtection="0">
      <alignment horizontal="right" vertical="center"/>
    </xf>
    <xf numFmtId="4" fontId="84" fillId="36" borderId="127" applyNumberFormat="0" applyProtection="0">
      <alignment horizontal="right" vertical="center"/>
    </xf>
    <xf numFmtId="4" fontId="84" fillId="36" borderId="127" applyNumberFormat="0" applyProtection="0">
      <alignment horizontal="right" vertical="center"/>
    </xf>
    <xf numFmtId="4" fontId="84" fillId="131" borderId="127" applyNumberFormat="0" applyProtection="0">
      <alignment horizontal="right" vertical="center"/>
    </xf>
    <xf numFmtId="4" fontId="84" fillId="131" borderId="127" applyNumberFormat="0" applyProtection="0">
      <alignment horizontal="right" vertical="center"/>
    </xf>
    <xf numFmtId="4" fontId="84" fillId="131" borderId="127" applyNumberFormat="0" applyProtection="0">
      <alignment horizontal="right" vertical="center"/>
    </xf>
    <xf numFmtId="4" fontId="84" fillId="131" borderId="127" applyNumberFormat="0" applyProtection="0">
      <alignment horizontal="right" vertical="center"/>
    </xf>
    <xf numFmtId="4" fontId="84" fillId="61" borderId="131" applyNumberFormat="0" applyProtection="0">
      <alignment horizontal="right" vertical="center"/>
    </xf>
    <xf numFmtId="4" fontId="84" fillId="61" borderId="131" applyNumberFormat="0" applyProtection="0">
      <alignment horizontal="right" vertical="center"/>
    </xf>
    <xf numFmtId="4" fontId="84" fillId="61" borderId="131" applyNumberFormat="0" applyProtection="0">
      <alignment horizontal="right" vertical="center"/>
    </xf>
    <xf numFmtId="4" fontId="84" fillId="61" borderId="131" applyNumberFormat="0" applyProtection="0">
      <alignment horizontal="right" vertical="center"/>
    </xf>
    <xf numFmtId="4" fontId="84" fillId="49" borderId="127" applyNumberFormat="0" applyProtection="0">
      <alignment horizontal="right" vertical="center"/>
    </xf>
    <xf numFmtId="4" fontId="84" fillId="49" borderId="127" applyNumberFormat="0" applyProtection="0">
      <alignment horizontal="right" vertical="center"/>
    </xf>
    <xf numFmtId="4" fontId="84" fillId="49" borderId="127" applyNumberFormat="0" applyProtection="0">
      <alignment horizontal="right" vertical="center"/>
    </xf>
    <xf numFmtId="4" fontId="84" fillId="49" borderId="127" applyNumberFormat="0" applyProtection="0">
      <alignment horizontal="right" vertical="center"/>
    </xf>
    <xf numFmtId="4" fontId="84" fillId="53" borderId="127" applyNumberFormat="0" applyProtection="0">
      <alignment horizontal="right" vertical="center"/>
    </xf>
    <xf numFmtId="4" fontId="84" fillId="53" borderId="127" applyNumberFormat="0" applyProtection="0">
      <alignment horizontal="right" vertical="center"/>
    </xf>
    <xf numFmtId="4" fontId="84" fillId="53" borderId="127" applyNumberFormat="0" applyProtection="0">
      <alignment horizontal="right" vertical="center"/>
    </xf>
    <xf numFmtId="4" fontId="84" fillId="53" borderId="127" applyNumberFormat="0" applyProtection="0">
      <alignment horizontal="right" vertical="center"/>
    </xf>
    <xf numFmtId="4" fontId="84" fillId="68" borderId="127" applyNumberFormat="0" applyProtection="0">
      <alignment horizontal="right" vertical="center"/>
    </xf>
    <xf numFmtId="4" fontId="84" fillId="68" borderId="127" applyNumberFormat="0" applyProtection="0">
      <alignment horizontal="right" vertical="center"/>
    </xf>
    <xf numFmtId="4" fontId="84" fillId="68" borderId="127" applyNumberFormat="0" applyProtection="0">
      <alignment horizontal="right" vertical="center"/>
    </xf>
    <xf numFmtId="4" fontId="84" fillId="68" borderId="127" applyNumberFormat="0" applyProtection="0">
      <alignment horizontal="right" vertical="center"/>
    </xf>
    <xf numFmtId="4" fontId="84" fillId="47" borderId="127" applyNumberFormat="0" applyProtection="0">
      <alignment horizontal="right" vertical="center"/>
    </xf>
    <xf numFmtId="4" fontId="84" fillId="47" borderId="127" applyNumberFormat="0" applyProtection="0">
      <alignment horizontal="right" vertical="center"/>
    </xf>
    <xf numFmtId="4" fontId="84" fillId="47" borderId="127" applyNumberFormat="0" applyProtection="0">
      <alignment horizontal="right" vertical="center"/>
    </xf>
    <xf numFmtId="4" fontId="84" fillId="47" borderId="127" applyNumberFormat="0" applyProtection="0">
      <alignment horizontal="right" vertical="center"/>
    </xf>
    <xf numFmtId="4" fontId="84" fillId="72" borderId="127" applyNumberFormat="0" applyProtection="0">
      <alignment horizontal="right" vertical="center"/>
    </xf>
    <xf numFmtId="4" fontId="84" fillId="72" borderId="127" applyNumberFormat="0" applyProtection="0">
      <alignment horizontal="right" vertical="center"/>
    </xf>
    <xf numFmtId="4" fontId="84" fillId="72" borderId="127" applyNumberFormat="0" applyProtection="0">
      <alignment horizontal="right" vertical="center"/>
    </xf>
    <xf numFmtId="4" fontId="84" fillId="72" borderId="127" applyNumberFormat="0" applyProtection="0">
      <alignment horizontal="right" vertical="center"/>
    </xf>
    <xf numFmtId="4" fontId="84" fillId="46" borderId="127" applyNumberFormat="0" applyProtection="0">
      <alignment horizontal="right" vertical="center"/>
    </xf>
    <xf numFmtId="4" fontId="84" fillId="46" borderId="127" applyNumberFormat="0" applyProtection="0">
      <alignment horizontal="right" vertical="center"/>
    </xf>
    <xf numFmtId="4" fontId="84" fillId="46" borderId="127" applyNumberFormat="0" applyProtection="0">
      <alignment horizontal="right" vertical="center"/>
    </xf>
    <xf numFmtId="4" fontId="84" fillId="46" borderId="127" applyNumberFormat="0" applyProtection="0">
      <alignment horizontal="right" vertical="center"/>
    </xf>
    <xf numFmtId="4" fontId="84" fillId="136" borderId="131" applyNumberFormat="0" applyProtection="0">
      <alignment horizontal="left" vertical="center" indent="1"/>
    </xf>
    <xf numFmtId="4" fontId="84" fillId="136" borderId="131" applyNumberFormat="0" applyProtection="0">
      <alignment horizontal="left" vertical="center" indent="1"/>
    </xf>
    <xf numFmtId="4" fontId="84" fillId="136" borderId="131" applyNumberFormat="0" applyProtection="0">
      <alignment horizontal="left" vertical="center" indent="1"/>
    </xf>
    <xf numFmtId="4" fontId="84" fillId="136" borderId="131" applyNumberFormat="0" applyProtection="0">
      <alignment horizontal="left" vertical="center" indent="1"/>
    </xf>
    <xf numFmtId="4" fontId="116" fillId="0" borderId="117" applyNumberFormat="0" applyProtection="0">
      <alignment horizontal="left" vertical="center" indent="1"/>
    </xf>
    <xf numFmtId="4" fontId="37" fillId="65" borderId="131" applyNumberFormat="0" applyProtection="0">
      <alignment horizontal="left" vertical="center" indent="1"/>
    </xf>
    <xf numFmtId="4" fontId="37" fillId="65" borderId="131" applyNumberFormat="0" applyProtection="0">
      <alignment horizontal="left" vertical="center" indent="1"/>
    </xf>
    <xf numFmtId="4" fontId="72" fillId="0" borderId="117" applyNumberFormat="0" applyProtection="0">
      <alignment horizontal="left" vertical="center" indent="1"/>
    </xf>
    <xf numFmtId="4" fontId="72" fillId="88" borderId="132" applyNumberFormat="0" applyProtection="0">
      <alignment horizontal="left" vertical="center" indent="1"/>
    </xf>
    <xf numFmtId="4" fontId="72" fillId="88" borderId="132" applyNumberFormat="0" applyProtection="0">
      <alignment horizontal="left" vertical="center" indent="1"/>
    </xf>
    <xf numFmtId="4" fontId="37" fillId="65" borderId="131" applyNumberFormat="0" applyProtection="0">
      <alignment horizontal="left" vertical="center" indent="1"/>
    </xf>
    <xf numFmtId="4" fontId="37" fillId="65" borderId="131" applyNumberFormat="0" applyProtection="0">
      <alignment horizontal="left" vertical="center" indent="1"/>
    </xf>
    <xf numFmtId="4" fontId="84" fillId="104" borderId="127" applyNumberFormat="0" applyProtection="0">
      <alignment horizontal="right" vertical="center"/>
    </xf>
    <xf numFmtId="4" fontId="84" fillId="104" borderId="127" applyNumberFormat="0" applyProtection="0">
      <alignment horizontal="right" vertical="center"/>
    </xf>
    <xf numFmtId="4" fontId="84" fillId="104" borderId="127" applyNumberFormat="0" applyProtection="0">
      <alignment horizontal="right" vertical="center"/>
    </xf>
    <xf numFmtId="4" fontId="84" fillId="104" borderId="127" applyNumberFormat="0" applyProtection="0">
      <alignment horizontal="right" vertical="center"/>
    </xf>
    <xf numFmtId="4" fontId="121" fillId="75" borderId="121">
      <alignment horizontal="left" vertical="center" indent="1"/>
    </xf>
    <xf numFmtId="4" fontId="84" fillId="89" borderId="131" applyNumberFormat="0" applyProtection="0">
      <alignment horizontal="left" vertical="center" indent="1"/>
    </xf>
    <xf numFmtId="4" fontId="84" fillId="89" borderId="131" applyNumberFormat="0" applyProtection="0">
      <alignment horizontal="left" vertical="center" indent="1"/>
    </xf>
    <xf numFmtId="4" fontId="84" fillId="89" borderId="131" applyNumberFormat="0" applyProtection="0">
      <alignment horizontal="left" vertical="center" indent="1"/>
    </xf>
    <xf numFmtId="4" fontId="84" fillId="89" borderId="131" applyNumberFormat="0" applyProtection="0">
      <alignment horizontal="left" vertical="center" indent="1"/>
    </xf>
    <xf numFmtId="4" fontId="84" fillId="104" borderId="131" applyNumberFormat="0" applyProtection="0">
      <alignment horizontal="left" vertical="center" indent="1"/>
    </xf>
    <xf numFmtId="4" fontId="84" fillId="104" borderId="131" applyNumberFormat="0" applyProtection="0">
      <alignment horizontal="left" vertical="center" indent="1"/>
    </xf>
    <xf numFmtId="4" fontId="84" fillId="104" borderId="131" applyNumberFormat="0" applyProtection="0">
      <alignment horizontal="left" vertical="center" indent="1"/>
    </xf>
    <xf numFmtId="4" fontId="84" fillId="104" borderId="131" applyNumberFormat="0" applyProtection="0">
      <alignment horizontal="left" vertical="center" indent="1"/>
    </xf>
    <xf numFmtId="0" fontId="84" fillId="48" borderId="127" applyNumberFormat="0" applyProtection="0">
      <alignment horizontal="left" vertical="center" indent="1"/>
    </xf>
    <xf numFmtId="0" fontId="84" fillId="48" borderId="127" applyNumberFormat="0" applyProtection="0">
      <alignment horizontal="left" vertical="center" indent="1"/>
    </xf>
    <xf numFmtId="0" fontId="117" fillId="84" borderId="117" applyNumberFormat="0" applyProtection="0">
      <alignment horizontal="left" vertical="center" indent="2"/>
    </xf>
    <xf numFmtId="0" fontId="84" fillId="48" borderId="127" applyNumberFormat="0" applyProtection="0">
      <alignment horizontal="left" vertical="center" indent="1"/>
    </xf>
    <xf numFmtId="0" fontId="84" fillId="48" borderId="127" applyNumberFormat="0" applyProtection="0">
      <alignment horizontal="left" vertical="center" indent="1"/>
    </xf>
    <xf numFmtId="0" fontId="117" fillId="84" borderId="117" applyNumberFormat="0" applyProtection="0">
      <alignment horizontal="left" vertical="center" indent="2"/>
    </xf>
    <xf numFmtId="0" fontId="84" fillId="70" borderId="127" applyNumberFormat="0" applyProtection="0">
      <alignment horizontal="left" vertical="center" indent="1"/>
    </xf>
    <xf numFmtId="0" fontId="84" fillId="70" borderId="127" applyNumberFormat="0" applyProtection="0">
      <alignment horizontal="left" vertical="center" indent="1"/>
    </xf>
    <xf numFmtId="0" fontId="84" fillId="70" borderId="127" applyNumberFormat="0" applyProtection="0">
      <alignment horizontal="left" vertical="center" indent="1"/>
    </xf>
    <xf numFmtId="0" fontId="84" fillId="70" borderId="127" applyNumberFormat="0" applyProtection="0">
      <alignment horizontal="left" vertical="center" indent="1"/>
    </xf>
    <xf numFmtId="0" fontId="104" fillId="0" borderId="117" applyNumberFormat="0" applyProtection="0">
      <alignment horizontal="left" vertical="center" indent="2"/>
    </xf>
    <xf numFmtId="0" fontId="84" fillId="44" borderId="127" applyNumberFormat="0" applyProtection="0">
      <alignment horizontal="left" vertical="center" indent="1"/>
    </xf>
    <xf numFmtId="0" fontId="84" fillId="44" borderId="127" applyNumberFormat="0" applyProtection="0">
      <alignment horizontal="left" vertical="center" indent="1"/>
    </xf>
    <xf numFmtId="0" fontId="84" fillId="44" borderId="127" applyNumberFormat="0" applyProtection="0">
      <alignment horizontal="left" vertical="center" indent="1"/>
    </xf>
    <xf numFmtId="0" fontId="84" fillId="44" borderId="127" applyNumberFormat="0" applyProtection="0">
      <alignment horizontal="left" vertical="center" indent="1"/>
    </xf>
    <xf numFmtId="0" fontId="104" fillId="0" borderId="117" applyNumberFormat="0" applyProtection="0">
      <alignment horizontal="left" vertical="center" indent="2"/>
    </xf>
    <xf numFmtId="0" fontId="84" fillId="89" borderId="127" applyNumberFormat="0" applyProtection="0">
      <alignment horizontal="left" vertical="center" indent="1"/>
    </xf>
    <xf numFmtId="0" fontId="84" fillId="89" borderId="127" applyNumberFormat="0" applyProtection="0">
      <alignment horizontal="left" vertical="center" indent="1"/>
    </xf>
    <xf numFmtId="0" fontId="84" fillId="89" borderId="127" applyNumberFormat="0" applyProtection="0">
      <alignment horizontal="left" vertical="center" indent="1"/>
    </xf>
    <xf numFmtId="0" fontId="84" fillId="89" borderId="127" applyNumberFormat="0" applyProtection="0">
      <alignment horizontal="left" vertical="center" indent="1"/>
    </xf>
    <xf numFmtId="0" fontId="104" fillId="0" borderId="117" applyNumberFormat="0" applyProtection="0">
      <alignment horizontal="left" vertical="center" indent="2"/>
    </xf>
    <xf numFmtId="0" fontId="15" fillId="0" borderId="0"/>
    <xf numFmtId="0" fontId="15" fillId="0" borderId="0"/>
    <xf numFmtId="0" fontId="15" fillId="0" borderId="0"/>
    <xf numFmtId="0" fontId="37" fillId="87" borderId="117" applyNumberFormat="0">
      <protection locked="0"/>
    </xf>
    <xf numFmtId="0" fontId="37" fillId="87" borderId="117" applyNumberFormat="0">
      <protection locked="0"/>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7" fillId="87" borderId="117" applyNumberFormat="0">
      <protection locked="0"/>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7" fillId="87" borderId="117" applyNumberFormat="0">
      <protection locked="0"/>
    </xf>
    <xf numFmtId="0" fontId="15" fillId="0" borderId="0"/>
    <xf numFmtId="0" fontId="15" fillId="0" borderId="0"/>
    <xf numFmtId="0" fontId="15" fillId="0" borderId="0"/>
    <xf numFmtId="4" fontId="173" fillId="74" borderId="117" applyNumberFormat="0" applyProtection="0">
      <alignment vertical="center"/>
    </xf>
    <xf numFmtId="4" fontId="173" fillId="74" borderId="117" applyNumberFormat="0" applyProtection="0">
      <alignment vertical="center"/>
    </xf>
    <xf numFmtId="4" fontId="123" fillId="79" borderId="121">
      <alignment vertical="center"/>
    </xf>
    <xf numFmtId="4" fontId="124" fillId="79" borderId="121">
      <alignment vertical="center"/>
    </xf>
    <xf numFmtId="4" fontId="123" fillId="80" borderId="121">
      <alignment vertical="center"/>
    </xf>
    <xf numFmtId="4" fontId="124" fillId="80" borderId="121">
      <alignment vertical="center"/>
    </xf>
    <xf numFmtId="4" fontId="84" fillId="0" borderId="127" applyNumberFormat="0" applyProtection="0">
      <alignment horizontal="right" vertical="center"/>
    </xf>
    <xf numFmtId="4" fontId="84" fillId="0" borderId="127" applyNumberFormat="0" applyProtection="0">
      <alignment horizontal="right" vertical="center"/>
    </xf>
    <xf numFmtId="4" fontId="84" fillId="0" borderId="127" applyNumberFormat="0" applyProtection="0">
      <alignment horizontal="right" vertical="center"/>
    </xf>
    <xf numFmtId="4" fontId="125" fillId="0" borderId="117" applyNumberFormat="0" applyProtection="0">
      <alignment horizontal="right" vertical="center" wrapText="1"/>
    </xf>
    <xf numFmtId="4" fontId="84" fillId="0" borderId="127" applyNumberFormat="0" applyProtection="0">
      <alignment horizontal="right" vertical="center"/>
    </xf>
    <xf numFmtId="4" fontId="84" fillId="0" borderId="127" applyNumberFormat="0" applyProtection="0">
      <alignment horizontal="right" vertical="center"/>
    </xf>
    <xf numFmtId="4" fontId="125" fillId="0" borderId="117" applyNumberFormat="0" applyProtection="0">
      <alignment horizontal="right" vertical="center" wrapText="1"/>
    </xf>
    <xf numFmtId="4" fontId="173" fillId="75" borderId="127" applyNumberFormat="0" applyProtection="0">
      <alignment horizontal="right" vertical="center"/>
    </xf>
    <xf numFmtId="4" fontId="173" fillId="75" borderId="127" applyNumberFormat="0" applyProtection="0">
      <alignment horizontal="right" vertical="center"/>
    </xf>
    <xf numFmtId="4" fontId="126" fillId="79" borderId="121">
      <alignment vertical="center"/>
    </xf>
    <xf numFmtId="4" fontId="127" fillId="79" borderId="121">
      <alignment vertical="center"/>
    </xf>
    <xf numFmtId="4" fontId="126" fillId="80" borderId="121">
      <alignment vertical="center"/>
    </xf>
    <xf numFmtId="4" fontId="127" fillId="90" borderId="121">
      <alignment vertical="center"/>
    </xf>
    <xf numFmtId="4" fontId="84" fillId="52" borderId="127" applyNumberFormat="0" applyProtection="0">
      <alignment horizontal="left" vertical="center" indent="1"/>
    </xf>
    <xf numFmtId="4" fontId="84" fillId="52" borderId="127" applyNumberFormat="0" applyProtection="0">
      <alignment horizontal="left" vertical="center" indent="1"/>
    </xf>
    <xf numFmtId="4" fontId="125" fillId="0" borderId="117" applyNumberFormat="0" applyProtection="0">
      <alignment horizontal="left" vertical="center" indent="1"/>
    </xf>
    <xf numFmtId="4" fontId="84" fillId="52" borderId="127" applyNumberFormat="0" applyProtection="0">
      <alignment horizontal="left" vertical="center" indent="1"/>
    </xf>
    <xf numFmtId="4" fontId="84" fillId="52" borderId="127" applyNumberFormat="0" applyProtection="0">
      <alignment horizontal="left" vertical="center" indent="1"/>
    </xf>
    <xf numFmtId="4" fontId="125" fillId="0" borderId="117" applyNumberFormat="0" applyProtection="0">
      <alignment horizontal="left" vertical="center" indent="1"/>
    </xf>
    <xf numFmtId="0" fontId="117" fillId="91" borderId="117" applyNumberFormat="0" applyProtection="0">
      <alignment horizontal="center" vertical="top" wrapText="1"/>
    </xf>
    <xf numFmtId="0" fontId="117" fillId="91" borderId="117" applyNumberFormat="0" applyProtection="0">
      <alignment horizontal="center" vertical="top" wrapText="1"/>
    </xf>
    <xf numFmtId="4" fontId="114" fillId="80" borderId="121">
      <alignment vertical="center"/>
    </xf>
    <xf numFmtId="4" fontId="115" fillId="80" borderId="121">
      <alignment vertical="center"/>
    </xf>
    <xf numFmtId="4" fontId="175" fillId="139" borderId="131" applyNumberFormat="0" applyProtection="0">
      <alignment horizontal="left" vertical="center" indent="1"/>
    </xf>
    <xf numFmtId="4" fontId="175" fillId="139" borderId="131" applyNumberFormat="0" applyProtection="0">
      <alignment horizontal="left" vertical="center" indent="1"/>
    </xf>
    <xf numFmtId="0" fontId="84" fillId="140" borderId="117"/>
    <xf numFmtId="0" fontId="84" fillId="140" borderId="117"/>
    <xf numFmtId="0" fontId="84" fillId="140" borderId="117"/>
    <xf numFmtId="0" fontId="84" fillId="140" borderId="117"/>
    <xf numFmtId="0" fontId="84" fillId="140" borderId="117"/>
    <xf numFmtId="4" fontId="178" fillId="87" borderId="127" applyNumberFormat="0" applyProtection="0">
      <alignment horizontal="right" vertical="center"/>
    </xf>
    <xf numFmtId="4" fontId="178" fillId="87" borderId="127" applyNumberFormat="0" applyProtection="0">
      <alignment horizontal="right" vertical="center"/>
    </xf>
    <xf numFmtId="195" fontId="138" fillId="0" borderId="122">
      <alignment horizontal="center"/>
    </xf>
    <xf numFmtId="0" fontId="182" fillId="0" borderId="117" applyNumberFormat="0" applyFill="0" applyProtection="0">
      <alignment wrapText="1"/>
    </xf>
    <xf numFmtId="0" fontId="182" fillId="0" borderId="117" applyNumberFormat="0" applyFill="0" applyProtection="0">
      <alignment wrapText="1"/>
    </xf>
    <xf numFmtId="0" fontId="37" fillId="0" borderId="89" applyNumberFormat="0" applyFont="0" applyFill="0" applyAlignment="0" applyProtection="0"/>
    <xf numFmtId="0" fontId="37" fillId="0" borderId="89" applyNumberFormat="0" applyFont="0" applyFill="0" applyAlignment="0" applyProtection="0"/>
    <xf numFmtId="0" fontId="37" fillId="0" borderId="89" applyNumberFormat="0" applyFont="0" applyFill="0" applyAlignment="0" applyProtection="0"/>
    <xf numFmtId="0" fontId="37" fillId="0" borderId="89" applyNumberFormat="0" applyFont="0" applyFill="0" applyAlignment="0" applyProtection="0"/>
    <xf numFmtId="0" fontId="37" fillId="0" borderId="122" applyNumberFormat="0" applyFont="0" applyFill="0" applyAlignment="0" applyProtection="0"/>
    <xf numFmtId="0" fontId="37" fillId="0" borderId="122" applyNumberFormat="0" applyFont="0" applyFill="0" applyAlignment="0" applyProtection="0"/>
    <xf numFmtId="0" fontId="37" fillId="0" borderId="122" applyNumberFormat="0" applyFont="0" applyFill="0" applyAlignment="0" applyProtection="0"/>
    <xf numFmtId="0" fontId="37" fillId="0" borderId="122" applyNumberFormat="0" applyFont="0" applyFill="0" applyAlignment="0" applyProtection="0"/>
    <xf numFmtId="0" fontId="37" fillId="0" borderId="126" applyNumberFormat="0" applyFont="0" applyFill="0" applyAlignment="0" applyProtection="0"/>
    <xf numFmtId="0" fontId="37" fillId="0" borderId="126" applyNumberFormat="0" applyFont="0" applyFill="0" applyAlignment="0" applyProtection="0"/>
    <xf numFmtId="0" fontId="37" fillId="0" borderId="126" applyNumberFormat="0" applyFont="0" applyFill="0" applyAlignment="0" applyProtection="0"/>
    <xf numFmtId="0" fontId="37" fillId="0" borderId="126" applyNumberFormat="0" applyFont="0" applyFill="0" applyAlignment="0" applyProtection="0"/>
    <xf numFmtId="0" fontId="37" fillId="0" borderId="123" applyNumberFormat="0" applyFill="0" applyBorder="0" applyAlignment="0" applyProtection="0"/>
    <xf numFmtId="0" fontId="37" fillId="0" borderId="123" applyNumberFormat="0" applyFill="0" applyBorder="0" applyAlignment="0" applyProtection="0"/>
    <xf numFmtId="0" fontId="143" fillId="0" borderId="133" applyNumberFormat="0" applyFill="0" applyAlignment="0" applyProtection="0"/>
    <xf numFmtId="0" fontId="143" fillId="0" borderId="134" applyNumberFormat="0" applyFill="0" applyAlignment="0" applyProtection="0"/>
    <xf numFmtId="0" fontId="143" fillId="0" borderId="133" applyNumberFormat="0" applyFill="0" applyAlignment="0" applyProtection="0"/>
    <xf numFmtId="0" fontId="143" fillId="0" borderId="134" applyNumberFormat="0" applyFill="0" applyAlignment="0" applyProtection="0"/>
    <xf numFmtId="0" fontId="37" fillId="0" borderId="123" applyNumberFormat="0" applyFill="0" applyBorder="0" applyAlignment="0" applyProtection="0"/>
    <xf numFmtId="0" fontId="143" fillId="0" borderId="134" applyNumberFormat="0" applyFill="0" applyAlignment="0" applyProtection="0"/>
    <xf numFmtId="0" fontId="37" fillId="0" borderId="123" applyNumberFormat="0" applyFill="0" applyBorder="0" applyAlignment="0" applyProtection="0"/>
    <xf numFmtId="193" fontId="37" fillId="0" borderId="124">
      <protection locked="0"/>
    </xf>
    <xf numFmtId="193" fontId="37" fillId="0" borderId="124">
      <protection locked="0"/>
    </xf>
    <xf numFmtId="193" fontId="37" fillId="0" borderId="124">
      <protection locked="0"/>
    </xf>
    <xf numFmtId="193" fontId="37" fillId="0" borderId="124">
      <protection locked="0"/>
    </xf>
    <xf numFmtId="193" fontId="37" fillId="0" borderId="124">
      <protection locked="0"/>
    </xf>
    <xf numFmtId="0" fontId="15" fillId="0" borderId="0"/>
    <xf numFmtId="0" fontId="15" fillId="0" borderId="0"/>
    <xf numFmtId="43" fontId="15" fillId="0" borderId="0" applyFont="0" applyFill="0" applyBorder="0" applyAlignment="0" applyProtection="0"/>
    <xf numFmtId="0" fontId="15" fillId="0" borderId="0"/>
    <xf numFmtId="44" fontId="15" fillId="0" borderId="0" applyFont="0" applyFill="0" applyBorder="0" applyAlignment="0" applyProtection="0"/>
    <xf numFmtId="43" fontId="15" fillId="0" borderId="0" applyFont="0" applyFill="0" applyBorder="0" applyAlignment="0" applyProtection="0"/>
    <xf numFmtId="0" fontId="73" fillId="48" borderId="135" applyNumberFormat="0" applyAlignment="0" applyProtection="0"/>
    <xf numFmtId="0" fontId="74" fillId="121" borderId="135" applyNumberFormat="0" applyAlignment="0" applyProtection="0"/>
    <xf numFmtId="0" fontId="158" fillId="122" borderId="127" applyNumberFormat="0" applyAlignment="0" applyProtection="0"/>
    <xf numFmtId="0" fontId="73" fillId="48" borderId="135" applyNumberFormat="0" applyAlignment="0" applyProtection="0"/>
    <xf numFmtId="0" fontId="158" fillId="122" borderId="127" applyNumberFormat="0" applyAlignment="0" applyProtection="0"/>
    <xf numFmtId="0" fontId="158" fillId="122" borderId="127" applyNumberFormat="0" applyAlignment="0" applyProtection="0"/>
    <xf numFmtId="0" fontId="74" fillId="41" borderId="135" applyNumberFormat="0" applyAlignment="0" applyProtection="0"/>
    <xf numFmtId="0" fontId="74" fillId="41" borderId="135" applyNumberFormat="0" applyAlignment="0" applyProtection="0"/>
    <xf numFmtId="0" fontId="74" fillId="41" borderId="135" applyNumberFormat="0" applyAlignment="0" applyProtection="0"/>
    <xf numFmtId="0" fontId="74" fillId="41" borderId="135" applyNumberFormat="0" applyAlignment="0" applyProtection="0"/>
    <xf numFmtId="0" fontId="74" fillId="41" borderId="135" applyNumberFormat="0" applyAlignment="0" applyProtection="0"/>
    <xf numFmtId="0" fontId="74" fillId="41" borderId="135" applyNumberFormat="0" applyAlignment="0" applyProtection="0"/>
    <xf numFmtId="10" fontId="84" fillId="74" borderId="117" applyNumberFormat="0" applyBorder="0" applyAlignment="0" applyProtection="0"/>
    <xf numFmtId="0" fontId="97" fillId="43" borderId="135" applyNumberFormat="0" applyAlignment="0" applyProtection="0"/>
    <xf numFmtId="0" fontId="169" fillId="67" borderId="127" applyNumberFormat="0" applyAlignment="0" applyProtection="0"/>
    <xf numFmtId="0" fontId="97" fillId="43" borderId="135" applyNumberFormat="0" applyAlignment="0" applyProtection="0"/>
    <xf numFmtId="0" fontId="169" fillId="67" borderId="127" applyNumberFormat="0" applyAlignment="0" applyProtection="0"/>
    <xf numFmtId="0" fontId="169" fillId="67" borderId="127" applyNumberFormat="0" applyAlignment="0" applyProtection="0"/>
    <xf numFmtId="0" fontId="97" fillId="43" borderId="135" applyNumberFormat="0" applyAlignment="0" applyProtection="0"/>
    <xf numFmtId="0" fontId="97" fillId="43" borderId="135" applyNumberFormat="0" applyAlignment="0" applyProtection="0"/>
    <xf numFmtId="0" fontId="97" fillId="43" borderId="135" applyNumberFormat="0" applyAlignment="0" applyProtection="0"/>
    <xf numFmtId="0" fontId="97" fillId="43" borderId="135" applyNumberFormat="0" applyAlignment="0" applyProtection="0"/>
    <xf numFmtId="0" fontId="169" fillId="67" borderId="135" applyNumberFormat="0" applyAlignment="0" applyProtection="0"/>
    <xf numFmtId="0" fontId="97" fillId="43" borderId="135" applyNumberFormat="0" applyAlignment="0" applyProtection="0"/>
    <xf numFmtId="0" fontId="169" fillId="67" borderId="135" applyNumberFormat="0" applyAlignment="0" applyProtection="0"/>
    <xf numFmtId="0" fontId="97" fillId="43" borderId="135" applyNumberFormat="0" applyAlignment="0" applyProtection="0"/>
    <xf numFmtId="0" fontId="97" fillId="43" borderId="135" applyNumberFormat="0" applyAlignment="0" applyProtection="0"/>
    <xf numFmtId="0" fontId="97" fillId="43" borderId="135" applyNumberFormat="0" applyAlignment="0" applyProtection="0"/>
    <xf numFmtId="0" fontId="97" fillId="43" borderId="135" applyNumberFormat="0" applyAlignment="0" applyProtection="0"/>
    <xf numFmtId="0" fontId="97" fillId="43" borderId="135" applyNumberFormat="0" applyAlignment="0" applyProtection="0"/>
    <xf numFmtId="0" fontId="97" fillId="43" borderId="135" applyNumberFormat="0" applyAlignment="0" applyProtection="0"/>
    <xf numFmtId="0" fontId="97" fillId="43" borderId="135" applyNumberFormat="0" applyAlignment="0" applyProtection="0"/>
    <xf numFmtId="0" fontId="97" fillId="43" borderId="135" applyNumberFormat="0" applyAlignment="0" applyProtection="0"/>
    <xf numFmtId="0" fontId="37" fillId="66" borderId="136" applyNumberFormat="0" applyFont="0" applyAlignment="0" applyProtection="0"/>
    <xf numFmtId="0" fontId="37" fillId="39" borderId="136" applyNumberFormat="0" applyFont="0" applyAlignment="0" applyProtection="0"/>
    <xf numFmtId="0" fontId="84" fillId="66" borderId="127" applyNumberFormat="0" applyFont="0" applyAlignment="0" applyProtection="0"/>
    <xf numFmtId="0" fontId="72" fillId="39" borderId="136" applyNumberFormat="0" applyFont="0" applyAlignment="0" applyProtection="0"/>
    <xf numFmtId="0" fontId="84" fillId="66" borderId="127" applyNumberFormat="0" applyFont="0" applyAlignment="0" applyProtection="0"/>
    <xf numFmtId="0" fontId="72" fillId="39" borderId="136" applyNumberFormat="0" applyFont="0" applyAlignment="0" applyProtection="0"/>
    <xf numFmtId="0" fontId="72" fillId="39" borderId="136" applyNumberFormat="0" applyFont="0" applyAlignment="0" applyProtection="0"/>
    <xf numFmtId="0" fontId="37" fillId="39" borderId="136" applyNumberFormat="0" applyFont="0" applyAlignment="0" applyProtection="0"/>
    <xf numFmtId="0" fontId="84" fillId="66" borderId="127" applyNumberFormat="0" applyFont="0" applyAlignment="0" applyProtection="0"/>
    <xf numFmtId="0" fontId="37" fillId="39" borderId="135" applyNumberFormat="0" applyFont="0" applyAlignment="0" applyProtection="0"/>
    <xf numFmtId="0" fontId="37" fillId="39" borderId="135" applyNumberFormat="0" applyFont="0" applyAlignment="0" applyProtection="0"/>
    <xf numFmtId="0" fontId="84" fillId="66" borderId="127" applyNumberFormat="0" applyFont="0" applyAlignment="0" applyProtection="0"/>
    <xf numFmtId="0" fontId="37" fillId="39" borderId="135" applyNumberFormat="0" applyFont="0" applyAlignment="0" applyProtection="0"/>
    <xf numFmtId="0" fontId="37" fillId="39" borderId="135" applyNumberFormat="0" applyFont="0" applyAlignment="0" applyProtection="0"/>
    <xf numFmtId="0" fontId="37" fillId="39" borderId="135" applyNumberFormat="0" applyFont="0" applyAlignment="0" applyProtection="0"/>
    <xf numFmtId="4" fontId="84" fillId="76" borderId="127" applyNumberFormat="0" applyProtection="0">
      <alignment vertical="center"/>
    </xf>
    <xf numFmtId="4" fontId="84" fillId="76" borderId="127" applyNumberFormat="0" applyProtection="0">
      <alignment vertical="center"/>
    </xf>
    <xf numFmtId="4" fontId="84" fillId="76" borderId="127" applyNumberFormat="0" applyProtection="0">
      <alignment vertical="center"/>
    </xf>
    <xf numFmtId="4" fontId="84" fillId="76" borderId="127" applyNumberFormat="0" applyProtection="0">
      <alignment vertical="center"/>
    </xf>
    <xf numFmtId="4" fontId="84" fillId="76" borderId="127" applyNumberFormat="0" applyProtection="0">
      <alignment vertical="center"/>
    </xf>
    <xf numFmtId="4" fontId="112" fillId="78" borderId="117" applyNumberFormat="0" applyProtection="0">
      <alignment horizontal="right" vertical="center" wrapText="1"/>
    </xf>
    <xf numFmtId="4" fontId="116" fillId="76" borderId="137" applyNumberFormat="0" applyProtection="0">
      <alignment vertical="center"/>
    </xf>
    <xf numFmtId="4" fontId="173" fillId="77" borderId="127" applyNumberFormat="0" applyProtection="0">
      <alignment vertical="center"/>
    </xf>
    <xf numFmtId="4" fontId="173" fillId="77" borderId="127" applyNumberFormat="0" applyProtection="0">
      <alignment vertical="center"/>
    </xf>
    <xf numFmtId="4" fontId="113" fillId="77" borderId="137" applyNumberFormat="0" applyProtection="0">
      <alignment vertical="center"/>
    </xf>
    <xf numFmtId="4" fontId="113" fillId="76" borderId="137" applyNumberFormat="0" applyProtection="0">
      <alignment vertical="center"/>
    </xf>
    <xf numFmtId="4" fontId="84" fillId="77" borderId="127" applyNumberFormat="0" applyProtection="0">
      <alignment horizontal="left" vertical="center" indent="1"/>
    </xf>
    <xf numFmtId="4" fontId="84" fillId="77" borderId="127" applyNumberFormat="0" applyProtection="0">
      <alignment horizontal="left" vertical="center" indent="1"/>
    </xf>
    <xf numFmtId="4" fontId="84" fillId="77" borderId="127" applyNumberFormat="0" applyProtection="0">
      <alignment horizontal="left" vertical="center" indent="1"/>
    </xf>
    <xf numFmtId="4" fontId="84" fillId="77" borderId="127" applyNumberFormat="0" applyProtection="0">
      <alignment horizontal="left" vertical="center" indent="1"/>
    </xf>
    <xf numFmtId="4" fontId="112" fillId="78" borderId="117" applyNumberFormat="0" applyProtection="0">
      <alignment horizontal="left" vertical="center" indent="1"/>
    </xf>
    <xf numFmtId="4" fontId="116" fillId="76" borderId="137" applyNumberFormat="0" applyProtection="0">
      <alignment horizontal="left" vertical="center" indent="1"/>
    </xf>
    <xf numFmtId="0" fontId="174" fillId="76" borderId="137" applyNumberFormat="0" applyProtection="0">
      <alignment horizontal="left" vertical="top" indent="1"/>
    </xf>
    <xf numFmtId="0" fontId="174" fillId="76" borderId="137" applyNumberFormat="0" applyProtection="0">
      <alignment horizontal="left" vertical="top" indent="1"/>
    </xf>
    <xf numFmtId="0" fontId="116" fillId="77" borderId="137" applyNumberFormat="0" applyProtection="0">
      <alignment horizontal="left" vertical="top" indent="1"/>
    </xf>
    <xf numFmtId="0" fontId="116" fillId="76" borderId="137" applyNumberFormat="0" applyProtection="0">
      <alignment horizontal="left" vertical="top" indent="1"/>
    </xf>
    <xf numFmtId="4" fontId="84" fillId="52" borderId="127" applyNumberFormat="0" applyProtection="0">
      <alignment horizontal="left" vertical="center" indent="1"/>
    </xf>
    <xf numFmtId="4" fontId="84" fillId="52" borderId="127" applyNumberFormat="0" applyProtection="0">
      <alignment horizontal="left" vertical="center" indent="1"/>
    </xf>
    <xf numFmtId="4" fontId="117" fillId="81" borderId="117" applyNumberFormat="0" applyProtection="0">
      <alignment horizontal="left" vertical="center"/>
    </xf>
    <xf numFmtId="4" fontId="84" fillId="52" borderId="127" applyNumberFormat="0" applyProtection="0">
      <alignment horizontal="left" vertical="center" indent="1"/>
    </xf>
    <xf numFmtId="4" fontId="84" fillId="52" borderId="127" applyNumberFormat="0" applyProtection="0">
      <alignment horizontal="left" vertical="center" indent="1"/>
    </xf>
    <xf numFmtId="4" fontId="117" fillId="81" borderId="117" applyNumberFormat="0" applyProtection="0">
      <alignment horizontal="left" vertical="center"/>
    </xf>
    <xf numFmtId="4" fontId="84" fillId="36" borderId="127" applyNumberFormat="0" applyProtection="0">
      <alignment horizontal="right" vertical="center"/>
    </xf>
    <xf numFmtId="4" fontId="84" fillId="36" borderId="127" applyNumberFormat="0" applyProtection="0">
      <alignment horizontal="right" vertical="center"/>
    </xf>
    <xf numFmtId="4" fontId="84" fillId="36" borderId="127" applyNumberFormat="0" applyProtection="0">
      <alignment horizontal="right" vertical="center"/>
    </xf>
    <xf numFmtId="4" fontId="84" fillId="36" borderId="127" applyNumberFormat="0" applyProtection="0">
      <alignment horizontal="right" vertical="center"/>
    </xf>
    <xf numFmtId="4" fontId="72" fillId="36" borderId="137" applyNumberFormat="0" applyProtection="0">
      <alignment horizontal="right" vertical="center"/>
    </xf>
    <xf numFmtId="4" fontId="72" fillId="36" borderId="137" applyNumberFormat="0" applyProtection="0">
      <alignment horizontal="right" vertical="center"/>
    </xf>
    <xf numFmtId="4" fontId="84" fillId="131" borderId="127" applyNumberFormat="0" applyProtection="0">
      <alignment horizontal="right" vertical="center"/>
    </xf>
    <xf numFmtId="4" fontId="84" fillId="131" borderId="127" applyNumberFormat="0" applyProtection="0">
      <alignment horizontal="right" vertical="center"/>
    </xf>
    <xf numFmtId="4" fontId="84" fillId="131" borderId="127" applyNumberFormat="0" applyProtection="0">
      <alignment horizontal="right" vertical="center"/>
    </xf>
    <xf numFmtId="4" fontId="84" fillId="131" borderId="127" applyNumberFormat="0" applyProtection="0">
      <alignment horizontal="right" vertical="center"/>
    </xf>
    <xf numFmtId="4" fontId="72" fillId="37" borderId="137" applyNumberFormat="0" applyProtection="0">
      <alignment horizontal="right" vertical="center"/>
    </xf>
    <xf numFmtId="4" fontId="72" fillId="37" borderId="137" applyNumberFormat="0" applyProtection="0">
      <alignment horizontal="right" vertical="center"/>
    </xf>
    <xf numFmtId="4" fontId="84" fillId="61" borderId="131" applyNumberFormat="0" applyProtection="0">
      <alignment horizontal="right" vertical="center"/>
    </xf>
    <xf numFmtId="4" fontId="84" fillId="61" borderId="131" applyNumberFormat="0" applyProtection="0">
      <alignment horizontal="right" vertical="center"/>
    </xf>
    <xf numFmtId="4" fontId="84" fillId="61" borderId="131" applyNumberFormat="0" applyProtection="0">
      <alignment horizontal="right" vertical="center"/>
    </xf>
    <xf numFmtId="4" fontId="84" fillId="61" borderId="131" applyNumberFormat="0" applyProtection="0">
      <alignment horizontal="right" vertical="center"/>
    </xf>
    <xf numFmtId="4" fontId="72" fillId="61" borderId="137" applyNumberFormat="0" applyProtection="0">
      <alignment horizontal="right" vertical="center"/>
    </xf>
    <xf numFmtId="4" fontId="72" fillId="61" borderId="137" applyNumberFormat="0" applyProtection="0">
      <alignment horizontal="right" vertical="center"/>
    </xf>
    <xf numFmtId="4" fontId="84" fillId="49" borderId="127" applyNumberFormat="0" applyProtection="0">
      <alignment horizontal="right" vertical="center"/>
    </xf>
    <xf numFmtId="4" fontId="84" fillId="49" borderId="127" applyNumberFormat="0" applyProtection="0">
      <alignment horizontal="right" vertical="center"/>
    </xf>
    <xf numFmtId="4" fontId="84" fillId="49" borderId="127" applyNumberFormat="0" applyProtection="0">
      <alignment horizontal="right" vertical="center"/>
    </xf>
    <xf numFmtId="4" fontId="84" fillId="49" borderId="127" applyNumberFormat="0" applyProtection="0">
      <alignment horizontal="right" vertical="center"/>
    </xf>
    <xf numFmtId="4" fontId="72" fillId="49" borderId="137" applyNumberFormat="0" applyProtection="0">
      <alignment horizontal="right" vertical="center"/>
    </xf>
    <xf numFmtId="4" fontId="72" fillId="49" borderId="137" applyNumberFormat="0" applyProtection="0">
      <alignment horizontal="right" vertical="center"/>
    </xf>
    <xf numFmtId="4" fontId="84" fillId="53" borderId="127" applyNumberFormat="0" applyProtection="0">
      <alignment horizontal="right" vertical="center"/>
    </xf>
    <xf numFmtId="4" fontId="84" fillId="53" borderId="127" applyNumberFormat="0" applyProtection="0">
      <alignment horizontal="right" vertical="center"/>
    </xf>
    <xf numFmtId="4" fontId="84" fillId="53" borderId="127" applyNumberFormat="0" applyProtection="0">
      <alignment horizontal="right" vertical="center"/>
    </xf>
    <xf numFmtId="4" fontId="84" fillId="53" borderId="127" applyNumberFormat="0" applyProtection="0">
      <alignment horizontal="right" vertical="center"/>
    </xf>
    <xf numFmtId="4" fontId="72" fillId="53" borderId="137" applyNumberFormat="0" applyProtection="0">
      <alignment horizontal="right" vertical="center"/>
    </xf>
    <xf numFmtId="4" fontId="72" fillId="53" borderId="137" applyNumberFormat="0" applyProtection="0">
      <alignment horizontal="right" vertical="center"/>
    </xf>
    <xf numFmtId="4" fontId="84" fillId="68" borderId="127" applyNumberFormat="0" applyProtection="0">
      <alignment horizontal="right" vertical="center"/>
    </xf>
    <xf numFmtId="4" fontId="84" fillId="68" borderId="127" applyNumberFormat="0" applyProtection="0">
      <alignment horizontal="right" vertical="center"/>
    </xf>
    <xf numFmtId="4" fontId="84" fillId="68" borderId="127" applyNumberFormat="0" applyProtection="0">
      <alignment horizontal="right" vertical="center"/>
    </xf>
    <xf numFmtId="4" fontId="84" fillId="68" borderId="127" applyNumberFormat="0" applyProtection="0">
      <alignment horizontal="right" vertical="center"/>
    </xf>
    <xf numFmtId="4" fontId="72" fillId="68" borderId="137" applyNumberFormat="0" applyProtection="0">
      <alignment horizontal="right" vertical="center"/>
    </xf>
    <xf numFmtId="4" fontId="72" fillId="68" borderId="137" applyNumberFormat="0" applyProtection="0">
      <alignment horizontal="right" vertical="center"/>
    </xf>
    <xf numFmtId="4" fontId="84" fillId="47" borderId="127" applyNumberFormat="0" applyProtection="0">
      <alignment horizontal="right" vertical="center"/>
    </xf>
    <xf numFmtId="4" fontId="84" fillId="47" borderId="127" applyNumberFormat="0" applyProtection="0">
      <alignment horizontal="right" vertical="center"/>
    </xf>
    <xf numFmtId="4" fontId="84" fillId="47" borderId="127" applyNumberFormat="0" applyProtection="0">
      <alignment horizontal="right" vertical="center"/>
    </xf>
    <xf numFmtId="4" fontId="84" fillId="47" borderId="127" applyNumberFormat="0" applyProtection="0">
      <alignment horizontal="right" vertical="center"/>
    </xf>
    <xf numFmtId="4" fontId="72" fillId="47" borderId="137" applyNumberFormat="0" applyProtection="0">
      <alignment horizontal="right" vertical="center"/>
    </xf>
    <xf numFmtId="4" fontId="72" fillId="47" borderId="137" applyNumberFormat="0" applyProtection="0">
      <alignment horizontal="right" vertical="center"/>
    </xf>
    <xf numFmtId="4" fontId="84" fillId="72" borderId="127" applyNumberFormat="0" applyProtection="0">
      <alignment horizontal="right" vertical="center"/>
    </xf>
    <xf numFmtId="4" fontId="84" fillId="72" borderId="127" applyNumberFormat="0" applyProtection="0">
      <alignment horizontal="right" vertical="center"/>
    </xf>
    <xf numFmtId="4" fontId="84" fillId="72" borderId="127" applyNumberFormat="0" applyProtection="0">
      <alignment horizontal="right" vertical="center"/>
    </xf>
    <xf numFmtId="4" fontId="84" fillId="72" borderId="127" applyNumberFormat="0" applyProtection="0">
      <alignment horizontal="right" vertical="center"/>
    </xf>
    <xf numFmtId="4" fontId="72" fillId="72" borderId="137" applyNumberFormat="0" applyProtection="0">
      <alignment horizontal="right" vertical="center"/>
    </xf>
    <xf numFmtId="4" fontId="72" fillId="72" borderId="137" applyNumberFormat="0" applyProtection="0">
      <alignment horizontal="right" vertical="center"/>
    </xf>
    <xf numFmtId="4" fontId="84" fillId="46" borderId="127" applyNumberFormat="0" applyProtection="0">
      <alignment horizontal="right" vertical="center"/>
    </xf>
    <xf numFmtId="4" fontId="84" fillId="46" borderId="127" applyNumberFormat="0" applyProtection="0">
      <alignment horizontal="right" vertical="center"/>
    </xf>
    <xf numFmtId="4" fontId="84" fillId="46" borderId="127" applyNumberFormat="0" applyProtection="0">
      <alignment horizontal="right" vertical="center"/>
    </xf>
    <xf numFmtId="4" fontId="84" fillId="46" borderId="127" applyNumberFormat="0" applyProtection="0">
      <alignment horizontal="right" vertical="center"/>
    </xf>
    <xf numFmtId="4" fontId="72" fillId="46" borderId="137" applyNumberFormat="0" applyProtection="0">
      <alignment horizontal="right" vertical="center"/>
    </xf>
    <xf numFmtId="4" fontId="72" fillId="46" borderId="137" applyNumberFormat="0" applyProtection="0">
      <alignment horizontal="right" vertical="center"/>
    </xf>
    <xf numFmtId="4" fontId="84" fillId="136" borderId="131" applyNumberFormat="0" applyProtection="0">
      <alignment horizontal="left" vertical="center" indent="1"/>
    </xf>
    <xf numFmtId="4" fontId="84" fillId="136" borderId="131" applyNumberFormat="0" applyProtection="0">
      <alignment horizontal="left" vertical="center" indent="1"/>
    </xf>
    <xf numFmtId="4" fontId="84" fillId="136" borderId="131" applyNumberFormat="0" applyProtection="0">
      <alignment horizontal="left" vertical="center" indent="1"/>
    </xf>
    <xf numFmtId="4" fontId="84" fillId="136" borderId="131" applyNumberFormat="0" applyProtection="0">
      <alignment horizontal="left" vertical="center" indent="1"/>
    </xf>
    <xf numFmtId="4" fontId="116" fillId="0" borderId="117" applyNumberFormat="0" applyProtection="0">
      <alignment horizontal="left" vertical="center" indent="1"/>
    </xf>
    <xf numFmtId="4" fontId="37" fillId="65" borderId="131" applyNumberFormat="0" applyProtection="0">
      <alignment horizontal="left" vertical="center" indent="1"/>
    </xf>
    <xf numFmtId="4" fontId="37" fillId="65" borderId="131" applyNumberFormat="0" applyProtection="0">
      <alignment horizontal="left" vertical="center" indent="1"/>
    </xf>
    <xf numFmtId="4" fontId="72" fillId="0" borderId="117" applyNumberFormat="0" applyProtection="0">
      <alignment horizontal="left" vertical="center" indent="1"/>
    </xf>
    <xf numFmtId="4" fontId="37" fillId="65" borderId="131" applyNumberFormat="0" applyProtection="0">
      <alignment horizontal="left" vertical="center" indent="1"/>
    </xf>
    <xf numFmtId="4" fontId="37" fillId="65" borderId="131" applyNumberFormat="0" applyProtection="0">
      <alignment horizontal="left" vertical="center" indent="1"/>
    </xf>
    <xf numFmtId="4" fontId="84" fillId="104" borderId="127" applyNumberFormat="0" applyProtection="0">
      <alignment horizontal="right" vertical="center"/>
    </xf>
    <xf numFmtId="4" fontId="84" fillId="104" borderId="127" applyNumberFormat="0" applyProtection="0">
      <alignment horizontal="right" vertical="center"/>
    </xf>
    <xf numFmtId="4" fontId="84" fillId="104" borderId="127" applyNumberFormat="0" applyProtection="0">
      <alignment horizontal="right" vertical="center"/>
    </xf>
    <xf numFmtId="4" fontId="84" fillId="104" borderId="127" applyNumberFormat="0" applyProtection="0">
      <alignment horizontal="right" vertical="center"/>
    </xf>
    <xf numFmtId="4" fontId="120" fillId="48" borderId="137" applyNumberFormat="0" applyProtection="0">
      <alignment horizontal="center" vertical="center"/>
    </xf>
    <xf numFmtId="4" fontId="72" fillId="104" borderId="137" applyNumberFormat="0" applyProtection="0">
      <alignment horizontal="right" vertical="center"/>
    </xf>
    <xf numFmtId="4" fontId="84" fillId="89" borderId="131" applyNumberFormat="0" applyProtection="0">
      <alignment horizontal="left" vertical="center" indent="1"/>
    </xf>
    <xf numFmtId="4" fontId="84" fillId="89" borderId="131" applyNumberFormat="0" applyProtection="0">
      <alignment horizontal="left" vertical="center" indent="1"/>
    </xf>
    <xf numFmtId="4" fontId="84" fillId="89" borderId="131" applyNumberFormat="0" applyProtection="0">
      <alignment horizontal="left" vertical="center" indent="1"/>
    </xf>
    <xf numFmtId="4" fontId="84" fillId="89" borderId="131" applyNumberFormat="0" applyProtection="0">
      <alignment horizontal="left" vertical="center" indent="1"/>
    </xf>
    <xf numFmtId="4" fontId="84" fillId="104" borderId="131" applyNumberFormat="0" applyProtection="0">
      <alignment horizontal="left" vertical="center" indent="1"/>
    </xf>
    <xf numFmtId="4" fontId="84" fillId="104" borderId="131" applyNumberFormat="0" applyProtection="0">
      <alignment horizontal="left" vertical="center" indent="1"/>
    </xf>
    <xf numFmtId="4" fontId="84" fillId="104" borderId="131" applyNumberFormat="0" applyProtection="0">
      <alignment horizontal="left" vertical="center" indent="1"/>
    </xf>
    <xf numFmtId="4" fontId="84" fillId="104" borderId="131" applyNumberFormat="0" applyProtection="0">
      <alignment horizontal="left" vertical="center" indent="1"/>
    </xf>
    <xf numFmtId="0" fontId="84" fillId="48" borderId="127" applyNumberFormat="0" applyProtection="0">
      <alignment horizontal="left" vertical="center" indent="1"/>
    </xf>
    <xf numFmtId="0" fontId="84" fillId="48" borderId="127" applyNumberFormat="0" applyProtection="0">
      <alignment horizontal="left" vertical="center" indent="1"/>
    </xf>
    <xf numFmtId="0" fontId="117" fillId="84" borderId="117" applyNumberFormat="0" applyProtection="0">
      <alignment horizontal="left" vertical="center" indent="2"/>
    </xf>
    <xf numFmtId="0" fontId="84" fillId="48" borderId="127" applyNumberFormat="0" applyProtection="0">
      <alignment horizontal="left" vertical="center" indent="1"/>
    </xf>
    <xf numFmtId="0" fontId="84" fillId="48" borderId="127" applyNumberFormat="0" applyProtection="0">
      <alignment horizontal="left" vertical="center" indent="1"/>
    </xf>
    <xf numFmtId="0" fontId="117" fillId="84" borderId="117" applyNumberFormat="0" applyProtection="0">
      <alignment horizontal="left" vertical="center" indent="2"/>
    </xf>
    <xf numFmtId="0" fontId="37" fillId="65" borderId="137" applyNumberFormat="0" applyProtection="0">
      <alignment horizontal="left" vertical="center" indent="1"/>
    </xf>
    <xf numFmtId="0" fontId="37" fillId="83" borderId="137" applyNumberFormat="0" applyProtection="0">
      <alignment horizontal="left" vertical="top" indent="1"/>
    </xf>
    <xf numFmtId="0" fontId="84" fillId="65" borderId="137" applyNumberFormat="0" applyProtection="0">
      <alignment horizontal="left" vertical="top" indent="1"/>
    </xf>
    <xf numFmtId="0" fontId="84" fillId="65" borderId="137" applyNumberFormat="0" applyProtection="0">
      <alignment horizontal="left" vertical="top" indent="1"/>
    </xf>
    <xf numFmtId="0" fontId="37" fillId="83" borderId="137" applyNumberFormat="0" applyProtection="0">
      <alignment horizontal="left" vertical="top" indent="1"/>
    </xf>
    <xf numFmtId="0" fontId="37" fillId="83" borderId="137" applyNumberFormat="0" applyProtection="0">
      <alignment horizontal="left" vertical="top" indent="1"/>
    </xf>
    <xf numFmtId="0" fontId="37" fillId="65" borderId="137" applyNumberFormat="0" applyProtection="0">
      <alignment horizontal="left" vertical="top" indent="1"/>
    </xf>
    <xf numFmtId="0" fontId="84" fillId="70" borderId="127" applyNumberFormat="0" applyProtection="0">
      <alignment horizontal="left" vertical="center" indent="1"/>
    </xf>
    <xf numFmtId="0" fontId="84" fillId="70" borderId="127" applyNumberFormat="0" applyProtection="0">
      <alignment horizontal="left" vertical="center" indent="1"/>
    </xf>
    <xf numFmtId="0" fontId="84" fillId="70" borderId="127" applyNumberFormat="0" applyProtection="0">
      <alignment horizontal="left" vertical="center" indent="1"/>
    </xf>
    <xf numFmtId="0" fontId="84" fillId="70" borderId="127" applyNumberFormat="0" applyProtection="0">
      <alignment horizontal="left" vertical="center" indent="1"/>
    </xf>
    <xf numFmtId="0" fontId="104" fillId="0" borderId="117" applyNumberFormat="0" applyProtection="0">
      <alignment horizontal="left" vertical="center" indent="2"/>
    </xf>
    <xf numFmtId="0" fontId="37" fillId="104" borderId="137" applyNumberFormat="0" applyProtection="0">
      <alignment horizontal="left" vertical="center" indent="1"/>
    </xf>
    <xf numFmtId="0" fontId="37" fillId="85" borderId="137" applyNumberFormat="0" applyProtection="0">
      <alignment horizontal="left" vertical="top" indent="1"/>
    </xf>
    <xf numFmtId="0" fontId="84" fillId="104" borderId="137" applyNumberFormat="0" applyProtection="0">
      <alignment horizontal="left" vertical="top" indent="1"/>
    </xf>
    <xf numFmtId="0" fontId="84" fillId="104" borderId="137" applyNumberFormat="0" applyProtection="0">
      <alignment horizontal="left" vertical="top" indent="1"/>
    </xf>
    <xf numFmtId="0" fontId="37" fillId="85" borderId="137" applyNumberFormat="0" applyProtection="0">
      <alignment horizontal="left" vertical="top" indent="1"/>
    </xf>
    <xf numFmtId="0" fontId="37" fillId="85" borderId="137" applyNumberFormat="0" applyProtection="0">
      <alignment horizontal="left" vertical="top" indent="1"/>
    </xf>
    <xf numFmtId="0" fontId="37" fillId="104" borderId="137" applyNumberFormat="0" applyProtection="0">
      <alignment horizontal="left" vertical="top" indent="1"/>
    </xf>
    <xf numFmtId="0" fontId="84" fillId="44" borderId="127" applyNumberFormat="0" applyProtection="0">
      <alignment horizontal="left" vertical="center" indent="1"/>
    </xf>
    <xf numFmtId="0" fontId="84" fillId="44" borderId="127" applyNumberFormat="0" applyProtection="0">
      <alignment horizontal="left" vertical="center" indent="1"/>
    </xf>
    <xf numFmtId="0" fontId="84" fillId="44" borderId="127" applyNumberFormat="0" applyProtection="0">
      <alignment horizontal="left" vertical="center" indent="1"/>
    </xf>
    <xf numFmtId="0" fontId="84" fillId="44" borderId="127" applyNumberFormat="0" applyProtection="0">
      <alignment horizontal="left" vertical="center" indent="1"/>
    </xf>
    <xf numFmtId="0" fontId="104" fillId="0" borderId="117" applyNumberFormat="0" applyProtection="0">
      <alignment horizontal="left" vertical="center" indent="2"/>
    </xf>
    <xf numFmtId="0" fontId="37" fillId="44" borderId="137" applyNumberFormat="0" applyProtection="0">
      <alignment horizontal="left" vertical="center" indent="1"/>
    </xf>
    <xf numFmtId="0" fontId="37" fillId="69" borderId="137" applyNumberFormat="0" applyProtection="0">
      <alignment horizontal="left" vertical="top" indent="1"/>
    </xf>
    <xf numFmtId="0" fontId="84" fillId="44" borderId="137" applyNumberFormat="0" applyProtection="0">
      <alignment horizontal="left" vertical="top" indent="1"/>
    </xf>
    <xf numFmtId="0" fontId="84" fillId="44" borderId="137" applyNumberFormat="0" applyProtection="0">
      <alignment horizontal="left" vertical="top" indent="1"/>
    </xf>
    <xf numFmtId="0" fontId="37" fillId="69" borderId="137" applyNumberFormat="0" applyProtection="0">
      <alignment horizontal="left" vertical="top" indent="1"/>
    </xf>
    <xf numFmtId="0" fontId="37" fillId="69" borderId="137" applyNumberFormat="0" applyProtection="0">
      <alignment horizontal="left" vertical="top" indent="1"/>
    </xf>
    <xf numFmtId="0" fontId="37" fillId="44" borderId="137" applyNumberFormat="0" applyProtection="0">
      <alignment horizontal="left" vertical="top" indent="1"/>
    </xf>
    <xf numFmtId="0" fontId="84" fillId="89" borderId="127" applyNumberFormat="0" applyProtection="0">
      <alignment horizontal="left" vertical="center" indent="1"/>
    </xf>
    <xf numFmtId="0" fontId="84" fillId="89" borderId="127" applyNumberFormat="0" applyProtection="0">
      <alignment horizontal="left" vertical="center" indent="1"/>
    </xf>
    <xf numFmtId="0" fontId="84" fillId="89" borderId="127" applyNumberFormat="0" applyProtection="0">
      <alignment horizontal="left" vertical="center" indent="1"/>
    </xf>
    <xf numFmtId="0" fontId="84" fillId="89" borderId="127" applyNumberFormat="0" applyProtection="0">
      <alignment horizontal="left" vertical="center" indent="1"/>
    </xf>
    <xf numFmtId="0" fontId="104" fillId="0" borderId="117" applyNumberFormat="0" applyProtection="0">
      <alignment horizontal="left" vertical="center" indent="2"/>
    </xf>
    <xf numFmtId="0" fontId="37" fillId="89" borderId="137" applyNumberFormat="0" applyProtection="0">
      <alignment horizontal="left" vertical="center" indent="1"/>
    </xf>
    <xf numFmtId="0" fontId="37" fillId="86" borderId="137" applyNumberFormat="0" applyProtection="0">
      <alignment horizontal="left" vertical="top" indent="1"/>
    </xf>
    <xf numFmtId="0" fontId="84" fillId="89" borderId="137" applyNumberFormat="0" applyProtection="0">
      <alignment horizontal="left" vertical="top" indent="1"/>
    </xf>
    <xf numFmtId="0" fontId="84" fillId="89" borderId="137" applyNumberFormat="0" applyProtection="0">
      <alignment horizontal="left" vertical="top" indent="1"/>
    </xf>
    <xf numFmtId="0" fontId="37" fillId="86" borderId="137" applyNumberFormat="0" applyProtection="0">
      <alignment horizontal="left" vertical="top" indent="1"/>
    </xf>
    <xf numFmtId="0" fontId="37" fillId="86" borderId="137" applyNumberFormat="0" applyProtection="0">
      <alignment horizontal="left" vertical="top" indent="1"/>
    </xf>
    <xf numFmtId="0" fontId="37" fillId="89" borderId="137" applyNumberFormat="0" applyProtection="0">
      <alignment horizontal="left" vertical="top" indent="1"/>
    </xf>
    <xf numFmtId="0" fontId="37" fillId="87" borderId="117" applyNumberFormat="0">
      <protection locked="0"/>
    </xf>
    <xf numFmtId="0" fontId="37" fillId="87" borderId="117" applyNumberFormat="0">
      <protection locked="0"/>
    </xf>
    <xf numFmtId="0" fontId="37" fillId="87" borderId="117" applyNumberFormat="0">
      <protection locked="0"/>
    </xf>
    <xf numFmtId="0" fontId="37" fillId="87" borderId="117" applyNumberFormat="0">
      <protection locked="0"/>
    </xf>
    <xf numFmtId="0" fontId="118" fillId="65" borderId="138" applyBorder="0"/>
    <xf numFmtId="0" fontId="118" fillId="65" borderId="138" applyBorder="0"/>
    <xf numFmtId="4" fontId="108" fillId="39" borderId="137" applyNumberFormat="0" applyProtection="0">
      <alignment vertical="center"/>
    </xf>
    <xf numFmtId="4" fontId="108" fillId="39" borderId="137" applyNumberFormat="0" applyProtection="0">
      <alignment vertical="center"/>
    </xf>
    <xf numFmtId="4" fontId="72" fillId="74" borderId="137" applyNumberFormat="0" applyProtection="0">
      <alignment vertical="center"/>
    </xf>
    <xf numFmtId="4" fontId="72" fillId="39" borderId="137" applyNumberFormat="0" applyProtection="0">
      <alignment vertical="center"/>
    </xf>
    <xf numFmtId="4" fontId="173" fillId="74" borderId="117" applyNumberFormat="0" applyProtection="0">
      <alignment vertical="center"/>
    </xf>
    <xf numFmtId="4" fontId="173" fillId="74" borderId="117" applyNumberFormat="0" applyProtection="0">
      <alignment vertical="center"/>
    </xf>
    <xf numFmtId="4" fontId="122" fillId="74" borderId="137" applyNumberFormat="0" applyProtection="0">
      <alignment vertical="center"/>
    </xf>
    <xf numFmtId="4" fontId="122" fillId="39" borderId="137" applyNumberFormat="0" applyProtection="0">
      <alignment vertical="center"/>
    </xf>
    <xf numFmtId="4" fontId="108" fillId="48" borderId="137" applyNumberFormat="0" applyProtection="0">
      <alignment horizontal="left" vertical="center" indent="1"/>
    </xf>
    <xf numFmtId="4" fontId="108" fillId="48" borderId="137" applyNumberFormat="0" applyProtection="0">
      <alignment horizontal="left" vertical="center" indent="1"/>
    </xf>
    <xf numFmtId="4" fontId="72" fillId="39" borderId="137" applyNumberFormat="0" applyProtection="0">
      <alignment horizontal="left" vertical="center" indent="1"/>
    </xf>
    <xf numFmtId="0" fontId="108" fillId="39" borderId="137" applyNumberFormat="0" applyProtection="0">
      <alignment horizontal="left" vertical="top" indent="1"/>
    </xf>
    <xf numFmtId="0" fontId="108" fillId="39" borderId="137" applyNumberFormat="0" applyProtection="0">
      <alignment horizontal="left" vertical="top" indent="1"/>
    </xf>
    <xf numFmtId="0" fontId="72" fillId="74" borderId="137" applyNumberFormat="0" applyProtection="0">
      <alignment horizontal="left" vertical="top" indent="1"/>
    </xf>
    <xf numFmtId="0" fontId="72" fillId="39" borderId="137" applyNumberFormat="0" applyProtection="0">
      <alignment horizontal="left" vertical="top" indent="1"/>
    </xf>
    <xf numFmtId="4" fontId="84" fillId="0" borderId="127" applyNumberFormat="0" applyProtection="0">
      <alignment horizontal="right" vertical="center"/>
    </xf>
    <xf numFmtId="4" fontId="84" fillId="0" borderId="127" applyNumberFormat="0" applyProtection="0">
      <alignment horizontal="right" vertical="center"/>
    </xf>
    <xf numFmtId="4" fontId="84" fillId="0" borderId="127" applyNumberFormat="0" applyProtection="0">
      <alignment horizontal="right" vertical="center"/>
    </xf>
    <xf numFmtId="4" fontId="125" fillId="0" borderId="117" applyNumberFormat="0" applyProtection="0">
      <alignment horizontal="right" vertical="center" wrapText="1"/>
    </xf>
    <xf numFmtId="4" fontId="84" fillId="0" borderId="127" applyNumberFormat="0" applyProtection="0">
      <alignment horizontal="right" vertical="center"/>
    </xf>
    <xf numFmtId="4" fontId="84" fillId="0" borderId="127" applyNumberFormat="0" applyProtection="0">
      <alignment horizontal="right" vertical="center"/>
    </xf>
    <xf numFmtId="4" fontId="125" fillId="0" borderId="117" applyNumberFormat="0" applyProtection="0">
      <alignment horizontal="right" vertical="center" wrapText="1"/>
    </xf>
    <xf numFmtId="4" fontId="72" fillId="89" borderId="137" applyNumberFormat="0" applyProtection="0">
      <alignment horizontal="right" vertical="center"/>
    </xf>
    <xf numFmtId="4" fontId="173" fillId="75" borderId="127" applyNumberFormat="0" applyProtection="0">
      <alignment horizontal="right" vertical="center"/>
    </xf>
    <xf numFmtId="4" fontId="173" fillId="75" borderId="127" applyNumberFormat="0" applyProtection="0">
      <alignment horizontal="right" vertical="center"/>
    </xf>
    <xf numFmtId="4" fontId="122" fillId="89" borderId="137" applyNumberFormat="0" applyProtection="0">
      <alignment horizontal="right" vertical="center"/>
    </xf>
    <xf numFmtId="4" fontId="122" fillId="89" borderId="137" applyNumberFormat="0" applyProtection="0">
      <alignment horizontal="right" vertical="center"/>
    </xf>
    <xf numFmtId="4" fontId="84" fillId="52" borderId="127" applyNumberFormat="0" applyProtection="0">
      <alignment horizontal="left" vertical="center" indent="1"/>
    </xf>
    <xf numFmtId="4" fontId="84" fillId="52" borderId="127" applyNumberFormat="0" applyProtection="0">
      <alignment horizontal="left" vertical="center" indent="1"/>
    </xf>
    <xf numFmtId="4" fontId="125" fillId="0" borderId="117" applyNumberFormat="0" applyProtection="0">
      <alignment horizontal="left" vertical="center" indent="1"/>
    </xf>
    <xf numFmtId="4" fontId="84" fillId="52" borderId="127" applyNumberFormat="0" applyProtection="0">
      <alignment horizontal="left" vertical="center" indent="1"/>
    </xf>
    <xf numFmtId="4" fontId="84" fillId="52" borderId="127" applyNumberFormat="0" applyProtection="0">
      <alignment horizontal="left" vertical="center" indent="1"/>
    </xf>
    <xf numFmtId="4" fontId="125" fillId="0" borderId="117" applyNumberFormat="0" applyProtection="0">
      <alignment horizontal="left" vertical="center" indent="1"/>
    </xf>
    <xf numFmtId="4" fontId="72" fillId="104" borderId="137" applyNumberFormat="0" applyProtection="0">
      <alignment horizontal="left" vertical="center" indent="1"/>
    </xf>
    <xf numFmtId="0" fontId="117" fillId="91" borderId="117" applyNumberFormat="0" applyProtection="0">
      <alignment horizontal="center" vertical="top" wrapText="1"/>
    </xf>
    <xf numFmtId="0" fontId="108" fillId="104" borderId="137" applyNumberFormat="0" applyProtection="0">
      <alignment horizontal="left" vertical="top" indent="1"/>
    </xf>
    <xf numFmtId="0" fontId="108" fillId="104" borderId="137" applyNumberFormat="0" applyProtection="0">
      <alignment horizontal="left" vertical="top" indent="1"/>
    </xf>
    <xf numFmtId="0" fontId="117" fillId="91" borderId="117" applyNumberFormat="0" applyProtection="0">
      <alignment horizontal="center" vertical="top" wrapText="1"/>
    </xf>
    <xf numFmtId="0" fontId="72" fillId="104" borderId="137" applyNumberFormat="0" applyProtection="0">
      <alignment horizontal="left" vertical="top" indent="1"/>
    </xf>
    <xf numFmtId="4" fontId="175" fillId="139" borderId="131" applyNumberFormat="0" applyProtection="0">
      <alignment horizontal="left" vertical="center" indent="1"/>
    </xf>
    <xf numFmtId="4" fontId="175" fillId="139" borderId="131" applyNumberFormat="0" applyProtection="0">
      <alignment horizontal="left" vertical="center" indent="1"/>
    </xf>
    <xf numFmtId="0" fontId="84" fillId="140" borderId="117"/>
    <xf numFmtId="0" fontId="84" fillId="140" borderId="117"/>
    <xf numFmtId="0" fontId="84" fillId="140" borderId="117"/>
    <xf numFmtId="0" fontId="84" fillId="140" borderId="117"/>
    <xf numFmtId="0" fontId="84" fillId="140" borderId="117"/>
    <xf numFmtId="4" fontId="178" fillId="87" borderId="127" applyNumberFormat="0" applyProtection="0">
      <alignment horizontal="right" vertical="center"/>
    </xf>
    <xf numFmtId="4" fontId="178" fillId="87" borderId="127" applyNumberFormat="0" applyProtection="0">
      <alignment horizontal="right" vertical="center"/>
    </xf>
    <xf numFmtId="4" fontId="132" fillId="0" borderId="137" applyNumberFormat="0" applyProtection="0">
      <alignment horizontal="right" vertical="center"/>
    </xf>
    <xf numFmtId="4" fontId="132" fillId="89" borderId="137" applyNumberFormat="0" applyProtection="0">
      <alignment horizontal="right" vertical="center"/>
    </xf>
    <xf numFmtId="195" fontId="138" fillId="0" borderId="104">
      <alignment horizontal="center"/>
    </xf>
    <xf numFmtId="0" fontId="182" fillId="0" borderId="117" applyNumberFormat="0" applyFill="0" applyProtection="0">
      <alignment wrapText="1"/>
    </xf>
    <xf numFmtId="0" fontId="182" fillId="0" borderId="117" applyNumberFormat="0" applyFill="0" applyProtection="0">
      <alignment wrapText="1"/>
    </xf>
    <xf numFmtId="0" fontId="37" fillId="0" borderId="104" applyNumberFormat="0" applyFont="0" applyFill="0" applyAlignment="0" applyProtection="0"/>
    <xf numFmtId="0" fontId="37" fillId="0" borderId="104" applyNumberFormat="0" applyFont="0" applyFill="0" applyAlignment="0" applyProtection="0"/>
    <xf numFmtId="0" fontId="37" fillId="0" borderId="104" applyNumberFormat="0" applyFont="0" applyFill="0" applyAlignment="0" applyProtection="0"/>
    <xf numFmtId="0" fontId="37" fillId="0" borderId="104" applyNumberFormat="0" applyFont="0" applyFill="0" applyAlignment="0" applyProtection="0"/>
    <xf numFmtId="0" fontId="143" fillId="0" borderId="133" applyNumberFormat="0" applyFill="0" applyAlignment="0" applyProtection="0"/>
    <xf numFmtId="0" fontId="143" fillId="0" borderId="134" applyNumberFormat="0" applyFill="0" applyAlignment="0" applyProtection="0"/>
    <xf numFmtId="0" fontId="143" fillId="0" borderId="133" applyNumberFormat="0" applyFill="0" applyAlignment="0" applyProtection="0"/>
    <xf numFmtId="0" fontId="143" fillId="0" borderId="134" applyNumberFormat="0" applyFill="0" applyAlignment="0" applyProtection="0"/>
    <xf numFmtId="0" fontId="143" fillId="0" borderId="134" applyNumberFormat="0" applyFill="0" applyAlignment="0" applyProtection="0"/>
    <xf numFmtId="0" fontId="15" fillId="0" borderId="0"/>
    <xf numFmtId="0" fontId="15" fillId="0" borderId="0"/>
    <xf numFmtId="0" fontId="15" fillId="0" borderId="0"/>
    <xf numFmtId="0" fontId="15" fillId="0" borderId="0"/>
    <xf numFmtId="0" fontId="15" fillId="0" borderId="0"/>
    <xf numFmtId="44"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4" fontId="15" fillId="0" borderId="0" applyFont="0" applyFill="0" applyBorder="0" applyAlignment="0" applyProtection="0"/>
    <xf numFmtId="0" fontId="15" fillId="0" borderId="0"/>
    <xf numFmtId="44" fontId="15" fillId="0" borderId="0" applyFont="0" applyFill="0" applyBorder="0" applyAlignment="0" applyProtection="0"/>
    <xf numFmtId="0" fontId="15" fillId="0" borderId="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44" fontId="15" fillId="0" borderId="0" applyFont="0" applyFill="0" applyBorder="0" applyAlignment="0" applyProtection="0"/>
    <xf numFmtId="0" fontId="15" fillId="0" borderId="0"/>
    <xf numFmtId="44"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4"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44"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4" fontId="14" fillId="0" borderId="0" applyFont="0" applyFill="0" applyBorder="0" applyAlignment="0" applyProtection="0"/>
    <xf numFmtId="0" fontId="14" fillId="12" borderId="0" applyNumberFormat="0" applyBorder="0" applyAlignment="0" applyProtection="0"/>
    <xf numFmtId="0" fontId="11" fillId="0" borderId="0"/>
    <xf numFmtId="0" fontId="10" fillId="12" borderId="0" applyNumberFormat="0" applyBorder="0" applyAlignment="0" applyProtection="0"/>
    <xf numFmtId="0" fontId="10" fillId="44" borderId="0" applyNumberFormat="0" applyBorder="0" applyAlignment="0" applyProtection="0"/>
    <xf numFmtId="0" fontId="10" fillId="0" borderId="0"/>
    <xf numFmtId="44" fontId="10" fillId="0" borderId="0" applyFont="0" applyFill="0" applyBorder="0" applyAlignment="0" applyProtection="0"/>
    <xf numFmtId="44" fontId="10" fillId="0" borderId="0" applyFont="0" applyFill="0" applyBorder="0" applyAlignment="0" applyProtection="0"/>
    <xf numFmtId="0" fontId="10" fillId="0" borderId="0"/>
    <xf numFmtId="0" fontId="8" fillId="0" borderId="0"/>
    <xf numFmtId="44" fontId="8" fillId="0" borderId="0" applyFont="0" applyFill="0" applyBorder="0" applyAlignment="0" applyProtection="0"/>
    <xf numFmtId="43" fontId="8" fillId="0" borderId="0" applyFont="0" applyFill="0" applyBorder="0" applyAlignment="0" applyProtection="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6"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0"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8" fillId="0" borderId="0"/>
    <xf numFmtId="44" fontId="8" fillId="0" borderId="0" applyFont="0" applyFill="0" applyBorder="0" applyAlignment="0" applyProtection="0"/>
    <xf numFmtId="43" fontId="8" fillId="0" borderId="0" applyFont="0" applyFill="0" applyBorder="0" applyAlignment="0" applyProtection="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2"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9" fontId="8" fillId="0" borderId="0" applyFont="0" applyFill="0" applyBorder="0" applyAlignment="0" applyProtection="0"/>
    <xf numFmtId="0" fontId="73" fillId="48" borderId="168" applyNumberFormat="0" applyAlignment="0" applyProtection="0"/>
    <xf numFmtId="0" fontId="73" fillId="48" borderId="168" applyNumberFormat="0" applyAlignment="0" applyProtection="0"/>
    <xf numFmtId="0" fontId="74" fillId="41" borderId="168" applyNumberFormat="0" applyAlignment="0" applyProtection="0"/>
    <xf numFmtId="0" fontId="74" fillId="41" borderId="168" applyNumberFormat="0" applyAlignment="0" applyProtection="0"/>
    <xf numFmtId="0" fontId="74" fillId="41" borderId="168" applyNumberFormat="0" applyAlignment="0" applyProtection="0"/>
    <xf numFmtId="0" fontId="74" fillId="41" borderId="168" applyNumberFormat="0" applyAlignment="0" applyProtection="0"/>
    <xf numFmtId="0" fontId="74" fillId="41" borderId="168" applyNumberFormat="0" applyAlignment="0" applyProtection="0"/>
    <xf numFmtId="0" fontId="74" fillId="41" borderId="168" applyNumberFormat="0" applyAlignment="0" applyProtection="0"/>
    <xf numFmtId="0" fontId="74" fillId="41" borderId="168" applyNumberFormat="0" applyAlignment="0" applyProtection="0"/>
    <xf numFmtId="0" fontId="74" fillId="41" borderId="168" applyNumberFormat="0" applyAlignment="0" applyProtection="0"/>
    <xf numFmtId="0" fontId="74" fillId="41" borderId="168" applyNumberFormat="0" applyAlignment="0" applyProtection="0"/>
    <xf numFmtId="0" fontId="74" fillId="41" borderId="168" applyNumberFormat="0" applyAlignment="0" applyProtection="0"/>
    <xf numFmtId="0" fontId="8" fillId="42" borderId="0" applyNumberFormat="0" applyBorder="0" applyAlignment="0" applyProtection="0"/>
    <xf numFmtId="0" fontId="8" fillId="39" borderId="0" applyNumberFormat="0" applyBorder="0" applyAlignment="0" applyProtection="0"/>
    <xf numFmtId="0" fontId="95" fillId="0" borderId="169" applyNumberFormat="0" applyFill="0" applyAlignment="0" applyProtection="0"/>
    <xf numFmtId="10" fontId="84" fillId="74" borderId="143" applyNumberFormat="0" applyBorder="0" applyAlignment="0" applyProtection="0"/>
    <xf numFmtId="10" fontId="84" fillId="74" borderId="143" applyNumberFormat="0" applyBorder="0" applyAlignment="0" applyProtection="0"/>
    <xf numFmtId="10" fontId="84" fillId="74" borderId="143" applyNumberFormat="0" applyBorder="0" applyAlignment="0" applyProtection="0"/>
    <xf numFmtId="10" fontId="84" fillId="74" borderId="143" applyNumberFormat="0" applyBorder="0" applyAlignment="0" applyProtection="0"/>
    <xf numFmtId="0" fontId="97" fillId="43" borderId="168" applyNumberFormat="0" applyAlignment="0" applyProtection="0"/>
    <xf numFmtId="0" fontId="97" fillId="43" borderId="168" applyNumberFormat="0" applyAlignment="0" applyProtection="0"/>
    <xf numFmtId="0" fontId="97" fillId="43" borderId="168" applyNumberFormat="0" applyAlignment="0" applyProtection="0"/>
    <xf numFmtId="0" fontId="97" fillId="43" borderId="168" applyNumberFormat="0" applyAlignment="0" applyProtection="0"/>
    <xf numFmtId="0" fontId="97" fillId="43" borderId="168" applyNumberFormat="0" applyAlignment="0" applyProtection="0"/>
    <xf numFmtId="0" fontId="97" fillId="43" borderId="168" applyNumberFormat="0" applyAlignment="0" applyProtection="0"/>
    <xf numFmtId="0" fontId="97" fillId="43" borderId="168" applyNumberFormat="0" applyAlignment="0" applyProtection="0"/>
    <xf numFmtId="0" fontId="97" fillId="43" borderId="168" applyNumberFormat="0" applyAlignment="0" applyProtection="0"/>
    <xf numFmtId="0" fontId="97" fillId="43" borderId="168" applyNumberFormat="0" applyAlignment="0" applyProtection="0"/>
    <xf numFmtId="0" fontId="97" fillId="43" borderId="168" applyNumberFormat="0" applyAlignment="0" applyProtection="0"/>
    <xf numFmtId="0" fontId="97" fillId="43" borderId="168" applyNumberFormat="0" applyAlignment="0" applyProtection="0"/>
    <xf numFmtId="0" fontId="97" fillId="43" borderId="168" applyNumberFormat="0" applyAlignment="0" applyProtection="0"/>
    <xf numFmtId="0" fontId="8" fillId="39" borderId="0" applyNumberFormat="0" applyBorder="0" applyAlignment="0" applyProtection="0"/>
    <xf numFmtId="0" fontId="8" fillId="3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9" borderId="0" applyNumberFormat="0" applyBorder="0" applyAlignment="0" applyProtection="0"/>
    <xf numFmtId="0" fontId="8" fillId="0" borderId="0"/>
    <xf numFmtId="0" fontId="8" fillId="0" borderId="0"/>
    <xf numFmtId="0" fontId="8" fillId="0" borderId="0"/>
    <xf numFmtId="0" fontId="8" fillId="0" borderId="0"/>
    <xf numFmtId="0" fontId="37" fillId="39" borderId="170" applyNumberFormat="0" applyFont="0" applyAlignment="0" applyProtection="0"/>
    <xf numFmtId="0" fontId="37" fillId="39" borderId="168" applyNumberFormat="0" applyFont="0" applyAlignment="0" applyProtection="0"/>
    <xf numFmtId="0" fontId="37" fillId="39" borderId="168" applyNumberFormat="0" applyFont="0" applyAlignment="0" applyProtection="0"/>
    <xf numFmtId="0" fontId="37" fillId="39" borderId="168" applyNumberFormat="0" applyFont="0" applyAlignment="0" applyProtection="0"/>
    <xf numFmtId="0" fontId="37" fillId="39" borderId="168" applyNumberFormat="0" applyFont="0" applyAlignment="0" applyProtection="0"/>
    <xf numFmtId="0" fontId="37" fillId="39" borderId="168" applyNumberFormat="0" applyFont="0" applyAlignment="0" applyProtection="0"/>
    <xf numFmtId="0" fontId="37" fillId="39" borderId="168" applyNumberFormat="0" applyFont="0" applyAlignment="0" applyProtection="0"/>
    <xf numFmtId="0" fontId="37" fillId="39" borderId="168" applyNumberFormat="0" applyFont="0" applyAlignment="0" applyProtection="0"/>
    <xf numFmtId="0" fontId="37" fillId="39" borderId="168" applyNumberFormat="0" applyFont="0" applyAlignment="0" applyProtection="0"/>
    <xf numFmtId="0" fontId="37" fillId="39" borderId="168" applyNumberFormat="0" applyFont="0" applyAlignment="0" applyProtection="0"/>
    <xf numFmtId="0" fontId="37" fillId="39" borderId="168" applyNumberFormat="0" applyFont="0" applyAlignment="0" applyProtection="0"/>
    <xf numFmtId="0" fontId="106" fillId="48" borderId="171" applyNumberFormat="0" applyAlignment="0" applyProtection="0"/>
    <xf numFmtId="0" fontId="106" fillId="48" borderId="171" applyNumberFormat="0" applyAlignment="0" applyProtection="0"/>
    <xf numFmtId="0" fontId="106" fillId="41" borderId="171" applyNumberFormat="0" applyAlignment="0" applyProtection="0"/>
    <xf numFmtId="0" fontId="106" fillId="41" borderId="171" applyNumberFormat="0" applyAlignment="0" applyProtection="0"/>
    <xf numFmtId="0" fontId="106" fillId="41" borderId="171" applyNumberFormat="0" applyAlignment="0" applyProtection="0"/>
    <xf numFmtId="0" fontId="106" fillId="41" borderId="171" applyNumberFormat="0" applyAlignment="0" applyProtection="0"/>
    <xf numFmtId="0" fontId="106" fillId="41" borderId="171" applyNumberFormat="0" applyAlignment="0" applyProtection="0"/>
    <xf numFmtId="0" fontId="106" fillId="41" borderId="171" applyNumberFormat="0" applyAlignment="0" applyProtection="0"/>
    <xf numFmtId="0" fontId="106" fillId="41" borderId="171" applyNumberFormat="0" applyAlignment="0" applyProtection="0"/>
    <xf numFmtId="0" fontId="106" fillId="41" borderId="171" applyNumberFormat="0" applyAlignment="0" applyProtection="0"/>
    <xf numFmtId="0" fontId="106" fillId="41" borderId="171" applyNumberFormat="0" applyAlignment="0" applyProtection="0"/>
    <xf numFmtId="0" fontId="106" fillId="41" borderId="171" applyNumberForma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4" fontId="72" fillId="77" borderId="171" applyNumberFormat="0" applyProtection="0">
      <alignment vertical="center"/>
    </xf>
    <xf numFmtId="4" fontId="112" fillId="78" borderId="143" applyNumberFormat="0" applyProtection="0">
      <alignment horizontal="right" vertical="center" wrapText="1"/>
    </xf>
    <xf numFmtId="4" fontId="113" fillId="77" borderId="172" applyNumberFormat="0" applyProtection="0">
      <alignment vertical="center"/>
    </xf>
    <xf numFmtId="4" fontId="113" fillId="77" borderId="172" applyNumberFormat="0" applyProtection="0">
      <alignment vertical="center"/>
    </xf>
    <xf numFmtId="4" fontId="112" fillId="78" borderId="143" applyNumberFormat="0" applyProtection="0">
      <alignment horizontal="left" vertical="center" indent="1"/>
    </xf>
    <xf numFmtId="0" fontId="116" fillId="77" borderId="172" applyNumberFormat="0" applyProtection="0">
      <alignment horizontal="left" vertical="top" indent="1"/>
    </xf>
    <xf numFmtId="0" fontId="116" fillId="77" borderId="172" applyNumberFormat="0" applyProtection="0">
      <alignment horizontal="left" vertical="top" indent="1"/>
    </xf>
    <xf numFmtId="4" fontId="117" fillId="81" borderId="143" applyNumberFormat="0" applyProtection="0">
      <alignment horizontal="left" vertical="center"/>
    </xf>
    <xf numFmtId="4" fontId="117" fillId="81" borderId="143" applyNumberFormat="0" applyProtection="0">
      <alignment horizontal="left" vertical="center"/>
    </xf>
    <xf numFmtId="4" fontId="72" fillId="36" borderId="172" applyNumberFormat="0" applyProtection="0">
      <alignment horizontal="right" vertical="center"/>
    </xf>
    <xf numFmtId="4" fontId="72" fillId="36" borderId="172" applyNumberFormat="0" applyProtection="0">
      <alignment horizontal="right" vertical="center"/>
    </xf>
    <xf numFmtId="4" fontId="72" fillId="37" borderId="172" applyNumberFormat="0" applyProtection="0">
      <alignment horizontal="right" vertical="center"/>
    </xf>
    <xf numFmtId="4" fontId="72" fillId="37" borderId="172" applyNumberFormat="0" applyProtection="0">
      <alignment horizontal="right" vertical="center"/>
    </xf>
    <xf numFmtId="4" fontId="72" fillId="61" borderId="172" applyNumberFormat="0" applyProtection="0">
      <alignment horizontal="right" vertical="center"/>
    </xf>
    <xf numFmtId="4" fontId="72" fillId="61" borderId="172" applyNumberFormat="0" applyProtection="0">
      <alignment horizontal="right" vertical="center"/>
    </xf>
    <xf numFmtId="4" fontId="72" fillId="49" borderId="172" applyNumberFormat="0" applyProtection="0">
      <alignment horizontal="right" vertical="center"/>
    </xf>
    <xf numFmtId="4" fontId="72" fillId="49" borderId="172" applyNumberFormat="0" applyProtection="0">
      <alignment horizontal="right" vertical="center"/>
    </xf>
    <xf numFmtId="4" fontId="72" fillId="53" borderId="172" applyNumberFormat="0" applyProtection="0">
      <alignment horizontal="right" vertical="center"/>
    </xf>
    <xf numFmtId="4" fontId="72" fillId="53" borderId="172" applyNumberFormat="0" applyProtection="0">
      <alignment horizontal="right" vertical="center"/>
    </xf>
    <xf numFmtId="4" fontId="72" fillId="68" borderId="172" applyNumberFormat="0" applyProtection="0">
      <alignment horizontal="right" vertical="center"/>
    </xf>
    <xf numFmtId="4" fontId="72" fillId="68" borderId="172" applyNumberFormat="0" applyProtection="0">
      <alignment horizontal="right" vertical="center"/>
    </xf>
    <xf numFmtId="4" fontId="72" fillId="47" borderId="172" applyNumberFormat="0" applyProtection="0">
      <alignment horizontal="right" vertical="center"/>
    </xf>
    <xf numFmtId="4" fontId="72" fillId="47" borderId="172" applyNumberFormat="0" applyProtection="0">
      <alignment horizontal="right" vertical="center"/>
    </xf>
    <xf numFmtId="4" fontId="72" fillId="72" borderId="172" applyNumberFormat="0" applyProtection="0">
      <alignment horizontal="right" vertical="center"/>
    </xf>
    <xf numFmtId="4" fontId="72" fillId="72" borderId="172" applyNumberFormat="0" applyProtection="0">
      <alignment horizontal="right" vertical="center"/>
    </xf>
    <xf numFmtId="4" fontId="72" fillId="46" borderId="172" applyNumberFormat="0" applyProtection="0">
      <alignment horizontal="right" vertical="center"/>
    </xf>
    <xf numFmtId="4" fontId="72" fillId="46" borderId="172" applyNumberFormat="0" applyProtection="0">
      <alignment horizontal="right" vertical="center"/>
    </xf>
    <xf numFmtId="4" fontId="116" fillId="0" borderId="143" applyNumberFormat="0" applyProtection="0">
      <alignment horizontal="left" vertical="center" indent="1"/>
    </xf>
    <xf numFmtId="4" fontId="72" fillId="0" borderId="143" applyNumberFormat="0" applyProtection="0">
      <alignment horizontal="left" vertical="center" indent="1"/>
    </xf>
    <xf numFmtId="4" fontId="120" fillId="48" borderId="172" applyNumberFormat="0" applyProtection="0">
      <alignment horizontal="center" vertical="center"/>
    </xf>
    <xf numFmtId="4" fontId="120" fillId="48" borderId="172" applyNumberFormat="0" applyProtection="0">
      <alignment horizontal="center" vertical="center"/>
    </xf>
    <xf numFmtId="0" fontId="117" fillId="84" borderId="143" applyNumberFormat="0" applyProtection="0">
      <alignment horizontal="left" vertical="center" indent="2"/>
    </xf>
    <xf numFmtId="0" fontId="117" fillId="84" borderId="143" applyNumberFormat="0" applyProtection="0">
      <alignment horizontal="left" vertical="center" indent="2"/>
    </xf>
    <xf numFmtId="0" fontId="37" fillId="83" borderId="172" applyNumberFormat="0" applyProtection="0">
      <alignment horizontal="left" vertical="top" indent="1"/>
    </xf>
    <xf numFmtId="0" fontId="37" fillId="83" borderId="172" applyNumberFormat="0" applyProtection="0">
      <alignment horizontal="left" vertical="top" indent="1"/>
    </xf>
    <xf numFmtId="0" fontId="37" fillId="83" borderId="172" applyNumberFormat="0" applyProtection="0">
      <alignment horizontal="left" vertical="top" indent="1"/>
    </xf>
    <xf numFmtId="0" fontId="37" fillId="83" borderId="172" applyNumberFormat="0" applyProtection="0">
      <alignment horizontal="left" vertical="top" indent="1"/>
    </xf>
    <xf numFmtId="0" fontId="37" fillId="83" borderId="172" applyNumberFormat="0" applyProtection="0">
      <alignment horizontal="left" vertical="top" indent="1"/>
    </xf>
    <xf numFmtId="0" fontId="37" fillId="83" borderId="172" applyNumberFormat="0" applyProtection="0">
      <alignment horizontal="left" vertical="top" indent="1"/>
    </xf>
    <xf numFmtId="0" fontId="104" fillId="0" borderId="143" applyNumberFormat="0" applyProtection="0">
      <alignment horizontal="left" vertical="center" indent="2"/>
    </xf>
    <xf numFmtId="0" fontId="37" fillId="85" borderId="172" applyNumberFormat="0" applyProtection="0">
      <alignment horizontal="left" vertical="top" indent="1"/>
    </xf>
    <xf numFmtId="0" fontId="37" fillId="85" borderId="172" applyNumberFormat="0" applyProtection="0">
      <alignment horizontal="left" vertical="top" indent="1"/>
    </xf>
    <xf numFmtId="0" fontId="37" fillId="85" borderId="172" applyNumberFormat="0" applyProtection="0">
      <alignment horizontal="left" vertical="top" indent="1"/>
    </xf>
    <xf numFmtId="0" fontId="37" fillId="85" borderId="172" applyNumberFormat="0" applyProtection="0">
      <alignment horizontal="left" vertical="top" indent="1"/>
    </xf>
    <xf numFmtId="0" fontId="37" fillId="85" borderId="172" applyNumberFormat="0" applyProtection="0">
      <alignment horizontal="left" vertical="top" indent="1"/>
    </xf>
    <xf numFmtId="0" fontId="37" fillId="85" borderId="172" applyNumberFormat="0" applyProtection="0">
      <alignment horizontal="left" vertical="top" indent="1"/>
    </xf>
    <xf numFmtId="0" fontId="104" fillId="0" borderId="143" applyNumberFormat="0" applyProtection="0">
      <alignment horizontal="left" vertical="center" indent="2"/>
    </xf>
    <xf numFmtId="0" fontId="37" fillId="69" borderId="172" applyNumberFormat="0" applyProtection="0">
      <alignment horizontal="left" vertical="top" indent="1"/>
    </xf>
    <xf numFmtId="0" fontId="37" fillId="69" borderId="172" applyNumberFormat="0" applyProtection="0">
      <alignment horizontal="left" vertical="top" indent="1"/>
    </xf>
    <xf numFmtId="0" fontId="37" fillId="69" borderId="172" applyNumberFormat="0" applyProtection="0">
      <alignment horizontal="left" vertical="top" indent="1"/>
    </xf>
    <xf numFmtId="0" fontId="37" fillId="69" borderId="172" applyNumberFormat="0" applyProtection="0">
      <alignment horizontal="left" vertical="top" indent="1"/>
    </xf>
    <xf numFmtId="0" fontId="37" fillId="69" borderId="172" applyNumberFormat="0" applyProtection="0">
      <alignment horizontal="left" vertical="top" indent="1"/>
    </xf>
    <xf numFmtId="0" fontId="37" fillId="69" borderId="172" applyNumberFormat="0" applyProtection="0">
      <alignment horizontal="left" vertical="top" indent="1"/>
    </xf>
    <xf numFmtId="0" fontId="104" fillId="0" borderId="143" applyNumberFormat="0" applyProtection="0">
      <alignment horizontal="left" vertical="center" indent="2"/>
    </xf>
    <xf numFmtId="0" fontId="37" fillId="86" borderId="172" applyNumberFormat="0" applyProtection="0">
      <alignment horizontal="left" vertical="top" indent="1"/>
    </xf>
    <xf numFmtId="0" fontId="37" fillId="86" borderId="172" applyNumberFormat="0" applyProtection="0">
      <alignment horizontal="left" vertical="top" indent="1"/>
    </xf>
    <xf numFmtId="0" fontId="37" fillId="86" borderId="172" applyNumberFormat="0" applyProtection="0">
      <alignment horizontal="left" vertical="top" indent="1"/>
    </xf>
    <xf numFmtId="0" fontId="37" fillId="86" borderId="172" applyNumberFormat="0" applyProtection="0">
      <alignment horizontal="left" vertical="top" indent="1"/>
    </xf>
    <xf numFmtId="0" fontId="37" fillId="86" borderId="172" applyNumberFormat="0" applyProtection="0">
      <alignment horizontal="left" vertical="top" indent="1"/>
    </xf>
    <xf numFmtId="0" fontId="37" fillId="86" borderId="172" applyNumberFormat="0" applyProtection="0">
      <alignment horizontal="left" vertical="top" indent="1"/>
    </xf>
    <xf numFmtId="0" fontId="37" fillId="87" borderId="143" applyNumberFormat="0">
      <protection locked="0"/>
    </xf>
    <xf numFmtId="0" fontId="37" fillId="87" borderId="143" applyNumberFormat="0">
      <protection locked="0"/>
    </xf>
    <xf numFmtId="0" fontId="37" fillId="87" borderId="143" applyNumberFormat="0">
      <protection locked="0"/>
    </xf>
    <xf numFmtId="4" fontId="72" fillId="74" borderId="172" applyNumberFormat="0" applyProtection="0">
      <alignment vertical="center"/>
    </xf>
    <xf numFmtId="4" fontId="72" fillId="74" borderId="172" applyNumberFormat="0" applyProtection="0">
      <alignment vertical="center"/>
    </xf>
    <xf numFmtId="4" fontId="122" fillId="74" borderId="172" applyNumberFormat="0" applyProtection="0">
      <alignment vertical="center"/>
    </xf>
    <xf numFmtId="4" fontId="122" fillId="74" borderId="172" applyNumberFormat="0" applyProtection="0">
      <alignment vertical="center"/>
    </xf>
    <xf numFmtId="0" fontId="72" fillId="74" borderId="172" applyNumberFormat="0" applyProtection="0">
      <alignment horizontal="left" vertical="top" indent="1"/>
    </xf>
    <xf numFmtId="0" fontId="72" fillId="74" borderId="172" applyNumberFormat="0" applyProtection="0">
      <alignment horizontal="left" vertical="top" indent="1"/>
    </xf>
    <xf numFmtId="4" fontId="72" fillId="88" borderId="171" applyNumberFormat="0" applyProtection="0">
      <alignment horizontal="right" vertical="center"/>
    </xf>
    <xf numFmtId="4" fontId="125" fillId="0" borderId="143" applyNumberFormat="0" applyProtection="0">
      <alignment horizontal="right" vertical="center" wrapText="1"/>
    </xf>
    <xf numFmtId="4" fontId="122" fillId="89" borderId="172" applyNumberFormat="0" applyProtection="0">
      <alignment horizontal="right" vertical="center"/>
    </xf>
    <xf numFmtId="4" fontId="122" fillId="89" borderId="172" applyNumberFormat="0" applyProtection="0">
      <alignment horizontal="right" vertical="center"/>
    </xf>
    <xf numFmtId="4" fontId="125" fillId="0" borderId="143" applyNumberFormat="0" applyProtection="0">
      <alignment horizontal="left" vertical="center" indent="1"/>
    </xf>
    <xf numFmtId="4" fontId="125" fillId="0" borderId="143" applyNumberFormat="0" applyProtection="0">
      <alignment horizontal="left" vertical="center" indent="1"/>
    </xf>
    <xf numFmtId="0" fontId="117" fillId="91" borderId="143" applyNumberFormat="0" applyProtection="0">
      <alignment horizontal="center" vertical="top" wrapText="1"/>
    </xf>
    <xf numFmtId="0" fontId="117" fillId="91" borderId="143" applyNumberFormat="0" applyProtection="0">
      <alignment horizontal="center" vertical="top" wrapText="1"/>
    </xf>
    <xf numFmtId="4" fontId="128" fillId="75" borderId="173">
      <alignment vertical="center"/>
    </xf>
    <xf numFmtId="4" fontId="129" fillId="75" borderId="173">
      <alignment vertical="center"/>
    </xf>
    <xf numFmtId="4" fontId="114" fillId="79" borderId="173">
      <alignment vertical="center"/>
    </xf>
    <xf numFmtId="4" fontId="115" fillId="79" borderId="173">
      <alignment vertical="center"/>
    </xf>
    <xf numFmtId="4" fontId="130" fillId="74" borderId="173">
      <alignment horizontal="left" vertical="center" indent="1"/>
    </xf>
    <xf numFmtId="4" fontId="132" fillId="0" borderId="172" applyNumberFormat="0" applyProtection="0">
      <alignment horizontal="right" vertical="center"/>
    </xf>
    <xf numFmtId="4" fontId="132" fillId="0" borderId="172" applyNumberFormat="0" applyProtection="0">
      <alignment horizontal="right" vertical="center"/>
    </xf>
    <xf numFmtId="195" fontId="138" fillId="0" borderId="174">
      <alignment horizontal="center"/>
    </xf>
    <xf numFmtId="195" fontId="138" fillId="0" borderId="174">
      <alignment horizontal="center"/>
    </xf>
    <xf numFmtId="0" fontId="143" fillId="0" borderId="175" applyNumberFormat="0" applyFill="0" applyAlignment="0" applyProtection="0"/>
    <xf numFmtId="193" fontId="37" fillId="0" borderId="176">
      <protection locked="0"/>
    </xf>
    <xf numFmtId="193" fontId="37" fillId="0" borderId="176">
      <protection locked="0"/>
    </xf>
    <xf numFmtId="193" fontId="37" fillId="0" borderId="176">
      <protection locked="0"/>
    </xf>
    <xf numFmtId="193" fontId="37" fillId="0" borderId="176">
      <protection locked="0"/>
    </xf>
    <xf numFmtId="193" fontId="37" fillId="0" borderId="176">
      <protection locked="0"/>
    </xf>
    <xf numFmtId="3" fontId="144" fillId="0" borderId="169" applyProtection="0"/>
    <xf numFmtId="0" fontId="37" fillId="0" borderId="177" applyNumberFormat="0" applyAlignment="0">
      <alignment horizontal="center"/>
    </xf>
    <xf numFmtId="0" fontId="37" fillId="0" borderId="177" applyNumberFormat="0" applyAlignment="0">
      <alignment horizontal="center"/>
    </xf>
    <xf numFmtId="1" fontId="40" fillId="93" borderId="143" applyNumberFormat="0" applyAlignment="0">
      <alignment horizontal="center"/>
    </xf>
    <xf numFmtId="1" fontId="40" fillId="93" borderId="143" applyNumberFormat="0" applyAlignment="0">
      <alignment horizontal="center"/>
    </xf>
    <xf numFmtId="1" fontId="40" fillId="69" borderId="143" applyNumberFormat="0" applyAlignment="0">
      <alignment horizontal="left"/>
    </xf>
    <xf numFmtId="1" fontId="40" fillId="69" borderId="143" applyNumberFormat="0" applyAlignment="0">
      <alignment horizontal="left"/>
    </xf>
    <xf numFmtId="0" fontId="40" fillId="69" borderId="143" applyNumberFormat="0" applyAlignment="0"/>
    <xf numFmtId="0" fontId="40" fillId="69" borderId="143" applyNumberFormat="0" applyAlignment="0"/>
    <xf numFmtId="0" fontId="8" fillId="42" borderId="0" applyNumberFormat="0" applyBorder="0" applyAlignment="0" applyProtection="0"/>
    <xf numFmtId="0" fontId="8" fillId="42" borderId="0" applyNumberFormat="0" applyBorder="0" applyAlignment="0" applyProtection="0"/>
    <xf numFmtId="0" fontId="8" fillId="28" borderId="0" applyNumberFormat="0" applyBorder="0" applyAlignment="0" applyProtection="0"/>
    <xf numFmtId="0" fontId="8" fillId="39" borderId="0" applyNumberFormat="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8" fillId="13" borderId="0" applyNumberFormat="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10" fontId="84" fillId="74" borderId="143" applyNumberFormat="0" applyBorder="0" applyAlignment="0" applyProtection="0"/>
    <xf numFmtId="10" fontId="84" fillId="74" borderId="143" applyNumberFormat="0" applyBorder="0" applyAlignment="0" applyProtection="0"/>
    <xf numFmtId="10" fontId="84" fillId="74" borderId="143" applyNumberFormat="0" applyBorder="0" applyAlignment="0" applyProtection="0"/>
    <xf numFmtId="10" fontId="84" fillId="74" borderId="143"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4" fontId="112" fillId="78" borderId="143" applyNumberFormat="0" applyProtection="0">
      <alignment horizontal="right" vertical="center" wrapText="1"/>
    </xf>
    <xf numFmtId="4" fontId="112" fillId="78" borderId="143" applyNumberFormat="0" applyProtection="0">
      <alignment horizontal="left" vertical="center" indent="1"/>
    </xf>
    <xf numFmtId="4" fontId="117" fillId="81" borderId="143" applyNumberFormat="0" applyProtection="0">
      <alignment horizontal="left" vertical="center"/>
    </xf>
    <xf numFmtId="4" fontId="117" fillId="81" borderId="143" applyNumberFormat="0" applyProtection="0">
      <alignment horizontal="left" vertical="center"/>
    </xf>
    <xf numFmtId="4" fontId="116" fillId="0" borderId="143" applyNumberFormat="0" applyProtection="0">
      <alignment horizontal="left" vertical="center" indent="1"/>
    </xf>
    <xf numFmtId="4" fontId="72" fillId="0" borderId="143" applyNumberFormat="0" applyProtection="0">
      <alignment horizontal="left" vertical="center" indent="1"/>
    </xf>
    <xf numFmtId="0" fontId="117" fillId="84" borderId="143" applyNumberFormat="0" applyProtection="0">
      <alignment horizontal="left" vertical="center" indent="2"/>
    </xf>
    <xf numFmtId="0" fontId="117" fillId="84" borderId="143" applyNumberFormat="0" applyProtection="0">
      <alignment horizontal="left" vertical="center" indent="2"/>
    </xf>
    <xf numFmtId="0" fontId="104" fillId="0" borderId="143" applyNumberFormat="0" applyProtection="0">
      <alignment horizontal="left" vertical="center" indent="2"/>
    </xf>
    <xf numFmtId="0" fontId="104" fillId="0" borderId="143" applyNumberFormat="0" applyProtection="0">
      <alignment horizontal="left" vertical="center" indent="2"/>
    </xf>
    <xf numFmtId="0" fontId="104" fillId="0" borderId="143" applyNumberFormat="0" applyProtection="0">
      <alignment horizontal="left" vertical="center" indent="2"/>
    </xf>
    <xf numFmtId="0" fontId="37" fillId="87" borderId="143" applyNumberFormat="0">
      <protection locked="0"/>
    </xf>
    <xf numFmtId="0" fontId="37" fillId="87" borderId="143" applyNumberFormat="0">
      <protection locked="0"/>
    </xf>
    <xf numFmtId="0" fontId="37" fillId="87" borderId="143" applyNumberFormat="0">
      <protection locked="0"/>
    </xf>
    <xf numFmtId="4" fontId="125" fillId="0" borderId="143" applyNumberFormat="0" applyProtection="0">
      <alignment horizontal="right" vertical="center" wrapText="1"/>
    </xf>
    <xf numFmtId="4" fontId="125" fillId="0" borderId="143" applyNumberFormat="0" applyProtection="0">
      <alignment horizontal="left" vertical="center" indent="1"/>
    </xf>
    <xf numFmtId="4" fontId="125" fillId="0" borderId="143" applyNumberFormat="0" applyProtection="0">
      <alignment horizontal="left" vertical="center" indent="1"/>
    </xf>
    <xf numFmtId="0" fontId="117" fillId="91" borderId="143" applyNumberFormat="0" applyProtection="0">
      <alignment horizontal="center" vertical="top" wrapText="1"/>
    </xf>
    <xf numFmtId="0" fontId="117" fillId="91" borderId="143" applyNumberFormat="0" applyProtection="0">
      <alignment horizontal="center" vertical="top" wrapText="1"/>
    </xf>
    <xf numFmtId="44"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1" fontId="40" fillId="93" borderId="143" applyNumberFormat="0" applyAlignment="0">
      <alignment horizontal="center"/>
    </xf>
    <xf numFmtId="1" fontId="40" fillId="93" borderId="143" applyNumberFormat="0" applyAlignment="0">
      <alignment horizontal="center"/>
    </xf>
    <xf numFmtId="1" fontId="40" fillId="69" borderId="143" applyNumberFormat="0" applyAlignment="0">
      <alignment horizontal="left"/>
    </xf>
    <xf numFmtId="1" fontId="40" fillId="69" borderId="143" applyNumberFormat="0" applyAlignment="0">
      <alignment horizontal="left"/>
    </xf>
    <xf numFmtId="0" fontId="40" fillId="69" borderId="143" applyNumberFormat="0" applyAlignment="0"/>
    <xf numFmtId="0" fontId="40" fillId="69" borderId="143" applyNumberFormat="0" applyAlignment="0"/>
    <xf numFmtId="44" fontId="8" fillId="0" borderId="0" applyFont="0" applyFill="0" applyBorder="0" applyAlignment="0" applyProtection="0"/>
    <xf numFmtId="43" fontId="8" fillId="0" borderId="0" applyFont="0" applyFill="0" applyBorder="0" applyAlignment="0" applyProtection="0"/>
    <xf numFmtId="0" fontId="8" fillId="0" borderId="0"/>
    <xf numFmtId="0" fontId="8" fillId="39" borderId="0" applyNumberFormat="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8" fillId="32" borderId="0" applyNumberFormat="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32" borderId="0" applyNumberFormat="0" applyBorder="0" applyAlignment="0" applyProtection="0"/>
    <xf numFmtId="0" fontId="8" fillId="42" borderId="0" applyNumberFormat="0" applyBorder="0" applyAlignment="0" applyProtection="0"/>
    <xf numFmtId="0" fontId="8" fillId="0" borderId="0"/>
    <xf numFmtId="44"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4" fontId="8" fillId="0" borderId="0" applyFont="0" applyFill="0" applyBorder="0" applyAlignment="0" applyProtection="0"/>
    <xf numFmtId="43" fontId="8" fillId="0" borderId="0" applyFont="0" applyFill="0" applyBorder="0" applyAlignment="0" applyProtection="0"/>
    <xf numFmtId="0" fontId="8" fillId="0" borderId="0"/>
    <xf numFmtId="44" fontId="8" fillId="0" borderId="0" applyFont="0" applyFill="0" applyBorder="0" applyAlignment="0" applyProtection="0"/>
    <xf numFmtId="43" fontId="8" fillId="0" borderId="0" applyFont="0" applyFill="0" applyBorder="0" applyAlignment="0" applyProtection="0"/>
    <xf numFmtId="0" fontId="8" fillId="0" borderId="0"/>
    <xf numFmtId="44" fontId="8" fillId="0" borderId="0" applyFont="0" applyFill="0" applyBorder="0" applyAlignment="0" applyProtection="0"/>
    <xf numFmtId="43" fontId="8" fillId="0" borderId="0" applyFont="0" applyFill="0" applyBorder="0" applyAlignment="0" applyProtection="0"/>
    <xf numFmtId="0" fontId="8" fillId="0" borderId="0"/>
    <xf numFmtId="44" fontId="8" fillId="0" borderId="0" applyFont="0" applyFill="0" applyBorder="0" applyAlignment="0" applyProtection="0"/>
    <xf numFmtId="43" fontId="8" fillId="0" borderId="0" applyFont="0" applyFill="0" applyBorder="0" applyAlignment="0" applyProtection="0"/>
    <xf numFmtId="0" fontId="8" fillId="0" borderId="0"/>
    <xf numFmtId="44" fontId="8" fillId="0" borderId="0" applyFont="0" applyFill="0" applyBorder="0" applyAlignment="0" applyProtection="0"/>
    <xf numFmtId="43" fontId="8" fillId="0" borderId="0" applyFont="0" applyFill="0" applyBorder="0" applyAlignment="0" applyProtection="0"/>
    <xf numFmtId="0" fontId="8" fillId="0" borderId="0"/>
    <xf numFmtId="44"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44"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3" fontId="8" fillId="0" borderId="0" applyFont="0" applyFill="0" applyBorder="0" applyAlignment="0" applyProtection="0"/>
    <xf numFmtId="0" fontId="8" fillId="0" borderId="0"/>
    <xf numFmtId="44" fontId="8" fillId="0" borderId="0" applyFont="0" applyFill="0" applyBorder="0" applyAlignment="0" applyProtection="0"/>
    <xf numFmtId="43" fontId="8" fillId="0" borderId="0" applyFont="0" applyFill="0" applyBorder="0" applyAlignment="0" applyProtection="0"/>
    <xf numFmtId="0" fontId="8" fillId="0" borderId="0"/>
    <xf numFmtId="44" fontId="8" fillId="0" borderId="0" applyFont="0" applyFill="0" applyBorder="0" applyAlignment="0" applyProtection="0"/>
    <xf numFmtId="43" fontId="8" fillId="0" borderId="0" applyFont="0" applyFill="0" applyBorder="0" applyAlignment="0" applyProtection="0"/>
    <xf numFmtId="0" fontId="8" fillId="0" borderId="0"/>
    <xf numFmtId="44" fontId="8" fillId="0" borderId="0" applyFont="0" applyFill="0" applyBorder="0" applyAlignment="0" applyProtection="0"/>
    <xf numFmtId="43" fontId="8" fillId="0" borderId="0" applyFont="0" applyFill="0" applyBorder="0" applyAlignment="0" applyProtection="0"/>
    <xf numFmtId="0" fontId="8" fillId="0" borderId="0"/>
    <xf numFmtId="44" fontId="8" fillId="0" borderId="0" applyFont="0" applyFill="0" applyBorder="0" applyAlignment="0" applyProtection="0"/>
    <xf numFmtId="43" fontId="8" fillId="0" borderId="0" applyFont="0" applyFill="0" applyBorder="0" applyAlignment="0" applyProtection="0"/>
    <xf numFmtId="0" fontId="8" fillId="0" borderId="0"/>
    <xf numFmtId="44"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43" fontId="8" fillId="0" borderId="0" applyFont="0" applyFill="0" applyBorder="0" applyAlignment="0" applyProtection="0"/>
    <xf numFmtId="0" fontId="8" fillId="0" borderId="0"/>
    <xf numFmtId="0" fontId="8" fillId="3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95" fillId="0" borderId="169" applyNumberFormat="0" applyFill="0" applyAlignment="0" applyProtection="0"/>
    <xf numFmtId="10" fontId="84" fillId="74" borderId="143" applyNumberFormat="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8"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44" fontId="8" fillId="0" borderId="0" applyFont="0" applyFill="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12"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44"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44"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44"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1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44"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44"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44"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44"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73" fillId="48" borderId="168" applyNumberFormat="0" applyAlignment="0" applyProtection="0"/>
    <xf numFmtId="0" fontId="74" fillId="121" borderId="168" applyNumberFormat="0" applyAlignment="0" applyProtection="0"/>
    <xf numFmtId="0" fontId="158" fillId="122" borderId="179" applyNumberFormat="0" applyAlignment="0" applyProtection="0"/>
    <xf numFmtId="0" fontId="158" fillId="122" borderId="179" applyNumberFormat="0" applyAlignment="0" applyProtection="0"/>
    <xf numFmtId="0" fontId="158" fillId="122" borderId="179"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97" fillId="43" borderId="168" applyNumberFormat="0" applyAlignment="0" applyProtection="0"/>
    <xf numFmtId="0" fontId="169" fillId="67" borderId="179" applyNumberFormat="0" applyAlignment="0" applyProtection="0"/>
    <xf numFmtId="0" fontId="169" fillId="67" borderId="179" applyNumberFormat="0" applyAlignment="0" applyProtection="0"/>
    <xf numFmtId="0" fontId="169" fillId="67" borderId="179" applyNumberFormat="0" applyAlignment="0" applyProtection="0"/>
    <xf numFmtId="0" fontId="97" fillId="43" borderId="168" applyNumberFormat="0" applyAlignment="0" applyProtection="0"/>
    <xf numFmtId="0" fontId="97" fillId="43" borderId="168" applyNumberFormat="0" applyAlignment="0" applyProtection="0"/>
    <xf numFmtId="0" fontId="169" fillId="67" borderId="168" applyNumberFormat="0" applyAlignment="0" applyProtection="0"/>
    <xf numFmtId="0" fontId="97" fillId="43" borderId="168" applyNumberFormat="0" applyAlignment="0" applyProtection="0"/>
    <xf numFmtId="0" fontId="169" fillId="67" borderId="168" applyNumberForma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11" fontId="8" fillId="0" borderId="0"/>
    <xf numFmtId="211"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37" fillId="0" borderId="167" applyNumberFormat="0" applyAlignment="0">
      <alignment horizontal="center"/>
    </xf>
    <xf numFmtId="0" fontId="37" fillId="0" borderId="46" applyNumberFormat="0" applyAlignment="0"/>
    <xf numFmtId="49" fontId="37" fillId="0" borderId="46"/>
    <xf numFmtId="4" fontId="72" fillId="88" borderId="171" applyNumberFormat="0" applyProtection="0">
      <alignment horizontal="right" vertical="center"/>
    </xf>
    <xf numFmtId="4" fontId="72" fillId="77" borderId="171" applyNumberFormat="0" applyProtection="0">
      <alignment vertical="center"/>
    </xf>
    <xf numFmtId="0" fontId="37" fillId="0" borderId="46"/>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11" fontId="8" fillId="0" borderId="0"/>
    <xf numFmtId="0" fontId="8" fillId="0" borderId="0"/>
    <xf numFmtId="0" fontId="8" fillId="0" borderId="0"/>
    <xf numFmtId="211"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11" fontId="8" fillId="0" borderId="0"/>
    <xf numFmtId="0" fontId="8" fillId="0" borderId="0"/>
    <xf numFmtId="0" fontId="8" fillId="0" borderId="0"/>
    <xf numFmtId="0" fontId="8" fillId="0" borderId="0"/>
    <xf numFmtId="0" fontId="8" fillId="0" borderId="0"/>
    <xf numFmtId="0" fontId="8" fillId="0" borderId="0"/>
    <xf numFmtId="0" fontId="8" fillId="0" borderId="0"/>
    <xf numFmtId="211"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9" fontId="37" fillId="0" borderId="46"/>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9" fontId="37" fillId="0" borderId="46"/>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0" fillId="69" borderId="143" applyNumberFormat="0" applyAlignment="0"/>
    <xf numFmtId="1" fontId="40" fillId="69" borderId="143" applyNumberFormat="0" applyAlignment="0">
      <alignment horizontal="left"/>
    </xf>
    <xf numFmtId="1" fontId="40" fillId="93" borderId="143" applyNumberFormat="0" applyAlignment="0">
      <alignment horizont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7" fillId="0" borderId="167" applyNumberFormat="0" applyAlignment="0">
      <alignment horizontal="center"/>
    </xf>
    <xf numFmtId="3" fontId="144" fillId="0" borderId="169"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7" fillId="66" borderId="170"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37" fillId="39" borderId="170" applyNumberFormat="0" applyFont="0" applyAlignment="0" applyProtection="0"/>
    <xf numFmtId="0" fontId="84" fillId="66" borderId="179" applyNumberFormat="0" applyFont="0" applyAlignment="0" applyProtection="0"/>
    <xf numFmtId="0" fontId="72" fillId="39" borderId="170" applyNumberFormat="0" applyFont="0" applyAlignment="0" applyProtection="0"/>
    <xf numFmtId="0" fontId="84" fillId="66" borderId="179" applyNumberFormat="0" applyFont="0" applyAlignment="0" applyProtection="0"/>
    <xf numFmtId="0" fontId="72" fillId="39" borderId="170"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72" fillId="39" borderId="170"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37" fillId="39" borderId="170"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4" fillId="66" borderId="179"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37" fillId="39" borderId="168"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37" fillId="39" borderId="168" applyNumberFormat="0" applyFont="0" applyAlignment="0" applyProtection="0"/>
    <xf numFmtId="0" fontId="8" fillId="10" borderId="17" applyNumberFormat="0" applyFont="0" applyAlignment="0" applyProtection="0"/>
    <xf numFmtId="0" fontId="84" fillId="66" borderId="179"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37" fillId="39" borderId="168"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37" fillId="39" borderId="168"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37" fillId="39" borderId="168"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106" fillId="121" borderId="171" applyNumberFormat="0" applyAlignment="0" applyProtection="0"/>
    <xf numFmtId="0" fontId="106" fillId="122" borderId="171" applyNumberFormat="0" applyAlignment="0" applyProtection="0"/>
    <xf numFmtId="0" fontId="106" fillId="48" borderId="171" applyNumberFormat="0" applyAlignment="0" applyProtection="0"/>
    <xf numFmtId="0" fontId="106" fillId="122" borderId="171" applyNumberFormat="0" applyAlignment="0" applyProtection="0"/>
    <xf numFmtId="0" fontId="106" fillId="48" borderId="171" applyNumberFormat="0" applyAlignment="0" applyProtection="0"/>
    <xf numFmtId="0" fontId="106" fillId="48" borderId="171" applyNumberFormat="0" applyAlignment="0" applyProtection="0"/>
    <xf numFmtId="0" fontId="106" fillId="41" borderId="171" applyNumberForma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4" fontId="84" fillId="76" borderId="179" applyNumberFormat="0" applyProtection="0">
      <alignment vertical="center"/>
    </xf>
    <xf numFmtId="4" fontId="72" fillId="77" borderId="171" applyNumberFormat="0" applyProtection="0">
      <alignment vertical="center"/>
    </xf>
    <xf numFmtId="4" fontId="84" fillId="76" borderId="179" applyNumberFormat="0" applyProtection="0">
      <alignment vertical="center"/>
    </xf>
    <xf numFmtId="4" fontId="84" fillId="76" borderId="179" applyNumberFormat="0" applyProtection="0">
      <alignment vertical="center"/>
    </xf>
    <xf numFmtId="4" fontId="84" fillId="76" borderId="179" applyNumberFormat="0" applyProtection="0">
      <alignment vertical="center"/>
    </xf>
    <xf numFmtId="4" fontId="72" fillId="77" borderId="171" applyNumberFormat="0" applyProtection="0">
      <alignment vertical="center"/>
    </xf>
    <xf numFmtId="4" fontId="84" fillId="76" borderId="179" applyNumberFormat="0" applyProtection="0">
      <alignment vertical="center"/>
    </xf>
    <xf numFmtId="4" fontId="112" fillId="78" borderId="143" applyNumberFormat="0" applyProtection="0">
      <alignment horizontal="right" vertical="center" wrapText="1"/>
    </xf>
    <xf numFmtId="4" fontId="72" fillId="77" borderId="171" applyNumberFormat="0" applyProtection="0">
      <alignment vertical="center"/>
    </xf>
    <xf numFmtId="4" fontId="72" fillId="77" borderId="171" applyNumberFormat="0" applyProtection="0">
      <alignment vertical="center"/>
    </xf>
    <xf numFmtId="4" fontId="116" fillId="76" borderId="172" applyNumberFormat="0" applyProtection="0">
      <alignment vertical="center"/>
    </xf>
    <xf numFmtId="4" fontId="173" fillId="77" borderId="179" applyNumberFormat="0" applyProtection="0">
      <alignment vertical="center"/>
    </xf>
    <xf numFmtId="4" fontId="173" fillId="77" borderId="179" applyNumberFormat="0" applyProtection="0">
      <alignment vertical="center"/>
    </xf>
    <xf numFmtId="4" fontId="113" fillId="77" borderId="172" applyNumberFormat="0" applyProtection="0">
      <alignment vertical="center"/>
    </xf>
    <xf numFmtId="4" fontId="122" fillId="77" borderId="171" applyNumberFormat="0" applyProtection="0">
      <alignment vertical="center"/>
    </xf>
    <xf numFmtId="4" fontId="122" fillId="77" borderId="171" applyNumberFormat="0" applyProtection="0">
      <alignment vertical="center"/>
    </xf>
    <xf numFmtId="4" fontId="113" fillId="76" borderId="172" applyNumberFormat="0" applyProtection="0">
      <alignment vertical="center"/>
    </xf>
    <xf numFmtId="4" fontId="84" fillId="77" borderId="179" applyNumberFormat="0" applyProtection="0">
      <alignment horizontal="left" vertical="center" indent="1"/>
    </xf>
    <xf numFmtId="4" fontId="84" fillId="77" borderId="179" applyNumberFormat="0" applyProtection="0">
      <alignment horizontal="left" vertical="center" indent="1"/>
    </xf>
    <xf numFmtId="4" fontId="84" fillId="77" borderId="179" applyNumberFormat="0" applyProtection="0">
      <alignment horizontal="left" vertical="center" indent="1"/>
    </xf>
    <xf numFmtId="4" fontId="84" fillId="77" borderId="179" applyNumberFormat="0" applyProtection="0">
      <alignment horizontal="left" vertical="center" indent="1"/>
    </xf>
    <xf numFmtId="4" fontId="112" fillId="78" borderId="143" applyNumberFormat="0" applyProtection="0">
      <alignment horizontal="left" vertical="center" indent="1"/>
    </xf>
    <xf numFmtId="4" fontId="72" fillId="77" borderId="171" applyNumberFormat="0" applyProtection="0">
      <alignment horizontal="left" vertical="center" indent="1"/>
    </xf>
    <xf numFmtId="4" fontId="72" fillId="77" borderId="171" applyNumberFormat="0" applyProtection="0">
      <alignment horizontal="left" vertical="center" indent="1"/>
    </xf>
    <xf numFmtId="4" fontId="116" fillId="76" borderId="172" applyNumberFormat="0" applyProtection="0">
      <alignment horizontal="left" vertical="center" indent="1"/>
    </xf>
    <xf numFmtId="0" fontId="174" fillId="76" borderId="172" applyNumberFormat="0" applyProtection="0">
      <alignment horizontal="left" vertical="top" indent="1"/>
    </xf>
    <xf numFmtId="0" fontId="174" fillId="76" borderId="172" applyNumberFormat="0" applyProtection="0">
      <alignment horizontal="left" vertical="top" indent="1"/>
    </xf>
    <xf numFmtId="0" fontId="116" fillId="77" borderId="172" applyNumberFormat="0" applyProtection="0">
      <alignment horizontal="left" vertical="top" indent="1"/>
    </xf>
    <xf numFmtId="4" fontId="72" fillId="77" borderId="171" applyNumberFormat="0" applyProtection="0">
      <alignment horizontal="left" vertical="center" indent="1"/>
    </xf>
    <xf numFmtId="4" fontId="72" fillId="77" borderId="171" applyNumberFormat="0" applyProtection="0">
      <alignment horizontal="left" vertical="center" indent="1"/>
    </xf>
    <xf numFmtId="0" fontId="116" fillId="76" borderId="172" applyNumberFormat="0" applyProtection="0">
      <alignment horizontal="left" vertical="top" indent="1"/>
    </xf>
    <xf numFmtId="4" fontId="84" fillId="52" borderId="179" applyNumberFormat="0" applyProtection="0">
      <alignment horizontal="left" vertical="center" indent="1"/>
    </xf>
    <xf numFmtId="4" fontId="84" fillId="52" borderId="179" applyNumberFormat="0" applyProtection="0">
      <alignment horizontal="left" vertical="center" indent="1"/>
    </xf>
    <xf numFmtId="4" fontId="117" fillId="81" borderId="143" applyNumberFormat="0" applyProtection="0">
      <alignment horizontal="left" vertical="center"/>
    </xf>
    <xf numFmtId="4" fontId="84" fillId="52" borderId="179" applyNumberFormat="0" applyProtection="0">
      <alignment horizontal="left" vertical="center" indent="1"/>
    </xf>
    <xf numFmtId="4" fontId="84" fillId="52" borderId="179" applyNumberFormat="0" applyProtection="0">
      <alignment horizontal="left" vertical="center" indent="1"/>
    </xf>
    <xf numFmtId="0" fontId="37" fillId="130" borderId="171" applyNumberFormat="0" applyProtection="0">
      <alignment horizontal="left" vertical="center" indent="1"/>
    </xf>
    <xf numFmtId="4" fontId="117" fillId="81" borderId="143" applyNumberFormat="0" applyProtection="0">
      <alignment horizontal="left" vertical="center"/>
    </xf>
    <xf numFmtId="0" fontId="37" fillId="130" borderId="171" applyNumberFormat="0" applyProtection="0">
      <alignment horizontal="left" vertical="center" indent="1"/>
    </xf>
    <xf numFmtId="0" fontId="37" fillId="130" borderId="171" applyNumberFormat="0" applyProtection="0">
      <alignment horizontal="left" vertical="center" indent="1"/>
    </xf>
    <xf numFmtId="0" fontId="37" fillId="130" borderId="171" applyNumberFormat="0" applyProtection="0">
      <alignment horizontal="left" vertical="center" indent="1"/>
    </xf>
    <xf numFmtId="0" fontId="37" fillId="130" borderId="171" applyNumberFormat="0" applyProtection="0">
      <alignment horizontal="left" vertical="center" indent="1"/>
    </xf>
    <xf numFmtId="4" fontId="84" fillId="36" borderId="179" applyNumberFormat="0" applyProtection="0">
      <alignment horizontal="right" vertical="center"/>
    </xf>
    <xf numFmtId="4" fontId="84" fillId="36" borderId="179" applyNumberFormat="0" applyProtection="0">
      <alignment horizontal="right" vertical="center"/>
    </xf>
    <xf numFmtId="4" fontId="84" fillId="36" borderId="179" applyNumberFormat="0" applyProtection="0">
      <alignment horizontal="right" vertical="center"/>
    </xf>
    <xf numFmtId="4" fontId="84" fillId="36" borderId="179" applyNumberFormat="0" applyProtection="0">
      <alignment horizontal="right" vertical="center"/>
    </xf>
    <xf numFmtId="4" fontId="72" fillId="36" borderId="172" applyNumberFormat="0" applyProtection="0">
      <alignment horizontal="right" vertical="center"/>
    </xf>
    <xf numFmtId="4" fontId="72" fillId="98" borderId="171" applyNumberFormat="0" applyProtection="0">
      <alignment horizontal="right" vertical="center"/>
    </xf>
    <xf numFmtId="4" fontId="72" fillId="98" borderId="171" applyNumberFormat="0" applyProtection="0">
      <alignment horizontal="right" vertical="center"/>
    </xf>
    <xf numFmtId="4" fontId="72" fillId="36" borderId="172" applyNumberFormat="0" applyProtection="0">
      <alignment horizontal="right" vertical="center"/>
    </xf>
    <xf numFmtId="4" fontId="84" fillId="131" borderId="179" applyNumberFormat="0" applyProtection="0">
      <alignment horizontal="right" vertical="center"/>
    </xf>
    <xf numFmtId="4" fontId="84" fillId="131" borderId="179" applyNumberFormat="0" applyProtection="0">
      <alignment horizontal="right" vertical="center"/>
    </xf>
    <xf numFmtId="4" fontId="84" fillId="131" borderId="179" applyNumberFormat="0" applyProtection="0">
      <alignment horizontal="right" vertical="center"/>
    </xf>
    <xf numFmtId="4" fontId="84" fillId="131" borderId="179" applyNumberFormat="0" applyProtection="0">
      <alignment horizontal="right" vertical="center"/>
    </xf>
    <xf numFmtId="4" fontId="72" fillId="37" borderId="172" applyNumberFormat="0" applyProtection="0">
      <alignment horizontal="right" vertical="center"/>
    </xf>
    <xf numFmtId="4" fontId="72" fillId="132" borderId="171" applyNumberFormat="0" applyProtection="0">
      <alignment horizontal="right" vertical="center"/>
    </xf>
    <xf numFmtId="4" fontId="72" fillId="132" borderId="171" applyNumberFormat="0" applyProtection="0">
      <alignment horizontal="right" vertical="center"/>
    </xf>
    <xf numFmtId="4" fontId="72" fillId="37" borderId="172" applyNumberFormat="0" applyProtection="0">
      <alignment horizontal="right" vertical="center"/>
    </xf>
    <xf numFmtId="4" fontId="84" fillId="61" borderId="180" applyNumberFormat="0" applyProtection="0">
      <alignment horizontal="right" vertical="center"/>
    </xf>
    <xf numFmtId="4" fontId="84" fillId="61" borderId="180" applyNumberFormat="0" applyProtection="0">
      <alignment horizontal="right" vertical="center"/>
    </xf>
    <xf numFmtId="4" fontId="84" fillId="61" borderId="180" applyNumberFormat="0" applyProtection="0">
      <alignment horizontal="right" vertical="center"/>
    </xf>
    <xf numFmtId="4" fontId="84" fillId="61" borderId="180" applyNumberFormat="0" applyProtection="0">
      <alignment horizontal="right" vertical="center"/>
    </xf>
    <xf numFmtId="4" fontId="72" fillId="61" borderId="172" applyNumberFormat="0" applyProtection="0">
      <alignment horizontal="right" vertical="center"/>
    </xf>
    <xf numFmtId="4" fontId="72" fillId="90" borderId="171" applyNumberFormat="0" applyProtection="0">
      <alignment horizontal="right" vertical="center"/>
    </xf>
    <xf numFmtId="4" fontId="72" fillId="90" borderId="171" applyNumberFormat="0" applyProtection="0">
      <alignment horizontal="right" vertical="center"/>
    </xf>
    <xf numFmtId="4" fontId="72" fillId="61" borderId="172" applyNumberFormat="0" applyProtection="0">
      <alignment horizontal="right" vertical="center"/>
    </xf>
    <xf numFmtId="4" fontId="84" fillId="49" borderId="179" applyNumberFormat="0" applyProtection="0">
      <alignment horizontal="right" vertical="center"/>
    </xf>
    <xf numFmtId="4" fontId="84" fillId="49" borderId="179" applyNumberFormat="0" applyProtection="0">
      <alignment horizontal="right" vertical="center"/>
    </xf>
    <xf numFmtId="4" fontId="84" fillId="49" borderId="179" applyNumberFormat="0" applyProtection="0">
      <alignment horizontal="right" vertical="center"/>
    </xf>
    <xf numFmtId="4" fontId="84" fillId="49" borderId="179" applyNumberFormat="0" applyProtection="0">
      <alignment horizontal="right" vertical="center"/>
    </xf>
    <xf numFmtId="4" fontId="72" fillId="49" borderId="172" applyNumberFormat="0" applyProtection="0">
      <alignment horizontal="right" vertical="center"/>
    </xf>
    <xf numFmtId="4" fontId="72" fillId="95" borderId="171" applyNumberFormat="0" applyProtection="0">
      <alignment horizontal="right" vertical="center"/>
    </xf>
    <xf numFmtId="4" fontId="72" fillId="95" borderId="171" applyNumberFormat="0" applyProtection="0">
      <alignment horizontal="right" vertical="center"/>
    </xf>
    <xf numFmtId="4" fontId="72" fillId="49" borderId="172" applyNumberFormat="0" applyProtection="0">
      <alignment horizontal="right" vertical="center"/>
    </xf>
    <xf numFmtId="4" fontId="84" fillId="53" borderId="179" applyNumberFormat="0" applyProtection="0">
      <alignment horizontal="right" vertical="center"/>
    </xf>
    <xf numFmtId="4" fontId="84" fillId="53" borderId="179" applyNumberFormat="0" applyProtection="0">
      <alignment horizontal="right" vertical="center"/>
    </xf>
    <xf numFmtId="4" fontId="84" fillId="53" borderId="179" applyNumberFormat="0" applyProtection="0">
      <alignment horizontal="right" vertical="center"/>
    </xf>
    <xf numFmtId="4" fontId="84" fillId="53" borderId="179" applyNumberFormat="0" applyProtection="0">
      <alignment horizontal="right" vertical="center"/>
    </xf>
    <xf numFmtId="4" fontId="72" fillId="53" borderId="172" applyNumberFormat="0" applyProtection="0">
      <alignment horizontal="right" vertical="center"/>
    </xf>
    <xf numFmtId="4" fontId="72" fillId="133" borderId="171" applyNumberFormat="0" applyProtection="0">
      <alignment horizontal="right" vertical="center"/>
    </xf>
    <xf numFmtId="4" fontId="72" fillId="133" borderId="171" applyNumberFormat="0" applyProtection="0">
      <alignment horizontal="right" vertical="center"/>
    </xf>
    <xf numFmtId="4" fontId="72" fillId="53" borderId="172" applyNumberFormat="0" applyProtection="0">
      <alignment horizontal="right" vertical="center"/>
    </xf>
    <xf numFmtId="4" fontId="84" fillId="68" borderId="179" applyNumberFormat="0" applyProtection="0">
      <alignment horizontal="right" vertical="center"/>
    </xf>
    <xf numFmtId="4" fontId="84" fillId="68" borderId="179" applyNumberFormat="0" applyProtection="0">
      <alignment horizontal="right" vertical="center"/>
    </xf>
    <xf numFmtId="4" fontId="84" fillId="68" borderId="179" applyNumberFormat="0" applyProtection="0">
      <alignment horizontal="right" vertical="center"/>
    </xf>
    <xf numFmtId="4" fontId="84" fillId="68" borderId="179" applyNumberFormat="0" applyProtection="0">
      <alignment horizontal="right" vertical="center"/>
    </xf>
    <xf numFmtId="4" fontId="72" fillId="68" borderId="172" applyNumberFormat="0" applyProtection="0">
      <alignment horizontal="right" vertical="center"/>
    </xf>
    <xf numFmtId="4" fontId="72" fillId="99" borderId="171" applyNumberFormat="0" applyProtection="0">
      <alignment horizontal="right" vertical="center"/>
    </xf>
    <xf numFmtId="4" fontId="72" fillId="99" borderId="171" applyNumberFormat="0" applyProtection="0">
      <alignment horizontal="right" vertical="center"/>
    </xf>
    <xf numFmtId="4" fontId="72" fillId="68" borderId="172" applyNumberFormat="0" applyProtection="0">
      <alignment horizontal="right" vertical="center"/>
    </xf>
    <xf numFmtId="4" fontId="84" fillId="47" borderId="179" applyNumberFormat="0" applyProtection="0">
      <alignment horizontal="right" vertical="center"/>
    </xf>
    <xf numFmtId="4" fontId="84" fillId="47" borderId="179" applyNumberFormat="0" applyProtection="0">
      <alignment horizontal="right" vertical="center"/>
    </xf>
    <xf numFmtId="4" fontId="84" fillId="47" borderId="179" applyNumberFormat="0" applyProtection="0">
      <alignment horizontal="right" vertical="center"/>
    </xf>
    <xf numFmtId="4" fontId="84" fillId="47" borderId="179" applyNumberFormat="0" applyProtection="0">
      <alignment horizontal="right" vertical="center"/>
    </xf>
    <xf numFmtId="4" fontId="72" fillId="47" borderId="172" applyNumberFormat="0" applyProtection="0">
      <alignment horizontal="right" vertical="center"/>
    </xf>
    <xf numFmtId="4" fontId="72" fillId="134" borderId="171" applyNumberFormat="0" applyProtection="0">
      <alignment horizontal="right" vertical="center"/>
    </xf>
    <xf numFmtId="4" fontId="72" fillId="134" borderId="171" applyNumberFormat="0" applyProtection="0">
      <alignment horizontal="right" vertical="center"/>
    </xf>
    <xf numFmtId="4" fontId="72" fillId="47" borderId="172" applyNumberFormat="0" applyProtection="0">
      <alignment horizontal="right" vertical="center"/>
    </xf>
    <xf numFmtId="4" fontId="84" fillId="72" borderId="179" applyNumberFormat="0" applyProtection="0">
      <alignment horizontal="right" vertical="center"/>
    </xf>
    <xf numFmtId="4" fontId="84" fillId="72" borderId="179" applyNumberFormat="0" applyProtection="0">
      <alignment horizontal="right" vertical="center"/>
    </xf>
    <xf numFmtId="4" fontId="84" fillId="72" borderId="179" applyNumberFormat="0" applyProtection="0">
      <alignment horizontal="right" vertical="center"/>
    </xf>
    <xf numFmtId="4" fontId="84" fillId="72" borderId="179" applyNumberFormat="0" applyProtection="0">
      <alignment horizontal="right" vertical="center"/>
    </xf>
    <xf numFmtId="4" fontId="72" fillId="72" borderId="172" applyNumberFormat="0" applyProtection="0">
      <alignment horizontal="right" vertical="center"/>
    </xf>
    <xf numFmtId="4" fontId="72" fillId="135" borderId="171" applyNumberFormat="0" applyProtection="0">
      <alignment horizontal="right" vertical="center"/>
    </xf>
    <xf numFmtId="4" fontId="72" fillId="135" borderId="171" applyNumberFormat="0" applyProtection="0">
      <alignment horizontal="right" vertical="center"/>
    </xf>
    <xf numFmtId="4" fontId="72" fillId="72" borderId="172" applyNumberFormat="0" applyProtection="0">
      <alignment horizontal="right" vertical="center"/>
    </xf>
    <xf numFmtId="4" fontId="84" fillId="46" borderId="179" applyNumberFormat="0" applyProtection="0">
      <alignment horizontal="right" vertical="center"/>
    </xf>
    <xf numFmtId="4" fontId="84" fillId="46" borderId="179" applyNumberFormat="0" applyProtection="0">
      <alignment horizontal="right" vertical="center"/>
    </xf>
    <xf numFmtId="4" fontId="84" fillId="46" borderId="179" applyNumberFormat="0" applyProtection="0">
      <alignment horizontal="right" vertical="center"/>
    </xf>
    <xf numFmtId="4" fontId="84" fillId="46" borderId="179" applyNumberFormat="0" applyProtection="0">
      <alignment horizontal="right" vertical="center"/>
    </xf>
    <xf numFmtId="4" fontId="72" fillId="46" borderId="172" applyNumberFormat="0" applyProtection="0">
      <alignment horizontal="right" vertical="center"/>
    </xf>
    <xf numFmtId="4" fontId="72" fillId="94" borderId="171" applyNumberFormat="0" applyProtection="0">
      <alignment horizontal="right" vertical="center"/>
    </xf>
    <xf numFmtId="4" fontId="72" fillId="94" borderId="171" applyNumberFormat="0" applyProtection="0">
      <alignment horizontal="right" vertical="center"/>
    </xf>
    <xf numFmtId="4" fontId="72" fillId="46" borderId="172" applyNumberFormat="0" applyProtection="0">
      <alignment horizontal="right" vertical="center"/>
    </xf>
    <xf numFmtId="4" fontId="84" fillId="136" borderId="180" applyNumberFormat="0" applyProtection="0">
      <alignment horizontal="left" vertical="center" indent="1"/>
    </xf>
    <xf numFmtId="4" fontId="84" fillId="136" borderId="180" applyNumberFormat="0" applyProtection="0">
      <alignment horizontal="left" vertical="center" indent="1"/>
    </xf>
    <xf numFmtId="4" fontId="84" fillId="136" borderId="180" applyNumberFormat="0" applyProtection="0">
      <alignment horizontal="left" vertical="center" indent="1"/>
    </xf>
    <xf numFmtId="4" fontId="84" fillId="136" borderId="180" applyNumberFormat="0" applyProtection="0">
      <alignment horizontal="left" vertical="center" indent="1"/>
    </xf>
    <xf numFmtId="4" fontId="116" fillId="0" borderId="143" applyNumberFormat="0" applyProtection="0">
      <alignment horizontal="left" vertical="center" indent="1"/>
    </xf>
    <xf numFmtId="4" fontId="116" fillId="137" borderId="171" applyNumberFormat="0" applyProtection="0">
      <alignment horizontal="left" vertical="center" indent="1"/>
    </xf>
    <xf numFmtId="4" fontId="116" fillId="137" borderId="171" applyNumberFormat="0" applyProtection="0">
      <alignment horizontal="left" vertical="center" indent="1"/>
    </xf>
    <xf numFmtId="4" fontId="116" fillId="136" borderId="181" applyNumberFormat="0" applyProtection="0">
      <alignment horizontal="left" vertical="center" indent="1"/>
    </xf>
    <xf numFmtId="4" fontId="37" fillId="65" borderId="180" applyNumberFormat="0" applyProtection="0">
      <alignment horizontal="left" vertical="center" indent="1"/>
    </xf>
    <xf numFmtId="4" fontId="37" fillId="65" borderId="180" applyNumberFormat="0" applyProtection="0">
      <alignment horizontal="left" vertical="center" indent="1"/>
    </xf>
    <xf numFmtId="4" fontId="72" fillId="0" borderId="143" applyNumberFormat="0" applyProtection="0">
      <alignment horizontal="left" vertical="center" indent="1"/>
    </xf>
    <xf numFmtId="4" fontId="37" fillId="65" borderId="180" applyNumberFormat="0" applyProtection="0">
      <alignment horizontal="left" vertical="center" indent="1"/>
    </xf>
    <xf numFmtId="4" fontId="37" fillId="65" borderId="180" applyNumberFormat="0" applyProtection="0">
      <alignment horizontal="left" vertical="center" indent="1"/>
    </xf>
    <xf numFmtId="4" fontId="84" fillId="104" borderId="179" applyNumberFormat="0" applyProtection="0">
      <alignment horizontal="right" vertical="center"/>
    </xf>
    <xf numFmtId="4" fontId="84" fillId="104" borderId="179" applyNumberFormat="0" applyProtection="0">
      <alignment horizontal="right" vertical="center"/>
    </xf>
    <xf numFmtId="4" fontId="84" fillId="104" borderId="179" applyNumberFormat="0" applyProtection="0">
      <alignment horizontal="right" vertical="center"/>
    </xf>
    <xf numFmtId="4" fontId="84" fillId="104" borderId="179" applyNumberFormat="0" applyProtection="0">
      <alignment horizontal="right" vertical="center"/>
    </xf>
    <xf numFmtId="0" fontId="37" fillId="130" borderId="171" applyNumberFormat="0" applyProtection="0">
      <alignment horizontal="left" vertical="center" indent="1"/>
    </xf>
    <xf numFmtId="4" fontId="120" fillId="48" borderId="172" applyNumberFormat="0" applyProtection="0">
      <alignment horizontal="center" vertical="center"/>
    </xf>
    <xf numFmtId="0" fontId="37" fillId="130" borderId="171" applyNumberFormat="0" applyProtection="0">
      <alignment horizontal="left" vertical="center" indent="1"/>
    </xf>
    <xf numFmtId="0" fontId="37" fillId="130" borderId="171" applyNumberFormat="0" applyProtection="0">
      <alignment horizontal="left" vertical="center" indent="1"/>
    </xf>
    <xf numFmtId="0" fontId="37" fillId="130" borderId="171" applyNumberFormat="0" applyProtection="0">
      <alignment horizontal="left" vertical="center" indent="1"/>
    </xf>
    <xf numFmtId="4" fontId="72" fillId="104" borderId="172" applyNumberFormat="0" applyProtection="0">
      <alignment horizontal="right" vertical="center"/>
    </xf>
    <xf numFmtId="0" fontId="37" fillId="130" borderId="171" applyNumberFormat="0" applyProtection="0">
      <alignment horizontal="left" vertical="center" indent="1"/>
    </xf>
    <xf numFmtId="4" fontId="84" fillId="89" borderId="180" applyNumberFormat="0" applyProtection="0">
      <alignment horizontal="left" vertical="center" indent="1"/>
    </xf>
    <xf numFmtId="4" fontId="84" fillId="89" borderId="180" applyNumberFormat="0" applyProtection="0">
      <alignment horizontal="left" vertical="center" indent="1"/>
    </xf>
    <xf numFmtId="4" fontId="84" fillId="89" borderId="180" applyNumberFormat="0" applyProtection="0">
      <alignment horizontal="left" vertical="center" indent="1"/>
    </xf>
    <xf numFmtId="4" fontId="84" fillId="89" borderId="180" applyNumberFormat="0" applyProtection="0">
      <alignment horizontal="left" vertical="center" indent="1"/>
    </xf>
    <xf numFmtId="4" fontId="72" fillId="88" borderId="171" applyNumberFormat="0" applyProtection="0">
      <alignment horizontal="left" vertical="center" indent="1"/>
    </xf>
    <xf numFmtId="4" fontId="72" fillId="88" borderId="171" applyNumberFormat="0" applyProtection="0">
      <alignment horizontal="left" vertical="center" indent="1"/>
    </xf>
    <xf numFmtId="4" fontId="84" fillId="104" borderId="180" applyNumberFormat="0" applyProtection="0">
      <alignment horizontal="left" vertical="center" indent="1"/>
    </xf>
    <xf numFmtId="4" fontId="84" fillId="104" borderId="180" applyNumberFormat="0" applyProtection="0">
      <alignment horizontal="left" vertical="center" indent="1"/>
    </xf>
    <xf numFmtId="4" fontId="84" fillId="104" borderId="180" applyNumberFormat="0" applyProtection="0">
      <alignment horizontal="left" vertical="center" indent="1"/>
    </xf>
    <xf numFmtId="4" fontId="84" fillId="104" borderId="180" applyNumberFormat="0" applyProtection="0">
      <alignment horizontal="left" vertical="center" indent="1"/>
    </xf>
    <xf numFmtId="4" fontId="72" fillId="138" borderId="171" applyNumberFormat="0" applyProtection="0">
      <alignment horizontal="left" vertical="center" indent="1"/>
    </xf>
    <xf numFmtId="4" fontId="72" fillId="138" borderId="171" applyNumberFormat="0" applyProtection="0">
      <alignment horizontal="left" vertical="center" indent="1"/>
    </xf>
    <xf numFmtId="0" fontId="84" fillId="48" borderId="179" applyNumberFormat="0" applyProtection="0">
      <alignment horizontal="left" vertical="center" indent="1"/>
    </xf>
    <xf numFmtId="0" fontId="84" fillId="48" borderId="179" applyNumberFormat="0" applyProtection="0">
      <alignment horizontal="left" vertical="center" indent="1"/>
    </xf>
    <xf numFmtId="0" fontId="117" fillId="84" borderId="143" applyNumberFormat="0" applyProtection="0">
      <alignment horizontal="left" vertical="center" indent="2"/>
    </xf>
    <xf numFmtId="0" fontId="84" fillId="48" borderId="179" applyNumberFormat="0" applyProtection="0">
      <alignment horizontal="left" vertical="center" indent="1"/>
    </xf>
    <xf numFmtId="0" fontId="84" fillId="48" borderId="179" applyNumberFormat="0" applyProtection="0">
      <alignment horizontal="left" vertical="center" indent="1"/>
    </xf>
    <xf numFmtId="0" fontId="37" fillId="138" borderId="171" applyNumberFormat="0" applyProtection="0">
      <alignment horizontal="left" vertical="center" indent="1"/>
    </xf>
    <xf numFmtId="0" fontId="117" fillId="84" borderId="143" applyNumberFormat="0" applyProtection="0">
      <alignment horizontal="left" vertical="center" indent="2"/>
    </xf>
    <xf numFmtId="0" fontId="37" fillId="138" borderId="171" applyNumberFormat="0" applyProtection="0">
      <alignment horizontal="left" vertical="center" indent="1"/>
    </xf>
    <xf numFmtId="0" fontId="37" fillId="138" borderId="171" applyNumberFormat="0" applyProtection="0">
      <alignment horizontal="left" vertical="center" indent="1"/>
    </xf>
    <xf numFmtId="0" fontId="37" fillId="138" borderId="171" applyNumberFormat="0" applyProtection="0">
      <alignment horizontal="left" vertical="center" indent="1"/>
    </xf>
    <xf numFmtId="0" fontId="37" fillId="65" borderId="172" applyNumberFormat="0" applyProtection="0">
      <alignment horizontal="left" vertical="center" indent="1"/>
    </xf>
    <xf numFmtId="0" fontId="37" fillId="138" borderId="171" applyNumberFormat="0" applyProtection="0">
      <alignment horizontal="left" vertical="center" indent="1"/>
    </xf>
    <xf numFmtId="0" fontId="37" fillId="83" borderId="172" applyNumberFormat="0" applyProtection="0">
      <alignment horizontal="left" vertical="top" indent="1"/>
    </xf>
    <xf numFmtId="0" fontId="84" fillId="65" borderId="172" applyNumberFormat="0" applyProtection="0">
      <alignment horizontal="left" vertical="top" indent="1"/>
    </xf>
    <xf numFmtId="0" fontId="84" fillId="65" borderId="172" applyNumberFormat="0" applyProtection="0">
      <alignment horizontal="left" vertical="top" indent="1"/>
    </xf>
    <xf numFmtId="0" fontId="37" fillId="138" borderId="171" applyNumberFormat="0" applyProtection="0">
      <alignment horizontal="left" vertical="center" indent="1"/>
    </xf>
    <xf numFmtId="0" fontId="37" fillId="83" borderId="172" applyNumberFormat="0" applyProtection="0">
      <alignment horizontal="left" vertical="top" indent="1"/>
    </xf>
    <xf numFmtId="0" fontId="37" fillId="138" borderId="171" applyNumberFormat="0" applyProtection="0">
      <alignment horizontal="left" vertical="center" indent="1"/>
    </xf>
    <xf numFmtId="0" fontId="37" fillId="138" borderId="171" applyNumberFormat="0" applyProtection="0">
      <alignment horizontal="left" vertical="center" indent="1"/>
    </xf>
    <xf numFmtId="0" fontId="37" fillId="83" borderId="172" applyNumberFormat="0" applyProtection="0">
      <alignment horizontal="left" vertical="top" indent="1"/>
    </xf>
    <xf numFmtId="0" fontId="37" fillId="138" borderId="171" applyNumberFormat="0" applyProtection="0">
      <alignment horizontal="left" vertical="center" indent="1"/>
    </xf>
    <xf numFmtId="0" fontId="37" fillId="138" borderId="171" applyNumberFormat="0" applyProtection="0">
      <alignment horizontal="left" vertical="center" indent="1"/>
    </xf>
    <xf numFmtId="0" fontId="37" fillId="65" borderId="172" applyNumberFormat="0" applyProtection="0">
      <alignment horizontal="left" vertical="top" indent="1"/>
    </xf>
    <xf numFmtId="0" fontId="84" fillId="70" borderId="179" applyNumberFormat="0" applyProtection="0">
      <alignment horizontal="left" vertical="center" indent="1"/>
    </xf>
    <xf numFmtId="0" fontId="84" fillId="70" borderId="179" applyNumberFormat="0" applyProtection="0">
      <alignment horizontal="left" vertical="center" indent="1"/>
    </xf>
    <xf numFmtId="0" fontId="84" fillId="70" borderId="179" applyNumberFormat="0" applyProtection="0">
      <alignment horizontal="left" vertical="center" indent="1"/>
    </xf>
    <xf numFmtId="0" fontId="84" fillId="70" borderId="179" applyNumberFormat="0" applyProtection="0">
      <alignment horizontal="left" vertical="center" indent="1"/>
    </xf>
    <xf numFmtId="0" fontId="37" fillId="82" borderId="171" applyNumberFormat="0" applyProtection="0">
      <alignment horizontal="left" vertical="center" indent="1"/>
    </xf>
    <xf numFmtId="0" fontId="104" fillId="0" borderId="143" applyNumberFormat="0" applyProtection="0">
      <alignment horizontal="left" vertical="center" indent="2"/>
    </xf>
    <xf numFmtId="0" fontId="37" fillId="82" borderId="171" applyNumberFormat="0" applyProtection="0">
      <alignment horizontal="left" vertical="center" indent="1"/>
    </xf>
    <xf numFmtId="0" fontId="37" fillId="82" borderId="171" applyNumberFormat="0" applyProtection="0">
      <alignment horizontal="left" vertical="center" indent="1"/>
    </xf>
    <xf numFmtId="0" fontId="37" fillId="82" borderId="171" applyNumberFormat="0" applyProtection="0">
      <alignment horizontal="left" vertical="center" indent="1"/>
    </xf>
    <xf numFmtId="0" fontId="37" fillId="104" borderId="172" applyNumberFormat="0" applyProtection="0">
      <alignment horizontal="left" vertical="center" indent="1"/>
    </xf>
    <xf numFmtId="0" fontId="37" fillId="82" borderId="171" applyNumberFormat="0" applyProtection="0">
      <alignment horizontal="left" vertical="center" indent="1"/>
    </xf>
    <xf numFmtId="0" fontId="37" fillId="85" borderId="172" applyNumberFormat="0" applyProtection="0">
      <alignment horizontal="left" vertical="top" indent="1"/>
    </xf>
    <xf numFmtId="0" fontId="84" fillId="104" borderId="172" applyNumberFormat="0" applyProtection="0">
      <alignment horizontal="left" vertical="top" indent="1"/>
    </xf>
    <xf numFmtId="0" fontId="84" fillId="104" borderId="172" applyNumberFormat="0" applyProtection="0">
      <alignment horizontal="left" vertical="top" indent="1"/>
    </xf>
    <xf numFmtId="0" fontId="37" fillId="82" borderId="171" applyNumberFormat="0" applyProtection="0">
      <alignment horizontal="left" vertical="center" indent="1"/>
    </xf>
    <xf numFmtId="0" fontId="37" fillId="85" borderId="172" applyNumberFormat="0" applyProtection="0">
      <alignment horizontal="left" vertical="top" indent="1"/>
    </xf>
    <xf numFmtId="0" fontId="37" fillId="82" borderId="171" applyNumberFormat="0" applyProtection="0">
      <alignment horizontal="left" vertical="center" indent="1"/>
    </xf>
    <xf numFmtId="0" fontId="37" fillId="82" borderId="171" applyNumberFormat="0" applyProtection="0">
      <alignment horizontal="left" vertical="center" indent="1"/>
    </xf>
    <xf numFmtId="0" fontId="37" fillId="85" borderId="172" applyNumberFormat="0" applyProtection="0">
      <alignment horizontal="left" vertical="top" indent="1"/>
    </xf>
    <xf numFmtId="0" fontId="37" fillId="82" borderId="171" applyNumberFormat="0" applyProtection="0">
      <alignment horizontal="left" vertical="center" indent="1"/>
    </xf>
    <xf numFmtId="0" fontId="37" fillId="82" borderId="171" applyNumberFormat="0" applyProtection="0">
      <alignment horizontal="left" vertical="center" indent="1"/>
    </xf>
    <xf numFmtId="0" fontId="37" fillId="104" borderId="172" applyNumberFormat="0" applyProtection="0">
      <alignment horizontal="left" vertical="top" indent="1"/>
    </xf>
    <xf numFmtId="0" fontId="84" fillId="44" borderId="179" applyNumberFormat="0" applyProtection="0">
      <alignment horizontal="left" vertical="center" indent="1"/>
    </xf>
    <xf numFmtId="0" fontId="84" fillId="44" borderId="179" applyNumberFormat="0" applyProtection="0">
      <alignment horizontal="left" vertical="center" indent="1"/>
    </xf>
    <xf numFmtId="0" fontId="84" fillId="44" borderId="179" applyNumberFormat="0" applyProtection="0">
      <alignment horizontal="left" vertical="center" indent="1"/>
    </xf>
    <xf numFmtId="0" fontId="84" fillId="44" borderId="179" applyNumberFormat="0" applyProtection="0">
      <alignment horizontal="left" vertical="center" indent="1"/>
    </xf>
    <xf numFmtId="0" fontId="37" fillId="73" borderId="171" applyNumberFormat="0" applyProtection="0">
      <alignment horizontal="left" vertical="center" indent="1"/>
    </xf>
    <xf numFmtId="0" fontId="104" fillId="0" borderId="143" applyNumberFormat="0" applyProtection="0">
      <alignment horizontal="left" vertical="center" indent="2"/>
    </xf>
    <xf numFmtId="0" fontId="37" fillId="73" borderId="171" applyNumberFormat="0" applyProtection="0">
      <alignment horizontal="left" vertical="center" indent="1"/>
    </xf>
    <xf numFmtId="0" fontId="37" fillId="73" borderId="171" applyNumberFormat="0" applyProtection="0">
      <alignment horizontal="left" vertical="center" indent="1"/>
    </xf>
    <xf numFmtId="0" fontId="37" fillId="73" borderId="171" applyNumberFormat="0" applyProtection="0">
      <alignment horizontal="left" vertical="center" indent="1"/>
    </xf>
    <xf numFmtId="0" fontId="37" fillId="44" borderId="172" applyNumberFormat="0" applyProtection="0">
      <alignment horizontal="left" vertical="center" indent="1"/>
    </xf>
    <xf numFmtId="0" fontId="37" fillId="73" borderId="171" applyNumberFormat="0" applyProtection="0">
      <alignment horizontal="left" vertical="center" indent="1"/>
    </xf>
    <xf numFmtId="0" fontId="37" fillId="69" borderId="172" applyNumberFormat="0" applyProtection="0">
      <alignment horizontal="left" vertical="top" indent="1"/>
    </xf>
    <xf numFmtId="0" fontId="84" fillId="44" borderId="172" applyNumberFormat="0" applyProtection="0">
      <alignment horizontal="left" vertical="top" indent="1"/>
    </xf>
    <xf numFmtId="0" fontId="84" fillId="44" borderId="172" applyNumberFormat="0" applyProtection="0">
      <alignment horizontal="left" vertical="top" indent="1"/>
    </xf>
    <xf numFmtId="0" fontId="37" fillId="73" borderId="171" applyNumberFormat="0" applyProtection="0">
      <alignment horizontal="left" vertical="center" indent="1"/>
    </xf>
    <xf numFmtId="0" fontId="37" fillId="69" borderId="172" applyNumberFormat="0" applyProtection="0">
      <alignment horizontal="left" vertical="top" indent="1"/>
    </xf>
    <xf numFmtId="0" fontId="37" fillId="73" borderId="171" applyNumberFormat="0" applyProtection="0">
      <alignment horizontal="left" vertical="center" indent="1"/>
    </xf>
    <xf numFmtId="0" fontId="37" fillId="73" borderId="171" applyNumberFormat="0" applyProtection="0">
      <alignment horizontal="left" vertical="center" indent="1"/>
    </xf>
    <xf numFmtId="0" fontId="37" fillId="69" borderId="172" applyNumberFormat="0" applyProtection="0">
      <alignment horizontal="left" vertical="top" indent="1"/>
    </xf>
    <xf numFmtId="0" fontId="37" fillId="73" borderId="171" applyNumberFormat="0" applyProtection="0">
      <alignment horizontal="left" vertical="center" indent="1"/>
    </xf>
    <xf numFmtId="0" fontId="37" fillId="73" borderId="171" applyNumberFormat="0" applyProtection="0">
      <alignment horizontal="left" vertical="center" indent="1"/>
    </xf>
    <xf numFmtId="0" fontId="37" fillId="44" borderId="172" applyNumberFormat="0" applyProtection="0">
      <alignment horizontal="left" vertical="top" indent="1"/>
    </xf>
    <xf numFmtId="0" fontId="84" fillId="89" borderId="179" applyNumberFormat="0" applyProtection="0">
      <alignment horizontal="left" vertical="center" indent="1"/>
    </xf>
    <xf numFmtId="0" fontId="84" fillId="89" borderId="179" applyNumberFormat="0" applyProtection="0">
      <alignment horizontal="left" vertical="center" indent="1"/>
    </xf>
    <xf numFmtId="0" fontId="84" fillId="89" borderId="179" applyNumberFormat="0" applyProtection="0">
      <alignment horizontal="left" vertical="center" indent="1"/>
    </xf>
    <xf numFmtId="0" fontId="84" fillId="89" borderId="179" applyNumberFormat="0" applyProtection="0">
      <alignment horizontal="left" vertical="center" indent="1"/>
    </xf>
    <xf numFmtId="0" fontId="37" fillId="130" borderId="171" applyNumberFormat="0" applyProtection="0">
      <alignment horizontal="left" vertical="center" indent="1"/>
    </xf>
    <xf numFmtId="0" fontId="104" fillId="0" borderId="143" applyNumberFormat="0" applyProtection="0">
      <alignment horizontal="left" vertical="center" indent="2"/>
    </xf>
    <xf numFmtId="0" fontId="37" fillId="130" borderId="171" applyNumberFormat="0" applyProtection="0">
      <alignment horizontal="left" vertical="center" indent="1"/>
    </xf>
    <xf numFmtId="0" fontId="37" fillId="130" borderId="171" applyNumberFormat="0" applyProtection="0">
      <alignment horizontal="left" vertical="center" indent="1"/>
    </xf>
    <xf numFmtId="0" fontId="37" fillId="130" borderId="171" applyNumberFormat="0" applyProtection="0">
      <alignment horizontal="left" vertical="center" indent="1"/>
    </xf>
    <xf numFmtId="0" fontId="37" fillId="89" borderId="172" applyNumberFormat="0" applyProtection="0">
      <alignment horizontal="left" vertical="center" indent="1"/>
    </xf>
    <xf numFmtId="0" fontId="37" fillId="130" borderId="171" applyNumberFormat="0" applyProtection="0">
      <alignment horizontal="left" vertical="center" indent="1"/>
    </xf>
    <xf numFmtId="0" fontId="37" fillId="86" borderId="172" applyNumberFormat="0" applyProtection="0">
      <alignment horizontal="left" vertical="top" indent="1"/>
    </xf>
    <xf numFmtId="0" fontId="84" fillId="89" borderId="172" applyNumberFormat="0" applyProtection="0">
      <alignment horizontal="left" vertical="top" indent="1"/>
    </xf>
    <xf numFmtId="0" fontId="84" fillId="89" borderId="172" applyNumberFormat="0" applyProtection="0">
      <alignment horizontal="left" vertical="top" indent="1"/>
    </xf>
    <xf numFmtId="0" fontId="37" fillId="130" borderId="171" applyNumberFormat="0" applyProtection="0">
      <alignment horizontal="left" vertical="center" indent="1"/>
    </xf>
    <xf numFmtId="0" fontId="37" fillId="86" borderId="172" applyNumberFormat="0" applyProtection="0">
      <alignment horizontal="left" vertical="top" indent="1"/>
    </xf>
    <xf numFmtId="0" fontId="37" fillId="130" borderId="171" applyNumberFormat="0" applyProtection="0">
      <alignment horizontal="left" vertical="center" indent="1"/>
    </xf>
    <xf numFmtId="0" fontId="37" fillId="130" borderId="171" applyNumberFormat="0" applyProtection="0">
      <alignment horizontal="left" vertical="center" indent="1"/>
    </xf>
    <xf numFmtId="0" fontId="37" fillId="86" borderId="172" applyNumberFormat="0" applyProtection="0">
      <alignment horizontal="left" vertical="top" indent="1"/>
    </xf>
    <xf numFmtId="0" fontId="37" fillId="130" borderId="171" applyNumberFormat="0" applyProtection="0">
      <alignment horizontal="left" vertical="center" indent="1"/>
    </xf>
    <xf numFmtId="0" fontId="37" fillId="130" borderId="171" applyNumberFormat="0" applyProtection="0">
      <alignment horizontal="left" vertical="center" indent="1"/>
    </xf>
    <xf numFmtId="0" fontId="37" fillId="89" borderId="172" applyNumberFormat="0" applyProtection="0">
      <alignment horizontal="left" vertical="top" indent="1"/>
    </xf>
    <xf numFmtId="0" fontId="8" fillId="0" borderId="0"/>
    <xf numFmtId="0" fontId="8" fillId="0" borderId="0"/>
    <xf numFmtId="0" fontId="84" fillId="87" borderId="182" applyNumberFormat="0">
      <protection locked="0"/>
    </xf>
    <xf numFmtId="0" fontId="8" fillId="0" borderId="0"/>
    <xf numFmtId="0" fontId="37" fillId="87" borderId="143" applyNumberFormat="0">
      <protection locked="0"/>
    </xf>
    <xf numFmtId="0" fontId="37" fillId="87" borderId="143" applyNumberFormat="0">
      <protection locked="0"/>
    </xf>
    <xf numFmtId="0" fontId="84" fillId="87" borderId="182" applyNumberFormat="0">
      <protection locked="0"/>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7" fillId="87" borderId="143" applyNumberFormat="0">
      <protection locked="0"/>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7" fillId="87" borderId="143" applyNumberFormat="0">
      <protection locked="0"/>
    </xf>
    <xf numFmtId="0" fontId="8" fillId="0" borderId="0"/>
    <xf numFmtId="0" fontId="8" fillId="0" borderId="0"/>
    <xf numFmtId="0" fontId="8" fillId="0" borderId="0"/>
    <xf numFmtId="0" fontId="118" fillId="65" borderId="183" applyBorder="0"/>
    <xf numFmtId="0" fontId="118" fillId="65" borderId="183" applyBorder="0"/>
    <xf numFmtId="4" fontId="108" fillId="39" borderId="172" applyNumberFormat="0" applyProtection="0">
      <alignment vertical="center"/>
    </xf>
    <xf numFmtId="4" fontId="108" fillId="39" borderId="172" applyNumberFormat="0" applyProtection="0">
      <alignment vertical="center"/>
    </xf>
    <xf numFmtId="4" fontId="72" fillId="74" borderId="172" applyNumberFormat="0" applyProtection="0">
      <alignment vertical="center"/>
    </xf>
    <xf numFmtId="4" fontId="72" fillId="74" borderId="171" applyNumberFormat="0" applyProtection="0">
      <alignment vertical="center"/>
    </xf>
    <xf numFmtId="4" fontId="72" fillId="74" borderId="171" applyNumberFormat="0" applyProtection="0">
      <alignment vertical="center"/>
    </xf>
    <xf numFmtId="4" fontId="72" fillId="39" borderId="172" applyNumberFormat="0" applyProtection="0">
      <alignment vertical="center"/>
    </xf>
    <xf numFmtId="4" fontId="173" fillId="74" borderId="143" applyNumberFormat="0" applyProtection="0">
      <alignment vertical="center"/>
    </xf>
    <xf numFmtId="4" fontId="173" fillId="74" borderId="143" applyNumberFormat="0" applyProtection="0">
      <alignment vertical="center"/>
    </xf>
    <xf numFmtId="4" fontId="122" fillId="74" borderId="172" applyNumberFormat="0" applyProtection="0">
      <alignment vertical="center"/>
    </xf>
    <xf numFmtId="4" fontId="122" fillId="74" borderId="171" applyNumberFormat="0" applyProtection="0">
      <alignment vertical="center"/>
    </xf>
    <xf numFmtId="4" fontId="122" fillId="74" borderId="171" applyNumberFormat="0" applyProtection="0">
      <alignment vertical="center"/>
    </xf>
    <xf numFmtId="4" fontId="122" fillId="39" borderId="172" applyNumberFormat="0" applyProtection="0">
      <alignment vertical="center"/>
    </xf>
    <xf numFmtId="4" fontId="108" fillId="48" borderId="172" applyNumberFormat="0" applyProtection="0">
      <alignment horizontal="left" vertical="center" indent="1"/>
    </xf>
    <xf numFmtId="4" fontId="108" fillId="48" borderId="172" applyNumberFormat="0" applyProtection="0">
      <alignment horizontal="left" vertical="center" indent="1"/>
    </xf>
    <xf numFmtId="4" fontId="72" fillId="74" borderId="171" applyNumberFormat="0" applyProtection="0">
      <alignment horizontal="left" vertical="center" indent="1"/>
    </xf>
    <xf numFmtId="4" fontId="72" fillId="74" borderId="171" applyNumberFormat="0" applyProtection="0">
      <alignment horizontal="left" vertical="center" indent="1"/>
    </xf>
    <xf numFmtId="4" fontId="72" fillId="39" borderId="172" applyNumberFormat="0" applyProtection="0">
      <alignment horizontal="left" vertical="center" indent="1"/>
    </xf>
    <xf numFmtId="0" fontId="108" fillId="39" borderId="172" applyNumberFormat="0" applyProtection="0">
      <alignment horizontal="left" vertical="top" indent="1"/>
    </xf>
    <xf numFmtId="0" fontId="108" fillId="39" borderId="172" applyNumberFormat="0" applyProtection="0">
      <alignment horizontal="left" vertical="top" indent="1"/>
    </xf>
    <xf numFmtId="0" fontId="72" fillId="74" borderId="172" applyNumberFormat="0" applyProtection="0">
      <alignment horizontal="left" vertical="top" indent="1"/>
    </xf>
    <xf numFmtId="4" fontId="72" fillId="74" borderId="171" applyNumberFormat="0" applyProtection="0">
      <alignment horizontal="left" vertical="center" indent="1"/>
    </xf>
    <xf numFmtId="4" fontId="72" fillId="74" borderId="171" applyNumberFormat="0" applyProtection="0">
      <alignment horizontal="left" vertical="center" indent="1"/>
    </xf>
    <xf numFmtId="0" fontId="72" fillId="39" borderId="172" applyNumberFormat="0" applyProtection="0">
      <alignment horizontal="left" vertical="top" indent="1"/>
    </xf>
    <xf numFmtId="4" fontId="84" fillId="0" borderId="179" applyNumberFormat="0" applyProtection="0">
      <alignment horizontal="right" vertical="center"/>
    </xf>
    <xf numFmtId="4" fontId="72" fillId="88" borderId="171" applyNumberFormat="0" applyProtection="0">
      <alignment horizontal="right" vertical="center"/>
    </xf>
    <xf numFmtId="4" fontId="84" fillId="0" borderId="179" applyNumberFormat="0" applyProtection="0">
      <alignment horizontal="right" vertical="center"/>
    </xf>
    <xf numFmtId="4" fontId="84" fillId="0" borderId="179" applyNumberFormat="0" applyProtection="0">
      <alignment horizontal="right" vertical="center"/>
    </xf>
    <xf numFmtId="4" fontId="125" fillId="0" borderId="143" applyNumberFormat="0" applyProtection="0">
      <alignment horizontal="right" vertical="center" wrapText="1"/>
    </xf>
    <xf numFmtId="4" fontId="84" fillId="0" borderId="179" applyNumberFormat="0" applyProtection="0">
      <alignment horizontal="right" vertical="center"/>
    </xf>
    <xf numFmtId="4" fontId="72" fillId="88" borderId="171" applyNumberFormat="0" applyProtection="0">
      <alignment horizontal="right" vertical="center"/>
    </xf>
    <xf numFmtId="4" fontId="84" fillId="0" borderId="179" applyNumberFormat="0" applyProtection="0">
      <alignment horizontal="right" vertical="center"/>
    </xf>
    <xf numFmtId="4" fontId="125" fillId="0" borderId="143" applyNumberFormat="0" applyProtection="0">
      <alignment horizontal="right" vertical="center" wrapText="1"/>
    </xf>
    <xf numFmtId="4" fontId="72" fillId="88" borderId="171" applyNumberFormat="0" applyProtection="0">
      <alignment horizontal="right" vertical="center"/>
    </xf>
    <xf numFmtId="4" fontId="72" fillId="88" borderId="171" applyNumberFormat="0" applyProtection="0">
      <alignment horizontal="right" vertical="center"/>
    </xf>
    <xf numFmtId="4" fontId="72" fillId="89" borderId="172" applyNumberFormat="0" applyProtection="0">
      <alignment horizontal="right" vertical="center"/>
    </xf>
    <xf numFmtId="4" fontId="173" fillId="75" borderId="179" applyNumberFormat="0" applyProtection="0">
      <alignment horizontal="right" vertical="center"/>
    </xf>
    <xf numFmtId="4" fontId="173" fillId="75" borderId="179" applyNumberFormat="0" applyProtection="0">
      <alignment horizontal="right" vertical="center"/>
    </xf>
    <xf numFmtId="4" fontId="122" fillId="89" borderId="172" applyNumberFormat="0" applyProtection="0">
      <alignment horizontal="right" vertical="center"/>
    </xf>
    <xf numFmtId="4" fontId="122" fillId="88" borderId="171" applyNumberFormat="0" applyProtection="0">
      <alignment horizontal="right" vertical="center"/>
    </xf>
    <xf numFmtId="4" fontId="122" fillId="88" borderId="171" applyNumberFormat="0" applyProtection="0">
      <alignment horizontal="right" vertical="center"/>
    </xf>
    <xf numFmtId="4" fontId="122" fillId="89" borderId="172" applyNumberFormat="0" applyProtection="0">
      <alignment horizontal="right" vertical="center"/>
    </xf>
    <xf numFmtId="4" fontId="84" fillId="52" borderId="179" applyNumberFormat="0" applyProtection="0">
      <alignment horizontal="left" vertical="center" indent="1"/>
    </xf>
    <xf numFmtId="4" fontId="84" fillId="52" borderId="179" applyNumberFormat="0" applyProtection="0">
      <alignment horizontal="left" vertical="center" indent="1"/>
    </xf>
    <xf numFmtId="4" fontId="125" fillId="0" borderId="143" applyNumberFormat="0" applyProtection="0">
      <alignment horizontal="left" vertical="center" indent="1"/>
    </xf>
    <xf numFmtId="4" fontId="84" fillId="52" borderId="179" applyNumberFormat="0" applyProtection="0">
      <alignment horizontal="left" vertical="center" indent="1"/>
    </xf>
    <xf numFmtId="4" fontId="84" fillId="52" borderId="179" applyNumberFormat="0" applyProtection="0">
      <alignment horizontal="left" vertical="center" indent="1"/>
    </xf>
    <xf numFmtId="0" fontId="37" fillId="130" borderId="171" applyNumberFormat="0" applyProtection="0">
      <alignment horizontal="left" vertical="center" indent="1"/>
    </xf>
    <xf numFmtId="4" fontId="125" fillId="0" borderId="143" applyNumberFormat="0" applyProtection="0">
      <alignment horizontal="left" vertical="center" indent="1"/>
    </xf>
    <xf numFmtId="0" fontId="37" fillId="130" borderId="171" applyNumberFormat="0" applyProtection="0">
      <alignment horizontal="left" vertical="center" indent="1"/>
    </xf>
    <xf numFmtId="0" fontId="37" fillId="130" borderId="171" applyNumberFormat="0" applyProtection="0">
      <alignment horizontal="left" vertical="center" indent="1"/>
    </xf>
    <xf numFmtId="0" fontId="37" fillId="130" borderId="171" applyNumberFormat="0" applyProtection="0">
      <alignment horizontal="left" vertical="center" indent="1"/>
    </xf>
    <xf numFmtId="4" fontId="72" fillId="104" borderId="172" applyNumberFormat="0" applyProtection="0">
      <alignment horizontal="left" vertical="center" indent="1"/>
    </xf>
    <xf numFmtId="0" fontId="37" fillId="130" borderId="171" applyNumberFormat="0" applyProtection="0">
      <alignment horizontal="left" vertical="center" indent="1"/>
    </xf>
    <xf numFmtId="0" fontId="117" fillId="91" borderId="143" applyNumberFormat="0" applyProtection="0">
      <alignment horizontal="center" vertical="top" wrapText="1"/>
    </xf>
    <xf numFmtId="0" fontId="108" fillId="104" borderId="172" applyNumberFormat="0" applyProtection="0">
      <alignment horizontal="left" vertical="top" indent="1"/>
    </xf>
    <xf numFmtId="0" fontId="108" fillId="104" borderId="172" applyNumberFormat="0" applyProtection="0">
      <alignment horizontal="left" vertical="top" indent="1"/>
    </xf>
    <xf numFmtId="0" fontId="37" fillId="130" borderId="171" applyNumberFormat="0" applyProtection="0">
      <alignment horizontal="left" vertical="center" indent="1"/>
    </xf>
    <xf numFmtId="0" fontId="117" fillId="91" borderId="143" applyNumberFormat="0" applyProtection="0">
      <alignment horizontal="center" vertical="top" wrapText="1"/>
    </xf>
    <xf numFmtId="0" fontId="37" fillId="130" borderId="171" applyNumberFormat="0" applyProtection="0">
      <alignment horizontal="left" vertical="center" indent="1"/>
    </xf>
    <xf numFmtId="0" fontId="37" fillId="130" borderId="171" applyNumberFormat="0" applyProtection="0">
      <alignment horizontal="left" vertical="center" indent="1"/>
    </xf>
    <xf numFmtId="0" fontId="37" fillId="130" borderId="171" applyNumberFormat="0" applyProtection="0">
      <alignment horizontal="left" vertical="center" indent="1"/>
    </xf>
    <xf numFmtId="0" fontId="72" fillId="104" borderId="172" applyNumberFormat="0" applyProtection="0">
      <alignment horizontal="left" vertical="top" indent="1"/>
    </xf>
    <xf numFmtId="0" fontId="37" fillId="130" borderId="171" applyNumberFormat="0" applyProtection="0">
      <alignment horizontal="left" vertical="center" indent="1"/>
    </xf>
    <xf numFmtId="4" fontId="128" fillId="75" borderId="173">
      <alignment vertical="center"/>
    </xf>
    <xf numFmtId="4" fontId="129" fillId="75" borderId="173">
      <alignment vertical="center"/>
    </xf>
    <xf numFmtId="4" fontId="114" fillId="79" borderId="173">
      <alignment vertical="center"/>
    </xf>
    <xf numFmtId="4" fontId="115" fillId="79" borderId="173">
      <alignment vertical="center"/>
    </xf>
    <xf numFmtId="4" fontId="130" fillId="74" borderId="173">
      <alignment horizontal="left" vertical="center" indent="1"/>
    </xf>
    <xf numFmtId="4" fontId="175" fillId="139" borderId="180" applyNumberFormat="0" applyProtection="0">
      <alignment horizontal="left" vertical="center" indent="1"/>
    </xf>
    <xf numFmtId="4" fontId="175" fillId="139" borderId="180" applyNumberFormat="0" applyProtection="0">
      <alignment horizontal="left" vertical="center" indent="1"/>
    </xf>
    <xf numFmtId="0" fontId="84" fillId="140" borderId="143"/>
    <xf numFmtId="0" fontId="84" fillId="140" borderId="143"/>
    <xf numFmtId="0" fontId="84" fillId="140" borderId="143"/>
    <xf numFmtId="0" fontId="84" fillId="140" borderId="143"/>
    <xf numFmtId="0" fontId="84" fillId="140" borderId="143"/>
    <xf numFmtId="4" fontId="178" fillId="87" borderId="179" applyNumberFormat="0" applyProtection="0">
      <alignment horizontal="right" vertical="center"/>
    </xf>
    <xf numFmtId="4" fontId="178" fillId="87" borderId="179" applyNumberFormat="0" applyProtection="0">
      <alignment horizontal="right" vertical="center"/>
    </xf>
    <xf numFmtId="4" fontId="132" fillId="0" borderId="172" applyNumberFormat="0" applyProtection="0">
      <alignment horizontal="right" vertical="center"/>
    </xf>
    <xf numFmtId="4" fontId="132" fillId="88" borderId="171" applyNumberFormat="0" applyProtection="0">
      <alignment horizontal="right" vertical="center"/>
    </xf>
    <xf numFmtId="4" fontId="132" fillId="88" borderId="171" applyNumberFormat="0" applyProtection="0">
      <alignment horizontal="right" vertical="center"/>
    </xf>
    <xf numFmtId="4" fontId="132" fillId="89" borderId="172" applyNumberFormat="0" applyProtection="0">
      <alignment horizontal="right" vertical="center"/>
    </xf>
    <xf numFmtId="195" fontId="138" fillId="0" borderId="174">
      <alignment horizontal="center"/>
    </xf>
    <xf numFmtId="0" fontId="182" fillId="0" borderId="143" applyNumberFormat="0" applyFill="0" applyProtection="0">
      <alignment wrapText="1"/>
    </xf>
    <xf numFmtId="0" fontId="182" fillId="0" borderId="143" applyNumberFormat="0" applyFill="0" applyProtection="0">
      <alignment wrapText="1"/>
    </xf>
    <xf numFmtId="0" fontId="37" fillId="0" borderId="114" applyNumberFormat="0" applyFont="0" applyFill="0" applyAlignment="0" applyProtection="0"/>
    <xf numFmtId="0" fontId="37" fillId="0" borderId="114" applyNumberFormat="0" applyFont="0" applyFill="0" applyAlignment="0" applyProtection="0"/>
    <xf numFmtId="0" fontId="37" fillId="0" borderId="114" applyNumberFormat="0" applyFont="0" applyFill="0" applyAlignment="0" applyProtection="0"/>
    <xf numFmtId="0" fontId="37" fillId="0" borderId="114" applyNumberFormat="0" applyFont="0" applyFill="0" applyAlignment="0" applyProtection="0"/>
    <xf numFmtId="0" fontId="37" fillId="0" borderId="174" applyNumberFormat="0" applyFont="0" applyFill="0" applyAlignment="0" applyProtection="0"/>
    <xf numFmtId="0" fontId="37" fillId="0" borderId="174" applyNumberFormat="0" applyFont="0" applyFill="0" applyAlignment="0" applyProtection="0"/>
    <xf numFmtId="0" fontId="37" fillId="0" borderId="174" applyNumberFormat="0" applyFont="0" applyFill="0" applyAlignment="0" applyProtection="0"/>
    <xf numFmtId="0" fontId="37" fillId="0" borderId="174" applyNumberFormat="0" applyFont="0" applyFill="0" applyAlignment="0" applyProtection="0"/>
    <xf numFmtId="0" fontId="37" fillId="0" borderId="178" applyNumberFormat="0" applyFont="0" applyFill="0" applyAlignment="0" applyProtection="0"/>
    <xf numFmtId="0" fontId="37" fillId="0" borderId="178" applyNumberFormat="0" applyFont="0" applyFill="0" applyAlignment="0" applyProtection="0"/>
    <xf numFmtId="0" fontId="37" fillId="0" borderId="178" applyNumberFormat="0" applyFont="0" applyFill="0" applyAlignment="0" applyProtection="0"/>
    <xf numFmtId="0" fontId="37" fillId="0" borderId="178" applyNumberFormat="0" applyFont="0" applyFill="0" applyAlignment="0" applyProtection="0"/>
    <xf numFmtId="0" fontId="143" fillId="0" borderId="184" applyNumberFormat="0" applyFill="0" applyAlignment="0" applyProtection="0"/>
    <xf numFmtId="0" fontId="143" fillId="0" borderId="185" applyNumberFormat="0" applyFill="0" applyAlignment="0" applyProtection="0"/>
    <xf numFmtId="0" fontId="143" fillId="0" borderId="184" applyNumberFormat="0" applyFill="0" applyAlignment="0" applyProtection="0"/>
    <xf numFmtId="0" fontId="143" fillId="0" borderId="185" applyNumberFormat="0" applyFill="0" applyAlignment="0" applyProtection="0"/>
    <xf numFmtId="0" fontId="143" fillId="0" borderId="185" applyNumberFormat="0" applyFill="0" applyAlignment="0" applyProtection="0"/>
    <xf numFmtId="193" fontId="37" fillId="0" borderId="176">
      <protection locked="0"/>
    </xf>
    <xf numFmtId="193" fontId="37" fillId="0" borderId="176">
      <protection locked="0"/>
    </xf>
    <xf numFmtId="193" fontId="37" fillId="0" borderId="176">
      <protection locked="0"/>
    </xf>
    <xf numFmtId="193" fontId="37" fillId="0" borderId="176">
      <protection locked="0"/>
    </xf>
    <xf numFmtId="193" fontId="37" fillId="0" borderId="176">
      <protection locked="0"/>
    </xf>
    <xf numFmtId="3" fontId="144" fillId="0" borderId="169" applyProtection="0"/>
    <xf numFmtId="0" fontId="8" fillId="0" borderId="0"/>
    <xf numFmtId="0" fontId="8" fillId="0" borderId="0"/>
    <xf numFmtId="43" fontId="8" fillId="0" borderId="0" applyFont="0" applyFill="0" applyBorder="0" applyAlignment="0" applyProtection="0"/>
    <xf numFmtId="0" fontId="8" fillId="0" borderId="0"/>
    <xf numFmtId="44" fontId="8" fillId="0" borderId="0" applyFont="0" applyFill="0" applyBorder="0" applyAlignment="0" applyProtection="0"/>
    <xf numFmtId="43" fontId="8" fillId="0" borderId="0" applyFont="0" applyFill="0" applyBorder="0" applyAlignment="0" applyProtection="0"/>
    <xf numFmtId="0" fontId="73" fillId="48" borderId="168" applyNumberFormat="0" applyAlignment="0" applyProtection="0"/>
    <xf numFmtId="0" fontId="74" fillId="121" borderId="168" applyNumberFormat="0" applyAlignment="0" applyProtection="0"/>
    <xf numFmtId="0" fontId="158" fillId="122" borderId="179" applyNumberFormat="0" applyAlignment="0" applyProtection="0"/>
    <xf numFmtId="0" fontId="73" fillId="48" borderId="168" applyNumberFormat="0" applyAlignment="0" applyProtection="0"/>
    <xf numFmtId="0" fontId="158" fillId="122" borderId="179" applyNumberFormat="0" applyAlignment="0" applyProtection="0"/>
    <xf numFmtId="0" fontId="158" fillId="122" borderId="179" applyNumberFormat="0" applyAlignment="0" applyProtection="0"/>
    <xf numFmtId="0" fontId="74" fillId="41" borderId="168" applyNumberFormat="0" applyAlignment="0" applyProtection="0"/>
    <xf numFmtId="0" fontId="74" fillId="41" borderId="168" applyNumberFormat="0" applyAlignment="0" applyProtection="0"/>
    <xf numFmtId="0" fontId="74" fillId="41" borderId="168" applyNumberFormat="0" applyAlignment="0" applyProtection="0"/>
    <xf numFmtId="0" fontId="74" fillId="41" borderId="168" applyNumberFormat="0" applyAlignment="0" applyProtection="0"/>
    <xf numFmtId="0" fontId="74" fillId="41" borderId="168" applyNumberFormat="0" applyAlignment="0" applyProtection="0"/>
    <xf numFmtId="0" fontId="74" fillId="41" borderId="168" applyNumberFormat="0" applyAlignment="0" applyProtection="0"/>
    <xf numFmtId="10" fontId="84" fillId="74" borderId="143" applyNumberFormat="0" applyBorder="0" applyAlignment="0" applyProtection="0"/>
    <xf numFmtId="0" fontId="97" fillId="43" borderId="168" applyNumberFormat="0" applyAlignment="0" applyProtection="0"/>
    <xf numFmtId="0" fontId="169" fillId="67" borderId="179" applyNumberFormat="0" applyAlignment="0" applyProtection="0"/>
    <xf numFmtId="0" fontId="97" fillId="43" borderId="168" applyNumberFormat="0" applyAlignment="0" applyProtection="0"/>
    <xf numFmtId="0" fontId="169" fillId="67" borderId="179" applyNumberFormat="0" applyAlignment="0" applyProtection="0"/>
    <xf numFmtId="0" fontId="169" fillId="67" borderId="179" applyNumberFormat="0" applyAlignment="0" applyProtection="0"/>
    <xf numFmtId="0" fontId="97" fillId="43" borderId="168" applyNumberFormat="0" applyAlignment="0" applyProtection="0"/>
    <xf numFmtId="0" fontId="97" fillId="43" borderId="168" applyNumberFormat="0" applyAlignment="0" applyProtection="0"/>
    <xf numFmtId="0" fontId="97" fillId="43" borderId="168" applyNumberFormat="0" applyAlignment="0" applyProtection="0"/>
    <xf numFmtId="0" fontId="97" fillId="43" borderId="168" applyNumberFormat="0" applyAlignment="0" applyProtection="0"/>
    <xf numFmtId="0" fontId="169" fillId="67" borderId="168" applyNumberFormat="0" applyAlignment="0" applyProtection="0"/>
    <xf numFmtId="0" fontId="97" fillId="43" borderId="168" applyNumberFormat="0" applyAlignment="0" applyProtection="0"/>
    <xf numFmtId="0" fontId="169" fillId="67" borderId="168" applyNumberFormat="0" applyAlignment="0" applyProtection="0"/>
    <xf numFmtId="0" fontId="97" fillId="43" borderId="168" applyNumberFormat="0" applyAlignment="0" applyProtection="0"/>
    <xf numFmtId="0" fontId="97" fillId="43" borderId="168" applyNumberFormat="0" applyAlignment="0" applyProtection="0"/>
    <xf numFmtId="0" fontId="97" fillId="43" borderId="168" applyNumberFormat="0" applyAlignment="0" applyProtection="0"/>
    <xf numFmtId="0" fontId="97" fillId="43" borderId="168" applyNumberFormat="0" applyAlignment="0" applyProtection="0"/>
    <xf numFmtId="0" fontId="97" fillId="43" borderId="168" applyNumberFormat="0" applyAlignment="0" applyProtection="0"/>
    <xf numFmtId="0" fontId="97" fillId="43" borderId="168" applyNumberFormat="0" applyAlignment="0" applyProtection="0"/>
    <xf numFmtId="0" fontId="97" fillId="43" borderId="168" applyNumberFormat="0" applyAlignment="0" applyProtection="0"/>
    <xf numFmtId="0" fontId="97" fillId="43" borderId="168" applyNumberFormat="0" applyAlignment="0" applyProtection="0"/>
    <xf numFmtId="0" fontId="37" fillId="66" borderId="170" applyNumberFormat="0" applyFont="0" applyAlignment="0" applyProtection="0"/>
    <xf numFmtId="0" fontId="37" fillId="39" borderId="170" applyNumberFormat="0" applyFont="0" applyAlignment="0" applyProtection="0"/>
    <xf numFmtId="0" fontId="84" fillId="66" borderId="179" applyNumberFormat="0" applyFont="0" applyAlignment="0" applyProtection="0"/>
    <xf numFmtId="0" fontId="72" fillId="39" borderId="170" applyNumberFormat="0" applyFont="0" applyAlignment="0" applyProtection="0"/>
    <xf numFmtId="0" fontId="84" fillId="66" borderId="179" applyNumberFormat="0" applyFont="0" applyAlignment="0" applyProtection="0"/>
    <xf numFmtId="0" fontId="72" fillId="39" borderId="170" applyNumberFormat="0" applyFont="0" applyAlignment="0" applyProtection="0"/>
    <xf numFmtId="0" fontId="72" fillId="39" borderId="170" applyNumberFormat="0" applyFont="0" applyAlignment="0" applyProtection="0"/>
    <xf numFmtId="0" fontId="37" fillId="39" borderId="170" applyNumberFormat="0" applyFont="0" applyAlignment="0" applyProtection="0"/>
    <xf numFmtId="0" fontId="84" fillId="66" borderId="179" applyNumberFormat="0" applyFont="0" applyAlignment="0" applyProtection="0"/>
    <xf numFmtId="0" fontId="37" fillId="39" borderId="168" applyNumberFormat="0" applyFont="0" applyAlignment="0" applyProtection="0"/>
    <xf numFmtId="0" fontId="37" fillId="39" borderId="168" applyNumberFormat="0" applyFont="0" applyAlignment="0" applyProtection="0"/>
    <xf numFmtId="0" fontId="84" fillId="66" borderId="179" applyNumberFormat="0" applyFont="0" applyAlignment="0" applyProtection="0"/>
    <xf numFmtId="0" fontId="37" fillId="39" borderId="168" applyNumberFormat="0" applyFont="0" applyAlignment="0" applyProtection="0"/>
    <xf numFmtId="0" fontId="37" fillId="39" borderId="168" applyNumberFormat="0" applyFont="0" applyAlignment="0" applyProtection="0"/>
    <xf numFmtId="0" fontId="37" fillId="39" borderId="168" applyNumberFormat="0" applyFont="0" applyAlignment="0" applyProtection="0"/>
    <xf numFmtId="0" fontId="106" fillId="121" borderId="171" applyNumberFormat="0" applyAlignment="0" applyProtection="0"/>
    <xf numFmtId="0" fontId="106" fillId="122" borderId="171" applyNumberFormat="0" applyAlignment="0" applyProtection="0"/>
    <xf numFmtId="0" fontId="106" fillId="48" borderId="171" applyNumberFormat="0" applyAlignment="0" applyProtection="0"/>
    <xf numFmtId="0" fontId="106" fillId="122" borderId="171" applyNumberFormat="0" applyAlignment="0" applyProtection="0"/>
    <xf numFmtId="0" fontId="106" fillId="48" borderId="171" applyNumberFormat="0" applyAlignment="0" applyProtection="0"/>
    <xf numFmtId="0" fontId="106" fillId="48" borderId="171" applyNumberFormat="0" applyAlignment="0" applyProtection="0"/>
    <xf numFmtId="0" fontId="106" fillId="41" borderId="171" applyNumberFormat="0" applyAlignment="0" applyProtection="0"/>
    <xf numFmtId="0" fontId="106" fillId="41" borderId="171" applyNumberFormat="0" applyAlignment="0" applyProtection="0"/>
    <xf numFmtId="0" fontId="106" fillId="41" borderId="171" applyNumberFormat="0" applyAlignment="0" applyProtection="0"/>
    <xf numFmtId="0" fontId="106" fillId="41" borderId="171" applyNumberFormat="0" applyAlignment="0" applyProtection="0"/>
    <xf numFmtId="0" fontId="106" fillId="41" borderId="171" applyNumberFormat="0" applyAlignment="0" applyProtection="0"/>
    <xf numFmtId="0" fontId="109" fillId="0" borderId="46" applyNumberFormat="0" applyFill="0" applyBorder="0" applyAlignment="0" applyProtection="0">
      <protection hidden="1"/>
    </xf>
    <xf numFmtId="4" fontId="84" fillId="76" borderId="179" applyNumberFormat="0" applyProtection="0">
      <alignment vertical="center"/>
    </xf>
    <xf numFmtId="4" fontId="72" fillId="77" borderId="171" applyNumberFormat="0" applyProtection="0">
      <alignment vertical="center"/>
    </xf>
    <xf numFmtId="4" fontId="84" fillId="76" borderId="179" applyNumberFormat="0" applyProtection="0">
      <alignment vertical="center"/>
    </xf>
    <xf numFmtId="4" fontId="84" fillId="76" borderId="179" applyNumberFormat="0" applyProtection="0">
      <alignment vertical="center"/>
    </xf>
    <xf numFmtId="4" fontId="84" fillId="76" borderId="179" applyNumberFormat="0" applyProtection="0">
      <alignment vertical="center"/>
    </xf>
    <xf numFmtId="4" fontId="72" fillId="77" borderId="171" applyNumberFormat="0" applyProtection="0">
      <alignment vertical="center"/>
    </xf>
    <xf numFmtId="4" fontId="84" fillId="76" borderId="179" applyNumberFormat="0" applyProtection="0">
      <alignment vertical="center"/>
    </xf>
    <xf numFmtId="4" fontId="112" fillId="78" borderId="143" applyNumberFormat="0" applyProtection="0">
      <alignment horizontal="right" vertical="center" wrapText="1"/>
    </xf>
    <xf numFmtId="4" fontId="72" fillId="77" borderId="171" applyNumberFormat="0" applyProtection="0">
      <alignment vertical="center"/>
    </xf>
    <xf numFmtId="4" fontId="72" fillId="77" borderId="171" applyNumberFormat="0" applyProtection="0">
      <alignment vertical="center"/>
    </xf>
    <xf numFmtId="4" fontId="116" fillId="76" borderId="172" applyNumberFormat="0" applyProtection="0">
      <alignment vertical="center"/>
    </xf>
    <xf numFmtId="4" fontId="173" fillId="77" borderId="179" applyNumberFormat="0" applyProtection="0">
      <alignment vertical="center"/>
    </xf>
    <xf numFmtId="4" fontId="173" fillId="77" borderId="179" applyNumberFormat="0" applyProtection="0">
      <alignment vertical="center"/>
    </xf>
    <xf numFmtId="4" fontId="113" fillId="77" borderId="172" applyNumberFormat="0" applyProtection="0">
      <alignment vertical="center"/>
    </xf>
    <xf numFmtId="4" fontId="122" fillId="77" borderId="171" applyNumberFormat="0" applyProtection="0">
      <alignment vertical="center"/>
    </xf>
    <xf numFmtId="4" fontId="122" fillId="77" borderId="171" applyNumberFormat="0" applyProtection="0">
      <alignment vertical="center"/>
    </xf>
    <xf numFmtId="4" fontId="113" fillId="76" borderId="172" applyNumberFormat="0" applyProtection="0">
      <alignment vertical="center"/>
    </xf>
    <xf numFmtId="4" fontId="84" fillId="77" borderId="179" applyNumberFormat="0" applyProtection="0">
      <alignment horizontal="left" vertical="center" indent="1"/>
    </xf>
    <xf numFmtId="4" fontId="84" fillId="77" borderId="179" applyNumberFormat="0" applyProtection="0">
      <alignment horizontal="left" vertical="center" indent="1"/>
    </xf>
    <xf numFmtId="4" fontId="84" fillId="77" borderId="179" applyNumberFormat="0" applyProtection="0">
      <alignment horizontal="left" vertical="center" indent="1"/>
    </xf>
    <xf numFmtId="4" fontId="84" fillId="77" borderId="179" applyNumberFormat="0" applyProtection="0">
      <alignment horizontal="left" vertical="center" indent="1"/>
    </xf>
    <xf numFmtId="4" fontId="112" fillId="78" borderId="143" applyNumberFormat="0" applyProtection="0">
      <alignment horizontal="left" vertical="center" indent="1"/>
    </xf>
    <xf numFmtId="4" fontId="72" fillId="77" borderId="171" applyNumberFormat="0" applyProtection="0">
      <alignment horizontal="left" vertical="center" indent="1"/>
    </xf>
    <xf numFmtId="4" fontId="72" fillId="77" borderId="171" applyNumberFormat="0" applyProtection="0">
      <alignment horizontal="left" vertical="center" indent="1"/>
    </xf>
    <xf numFmtId="4" fontId="116" fillId="76" borderId="172" applyNumberFormat="0" applyProtection="0">
      <alignment horizontal="left" vertical="center" indent="1"/>
    </xf>
    <xf numFmtId="0" fontId="174" fillId="76" borderId="172" applyNumberFormat="0" applyProtection="0">
      <alignment horizontal="left" vertical="top" indent="1"/>
    </xf>
    <xf numFmtId="0" fontId="174" fillId="76" borderId="172" applyNumberFormat="0" applyProtection="0">
      <alignment horizontal="left" vertical="top" indent="1"/>
    </xf>
    <xf numFmtId="0" fontId="116" fillId="77" borderId="172" applyNumberFormat="0" applyProtection="0">
      <alignment horizontal="left" vertical="top" indent="1"/>
    </xf>
    <xf numFmtId="4" fontId="72" fillId="77" borderId="171" applyNumberFormat="0" applyProtection="0">
      <alignment horizontal="left" vertical="center" indent="1"/>
    </xf>
    <xf numFmtId="4" fontId="72" fillId="77" borderId="171" applyNumberFormat="0" applyProtection="0">
      <alignment horizontal="left" vertical="center" indent="1"/>
    </xf>
    <xf numFmtId="0" fontId="116" fillId="76" borderId="172" applyNumberFormat="0" applyProtection="0">
      <alignment horizontal="left" vertical="top" indent="1"/>
    </xf>
    <xf numFmtId="4" fontId="84" fillId="52" borderId="179" applyNumberFormat="0" applyProtection="0">
      <alignment horizontal="left" vertical="center" indent="1"/>
    </xf>
    <xf numFmtId="4" fontId="84" fillId="52" borderId="179" applyNumberFormat="0" applyProtection="0">
      <alignment horizontal="left" vertical="center" indent="1"/>
    </xf>
    <xf numFmtId="4" fontId="117" fillId="81" borderId="143" applyNumberFormat="0" applyProtection="0">
      <alignment horizontal="left" vertical="center"/>
    </xf>
    <xf numFmtId="4" fontId="84" fillId="52" borderId="179" applyNumberFormat="0" applyProtection="0">
      <alignment horizontal="left" vertical="center" indent="1"/>
    </xf>
    <xf numFmtId="4" fontId="84" fillId="52" borderId="179" applyNumberFormat="0" applyProtection="0">
      <alignment horizontal="left" vertical="center" indent="1"/>
    </xf>
    <xf numFmtId="0" fontId="37" fillId="130" borderId="171" applyNumberFormat="0" applyProtection="0">
      <alignment horizontal="left" vertical="center" indent="1"/>
    </xf>
    <xf numFmtId="4" fontId="117" fillId="81" borderId="143" applyNumberFormat="0" applyProtection="0">
      <alignment horizontal="left" vertical="center"/>
    </xf>
    <xf numFmtId="0" fontId="37" fillId="130" borderId="171" applyNumberFormat="0" applyProtection="0">
      <alignment horizontal="left" vertical="center" indent="1"/>
    </xf>
    <xf numFmtId="0" fontId="37" fillId="130" borderId="171" applyNumberFormat="0" applyProtection="0">
      <alignment horizontal="left" vertical="center" indent="1"/>
    </xf>
    <xf numFmtId="0" fontId="37" fillId="130" borderId="171" applyNumberFormat="0" applyProtection="0">
      <alignment horizontal="left" vertical="center" indent="1"/>
    </xf>
    <xf numFmtId="0" fontId="37" fillId="130" borderId="171" applyNumberFormat="0" applyProtection="0">
      <alignment horizontal="left" vertical="center" indent="1"/>
    </xf>
    <xf numFmtId="4" fontId="84" fillId="36" borderId="179" applyNumberFormat="0" applyProtection="0">
      <alignment horizontal="right" vertical="center"/>
    </xf>
    <xf numFmtId="4" fontId="84" fillId="36" borderId="179" applyNumberFormat="0" applyProtection="0">
      <alignment horizontal="right" vertical="center"/>
    </xf>
    <xf numFmtId="4" fontId="84" fillId="36" borderId="179" applyNumberFormat="0" applyProtection="0">
      <alignment horizontal="right" vertical="center"/>
    </xf>
    <xf numFmtId="4" fontId="84" fillId="36" borderId="179" applyNumberFormat="0" applyProtection="0">
      <alignment horizontal="right" vertical="center"/>
    </xf>
    <xf numFmtId="4" fontId="72" fillId="36" borderId="172" applyNumberFormat="0" applyProtection="0">
      <alignment horizontal="right" vertical="center"/>
    </xf>
    <xf numFmtId="4" fontId="72" fillId="98" borderId="171" applyNumberFormat="0" applyProtection="0">
      <alignment horizontal="right" vertical="center"/>
    </xf>
    <xf numFmtId="4" fontId="72" fillId="98" borderId="171" applyNumberFormat="0" applyProtection="0">
      <alignment horizontal="right" vertical="center"/>
    </xf>
    <xf numFmtId="4" fontId="72" fillId="36" borderId="172" applyNumberFormat="0" applyProtection="0">
      <alignment horizontal="right" vertical="center"/>
    </xf>
    <xf numFmtId="4" fontId="84" fillId="131" borderId="179" applyNumberFormat="0" applyProtection="0">
      <alignment horizontal="right" vertical="center"/>
    </xf>
    <xf numFmtId="4" fontId="84" fillId="131" borderId="179" applyNumberFormat="0" applyProtection="0">
      <alignment horizontal="right" vertical="center"/>
    </xf>
    <xf numFmtId="4" fontId="84" fillId="131" borderId="179" applyNumberFormat="0" applyProtection="0">
      <alignment horizontal="right" vertical="center"/>
    </xf>
    <xf numFmtId="4" fontId="84" fillId="131" borderId="179" applyNumberFormat="0" applyProtection="0">
      <alignment horizontal="right" vertical="center"/>
    </xf>
    <xf numFmtId="4" fontId="72" fillId="37" borderId="172" applyNumberFormat="0" applyProtection="0">
      <alignment horizontal="right" vertical="center"/>
    </xf>
    <xf numFmtId="4" fontId="72" fillId="132" borderId="171" applyNumberFormat="0" applyProtection="0">
      <alignment horizontal="right" vertical="center"/>
    </xf>
    <xf numFmtId="4" fontId="72" fillId="132" borderId="171" applyNumberFormat="0" applyProtection="0">
      <alignment horizontal="right" vertical="center"/>
    </xf>
    <xf numFmtId="4" fontId="72" fillId="37" borderId="172" applyNumberFormat="0" applyProtection="0">
      <alignment horizontal="right" vertical="center"/>
    </xf>
    <xf numFmtId="4" fontId="84" fillId="61" borderId="180" applyNumberFormat="0" applyProtection="0">
      <alignment horizontal="right" vertical="center"/>
    </xf>
    <xf numFmtId="4" fontId="84" fillId="61" borderId="180" applyNumberFormat="0" applyProtection="0">
      <alignment horizontal="right" vertical="center"/>
    </xf>
    <xf numFmtId="4" fontId="84" fillId="61" borderId="180" applyNumberFormat="0" applyProtection="0">
      <alignment horizontal="right" vertical="center"/>
    </xf>
    <xf numFmtId="4" fontId="84" fillId="61" borderId="180" applyNumberFormat="0" applyProtection="0">
      <alignment horizontal="right" vertical="center"/>
    </xf>
    <xf numFmtId="4" fontId="72" fillId="61" borderId="172" applyNumberFormat="0" applyProtection="0">
      <alignment horizontal="right" vertical="center"/>
    </xf>
    <xf numFmtId="4" fontId="72" fillId="90" borderId="171" applyNumberFormat="0" applyProtection="0">
      <alignment horizontal="right" vertical="center"/>
    </xf>
    <xf numFmtId="4" fontId="72" fillId="90" borderId="171" applyNumberFormat="0" applyProtection="0">
      <alignment horizontal="right" vertical="center"/>
    </xf>
    <xf numFmtId="4" fontId="72" fillId="61" borderId="172" applyNumberFormat="0" applyProtection="0">
      <alignment horizontal="right" vertical="center"/>
    </xf>
    <xf numFmtId="4" fontId="84" fillId="49" borderId="179" applyNumberFormat="0" applyProtection="0">
      <alignment horizontal="right" vertical="center"/>
    </xf>
    <xf numFmtId="4" fontId="84" fillId="49" borderId="179" applyNumberFormat="0" applyProtection="0">
      <alignment horizontal="right" vertical="center"/>
    </xf>
    <xf numFmtId="4" fontId="84" fillId="49" borderId="179" applyNumberFormat="0" applyProtection="0">
      <alignment horizontal="right" vertical="center"/>
    </xf>
    <xf numFmtId="4" fontId="84" fillId="49" borderId="179" applyNumberFormat="0" applyProtection="0">
      <alignment horizontal="right" vertical="center"/>
    </xf>
    <xf numFmtId="4" fontId="72" fillId="49" borderId="172" applyNumberFormat="0" applyProtection="0">
      <alignment horizontal="right" vertical="center"/>
    </xf>
    <xf numFmtId="4" fontId="72" fillId="95" borderId="171" applyNumberFormat="0" applyProtection="0">
      <alignment horizontal="right" vertical="center"/>
    </xf>
    <xf numFmtId="4" fontId="72" fillId="95" borderId="171" applyNumberFormat="0" applyProtection="0">
      <alignment horizontal="right" vertical="center"/>
    </xf>
    <xf numFmtId="4" fontId="72" fillId="49" borderId="172" applyNumberFormat="0" applyProtection="0">
      <alignment horizontal="right" vertical="center"/>
    </xf>
    <xf numFmtId="4" fontId="84" fillId="53" borderId="179" applyNumberFormat="0" applyProtection="0">
      <alignment horizontal="right" vertical="center"/>
    </xf>
    <xf numFmtId="4" fontId="84" fillId="53" borderId="179" applyNumberFormat="0" applyProtection="0">
      <alignment horizontal="right" vertical="center"/>
    </xf>
    <xf numFmtId="4" fontId="84" fillId="53" borderId="179" applyNumberFormat="0" applyProtection="0">
      <alignment horizontal="right" vertical="center"/>
    </xf>
    <xf numFmtId="4" fontId="84" fillId="53" borderId="179" applyNumberFormat="0" applyProtection="0">
      <alignment horizontal="right" vertical="center"/>
    </xf>
    <xf numFmtId="4" fontId="72" fillId="53" borderId="172" applyNumberFormat="0" applyProtection="0">
      <alignment horizontal="right" vertical="center"/>
    </xf>
    <xf numFmtId="4" fontId="72" fillId="133" borderId="171" applyNumberFormat="0" applyProtection="0">
      <alignment horizontal="right" vertical="center"/>
    </xf>
    <xf numFmtId="4" fontId="72" fillId="133" borderId="171" applyNumberFormat="0" applyProtection="0">
      <alignment horizontal="right" vertical="center"/>
    </xf>
    <xf numFmtId="4" fontId="72" fillId="53" borderId="172" applyNumberFormat="0" applyProtection="0">
      <alignment horizontal="right" vertical="center"/>
    </xf>
    <xf numFmtId="4" fontId="84" fillId="68" borderId="179" applyNumberFormat="0" applyProtection="0">
      <alignment horizontal="right" vertical="center"/>
    </xf>
    <xf numFmtId="4" fontId="84" fillId="68" borderId="179" applyNumberFormat="0" applyProtection="0">
      <alignment horizontal="right" vertical="center"/>
    </xf>
    <xf numFmtId="4" fontId="84" fillId="68" borderId="179" applyNumberFormat="0" applyProtection="0">
      <alignment horizontal="right" vertical="center"/>
    </xf>
    <xf numFmtId="4" fontId="84" fillId="68" borderId="179" applyNumberFormat="0" applyProtection="0">
      <alignment horizontal="right" vertical="center"/>
    </xf>
    <xf numFmtId="4" fontId="72" fillId="68" borderId="172" applyNumberFormat="0" applyProtection="0">
      <alignment horizontal="right" vertical="center"/>
    </xf>
    <xf numFmtId="4" fontId="72" fillId="99" borderId="171" applyNumberFormat="0" applyProtection="0">
      <alignment horizontal="right" vertical="center"/>
    </xf>
    <xf numFmtId="4" fontId="72" fillId="99" borderId="171" applyNumberFormat="0" applyProtection="0">
      <alignment horizontal="right" vertical="center"/>
    </xf>
    <xf numFmtId="4" fontId="72" fillId="68" borderId="172" applyNumberFormat="0" applyProtection="0">
      <alignment horizontal="right" vertical="center"/>
    </xf>
    <xf numFmtId="4" fontId="84" fillId="47" borderId="179" applyNumberFormat="0" applyProtection="0">
      <alignment horizontal="right" vertical="center"/>
    </xf>
    <xf numFmtId="4" fontId="84" fillId="47" borderId="179" applyNumberFormat="0" applyProtection="0">
      <alignment horizontal="right" vertical="center"/>
    </xf>
    <xf numFmtId="4" fontId="84" fillId="47" borderId="179" applyNumberFormat="0" applyProtection="0">
      <alignment horizontal="right" vertical="center"/>
    </xf>
    <xf numFmtId="4" fontId="84" fillId="47" borderId="179" applyNumberFormat="0" applyProtection="0">
      <alignment horizontal="right" vertical="center"/>
    </xf>
    <xf numFmtId="4" fontId="72" fillId="47" borderId="172" applyNumberFormat="0" applyProtection="0">
      <alignment horizontal="right" vertical="center"/>
    </xf>
    <xf numFmtId="4" fontId="72" fillId="134" borderId="171" applyNumberFormat="0" applyProtection="0">
      <alignment horizontal="right" vertical="center"/>
    </xf>
    <xf numFmtId="4" fontId="72" fillId="134" borderId="171" applyNumberFormat="0" applyProtection="0">
      <alignment horizontal="right" vertical="center"/>
    </xf>
    <xf numFmtId="4" fontId="72" fillId="47" borderId="172" applyNumberFormat="0" applyProtection="0">
      <alignment horizontal="right" vertical="center"/>
    </xf>
    <xf numFmtId="4" fontId="84" fillId="72" borderId="179" applyNumberFormat="0" applyProtection="0">
      <alignment horizontal="right" vertical="center"/>
    </xf>
    <xf numFmtId="4" fontId="84" fillId="72" borderId="179" applyNumberFormat="0" applyProtection="0">
      <alignment horizontal="right" vertical="center"/>
    </xf>
    <xf numFmtId="4" fontId="84" fillId="72" borderId="179" applyNumberFormat="0" applyProtection="0">
      <alignment horizontal="right" vertical="center"/>
    </xf>
    <xf numFmtId="4" fontId="84" fillId="72" borderId="179" applyNumberFormat="0" applyProtection="0">
      <alignment horizontal="right" vertical="center"/>
    </xf>
    <xf numFmtId="4" fontId="72" fillId="72" borderId="172" applyNumberFormat="0" applyProtection="0">
      <alignment horizontal="right" vertical="center"/>
    </xf>
    <xf numFmtId="4" fontId="72" fillId="135" borderId="171" applyNumberFormat="0" applyProtection="0">
      <alignment horizontal="right" vertical="center"/>
    </xf>
    <xf numFmtId="4" fontId="72" fillId="135" borderId="171" applyNumberFormat="0" applyProtection="0">
      <alignment horizontal="right" vertical="center"/>
    </xf>
    <xf numFmtId="4" fontId="72" fillId="72" borderId="172" applyNumberFormat="0" applyProtection="0">
      <alignment horizontal="right" vertical="center"/>
    </xf>
    <xf numFmtId="4" fontId="84" fillId="46" borderId="179" applyNumberFormat="0" applyProtection="0">
      <alignment horizontal="right" vertical="center"/>
    </xf>
    <xf numFmtId="4" fontId="84" fillId="46" borderId="179" applyNumberFormat="0" applyProtection="0">
      <alignment horizontal="right" vertical="center"/>
    </xf>
    <xf numFmtId="4" fontId="84" fillId="46" borderId="179" applyNumberFormat="0" applyProtection="0">
      <alignment horizontal="right" vertical="center"/>
    </xf>
    <xf numFmtId="4" fontId="84" fillId="46" borderId="179" applyNumberFormat="0" applyProtection="0">
      <alignment horizontal="right" vertical="center"/>
    </xf>
    <xf numFmtId="4" fontId="72" fillId="46" borderId="172" applyNumberFormat="0" applyProtection="0">
      <alignment horizontal="right" vertical="center"/>
    </xf>
    <xf numFmtId="4" fontId="72" fillId="94" borderId="171" applyNumberFormat="0" applyProtection="0">
      <alignment horizontal="right" vertical="center"/>
    </xf>
    <xf numFmtId="4" fontId="72" fillId="94" borderId="171" applyNumberFormat="0" applyProtection="0">
      <alignment horizontal="right" vertical="center"/>
    </xf>
    <xf numFmtId="4" fontId="72" fillId="46" borderId="172" applyNumberFormat="0" applyProtection="0">
      <alignment horizontal="right" vertical="center"/>
    </xf>
    <xf numFmtId="4" fontId="84" fillId="136" borderId="180" applyNumberFormat="0" applyProtection="0">
      <alignment horizontal="left" vertical="center" indent="1"/>
    </xf>
    <xf numFmtId="4" fontId="84" fillId="136" borderId="180" applyNumberFormat="0" applyProtection="0">
      <alignment horizontal="left" vertical="center" indent="1"/>
    </xf>
    <xf numFmtId="4" fontId="84" fillId="136" borderId="180" applyNumberFormat="0" applyProtection="0">
      <alignment horizontal="left" vertical="center" indent="1"/>
    </xf>
    <xf numFmtId="4" fontId="84" fillId="136" borderId="180" applyNumberFormat="0" applyProtection="0">
      <alignment horizontal="left" vertical="center" indent="1"/>
    </xf>
    <xf numFmtId="4" fontId="116" fillId="0" borderId="143" applyNumberFormat="0" applyProtection="0">
      <alignment horizontal="left" vertical="center" indent="1"/>
    </xf>
    <xf numFmtId="4" fontId="116" fillId="137" borderId="171" applyNumberFormat="0" applyProtection="0">
      <alignment horizontal="left" vertical="center" indent="1"/>
    </xf>
    <xf numFmtId="4" fontId="116" fillId="137" borderId="171" applyNumberFormat="0" applyProtection="0">
      <alignment horizontal="left" vertical="center" indent="1"/>
    </xf>
    <xf numFmtId="4" fontId="37" fillId="65" borderId="180" applyNumberFormat="0" applyProtection="0">
      <alignment horizontal="left" vertical="center" indent="1"/>
    </xf>
    <xf numFmtId="4" fontId="37" fillId="65" borderId="180" applyNumberFormat="0" applyProtection="0">
      <alignment horizontal="left" vertical="center" indent="1"/>
    </xf>
    <xf numFmtId="4" fontId="72" fillId="0" borderId="143" applyNumberFormat="0" applyProtection="0">
      <alignment horizontal="left" vertical="center" indent="1"/>
    </xf>
    <xf numFmtId="4" fontId="72" fillId="88" borderId="132" applyNumberFormat="0" applyProtection="0">
      <alignment horizontal="left" vertical="center" indent="1"/>
    </xf>
    <xf numFmtId="4" fontId="72" fillId="88" borderId="132" applyNumberFormat="0" applyProtection="0">
      <alignment horizontal="left" vertical="center" indent="1"/>
    </xf>
    <xf numFmtId="4" fontId="37" fillId="65" borderId="180" applyNumberFormat="0" applyProtection="0">
      <alignment horizontal="left" vertical="center" indent="1"/>
    </xf>
    <xf numFmtId="4" fontId="37" fillId="65" borderId="180" applyNumberFormat="0" applyProtection="0">
      <alignment horizontal="left" vertical="center" indent="1"/>
    </xf>
    <xf numFmtId="4" fontId="84" fillId="104" borderId="179" applyNumberFormat="0" applyProtection="0">
      <alignment horizontal="right" vertical="center"/>
    </xf>
    <xf numFmtId="4" fontId="84" fillId="104" borderId="179" applyNumberFormat="0" applyProtection="0">
      <alignment horizontal="right" vertical="center"/>
    </xf>
    <xf numFmtId="4" fontId="84" fillId="104" borderId="179" applyNumberFormat="0" applyProtection="0">
      <alignment horizontal="right" vertical="center"/>
    </xf>
    <xf numFmtId="4" fontId="84" fillId="104" borderId="179" applyNumberFormat="0" applyProtection="0">
      <alignment horizontal="right" vertical="center"/>
    </xf>
    <xf numFmtId="0" fontId="37" fillId="130" borderId="171" applyNumberFormat="0" applyProtection="0">
      <alignment horizontal="left" vertical="center" indent="1"/>
    </xf>
    <xf numFmtId="4" fontId="120" fillId="48" borderId="172" applyNumberFormat="0" applyProtection="0">
      <alignment horizontal="center" vertical="center"/>
    </xf>
    <xf numFmtId="0" fontId="37" fillId="130" borderId="171" applyNumberFormat="0" applyProtection="0">
      <alignment horizontal="left" vertical="center" indent="1"/>
    </xf>
    <xf numFmtId="0" fontId="37" fillId="130" borderId="171" applyNumberFormat="0" applyProtection="0">
      <alignment horizontal="left" vertical="center" indent="1"/>
    </xf>
    <xf numFmtId="0" fontId="37" fillId="130" borderId="171" applyNumberFormat="0" applyProtection="0">
      <alignment horizontal="left" vertical="center" indent="1"/>
    </xf>
    <xf numFmtId="4" fontId="72" fillId="104" borderId="172" applyNumberFormat="0" applyProtection="0">
      <alignment horizontal="right" vertical="center"/>
    </xf>
    <xf numFmtId="0" fontId="37" fillId="130" borderId="171" applyNumberFormat="0" applyProtection="0">
      <alignment horizontal="left" vertical="center" indent="1"/>
    </xf>
    <xf numFmtId="4" fontId="84" fillId="89" borderId="180" applyNumberFormat="0" applyProtection="0">
      <alignment horizontal="left" vertical="center" indent="1"/>
    </xf>
    <xf numFmtId="4" fontId="84" fillId="89" borderId="180" applyNumberFormat="0" applyProtection="0">
      <alignment horizontal="left" vertical="center" indent="1"/>
    </xf>
    <xf numFmtId="4" fontId="84" fillId="89" borderId="180" applyNumberFormat="0" applyProtection="0">
      <alignment horizontal="left" vertical="center" indent="1"/>
    </xf>
    <xf numFmtId="4" fontId="84" fillId="89" borderId="180" applyNumberFormat="0" applyProtection="0">
      <alignment horizontal="left" vertical="center" indent="1"/>
    </xf>
    <xf numFmtId="4" fontId="72" fillId="88" borderId="171" applyNumberFormat="0" applyProtection="0">
      <alignment horizontal="left" vertical="center" indent="1"/>
    </xf>
    <xf numFmtId="4" fontId="72" fillId="88" borderId="171" applyNumberFormat="0" applyProtection="0">
      <alignment horizontal="left" vertical="center" indent="1"/>
    </xf>
    <xf numFmtId="4" fontId="84" fillId="104" borderId="180" applyNumberFormat="0" applyProtection="0">
      <alignment horizontal="left" vertical="center" indent="1"/>
    </xf>
    <xf numFmtId="4" fontId="84" fillId="104" borderId="180" applyNumberFormat="0" applyProtection="0">
      <alignment horizontal="left" vertical="center" indent="1"/>
    </xf>
    <xf numFmtId="4" fontId="84" fillId="104" borderId="180" applyNumberFormat="0" applyProtection="0">
      <alignment horizontal="left" vertical="center" indent="1"/>
    </xf>
    <xf numFmtId="4" fontId="84" fillId="104" borderId="180" applyNumberFormat="0" applyProtection="0">
      <alignment horizontal="left" vertical="center" indent="1"/>
    </xf>
    <xf numFmtId="4" fontId="72" fillId="138" borderId="171" applyNumberFormat="0" applyProtection="0">
      <alignment horizontal="left" vertical="center" indent="1"/>
    </xf>
    <xf numFmtId="4" fontId="72" fillId="138" borderId="171" applyNumberFormat="0" applyProtection="0">
      <alignment horizontal="left" vertical="center" indent="1"/>
    </xf>
    <xf numFmtId="0" fontId="84" fillId="48" borderId="179" applyNumberFormat="0" applyProtection="0">
      <alignment horizontal="left" vertical="center" indent="1"/>
    </xf>
    <xf numFmtId="0" fontId="84" fillId="48" borderId="179" applyNumberFormat="0" applyProtection="0">
      <alignment horizontal="left" vertical="center" indent="1"/>
    </xf>
    <xf numFmtId="0" fontId="117" fillId="84" borderId="143" applyNumberFormat="0" applyProtection="0">
      <alignment horizontal="left" vertical="center" indent="2"/>
    </xf>
    <xf numFmtId="0" fontId="84" fillId="48" borderId="179" applyNumberFormat="0" applyProtection="0">
      <alignment horizontal="left" vertical="center" indent="1"/>
    </xf>
    <xf numFmtId="0" fontId="84" fillId="48" borderId="179" applyNumberFormat="0" applyProtection="0">
      <alignment horizontal="left" vertical="center" indent="1"/>
    </xf>
    <xf numFmtId="0" fontId="37" fillId="138" borderId="171" applyNumberFormat="0" applyProtection="0">
      <alignment horizontal="left" vertical="center" indent="1"/>
    </xf>
    <xf numFmtId="0" fontId="117" fillId="84" borderId="143" applyNumberFormat="0" applyProtection="0">
      <alignment horizontal="left" vertical="center" indent="2"/>
    </xf>
    <xf numFmtId="0" fontId="37" fillId="138" borderId="171" applyNumberFormat="0" applyProtection="0">
      <alignment horizontal="left" vertical="center" indent="1"/>
    </xf>
    <xf numFmtId="0" fontId="37" fillId="138" borderId="171" applyNumberFormat="0" applyProtection="0">
      <alignment horizontal="left" vertical="center" indent="1"/>
    </xf>
    <xf numFmtId="0" fontId="37" fillId="138" borderId="171" applyNumberFormat="0" applyProtection="0">
      <alignment horizontal="left" vertical="center" indent="1"/>
    </xf>
    <xf numFmtId="0" fontId="37" fillId="65" borderId="172" applyNumberFormat="0" applyProtection="0">
      <alignment horizontal="left" vertical="center" indent="1"/>
    </xf>
    <xf numFmtId="0" fontId="37" fillId="138" borderId="171" applyNumberFormat="0" applyProtection="0">
      <alignment horizontal="left" vertical="center" indent="1"/>
    </xf>
    <xf numFmtId="0" fontId="37" fillId="83" borderId="172" applyNumberFormat="0" applyProtection="0">
      <alignment horizontal="left" vertical="top" indent="1"/>
    </xf>
    <xf numFmtId="0" fontId="84" fillId="65" borderId="172" applyNumberFormat="0" applyProtection="0">
      <alignment horizontal="left" vertical="top" indent="1"/>
    </xf>
    <xf numFmtId="0" fontId="84" fillId="65" borderId="172" applyNumberFormat="0" applyProtection="0">
      <alignment horizontal="left" vertical="top" indent="1"/>
    </xf>
    <xf numFmtId="0" fontId="37" fillId="138" borderId="171" applyNumberFormat="0" applyProtection="0">
      <alignment horizontal="left" vertical="center" indent="1"/>
    </xf>
    <xf numFmtId="0" fontId="37" fillId="83" borderId="172" applyNumberFormat="0" applyProtection="0">
      <alignment horizontal="left" vertical="top" indent="1"/>
    </xf>
    <xf numFmtId="0" fontId="37" fillId="138" borderId="171" applyNumberFormat="0" applyProtection="0">
      <alignment horizontal="left" vertical="center" indent="1"/>
    </xf>
    <xf numFmtId="0" fontId="37" fillId="138" borderId="171" applyNumberFormat="0" applyProtection="0">
      <alignment horizontal="left" vertical="center" indent="1"/>
    </xf>
    <xf numFmtId="0" fontId="37" fillId="83" borderId="172" applyNumberFormat="0" applyProtection="0">
      <alignment horizontal="left" vertical="top" indent="1"/>
    </xf>
    <xf numFmtId="0" fontId="37" fillId="138" borderId="171" applyNumberFormat="0" applyProtection="0">
      <alignment horizontal="left" vertical="center" indent="1"/>
    </xf>
    <xf numFmtId="0" fontId="37" fillId="138" borderId="171" applyNumberFormat="0" applyProtection="0">
      <alignment horizontal="left" vertical="center" indent="1"/>
    </xf>
    <xf numFmtId="0" fontId="37" fillId="65" borderId="172" applyNumberFormat="0" applyProtection="0">
      <alignment horizontal="left" vertical="top" indent="1"/>
    </xf>
    <xf numFmtId="0" fontId="84" fillId="70" borderId="179" applyNumberFormat="0" applyProtection="0">
      <alignment horizontal="left" vertical="center" indent="1"/>
    </xf>
    <xf numFmtId="0" fontId="84" fillId="70" borderId="179" applyNumberFormat="0" applyProtection="0">
      <alignment horizontal="left" vertical="center" indent="1"/>
    </xf>
    <xf numFmtId="0" fontId="84" fillId="70" borderId="179" applyNumberFormat="0" applyProtection="0">
      <alignment horizontal="left" vertical="center" indent="1"/>
    </xf>
    <xf numFmtId="0" fontId="84" fillId="70" borderId="179" applyNumberFormat="0" applyProtection="0">
      <alignment horizontal="left" vertical="center" indent="1"/>
    </xf>
    <xf numFmtId="0" fontId="37" fillId="82" borderId="171" applyNumberFormat="0" applyProtection="0">
      <alignment horizontal="left" vertical="center" indent="1"/>
    </xf>
    <xf numFmtId="0" fontId="104" fillId="0" borderId="143" applyNumberFormat="0" applyProtection="0">
      <alignment horizontal="left" vertical="center" indent="2"/>
    </xf>
    <xf numFmtId="0" fontId="37" fillId="82" borderId="171" applyNumberFormat="0" applyProtection="0">
      <alignment horizontal="left" vertical="center" indent="1"/>
    </xf>
    <xf numFmtId="0" fontId="37" fillId="82" borderId="171" applyNumberFormat="0" applyProtection="0">
      <alignment horizontal="left" vertical="center" indent="1"/>
    </xf>
    <xf numFmtId="0" fontId="37" fillId="82" borderId="171" applyNumberFormat="0" applyProtection="0">
      <alignment horizontal="left" vertical="center" indent="1"/>
    </xf>
    <xf numFmtId="0" fontId="37" fillId="104" borderId="172" applyNumberFormat="0" applyProtection="0">
      <alignment horizontal="left" vertical="center" indent="1"/>
    </xf>
    <xf numFmtId="0" fontId="37" fillId="82" borderId="171" applyNumberFormat="0" applyProtection="0">
      <alignment horizontal="left" vertical="center" indent="1"/>
    </xf>
    <xf numFmtId="0" fontId="37" fillId="85" borderId="172" applyNumberFormat="0" applyProtection="0">
      <alignment horizontal="left" vertical="top" indent="1"/>
    </xf>
    <xf numFmtId="0" fontId="84" fillId="104" borderId="172" applyNumberFormat="0" applyProtection="0">
      <alignment horizontal="left" vertical="top" indent="1"/>
    </xf>
    <xf numFmtId="0" fontId="84" fillId="104" borderId="172" applyNumberFormat="0" applyProtection="0">
      <alignment horizontal="left" vertical="top" indent="1"/>
    </xf>
    <xf numFmtId="0" fontId="37" fillId="82" borderId="171" applyNumberFormat="0" applyProtection="0">
      <alignment horizontal="left" vertical="center" indent="1"/>
    </xf>
    <xf numFmtId="0" fontId="37" fillId="85" borderId="172" applyNumberFormat="0" applyProtection="0">
      <alignment horizontal="left" vertical="top" indent="1"/>
    </xf>
    <xf numFmtId="0" fontId="37" fillId="82" borderId="171" applyNumberFormat="0" applyProtection="0">
      <alignment horizontal="left" vertical="center" indent="1"/>
    </xf>
    <xf numFmtId="0" fontId="37" fillId="82" borderId="171" applyNumberFormat="0" applyProtection="0">
      <alignment horizontal="left" vertical="center" indent="1"/>
    </xf>
    <xf numFmtId="0" fontId="37" fillId="85" borderId="172" applyNumberFormat="0" applyProtection="0">
      <alignment horizontal="left" vertical="top" indent="1"/>
    </xf>
    <xf numFmtId="0" fontId="37" fillId="82" borderId="171" applyNumberFormat="0" applyProtection="0">
      <alignment horizontal="left" vertical="center" indent="1"/>
    </xf>
    <xf numFmtId="0" fontId="37" fillId="82" borderId="171" applyNumberFormat="0" applyProtection="0">
      <alignment horizontal="left" vertical="center" indent="1"/>
    </xf>
    <xf numFmtId="0" fontId="37" fillId="104" borderId="172" applyNumberFormat="0" applyProtection="0">
      <alignment horizontal="left" vertical="top" indent="1"/>
    </xf>
    <xf numFmtId="0" fontId="84" fillId="44" borderId="179" applyNumberFormat="0" applyProtection="0">
      <alignment horizontal="left" vertical="center" indent="1"/>
    </xf>
    <xf numFmtId="0" fontId="84" fillId="44" borderId="179" applyNumberFormat="0" applyProtection="0">
      <alignment horizontal="left" vertical="center" indent="1"/>
    </xf>
    <xf numFmtId="0" fontId="84" fillId="44" borderId="179" applyNumberFormat="0" applyProtection="0">
      <alignment horizontal="left" vertical="center" indent="1"/>
    </xf>
    <xf numFmtId="0" fontId="84" fillId="44" borderId="179" applyNumberFormat="0" applyProtection="0">
      <alignment horizontal="left" vertical="center" indent="1"/>
    </xf>
    <xf numFmtId="0" fontId="37" fillId="73" borderId="171" applyNumberFormat="0" applyProtection="0">
      <alignment horizontal="left" vertical="center" indent="1"/>
    </xf>
    <xf numFmtId="0" fontId="104" fillId="0" borderId="143" applyNumberFormat="0" applyProtection="0">
      <alignment horizontal="left" vertical="center" indent="2"/>
    </xf>
    <xf numFmtId="0" fontId="37" fillId="73" borderId="171" applyNumberFormat="0" applyProtection="0">
      <alignment horizontal="left" vertical="center" indent="1"/>
    </xf>
    <xf numFmtId="0" fontId="37" fillId="73" borderId="171" applyNumberFormat="0" applyProtection="0">
      <alignment horizontal="left" vertical="center" indent="1"/>
    </xf>
    <xf numFmtId="0" fontId="37" fillId="73" borderId="171" applyNumberFormat="0" applyProtection="0">
      <alignment horizontal="left" vertical="center" indent="1"/>
    </xf>
    <xf numFmtId="0" fontId="37" fillId="44" borderId="172" applyNumberFormat="0" applyProtection="0">
      <alignment horizontal="left" vertical="center" indent="1"/>
    </xf>
    <xf numFmtId="0" fontId="37" fillId="73" borderId="171" applyNumberFormat="0" applyProtection="0">
      <alignment horizontal="left" vertical="center" indent="1"/>
    </xf>
    <xf numFmtId="0" fontId="37" fillId="69" borderId="172" applyNumberFormat="0" applyProtection="0">
      <alignment horizontal="left" vertical="top" indent="1"/>
    </xf>
    <xf numFmtId="0" fontId="84" fillId="44" borderId="172" applyNumberFormat="0" applyProtection="0">
      <alignment horizontal="left" vertical="top" indent="1"/>
    </xf>
    <xf numFmtId="0" fontId="84" fillId="44" borderId="172" applyNumberFormat="0" applyProtection="0">
      <alignment horizontal="left" vertical="top" indent="1"/>
    </xf>
    <xf numFmtId="0" fontId="37" fillId="73" borderId="171" applyNumberFormat="0" applyProtection="0">
      <alignment horizontal="left" vertical="center" indent="1"/>
    </xf>
    <xf numFmtId="0" fontId="37" fillId="69" borderId="172" applyNumberFormat="0" applyProtection="0">
      <alignment horizontal="left" vertical="top" indent="1"/>
    </xf>
    <xf numFmtId="0" fontId="37" fillId="73" borderId="171" applyNumberFormat="0" applyProtection="0">
      <alignment horizontal="left" vertical="center" indent="1"/>
    </xf>
    <xf numFmtId="0" fontId="37" fillId="73" borderId="171" applyNumberFormat="0" applyProtection="0">
      <alignment horizontal="left" vertical="center" indent="1"/>
    </xf>
    <xf numFmtId="0" fontId="37" fillId="69" borderId="172" applyNumberFormat="0" applyProtection="0">
      <alignment horizontal="left" vertical="top" indent="1"/>
    </xf>
    <xf numFmtId="0" fontId="37" fillId="73" borderId="171" applyNumberFormat="0" applyProtection="0">
      <alignment horizontal="left" vertical="center" indent="1"/>
    </xf>
    <xf numFmtId="0" fontId="37" fillId="73" borderId="171" applyNumberFormat="0" applyProtection="0">
      <alignment horizontal="left" vertical="center" indent="1"/>
    </xf>
    <xf numFmtId="0" fontId="37" fillId="44" borderId="172" applyNumberFormat="0" applyProtection="0">
      <alignment horizontal="left" vertical="top" indent="1"/>
    </xf>
    <xf numFmtId="0" fontId="84" fillId="89" borderId="179" applyNumberFormat="0" applyProtection="0">
      <alignment horizontal="left" vertical="center" indent="1"/>
    </xf>
    <xf numFmtId="0" fontId="84" fillId="89" borderId="179" applyNumberFormat="0" applyProtection="0">
      <alignment horizontal="left" vertical="center" indent="1"/>
    </xf>
    <xf numFmtId="0" fontId="84" fillId="89" borderId="179" applyNumberFormat="0" applyProtection="0">
      <alignment horizontal="left" vertical="center" indent="1"/>
    </xf>
    <xf numFmtId="0" fontId="84" fillId="89" borderId="179" applyNumberFormat="0" applyProtection="0">
      <alignment horizontal="left" vertical="center" indent="1"/>
    </xf>
    <xf numFmtId="0" fontId="37" fillId="130" borderId="171" applyNumberFormat="0" applyProtection="0">
      <alignment horizontal="left" vertical="center" indent="1"/>
    </xf>
    <xf numFmtId="0" fontId="104" fillId="0" borderId="143" applyNumberFormat="0" applyProtection="0">
      <alignment horizontal="left" vertical="center" indent="2"/>
    </xf>
    <xf numFmtId="0" fontId="37" fillId="130" borderId="171" applyNumberFormat="0" applyProtection="0">
      <alignment horizontal="left" vertical="center" indent="1"/>
    </xf>
    <xf numFmtId="0" fontId="37" fillId="130" borderId="171" applyNumberFormat="0" applyProtection="0">
      <alignment horizontal="left" vertical="center" indent="1"/>
    </xf>
    <xf numFmtId="0" fontId="37" fillId="130" borderId="171" applyNumberFormat="0" applyProtection="0">
      <alignment horizontal="left" vertical="center" indent="1"/>
    </xf>
    <xf numFmtId="0" fontId="37" fillId="89" borderId="172" applyNumberFormat="0" applyProtection="0">
      <alignment horizontal="left" vertical="center" indent="1"/>
    </xf>
    <xf numFmtId="0" fontId="37" fillId="130" borderId="171" applyNumberFormat="0" applyProtection="0">
      <alignment horizontal="left" vertical="center" indent="1"/>
    </xf>
    <xf numFmtId="0" fontId="37" fillId="86" borderId="172" applyNumberFormat="0" applyProtection="0">
      <alignment horizontal="left" vertical="top" indent="1"/>
    </xf>
    <xf numFmtId="0" fontId="84" fillId="89" borderId="172" applyNumberFormat="0" applyProtection="0">
      <alignment horizontal="left" vertical="top" indent="1"/>
    </xf>
    <xf numFmtId="0" fontId="84" fillId="89" borderId="172" applyNumberFormat="0" applyProtection="0">
      <alignment horizontal="left" vertical="top" indent="1"/>
    </xf>
    <xf numFmtId="0" fontId="37" fillId="130" borderId="171" applyNumberFormat="0" applyProtection="0">
      <alignment horizontal="left" vertical="center" indent="1"/>
    </xf>
    <xf numFmtId="0" fontId="37" fillId="86" borderId="172" applyNumberFormat="0" applyProtection="0">
      <alignment horizontal="left" vertical="top" indent="1"/>
    </xf>
    <xf numFmtId="0" fontId="37" fillId="130" borderId="171" applyNumberFormat="0" applyProtection="0">
      <alignment horizontal="left" vertical="center" indent="1"/>
    </xf>
    <xf numFmtId="0" fontId="37" fillId="130" borderId="171" applyNumberFormat="0" applyProtection="0">
      <alignment horizontal="left" vertical="center" indent="1"/>
    </xf>
    <xf numFmtId="0" fontId="37" fillId="86" borderId="172" applyNumberFormat="0" applyProtection="0">
      <alignment horizontal="left" vertical="top" indent="1"/>
    </xf>
    <xf numFmtId="0" fontId="37" fillId="130" borderId="171" applyNumberFormat="0" applyProtection="0">
      <alignment horizontal="left" vertical="center" indent="1"/>
    </xf>
    <xf numFmtId="0" fontId="37" fillId="130" borderId="171" applyNumberFormat="0" applyProtection="0">
      <alignment horizontal="left" vertical="center" indent="1"/>
    </xf>
    <xf numFmtId="0" fontId="37" fillId="89" borderId="172" applyNumberFormat="0" applyProtection="0">
      <alignment horizontal="left" vertical="top" indent="1"/>
    </xf>
    <xf numFmtId="0" fontId="37" fillId="87" borderId="143" applyNumberFormat="0">
      <protection locked="0"/>
    </xf>
    <xf numFmtId="0" fontId="37" fillId="87" borderId="143" applyNumberFormat="0">
      <protection locked="0"/>
    </xf>
    <xf numFmtId="0" fontId="37" fillId="87" borderId="143" applyNumberFormat="0">
      <protection locked="0"/>
    </xf>
    <xf numFmtId="0" fontId="37" fillId="87" borderId="143" applyNumberFormat="0">
      <protection locked="0"/>
    </xf>
    <xf numFmtId="0" fontId="118" fillId="65" borderId="188" applyBorder="0"/>
    <xf numFmtId="0" fontId="118" fillId="65" borderId="188" applyBorder="0"/>
    <xf numFmtId="4" fontId="108" fillId="39" borderId="172" applyNumberFormat="0" applyProtection="0">
      <alignment vertical="center"/>
    </xf>
    <xf numFmtId="4" fontId="108" fillId="39" borderId="172" applyNumberFormat="0" applyProtection="0">
      <alignment vertical="center"/>
    </xf>
    <xf numFmtId="4" fontId="72" fillId="74" borderId="172" applyNumberFormat="0" applyProtection="0">
      <alignment vertical="center"/>
    </xf>
    <xf numFmtId="4" fontId="72" fillId="74" borderId="171" applyNumberFormat="0" applyProtection="0">
      <alignment vertical="center"/>
    </xf>
    <xf numFmtId="4" fontId="72" fillId="74" borderId="171" applyNumberFormat="0" applyProtection="0">
      <alignment vertical="center"/>
    </xf>
    <xf numFmtId="4" fontId="72" fillId="39" borderId="172" applyNumberFormat="0" applyProtection="0">
      <alignment vertical="center"/>
    </xf>
    <xf numFmtId="4" fontId="173" fillId="74" borderId="143" applyNumberFormat="0" applyProtection="0">
      <alignment vertical="center"/>
    </xf>
    <xf numFmtId="4" fontId="173" fillId="74" borderId="143" applyNumberFormat="0" applyProtection="0">
      <alignment vertical="center"/>
    </xf>
    <xf numFmtId="4" fontId="122" fillId="74" borderId="172" applyNumberFormat="0" applyProtection="0">
      <alignment vertical="center"/>
    </xf>
    <xf numFmtId="4" fontId="122" fillId="74" borderId="171" applyNumberFormat="0" applyProtection="0">
      <alignment vertical="center"/>
    </xf>
    <xf numFmtId="4" fontId="122" fillId="74" borderId="171" applyNumberFormat="0" applyProtection="0">
      <alignment vertical="center"/>
    </xf>
    <xf numFmtId="4" fontId="122" fillId="39" borderId="172" applyNumberFormat="0" applyProtection="0">
      <alignment vertical="center"/>
    </xf>
    <xf numFmtId="4" fontId="108" fillId="48" borderId="172" applyNumberFormat="0" applyProtection="0">
      <alignment horizontal="left" vertical="center" indent="1"/>
    </xf>
    <xf numFmtId="4" fontId="108" fillId="48" borderId="172" applyNumberFormat="0" applyProtection="0">
      <alignment horizontal="left" vertical="center" indent="1"/>
    </xf>
    <xf numFmtId="4" fontId="72" fillId="74" borderId="171" applyNumberFormat="0" applyProtection="0">
      <alignment horizontal="left" vertical="center" indent="1"/>
    </xf>
    <xf numFmtId="4" fontId="72" fillId="74" borderId="171" applyNumberFormat="0" applyProtection="0">
      <alignment horizontal="left" vertical="center" indent="1"/>
    </xf>
    <xf numFmtId="4" fontId="72" fillId="39" borderId="172" applyNumberFormat="0" applyProtection="0">
      <alignment horizontal="left" vertical="center" indent="1"/>
    </xf>
    <xf numFmtId="0" fontId="108" fillId="39" borderId="172" applyNumberFormat="0" applyProtection="0">
      <alignment horizontal="left" vertical="top" indent="1"/>
    </xf>
    <xf numFmtId="0" fontId="108" fillId="39" borderId="172" applyNumberFormat="0" applyProtection="0">
      <alignment horizontal="left" vertical="top" indent="1"/>
    </xf>
    <xf numFmtId="0" fontId="72" fillId="74" borderId="172" applyNumberFormat="0" applyProtection="0">
      <alignment horizontal="left" vertical="top" indent="1"/>
    </xf>
    <xf numFmtId="4" fontId="72" fillId="74" borderId="171" applyNumberFormat="0" applyProtection="0">
      <alignment horizontal="left" vertical="center" indent="1"/>
    </xf>
    <xf numFmtId="4" fontId="72" fillId="74" borderId="171" applyNumberFormat="0" applyProtection="0">
      <alignment horizontal="left" vertical="center" indent="1"/>
    </xf>
    <xf numFmtId="0" fontId="72" fillId="39" borderId="172" applyNumberFormat="0" applyProtection="0">
      <alignment horizontal="left" vertical="top" indent="1"/>
    </xf>
    <xf numFmtId="4" fontId="84" fillId="0" borderId="179" applyNumberFormat="0" applyProtection="0">
      <alignment horizontal="right" vertical="center"/>
    </xf>
    <xf numFmtId="4" fontId="72" fillId="88" borderId="171" applyNumberFormat="0" applyProtection="0">
      <alignment horizontal="right" vertical="center"/>
    </xf>
    <xf numFmtId="4" fontId="84" fillId="0" borderId="179" applyNumberFormat="0" applyProtection="0">
      <alignment horizontal="right" vertical="center"/>
    </xf>
    <xf numFmtId="4" fontId="84" fillId="0" borderId="179" applyNumberFormat="0" applyProtection="0">
      <alignment horizontal="right" vertical="center"/>
    </xf>
    <xf numFmtId="4" fontId="125" fillId="0" borderId="143" applyNumberFormat="0" applyProtection="0">
      <alignment horizontal="right" vertical="center" wrapText="1"/>
    </xf>
    <xf numFmtId="4" fontId="84" fillId="0" borderId="179" applyNumberFormat="0" applyProtection="0">
      <alignment horizontal="right" vertical="center"/>
    </xf>
    <xf numFmtId="4" fontId="72" fillId="88" borderId="171" applyNumberFormat="0" applyProtection="0">
      <alignment horizontal="right" vertical="center"/>
    </xf>
    <xf numFmtId="4" fontId="84" fillId="0" borderId="179" applyNumberFormat="0" applyProtection="0">
      <alignment horizontal="right" vertical="center"/>
    </xf>
    <xf numFmtId="4" fontId="125" fillId="0" borderId="143" applyNumberFormat="0" applyProtection="0">
      <alignment horizontal="right" vertical="center" wrapText="1"/>
    </xf>
    <xf numFmtId="4" fontId="72" fillId="88" borderId="171" applyNumberFormat="0" applyProtection="0">
      <alignment horizontal="right" vertical="center"/>
    </xf>
    <xf numFmtId="4" fontId="72" fillId="88" borderId="171" applyNumberFormat="0" applyProtection="0">
      <alignment horizontal="right" vertical="center"/>
    </xf>
    <xf numFmtId="4" fontId="72" fillId="89" borderId="172" applyNumberFormat="0" applyProtection="0">
      <alignment horizontal="right" vertical="center"/>
    </xf>
    <xf numFmtId="4" fontId="173" fillId="75" borderId="179" applyNumberFormat="0" applyProtection="0">
      <alignment horizontal="right" vertical="center"/>
    </xf>
    <xf numFmtId="4" fontId="173" fillId="75" borderId="179" applyNumberFormat="0" applyProtection="0">
      <alignment horizontal="right" vertical="center"/>
    </xf>
    <xf numFmtId="4" fontId="122" fillId="89" borderId="172" applyNumberFormat="0" applyProtection="0">
      <alignment horizontal="right" vertical="center"/>
    </xf>
    <xf numFmtId="4" fontId="122" fillId="88" borderId="171" applyNumberFormat="0" applyProtection="0">
      <alignment horizontal="right" vertical="center"/>
    </xf>
    <xf numFmtId="4" fontId="122" fillId="88" borderId="171" applyNumberFormat="0" applyProtection="0">
      <alignment horizontal="right" vertical="center"/>
    </xf>
    <xf numFmtId="4" fontId="122" fillId="89" borderId="172" applyNumberFormat="0" applyProtection="0">
      <alignment horizontal="right" vertical="center"/>
    </xf>
    <xf numFmtId="4" fontId="84" fillId="52" borderId="179" applyNumberFormat="0" applyProtection="0">
      <alignment horizontal="left" vertical="center" indent="1"/>
    </xf>
    <xf numFmtId="4" fontId="84" fillId="52" borderId="179" applyNumberFormat="0" applyProtection="0">
      <alignment horizontal="left" vertical="center" indent="1"/>
    </xf>
    <xf numFmtId="4" fontId="125" fillId="0" borderId="143" applyNumberFormat="0" applyProtection="0">
      <alignment horizontal="left" vertical="center" indent="1"/>
    </xf>
    <xf numFmtId="4" fontId="84" fillId="52" borderId="179" applyNumberFormat="0" applyProtection="0">
      <alignment horizontal="left" vertical="center" indent="1"/>
    </xf>
    <xf numFmtId="4" fontId="84" fillId="52" borderId="179" applyNumberFormat="0" applyProtection="0">
      <alignment horizontal="left" vertical="center" indent="1"/>
    </xf>
    <xf numFmtId="0" fontId="37" fillId="130" borderId="171" applyNumberFormat="0" applyProtection="0">
      <alignment horizontal="left" vertical="center" indent="1"/>
    </xf>
    <xf numFmtId="4" fontId="125" fillId="0" borderId="143" applyNumberFormat="0" applyProtection="0">
      <alignment horizontal="left" vertical="center" indent="1"/>
    </xf>
    <xf numFmtId="0" fontId="37" fillId="130" borderId="171" applyNumberFormat="0" applyProtection="0">
      <alignment horizontal="left" vertical="center" indent="1"/>
    </xf>
    <xf numFmtId="0" fontId="37" fillId="130" borderId="171" applyNumberFormat="0" applyProtection="0">
      <alignment horizontal="left" vertical="center" indent="1"/>
    </xf>
    <xf numFmtId="0" fontId="37" fillId="130" borderId="171" applyNumberFormat="0" applyProtection="0">
      <alignment horizontal="left" vertical="center" indent="1"/>
    </xf>
    <xf numFmtId="4" fontId="72" fillId="104" borderId="172" applyNumberFormat="0" applyProtection="0">
      <alignment horizontal="left" vertical="center" indent="1"/>
    </xf>
    <xf numFmtId="0" fontId="37" fillId="130" borderId="171" applyNumberFormat="0" applyProtection="0">
      <alignment horizontal="left" vertical="center" indent="1"/>
    </xf>
    <xf numFmtId="0" fontId="117" fillId="91" borderId="143" applyNumberFormat="0" applyProtection="0">
      <alignment horizontal="center" vertical="top" wrapText="1"/>
    </xf>
    <xf numFmtId="0" fontId="108" fillId="104" borderId="172" applyNumberFormat="0" applyProtection="0">
      <alignment horizontal="left" vertical="top" indent="1"/>
    </xf>
    <xf numFmtId="0" fontId="108" fillId="104" borderId="172" applyNumberFormat="0" applyProtection="0">
      <alignment horizontal="left" vertical="top" indent="1"/>
    </xf>
    <xf numFmtId="0" fontId="37" fillId="130" borderId="171" applyNumberFormat="0" applyProtection="0">
      <alignment horizontal="left" vertical="center" indent="1"/>
    </xf>
    <xf numFmtId="0" fontId="117" fillId="91" borderId="143" applyNumberFormat="0" applyProtection="0">
      <alignment horizontal="center" vertical="top" wrapText="1"/>
    </xf>
    <xf numFmtId="0" fontId="37" fillId="130" borderId="171" applyNumberFormat="0" applyProtection="0">
      <alignment horizontal="left" vertical="center" indent="1"/>
    </xf>
    <xf numFmtId="0" fontId="37" fillId="130" borderId="171" applyNumberFormat="0" applyProtection="0">
      <alignment horizontal="left" vertical="center" indent="1"/>
    </xf>
    <xf numFmtId="0" fontId="37" fillId="130" borderId="171" applyNumberFormat="0" applyProtection="0">
      <alignment horizontal="left" vertical="center" indent="1"/>
    </xf>
    <xf numFmtId="0" fontId="72" fillId="104" borderId="172" applyNumberFormat="0" applyProtection="0">
      <alignment horizontal="left" vertical="top" indent="1"/>
    </xf>
    <xf numFmtId="0" fontId="37" fillId="130" borderId="171" applyNumberFormat="0" applyProtection="0">
      <alignment horizontal="left" vertical="center" indent="1"/>
    </xf>
    <xf numFmtId="4" fontId="175" fillId="139" borderId="180" applyNumberFormat="0" applyProtection="0">
      <alignment horizontal="left" vertical="center" indent="1"/>
    </xf>
    <xf numFmtId="4" fontId="175" fillId="139" borderId="180" applyNumberFormat="0" applyProtection="0">
      <alignment horizontal="left" vertical="center" indent="1"/>
    </xf>
    <xf numFmtId="0" fontId="84" fillId="140" borderId="143"/>
    <xf numFmtId="0" fontId="84" fillId="140" borderId="143"/>
    <xf numFmtId="0" fontId="84" fillId="140" borderId="143"/>
    <xf numFmtId="0" fontId="84" fillId="140" borderId="143"/>
    <xf numFmtId="0" fontId="84" fillId="140" borderId="143"/>
    <xf numFmtId="4" fontId="178" fillId="87" borderId="179" applyNumberFormat="0" applyProtection="0">
      <alignment horizontal="right" vertical="center"/>
    </xf>
    <xf numFmtId="4" fontId="178" fillId="87" borderId="179" applyNumberFormat="0" applyProtection="0">
      <alignment horizontal="right" vertical="center"/>
    </xf>
    <xf numFmtId="4" fontId="132" fillId="0" borderId="172" applyNumberFormat="0" applyProtection="0">
      <alignment horizontal="right" vertical="center"/>
    </xf>
    <xf numFmtId="4" fontId="132" fillId="88" borderId="171" applyNumberFormat="0" applyProtection="0">
      <alignment horizontal="right" vertical="center"/>
    </xf>
    <xf numFmtId="4" fontId="132" fillId="88" borderId="171" applyNumberFormat="0" applyProtection="0">
      <alignment horizontal="right" vertical="center"/>
    </xf>
    <xf numFmtId="4" fontId="132" fillId="89" borderId="172" applyNumberFormat="0" applyProtection="0">
      <alignment horizontal="right" vertical="center"/>
    </xf>
    <xf numFmtId="195" fontId="138" fillId="0" borderId="186">
      <alignment horizontal="center"/>
    </xf>
    <xf numFmtId="0" fontId="182" fillId="0" borderId="143" applyNumberFormat="0" applyFill="0" applyProtection="0">
      <alignment wrapText="1"/>
    </xf>
    <xf numFmtId="0" fontId="182" fillId="0" borderId="143" applyNumberFormat="0" applyFill="0" applyProtection="0">
      <alignment wrapText="1"/>
    </xf>
    <xf numFmtId="0" fontId="37" fillId="0" borderId="187" applyNumberFormat="0" applyFont="0" applyFill="0" applyAlignment="0" applyProtection="0"/>
    <xf numFmtId="0" fontId="37" fillId="0" borderId="187" applyNumberFormat="0" applyFont="0" applyFill="0" applyAlignment="0" applyProtection="0"/>
    <xf numFmtId="0" fontId="37" fillId="0" borderId="187" applyNumberFormat="0" applyFont="0" applyFill="0" applyAlignment="0" applyProtection="0"/>
    <xf numFmtId="0" fontId="37" fillId="0" borderId="187" applyNumberFormat="0" applyFont="0" applyFill="0" applyAlignment="0" applyProtection="0"/>
    <xf numFmtId="0" fontId="37" fillId="0" borderId="186" applyNumberFormat="0" applyFont="0" applyFill="0" applyAlignment="0" applyProtection="0"/>
    <xf numFmtId="0" fontId="37" fillId="0" borderId="186" applyNumberFormat="0" applyFont="0" applyFill="0" applyAlignment="0" applyProtection="0"/>
    <xf numFmtId="0" fontId="37" fillId="0" borderId="186" applyNumberFormat="0" applyFont="0" applyFill="0" applyAlignment="0" applyProtection="0"/>
    <xf numFmtId="0" fontId="37" fillId="0" borderId="186" applyNumberFormat="0" applyFont="0" applyFill="0" applyAlignment="0" applyProtection="0"/>
    <xf numFmtId="0" fontId="37" fillId="0" borderId="163" applyNumberFormat="0" applyFont="0" applyFill="0" applyAlignment="0" applyProtection="0"/>
    <xf numFmtId="0" fontId="37" fillId="0" borderId="163" applyNumberFormat="0" applyFont="0" applyFill="0" applyAlignment="0" applyProtection="0"/>
    <xf numFmtId="0" fontId="37" fillId="0" borderId="163" applyNumberFormat="0" applyFont="0" applyFill="0" applyAlignment="0" applyProtection="0"/>
    <xf numFmtId="0" fontId="37" fillId="0" borderId="163" applyNumberFormat="0" applyFont="0" applyFill="0" applyAlignment="0" applyProtection="0"/>
    <xf numFmtId="0" fontId="143" fillId="0" borderId="189" applyNumberFormat="0" applyFill="0" applyAlignment="0" applyProtection="0"/>
    <xf numFmtId="0" fontId="143" fillId="0" borderId="175" applyNumberFormat="0" applyFill="0" applyAlignment="0" applyProtection="0"/>
    <xf numFmtId="0" fontId="143" fillId="0" borderId="189" applyNumberFormat="0" applyFill="0" applyAlignment="0" applyProtection="0"/>
    <xf numFmtId="0" fontId="143" fillId="0" borderId="175" applyNumberFormat="0" applyFill="0" applyAlignment="0" applyProtection="0"/>
    <xf numFmtId="0" fontId="143" fillId="0" borderId="175" applyNumberFormat="0" applyFill="0" applyAlignment="0" applyProtection="0"/>
    <xf numFmtId="3" fontId="144" fillId="0" borderId="169" applyProtection="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44" fontId="8" fillId="0" borderId="0" applyFont="0" applyFill="0" applyBorder="0" applyAlignment="0" applyProtection="0"/>
    <xf numFmtId="0" fontId="8" fillId="0" borderId="0"/>
    <xf numFmtId="44" fontId="8" fillId="0" borderId="0" applyFont="0" applyFill="0" applyBorder="0" applyAlignment="0" applyProtection="0"/>
    <xf numFmtId="0" fontId="8" fillId="0" borderId="0"/>
    <xf numFmtId="44" fontId="8" fillId="0" borderId="0" applyFont="0" applyFill="0" applyBorder="0" applyAlignment="0" applyProtection="0"/>
    <xf numFmtId="44"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0" borderId="0"/>
    <xf numFmtId="44"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9" fontId="8" fillId="0" borderId="0" applyFont="0" applyFill="0" applyBorder="0" applyAlignment="0" applyProtection="0"/>
    <xf numFmtId="44"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4" fontId="8" fillId="0" borderId="0" applyFont="0" applyFill="0" applyBorder="0" applyAlignment="0" applyProtection="0"/>
    <xf numFmtId="43" fontId="8" fillId="0" borderId="0" applyFont="0" applyFill="0" applyBorder="0" applyAlignment="0" applyProtection="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6"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0"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8" fillId="0" borderId="0"/>
    <xf numFmtId="44" fontId="8" fillId="0" borderId="0" applyFont="0" applyFill="0" applyBorder="0" applyAlignment="0" applyProtection="0"/>
    <xf numFmtId="43" fontId="8" fillId="0" borderId="0" applyFont="0" applyFill="0" applyBorder="0" applyAlignment="0" applyProtection="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2"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9" fontId="8" fillId="0" borderId="0" applyFont="0" applyFill="0" applyBorder="0" applyAlignment="0" applyProtection="0"/>
    <xf numFmtId="0" fontId="74" fillId="41" borderId="168" applyNumberFormat="0" applyAlignment="0" applyProtection="0"/>
    <xf numFmtId="0" fontId="74" fillId="41" borderId="168" applyNumberFormat="0" applyAlignment="0" applyProtection="0"/>
    <xf numFmtId="0" fontId="74" fillId="41" borderId="168" applyNumberFormat="0" applyAlignment="0" applyProtection="0"/>
    <xf numFmtId="0" fontId="74" fillId="41" borderId="168" applyNumberFormat="0" applyAlignment="0" applyProtection="0"/>
    <xf numFmtId="0" fontId="8" fillId="42" borderId="0" applyNumberFormat="0" applyBorder="0" applyAlignment="0" applyProtection="0"/>
    <xf numFmtId="0" fontId="8" fillId="39" borderId="0" applyNumberFormat="0" applyBorder="0" applyAlignment="0" applyProtection="0"/>
    <xf numFmtId="10" fontId="84" fillId="74" borderId="143" applyNumberFormat="0" applyBorder="0" applyAlignment="0" applyProtection="0"/>
    <xf numFmtId="10" fontId="84" fillId="74" borderId="143" applyNumberFormat="0" applyBorder="0" applyAlignment="0" applyProtection="0"/>
    <xf numFmtId="10" fontId="84" fillId="74" borderId="143" applyNumberFormat="0" applyBorder="0" applyAlignment="0" applyProtection="0"/>
    <xf numFmtId="10" fontId="84" fillId="74" borderId="143"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9" borderId="0" applyNumberFormat="0" applyBorder="0" applyAlignment="0" applyProtection="0"/>
    <xf numFmtId="0" fontId="8" fillId="0" borderId="0"/>
    <xf numFmtId="0" fontId="8" fillId="0" borderId="0"/>
    <xf numFmtId="0" fontId="8" fillId="0" borderId="0"/>
    <xf numFmtId="0" fontId="8" fillId="0" borderId="0"/>
    <xf numFmtId="0" fontId="37" fillId="39" borderId="168" applyNumberFormat="0" applyFont="0" applyAlignment="0" applyProtection="0"/>
    <xf numFmtId="0" fontId="106" fillId="41" borderId="171" applyNumberForma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4" fontId="112" fillId="78" borderId="143" applyNumberFormat="0" applyProtection="0">
      <alignment horizontal="right" vertical="center" wrapText="1"/>
    </xf>
    <xf numFmtId="4" fontId="113" fillId="77" borderId="172" applyNumberFormat="0" applyProtection="0">
      <alignment vertical="center"/>
    </xf>
    <xf numFmtId="4" fontId="112" fillId="78" borderId="143" applyNumberFormat="0" applyProtection="0">
      <alignment horizontal="left" vertical="center" indent="1"/>
    </xf>
    <xf numFmtId="0" fontId="116" fillId="77" borderId="172" applyNumberFormat="0" applyProtection="0">
      <alignment horizontal="left" vertical="top" indent="1"/>
    </xf>
    <xf numFmtId="4" fontId="117" fillId="81" borderId="143" applyNumberFormat="0" applyProtection="0">
      <alignment horizontal="left" vertical="center"/>
    </xf>
    <xf numFmtId="4" fontId="117" fillId="81" borderId="143" applyNumberFormat="0" applyProtection="0">
      <alignment horizontal="left" vertical="center"/>
    </xf>
    <xf numFmtId="4" fontId="72" fillId="36" borderId="172" applyNumberFormat="0" applyProtection="0">
      <alignment horizontal="right" vertical="center"/>
    </xf>
    <xf numFmtId="4" fontId="72" fillId="37" borderId="172" applyNumberFormat="0" applyProtection="0">
      <alignment horizontal="right" vertical="center"/>
    </xf>
    <xf numFmtId="4" fontId="72" fillId="61" borderId="172" applyNumberFormat="0" applyProtection="0">
      <alignment horizontal="right" vertical="center"/>
    </xf>
    <xf numFmtId="4" fontId="72" fillId="49" borderId="172" applyNumberFormat="0" applyProtection="0">
      <alignment horizontal="right" vertical="center"/>
    </xf>
    <xf numFmtId="4" fontId="72" fillId="53" borderId="172" applyNumberFormat="0" applyProtection="0">
      <alignment horizontal="right" vertical="center"/>
    </xf>
    <xf numFmtId="4" fontId="72" fillId="68" borderId="172" applyNumberFormat="0" applyProtection="0">
      <alignment horizontal="right" vertical="center"/>
    </xf>
    <xf numFmtId="4" fontId="72" fillId="47" borderId="172" applyNumberFormat="0" applyProtection="0">
      <alignment horizontal="right" vertical="center"/>
    </xf>
    <xf numFmtId="4" fontId="72" fillId="72" borderId="172" applyNumberFormat="0" applyProtection="0">
      <alignment horizontal="right" vertical="center"/>
    </xf>
    <xf numFmtId="4" fontId="72" fillId="46" borderId="172" applyNumberFormat="0" applyProtection="0">
      <alignment horizontal="right" vertical="center"/>
    </xf>
    <xf numFmtId="4" fontId="116" fillId="0" borderId="143" applyNumberFormat="0" applyProtection="0">
      <alignment horizontal="left" vertical="center" indent="1"/>
    </xf>
    <xf numFmtId="4" fontId="72" fillId="0" borderId="143" applyNumberFormat="0" applyProtection="0">
      <alignment horizontal="left" vertical="center" indent="1"/>
    </xf>
    <xf numFmtId="4" fontId="120" fillId="48" borderId="172" applyNumberFormat="0" applyProtection="0">
      <alignment horizontal="center" vertical="center"/>
    </xf>
    <xf numFmtId="0" fontId="117" fillId="84" borderId="143" applyNumberFormat="0" applyProtection="0">
      <alignment horizontal="left" vertical="center" indent="2"/>
    </xf>
    <xf numFmtId="0" fontId="117" fillId="84" borderId="143" applyNumberFormat="0" applyProtection="0">
      <alignment horizontal="left" vertical="center" indent="2"/>
    </xf>
    <xf numFmtId="0" fontId="37" fillId="83" borderId="172" applyNumberFormat="0" applyProtection="0">
      <alignment horizontal="left" vertical="top" indent="1"/>
    </xf>
    <xf numFmtId="0" fontId="104" fillId="0" borderId="143" applyNumberFormat="0" applyProtection="0">
      <alignment horizontal="left" vertical="center" indent="2"/>
    </xf>
    <xf numFmtId="0" fontId="37" fillId="85" borderId="172" applyNumberFormat="0" applyProtection="0">
      <alignment horizontal="left" vertical="top" indent="1"/>
    </xf>
    <xf numFmtId="0" fontId="104" fillId="0" borderId="143" applyNumberFormat="0" applyProtection="0">
      <alignment horizontal="left" vertical="center" indent="2"/>
    </xf>
    <xf numFmtId="0" fontId="37" fillId="69" borderId="172" applyNumberFormat="0" applyProtection="0">
      <alignment horizontal="left" vertical="top" indent="1"/>
    </xf>
    <xf numFmtId="0" fontId="104" fillId="0" borderId="143" applyNumberFormat="0" applyProtection="0">
      <alignment horizontal="left" vertical="center" indent="2"/>
    </xf>
    <xf numFmtId="0" fontId="37" fillId="86" borderId="172" applyNumberFormat="0" applyProtection="0">
      <alignment horizontal="left" vertical="top" indent="1"/>
    </xf>
    <xf numFmtId="0" fontId="37" fillId="87" borderId="143" applyNumberFormat="0">
      <protection locked="0"/>
    </xf>
    <xf numFmtId="0" fontId="37" fillId="87" borderId="143" applyNumberFormat="0">
      <protection locked="0"/>
    </xf>
    <xf numFmtId="0" fontId="37" fillId="87" borderId="143" applyNumberFormat="0">
      <protection locked="0"/>
    </xf>
    <xf numFmtId="4" fontId="72" fillId="74" borderId="172" applyNumberFormat="0" applyProtection="0">
      <alignment vertical="center"/>
    </xf>
    <xf numFmtId="4" fontId="122" fillId="74" borderId="172" applyNumberFormat="0" applyProtection="0">
      <alignment vertical="center"/>
    </xf>
    <xf numFmtId="0" fontId="72" fillId="74" borderId="172" applyNumberFormat="0" applyProtection="0">
      <alignment horizontal="left" vertical="top" indent="1"/>
    </xf>
    <xf numFmtId="4" fontId="125" fillId="0" borderId="143" applyNumberFormat="0" applyProtection="0">
      <alignment horizontal="right" vertical="center" wrapText="1"/>
    </xf>
    <xf numFmtId="4" fontId="122" fillId="89" borderId="172" applyNumberFormat="0" applyProtection="0">
      <alignment horizontal="right" vertical="center"/>
    </xf>
    <xf numFmtId="4" fontId="125" fillId="0" borderId="143" applyNumberFormat="0" applyProtection="0">
      <alignment horizontal="left" vertical="center" indent="1"/>
    </xf>
    <xf numFmtId="4" fontId="125" fillId="0" borderId="143" applyNumberFormat="0" applyProtection="0">
      <alignment horizontal="left" vertical="center" indent="1"/>
    </xf>
    <xf numFmtId="0" fontId="117" fillId="91" borderId="143" applyNumberFormat="0" applyProtection="0">
      <alignment horizontal="center" vertical="top" wrapText="1"/>
    </xf>
    <xf numFmtId="0" fontId="117" fillId="91" borderId="143" applyNumberFormat="0" applyProtection="0">
      <alignment horizontal="center" vertical="top" wrapText="1"/>
    </xf>
    <xf numFmtId="4" fontId="132" fillId="0" borderId="172" applyNumberFormat="0" applyProtection="0">
      <alignment horizontal="right" vertical="center"/>
    </xf>
    <xf numFmtId="195" fontId="138" fillId="0" borderId="186">
      <alignment horizontal="center"/>
    </xf>
    <xf numFmtId="195" fontId="138" fillId="0" borderId="186">
      <alignment horizontal="center"/>
    </xf>
    <xf numFmtId="0" fontId="37" fillId="0" borderId="167" applyNumberFormat="0" applyAlignment="0">
      <alignment horizontal="center"/>
    </xf>
    <xf numFmtId="0" fontId="37" fillId="0" borderId="167" applyNumberFormat="0" applyAlignment="0">
      <alignment horizontal="center"/>
    </xf>
    <xf numFmtId="1" fontId="40" fillId="93" borderId="143" applyNumberFormat="0" applyAlignment="0">
      <alignment horizontal="center"/>
    </xf>
    <xf numFmtId="1" fontId="40" fillId="93" borderId="143" applyNumberFormat="0" applyAlignment="0">
      <alignment horizontal="center"/>
    </xf>
    <xf numFmtId="1" fontId="40" fillId="69" borderId="143" applyNumberFormat="0" applyAlignment="0">
      <alignment horizontal="left"/>
    </xf>
    <xf numFmtId="1" fontId="40" fillId="69" borderId="143" applyNumberFormat="0" applyAlignment="0">
      <alignment horizontal="left"/>
    </xf>
    <xf numFmtId="0" fontId="40" fillId="69" borderId="143" applyNumberFormat="0" applyAlignment="0"/>
    <xf numFmtId="0" fontId="40" fillId="69" borderId="143" applyNumberFormat="0" applyAlignment="0"/>
    <xf numFmtId="0" fontId="8" fillId="42" borderId="0" applyNumberFormat="0" applyBorder="0" applyAlignment="0" applyProtection="0"/>
    <xf numFmtId="0" fontId="8" fillId="42" borderId="0" applyNumberFormat="0" applyBorder="0" applyAlignment="0" applyProtection="0"/>
    <xf numFmtId="0" fontId="8" fillId="28" borderId="0" applyNumberFormat="0" applyBorder="0" applyAlignment="0" applyProtection="0"/>
    <xf numFmtId="0" fontId="8" fillId="39" borderId="0" applyNumberFormat="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8" fillId="13" borderId="0" applyNumberFormat="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10" fontId="84" fillId="74" borderId="143" applyNumberFormat="0" applyBorder="0" applyAlignment="0" applyProtection="0"/>
    <xf numFmtId="10" fontId="84" fillId="74" borderId="143" applyNumberFormat="0" applyBorder="0" applyAlignment="0" applyProtection="0"/>
    <xf numFmtId="10" fontId="84" fillId="74" borderId="143" applyNumberFormat="0" applyBorder="0" applyAlignment="0" applyProtection="0"/>
    <xf numFmtId="10" fontId="84" fillId="74" borderId="143"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4" fontId="112" fillId="78" borderId="143" applyNumberFormat="0" applyProtection="0">
      <alignment horizontal="right" vertical="center" wrapText="1"/>
    </xf>
    <xf numFmtId="4" fontId="112" fillId="78" borderId="143" applyNumberFormat="0" applyProtection="0">
      <alignment horizontal="left" vertical="center" indent="1"/>
    </xf>
    <xf numFmtId="4" fontId="117" fillId="81" borderId="143" applyNumberFormat="0" applyProtection="0">
      <alignment horizontal="left" vertical="center"/>
    </xf>
    <xf numFmtId="4" fontId="117" fillId="81" borderId="143" applyNumberFormat="0" applyProtection="0">
      <alignment horizontal="left" vertical="center"/>
    </xf>
    <xf numFmtId="4" fontId="116" fillId="0" borderId="143" applyNumberFormat="0" applyProtection="0">
      <alignment horizontal="left" vertical="center" indent="1"/>
    </xf>
    <xf numFmtId="4" fontId="72" fillId="0" borderId="143" applyNumberFormat="0" applyProtection="0">
      <alignment horizontal="left" vertical="center" indent="1"/>
    </xf>
    <xf numFmtId="0" fontId="117" fillId="84" borderId="143" applyNumberFormat="0" applyProtection="0">
      <alignment horizontal="left" vertical="center" indent="2"/>
    </xf>
    <xf numFmtId="0" fontId="117" fillId="84" borderId="143" applyNumberFormat="0" applyProtection="0">
      <alignment horizontal="left" vertical="center" indent="2"/>
    </xf>
    <xf numFmtId="0" fontId="104" fillId="0" borderId="143" applyNumberFormat="0" applyProtection="0">
      <alignment horizontal="left" vertical="center" indent="2"/>
    </xf>
    <xf numFmtId="0" fontId="104" fillId="0" borderId="143" applyNumberFormat="0" applyProtection="0">
      <alignment horizontal="left" vertical="center" indent="2"/>
    </xf>
    <xf numFmtId="0" fontId="104" fillId="0" borderId="143" applyNumberFormat="0" applyProtection="0">
      <alignment horizontal="left" vertical="center" indent="2"/>
    </xf>
    <xf numFmtId="0" fontId="37" fillId="87" borderId="143" applyNumberFormat="0">
      <protection locked="0"/>
    </xf>
    <xf numFmtId="0" fontId="37" fillId="87" borderId="143" applyNumberFormat="0">
      <protection locked="0"/>
    </xf>
    <xf numFmtId="0" fontId="37" fillId="87" borderId="143" applyNumberFormat="0">
      <protection locked="0"/>
    </xf>
    <xf numFmtId="4" fontId="125" fillId="0" borderId="143" applyNumberFormat="0" applyProtection="0">
      <alignment horizontal="right" vertical="center" wrapText="1"/>
    </xf>
    <xf numFmtId="4" fontId="125" fillId="0" borderId="143" applyNumberFormat="0" applyProtection="0">
      <alignment horizontal="left" vertical="center" indent="1"/>
    </xf>
    <xf numFmtId="4" fontId="125" fillId="0" borderId="143" applyNumberFormat="0" applyProtection="0">
      <alignment horizontal="left" vertical="center" indent="1"/>
    </xf>
    <xf numFmtId="0" fontId="117" fillId="91" borderId="143" applyNumberFormat="0" applyProtection="0">
      <alignment horizontal="center" vertical="top" wrapText="1"/>
    </xf>
    <xf numFmtId="0" fontId="117" fillId="91" borderId="143" applyNumberFormat="0" applyProtection="0">
      <alignment horizontal="center" vertical="top" wrapText="1"/>
    </xf>
    <xf numFmtId="44"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1" fontId="40" fillId="93" borderId="143" applyNumberFormat="0" applyAlignment="0">
      <alignment horizontal="center"/>
    </xf>
    <xf numFmtId="1" fontId="40" fillId="93" borderId="143" applyNumberFormat="0" applyAlignment="0">
      <alignment horizontal="center"/>
    </xf>
    <xf numFmtId="1" fontId="40" fillId="69" borderId="143" applyNumberFormat="0" applyAlignment="0">
      <alignment horizontal="left"/>
    </xf>
    <xf numFmtId="1" fontId="40" fillId="69" borderId="143" applyNumberFormat="0" applyAlignment="0">
      <alignment horizontal="left"/>
    </xf>
    <xf numFmtId="0" fontId="40" fillId="69" borderId="143" applyNumberFormat="0" applyAlignment="0"/>
    <xf numFmtId="0" fontId="40" fillId="69" borderId="143" applyNumberFormat="0" applyAlignment="0"/>
    <xf numFmtId="44" fontId="8" fillId="0" borderId="0" applyFont="0" applyFill="0" applyBorder="0" applyAlignment="0" applyProtection="0"/>
    <xf numFmtId="43" fontId="8" fillId="0" borderId="0" applyFont="0" applyFill="0" applyBorder="0" applyAlignment="0" applyProtection="0"/>
    <xf numFmtId="0" fontId="8" fillId="0" borderId="0"/>
    <xf numFmtId="0" fontId="8" fillId="39" borderId="0" applyNumberFormat="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8" fillId="32" borderId="0" applyNumberFormat="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32" borderId="0" applyNumberFormat="0" applyBorder="0" applyAlignment="0" applyProtection="0"/>
    <xf numFmtId="0" fontId="8" fillId="42" borderId="0" applyNumberFormat="0" applyBorder="0" applyAlignment="0" applyProtection="0"/>
    <xf numFmtId="0" fontId="8" fillId="0" borderId="0"/>
    <xf numFmtId="44"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4" fontId="8" fillId="0" borderId="0" applyFont="0" applyFill="0" applyBorder="0" applyAlignment="0" applyProtection="0"/>
    <xf numFmtId="43" fontId="8" fillId="0" borderId="0" applyFont="0" applyFill="0" applyBorder="0" applyAlignment="0" applyProtection="0"/>
    <xf numFmtId="0" fontId="8" fillId="0" borderId="0"/>
    <xf numFmtId="44" fontId="8" fillId="0" borderId="0" applyFont="0" applyFill="0" applyBorder="0" applyAlignment="0" applyProtection="0"/>
    <xf numFmtId="43" fontId="8" fillId="0" borderId="0" applyFont="0" applyFill="0" applyBorder="0" applyAlignment="0" applyProtection="0"/>
    <xf numFmtId="0" fontId="8" fillId="0" borderId="0"/>
    <xf numFmtId="44" fontId="8" fillId="0" borderId="0" applyFont="0" applyFill="0" applyBorder="0" applyAlignment="0" applyProtection="0"/>
    <xf numFmtId="43" fontId="8" fillId="0" borderId="0" applyFont="0" applyFill="0" applyBorder="0" applyAlignment="0" applyProtection="0"/>
    <xf numFmtId="0" fontId="8" fillId="0" borderId="0"/>
    <xf numFmtId="44" fontId="8" fillId="0" borderId="0" applyFont="0" applyFill="0" applyBorder="0" applyAlignment="0" applyProtection="0"/>
    <xf numFmtId="43" fontId="8" fillId="0" borderId="0" applyFont="0" applyFill="0" applyBorder="0" applyAlignment="0" applyProtection="0"/>
    <xf numFmtId="0" fontId="8" fillId="0" borderId="0"/>
    <xf numFmtId="44" fontId="8" fillId="0" borderId="0" applyFont="0" applyFill="0" applyBorder="0" applyAlignment="0" applyProtection="0"/>
    <xf numFmtId="43" fontId="8" fillId="0" borderId="0" applyFont="0" applyFill="0" applyBorder="0" applyAlignment="0" applyProtection="0"/>
    <xf numFmtId="0" fontId="8" fillId="0" borderId="0"/>
    <xf numFmtId="44"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44"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3" fontId="8" fillId="0" borderId="0" applyFont="0" applyFill="0" applyBorder="0" applyAlignment="0" applyProtection="0"/>
    <xf numFmtId="0" fontId="8" fillId="0" borderId="0"/>
    <xf numFmtId="44" fontId="8" fillId="0" borderId="0" applyFont="0" applyFill="0" applyBorder="0" applyAlignment="0" applyProtection="0"/>
    <xf numFmtId="43" fontId="8" fillId="0" borderId="0" applyFont="0" applyFill="0" applyBorder="0" applyAlignment="0" applyProtection="0"/>
    <xf numFmtId="0" fontId="8" fillId="0" borderId="0"/>
    <xf numFmtId="44" fontId="8" fillId="0" borderId="0" applyFont="0" applyFill="0" applyBorder="0" applyAlignment="0" applyProtection="0"/>
    <xf numFmtId="43" fontId="8" fillId="0" borderId="0" applyFont="0" applyFill="0" applyBorder="0" applyAlignment="0" applyProtection="0"/>
    <xf numFmtId="0" fontId="8" fillId="0" borderId="0"/>
    <xf numFmtId="44" fontId="8" fillId="0" borderId="0" applyFont="0" applyFill="0" applyBorder="0" applyAlignment="0" applyProtection="0"/>
    <xf numFmtId="43" fontId="8" fillId="0" borderId="0" applyFont="0" applyFill="0" applyBorder="0" applyAlignment="0" applyProtection="0"/>
    <xf numFmtId="0" fontId="8" fillId="0" borderId="0"/>
    <xf numFmtId="44" fontId="8" fillId="0" borderId="0" applyFont="0" applyFill="0" applyBorder="0" applyAlignment="0" applyProtection="0"/>
    <xf numFmtId="43" fontId="8" fillId="0" borderId="0" applyFont="0" applyFill="0" applyBorder="0" applyAlignment="0" applyProtection="0"/>
    <xf numFmtId="0" fontId="8" fillId="0" borderId="0"/>
    <xf numFmtId="44"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43" fontId="8" fillId="0" borderId="0" applyFont="0" applyFill="0" applyBorder="0" applyAlignment="0" applyProtection="0"/>
    <xf numFmtId="0" fontId="8" fillId="0" borderId="0"/>
    <xf numFmtId="0" fontId="8" fillId="3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24"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1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10" fontId="84" fillId="74" borderId="143" applyNumberFormat="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8"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44" fontId="8" fillId="0" borderId="0" applyFont="0" applyFill="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44" borderId="0" applyNumberFormat="0" applyBorder="0" applyAlignment="0" applyProtection="0"/>
    <xf numFmtId="0" fontId="8" fillId="1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39" borderId="0" applyNumberFormat="0" applyBorder="0" applyAlignment="0" applyProtection="0"/>
    <xf numFmtId="0" fontId="8" fillId="20" borderId="0" applyNumberFormat="0" applyBorder="0" applyAlignment="0" applyProtection="0"/>
    <xf numFmtId="0" fontId="8" fillId="12"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44"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44"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44"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1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44"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12" borderId="0" applyNumberFormat="0" applyBorder="0" applyAlignment="0" applyProtection="0"/>
    <xf numFmtId="0" fontId="8" fillId="44"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44"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44" borderId="0" applyNumberFormat="0" applyBorder="0" applyAlignment="0" applyProtection="0"/>
    <xf numFmtId="0" fontId="8" fillId="32" borderId="0" applyNumberFormat="0" applyBorder="0" applyAlignment="0" applyProtection="0"/>
    <xf numFmtId="0" fontId="8" fillId="39"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39" borderId="0" applyNumberFormat="0" applyBorder="0" applyAlignment="0" applyProtection="0"/>
    <xf numFmtId="0" fontId="8" fillId="32" borderId="0" applyNumberFormat="0" applyBorder="0" applyAlignment="0" applyProtection="0"/>
    <xf numFmtId="0" fontId="8" fillId="44"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42"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76" borderId="0" applyNumberFormat="0" applyBorder="0" applyAlignment="0" applyProtection="0"/>
    <xf numFmtId="0" fontId="8" fillId="21"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36" borderId="0" applyNumberFormat="0" applyBorder="0" applyAlignment="0" applyProtection="0"/>
    <xf numFmtId="0" fontId="8" fillId="25"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42" borderId="0" applyNumberFormat="0" applyBorder="0" applyAlignment="0" applyProtection="0"/>
    <xf numFmtId="0" fontId="8" fillId="2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8" fillId="39" borderId="0" applyNumberFormat="0" applyBorder="0" applyAlignment="0" applyProtection="0"/>
    <xf numFmtId="0" fontId="8" fillId="33" borderId="0" applyNumberFormat="0" applyBorder="0" applyAlignment="0" applyProtection="0"/>
    <xf numFmtId="0" fontId="158" fillId="122" borderId="179" applyNumberFormat="0" applyAlignment="0" applyProtection="0"/>
    <xf numFmtId="0" fontId="158" fillId="122" borderId="179" applyNumberFormat="0" applyAlignment="0" applyProtection="0"/>
    <xf numFmtId="0" fontId="158" fillId="122" borderId="179"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69" fillId="67" borderId="179" applyNumberFormat="0" applyAlignment="0" applyProtection="0"/>
    <xf numFmtId="0" fontId="169" fillId="67" borderId="179" applyNumberFormat="0" applyAlignment="0" applyProtection="0"/>
    <xf numFmtId="0" fontId="169" fillId="67" borderId="179" applyNumberForma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11" fontId="8" fillId="0" borderId="0"/>
    <xf numFmtId="211"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37" fillId="0" borderId="167" applyNumberFormat="0" applyAlignment="0">
      <alignment horizont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11" fontId="8" fillId="0" borderId="0"/>
    <xf numFmtId="0" fontId="8" fillId="0" borderId="0"/>
    <xf numFmtId="0" fontId="8" fillId="0" borderId="0"/>
    <xf numFmtId="211"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11" fontId="8" fillId="0" borderId="0"/>
    <xf numFmtId="0" fontId="8" fillId="0" borderId="0"/>
    <xf numFmtId="0" fontId="8" fillId="0" borderId="0"/>
    <xf numFmtId="0" fontId="8" fillId="0" borderId="0"/>
    <xf numFmtId="0" fontId="8" fillId="0" borderId="0"/>
    <xf numFmtId="0" fontId="8" fillId="0" borderId="0"/>
    <xf numFmtId="0" fontId="8" fillId="0" borderId="0"/>
    <xf numFmtId="211"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0" fillId="69" borderId="143" applyNumberFormat="0" applyAlignment="0"/>
    <xf numFmtId="1" fontId="40" fillId="69" borderId="143" applyNumberFormat="0" applyAlignment="0">
      <alignment horizontal="left"/>
    </xf>
    <xf numFmtId="1" fontId="40" fillId="93" borderId="143" applyNumberFormat="0" applyAlignment="0">
      <alignment horizont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7" fillId="0" borderId="167" applyNumberFormat="0" applyAlignment="0">
      <alignment horizont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4" fillId="66" borderId="179" applyNumberFormat="0" applyFont="0" applyAlignment="0" applyProtection="0"/>
    <xf numFmtId="0" fontId="84" fillId="66" borderId="179"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4" fillId="66" borderId="179"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4" fillId="66" borderId="179"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0" fontId="8" fillId="10" borderId="17"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4" fontId="84" fillId="76" borderId="179" applyNumberFormat="0" applyProtection="0">
      <alignment vertical="center"/>
    </xf>
    <xf numFmtId="4" fontId="84" fillId="76" borderId="179" applyNumberFormat="0" applyProtection="0">
      <alignment vertical="center"/>
    </xf>
    <xf numFmtId="4" fontId="84" fillId="76" borderId="179" applyNumberFormat="0" applyProtection="0">
      <alignment vertical="center"/>
    </xf>
    <xf numFmtId="4" fontId="84" fillId="76" borderId="179" applyNumberFormat="0" applyProtection="0">
      <alignment vertical="center"/>
    </xf>
    <xf numFmtId="4" fontId="84" fillId="76" borderId="179" applyNumberFormat="0" applyProtection="0">
      <alignment vertical="center"/>
    </xf>
    <xf numFmtId="4" fontId="112" fillId="78" borderId="143" applyNumberFormat="0" applyProtection="0">
      <alignment horizontal="right" vertical="center" wrapText="1"/>
    </xf>
    <xf numFmtId="4" fontId="173" fillId="77" borderId="179" applyNumberFormat="0" applyProtection="0">
      <alignment vertical="center"/>
    </xf>
    <xf numFmtId="4" fontId="173" fillId="77" borderId="179" applyNumberFormat="0" applyProtection="0">
      <alignment vertical="center"/>
    </xf>
    <xf numFmtId="4" fontId="84" fillId="77" borderId="179" applyNumberFormat="0" applyProtection="0">
      <alignment horizontal="left" vertical="center" indent="1"/>
    </xf>
    <xf numFmtId="4" fontId="84" fillId="77" borderId="179" applyNumberFormat="0" applyProtection="0">
      <alignment horizontal="left" vertical="center" indent="1"/>
    </xf>
    <xf numFmtId="4" fontId="84" fillId="77" borderId="179" applyNumberFormat="0" applyProtection="0">
      <alignment horizontal="left" vertical="center" indent="1"/>
    </xf>
    <xf numFmtId="4" fontId="84" fillId="77" borderId="179" applyNumberFormat="0" applyProtection="0">
      <alignment horizontal="left" vertical="center" indent="1"/>
    </xf>
    <xf numFmtId="4" fontId="112" fillId="78" borderId="143" applyNumberFormat="0" applyProtection="0">
      <alignment horizontal="left" vertical="center" indent="1"/>
    </xf>
    <xf numFmtId="4" fontId="84" fillId="52" borderId="179" applyNumberFormat="0" applyProtection="0">
      <alignment horizontal="left" vertical="center" indent="1"/>
    </xf>
    <xf numFmtId="4" fontId="84" fillId="52" borderId="179" applyNumberFormat="0" applyProtection="0">
      <alignment horizontal="left" vertical="center" indent="1"/>
    </xf>
    <xf numFmtId="4" fontId="117" fillId="81" borderId="143" applyNumberFormat="0" applyProtection="0">
      <alignment horizontal="left" vertical="center"/>
    </xf>
    <xf numFmtId="4" fontId="84" fillId="52" borderId="179" applyNumberFormat="0" applyProtection="0">
      <alignment horizontal="left" vertical="center" indent="1"/>
    </xf>
    <xf numFmtId="4" fontId="84" fillId="52" borderId="179" applyNumberFormat="0" applyProtection="0">
      <alignment horizontal="left" vertical="center" indent="1"/>
    </xf>
    <xf numFmtId="4" fontId="117" fillId="81" borderId="143" applyNumberFormat="0" applyProtection="0">
      <alignment horizontal="left" vertical="center"/>
    </xf>
    <xf numFmtId="4" fontId="84" fillId="36" borderId="179" applyNumberFormat="0" applyProtection="0">
      <alignment horizontal="right" vertical="center"/>
    </xf>
    <xf numFmtId="4" fontId="84" fillId="36" borderId="179" applyNumberFormat="0" applyProtection="0">
      <alignment horizontal="right" vertical="center"/>
    </xf>
    <xf numFmtId="4" fontId="84" fillId="36" borderId="179" applyNumberFormat="0" applyProtection="0">
      <alignment horizontal="right" vertical="center"/>
    </xf>
    <xf numFmtId="4" fontId="84" fillId="36" borderId="179" applyNumberFormat="0" applyProtection="0">
      <alignment horizontal="right" vertical="center"/>
    </xf>
    <xf numFmtId="4" fontId="84" fillId="131" borderId="179" applyNumberFormat="0" applyProtection="0">
      <alignment horizontal="right" vertical="center"/>
    </xf>
    <xf numFmtId="4" fontId="84" fillId="131" borderId="179" applyNumberFormat="0" applyProtection="0">
      <alignment horizontal="right" vertical="center"/>
    </xf>
    <xf numFmtId="4" fontId="84" fillId="131" borderId="179" applyNumberFormat="0" applyProtection="0">
      <alignment horizontal="right" vertical="center"/>
    </xf>
    <xf numFmtId="4" fontId="84" fillId="131" borderId="179" applyNumberFormat="0" applyProtection="0">
      <alignment horizontal="right" vertical="center"/>
    </xf>
    <xf numFmtId="4" fontId="84" fillId="61" borderId="180" applyNumberFormat="0" applyProtection="0">
      <alignment horizontal="right" vertical="center"/>
    </xf>
    <xf numFmtId="4" fontId="84" fillId="61" borderId="180" applyNumberFormat="0" applyProtection="0">
      <alignment horizontal="right" vertical="center"/>
    </xf>
    <xf numFmtId="4" fontId="84" fillId="61" borderId="180" applyNumberFormat="0" applyProtection="0">
      <alignment horizontal="right" vertical="center"/>
    </xf>
    <xf numFmtId="4" fontId="84" fillId="61" borderId="180" applyNumberFormat="0" applyProtection="0">
      <alignment horizontal="right" vertical="center"/>
    </xf>
    <xf numFmtId="4" fontId="84" fillId="49" borderId="179" applyNumberFormat="0" applyProtection="0">
      <alignment horizontal="right" vertical="center"/>
    </xf>
    <xf numFmtId="4" fontId="84" fillId="49" borderId="179" applyNumberFormat="0" applyProtection="0">
      <alignment horizontal="right" vertical="center"/>
    </xf>
    <xf numFmtId="4" fontId="84" fillId="49" borderId="179" applyNumberFormat="0" applyProtection="0">
      <alignment horizontal="right" vertical="center"/>
    </xf>
    <xf numFmtId="4" fontId="84" fillId="49" borderId="179" applyNumberFormat="0" applyProtection="0">
      <alignment horizontal="right" vertical="center"/>
    </xf>
    <xf numFmtId="4" fontId="84" fillId="53" borderId="179" applyNumberFormat="0" applyProtection="0">
      <alignment horizontal="right" vertical="center"/>
    </xf>
    <xf numFmtId="4" fontId="84" fillId="53" borderId="179" applyNumberFormat="0" applyProtection="0">
      <alignment horizontal="right" vertical="center"/>
    </xf>
    <xf numFmtId="4" fontId="84" fillId="53" borderId="179" applyNumberFormat="0" applyProtection="0">
      <alignment horizontal="right" vertical="center"/>
    </xf>
    <xf numFmtId="4" fontId="84" fillId="53" borderId="179" applyNumberFormat="0" applyProtection="0">
      <alignment horizontal="right" vertical="center"/>
    </xf>
    <xf numFmtId="4" fontId="84" fillId="68" borderId="179" applyNumberFormat="0" applyProtection="0">
      <alignment horizontal="right" vertical="center"/>
    </xf>
    <xf numFmtId="4" fontId="84" fillId="68" borderId="179" applyNumberFormat="0" applyProtection="0">
      <alignment horizontal="right" vertical="center"/>
    </xf>
    <xf numFmtId="4" fontId="84" fillId="68" borderId="179" applyNumberFormat="0" applyProtection="0">
      <alignment horizontal="right" vertical="center"/>
    </xf>
    <xf numFmtId="4" fontId="84" fillId="68" borderId="179" applyNumberFormat="0" applyProtection="0">
      <alignment horizontal="right" vertical="center"/>
    </xf>
    <xf numFmtId="4" fontId="84" fillId="47" borderId="179" applyNumberFormat="0" applyProtection="0">
      <alignment horizontal="right" vertical="center"/>
    </xf>
    <xf numFmtId="4" fontId="84" fillId="47" borderId="179" applyNumberFormat="0" applyProtection="0">
      <alignment horizontal="right" vertical="center"/>
    </xf>
    <xf numFmtId="4" fontId="84" fillId="47" borderId="179" applyNumberFormat="0" applyProtection="0">
      <alignment horizontal="right" vertical="center"/>
    </xf>
    <xf numFmtId="4" fontId="84" fillId="47" borderId="179" applyNumberFormat="0" applyProtection="0">
      <alignment horizontal="right" vertical="center"/>
    </xf>
    <xf numFmtId="4" fontId="84" fillId="72" borderId="179" applyNumberFormat="0" applyProtection="0">
      <alignment horizontal="right" vertical="center"/>
    </xf>
    <xf numFmtId="4" fontId="84" fillId="72" borderId="179" applyNumberFormat="0" applyProtection="0">
      <alignment horizontal="right" vertical="center"/>
    </xf>
    <xf numFmtId="4" fontId="84" fillId="72" borderId="179" applyNumberFormat="0" applyProtection="0">
      <alignment horizontal="right" vertical="center"/>
    </xf>
    <xf numFmtId="4" fontId="84" fillId="72" borderId="179" applyNumberFormat="0" applyProtection="0">
      <alignment horizontal="right" vertical="center"/>
    </xf>
    <xf numFmtId="4" fontId="84" fillId="46" borderId="179" applyNumberFormat="0" applyProtection="0">
      <alignment horizontal="right" vertical="center"/>
    </xf>
    <xf numFmtId="4" fontId="84" fillId="46" borderId="179" applyNumberFormat="0" applyProtection="0">
      <alignment horizontal="right" vertical="center"/>
    </xf>
    <xf numFmtId="4" fontId="84" fillId="46" borderId="179" applyNumberFormat="0" applyProtection="0">
      <alignment horizontal="right" vertical="center"/>
    </xf>
    <xf numFmtId="4" fontId="84" fillId="46" borderId="179" applyNumberFormat="0" applyProtection="0">
      <alignment horizontal="right" vertical="center"/>
    </xf>
    <xf numFmtId="4" fontId="84" fillId="136" borderId="180" applyNumberFormat="0" applyProtection="0">
      <alignment horizontal="left" vertical="center" indent="1"/>
    </xf>
    <xf numFmtId="4" fontId="84" fillId="136" borderId="180" applyNumberFormat="0" applyProtection="0">
      <alignment horizontal="left" vertical="center" indent="1"/>
    </xf>
    <xf numFmtId="4" fontId="84" fillId="136" borderId="180" applyNumberFormat="0" applyProtection="0">
      <alignment horizontal="left" vertical="center" indent="1"/>
    </xf>
    <xf numFmtId="4" fontId="84" fillId="136" borderId="180" applyNumberFormat="0" applyProtection="0">
      <alignment horizontal="left" vertical="center" indent="1"/>
    </xf>
    <xf numFmtId="4" fontId="116" fillId="0" borderId="143" applyNumberFormat="0" applyProtection="0">
      <alignment horizontal="left" vertical="center" indent="1"/>
    </xf>
    <xf numFmtId="4" fontId="37" fillId="65" borderId="180" applyNumberFormat="0" applyProtection="0">
      <alignment horizontal="left" vertical="center" indent="1"/>
    </xf>
    <xf numFmtId="4" fontId="37" fillId="65" borderId="180" applyNumberFormat="0" applyProtection="0">
      <alignment horizontal="left" vertical="center" indent="1"/>
    </xf>
    <xf numFmtId="4" fontId="72" fillId="0" borderId="143" applyNumberFormat="0" applyProtection="0">
      <alignment horizontal="left" vertical="center" indent="1"/>
    </xf>
    <xf numFmtId="4" fontId="37" fillId="65" borderId="180" applyNumberFormat="0" applyProtection="0">
      <alignment horizontal="left" vertical="center" indent="1"/>
    </xf>
    <xf numFmtId="4" fontId="37" fillId="65" borderId="180" applyNumberFormat="0" applyProtection="0">
      <alignment horizontal="left" vertical="center" indent="1"/>
    </xf>
    <xf numFmtId="4" fontId="84" fillId="104" borderId="179" applyNumberFormat="0" applyProtection="0">
      <alignment horizontal="right" vertical="center"/>
    </xf>
    <xf numFmtId="4" fontId="84" fillId="104" borderId="179" applyNumberFormat="0" applyProtection="0">
      <alignment horizontal="right" vertical="center"/>
    </xf>
    <xf numFmtId="4" fontId="84" fillId="104" borderId="179" applyNumberFormat="0" applyProtection="0">
      <alignment horizontal="right" vertical="center"/>
    </xf>
    <xf numFmtId="4" fontId="84" fillId="104" borderId="179" applyNumberFormat="0" applyProtection="0">
      <alignment horizontal="right" vertical="center"/>
    </xf>
    <xf numFmtId="4" fontId="84" fillId="89" borderId="180" applyNumberFormat="0" applyProtection="0">
      <alignment horizontal="left" vertical="center" indent="1"/>
    </xf>
    <xf numFmtId="4" fontId="84" fillId="89" borderId="180" applyNumberFormat="0" applyProtection="0">
      <alignment horizontal="left" vertical="center" indent="1"/>
    </xf>
    <xf numFmtId="4" fontId="84" fillId="89" borderId="180" applyNumberFormat="0" applyProtection="0">
      <alignment horizontal="left" vertical="center" indent="1"/>
    </xf>
    <xf numFmtId="4" fontId="84" fillId="89" borderId="180" applyNumberFormat="0" applyProtection="0">
      <alignment horizontal="left" vertical="center" indent="1"/>
    </xf>
    <xf numFmtId="4" fontId="84" fillId="104" borderId="180" applyNumberFormat="0" applyProtection="0">
      <alignment horizontal="left" vertical="center" indent="1"/>
    </xf>
    <xf numFmtId="4" fontId="84" fillId="104" borderId="180" applyNumberFormat="0" applyProtection="0">
      <alignment horizontal="left" vertical="center" indent="1"/>
    </xf>
    <xf numFmtId="4" fontId="84" fillId="104" borderId="180" applyNumberFormat="0" applyProtection="0">
      <alignment horizontal="left" vertical="center" indent="1"/>
    </xf>
    <xf numFmtId="4" fontId="84" fillId="104" borderId="180" applyNumberFormat="0" applyProtection="0">
      <alignment horizontal="left" vertical="center" indent="1"/>
    </xf>
    <xf numFmtId="0" fontId="84" fillId="48" borderId="179" applyNumberFormat="0" applyProtection="0">
      <alignment horizontal="left" vertical="center" indent="1"/>
    </xf>
    <xf numFmtId="0" fontId="84" fillId="48" borderId="179" applyNumberFormat="0" applyProtection="0">
      <alignment horizontal="left" vertical="center" indent="1"/>
    </xf>
    <xf numFmtId="0" fontId="117" fillId="84" borderId="143" applyNumberFormat="0" applyProtection="0">
      <alignment horizontal="left" vertical="center" indent="2"/>
    </xf>
    <xf numFmtId="0" fontId="84" fillId="48" borderId="179" applyNumberFormat="0" applyProtection="0">
      <alignment horizontal="left" vertical="center" indent="1"/>
    </xf>
    <xf numFmtId="0" fontId="84" fillId="48" borderId="179" applyNumberFormat="0" applyProtection="0">
      <alignment horizontal="left" vertical="center" indent="1"/>
    </xf>
    <xf numFmtId="0" fontId="117" fillId="84" borderId="143" applyNumberFormat="0" applyProtection="0">
      <alignment horizontal="left" vertical="center" indent="2"/>
    </xf>
    <xf numFmtId="0" fontId="84" fillId="70" borderId="179" applyNumberFormat="0" applyProtection="0">
      <alignment horizontal="left" vertical="center" indent="1"/>
    </xf>
    <xf numFmtId="0" fontId="84" fillId="70" borderId="179" applyNumberFormat="0" applyProtection="0">
      <alignment horizontal="left" vertical="center" indent="1"/>
    </xf>
    <xf numFmtId="0" fontId="84" fillId="70" borderId="179" applyNumberFormat="0" applyProtection="0">
      <alignment horizontal="left" vertical="center" indent="1"/>
    </xf>
    <xf numFmtId="0" fontId="84" fillId="70" borderId="179" applyNumberFormat="0" applyProtection="0">
      <alignment horizontal="left" vertical="center" indent="1"/>
    </xf>
    <xf numFmtId="0" fontId="104" fillId="0" borderId="143" applyNumberFormat="0" applyProtection="0">
      <alignment horizontal="left" vertical="center" indent="2"/>
    </xf>
    <xf numFmtId="0" fontId="84" fillId="44" borderId="179" applyNumberFormat="0" applyProtection="0">
      <alignment horizontal="left" vertical="center" indent="1"/>
    </xf>
    <xf numFmtId="0" fontId="84" fillId="44" borderId="179" applyNumberFormat="0" applyProtection="0">
      <alignment horizontal="left" vertical="center" indent="1"/>
    </xf>
    <xf numFmtId="0" fontId="84" fillId="44" borderId="179" applyNumberFormat="0" applyProtection="0">
      <alignment horizontal="left" vertical="center" indent="1"/>
    </xf>
    <xf numFmtId="0" fontId="84" fillId="44" borderId="179" applyNumberFormat="0" applyProtection="0">
      <alignment horizontal="left" vertical="center" indent="1"/>
    </xf>
    <xf numFmtId="0" fontId="104" fillId="0" borderId="143" applyNumberFormat="0" applyProtection="0">
      <alignment horizontal="left" vertical="center" indent="2"/>
    </xf>
    <xf numFmtId="0" fontId="84" fillId="89" borderId="179" applyNumberFormat="0" applyProtection="0">
      <alignment horizontal="left" vertical="center" indent="1"/>
    </xf>
    <xf numFmtId="0" fontId="84" fillId="89" borderId="179" applyNumberFormat="0" applyProtection="0">
      <alignment horizontal="left" vertical="center" indent="1"/>
    </xf>
    <xf numFmtId="0" fontId="84" fillId="89" borderId="179" applyNumberFormat="0" applyProtection="0">
      <alignment horizontal="left" vertical="center" indent="1"/>
    </xf>
    <xf numFmtId="0" fontId="84" fillId="89" borderId="179" applyNumberFormat="0" applyProtection="0">
      <alignment horizontal="left" vertical="center" indent="1"/>
    </xf>
    <xf numFmtId="0" fontId="104" fillId="0" borderId="143" applyNumberFormat="0" applyProtection="0">
      <alignment horizontal="left" vertical="center" indent="2"/>
    </xf>
    <xf numFmtId="0" fontId="8" fillId="0" borderId="0"/>
    <xf numFmtId="0" fontId="8" fillId="0" borderId="0"/>
    <xf numFmtId="0" fontId="8" fillId="0" borderId="0"/>
    <xf numFmtId="0" fontId="37" fillId="87" borderId="143" applyNumberFormat="0">
      <protection locked="0"/>
    </xf>
    <xf numFmtId="0" fontId="37" fillId="87" borderId="143" applyNumberFormat="0">
      <protection locked="0"/>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7" fillId="87" borderId="143" applyNumberFormat="0">
      <protection locked="0"/>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7" fillId="87" borderId="143" applyNumberFormat="0">
      <protection locked="0"/>
    </xf>
    <xf numFmtId="0" fontId="8" fillId="0" borderId="0"/>
    <xf numFmtId="0" fontId="8" fillId="0" borderId="0"/>
    <xf numFmtId="0" fontId="8" fillId="0" borderId="0"/>
    <xf numFmtId="4" fontId="173" fillId="74" borderId="143" applyNumberFormat="0" applyProtection="0">
      <alignment vertical="center"/>
    </xf>
    <xf numFmtId="4" fontId="173" fillId="74" borderId="143" applyNumberFormat="0" applyProtection="0">
      <alignment vertical="center"/>
    </xf>
    <xf numFmtId="4" fontId="84" fillId="0" borderId="179" applyNumberFormat="0" applyProtection="0">
      <alignment horizontal="right" vertical="center"/>
    </xf>
    <xf numFmtId="4" fontId="84" fillId="0" borderId="179" applyNumberFormat="0" applyProtection="0">
      <alignment horizontal="right" vertical="center"/>
    </xf>
    <xf numFmtId="4" fontId="84" fillId="0" borderId="179" applyNumberFormat="0" applyProtection="0">
      <alignment horizontal="right" vertical="center"/>
    </xf>
    <xf numFmtId="4" fontId="125" fillId="0" borderId="143" applyNumberFormat="0" applyProtection="0">
      <alignment horizontal="right" vertical="center" wrapText="1"/>
    </xf>
    <xf numFmtId="4" fontId="84" fillId="0" borderId="179" applyNumberFormat="0" applyProtection="0">
      <alignment horizontal="right" vertical="center"/>
    </xf>
    <xf numFmtId="4" fontId="84" fillId="0" borderId="179" applyNumberFormat="0" applyProtection="0">
      <alignment horizontal="right" vertical="center"/>
    </xf>
    <xf numFmtId="4" fontId="125" fillId="0" borderId="143" applyNumberFormat="0" applyProtection="0">
      <alignment horizontal="right" vertical="center" wrapText="1"/>
    </xf>
    <xf numFmtId="4" fontId="173" fillId="75" borderId="179" applyNumberFormat="0" applyProtection="0">
      <alignment horizontal="right" vertical="center"/>
    </xf>
    <xf numFmtId="4" fontId="173" fillId="75" borderId="179" applyNumberFormat="0" applyProtection="0">
      <alignment horizontal="right" vertical="center"/>
    </xf>
    <xf numFmtId="4" fontId="84" fillId="52" borderId="179" applyNumberFormat="0" applyProtection="0">
      <alignment horizontal="left" vertical="center" indent="1"/>
    </xf>
    <xf numFmtId="4" fontId="84" fillId="52" borderId="179" applyNumberFormat="0" applyProtection="0">
      <alignment horizontal="left" vertical="center" indent="1"/>
    </xf>
    <xf numFmtId="4" fontId="125" fillId="0" borderId="143" applyNumberFormat="0" applyProtection="0">
      <alignment horizontal="left" vertical="center" indent="1"/>
    </xf>
    <xf numFmtId="4" fontId="84" fillId="52" borderId="179" applyNumberFormat="0" applyProtection="0">
      <alignment horizontal="left" vertical="center" indent="1"/>
    </xf>
    <xf numFmtId="4" fontId="84" fillId="52" borderId="179" applyNumberFormat="0" applyProtection="0">
      <alignment horizontal="left" vertical="center" indent="1"/>
    </xf>
    <xf numFmtId="4" fontId="125" fillId="0" borderId="143" applyNumberFormat="0" applyProtection="0">
      <alignment horizontal="left" vertical="center" indent="1"/>
    </xf>
    <xf numFmtId="0" fontId="117" fillId="91" borderId="143" applyNumberFormat="0" applyProtection="0">
      <alignment horizontal="center" vertical="top" wrapText="1"/>
    </xf>
    <xf numFmtId="0" fontId="117" fillId="91" borderId="143" applyNumberFormat="0" applyProtection="0">
      <alignment horizontal="center" vertical="top" wrapText="1"/>
    </xf>
    <xf numFmtId="4" fontId="175" fillId="139" borderId="180" applyNumberFormat="0" applyProtection="0">
      <alignment horizontal="left" vertical="center" indent="1"/>
    </xf>
    <xf numFmtId="4" fontId="175" fillId="139" borderId="180" applyNumberFormat="0" applyProtection="0">
      <alignment horizontal="left" vertical="center" indent="1"/>
    </xf>
    <xf numFmtId="0" fontId="84" fillId="140" borderId="143"/>
    <xf numFmtId="0" fontId="84" fillId="140" borderId="143"/>
    <xf numFmtId="0" fontId="84" fillId="140" borderId="143"/>
    <xf numFmtId="0" fontId="84" fillId="140" borderId="143"/>
    <xf numFmtId="0" fontId="84" fillId="140" borderId="143"/>
    <xf numFmtId="4" fontId="178" fillId="87" borderId="179" applyNumberFormat="0" applyProtection="0">
      <alignment horizontal="right" vertical="center"/>
    </xf>
    <xf numFmtId="4" fontId="178" fillId="87" borderId="179" applyNumberFormat="0" applyProtection="0">
      <alignment horizontal="right" vertical="center"/>
    </xf>
    <xf numFmtId="195" fontId="138" fillId="0" borderId="186">
      <alignment horizontal="center"/>
    </xf>
    <xf numFmtId="0" fontId="182" fillId="0" borderId="143" applyNumberFormat="0" applyFill="0" applyProtection="0">
      <alignment wrapText="1"/>
    </xf>
    <xf numFmtId="0" fontId="182" fillId="0" borderId="143" applyNumberFormat="0" applyFill="0" applyProtection="0">
      <alignment wrapText="1"/>
    </xf>
    <xf numFmtId="0" fontId="37" fillId="0" borderId="186" applyNumberFormat="0" applyFont="0" applyFill="0" applyAlignment="0" applyProtection="0"/>
    <xf numFmtId="0" fontId="37" fillId="0" borderId="186" applyNumberFormat="0" applyFont="0" applyFill="0" applyAlignment="0" applyProtection="0"/>
    <xf numFmtId="0" fontId="37" fillId="0" borderId="186" applyNumberFormat="0" applyFont="0" applyFill="0" applyAlignment="0" applyProtection="0"/>
    <xf numFmtId="0" fontId="37" fillId="0" borderId="186" applyNumberFormat="0" applyFont="0" applyFill="0" applyAlignment="0" applyProtection="0"/>
    <xf numFmtId="0" fontId="37" fillId="0" borderId="163" applyNumberFormat="0" applyFont="0" applyFill="0" applyAlignment="0" applyProtection="0"/>
    <xf numFmtId="0" fontId="37" fillId="0" borderId="163" applyNumberFormat="0" applyFont="0" applyFill="0" applyAlignment="0" applyProtection="0"/>
    <xf numFmtId="0" fontId="37" fillId="0" borderId="163" applyNumberFormat="0" applyFont="0" applyFill="0" applyAlignment="0" applyProtection="0"/>
    <xf numFmtId="0" fontId="37" fillId="0" borderId="163" applyNumberFormat="0" applyFont="0" applyFill="0" applyAlignment="0" applyProtection="0"/>
    <xf numFmtId="0" fontId="143" fillId="0" borderId="189" applyNumberFormat="0" applyFill="0" applyAlignment="0" applyProtection="0"/>
    <xf numFmtId="0" fontId="143" fillId="0" borderId="175" applyNumberFormat="0" applyFill="0" applyAlignment="0" applyProtection="0"/>
    <xf numFmtId="0" fontId="143" fillId="0" borderId="189" applyNumberFormat="0" applyFill="0" applyAlignment="0" applyProtection="0"/>
    <xf numFmtId="0" fontId="143" fillId="0" borderId="175" applyNumberFormat="0" applyFill="0" applyAlignment="0" applyProtection="0"/>
    <xf numFmtId="0" fontId="143" fillId="0" borderId="175" applyNumberFormat="0" applyFill="0" applyAlignment="0" applyProtection="0"/>
    <xf numFmtId="0" fontId="8" fillId="0" borderId="0"/>
    <xf numFmtId="0" fontId="8" fillId="0" borderId="0"/>
    <xf numFmtId="43" fontId="8" fillId="0" borderId="0" applyFont="0" applyFill="0" applyBorder="0" applyAlignment="0" applyProtection="0"/>
    <xf numFmtId="0" fontId="8" fillId="0" borderId="0"/>
    <xf numFmtId="44" fontId="8" fillId="0" borderId="0" applyFont="0" applyFill="0" applyBorder="0" applyAlignment="0" applyProtection="0"/>
    <xf numFmtId="43" fontId="8" fillId="0" borderId="0" applyFont="0" applyFill="0" applyBorder="0" applyAlignment="0" applyProtection="0"/>
    <xf numFmtId="0" fontId="73" fillId="48" borderId="168" applyNumberFormat="0" applyAlignment="0" applyProtection="0"/>
    <xf numFmtId="0" fontId="74" fillId="121" borderId="168" applyNumberFormat="0" applyAlignment="0" applyProtection="0"/>
    <xf numFmtId="0" fontId="158" fillId="122" borderId="179" applyNumberFormat="0" applyAlignment="0" applyProtection="0"/>
    <xf numFmtId="0" fontId="73" fillId="48" borderId="168" applyNumberFormat="0" applyAlignment="0" applyProtection="0"/>
    <xf numFmtId="0" fontId="158" fillId="122" borderId="179" applyNumberFormat="0" applyAlignment="0" applyProtection="0"/>
    <xf numFmtId="0" fontId="158" fillId="122" borderId="179" applyNumberFormat="0" applyAlignment="0" applyProtection="0"/>
    <xf numFmtId="0" fontId="74" fillId="41" borderId="168" applyNumberFormat="0" applyAlignment="0" applyProtection="0"/>
    <xf numFmtId="0" fontId="74" fillId="41" borderId="168" applyNumberFormat="0" applyAlignment="0" applyProtection="0"/>
    <xf numFmtId="0" fontId="74" fillId="41" borderId="168" applyNumberFormat="0" applyAlignment="0" applyProtection="0"/>
    <xf numFmtId="0" fontId="74" fillId="41" borderId="168" applyNumberFormat="0" applyAlignment="0" applyProtection="0"/>
    <xf numFmtId="0" fontId="74" fillId="41" borderId="168" applyNumberFormat="0" applyAlignment="0" applyProtection="0"/>
    <xf numFmtId="0" fontId="74" fillId="41" borderId="168" applyNumberFormat="0" applyAlignment="0" applyProtection="0"/>
    <xf numFmtId="10" fontId="84" fillId="74" borderId="143" applyNumberFormat="0" applyBorder="0" applyAlignment="0" applyProtection="0"/>
    <xf numFmtId="0" fontId="97" fillId="43" borderId="168" applyNumberFormat="0" applyAlignment="0" applyProtection="0"/>
    <xf numFmtId="0" fontId="169" fillId="67" borderId="179" applyNumberFormat="0" applyAlignment="0" applyProtection="0"/>
    <xf numFmtId="0" fontId="97" fillId="43" borderId="168" applyNumberFormat="0" applyAlignment="0" applyProtection="0"/>
    <xf numFmtId="0" fontId="169" fillId="67" borderId="179" applyNumberFormat="0" applyAlignment="0" applyProtection="0"/>
    <xf numFmtId="0" fontId="169" fillId="67" borderId="179" applyNumberFormat="0" applyAlignment="0" applyProtection="0"/>
    <xf numFmtId="0" fontId="97" fillId="43" borderId="168" applyNumberFormat="0" applyAlignment="0" applyProtection="0"/>
    <xf numFmtId="0" fontId="97" fillId="43" borderId="168" applyNumberFormat="0" applyAlignment="0" applyProtection="0"/>
    <xf numFmtId="0" fontId="97" fillId="43" borderId="168" applyNumberFormat="0" applyAlignment="0" applyProtection="0"/>
    <xf numFmtId="0" fontId="97" fillId="43" borderId="168" applyNumberFormat="0" applyAlignment="0" applyProtection="0"/>
    <xf numFmtId="0" fontId="169" fillId="67" borderId="168" applyNumberFormat="0" applyAlignment="0" applyProtection="0"/>
    <xf numFmtId="0" fontId="97" fillId="43" borderId="168" applyNumberFormat="0" applyAlignment="0" applyProtection="0"/>
    <xf numFmtId="0" fontId="169" fillId="67" borderId="168" applyNumberFormat="0" applyAlignment="0" applyProtection="0"/>
    <xf numFmtId="0" fontId="97" fillId="43" borderId="168" applyNumberFormat="0" applyAlignment="0" applyProtection="0"/>
    <xf numFmtId="0" fontId="97" fillId="43" borderId="168" applyNumberFormat="0" applyAlignment="0" applyProtection="0"/>
    <xf numFmtId="0" fontId="97" fillId="43" borderId="168" applyNumberFormat="0" applyAlignment="0" applyProtection="0"/>
    <xf numFmtId="0" fontId="97" fillId="43" borderId="168" applyNumberFormat="0" applyAlignment="0" applyProtection="0"/>
    <xf numFmtId="0" fontId="97" fillId="43" borderId="168" applyNumberFormat="0" applyAlignment="0" applyProtection="0"/>
    <xf numFmtId="0" fontId="97" fillId="43" borderId="168" applyNumberFormat="0" applyAlignment="0" applyProtection="0"/>
    <xf numFmtId="0" fontId="97" fillId="43" borderId="168" applyNumberFormat="0" applyAlignment="0" applyProtection="0"/>
    <xf numFmtId="0" fontId="97" fillId="43" borderId="168" applyNumberFormat="0" applyAlignment="0" applyProtection="0"/>
    <xf numFmtId="0" fontId="37" fillId="66" borderId="170" applyNumberFormat="0" applyFont="0" applyAlignment="0" applyProtection="0"/>
    <xf numFmtId="0" fontId="37" fillId="39" borderId="170" applyNumberFormat="0" applyFont="0" applyAlignment="0" applyProtection="0"/>
    <xf numFmtId="0" fontId="84" fillId="66" borderId="179" applyNumberFormat="0" applyFont="0" applyAlignment="0" applyProtection="0"/>
    <xf numFmtId="0" fontId="72" fillId="39" borderId="170" applyNumberFormat="0" applyFont="0" applyAlignment="0" applyProtection="0"/>
    <xf numFmtId="0" fontId="84" fillId="66" borderId="179" applyNumberFormat="0" applyFont="0" applyAlignment="0" applyProtection="0"/>
    <xf numFmtId="0" fontId="72" fillId="39" borderId="170" applyNumberFormat="0" applyFont="0" applyAlignment="0" applyProtection="0"/>
    <xf numFmtId="0" fontId="72" fillId="39" borderId="170" applyNumberFormat="0" applyFont="0" applyAlignment="0" applyProtection="0"/>
    <xf numFmtId="0" fontId="37" fillId="39" borderId="170" applyNumberFormat="0" applyFont="0" applyAlignment="0" applyProtection="0"/>
    <xf numFmtId="0" fontId="84" fillId="66" borderId="179" applyNumberFormat="0" applyFont="0" applyAlignment="0" applyProtection="0"/>
    <xf numFmtId="0" fontId="37" fillId="39" borderId="168" applyNumberFormat="0" applyFont="0" applyAlignment="0" applyProtection="0"/>
    <xf numFmtId="0" fontId="37" fillId="39" borderId="168" applyNumberFormat="0" applyFont="0" applyAlignment="0" applyProtection="0"/>
    <xf numFmtId="0" fontId="84" fillId="66" borderId="179" applyNumberFormat="0" applyFont="0" applyAlignment="0" applyProtection="0"/>
    <xf numFmtId="0" fontId="37" fillId="39" borderId="168" applyNumberFormat="0" applyFont="0" applyAlignment="0" applyProtection="0"/>
    <xf numFmtId="0" fontId="37" fillId="39" borderId="168" applyNumberFormat="0" applyFont="0" applyAlignment="0" applyProtection="0"/>
    <xf numFmtId="0" fontId="37" fillId="39" borderId="168" applyNumberFormat="0" applyFont="0" applyAlignment="0" applyProtection="0"/>
    <xf numFmtId="4" fontId="84" fillId="76" borderId="179" applyNumberFormat="0" applyProtection="0">
      <alignment vertical="center"/>
    </xf>
    <xf numFmtId="4" fontId="84" fillId="76" borderId="179" applyNumberFormat="0" applyProtection="0">
      <alignment vertical="center"/>
    </xf>
    <xf numFmtId="4" fontId="84" fillId="76" borderId="179" applyNumberFormat="0" applyProtection="0">
      <alignment vertical="center"/>
    </xf>
    <xf numFmtId="4" fontId="84" fillId="76" borderId="179" applyNumberFormat="0" applyProtection="0">
      <alignment vertical="center"/>
    </xf>
    <xf numFmtId="4" fontId="84" fillId="76" borderId="179" applyNumberFormat="0" applyProtection="0">
      <alignment vertical="center"/>
    </xf>
    <xf numFmtId="4" fontId="112" fillId="78" borderId="143" applyNumberFormat="0" applyProtection="0">
      <alignment horizontal="right" vertical="center" wrapText="1"/>
    </xf>
    <xf numFmtId="4" fontId="116" fillId="76" borderId="172" applyNumberFormat="0" applyProtection="0">
      <alignment vertical="center"/>
    </xf>
    <xf numFmtId="4" fontId="173" fillId="77" borderId="179" applyNumberFormat="0" applyProtection="0">
      <alignment vertical="center"/>
    </xf>
    <xf numFmtId="4" fontId="173" fillId="77" borderId="179" applyNumberFormat="0" applyProtection="0">
      <alignment vertical="center"/>
    </xf>
    <xf numFmtId="4" fontId="113" fillId="77" borderId="172" applyNumberFormat="0" applyProtection="0">
      <alignment vertical="center"/>
    </xf>
    <xf numFmtId="4" fontId="113" fillId="76" borderId="172" applyNumberFormat="0" applyProtection="0">
      <alignment vertical="center"/>
    </xf>
    <xf numFmtId="4" fontId="84" fillId="77" borderId="179" applyNumberFormat="0" applyProtection="0">
      <alignment horizontal="left" vertical="center" indent="1"/>
    </xf>
    <xf numFmtId="4" fontId="84" fillId="77" borderId="179" applyNumberFormat="0" applyProtection="0">
      <alignment horizontal="left" vertical="center" indent="1"/>
    </xf>
    <xf numFmtId="4" fontId="84" fillId="77" borderId="179" applyNumberFormat="0" applyProtection="0">
      <alignment horizontal="left" vertical="center" indent="1"/>
    </xf>
    <xf numFmtId="4" fontId="84" fillId="77" borderId="179" applyNumberFormat="0" applyProtection="0">
      <alignment horizontal="left" vertical="center" indent="1"/>
    </xf>
    <xf numFmtId="4" fontId="112" fillId="78" borderId="143" applyNumberFormat="0" applyProtection="0">
      <alignment horizontal="left" vertical="center" indent="1"/>
    </xf>
    <xf numFmtId="4" fontId="116" fillId="76" borderId="172" applyNumberFormat="0" applyProtection="0">
      <alignment horizontal="left" vertical="center" indent="1"/>
    </xf>
    <xf numFmtId="0" fontId="174" fillId="76" borderId="172" applyNumberFormat="0" applyProtection="0">
      <alignment horizontal="left" vertical="top" indent="1"/>
    </xf>
    <xf numFmtId="0" fontId="174" fillId="76" borderId="172" applyNumberFormat="0" applyProtection="0">
      <alignment horizontal="left" vertical="top" indent="1"/>
    </xf>
    <xf numFmtId="0" fontId="116" fillId="77" borderId="172" applyNumberFormat="0" applyProtection="0">
      <alignment horizontal="left" vertical="top" indent="1"/>
    </xf>
    <xf numFmtId="0" fontId="116" fillId="76" borderId="172" applyNumberFormat="0" applyProtection="0">
      <alignment horizontal="left" vertical="top" indent="1"/>
    </xf>
    <xf numFmtId="4" fontId="84" fillId="52" borderId="179" applyNumberFormat="0" applyProtection="0">
      <alignment horizontal="left" vertical="center" indent="1"/>
    </xf>
    <xf numFmtId="4" fontId="84" fillId="52" borderId="179" applyNumberFormat="0" applyProtection="0">
      <alignment horizontal="left" vertical="center" indent="1"/>
    </xf>
    <xf numFmtId="4" fontId="117" fillId="81" borderId="143" applyNumberFormat="0" applyProtection="0">
      <alignment horizontal="left" vertical="center"/>
    </xf>
    <xf numFmtId="4" fontId="84" fillId="52" borderId="179" applyNumberFormat="0" applyProtection="0">
      <alignment horizontal="left" vertical="center" indent="1"/>
    </xf>
    <xf numFmtId="4" fontId="84" fillId="52" borderId="179" applyNumberFormat="0" applyProtection="0">
      <alignment horizontal="left" vertical="center" indent="1"/>
    </xf>
    <xf numFmtId="4" fontId="117" fillId="81" borderId="143" applyNumberFormat="0" applyProtection="0">
      <alignment horizontal="left" vertical="center"/>
    </xf>
    <xf numFmtId="4" fontId="84" fillId="36" borderId="179" applyNumberFormat="0" applyProtection="0">
      <alignment horizontal="right" vertical="center"/>
    </xf>
    <xf numFmtId="4" fontId="84" fillId="36" borderId="179" applyNumberFormat="0" applyProtection="0">
      <alignment horizontal="right" vertical="center"/>
    </xf>
    <xf numFmtId="4" fontId="84" fillId="36" borderId="179" applyNumberFormat="0" applyProtection="0">
      <alignment horizontal="right" vertical="center"/>
    </xf>
    <xf numFmtId="4" fontId="84" fillId="36" borderId="179" applyNumberFormat="0" applyProtection="0">
      <alignment horizontal="right" vertical="center"/>
    </xf>
    <xf numFmtId="4" fontId="72" fillId="36" borderId="172" applyNumberFormat="0" applyProtection="0">
      <alignment horizontal="right" vertical="center"/>
    </xf>
    <xf numFmtId="4" fontId="72" fillId="36" borderId="172" applyNumberFormat="0" applyProtection="0">
      <alignment horizontal="right" vertical="center"/>
    </xf>
    <xf numFmtId="4" fontId="84" fillId="131" borderId="179" applyNumberFormat="0" applyProtection="0">
      <alignment horizontal="right" vertical="center"/>
    </xf>
    <xf numFmtId="4" fontId="84" fillId="131" borderId="179" applyNumberFormat="0" applyProtection="0">
      <alignment horizontal="right" vertical="center"/>
    </xf>
    <xf numFmtId="4" fontId="84" fillId="131" borderId="179" applyNumberFormat="0" applyProtection="0">
      <alignment horizontal="right" vertical="center"/>
    </xf>
    <xf numFmtId="4" fontId="84" fillId="131" borderId="179" applyNumberFormat="0" applyProtection="0">
      <alignment horizontal="right" vertical="center"/>
    </xf>
    <xf numFmtId="4" fontId="72" fillId="37" borderId="172" applyNumberFormat="0" applyProtection="0">
      <alignment horizontal="right" vertical="center"/>
    </xf>
    <xf numFmtId="4" fontId="72" fillId="37" borderId="172" applyNumberFormat="0" applyProtection="0">
      <alignment horizontal="right" vertical="center"/>
    </xf>
    <xf numFmtId="4" fontId="84" fillId="61" borderId="180" applyNumberFormat="0" applyProtection="0">
      <alignment horizontal="right" vertical="center"/>
    </xf>
    <xf numFmtId="4" fontId="84" fillId="61" borderId="180" applyNumberFormat="0" applyProtection="0">
      <alignment horizontal="right" vertical="center"/>
    </xf>
    <xf numFmtId="4" fontId="84" fillId="61" borderId="180" applyNumberFormat="0" applyProtection="0">
      <alignment horizontal="right" vertical="center"/>
    </xf>
    <xf numFmtId="4" fontId="84" fillId="61" borderId="180" applyNumberFormat="0" applyProtection="0">
      <alignment horizontal="right" vertical="center"/>
    </xf>
    <xf numFmtId="4" fontId="72" fillId="61" borderId="172" applyNumberFormat="0" applyProtection="0">
      <alignment horizontal="right" vertical="center"/>
    </xf>
    <xf numFmtId="4" fontId="72" fillId="61" borderId="172" applyNumberFormat="0" applyProtection="0">
      <alignment horizontal="right" vertical="center"/>
    </xf>
    <xf numFmtId="4" fontId="84" fillId="49" borderId="179" applyNumberFormat="0" applyProtection="0">
      <alignment horizontal="right" vertical="center"/>
    </xf>
    <xf numFmtId="4" fontId="84" fillId="49" borderId="179" applyNumberFormat="0" applyProtection="0">
      <alignment horizontal="right" vertical="center"/>
    </xf>
    <xf numFmtId="4" fontId="84" fillId="49" borderId="179" applyNumberFormat="0" applyProtection="0">
      <alignment horizontal="right" vertical="center"/>
    </xf>
    <xf numFmtId="4" fontId="84" fillId="49" borderId="179" applyNumberFormat="0" applyProtection="0">
      <alignment horizontal="right" vertical="center"/>
    </xf>
    <xf numFmtId="4" fontId="72" fillId="49" borderId="172" applyNumberFormat="0" applyProtection="0">
      <alignment horizontal="right" vertical="center"/>
    </xf>
    <xf numFmtId="4" fontId="72" fillId="49" borderId="172" applyNumberFormat="0" applyProtection="0">
      <alignment horizontal="right" vertical="center"/>
    </xf>
    <xf numFmtId="4" fontId="84" fillId="53" borderId="179" applyNumberFormat="0" applyProtection="0">
      <alignment horizontal="right" vertical="center"/>
    </xf>
    <xf numFmtId="4" fontId="84" fillId="53" borderId="179" applyNumberFormat="0" applyProtection="0">
      <alignment horizontal="right" vertical="center"/>
    </xf>
    <xf numFmtId="4" fontId="84" fillId="53" borderId="179" applyNumberFormat="0" applyProtection="0">
      <alignment horizontal="right" vertical="center"/>
    </xf>
    <xf numFmtId="4" fontId="84" fillId="53" borderId="179" applyNumberFormat="0" applyProtection="0">
      <alignment horizontal="right" vertical="center"/>
    </xf>
    <xf numFmtId="4" fontId="72" fillId="53" borderId="172" applyNumberFormat="0" applyProtection="0">
      <alignment horizontal="right" vertical="center"/>
    </xf>
    <xf numFmtId="4" fontId="72" fillId="53" borderId="172" applyNumberFormat="0" applyProtection="0">
      <alignment horizontal="right" vertical="center"/>
    </xf>
    <xf numFmtId="4" fontId="84" fillId="68" borderId="179" applyNumberFormat="0" applyProtection="0">
      <alignment horizontal="right" vertical="center"/>
    </xf>
    <xf numFmtId="4" fontId="84" fillId="68" borderId="179" applyNumberFormat="0" applyProtection="0">
      <alignment horizontal="right" vertical="center"/>
    </xf>
    <xf numFmtId="4" fontId="84" fillId="68" borderId="179" applyNumberFormat="0" applyProtection="0">
      <alignment horizontal="right" vertical="center"/>
    </xf>
    <xf numFmtId="4" fontId="84" fillId="68" borderId="179" applyNumberFormat="0" applyProtection="0">
      <alignment horizontal="right" vertical="center"/>
    </xf>
    <xf numFmtId="4" fontId="72" fillId="68" borderId="172" applyNumberFormat="0" applyProtection="0">
      <alignment horizontal="right" vertical="center"/>
    </xf>
    <xf numFmtId="4" fontId="72" fillId="68" borderId="172" applyNumberFormat="0" applyProtection="0">
      <alignment horizontal="right" vertical="center"/>
    </xf>
    <xf numFmtId="4" fontId="84" fillId="47" borderId="179" applyNumberFormat="0" applyProtection="0">
      <alignment horizontal="right" vertical="center"/>
    </xf>
    <xf numFmtId="4" fontId="84" fillId="47" borderId="179" applyNumberFormat="0" applyProtection="0">
      <alignment horizontal="right" vertical="center"/>
    </xf>
    <xf numFmtId="4" fontId="84" fillId="47" borderId="179" applyNumberFormat="0" applyProtection="0">
      <alignment horizontal="right" vertical="center"/>
    </xf>
    <xf numFmtId="4" fontId="84" fillId="47" borderId="179" applyNumberFormat="0" applyProtection="0">
      <alignment horizontal="right" vertical="center"/>
    </xf>
    <xf numFmtId="4" fontId="72" fillId="47" borderId="172" applyNumberFormat="0" applyProtection="0">
      <alignment horizontal="right" vertical="center"/>
    </xf>
    <xf numFmtId="4" fontId="72" fillId="47" borderId="172" applyNumberFormat="0" applyProtection="0">
      <alignment horizontal="right" vertical="center"/>
    </xf>
    <xf numFmtId="4" fontId="84" fillId="72" borderId="179" applyNumberFormat="0" applyProtection="0">
      <alignment horizontal="right" vertical="center"/>
    </xf>
    <xf numFmtId="4" fontId="84" fillId="72" borderId="179" applyNumberFormat="0" applyProtection="0">
      <alignment horizontal="right" vertical="center"/>
    </xf>
    <xf numFmtId="4" fontId="84" fillId="72" borderId="179" applyNumberFormat="0" applyProtection="0">
      <alignment horizontal="right" vertical="center"/>
    </xf>
    <xf numFmtId="4" fontId="84" fillId="72" borderId="179" applyNumberFormat="0" applyProtection="0">
      <alignment horizontal="right" vertical="center"/>
    </xf>
    <xf numFmtId="4" fontId="72" fillId="72" borderId="172" applyNumberFormat="0" applyProtection="0">
      <alignment horizontal="right" vertical="center"/>
    </xf>
    <xf numFmtId="4" fontId="72" fillId="72" borderId="172" applyNumberFormat="0" applyProtection="0">
      <alignment horizontal="right" vertical="center"/>
    </xf>
    <xf numFmtId="4" fontId="84" fillId="46" borderId="179" applyNumberFormat="0" applyProtection="0">
      <alignment horizontal="right" vertical="center"/>
    </xf>
    <xf numFmtId="4" fontId="84" fillId="46" borderId="179" applyNumberFormat="0" applyProtection="0">
      <alignment horizontal="right" vertical="center"/>
    </xf>
    <xf numFmtId="4" fontId="84" fillId="46" borderId="179" applyNumberFormat="0" applyProtection="0">
      <alignment horizontal="right" vertical="center"/>
    </xf>
    <xf numFmtId="4" fontId="84" fillId="46" borderId="179" applyNumberFormat="0" applyProtection="0">
      <alignment horizontal="right" vertical="center"/>
    </xf>
    <xf numFmtId="4" fontId="72" fillId="46" borderId="172" applyNumberFormat="0" applyProtection="0">
      <alignment horizontal="right" vertical="center"/>
    </xf>
    <xf numFmtId="4" fontId="72" fillId="46" borderId="172" applyNumberFormat="0" applyProtection="0">
      <alignment horizontal="right" vertical="center"/>
    </xf>
    <xf numFmtId="4" fontId="84" fillId="136" borderId="180" applyNumberFormat="0" applyProtection="0">
      <alignment horizontal="left" vertical="center" indent="1"/>
    </xf>
    <xf numFmtId="4" fontId="84" fillId="136" borderId="180" applyNumberFormat="0" applyProtection="0">
      <alignment horizontal="left" vertical="center" indent="1"/>
    </xf>
    <xf numFmtId="4" fontId="84" fillId="136" borderId="180" applyNumberFormat="0" applyProtection="0">
      <alignment horizontal="left" vertical="center" indent="1"/>
    </xf>
    <xf numFmtId="4" fontId="84" fillId="136" borderId="180" applyNumberFormat="0" applyProtection="0">
      <alignment horizontal="left" vertical="center" indent="1"/>
    </xf>
    <xf numFmtId="4" fontId="116" fillId="0" borderId="143" applyNumberFormat="0" applyProtection="0">
      <alignment horizontal="left" vertical="center" indent="1"/>
    </xf>
    <xf numFmtId="4" fontId="37" fillId="65" borderId="180" applyNumberFormat="0" applyProtection="0">
      <alignment horizontal="left" vertical="center" indent="1"/>
    </xf>
    <xf numFmtId="4" fontId="37" fillId="65" borderId="180" applyNumberFormat="0" applyProtection="0">
      <alignment horizontal="left" vertical="center" indent="1"/>
    </xf>
    <xf numFmtId="4" fontId="72" fillId="0" borderId="143" applyNumberFormat="0" applyProtection="0">
      <alignment horizontal="left" vertical="center" indent="1"/>
    </xf>
    <xf numFmtId="4" fontId="37" fillId="65" borderId="180" applyNumberFormat="0" applyProtection="0">
      <alignment horizontal="left" vertical="center" indent="1"/>
    </xf>
    <xf numFmtId="4" fontId="37" fillId="65" borderId="180" applyNumberFormat="0" applyProtection="0">
      <alignment horizontal="left" vertical="center" indent="1"/>
    </xf>
    <xf numFmtId="4" fontId="84" fillId="104" borderId="179" applyNumberFormat="0" applyProtection="0">
      <alignment horizontal="right" vertical="center"/>
    </xf>
    <xf numFmtId="4" fontId="84" fillId="104" borderId="179" applyNumberFormat="0" applyProtection="0">
      <alignment horizontal="right" vertical="center"/>
    </xf>
    <xf numFmtId="4" fontId="84" fillId="104" borderId="179" applyNumberFormat="0" applyProtection="0">
      <alignment horizontal="right" vertical="center"/>
    </xf>
    <xf numFmtId="4" fontId="84" fillId="104" borderId="179" applyNumberFormat="0" applyProtection="0">
      <alignment horizontal="right" vertical="center"/>
    </xf>
    <xf numFmtId="4" fontId="120" fillId="48" borderId="172" applyNumberFormat="0" applyProtection="0">
      <alignment horizontal="center" vertical="center"/>
    </xf>
    <xf numFmtId="4" fontId="72" fillId="104" borderId="172" applyNumberFormat="0" applyProtection="0">
      <alignment horizontal="right" vertical="center"/>
    </xf>
    <xf numFmtId="4" fontId="84" fillId="89" borderId="180" applyNumberFormat="0" applyProtection="0">
      <alignment horizontal="left" vertical="center" indent="1"/>
    </xf>
    <xf numFmtId="4" fontId="84" fillId="89" borderId="180" applyNumberFormat="0" applyProtection="0">
      <alignment horizontal="left" vertical="center" indent="1"/>
    </xf>
    <xf numFmtId="4" fontId="84" fillId="89" borderId="180" applyNumberFormat="0" applyProtection="0">
      <alignment horizontal="left" vertical="center" indent="1"/>
    </xf>
    <xf numFmtId="4" fontId="84" fillId="89" borderId="180" applyNumberFormat="0" applyProtection="0">
      <alignment horizontal="left" vertical="center" indent="1"/>
    </xf>
    <xf numFmtId="4" fontId="84" fillId="104" borderId="180" applyNumberFormat="0" applyProtection="0">
      <alignment horizontal="left" vertical="center" indent="1"/>
    </xf>
    <xf numFmtId="4" fontId="84" fillId="104" borderId="180" applyNumberFormat="0" applyProtection="0">
      <alignment horizontal="left" vertical="center" indent="1"/>
    </xf>
    <xf numFmtId="4" fontId="84" fillId="104" borderId="180" applyNumberFormat="0" applyProtection="0">
      <alignment horizontal="left" vertical="center" indent="1"/>
    </xf>
    <xf numFmtId="4" fontId="84" fillId="104" borderId="180" applyNumberFormat="0" applyProtection="0">
      <alignment horizontal="left" vertical="center" indent="1"/>
    </xf>
    <xf numFmtId="0" fontId="84" fillId="48" borderId="179" applyNumberFormat="0" applyProtection="0">
      <alignment horizontal="left" vertical="center" indent="1"/>
    </xf>
    <xf numFmtId="0" fontId="84" fillId="48" borderId="179" applyNumberFormat="0" applyProtection="0">
      <alignment horizontal="left" vertical="center" indent="1"/>
    </xf>
    <xf numFmtId="0" fontId="117" fillId="84" borderId="143" applyNumberFormat="0" applyProtection="0">
      <alignment horizontal="left" vertical="center" indent="2"/>
    </xf>
    <xf numFmtId="0" fontId="84" fillId="48" borderId="179" applyNumberFormat="0" applyProtection="0">
      <alignment horizontal="left" vertical="center" indent="1"/>
    </xf>
    <xf numFmtId="0" fontId="84" fillId="48" borderId="179" applyNumberFormat="0" applyProtection="0">
      <alignment horizontal="left" vertical="center" indent="1"/>
    </xf>
    <xf numFmtId="0" fontId="117" fillId="84" borderId="143" applyNumberFormat="0" applyProtection="0">
      <alignment horizontal="left" vertical="center" indent="2"/>
    </xf>
    <xf numFmtId="0" fontId="37" fillId="65" borderId="172" applyNumberFormat="0" applyProtection="0">
      <alignment horizontal="left" vertical="center" indent="1"/>
    </xf>
    <xf numFmtId="0" fontId="37" fillId="83" borderId="172" applyNumberFormat="0" applyProtection="0">
      <alignment horizontal="left" vertical="top" indent="1"/>
    </xf>
    <xf numFmtId="0" fontId="84" fillId="65" borderId="172" applyNumberFormat="0" applyProtection="0">
      <alignment horizontal="left" vertical="top" indent="1"/>
    </xf>
    <xf numFmtId="0" fontId="84" fillId="65" borderId="172" applyNumberFormat="0" applyProtection="0">
      <alignment horizontal="left" vertical="top" indent="1"/>
    </xf>
    <xf numFmtId="0" fontId="37" fillId="83" borderId="172" applyNumberFormat="0" applyProtection="0">
      <alignment horizontal="left" vertical="top" indent="1"/>
    </xf>
    <xf numFmtId="0" fontId="37" fillId="83" borderId="172" applyNumberFormat="0" applyProtection="0">
      <alignment horizontal="left" vertical="top" indent="1"/>
    </xf>
    <xf numFmtId="0" fontId="37" fillId="65" borderId="172" applyNumberFormat="0" applyProtection="0">
      <alignment horizontal="left" vertical="top" indent="1"/>
    </xf>
    <xf numFmtId="0" fontId="84" fillId="70" borderId="179" applyNumberFormat="0" applyProtection="0">
      <alignment horizontal="left" vertical="center" indent="1"/>
    </xf>
    <xf numFmtId="0" fontId="84" fillId="70" borderId="179" applyNumberFormat="0" applyProtection="0">
      <alignment horizontal="left" vertical="center" indent="1"/>
    </xf>
    <xf numFmtId="0" fontId="84" fillId="70" borderId="179" applyNumberFormat="0" applyProtection="0">
      <alignment horizontal="left" vertical="center" indent="1"/>
    </xf>
    <xf numFmtId="0" fontId="84" fillId="70" borderId="179" applyNumberFormat="0" applyProtection="0">
      <alignment horizontal="left" vertical="center" indent="1"/>
    </xf>
    <xf numFmtId="0" fontId="104" fillId="0" borderId="143" applyNumberFormat="0" applyProtection="0">
      <alignment horizontal="left" vertical="center" indent="2"/>
    </xf>
    <xf numFmtId="0" fontId="37" fillId="104" borderId="172" applyNumberFormat="0" applyProtection="0">
      <alignment horizontal="left" vertical="center" indent="1"/>
    </xf>
    <xf numFmtId="0" fontId="37" fillId="85" borderId="172" applyNumberFormat="0" applyProtection="0">
      <alignment horizontal="left" vertical="top" indent="1"/>
    </xf>
    <xf numFmtId="0" fontId="84" fillId="104" borderId="172" applyNumberFormat="0" applyProtection="0">
      <alignment horizontal="left" vertical="top" indent="1"/>
    </xf>
    <xf numFmtId="0" fontId="84" fillId="104" borderId="172" applyNumberFormat="0" applyProtection="0">
      <alignment horizontal="left" vertical="top" indent="1"/>
    </xf>
    <xf numFmtId="0" fontId="37" fillId="85" borderId="172" applyNumberFormat="0" applyProtection="0">
      <alignment horizontal="left" vertical="top" indent="1"/>
    </xf>
    <xf numFmtId="0" fontId="37" fillId="85" borderId="172" applyNumberFormat="0" applyProtection="0">
      <alignment horizontal="left" vertical="top" indent="1"/>
    </xf>
    <xf numFmtId="0" fontId="37" fillId="104" borderId="172" applyNumberFormat="0" applyProtection="0">
      <alignment horizontal="left" vertical="top" indent="1"/>
    </xf>
    <xf numFmtId="0" fontId="84" fillId="44" borderId="179" applyNumberFormat="0" applyProtection="0">
      <alignment horizontal="left" vertical="center" indent="1"/>
    </xf>
    <xf numFmtId="0" fontId="84" fillId="44" borderId="179" applyNumberFormat="0" applyProtection="0">
      <alignment horizontal="left" vertical="center" indent="1"/>
    </xf>
    <xf numFmtId="0" fontId="84" fillId="44" borderId="179" applyNumberFormat="0" applyProtection="0">
      <alignment horizontal="left" vertical="center" indent="1"/>
    </xf>
    <xf numFmtId="0" fontId="84" fillId="44" borderId="179" applyNumberFormat="0" applyProtection="0">
      <alignment horizontal="left" vertical="center" indent="1"/>
    </xf>
    <xf numFmtId="0" fontId="104" fillId="0" borderId="143" applyNumberFormat="0" applyProtection="0">
      <alignment horizontal="left" vertical="center" indent="2"/>
    </xf>
    <xf numFmtId="0" fontId="37" fillId="44" borderId="172" applyNumberFormat="0" applyProtection="0">
      <alignment horizontal="left" vertical="center" indent="1"/>
    </xf>
    <xf numFmtId="0" fontId="37" fillId="69" borderId="172" applyNumberFormat="0" applyProtection="0">
      <alignment horizontal="left" vertical="top" indent="1"/>
    </xf>
    <xf numFmtId="0" fontId="84" fillId="44" borderId="172" applyNumberFormat="0" applyProtection="0">
      <alignment horizontal="left" vertical="top" indent="1"/>
    </xf>
    <xf numFmtId="0" fontId="84" fillId="44" borderId="172" applyNumberFormat="0" applyProtection="0">
      <alignment horizontal="left" vertical="top" indent="1"/>
    </xf>
    <xf numFmtId="0" fontId="37" fillId="69" borderId="172" applyNumberFormat="0" applyProtection="0">
      <alignment horizontal="left" vertical="top" indent="1"/>
    </xf>
    <xf numFmtId="0" fontId="37" fillId="69" borderId="172" applyNumberFormat="0" applyProtection="0">
      <alignment horizontal="left" vertical="top" indent="1"/>
    </xf>
    <xf numFmtId="0" fontId="37" fillId="44" borderId="172" applyNumberFormat="0" applyProtection="0">
      <alignment horizontal="left" vertical="top" indent="1"/>
    </xf>
    <xf numFmtId="0" fontId="84" fillId="89" borderId="179" applyNumberFormat="0" applyProtection="0">
      <alignment horizontal="left" vertical="center" indent="1"/>
    </xf>
    <xf numFmtId="0" fontId="84" fillId="89" borderId="179" applyNumberFormat="0" applyProtection="0">
      <alignment horizontal="left" vertical="center" indent="1"/>
    </xf>
    <xf numFmtId="0" fontId="84" fillId="89" borderId="179" applyNumberFormat="0" applyProtection="0">
      <alignment horizontal="left" vertical="center" indent="1"/>
    </xf>
    <xf numFmtId="0" fontId="84" fillId="89" borderId="179" applyNumberFormat="0" applyProtection="0">
      <alignment horizontal="left" vertical="center" indent="1"/>
    </xf>
    <xf numFmtId="0" fontId="104" fillId="0" borderId="143" applyNumberFormat="0" applyProtection="0">
      <alignment horizontal="left" vertical="center" indent="2"/>
    </xf>
    <xf numFmtId="0" fontId="37" fillId="89" borderId="172" applyNumberFormat="0" applyProtection="0">
      <alignment horizontal="left" vertical="center" indent="1"/>
    </xf>
    <xf numFmtId="0" fontId="37" fillId="86" borderId="172" applyNumberFormat="0" applyProtection="0">
      <alignment horizontal="left" vertical="top" indent="1"/>
    </xf>
    <xf numFmtId="0" fontId="84" fillId="89" borderId="172" applyNumberFormat="0" applyProtection="0">
      <alignment horizontal="left" vertical="top" indent="1"/>
    </xf>
    <xf numFmtId="0" fontId="84" fillId="89" borderId="172" applyNumberFormat="0" applyProtection="0">
      <alignment horizontal="left" vertical="top" indent="1"/>
    </xf>
    <xf numFmtId="0" fontId="37" fillId="86" borderId="172" applyNumberFormat="0" applyProtection="0">
      <alignment horizontal="left" vertical="top" indent="1"/>
    </xf>
    <xf numFmtId="0" fontId="37" fillId="86" borderId="172" applyNumberFormat="0" applyProtection="0">
      <alignment horizontal="left" vertical="top" indent="1"/>
    </xf>
    <xf numFmtId="0" fontId="37" fillId="89" borderId="172" applyNumberFormat="0" applyProtection="0">
      <alignment horizontal="left" vertical="top" indent="1"/>
    </xf>
    <xf numFmtId="0" fontId="37" fillId="87" borderId="143" applyNumberFormat="0">
      <protection locked="0"/>
    </xf>
    <xf numFmtId="0" fontId="37" fillId="87" borderId="143" applyNumberFormat="0">
      <protection locked="0"/>
    </xf>
    <xf numFmtId="0" fontId="37" fillId="87" borderId="143" applyNumberFormat="0">
      <protection locked="0"/>
    </xf>
    <xf numFmtId="0" fontId="37" fillId="87" borderId="143" applyNumberFormat="0">
      <protection locked="0"/>
    </xf>
    <xf numFmtId="0" fontId="118" fillId="65" borderId="188" applyBorder="0"/>
    <xf numFmtId="0" fontId="118" fillId="65" borderId="188" applyBorder="0"/>
    <xf numFmtId="4" fontId="108" fillId="39" borderId="172" applyNumberFormat="0" applyProtection="0">
      <alignment vertical="center"/>
    </xf>
    <xf numFmtId="4" fontId="108" fillId="39" borderId="172" applyNumberFormat="0" applyProtection="0">
      <alignment vertical="center"/>
    </xf>
    <xf numFmtId="4" fontId="72" fillId="74" borderId="172" applyNumberFormat="0" applyProtection="0">
      <alignment vertical="center"/>
    </xf>
    <xf numFmtId="4" fontId="72" fillId="39" borderId="172" applyNumberFormat="0" applyProtection="0">
      <alignment vertical="center"/>
    </xf>
    <xf numFmtId="4" fontId="173" fillId="74" borderId="143" applyNumberFormat="0" applyProtection="0">
      <alignment vertical="center"/>
    </xf>
    <xf numFmtId="4" fontId="173" fillId="74" borderId="143" applyNumberFormat="0" applyProtection="0">
      <alignment vertical="center"/>
    </xf>
    <xf numFmtId="4" fontId="122" fillId="74" borderId="172" applyNumberFormat="0" applyProtection="0">
      <alignment vertical="center"/>
    </xf>
    <xf numFmtId="4" fontId="122" fillId="39" borderId="172" applyNumberFormat="0" applyProtection="0">
      <alignment vertical="center"/>
    </xf>
    <xf numFmtId="4" fontId="108" fillId="48" borderId="172" applyNumberFormat="0" applyProtection="0">
      <alignment horizontal="left" vertical="center" indent="1"/>
    </xf>
    <xf numFmtId="4" fontId="108" fillId="48" borderId="172" applyNumberFormat="0" applyProtection="0">
      <alignment horizontal="left" vertical="center" indent="1"/>
    </xf>
    <xf numFmtId="4" fontId="72" fillId="39" borderId="172" applyNumberFormat="0" applyProtection="0">
      <alignment horizontal="left" vertical="center" indent="1"/>
    </xf>
    <xf numFmtId="0" fontId="108" fillId="39" borderId="172" applyNumberFormat="0" applyProtection="0">
      <alignment horizontal="left" vertical="top" indent="1"/>
    </xf>
    <xf numFmtId="0" fontId="108" fillId="39" borderId="172" applyNumberFormat="0" applyProtection="0">
      <alignment horizontal="left" vertical="top" indent="1"/>
    </xf>
    <xf numFmtId="0" fontId="72" fillId="74" borderId="172" applyNumberFormat="0" applyProtection="0">
      <alignment horizontal="left" vertical="top" indent="1"/>
    </xf>
    <xf numFmtId="0" fontId="72" fillId="39" borderId="172" applyNumberFormat="0" applyProtection="0">
      <alignment horizontal="left" vertical="top" indent="1"/>
    </xf>
    <xf numFmtId="4" fontId="84" fillId="0" borderId="179" applyNumberFormat="0" applyProtection="0">
      <alignment horizontal="right" vertical="center"/>
    </xf>
    <xf numFmtId="4" fontId="84" fillId="0" borderId="179" applyNumberFormat="0" applyProtection="0">
      <alignment horizontal="right" vertical="center"/>
    </xf>
    <xf numFmtId="4" fontId="84" fillId="0" borderId="179" applyNumberFormat="0" applyProtection="0">
      <alignment horizontal="right" vertical="center"/>
    </xf>
    <xf numFmtId="4" fontId="125" fillId="0" borderId="143" applyNumberFormat="0" applyProtection="0">
      <alignment horizontal="right" vertical="center" wrapText="1"/>
    </xf>
    <xf numFmtId="4" fontId="84" fillId="0" borderId="179" applyNumberFormat="0" applyProtection="0">
      <alignment horizontal="right" vertical="center"/>
    </xf>
    <xf numFmtId="4" fontId="84" fillId="0" borderId="179" applyNumberFormat="0" applyProtection="0">
      <alignment horizontal="right" vertical="center"/>
    </xf>
    <xf numFmtId="4" fontId="125" fillId="0" borderId="143" applyNumberFormat="0" applyProtection="0">
      <alignment horizontal="right" vertical="center" wrapText="1"/>
    </xf>
    <xf numFmtId="4" fontId="72" fillId="89" borderId="172" applyNumberFormat="0" applyProtection="0">
      <alignment horizontal="right" vertical="center"/>
    </xf>
    <xf numFmtId="4" fontId="173" fillId="75" borderId="179" applyNumberFormat="0" applyProtection="0">
      <alignment horizontal="right" vertical="center"/>
    </xf>
    <xf numFmtId="4" fontId="173" fillId="75" borderId="179" applyNumberFormat="0" applyProtection="0">
      <alignment horizontal="right" vertical="center"/>
    </xf>
    <xf numFmtId="4" fontId="122" fillId="89" borderId="172" applyNumberFormat="0" applyProtection="0">
      <alignment horizontal="right" vertical="center"/>
    </xf>
    <xf numFmtId="4" fontId="122" fillId="89" borderId="172" applyNumberFormat="0" applyProtection="0">
      <alignment horizontal="right" vertical="center"/>
    </xf>
    <xf numFmtId="4" fontId="84" fillId="52" borderId="179" applyNumberFormat="0" applyProtection="0">
      <alignment horizontal="left" vertical="center" indent="1"/>
    </xf>
    <xf numFmtId="4" fontId="84" fillId="52" borderId="179" applyNumberFormat="0" applyProtection="0">
      <alignment horizontal="left" vertical="center" indent="1"/>
    </xf>
    <xf numFmtId="4" fontId="125" fillId="0" borderId="143" applyNumberFormat="0" applyProtection="0">
      <alignment horizontal="left" vertical="center" indent="1"/>
    </xf>
    <xf numFmtId="4" fontId="84" fillId="52" borderId="179" applyNumberFormat="0" applyProtection="0">
      <alignment horizontal="left" vertical="center" indent="1"/>
    </xf>
    <xf numFmtId="4" fontId="84" fillId="52" borderId="179" applyNumberFormat="0" applyProtection="0">
      <alignment horizontal="left" vertical="center" indent="1"/>
    </xf>
    <xf numFmtId="4" fontId="125" fillId="0" borderId="143" applyNumberFormat="0" applyProtection="0">
      <alignment horizontal="left" vertical="center" indent="1"/>
    </xf>
    <xf numFmtId="4" fontId="72" fillId="104" borderId="172" applyNumberFormat="0" applyProtection="0">
      <alignment horizontal="left" vertical="center" indent="1"/>
    </xf>
    <xf numFmtId="0" fontId="117" fillId="91" borderId="143" applyNumberFormat="0" applyProtection="0">
      <alignment horizontal="center" vertical="top" wrapText="1"/>
    </xf>
    <xf numFmtId="0" fontId="108" fillId="104" borderId="172" applyNumberFormat="0" applyProtection="0">
      <alignment horizontal="left" vertical="top" indent="1"/>
    </xf>
    <xf numFmtId="0" fontId="108" fillId="104" borderId="172" applyNumberFormat="0" applyProtection="0">
      <alignment horizontal="left" vertical="top" indent="1"/>
    </xf>
    <xf numFmtId="0" fontId="117" fillId="91" borderId="143" applyNumberFormat="0" applyProtection="0">
      <alignment horizontal="center" vertical="top" wrapText="1"/>
    </xf>
    <xf numFmtId="0" fontId="72" fillId="104" borderId="172" applyNumberFormat="0" applyProtection="0">
      <alignment horizontal="left" vertical="top" indent="1"/>
    </xf>
    <xf numFmtId="4" fontId="175" fillId="139" borderId="180" applyNumberFormat="0" applyProtection="0">
      <alignment horizontal="left" vertical="center" indent="1"/>
    </xf>
    <xf numFmtId="4" fontId="175" fillId="139" borderId="180" applyNumberFormat="0" applyProtection="0">
      <alignment horizontal="left" vertical="center" indent="1"/>
    </xf>
    <xf numFmtId="0" fontId="84" fillId="140" borderId="143"/>
    <xf numFmtId="0" fontId="84" fillId="140" borderId="143"/>
    <xf numFmtId="0" fontId="84" fillId="140" borderId="143"/>
    <xf numFmtId="0" fontId="84" fillId="140" borderId="143"/>
    <xf numFmtId="0" fontId="84" fillId="140" borderId="143"/>
    <xf numFmtId="4" fontId="178" fillId="87" borderId="179" applyNumberFormat="0" applyProtection="0">
      <alignment horizontal="right" vertical="center"/>
    </xf>
    <xf numFmtId="4" fontId="178" fillId="87" borderId="179" applyNumberFormat="0" applyProtection="0">
      <alignment horizontal="right" vertical="center"/>
    </xf>
    <xf numFmtId="4" fontId="132" fillId="0" borderId="172" applyNumberFormat="0" applyProtection="0">
      <alignment horizontal="right" vertical="center"/>
    </xf>
    <xf numFmtId="4" fontId="132" fillId="89" borderId="172" applyNumberFormat="0" applyProtection="0">
      <alignment horizontal="right" vertical="center"/>
    </xf>
    <xf numFmtId="195" fontId="138" fillId="0" borderId="186">
      <alignment horizontal="center"/>
    </xf>
    <xf numFmtId="0" fontId="182" fillId="0" borderId="143" applyNumberFormat="0" applyFill="0" applyProtection="0">
      <alignment wrapText="1"/>
    </xf>
    <xf numFmtId="0" fontId="182" fillId="0" borderId="143" applyNumberFormat="0" applyFill="0" applyProtection="0">
      <alignment wrapText="1"/>
    </xf>
    <xf numFmtId="0" fontId="37" fillId="0" borderId="186" applyNumberFormat="0" applyFont="0" applyFill="0" applyAlignment="0" applyProtection="0"/>
    <xf numFmtId="0" fontId="37" fillId="0" borderId="186" applyNumberFormat="0" applyFont="0" applyFill="0" applyAlignment="0" applyProtection="0"/>
    <xf numFmtId="0" fontId="37" fillId="0" borderId="186" applyNumberFormat="0" applyFont="0" applyFill="0" applyAlignment="0" applyProtection="0"/>
    <xf numFmtId="0" fontId="37" fillId="0" borderId="186" applyNumberFormat="0" applyFont="0" applyFill="0" applyAlignment="0" applyProtection="0"/>
    <xf numFmtId="0" fontId="143" fillId="0" borderId="189" applyNumberFormat="0" applyFill="0" applyAlignment="0" applyProtection="0"/>
    <xf numFmtId="0" fontId="143" fillId="0" borderId="175" applyNumberFormat="0" applyFill="0" applyAlignment="0" applyProtection="0"/>
    <xf numFmtId="0" fontId="143" fillId="0" borderId="189" applyNumberFormat="0" applyFill="0" applyAlignment="0" applyProtection="0"/>
    <xf numFmtId="0" fontId="143" fillId="0" borderId="175" applyNumberFormat="0" applyFill="0" applyAlignment="0" applyProtection="0"/>
    <xf numFmtId="0" fontId="143" fillId="0" borderId="175" applyNumberFormat="0" applyFill="0" applyAlignment="0" applyProtection="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44" fontId="8" fillId="0" borderId="0" applyFont="0" applyFill="0" applyBorder="0" applyAlignment="0" applyProtection="0"/>
    <xf numFmtId="0" fontId="8" fillId="0" borderId="0"/>
    <xf numFmtId="44" fontId="8" fillId="0" borderId="0" applyFont="0" applyFill="0" applyBorder="0" applyAlignment="0" applyProtection="0"/>
    <xf numFmtId="0" fontId="8" fillId="0" borderId="0"/>
    <xf numFmtId="44" fontId="8" fillId="0" borderId="0" applyFont="0" applyFill="0" applyBorder="0" applyAlignment="0" applyProtection="0"/>
    <xf numFmtId="44"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0" borderId="0"/>
    <xf numFmtId="44"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9" fontId="8" fillId="0" borderId="0" applyFont="0" applyFill="0" applyBorder="0" applyAlignment="0" applyProtection="0"/>
    <xf numFmtId="44"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44"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12" borderId="0" applyNumberFormat="0" applyBorder="0" applyAlignment="0" applyProtection="0"/>
    <xf numFmtId="0" fontId="8" fillId="0" borderId="0"/>
    <xf numFmtId="0" fontId="8" fillId="12" borderId="0" applyNumberFormat="0" applyBorder="0" applyAlignment="0" applyProtection="0"/>
    <xf numFmtId="0" fontId="8" fillId="44" borderId="0" applyNumberFormat="0" applyBorder="0" applyAlignment="0" applyProtection="0"/>
    <xf numFmtId="0" fontId="8" fillId="0" borderId="0"/>
    <xf numFmtId="44" fontId="8" fillId="0" borderId="0" applyFont="0" applyFill="0" applyBorder="0" applyAlignment="0" applyProtection="0"/>
    <xf numFmtId="44" fontId="8" fillId="0" borderId="0" applyFont="0" applyFill="0" applyBorder="0" applyAlignment="0" applyProtection="0"/>
    <xf numFmtId="0" fontId="8" fillId="0" borderId="0"/>
    <xf numFmtId="0" fontId="7" fillId="0" borderId="0"/>
    <xf numFmtId="0" fontId="6" fillId="0" borderId="0"/>
    <xf numFmtId="0" fontId="6" fillId="0" borderId="0"/>
    <xf numFmtId="0" fontId="6" fillId="0" borderId="0"/>
    <xf numFmtId="0" fontId="5" fillId="0" borderId="0"/>
    <xf numFmtId="0" fontId="5" fillId="0" borderId="0"/>
    <xf numFmtId="0" fontId="5" fillId="0" borderId="0"/>
    <xf numFmtId="0" fontId="4" fillId="0" borderId="0"/>
    <xf numFmtId="0" fontId="4" fillId="0" borderId="0"/>
    <xf numFmtId="43" fontId="4" fillId="0" borderId="0" applyFont="0" applyFill="0" applyBorder="0" applyAlignment="0" applyProtection="0"/>
  </cellStyleXfs>
  <cellXfs count="876">
    <xf numFmtId="0" fontId="0" fillId="0" borderId="0" xfId="0"/>
    <xf numFmtId="0" fontId="57" fillId="0" borderId="0" xfId="20531" applyFont="1"/>
    <xf numFmtId="0" fontId="36" fillId="0" borderId="0" xfId="20561" applyFont="1"/>
    <xf numFmtId="0" fontId="39" fillId="0" borderId="0" xfId="0" applyFont="1" applyAlignment="1">
      <alignment wrapText="1"/>
    </xf>
    <xf numFmtId="0" fontId="187" fillId="0" borderId="0" xfId="0" applyFont="1"/>
    <xf numFmtId="0" fontId="195" fillId="2" borderId="0" xfId="10125" applyFont="1" applyFill="1" applyBorder="1" applyAlignment="1">
      <alignment vertical="center"/>
    </xf>
    <xf numFmtId="0" fontId="43" fillId="145" borderId="95" xfId="0" applyFont="1" applyFill="1" applyBorder="1"/>
    <xf numFmtId="0" fontId="150" fillId="141" borderId="98" xfId="20531" applyFont="1" applyFill="1" applyBorder="1" applyAlignment="1">
      <alignment vertical="center" wrapText="1"/>
    </xf>
    <xf numFmtId="0" fontId="190" fillId="2" borderId="0" xfId="6" applyFont="1" applyFill="1"/>
    <xf numFmtId="0" fontId="190" fillId="2" borderId="0" xfId="6" applyFont="1" applyFill="1" applyAlignment="1">
      <alignment horizontal="center"/>
    </xf>
    <xf numFmtId="43" fontId="190" fillId="2" borderId="0" xfId="64" applyFont="1" applyFill="1" applyBorder="1" applyAlignment="1">
      <alignment horizontal="center"/>
    </xf>
    <xf numFmtId="0" fontId="185" fillId="0" borderId="0" xfId="20546" applyFont="1"/>
    <xf numFmtId="43" fontId="200" fillId="2" borderId="0" xfId="64" applyFont="1" applyFill="1" applyBorder="1" applyAlignment="1">
      <alignment horizontal="center"/>
    </xf>
    <xf numFmtId="0" fontId="185" fillId="2" borderId="0" xfId="6" applyFont="1" applyFill="1"/>
    <xf numFmtId="43" fontId="200" fillId="2" borderId="0" xfId="64" applyFont="1" applyFill="1" applyBorder="1" applyAlignment="1">
      <alignment horizontal="center" wrapText="1"/>
    </xf>
    <xf numFmtId="43" fontId="190" fillId="2" borderId="0" xfId="64" applyFont="1" applyFill="1" applyAlignment="1">
      <alignment horizontal="center"/>
    </xf>
    <xf numFmtId="0" fontId="190" fillId="0" borderId="0" xfId="6" applyFont="1"/>
    <xf numFmtId="164" fontId="190" fillId="2" borderId="0" xfId="7" applyNumberFormat="1" applyFont="1" applyFill="1" applyAlignment="1">
      <alignment horizontal="center"/>
    </xf>
    <xf numFmtId="0" fontId="190" fillId="2" borderId="0" xfId="5258" applyFont="1" applyFill="1"/>
    <xf numFmtId="0" fontId="186" fillId="148" borderId="100" xfId="0" applyFont="1" applyFill="1" applyBorder="1" applyAlignment="1">
      <alignment horizontal="center" vertical="center" wrapText="1"/>
    </xf>
    <xf numFmtId="43" fontId="186" fillId="146" borderId="100" xfId="64" applyFont="1" applyFill="1" applyBorder="1" applyAlignment="1" applyProtection="1">
      <alignment horizontal="center" vertical="center" wrapText="1"/>
      <protection locked="0"/>
    </xf>
    <xf numFmtId="0" fontId="200" fillId="2" borderId="0" xfId="6" applyFont="1" applyFill="1"/>
    <xf numFmtId="164" fontId="200" fillId="2" borderId="0" xfId="7" applyNumberFormat="1" applyFont="1" applyFill="1" applyBorder="1" applyAlignment="1">
      <alignment horizontal="center" wrapText="1"/>
    </xf>
    <xf numFmtId="0" fontId="206" fillId="0" borderId="0" xfId="6" applyFont="1"/>
    <xf numFmtId="0" fontId="186" fillId="146" borderId="100" xfId="9" applyFont="1" applyFill="1" applyBorder="1" applyAlignment="1">
      <alignment horizontal="center" vertical="center" wrapText="1"/>
    </xf>
    <xf numFmtId="0" fontId="186" fillId="146" borderId="100" xfId="6" applyFont="1" applyFill="1" applyBorder="1" applyAlignment="1">
      <alignment horizontal="center" vertical="center" wrapText="1"/>
    </xf>
    <xf numFmtId="164" fontId="186" fillId="146" borderId="99" xfId="7" applyNumberFormat="1" applyFont="1" applyFill="1" applyBorder="1" applyAlignment="1" applyProtection="1">
      <alignment horizontal="center" vertical="center" wrapText="1"/>
      <protection locked="0"/>
    </xf>
    <xf numFmtId="0" fontId="190" fillId="0" borderId="2" xfId="6" applyFont="1" applyBorder="1" applyAlignment="1">
      <alignment horizontal="left" wrapText="1" indent="1"/>
    </xf>
    <xf numFmtId="0" fontId="190" fillId="0" borderId="2" xfId="6" applyFont="1" applyBorder="1" applyAlignment="1">
      <alignment horizontal="center"/>
    </xf>
    <xf numFmtId="0" fontId="190" fillId="0" borderId="2" xfId="6" applyFont="1" applyBorder="1" applyAlignment="1">
      <alignment horizontal="center" wrapText="1"/>
    </xf>
    <xf numFmtId="0" fontId="187" fillId="0" borderId="0" xfId="20555" applyFont="1" applyAlignment="1">
      <alignment horizontal="center" vertical="center" wrapText="1"/>
    </xf>
    <xf numFmtId="0" fontId="57" fillId="0" borderId="98" xfId="20531" applyFont="1" applyBorder="1"/>
    <xf numFmtId="0" fontId="187" fillId="0" borderId="2" xfId="20557" applyFont="1" applyBorder="1" applyAlignment="1">
      <alignment horizontal="left" vertical="center"/>
    </xf>
    <xf numFmtId="0" fontId="187" fillId="147" borderId="2" xfId="20557" applyFont="1" applyFill="1" applyBorder="1" applyAlignment="1">
      <alignment horizontal="left" vertical="center"/>
    </xf>
    <xf numFmtId="0" fontId="13" fillId="0" borderId="0" xfId="20561" applyFont="1"/>
    <xf numFmtId="0" fontId="13" fillId="0" borderId="0" xfId="20561" applyFont="1" applyAlignment="1">
      <alignment horizontal="right"/>
    </xf>
    <xf numFmtId="0" fontId="13" fillId="144" borderId="0" xfId="20561" applyFont="1" applyFill="1"/>
    <xf numFmtId="0" fontId="13" fillId="0" borderId="0" xfId="20531" applyFont="1"/>
    <xf numFmtId="0" fontId="13" fillId="2" borderId="0" xfId="20581" applyFont="1" applyFill="1"/>
    <xf numFmtId="0" fontId="57" fillId="2" borderId="0" xfId="20581" applyFont="1" applyFill="1" applyAlignment="1">
      <alignment horizontal="left"/>
    </xf>
    <xf numFmtId="0" fontId="13" fillId="0" borderId="0" xfId="0" applyFont="1"/>
    <xf numFmtId="0" fontId="39" fillId="0" borderId="4" xfId="20555" applyFont="1" applyBorder="1" applyAlignment="1">
      <alignment horizontal="center" vertical="center"/>
    </xf>
    <xf numFmtId="0" fontId="187" fillId="147" borderId="5" xfId="20557" applyFont="1" applyFill="1" applyBorder="1" applyAlignment="1">
      <alignment horizontal="left" vertical="center"/>
    </xf>
    <xf numFmtId="0" fontId="39" fillId="0" borderId="140" xfId="20555" applyFont="1" applyBorder="1" applyAlignment="1">
      <alignment horizontal="center" vertical="center"/>
    </xf>
    <xf numFmtId="0" fontId="39" fillId="0" borderId="141" xfId="20555" applyFont="1" applyBorder="1" applyAlignment="1">
      <alignment horizontal="center" vertical="center"/>
    </xf>
    <xf numFmtId="0" fontId="187" fillId="2" borderId="141" xfId="20555" applyFont="1" applyFill="1" applyBorder="1" applyAlignment="1">
      <alignment horizontal="left" vertical="center" wrapText="1"/>
    </xf>
    <xf numFmtId="44" fontId="39" fillId="147" borderId="141" xfId="17841" applyNumberFormat="1" applyFont="1" applyFill="1" applyBorder="1" applyAlignment="1">
      <alignment horizontal="center" vertical="center"/>
    </xf>
    <xf numFmtId="42" fontId="39" fillId="147" borderId="141" xfId="20557" applyNumberFormat="1" applyFont="1" applyFill="1" applyBorder="1" applyAlignment="1">
      <alignment horizontal="center" vertical="center"/>
    </xf>
    <xf numFmtId="42" fontId="39" fillId="147" borderId="142" xfId="20557" applyNumberFormat="1" applyFont="1" applyFill="1" applyBorder="1" applyAlignment="1">
      <alignment horizontal="center" vertical="center"/>
    </xf>
    <xf numFmtId="0" fontId="39" fillId="0" borderId="101" xfId="20555" applyFont="1" applyBorder="1" applyAlignment="1">
      <alignment horizontal="center" vertical="center"/>
    </xf>
    <xf numFmtId="0" fontId="187" fillId="147" borderId="139" xfId="20557" applyFont="1" applyFill="1" applyBorder="1" applyAlignment="1">
      <alignment horizontal="left" vertical="center"/>
    </xf>
    <xf numFmtId="0" fontId="39" fillId="0" borderId="144" xfId="20555" applyFont="1" applyBorder="1" applyAlignment="1">
      <alignment horizontal="center" vertical="center"/>
    </xf>
    <xf numFmtId="0" fontId="187" fillId="2" borderId="110" xfId="20555" applyFont="1" applyFill="1" applyBorder="1" applyAlignment="1">
      <alignment horizontal="left" vertical="center" wrapText="1"/>
    </xf>
    <xf numFmtId="42" fontId="39" fillId="147" borderId="110" xfId="20557" applyNumberFormat="1" applyFont="1" applyFill="1" applyBorder="1" applyAlignment="1">
      <alignment horizontal="center" vertical="center"/>
    </xf>
    <xf numFmtId="42" fontId="39" fillId="147" borderId="145" xfId="20557" applyNumberFormat="1" applyFont="1" applyFill="1" applyBorder="1" applyAlignment="1">
      <alignment horizontal="center" vertical="center"/>
    </xf>
    <xf numFmtId="0" fontId="36" fillId="0" borderId="0" xfId="0" applyFont="1"/>
    <xf numFmtId="0" fontId="57" fillId="0" borderId="0" xfId="0" applyFont="1"/>
    <xf numFmtId="0" fontId="36" fillId="0" borderId="0" xfId="0" applyFont="1" applyAlignment="1">
      <alignment horizontal="center"/>
    </xf>
    <xf numFmtId="41" fontId="36" fillId="0" borderId="0" xfId="0" applyNumberFormat="1" applyFont="1"/>
    <xf numFmtId="43" fontId="36" fillId="0" borderId="0" xfId="0" applyNumberFormat="1" applyFont="1"/>
    <xf numFmtId="0" fontId="13" fillId="0" borderId="0" xfId="20572" applyFont="1"/>
    <xf numFmtId="0" fontId="208" fillId="0" borderId="0" xfId="0" applyFont="1"/>
    <xf numFmtId="0" fontId="150" fillId="0" borderId="0" xfId="0" applyFont="1"/>
    <xf numFmtId="0" fontId="194" fillId="0" borderId="0" xfId="0" applyFont="1"/>
    <xf numFmtId="204" fontId="150" fillId="152" borderId="2" xfId="20530" applyNumberFormat="1" applyFont="1" applyFill="1" applyBorder="1"/>
    <xf numFmtId="0" fontId="150" fillId="0" borderId="4" xfId="0" applyFont="1" applyBorder="1"/>
    <xf numFmtId="0" fontId="150" fillId="0" borderId="52" xfId="0" applyFont="1" applyBorder="1"/>
    <xf numFmtId="0" fontId="150" fillId="0" borderId="146" xfId="0" applyFont="1" applyBorder="1"/>
    <xf numFmtId="0" fontId="150" fillId="0" borderId="141" xfId="0" applyFont="1" applyBorder="1"/>
    <xf numFmtId="204" fontId="150" fillId="152" borderId="141" xfId="20530" applyNumberFormat="1" applyFont="1" applyFill="1" applyBorder="1"/>
    <xf numFmtId="9" fontId="43" fillId="151" borderId="141" xfId="58" applyFont="1" applyFill="1" applyBorder="1"/>
    <xf numFmtId="9" fontId="43" fillId="151" borderId="142" xfId="58" applyFont="1" applyFill="1" applyBorder="1"/>
    <xf numFmtId="0" fontId="150" fillId="0" borderId="148" xfId="0" applyFont="1" applyBorder="1"/>
    <xf numFmtId="0" fontId="150" fillId="0" borderId="149" xfId="0" applyFont="1" applyBorder="1"/>
    <xf numFmtId="204" fontId="150" fillId="152" borderId="150" xfId="20530" applyNumberFormat="1" applyFont="1" applyFill="1" applyBorder="1"/>
    <xf numFmtId="9" fontId="43" fillId="151" borderId="150" xfId="58" applyFont="1" applyFill="1" applyBorder="1"/>
    <xf numFmtId="9" fontId="43" fillId="151" borderId="151" xfId="58" applyFont="1" applyFill="1" applyBorder="1"/>
    <xf numFmtId="0" fontId="150" fillId="0" borderId="140" xfId="0" applyFont="1" applyBorder="1"/>
    <xf numFmtId="0" fontId="150" fillId="0" borderId="147" xfId="0" applyFont="1" applyBorder="1"/>
    <xf numFmtId="0" fontId="150" fillId="0" borderId="152" xfId="0" applyFont="1" applyBorder="1"/>
    <xf numFmtId="204" fontId="150" fillId="152" borderId="153" xfId="20530" applyNumberFormat="1" applyFont="1" applyFill="1" applyBorder="1"/>
    <xf numFmtId="204" fontId="150" fillId="152" borderId="110" xfId="20530" applyNumberFormat="1" applyFont="1" applyFill="1" applyBorder="1"/>
    <xf numFmtId="0" fontId="187" fillId="150" borderId="92" xfId="20555" applyFont="1" applyFill="1" applyBorder="1" applyAlignment="1">
      <alignment horizontal="center" vertical="center" wrapText="1"/>
    </xf>
    <xf numFmtId="0" fontId="187" fillId="0" borderId="0" xfId="20531" applyFont="1"/>
    <xf numFmtId="17" fontId="187" fillId="0" borderId="0" xfId="20555" applyNumberFormat="1" applyFont="1"/>
    <xf numFmtId="0" fontId="13" fillId="0" borderId="0" xfId="20547" applyFont="1"/>
    <xf numFmtId="0" fontId="187" fillId="0" borderId="0" xfId="59" applyFont="1"/>
    <xf numFmtId="204" fontId="209" fillId="0" borderId="0" xfId="20547" applyNumberFormat="1" applyFont="1"/>
    <xf numFmtId="0" fontId="208" fillId="0" borderId="0" xfId="0" applyFont="1" applyAlignment="1">
      <alignment horizontal="left" vertical="top" wrapText="1"/>
    </xf>
    <xf numFmtId="164" fontId="13" fillId="0" borderId="0" xfId="20562" applyNumberFormat="1" applyFont="1"/>
    <xf numFmtId="0" fontId="198" fillId="0" borderId="0" xfId="0" applyFont="1"/>
    <xf numFmtId="0" fontId="57" fillId="0" borderId="2" xfId="0" applyFont="1" applyBorder="1" applyAlignment="1">
      <alignment vertical="center"/>
    </xf>
    <xf numFmtId="0" fontId="57" fillId="0" borderId="141" xfId="0" applyFont="1" applyBorder="1" applyAlignment="1">
      <alignment vertical="center"/>
    </xf>
    <xf numFmtId="0" fontId="57" fillId="146" borderId="98" xfId="20531" applyFont="1" applyFill="1" applyBorder="1" applyAlignment="1">
      <alignment vertical="center" wrapText="1"/>
    </xf>
    <xf numFmtId="0" fontId="57" fillId="146" borderId="96" xfId="20531" applyFont="1" applyFill="1" applyBorder="1" applyAlignment="1">
      <alignment vertical="center"/>
    </xf>
    <xf numFmtId="0" fontId="186" fillId="148" borderId="99" xfId="0" applyFont="1" applyFill="1" applyBorder="1" applyAlignment="1">
      <alignment horizontal="center" vertical="center" wrapText="1"/>
    </xf>
    <xf numFmtId="0" fontId="186" fillId="148" borderId="92" xfId="0" applyFont="1" applyFill="1" applyBorder="1" applyAlignment="1">
      <alignment horizontal="left" vertical="center"/>
    </xf>
    <xf numFmtId="0" fontId="186" fillId="148" borderId="93" xfId="0" applyFont="1" applyFill="1" applyBorder="1" applyAlignment="1">
      <alignment horizontal="left" vertical="center"/>
    </xf>
    <xf numFmtId="164" fontId="186" fillId="146" borderId="103" xfId="7" applyNumberFormat="1" applyFont="1" applyFill="1" applyBorder="1" applyAlignment="1" applyProtection="1">
      <alignment horizontal="center" vertical="center" wrapText="1"/>
      <protection locked="0"/>
    </xf>
    <xf numFmtId="0" fontId="187" fillId="143" borderId="110" xfId="6" applyFont="1" applyFill="1" applyBorder="1" applyAlignment="1">
      <alignment horizontal="center" vertical="center" wrapText="1"/>
    </xf>
    <xf numFmtId="0" fontId="39" fillId="0" borderId="0" xfId="5258" applyFont="1" applyFill="1"/>
    <xf numFmtId="0" fontId="39" fillId="0" borderId="112" xfId="5258" applyFont="1" applyFill="1" applyBorder="1"/>
    <xf numFmtId="0" fontId="12" fillId="0" borderId="0" xfId="0" applyFont="1"/>
    <xf numFmtId="0" fontId="210" fillId="0" borderId="0" xfId="20547" applyFont="1"/>
    <xf numFmtId="0" fontId="12" fillId="2" borderId="0" xfId="0" applyFont="1" applyFill="1"/>
    <xf numFmtId="0" fontId="12" fillId="2" borderId="0" xfId="0" applyFont="1" applyFill="1" applyAlignment="1">
      <alignment wrapText="1"/>
    </xf>
    <xf numFmtId="0" fontId="39" fillId="2" borderId="0" xfId="6" applyFont="1" applyFill="1" applyAlignment="1">
      <alignment horizontal="left"/>
    </xf>
    <xf numFmtId="0" fontId="12" fillId="2" borderId="0" xfId="0" applyFont="1" applyFill="1" applyAlignment="1">
      <alignment vertical="center"/>
    </xf>
    <xf numFmtId="0" fontId="12" fillId="2" borderId="0" xfId="0" applyFont="1" applyFill="1" applyAlignment="1">
      <alignment vertical="top"/>
    </xf>
    <xf numFmtId="0" fontId="12" fillId="2" borderId="0" xfId="0" applyFont="1" applyFill="1" applyAlignment="1">
      <alignment horizontal="center" vertical="center"/>
    </xf>
    <xf numFmtId="0" fontId="187" fillId="2" borderId="0" xfId="20574" applyFont="1" applyFill="1"/>
    <xf numFmtId="0" fontId="12" fillId="2" borderId="102" xfId="0" applyFont="1" applyFill="1" applyBorder="1"/>
    <xf numFmtId="0" fontId="57" fillId="2" borderId="0" xfId="0" applyFont="1" applyFill="1" applyAlignment="1">
      <alignment horizontal="center"/>
    </xf>
    <xf numFmtId="0" fontId="187" fillId="2" borderId="155" xfId="0" applyFont="1" applyFill="1" applyBorder="1" applyAlignment="1">
      <alignment vertical="center" wrapText="1"/>
    </xf>
    <xf numFmtId="0" fontId="187" fillId="2" borderId="159" xfId="0" applyFont="1" applyFill="1" applyBorder="1" applyAlignment="1">
      <alignment vertical="center" wrapText="1"/>
    </xf>
    <xf numFmtId="0" fontId="57" fillId="142" borderId="155" xfId="0" applyFont="1" applyFill="1" applyBorder="1" applyAlignment="1">
      <alignment horizontal="center" vertical="center"/>
    </xf>
    <xf numFmtId="42" fontId="57" fillId="3" borderId="160" xfId="0" applyNumberFormat="1" applyFont="1" applyFill="1" applyBorder="1" applyAlignment="1">
      <alignment horizontal="right" vertical="center"/>
    </xf>
    <xf numFmtId="9" fontId="57" fillId="142" borderId="155" xfId="58" applyFont="1" applyFill="1" applyBorder="1" applyAlignment="1">
      <alignment horizontal="center" vertical="center"/>
    </xf>
    <xf numFmtId="10" fontId="187" fillId="142" borderId="156" xfId="58" applyNumberFormat="1" applyFont="1" applyFill="1" applyBorder="1" applyAlignment="1">
      <alignment horizontal="center" vertical="center"/>
    </xf>
    <xf numFmtId="10" fontId="187" fillId="142" borderId="159" xfId="0" applyNumberFormat="1" applyFont="1" applyFill="1" applyBorder="1" applyAlignment="1">
      <alignment horizontal="center" vertical="center"/>
    </xf>
    <xf numFmtId="0" fontId="57" fillId="2" borderId="6" xfId="0" applyFont="1" applyFill="1" applyBorder="1" applyAlignment="1">
      <alignment vertical="center"/>
    </xf>
    <xf numFmtId="0" fontId="39" fillId="2" borderId="0" xfId="0" applyFont="1" applyFill="1" applyAlignment="1">
      <alignment horizontal="left" vertical="top"/>
    </xf>
    <xf numFmtId="0" fontId="39" fillId="2" borderId="0" xfId="0" applyFont="1" applyFill="1" applyAlignment="1">
      <alignment horizontal="left" vertical="top" wrapText="1"/>
    </xf>
    <xf numFmtId="0" fontId="57" fillId="2" borderId="4" xfId="0" applyFont="1" applyFill="1" applyBorder="1" applyAlignment="1">
      <alignment horizontal="center"/>
    </xf>
    <xf numFmtId="0" fontId="57" fillId="2" borderId="2" xfId="0" applyFont="1" applyFill="1" applyBorder="1" applyAlignment="1">
      <alignment horizontal="center" wrapText="1"/>
    </xf>
    <xf numFmtId="0" fontId="190" fillId="0" borderId="0" xfId="5258" applyFont="1" applyFill="1"/>
    <xf numFmtId="0" fontId="190" fillId="2" borderId="0" xfId="5258" applyFont="1" applyFill="1" applyAlignment="1">
      <alignment horizontal="center"/>
    </xf>
    <xf numFmtId="164" fontId="190" fillId="2" borderId="0" xfId="202" applyNumberFormat="1" applyFont="1" applyFill="1" applyAlignment="1">
      <alignment horizontal="center"/>
    </xf>
    <xf numFmtId="43" fontId="200" fillId="2" borderId="0" xfId="64" applyFont="1" applyFill="1" applyAlignment="1">
      <alignment horizontal="center"/>
    </xf>
    <xf numFmtId="0" fontId="185" fillId="2" borderId="0" xfId="5258" applyFont="1" applyFill="1"/>
    <xf numFmtId="164" fontId="200" fillId="2" borderId="0" xfId="202" applyNumberFormat="1" applyFont="1" applyFill="1" applyAlignment="1">
      <alignment horizontal="center" wrapText="1"/>
    </xf>
    <xf numFmtId="43" fontId="200" fillId="2" borderId="0" xfId="64" applyFont="1" applyFill="1" applyAlignment="1">
      <alignment horizontal="center" wrapText="1"/>
    </xf>
    <xf numFmtId="0" fontId="206" fillId="0" borderId="0" xfId="5258" applyFont="1" applyFill="1"/>
    <xf numFmtId="164" fontId="186" fillId="146" borderId="99" xfId="202" applyNumberFormat="1" applyFont="1" applyFill="1" applyBorder="1" applyAlignment="1" applyProtection="1">
      <alignment horizontal="center" vertical="center" wrapText="1"/>
      <protection locked="0"/>
    </xf>
    <xf numFmtId="164" fontId="186" fillId="146" borderId="103" xfId="202" applyNumberFormat="1" applyFont="1" applyFill="1" applyBorder="1" applyAlignment="1" applyProtection="1">
      <alignment horizontal="center" vertical="center" wrapText="1"/>
      <protection locked="0"/>
    </xf>
    <xf numFmtId="0" fontId="39" fillId="0" borderId="0" xfId="198" applyFont="1" applyAlignment="1">
      <alignment horizontal="center"/>
    </xf>
    <xf numFmtId="0" fontId="57" fillId="2" borderId="47" xfId="0" applyFont="1" applyFill="1" applyBorder="1" applyAlignment="1">
      <alignment horizontal="center" wrapText="1"/>
    </xf>
    <xf numFmtId="0" fontId="202" fillId="156" borderId="161" xfId="5258" applyFont="1" applyFill="1" applyBorder="1" applyAlignment="1">
      <alignment horizontal="left" wrapText="1" indent="1"/>
    </xf>
    <xf numFmtId="0" fontId="202" fillId="156" borderId="160" xfId="5258" applyFont="1" applyFill="1" applyBorder="1" applyAlignment="1">
      <alignment horizontal="left" wrapText="1" indent="1"/>
    </xf>
    <xf numFmtId="9" fontId="202" fillId="156" borderId="161" xfId="58" applyFont="1" applyFill="1" applyBorder="1" applyAlignment="1">
      <alignment horizontal="left" wrapText="1" indent="1"/>
    </xf>
    <xf numFmtId="9" fontId="202" fillId="156" borderId="160" xfId="58" applyFont="1" applyFill="1" applyBorder="1" applyAlignment="1">
      <alignment horizontal="left" wrapText="1" indent="1"/>
    </xf>
    <xf numFmtId="43" fontId="186" fillId="146" borderId="154" xfId="64" applyFont="1" applyFill="1" applyBorder="1" applyAlignment="1" applyProtection="1">
      <alignment horizontal="center" vertical="center" wrapText="1"/>
      <protection locked="0"/>
    </xf>
    <xf numFmtId="0" fontId="190" fillId="0" borderId="4" xfId="5258" applyFont="1" applyFill="1" applyBorder="1" applyAlignment="1">
      <alignment horizontal="center"/>
    </xf>
    <xf numFmtId="0" fontId="190" fillId="0" borderId="140" xfId="5258" applyFont="1" applyFill="1" applyBorder="1" applyAlignment="1">
      <alignment horizontal="center"/>
    </xf>
    <xf numFmtId="0" fontId="186" fillId="0" borderId="162" xfId="5258" applyFont="1" applyFill="1" applyBorder="1" applyAlignment="1">
      <alignment horizontal="center"/>
    </xf>
    <xf numFmtId="0" fontId="186" fillId="0" borderId="157" xfId="5258" applyFont="1" applyFill="1" applyBorder="1" applyAlignment="1">
      <alignment horizontal="center"/>
    </xf>
    <xf numFmtId="0" fontId="12" fillId="0" borderId="0" xfId="0" applyFont="1" applyAlignment="1">
      <alignment horizontal="center" vertical="center"/>
    </xf>
    <xf numFmtId="0" fontId="39" fillId="0" borderId="0" xfId="198" applyFont="1"/>
    <xf numFmtId="0" fontId="39" fillId="0" borderId="0" xfId="198" applyFont="1" applyAlignment="1">
      <alignment horizontal="center" wrapText="1"/>
    </xf>
    <xf numFmtId="0" fontId="213" fillId="0" borderId="0" xfId="198" applyFont="1" applyAlignment="1">
      <alignment horizontal="left"/>
    </xf>
    <xf numFmtId="0" fontId="36" fillId="0" borderId="0" xfId="198" applyFont="1" applyAlignment="1">
      <alignment horizontal="center"/>
    </xf>
    <xf numFmtId="0" fontId="186" fillId="148" borderId="160" xfId="0" applyFont="1" applyFill="1" applyBorder="1" applyAlignment="1">
      <alignment horizontal="left" vertical="center"/>
    </xf>
    <xf numFmtId="164" fontId="186" fillId="146" borderId="100" xfId="202" applyNumberFormat="1" applyFont="1" applyFill="1" applyBorder="1" applyAlignment="1" applyProtection="1">
      <alignment horizontal="center" vertical="center" wrapText="1"/>
      <protection locked="0"/>
    </xf>
    <xf numFmtId="0" fontId="150" fillId="141" borderId="159" xfId="20531" applyFont="1" applyFill="1" applyBorder="1" applyAlignment="1">
      <alignment vertical="center" wrapText="1"/>
    </xf>
    <xf numFmtId="0" fontId="150" fillId="141" borderId="156" xfId="20531" applyFont="1" applyFill="1" applyBorder="1" applyAlignment="1">
      <alignment vertical="center" wrapText="1"/>
    </xf>
    <xf numFmtId="0" fontId="150" fillId="141" borderId="159" xfId="20531" applyFont="1" applyFill="1" applyBorder="1" applyAlignment="1">
      <alignment vertical="center"/>
    </xf>
    <xf numFmtId="0" fontId="150" fillId="0" borderId="155" xfId="20531" applyFont="1" applyBorder="1" applyAlignment="1">
      <alignment vertical="center" wrapText="1"/>
    </xf>
    <xf numFmtId="0" fontId="150" fillId="0" borderId="159" xfId="20531" applyFont="1" applyBorder="1" applyAlignment="1">
      <alignment vertical="center" wrapText="1"/>
    </xf>
    <xf numFmtId="0" fontId="150" fillId="0" borderId="159" xfId="20531" applyFont="1" applyBorder="1" applyAlignment="1">
      <alignment vertical="center"/>
    </xf>
    <xf numFmtId="0" fontId="194" fillId="0" borderId="156" xfId="0" applyFont="1" applyBorder="1"/>
    <xf numFmtId="0" fontId="150" fillId="0" borderId="160" xfId="0" applyFont="1" applyBorder="1"/>
    <xf numFmtId="0" fontId="194" fillId="153" borderId="159" xfId="0" applyFont="1" applyFill="1" applyBorder="1"/>
    <xf numFmtId="0" fontId="39" fillId="3" borderId="158" xfId="6" applyFont="1" applyFill="1" applyBorder="1" applyAlignment="1">
      <alignment horizontal="left"/>
    </xf>
    <xf numFmtId="0" fontId="187" fillId="0" borderId="46" xfId="20557" applyFont="1" applyBorder="1" applyAlignment="1">
      <alignment horizontal="left" vertical="center"/>
    </xf>
    <xf numFmtId="165" fontId="187" fillId="147" borderId="46" xfId="17591" applyNumberFormat="1" applyFont="1" applyFill="1" applyBorder="1" applyAlignment="1">
      <alignment horizontal="left" vertical="center"/>
    </xf>
    <xf numFmtId="0" fontId="187" fillId="147" borderId="46" xfId="20557" applyFont="1" applyFill="1" applyBorder="1" applyAlignment="1">
      <alignment horizontal="left" vertical="center"/>
    </xf>
    <xf numFmtId="204" fontId="194" fillId="152" borderId="164" xfId="0" applyNumberFormat="1" applyFont="1" applyFill="1" applyBorder="1"/>
    <xf numFmtId="0" fontId="194" fillId="153" borderId="164" xfId="0" applyFont="1" applyFill="1" applyBorder="1"/>
    <xf numFmtId="10" fontId="187" fillId="142" borderId="6" xfId="58" applyNumberFormat="1" applyFont="1" applyFill="1" applyBorder="1" applyAlignment="1">
      <alignment horizontal="center" vertical="center"/>
    </xf>
    <xf numFmtId="10" fontId="187" fillId="142" borderId="6" xfId="0" applyNumberFormat="1" applyFont="1" applyFill="1" applyBorder="1" applyAlignment="1">
      <alignment horizontal="center" vertical="center"/>
    </xf>
    <xf numFmtId="0" fontId="9" fillId="0" borderId="0" xfId="0" applyFont="1"/>
    <xf numFmtId="0" fontId="214" fillId="0" borderId="0" xfId="0" applyFont="1"/>
    <xf numFmtId="0" fontId="215" fillId="0" borderId="0" xfId="0" applyFont="1" applyAlignment="1">
      <alignment wrapText="1"/>
    </xf>
    <xf numFmtId="0" fontId="216" fillId="0" borderId="0" xfId="0" applyFont="1"/>
    <xf numFmtId="0" fontId="214" fillId="150" borderId="0" xfId="0" applyFont="1" applyFill="1"/>
    <xf numFmtId="6" fontId="214" fillId="150" borderId="0" xfId="0" applyNumberFormat="1" applyFont="1" applyFill="1"/>
    <xf numFmtId="0" fontId="214" fillId="0" borderId="0" xfId="0" applyFont="1" applyAlignment="1">
      <alignment wrapText="1"/>
    </xf>
    <xf numFmtId="0" fontId="12" fillId="0" borderId="0" xfId="0" applyFont="1" applyAlignment="1">
      <alignment wrapText="1"/>
    </xf>
    <xf numFmtId="0" fontId="39" fillId="0" borderId="0" xfId="2" applyFont="1" applyProtection="1">
      <protection locked="0"/>
    </xf>
    <xf numFmtId="0" fontId="9" fillId="0" borderId="0" xfId="20572" applyFont="1"/>
    <xf numFmtId="0" fontId="217" fillId="0" borderId="0" xfId="0" applyFont="1" applyAlignment="1">
      <alignment wrapText="1"/>
    </xf>
    <xf numFmtId="0" fontId="39" fillId="0" borderId="4" xfId="0" applyFont="1" applyBorder="1" applyAlignment="1">
      <alignment horizontal="left" wrapText="1"/>
    </xf>
    <xf numFmtId="0" fontId="39" fillId="0" borderId="2" xfId="0" applyFont="1" applyBorder="1" applyAlignment="1">
      <alignment horizontal="left" wrapText="1"/>
    </xf>
    <xf numFmtId="0" fontId="218" fillId="0" borderId="0" xfId="0" applyFont="1" applyAlignment="1">
      <alignment wrapText="1"/>
    </xf>
    <xf numFmtId="0" fontId="219" fillId="0" borderId="0" xfId="0" applyFont="1"/>
    <xf numFmtId="0" fontId="194" fillId="146" borderId="92" xfId="0" applyFont="1" applyFill="1" applyBorder="1" applyAlignment="1">
      <alignment horizontal="center" vertical="center"/>
    </xf>
    <xf numFmtId="0" fontId="194" fillId="157" borderId="93" xfId="0" applyFont="1" applyFill="1" applyBorder="1" applyAlignment="1">
      <alignment horizontal="center" vertical="center" wrapText="1"/>
    </xf>
    <xf numFmtId="0" fontId="194" fillId="146" borderId="93" xfId="0" applyFont="1" applyFill="1" applyBorder="1" applyAlignment="1">
      <alignment horizontal="center" vertical="center" wrapText="1"/>
    </xf>
    <xf numFmtId="0" fontId="187" fillId="146" borderId="97" xfId="0" applyFont="1" applyFill="1" applyBorder="1" applyAlignment="1">
      <alignment horizontal="center" vertical="center" wrapText="1"/>
    </xf>
    <xf numFmtId="0" fontId="57" fillId="146" borderId="93" xfId="0" applyFont="1" applyFill="1" applyBorder="1" applyAlignment="1">
      <alignment horizontal="center" vertical="center" wrapText="1"/>
    </xf>
    <xf numFmtId="0" fontId="186" fillId="2" borderId="0" xfId="5258" applyFont="1" applyFill="1"/>
    <xf numFmtId="0" fontId="150" fillId="141" borderId="155" xfId="20531" applyFont="1" applyFill="1" applyBorder="1" applyAlignment="1">
      <alignment vertical="center" wrapText="1"/>
    </xf>
    <xf numFmtId="0" fontId="187" fillId="146" borderId="93" xfId="0" applyFont="1" applyFill="1" applyBorder="1" applyAlignment="1">
      <alignment horizontal="center" vertical="center" wrapText="1"/>
    </xf>
    <xf numFmtId="0" fontId="221" fillId="2" borderId="0" xfId="0" applyFont="1" applyFill="1" applyAlignment="1">
      <alignment horizontal="left" vertical="top"/>
    </xf>
    <xf numFmtId="0" fontId="39" fillId="0" borderId="191" xfId="0" applyFont="1" applyBorder="1" applyAlignment="1">
      <alignment horizontal="left" wrapText="1"/>
    </xf>
    <xf numFmtId="0" fontId="150" fillId="0" borderId="192" xfId="0" applyFont="1" applyBorder="1"/>
    <xf numFmtId="0" fontId="150" fillId="0" borderId="191" xfId="0" applyFont="1" applyBorder="1"/>
    <xf numFmtId="0" fontId="57" fillId="0" borderId="195" xfId="0" applyFont="1" applyBorder="1"/>
    <xf numFmtId="167" fontId="187" fillId="150" borderId="198" xfId="20585" applyNumberFormat="1" applyFont="1" applyFill="1" applyBorder="1" applyAlignment="1">
      <alignment horizontal="center" vertical="center" wrapText="1"/>
    </xf>
    <xf numFmtId="0" fontId="187" fillId="150" borderId="198" xfId="20555" applyFont="1" applyFill="1" applyBorder="1" applyAlignment="1">
      <alignment horizontal="center" wrapText="1"/>
    </xf>
    <xf numFmtId="0" fontId="43" fillId="145" borderId="199" xfId="0" applyFont="1" applyFill="1" applyBorder="1"/>
    <xf numFmtId="164" fontId="57" fillId="0" borderId="0" xfId="20531" applyNumberFormat="1" applyFont="1"/>
    <xf numFmtId="0" fontId="150" fillId="0" borderId="0" xfId="0" applyFont="1" applyAlignment="1">
      <alignment vertical="center" wrapText="1"/>
    </xf>
    <xf numFmtId="0" fontId="187" fillId="146" borderId="200" xfId="20555" applyFont="1" applyFill="1" applyBorder="1" applyAlignment="1">
      <alignment horizontal="center" vertical="center" wrapText="1"/>
    </xf>
    <xf numFmtId="0" fontId="39" fillId="0" borderId="201" xfId="20555" applyFont="1" applyBorder="1" applyAlignment="1">
      <alignment horizontal="center" vertical="center"/>
    </xf>
    <xf numFmtId="0" fontId="187" fillId="147" borderId="202" xfId="20557" applyFont="1" applyFill="1" applyBorder="1" applyAlignment="1">
      <alignment horizontal="left" vertical="center"/>
    </xf>
    <xf numFmtId="0" fontId="150" fillId="150" borderId="203" xfId="0" applyFont="1" applyFill="1" applyBorder="1" applyAlignment="1">
      <alignment wrapText="1"/>
    </xf>
    <xf numFmtId="0" fontId="150" fillId="150" borderId="203" xfId="0" applyFont="1" applyFill="1" applyBorder="1" applyAlignment="1">
      <alignment horizontal="left" wrapText="1"/>
    </xf>
    <xf numFmtId="0" fontId="36" fillId="150" borderId="203" xfId="0" applyFont="1" applyFill="1" applyBorder="1" applyAlignment="1">
      <alignment wrapText="1"/>
    </xf>
    <xf numFmtId="0" fontId="39" fillId="0" borderId="204" xfId="20555" applyFont="1" applyBorder="1" applyAlignment="1">
      <alignment horizontal="left" vertical="center" indent="1"/>
    </xf>
    <xf numFmtId="165" fontId="39" fillId="147" borderId="202" xfId="20558" applyNumberFormat="1" applyFont="1" applyFill="1" applyBorder="1" applyAlignment="1">
      <alignment horizontal="center" vertical="center"/>
    </xf>
    <xf numFmtId="0" fontId="187" fillId="0" borderId="204" xfId="20557" applyFont="1" applyBorder="1" applyAlignment="1">
      <alignment horizontal="left" vertical="center"/>
    </xf>
    <xf numFmtId="42" fontId="39" fillId="147" borderId="202" xfId="20557" applyNumberFormat="1" applyFont="1" applyFill="1" applyBorder="1" applyAlignment="1">
      <alignment horizontal="center" vertical="center"/>
    </xf>
    <xf numFmtId="165" fontId="39" fillId="0" borderId="202" xfId="20558" applyNumberFormat="1" applyFont="1" applyFill="1" applyBorder="1" applyAlignment="1">
      <alignment horizontal="center" vertical="center"/>
    </xf>
    <xf numFmtId="0" fontId="187" fillId="0" borderId="204" xfId="20556" applyFont="1" applyBorder="1" applyAlignment="1">
      <alignment horizontal="left" vertical="center" wrapText="1"/>
    </xf>
    <xf numFmtId="165" fontId="39" fillId="147" borderId="202" xfId="17591" applyNumberFormat="1" applyFont="1" applyFill="1" applyBorder="1" applyAlignment="1">
      <alignment horizontal="center" vertical="center"/>
    </xf>
    <xf numFmtId="0" fontId="187" fillId="2" borderId="204" xfId="20555" applyFont="1" applyFill="1" applyBorder="1" applyAlignment="1">
      <alignment horizontal="left" vertical="center" wrapText="1"/>
    </xf>
    <xf numFmtId="0" fontId="39" fillId="150" borderId="203" xfId="0" applyFont="1" applyFill="1" applyBorder="1"/>
    <xf numFmtId="165" fontId="39" fillId="0" borderId="202" xfId="17591" applyNumberFormat="1" applyFont="1" applyBorder="1" applyAlignment="1">
      <alignment horizontal="center" vertical="center"/>
    </xf>
    <xf numFmtId="0" fontId="39" fillId="150" borderId="203" xfId="0" applyFont="1" applyFill="1" applyBorder="1" applyAlignment="1">
      <alignment wrapText="1"/>
    </xf>
    <xf numFmtId="42" fontId="39" fillId="147" borderId="202" xfId="20557" applyNumberFormat="1" applyFont="1" applyFill="1" applyBorder="1" applyAlignment="1">
      <alignment horizontal="left" vertical="center"/>
    </xf>
    <xf numFmtId="0" fontId="187" fillId="2" borderId="204" xfId="20555" applyFont="1" applyFill="1" applyBorder="1" applyAlignment="1">
      <alignment horizontal="left" vertical="center"/>
    </xf>
    <xf numFmtId="0" fontId="39" fillId="2" borderId="201" xfId="20555" applyFont="1" applyFill="1" applyBorder="1" applyAlignment="1">
      <alignment horizontal="center" vertical="center"/>
    </xf>
    <xf numFmtId="42" fontId="39" fillId="147" borderId="200" xfId="20557" applyNumberFormat="1" applyFont="1" applyFill="1" applyBorder="1" applyAlignment="1">
      <alignment horizontal="center" vertical="center"/>
    </xf>
    <xf numFmtId="0" fontId="39" fillId="145" borderId="201" xfId="0" applyFont="1" applyFill="1" applyBorder="1" applyAlignment="1">
      <alignment vertical="center" wrapText="1"/>
    </xf>
    <xf numFmtId="0" fontId="39" fillId="0" borderId="203" xfId="0" applyFont="1" applyBorder="1"/>
    <xf numFmtId="0" fontId="197" fillId="3" borderId="201" xfId="20586" applyFill="1" applyBorder="1" applyAlignment="1">
      <alignment vertical="center" wrapText="1"/>
    </xf>
    <xf numFmtId="0" fontId="59" fillId="3" borderId="201" xfId="20586" applyFont="1" applyFill="1" applyBorder="1" applyAlignment="1">
      <alignment vertical="center" wrapText="1"/>
    </xf>
    <xf numFmtId="0" fontId="43" fillId="145" borderId="203" xfId="0" applyFont="1" applyFill="1" applyBorder="1"/>
    <xf numFmtId="0" fontId="190" fillId="150" borderId="208" xfId="6" applyFont="1" applyFill="1" applyBorder="1" applyAlignment="1">
      <alignment horizontal="left"/>
    </xf>
    <xf numFmtId="42" fontId="57" fillId="146" borderId="201" xfId="0" applyNumberFormat="1" applyFont="1" applyFill="1" applyBorder="1" applyAlignment="1">
      <alignment horizontal="center"/>
    </xf>
    <xf numFmtId="0" fontId="39" fillId="0" borderId="201" xfId="0" applyFont="1" applyBorder="1" applyAlignment="1">
      <alignment horizontal="left" wrapText="1"/>
    </xf>
    <xf numFmtId="0" fontId="150" fillId="0" borderId="205" xfId="0" applyFont="1" applyBorder="1"/>
    <xf numFmtId="9" fontId="43" fillId="151" borderId="202" xfId="58" applyFont="1" applyFill="1" applyBorder="1"/>
    <xf numFmtId="9" fontId="43" fillId="151" borderId="200" xfId="58" applyFont="1" applyFill="1" applyBorder="1"/>
    <xf numFmtId="0" fontId="57" fillId="2" borderId="201" xfId="0" applyFont="1" applyFill="1" applyBorder="1"/>
    <xf numFmtId="0" fontId="39" fillId="0" borderId="209" xfId="0" applyFont="1" applyBorder="1" applyAlignment="1">
      <alignment horizontal="left" wrapText="1"/>
    </xf>
    <xf numFmtId="0" fontId="150" fillId="0" borderId="209" xfId="0" applyFont="1" applyBorder="1"/>
    <xf numFmtId="204" fontId="150" fillId="152" borderId="209" xfId="20530" applyNumberFormat="1" applyFont="1" applyFill="1" applyBorder="1"/>
    <xf numFmtId="9" fontId="43" fillId="151" borderId="209" xfId="58" applyFont="1" applyFill="1" applyBorder="1"/>
    <xf numFmtId="0" fontId="150" fillId="0" borderId="210" xfId="0" applyFont="1" applyBorder="1"/>
    <xf numFmtId="0" fontId="57" fillId="0" borderId="213" xfId="0" applyFont="1" applyBorder="1" applyAlignment="1">
      <alignment horizontal="left" vertical="center"/>
    </xf>
    <xf numFmtId="0" fontId="39" fillId="0" borderId="213" xfId="0" applyFont="1" applyBorder="1"/>
    <xf numFmtId="0" fontId="39" fillId="0" borderId="213" xfId="0" applyFont="1" applyBorder="1" applyAlignment="1">
      <alignment horizontal="center" vertical="center"/>
    </xf>
    <xf numFmtId="0" fontId="39" fillId="0" borderId="213" xfId="0" applyFont="1" applyBorder="1" applyAlignment="1">
      <alignment vertical="center"/>
    </xf>
    <xf numFmtId="0" fontId="39" fillId="0" borderId="213" xfId="0" applyFont="1" applyBorder="1" applyAlignment="1">
      <alignment horizontal="center"/>
    </xf>
    <xf numFmtId="0" fontId="39" fillId="0" borderId="213" xfId="0" applyFont="1" applyBorder="1" applyAlignment="1">
      <alignment vertical="center" wrapText="1"/>
    </xf>
    <xf numFmtId="0" fontId="187" fillId="150" borderId="214" xfId="20555" applyFont="1" applyFill="1" applyBorder="1" applyAlignment="1">
      <alignment horizontal="center" vertical="center" wrapText="1"/>
    </xf>
    <xf numFmtId="0" fontId="187" fillId="150" borderId="214" xfId="59" applyFont="1" applyFill="1" applyBorder="1"/>
    <xf numFmtId="0" fontId="187" fillId="146" borderId="209" xfId="20556" applyFont="1" applyFill="1" applyBorder="1" applyAlignment="1" applyProtection="1">
      <alignment horizontal="center" vertical="center" wrapText="1"/>
      <protection locked="0"/>
    </xf>
    <xf numFmtId="0" fontId="187" fillId="146" borderId="209" xfId="20556" applyFont="1" applyFill="1" applyBorder="1" applyAlignment="1" applyProtection="1">
      <alignment horizontal="center" wrapText="1"/>
      <protection locked="0"/>
    </xf>
    <xf numFmtId="165" fontId="187" fillId="146" borderId="209" xfId="17591" applyNumberFormat="1" applyFont="1" applyFill="1" applyBorder="1" applyAlignment="1" applyProtection="1">
      <alignment horizontal="center" vertical="center" wrapText="1"/>
      <protection locked="0"/>
    </xf>
    <xf numFmtId="0" fontId="187" fillId="146" borderId="209" xfId="20555" applyFont="1" applyFill="1" applyBorder="1" applyAlignment="1">
      <alignment horizontal="center" vertical="center" wrapText="1"/>
    </xf>
    <xf numFmtId="44" fontId="39" fillId="147" borderId="209" xfId="17841" applyNumberFormat="1" applyFont="1" applyFill="1" applyBorder="1" applyAlignment="1">
      <alignment horizontal="center" vertical="center"/>
    </xf>
    <xf numFmtId="42" fontId="39" fillId="147" borderId="209" xfId="20557" applyNumberFormat="1" applyFont="1" applyFill="1" applyBorder="1" applyAlignment="1">
      <alignment horizontal="center" vertical="center"/>
    </xf>
    <xf numFmtId="0" fontId="39" fillId="150" borderId="212" xfId="0" applyFont="1" applyFill="1" applyBorder="1"/>
    <xf numFmtId="0" fontId="39" fillId="150" borderId="216" xfId="0" applyFont="1" applyFill="1" applyBorder="1"/>
    <xf numFmtId="0" fontId="39" fillId="150" borderId="216" xfId="6" applyFont="1" applyFill="1" applyBorder="1" applyAlignment="1">
      <alignment horizontal="left"/>
    </xf>
    <xf numFmtId="0" fontId="57" fillId="0" borderId="213" xfId="0" applyFont="1" applyBorder="1" applyAlignment="1">
      <alignment vertical="center"/>
    </xf>
    <xf numFmtId="0" fontId="57" fillId="0" borderId="215" xfId="0" applyFont="1" applyBorder="1" applyAlignment="1">
      <alignment vertical="center"/>
    </xf>
    <xf numFmtId="0" fontId="39" fillId="0" borderId="213" xfId="0" applyFont="1" applyBorder="1" applyAlignment="1">
      <alignment horizontal="left" wrapText="1"/>
    </xf>
    <xf numFmtId="167" fontId="43" fillId="142" borderId="209" xfId="64" applyNumberFormat="1" applyFont="1" applyFill="1" applyBorder="1"/>
    <xf numFmtId="0" fontId="39" fillId="0" borderId="0" xfId="82" applyFont="1" applyFill="1" applyProtection="1">
      <protection locked="0"/>
    </xf>
    <xf numFmtId="204" fontId="202" fillId="156" borderId="161" xfId="5258" applyNumberFormat="1" applyFont="1" applyFill="1" applyBorder="1" applyAlignment="1">
      <alignment horizontal="left" wrapText="1" indent="1"/>
    </xf>
    <xf numFmtId="0" fontId="202" fillId="145" borderId="213" xfId="5258" applyFont="1" applyFill="1" applyBorder="1" applyAlignment="1">
      <alignment horizontal="left" wrapText="1" indent="1"/>
    </xf>
    <xf numFmtId="5" fontId="202" fillId="145" borderId="213" xfId="20530" applyNumberFormat="1" applyFont="1" applyFill="1" applyBorder="1" applyAlignment="1">
      <alignment horizontal="left" wrapText="1" indent="1"/>
    </xf>
    <xf numFmtId="0" fontId="190" fillId="0" borderId="2" xfId="5258" applyFont="1" applyFill="1" applyBorder="1" applyAlignment="1">
      <alignment horizontal="left" wrapText="1" indent="1"/>
    </xf>
    <xf numFmtId="0" fontId="190" fillId="0" borderId="2" xfId="5258" applyFont="1" applyFill="1" applyBorder="1" applyAlignment="1">
      <alignment horizontal="center"/>
    </xf>
    <xf numFmtId="0" fontId="190" fillId="0" borderId="2" xfId="5258" applyFont="1" applyFill="1" applyBorder="1" applyAlignment="1">
      <alignment horizontal="center" wrapText="1"/>
    </xf>
    <xf numFmtId="0" fontId="39" fillId="0" borderId="212" xfId="0" applyFont="1" applyBorder="1"/>
    <xf numFmtId="0" fontId="197" fillId="3" borderId="214" xfId="20586" applyFill="1" applyBorder="1" applyAlignment="1">
      <alignment horizontal="left" vertical="center" wrapText="1"/>
    </xf>
    <xf numFmtId="0" fontId="185" fillId="150" borderId="214" xfId="20555" applyFont="1" applyFill="1" applyBorder="1" applyAlignment="1">
      <alignment horizontal="center" wrapText="1"/>
    </xf>
    <xf numFmtId="0" fontId="185" fillId="150" borderId="214" xfId="59" applyFont="1" applyFill="1" applyBorder="1"/>
    <xf numFmtId="0" fontId="187" fillId="150" borderId="214" xfId="20555" applyFont="1" applyFill="1" applyBorder="1" applyAlignment="1">
      <alignment horizontal="center" wrapText="1"/>
    </xf>
    <xf numFmtId="42" fontId="57" fillId="146" borderId="213" xfId="0" applyNumberFormat="1" applyFont="1" applyFill="1" applyBorder="1" applyAlignment="1">
      <alignment horizontal="center"/>
    </xf>
    <xf numFmtId="0" fontId="57" fillId="146" borderId="213" xfId="0" applyFont="1" applyFill="1" applyBorder="1" applyAlignment="1">
      <alignment horizontal="center"/>
    </xf>
    <xf numFmtId="0" fontId="187" fillId="150" borderId="214" xfId="20555" applyFont="1" applyFill="1" applyBorder="1" applyAlignment="1">
      <alignment horizontal="left" wrapText="1"/>
    </xf>
    <xf numFmtId="0" fontId="39" fillId="152" borderId="216" xfId="0" applyFont="1" applyFill="1" applyBorder="1"/>
    <xf numFmtId="167" fontId="43" fillId="142" borderId="213" xfId="64" applyNumberFormat="1" applyFont="1" applyFill="1" applyBorder="1"/>
    <xf numFmtId="0" fontId="39" fillId="0" borderId="214" xfId="0" applyFont="1" applyBorder="1" applyAlignment="1">
      <alignment horizontal="left" wrapText="1"/>
    </xf>
    <xf numFmtId="0" fontId="39" fillId="0" borderId="215" xfId="0" applyFont="1" applyBorder="1" applyAlignment="1">
      <alignment horizontal="left" wrapText="1"/>
    </xf>
    <xf numFmtId="167" fontId="43" fillId="142" borderId="215" xfId="64" applyNumberFormat="1" applyFont="1" applyFill="1" applyBorder="1"/>
    <xf numFmtId="9" fontId="43" fillId="151" borderId="213" xfId="58" applyFont="1" applyFill="1" applyBorder="1"/>
    <xf numFmtId="0" fontId="187" fillId="3" borderId="214" xfId="20555" applyFont="1" applyFill="1" applyBorder="1" applyAlignment="1">
      <alignment horizontal="center" vertical="center" wrapText="1"/>
    </xf>
    <xf numFmtId="0" fontId="187" fillId="3" borderId="214" xfId="20555" applyFont="1" applyFill="1" applyBorder="1" applyAlignment="1">
      <alignment horizontal="left" wrapText="1"/>
    </xf>
    <xf numFmtId="0" fontId="39" fillId="158" borderId="216" xfId="0" applyFont="1" applyFill="1" applyBorder="1"/>
    <xf numFmtId="0" fontId="185" fillId="150" borderId="214" xfId="20555" applyFont="1" applyFill="1" applyBorder="1" applyAlignment="1">
      <alignment horizontal="center" vertical="center" wrapText="1"/>
    </xf>
    <xf numFmtId="0" fontId="185" fillId="150" borderId="214" xfId="168" applyFont="1" applyFill="1" applyBorder="1"/>
    <xf numFmtId="0" fontId="190" fillId="150" borderId="216" xfId="5258" applyFont="1" applyFill="1" applyBorder="1" applyAlignment="1">
      <alignment horizontal="left"/>
    </xf>
    <xf numFmtId="0" fontId="190" fillId="150" borderId="216" xfId="6" applyFont="1" applyFill="1" applyBorder="1" applyAlignment="1">
      <alignment horizontal="left"/>
    </xf>
    <xf numFmtId="0" fontId="202" fillId="145" borderId="213" xfId="6" applyFont="1" applyFill="1" applyBorder="1" applyAlignment="1">
      <alignment horizontal="left" wrapText="1" indent="1"/>
    </xf>
    <xf numFmtId="0" fontId="190" fillId="0" borderId="213" xfId="6" applyFont="1" applyBorder="1" applyAlignment="1">
      <alignment horizontal="left" indent="1"/>
    </xf>
    <xf numFmtId="166" fontId="190" fillId="0" borderId="213" xfId="6" applyNumberFormat="1" applyFont="1" applyBorder="1" applyAlignment="1">
      <alignment horizontal="left" wrapText="1" indent="1"/>
    </xf>
    <xf numFmtId="204" fontId="202" fillId="156" borderId="213" xfId="5258" applyNumberFormat="1" applyFont="1" applyFill="1" applyBorder="1" applyAlignment="1">
      <alignment horizontal="left" wrapText="1" indent="1"/>
    </xf>
    <xf numFmtId="9" fontId="202" fillId="156" borderId="213" xfId="58" applyFont="1" applyFill="1" applyBorder="1" applyAlignment="1">
      <alignment horizontal="left" wrapText="1" indent="1"/>
    </xf>
    <xf numFmtId="0" fontId="202" fillId="156" borderId="213" xfId="5258" applyFont="1" applyFill="1" applyBorder="1" applyAlignment="1">
      <alignment horizontal="left" wrapText="1" indent="1"/>
    </xf>
    <xf numFmtId="0" fontId="190" fillId="2" borderId="213" xfId="5258" applyFont="1" applyFill="1" applyBorder="1"/>
    <xf numFmtId="0" fontId="190" fillId="2" borderId="213" xfId="5258" applyFont="1" applyFill="1" applyBorder="1" applyAlignment="1">
      <alignment horizontal="center"/>
    </xf>
    <xf numFmtId="0" fontId="190" fillId="0" borderId="213" xfId="5258" applyFont="1" applyFill="1" applyBorder="1" applyAlignment="1">
      <alignment horizontal="center"/>
    </xf>
    <xf numFmtId="6" fontId="190" fillId="2" borderId="213" xfId="5258" applyNumberFormat="1" applyFont="1" applyFill="1" applyBorder="1"/>
    <xf numFmtId="0" fontId="190" fillId="2" borderId="213" xfId="5258" applyNumberFormat="1" applyFont="1" applyFill="1" applyBorder="1" applyAlignment="1">
      <alignment horizontal="center"/>
    </xf>
    <xf numFmtId="0" fontId="190" fillId="2" borderId="213" xfId="5258" applyNumberFormat="1" applyFont="1" applyFill="1" applyBorder="1"/>
    <xf numFmtId="6" fontId="190" fillId="2" borderId="213" xfId="5258" applyNumberFormat="1" applyFont="1" applyFill="1" applyBorder="1" applyAlignment="1">
      <alignment horizontal="center"/>
    </xf>
    <xf numFmtId="0" fontId="187" fillId="150" borderId="214" xfId="20574" applyFont="1" applyFill="1" applyBorder="1"/>
    <xf numFmtId="0" fontId="39" fillId="145" borderId="213" xfId="0" applyFont="1" applyFill="1" applyBorder="1" applyAlignment="1">
      <alignment vertical="center" wrapText="1"/>
    </xf>
    <xf numFmtId="10" fontId="39" fillId="145" borderId="213" xfId="58" applyNumberFormat="1" applyFont="1" applyFill="1" applyBorder="1" applyAlignment="1">
      <alignment horizontal="center" vertical="center"/>
    </xf>
    <xf numFmtId="10" fontId="39" fillId="145" borderId="213" xfId="0" applyNumberFormat="1" applyFont="1" applyFill="1" applyBorder="1" applyAlignment="1">
      <alignment horizontal="center" vertical="center"/>
    </xf>
    <xf numFmtId="0" fontId="57" fillId="2" borderId="214" xfId="0" applyFont="1" applyFill="1" applyBorder="1"/>
    <xf numFmtId="0" fontId="39" fillId="0" borderId="213" xfId="20555" applyFont="1" applyBorder="1" applyAlignment="1">
      <alignment horizontal="center" vertical="center"/>
    </xf>
    <xf numFmtId="0" fontId="187" fillId="0" borderId="213" xfId="20557" applyFont="1" applyBorder="1" applyAlignment="1">
      <alignment horizontal="left" vertical="center"/>
    </xf>
    <xf numFmtId="165" fontId="187" fillId="147" borderId="213" xfId="17591" applyNumberFormat="1" applyFont="1" applyFill="1" applyBorder="1" applyAlignment="1">
      <alignment horizontal="left" vertical="center"/>
    </xf>
    <xf numFmtId="0" fontId="187" fillId="147" borderId="213" xfId="20557" applyFont="1" applyFill="1" applyBorder="1" applyAlignment="1">
      <alignment horizontal="left" vertical="center"/>
    </xf>
    <xf numFmtId="0" fontId="39" fillId="0" borderId="213" xfId="20555" applyFont="1" applyBorder="1" applyAlignment="1">
      <alignment horizontal="left" vertical="center" indent="1"/>
    </xf>
    <xf numFmtId="165" fontId="39" fillId="3" borderId="213" xfId="17591" applyNumberFormat="1" applyFont="1" applyFill="1" applyBorder="1" applyAlignment="1">
      <alignment horizontal="center" vertical="center"/>
    </xf>
    <xf numFmtId="165" fontId="39" fillId="0" borderId="213" xfId="17591" applyNumberFormat="1" applyFont="1" applyBorder="1" applyAlignment="1">
      <alignment horizontal="center" vertical="center"/>
    </xf>
    <xf numFmtId="165" fontId="39" fillId="147" borderId="213" xfId="20558" applyNumberFormat="1" applyFont="1" applyFill="1" applyBorder="1" applyAlignment="1">
      <alignment horizontal="center" vertical="center"/>
    </xf>
    <xf numFmtId="165" fontId="39" fillId="0" borderId="213" xfId="20558" applyNumberFormat="1" applyFont="1" applyBorder="1" applyAlignment="1">
      <alignment horizontal="center" vertical="center"/>
    </xf>
    <xf numFmtId="165" fontId="39" fillId="147" borderId="213" xfId="17591" applyNumberFormat="1" applyFont="1" applyFill="1" applyBorder="1" applyAlignment="1">
      <alignment horizontal="center" vertical="center"/>
    </xf>
    <xf numFmtId="42" fontId="39" fillId="147" borderId="213" xfId="20557" applyNumberFormat="1" applyFont="1" applyFill="1" applyBorder="1" applyAlignment="1">
      <alignment horizontal="center" vertical="center"/>
    </xf>
    <xf numFmtId="42" fontId="39" fillId="147" borderId="213" xfId="20557" applyNumberFormat="1" applyFont="1" applyFill="1" applyBorder="1" applyAlignment="1">
      <alignment horizontal="left" vertical="center"/>
    </xf>
    <xf numFmtId="44" fontId="39" fillId="147" borderId="213" xfId="17841" applyNumberFormat="1" applyFont="1" applyFill="1" applyBorder="1" applyAlignment="1">
      <alignment horizontal="center" vertical="center"/>
    </xf>
    <xf numFmtId="0" fontId="39" fillId="2" borderId="213" xfId="20555" applyFont="1" applyFill="1" applyBorder="1" applyAlignment="1">
      <alignment horizontal="center" vertical="center"/>
    </xf>
    <xf numFmtId="0" fontId="187" fillId="2" borderId="213" xfId="20555" applyFont="1" applyFill="1" applyBorder="1" applyAlignment="1">
      <alignment horizontal="left" vertical="center"/>
    </xf>
    <xf numFmtId="165" fontId="39" fillId="0" borderId="213" xfId="20558" applyNumberFormat="1" applyFont="1" applyFill="1" applyBorder="1" applyAlignment="1">
      <alignment horizontal="center" vertical="center"/>
    </xf>
    <xf numFmtId="0" fontId="187" fillId="0" borderId="213" xfId="20556" applyFont="1" applyBorder="1" applyAlignment="1">
      <alignment horizontal="left" vertical="center" wrapText="1"/>
    </xf>
    <xf numFmtId="0" fontId="187" fillId="2" borderId="213" xfId="20555" applyFont="1" applyFill="1" applyBorder="1" applyAlignment="1">
      <alignment horizontal="left" vertical="center" wrapText="1"/>
    </xf>
    <xf numFmtId="213" fontId="43" fillId="145" borderId="213" xfId="20534" applyNumberFormat="1" applyFont="1" applyFill="1" applyBorder="1"/>
    <xf numFmtId="0" fontId="187" fillId="146" borderId="213" xfId="20557" applyFont="1" applyFill="1" applyBorder="1" applyAlignment="1">
      <alignment vertical="center" wrapText="1"/>
    </xf>
    <xf numFmtId="0" fontId="187" fillId="146" borderId="213" xfId="20557" applyFont="1" applyFill="1" applyBorder="1" applyAlignment="1">
      <alignment vertical="center"/>
    </xf>
    <xf numFmtId="0" fontId="187" fillId="164" borderId="213" xfId="20557" applyFont="1" applyFill="1" applyBorder="1" applyAlignment="1">
      <alignment horizontal="center" vertical="center" wrapText="1"/>
    </xf>
    <xf numFmtId="0" fontId="39" fillId="0" borderId="213" xfId="198" applyFont="1" applyBorder="1" applyAlignment="1">
      <alignment horizontal="center"/>
    </xf>
    <xf numFmtId="0" fontId="39" fillId="0" borderId="213" xfId="198" applyFont="1" applyBorder="1"/>
    <xf numFmtId="0" fontId="39" fillId="0" borderId="213" xfId="198" applyFont="1" applyBorder="1" applyAlignment="1">
      <alignment wrapText="1"/>
    </xf>
    <xf numFmtId="0" fontId="39" fillId="0" borderId="213" xfId="198" applyFont="1" applyBorder="1" applyAlignment="1">
      <alignment horizontal="center" wrapText="1"/>
    </xf>
    <xf numFmtId="3" fontId="39" fillId="0" borderId="213" xfId="198" applyNumberFormat="1" applyFont="1" applyBorder="1"/>
    <xf numFmtId="0" fontId="39" fillId="0" borderId="213" xfId="198" applyFont="1" applyBorder="1" applyAlignment="1">
      <alignment horizontal="left" wrapText="1"/>
    </xf>
    <xf numFmtId="0" fontId="187" fillId="160" borderId="213" xfId="5258" applyFont="1" applyFill="1" applyBorder="1" applyAlignment="1">
      <alignment horizontal="center" vertical="center" wrapText="1"/>
    </xf>
    <xf numFmtId="3" fontId="211" fillId="0" borderId="205" xfId="0" applyNumberFormat="1" applyFont="1" applyBorder="1"/>
    <xf numFmtId="10" fontId="39" fillId="0" borderId="213" xfId="198" applyNumberFormat="1" applyFont="1" applyBorder="1"/>
    <xf numFmtId="4" fontId="39" fillId="0" borderId="213" xfId="198" applyNumberFormat="1" applyFont="1" applyBorder="1"/>
    <xf numFmtId="6" fontId="39" fillId="0" borderId="213" xfId="198" applyNumberFormat="1" applyFont="1" applyBorder="1"/>
    <xf numFmtId="9" fontId="39" fillId="0" borderId="213" xfId="198" applyNumberFormat="1" applyFont="1" applyBorder="1"/>
    <xf numFmtId="0" fontId="39" fillId="0" borderId="0" xfId="198" applyFont="1" applyAlignment="1">
      <alignment horizontal="left" wrapText="1"/>
    </xf>
    <xf numFmtId="0" fontId="187" fillId="146" borderId="213" xfId="20557" applyFont="1" applyFill="1" applyBorder="1" applyAlignment="1">
      <alignment horizontal="left" vertical="center" wrapText="1"/>
    </xf>
    <xf numFmtId="0" fontId="39" fillId="0" borderId="213" xfId="198" applyFont="1" applyBorder="1" applyAlignment="1">
      <alignment vertical="top" wrapText="1"/>
    </xf>
    <xf numFmtId="0" fontId="39" fillId="0" borderId="0" xfId="198" applyFont="1" applyAlignment="1">
      <alignment vertical="top" wrapText="1"/>
    </xf>
    <xf numFmtId="167" fontId="39" fillId="0" borderId="213" xfId="64" applyNumberFormat="1" applyFont="1" applyBorder="1"/>
    <xf numFmtId="167" fontId="39" fillId="0" borderId="0" xfId="64" applyNumberFormat="1" applyFont="1"/>
    <xf numFmtId="0" fontId="187" fillId="158" borderId="214" xfId="0" applyFont="1" applyFill="1" applyBorder="1" applyAlignment="1">
      <alignment horizontal="left" wrapText="1"/>
    </xf>
    <xf numFmtId="0" fontId="150" fillId="0" borderId="0" xfId="0" applyFont="1" applyAlignment="1">
      <alignment vertical="top" wrapText="1"/>
    </xf>
    <xf numFmtId="0" fontId="211" fillId="0" borderId="0" xfId="5258" applyFont="1" applyFill="1" applyBorder="1" applyAlignment="1">
      <alignment horizontal="left"/>
    </xf>
    <xf numFmtId="0" fontId="187" fillId="3" borderId="213" xfId="20555" applyFont="1" applyFill="1" applyBorder="1" applyAlignment="1">
      <alignment horizontal="center" vertical="center" wrapText="1"/>
    </xf>
    <xf numFmtId="0" fontId="226" fillId="148" borderId="154" xfId="0" applyFont="1" applyFill="1" applyBorder="1" applyAlignment="1">
      <alignment horizontal="center" vertical="center" wrapText="1"/>
    </xf>
    <xf numFmtId="0" fontId="190" fillId="0" borderId="213" xfId="5258" applyFont="1" applyFill="1" applyBorder="1" applyAlignment="1">
      <alignment horizontal="left" indent="1"/>
    </xf>
    <xf numFmtId="217" fontId="202" fillId="145" borderId="2" xfId="5258" applyNumberFormat="1" applyFont="1" applyFill="1" applyBorder="1" applyAlignment="1">
      <alignment horizontal="left" wrapText="1" indent="1"/>
    </xf>
    <xf numFmtId="217" fontId="202" fillId="145" borderId="213" xfId="5258" applyNumberFormat="1" applyFont="1" applyFill="1" applyBorder="1" applyAlignment="1">
      <alignment horizontal="left" wrapText="1" indent="1"/>
    </xf>
    <xf numFmtId="217" fontId="202" fillId="145" borderId="141" xfId="5258" applyNumberFormat="1" applyFont="1" applyFill="1" applyBorder="1" applyAlignment="1">
      <alignment horizontal="left" wrapText="1" indent="1"/>
    </xf>
    <xf numFmtId="204" fontId="39" fillId="3" borderId="202" xfId="5258" applyNumberFormat="1" applyFont="1" applyFill="1" applyBorder="1"/>
    <xf numFmtId="204" fontId="194" fillId="3" borderId="202" xfId="20530" applyNumberFormat="1" applyFont="1" applyFill="1" applyBorder="1" applyAlignment="1">
      <alignment horizontal="right" vertical="center"/>
    </xf>
    <xf numFmtId="204" fontId="194" fillId="3" borderId="142" xfId="20530" applyNumberFormat="1" applyFont="1" applyFill="1" applyBorder="1" applyAlignment="1">
      <alignment horizontal="right" vertical="center"/>
    </xf>
    <xf numFmtId="204" fontId="39" fillId="3" borderId="151" xfId="5258" applyNumberFormat="1" applyFont="1" applyFill="1" applyBorder="1"/>
    <xf numFmtId="204" fontId="39" fillId="3" borderId="5" xfId="5258" applyNumberFormat="1" applyFont="1" applyFill="1" applyBorder="1"/>
    <xf numFmtId="204" fontId="194" fillId="3" borderId="216" xfId="20530" applyNumberFormat="1" applyFont="1" applyFill="1" applyBorder="1" applyAlignment="1">
      <alignment horizontal="right" vertical="center"/>
    </xf>
    <xf numFmtId="204" fontId="13" fillId="0" borderId="0" xfId="20561" applyNumberFormat="1" applyFont="1"/>
    <xf numFmtId="0" fontId="5" fillId="0" borderId="0" xfId="42832"/>
    <xf numFmtId="0" fontId="187" fillId="150" borderId="214" xfId="42834" applyFont="1" applyFill="1" applyBorder="1"/>
    <xf numFmtId="0" fontId="5" fillId="3" borderId="159" xfId="42832" applyFill="1" applyBorder="1"/>
    <xf numFmtId="0" fontId="187" fillId="0" borderId="0" xfId="42833" applyFont="1"/>
    <xf numFmtId="0" fontId="198" fillId="0" borderId="0" xfId="42832" applyFont="1" applyAlignment="1">
      <alignment wrapText="1"/>
    </xf>
    <xf numFmtId="0" fontId="39" fillId="0" borderId="0" xfId="42832" applyFont="1"/>
    <xf numFmtId="0" fontId="5" fillId="0" borderId="0" xfId="0" applyFont="1"/>
    <xf numFmtId="204" fontId="150" fillId="152" borderId="3" xfId="0" applyNumberFormat="1" applyFont="1" applyFill="1" applyBorder="1"/>
    <xf numFmtId="204" fontId="150" fillId="152" borderId="209" xfId="0" applyNumberFormat="1" applyFont="1" applyFill="1" applyBorder="1"/>
    <xf numFmtId="204" fontId="150" fillId="154" borderId="149" xfId="64" applyNumberFormat="1" applyFont="1" applyFill="1" applyBorder="1"/>
    <xf numFmtId="204" fontId="150" fillId="154" borderId="52" xfId="0" applyNumberFormat="1" applyFont="1" applyFill="1" applyBorder="1"/>
    <xf numFmtId="204" fontId="150" fillId="154" borderId="147" xfId="0" applyNumberFormat="1" applyFont="1" applyFill="1" applyBorder="1"/>
    <xf numFmtId="204" fontId="150" fillId="155" borderId="149" xfId="0" applyNumberFormat="1" applyFont="1" applyFill="1" applyBorder="1"/>
    <xf numFmtId="204" fontId="150" fillId="155" borderId="52" xfId="0" applyNumberFormat="1" applyFont="1" applyFill="1" applyBorder="1"/>
    <xf numFmtId="204" fontId="150" fillId="152" borderId="149" xfId="0" applyNumberFormat="1" applyFont="1" applyFill="1" applyBorder="1"/>
    <xf numFmtId="204" fontId="150" fillId="152" borderId="52" xfId="0" applyNumberFormat="1" applyFont="1" applyFill="1" applyBorder="1"/>
    <xf numFmtId="204" fontId="150" fillId="152" borderId="210" xfId="0" applyNumberFormat="1" applyFont="1" applyFill="1" applyBorder="1"/>
    <xf numFmtId="204" fontId="150" fillId="155" borderId="209" xfId="0" applyNumberFormat="1" applyFont="1" applyFill="1" applyBorder="1"/>
    <xf numFmtId="204" fontId="150" fillId="154" borderId="52" xfId="64" applyNumberFormat="1" applyFont="1" applyFill="1" applyBorder="1"/>
    <xf numFmtId="204" fontId="150" fillId="154" borderId="210" xfId="64" applyNumberFormat="1" applyFont="1" applyFill="1" applyBorder="1"/>
    <xf numFmtId="204" fontId="150" fillId="152" borderId="9" xfId="0" applyNumberFormat="1" applyFont="1" applyFill="1" applyBorder="1"/>
    <xf numFmtId="204" fontId="150" fillId="152" borderId="141" xfId="0" applyNumberFormat="1" applyFont="1" applyFill="1" applyBorder="1"/>
    <xf numFmtId="165" fontId="39" fillId="149" borderId="213" xfId="58" applyNumberFormat="1" applyFont="1" applyFill="1" applyBorder="1" applyAlignment="1">
      <alignment horizontal="center" vertical="center"/>
    </xf>
    <xf numFmtId="165" fontId="39" fillId="147" borderId="213" xfId="58" applyNumberFormat="1" applyFont="1" applyFill="1" applyBorder="1" applyAlignment="1">
      <alignment horizontal="center" vertical="center"/>
    </xf>
    <xf numFmtId="165" fontId="39" fillId="147" borderId="213" xfId="58" applyNumberFormat="1" applyFont="1" applyFill="1" applyBorder="1" applyAlignment="1">
      <alignment horizontal="left" vertical="center"/>
    </xf>
    <xf numFmtId="165" fontId="39" fillId="147" borderId="110" xfId="58" applyNumberFormat="1" applyFont="1" applyFill="1" applyBorder="1" applyAlignment="1">
      <alignment horizontal="center" vertical="center"/>
    </xf>
    <xf numFmtId="165" fontId="187" fillId="147" borderId="46" xfId="58" applyNumberFormat="1" applyFont="1" applyFill="1" applyBorder="1" applyAlignment="1">
      <alignment horizontal="left" vertical="center"/>
    </xf>
    <xf numFmtId="165" fontId="39" fillId="147" borderId="141" xfId="58" applyNumberFormat="1" applyFont="1" applyFill="1" applyBorder="1" applyAlignment="1">
      <alignment horizontal="center" vertical="center"/>
    </xf>
    <xf numFmtId="165" fontId="187" fillId="147" borderId="2" xfId="58" applyNumberFormat="1" applyFont="1" applyFill="1" applyBorder="1" applyAlignment="1">
      <alignment horizontal="left" vertical="center"/>
    </xf>
    <xf numFmtId="0" fontId="202" fillId="145" borderId="213" xfId="5258" applyFont="1" applyFill="1" applyBorder="1" applyAlignment="1">
      <alignment horizontal="left" vertical="center" wrapText="1"/>
    </xf>
    <xf numFmtId="0" fontId="202" fillId="145" borderId="213" xfId="5258" applyFont="1" applyFill="1" applyBorder="1" applyAlignment="1">
      <alignment horizontal="left" vertical="center"/>
    </xf>
    <xf numFmtId="0" fontId="190" fillId="2" borderId="0" xfId="5258" applyFont="1" applyFill="1" applyAlignment="1">
      <alignment vertical="center"/>
    </xf>
    <xf numFmtId="0" fontId="190" fillId="2" borderId="0" xfId="5258" applyFont="1" applyFill="1" applyAlignment="1">
      <alignment horizontal="left" vertical="center"/>
    </xf>
    <xf numFmtId="0" fontId="190" fillId="2" borderId="0" xfId="5258" applyFont="1" applyFill="1" applyAlignment="1">
      <alignment horizontal="left" vertical="center" wrapText="1"/>
    </xf>
    <xf numFmtId="0" fontId="190" fillId="0" borderId="0" xfId="5258" applyFont="1" applyFill="1" applyAlignment="1">
      <alignment horizontal="center" vertical="center"/>
    </xf>
    <xf numFmtId="0" fontId="190" fillId="2" borderId="0" xfId="5258" applyFont="1" applyFill="1" applyAlignment="1">
      <alignment horizontal="center" vertical="center"/>
    </xf>
    <xf numFmtId="164" fontId="190" fillId="2" borderId="0" xfId="202" applyNumberFormat="1" applyFont="1" applyFill="1" applyAlignment="1">
      <alignment horizontal="center" vertical="center"/>
    </xf>
    <xf numFmtId="43" fontId="190" fillId="2" borderId="0" xfId="64" applyFont="1" applyFill="1" applyAlignment="1">
      <alignment horizontal="center" vertical="center"/>
    </xf>
    <xf numFmtId="49" fontId="190" fillId="2" borderId="0" xfId="5258" applyNumberFormat="1" applyFont="1" applyFill="1" applyAlignment="1">
      <alignment vertical="center"/>
    </xf>
    <xf numFmtId="0" fontId="185" fillId="150" borderId="214" xfId="168" applyFont="1" applyFill="1" applyBorder="1" applyAlignment="1">
      <alignment vertical="center"/>
    </xf>
    <xf numFmtId="0" fontId="199" fillId="2" borderId="0" xfId="5258" applyFont="1" applyFill="1" applyAlignment="1">
      <alignment vertical="center"/>
    </xf>
    <xf numFmtId="0" fontId="185" fillId="0" borderId="0" xfId="20546" applyFont="1" applyAlignment="1">
      <alignment vertical="center"/>
    </xf>
    <xf numFmtId="0" fontId="185" fillId="2" borderId="0" xfId="20546" applyFont="1" applyFill="1" applyAlignment="1">
      <alignment vertical="center"/>
    </xf>
    <xf numFmtId="0" fontId="185" fillId="2" borderId="0" xfId="5258" applyFont="1" applyFill="1" applyAlignment="1">
      <alignment vertical="center"/>
    </xf>
    <xf numFmtId="0" fontId="203" fillId="0" borderId="0" xfId="0" applyFont="1" applyAlignment="1">
      <alignment vertical="center"/>
    </xf>
    <xf numFmtId="0" fontId="201" fillId="2" borderId="0" xfId="5258" applyFont="1" applyFill="1" applyAlignment="1">
      <alignment vertical="center"/>
    </xf>
    <xf numFmtId="0" fontId="205" fillId="2" borderId="0" xfId="5258" applyFont="1" applyFill="1" applyAlignment="1">
      <alignment horizontal="center" vertical="center"/>
    </xf>
    <xf numFmtId="0" fontId="204" fillId="2" borderId="0" xfId="5258" applyFont="1" applyFill="1" applyAlignment="1">
      <alignment horizontal="left" vertical="center"/>
    </xf>
    <xf numFmtId="0" fontId="204" fillId="2" borderId="0" xfId="5258" applyFont="1" applyFill="1" applyAlignment="1">
      <alignment horizontal="left" vertical="center" wrapText="1"/>
    </xf>
    <xf numFmtId="0" fontId="224" fillId="2" borderId="0" xfId="5258" applyFont="1" applyFill="1" applyAlignment="1">
      <alignment vertical="center" wrapText="1"/>
    </xf>
    <xf numFmtId="0" fontId="0" fillId="143" borderId="201" xfId="0" applyFill="1" applyBorder="1" applyAlignment="1">
      <alignment vertical="center"/>
    </xf>
    <xf numFmtId="0" fontId="0" fillId="143" borderId="213" xfId="0" applyFill="1" applyBorder="1" applyAlignment="1">
      <alignment vertical="center"/>
    </xf>
    <xf numFmtId="0" fontId="202" fillId="145" borderId="213" xfId="5258" applyFont="1" applyFill="1" applyBorder="1" applyAlignment="1">
      <alignment horizontal="center" vertical="center"/>
    </xf>
    <xf numFmtId="204" fontId="0" fillId="143" borderId="213" xfId="0" applyNumberFormat="1" applyFill="1" applyBorder="1" applyAlignment="1">
      <alignment vertical="center"/>
    </xf>
    <xf numFmtId="39" fontId="0" fillId="143" borderId="213" xfId="0" applyNumberFormat="1" applyFill="1" applyBorder="1" applyAlignment="1">
      <alignment vertical="center"/>
    </xf>
    <xf numFmtId="2" fontId="0" fillId="143" borderId="213" xfId="0" applyNumberFormat="1" applyFill="1" applyBorder="1" applyAlignment="1">
      <alignment vertical="center"/>
    </xf>
    <xf numFmtId="204" fontId="0" fillId="3" borderId="160" xfId="64" applyNumberFormat="1" applyFont="1" applyFill="1" applyBorder="1" applyAlignment="1">
      <alignment vertical="center"/>
    </xf>
    <xf numFmtId="167" fontId="0" fillId="3" borderId="160" xfId="64" applyNumberFormat="1" applyFont="1" applyFill="1" applyBorder="1" applyAlignment="1">
      <alignment vertical="center"/>
    </xf>
    <xf numFmtId="0" fontId="39" fillId="0" borderId="213" xfId="198" applyFont="1" applyBorder="1" applyAlignment="1">
      <alignment horizontal="left" vertical="top" wrapText="1"/>
    </xf>
    <xf numFmtId="0" fontId="39" fillId="0" borderId="0" xfId="198" applyFont="1" applyAlignment="1">
      <alignment horizontal="left" vertical="top" wrapText="1"/>
    </xf>
    <xf numFmtId="0" fontId="211" fillId="0" borderId="0" xfId="5258" applyFont="1" applyFill="1" applyBorder="1" applyAlignment="1">
      <alignment horizontal="left" vertical="top" wrapText="1"/>
    </xf>
    <xf numFmtId="0" fontId="187" fillId="146" borderId="213" xfId="20557" applyFont="1" applyFill="1" applyBorder="1" applyAlignment="1">
      <alignment horizontal="left" vertical="top" wrapText="1"/>
    </xf>
    <xf numFmtId="0" fontId="190" fillId="0" borderId="0" xfId="5258" applyFont="1" applyFill="1" applyBorder="1" applyAlignment="1">
      <alignment vertical="center"/>
    </xf>
    <xf numFmtId="0" fontId="228" fillId="0" borderId="0" xfId="0" applyFont="1" applyAlignment="1">
      <alignment horizontal="left"/>
    </xf>
    <xf numFmtId="3" fontId="214" fillId="150" borderId="0" xfId="0" applyNumberFormat="1" applyFont="1" applyFill="1"/>
    <xf numFmtId="43" fontId="186" fillId="146" borderId="103" xfId="64" applyFont="1" applyFill="1" applyBorder="1" applyAlignment="1" applyProtection="1">
      <alignment horizontal="center" vertical="center" wrapText="1"/>
      <protection locked="0"/>
    </xf>
    <xf numFmtId="0" fontId="55" fillId="162" borderId="217" xfId="0" applyFont="1" applyFill="1" applyBorder="1" applyAlignment="1">
      <alignment horizontal="center" wrapText="1"/>
    </xf>
    <xf numFmtId="0" fontId="55" fillId="162" borderId="0" xfId="0" applyFont="1" applyFill="1" applyAlignment="1">
      <alignment horizontal="center" wrapText="1"/>
    </xf>
    <xf numFmtId="0" fontId="55" fillId="162" borderId="218" xfId="0" applyFont="1" applyFill="1" applyBorder="1" applyAlignment="1">
      <alignment horizontal="center" wrapText="1"/>
    </xf>
    <xf numFmtId="43" fontId="186" fillId="146" borderId="219" xfId="64" applyFont="1" applyFill="1" applyBorder="1" applyAlignment="1" applyProtection="1">
      <alignment horizontal="center" vertical="center" wrapText="1"/>
      <protection locked="0"/>
    </xf>
    <xf numFmtId="43" fontId="186" fillId="0" borderId="213" xfId="64" applyFont="1" applyFill="1" applyBorder="1" applyAlignment="1" applyProtection="1">
      <alignment horizontal="center" vertical="center" wrapText="1"/>
      <protection locked="0"/>
    </xf>
    <xf numFmtId="5" fontId="202" fillId="145" borderId="141" xfId="20530" applyNumberFormat="1" applyFont="1" applyFill="1" applyBorder="1" applyAlignment="1">
      <alignment horizontal="left" wrapText="1" indent="1"/>
    </xf>
    <xf numFmtId="5" fontId="202" fillId="156" borderId="161" xfId="20530" applyNumberFormat="1" applyFont="1" applyFill="1" applyBorder="1" applyAlignment="1">
      <alignment horizontal="left" wrapText="1" indent="1"/>
    </xf>
    <xf numFmtId="5" fontId="202" fillId="145" borderId="2" xfId="20530" applyNumberFormat="1" applyFont="1" applyFill="1" applyBorder="1" applyAlignment="1">
      <alignment horizontal="left" wrapText="1" indent="1"/>
    </xf>
    <xf numFmtId="5" fontId="202" fillId="156" borderId="160" xfId="20530" applyNumberFormat="1" applyFont="1" applyFill="1" applyBorder="1" applyAlignment="1">
      <alignment horizontal="left" wrapText="1" indent="1"/>
    </xf>
    <xf numFmtId="217" fontId="202" fillId="156" borderId="161" xfId="5258" applyNumberFormat="1" applyFont="1" applyFill="1" applyBorder="1" applyAlignment="1">
      <alignment horizontal="left" wrapText="1" indent="1"/>
    </xf>
    <xf numFmtId="217" fontId="202" fillId="156" borderId="160" xfId="5258" applyNumberFormat="1" applyFont="1" applyFill="1" applyBorder="1" applyAlignment="1">
      <alignment horizontal="left" wrapText="1" indent="1"/>
    </xf>
    <xf numFmtId="204" fontId="57" fillId="3" borderId="157" xfId="0" applyNumberFormat="1" applyFont="1" applyFill="1" applyBorder="1" applyAlignment="1">
      <alignment vertical="center"/>
    </xf>
    <xf numFmtId="204" fontId="57" fillId="3" borderId="160" xfId="0" applyNumberFormat="1" applyFont="1" applyFill="1" applyBorder="1" applyAlignment="1">
      <alignment vertical="center"/>
    </xf>
    <xf numFmtId="204" fontId="57" fillId="3" borderId="158" xfId="0" applyNumberFormat="1" applyFont="1" applyFill="1" applyBorder="1" applyAlignment="1">
      <alignment vertical="center"/>
    </xf>
    <xf numFmtId="204" fontId="0" fillId="0" borderId="213" xfId="0" applyNumberFormat="1" applyBorder="1"/>
    <xf numFmtId="204" fontId="39" fillId="3" borderId="213" xfId="5258" applyNumberFormat="1" applyFont="1" applyFill="1" applyBorder="1"/>
    <xf numFmtId="204" fontId="150" fillId="156" borderId="213" xfId="20530" applyNumberFormat="1" applyFont="1" applyFill="1" applyBorder="1" applyAlignment="1" applyProtection="1">
      <alignment horizontal="right" vertical="center"/>
      <protection locked="0"/>
    </xf>
    <xf numFmtId="204" fontId="150" fillId="145" borderId="213" xfId="20530" applyNumberFormat="1" applyFont="1" applyFill="1" applyBorder="1" applyAlignment="1" applyProtection="1">
      <alignment horizontal="right" vertical="center"/>
      <protection locked="0"/>
    </xf>
    <xf numFmtId="204" fontId="150" fillId="145" borderId="213" xfId="20530" applyNumberFormat="1" applyFont="1" applyFill="1" applyBorder="1" applyAlignment="1">
      <alignment horizontal="right" vertical="center"/>
    </xf>
    <xf numFmtId="204" fontId="194" fillId="3" borderId="213" xfId="20530" applyNumberFormat="1" applyFont="1" applyFill="1" applyBorder="1" applyAlignment="1">
      <alignment horizontal="right" vertical="center"/>
    </xf>
    <xf numFmtId="204" fontId="194" fillId="3" borderId="141" xfId="20530" applyNumberFormat="1" applyFont="1" applyFill="1" applyBorder="1" applyAlignment="1">
      <alignment horizontal="right" vertical="center"/>
    </xf>
    <xf numFmtId="204" fontId="39" fillId="3" borderId="150" xfId="5258" applyNumberFormat="1" applyFont="1" applyFill="1" applyBorder="1"/>
    <xf numFmtId="204" fontId="150" fillId="156" borderId="150" xfId="20530" applyNumberFormat="1" applyFont="1" applyFill="1" applyBorder="1" applyAlignment="1" applyProtection="1">
      <alignment horizontal="right" vertical="center"/>
      <protection locked="0"/>
    </xf>
    <xf numFmtId="204" fontId="39" fillId="3" borderId="2" xfId="5258" applyNumberFormat="1" applyFont="1" applyFill="1" applyBorder="1"/>
    <xf numFmtId="204" fontId="150" fillId="156" borderId="2" xfId="20530" applyNumberFormat="1" applyFont="1" applyFill="1" applyBorder="1" applyAlignment="1" applyProtection="1">
      <alignment horizontal="right" vertical="center"/>
      <protection locked="0"/>
    </xf>
    <xf numFmtId="204" fontId="194" fillId="3" borderId="215" xfId="20530" applyNumberFormat="1" applyFont="1" applyFill="1" applyBorder="1" applyAlignment="1">
      <alignment horizontal="right" vertical="center"/>
    </xf>
    <xf numFmtId="3" fontId="0" fillId="143" borderId="213" xfId="0" applyNumberFormat="1" applyFill="1" applyBorder="1" applyAlignment="1">
      <alignment vertical="center"/>
    </xf>
    <xf numFmtId="3" fontId="0" fillId="3" borderId="160" xfId="64" applyNumberFormat="1" applyFont="1" applyFill="1" applyBorder="1" applyAlignment="1">
      <alignment vertical="center"/>
    </xf>
    <xf numFmtId="204" fontId="207" fillId="147" borderId="205" xfId="20557" applyNumberFormat="1" applyFont="1" applyFill="1" applyBorder="1" applyAlignment="1">
      <alignment horizontal="right" vertical="center"/>
    </xf>
    <xf numFmtId="204" fontId="207" fillId="147" borderId="213" xfId="20557" applyNumberFormat="1" applyFont="1" applyFill="1" applyBorder="1" applyAlignment="1">
      <alignment horizontal="right" vertical="center"/>
    </xf>
    <xf numFmtId="204" fontId="39" fillId="147" borderId="213" xfId="20557" applyNumberFormat="1" applyFont="1" applyFill="1" applyBorder="1" applyAlignment="1">
      <alignment horizontal="right" vertical="center"/>
    </xf>
    <xf numFmtId="204" fontId="43" fillId="145" borderId="150" xfId="3" applyNumberFormat="1" applyFont="1" applyFill="1" applyBorder="1"/>
    <xf numFmtId="204" fontId="43" fillId="145" borderId="213" xfId="3" applyNumberFormat="1" applyFont="1" applyFill="1" applyBorder="1"/>
    <xf numFmtId="204" fontId="57" fillId="3" borderId="141" xfId="20547" applyNumberFormat="1" applyFont="1" applyFill="1" applyBorder="1"/>
    <xf numFmtId="204" fontId="43" fillId="145" borderId="160" xfId="3" applyNumberFormat="1" applyFont="1" applyFill="1" applyBorder="1"/>
    <xf numFmtId="3" fontId="202" fillId="145" borderId="213" xfId="6" applyNumberFormat="1" applyFont="1" applyFill="1" applyBorder="1" applyAlignment="1">
      <alignment horizontal="left" wrapText="1" indent="1"/>
    </xf>
    <xf numFmtId="3" fontId="0" fillId="143" borderId="202" xfId="0" applyNumberFormat="1" applyFill="1" applyBorder="1" applyAlignment="1">
      <alignment vertical="center"/>
    </xf>
    <xf numFmtId="3" fontId="0" fillId="143" borderId="0" xfId="0" applyNumberFormat="1" applyFill="1" applyAlignment="1">
      <alignment vertical="center"/>
    </xf>
    <xf numFmtId="204" fontId="187" fillId="147" borderId="213" xfId="20557" applyNumberFormat="1" applyFont="1" applyFill="1" applyBorder="1" applyAlignment="1">
      <alignment horizontal="right" vertical="center"/>
    </xf>
    <xf numFmtId="204" fontId="39" fillId="3" borderId="213" xfId="20557" applyNumberFormat="1" applyFont="1" applyFill="1" applyBorder="1" applyAlignment="1">
      <alignment horizontal="right" vertical="center"/>
    </xf>
    <xf numFmtId="204" fontId="39" fillId="3" borderId="209" xfId="20557" applyNumberFormat="1" applyFont="1" applyFill="1" applyBorder="1" applyAlignment="1">
      <alignment horizontal="right" vertical="center"/>
    </xf>
    <xf numFmtId="204" fontId="39" fillId="3" borderId="205" xfId="20557" applyNumberFormat="1" applyFont="1" applyFill="1" applyBorder="1" applyAlignment="1">
      <alignment horizontal="right" vertical="center"/>
    </xf>
    <xf numFmtId="204" fontId="39" fillId="147" borderId="205" xfId="20557" applyNumberFormat="1" applyFont="1" applyFill="1" applyBorder="1" applyAlignment="1">
      <alignment horizontal="right" vertical="center"/>
    </xf>
    <xf numFmtId="204" fontId="39" fillId="147" borderId="213" xfId="17591" applyNumberFormat="1" applyFont="1" applyFill="1" applyBorder="1" applyAlignment="1">
      <alignment horizontal="right" vertical="center"/>
    </xf>
    <xf numFmtId="204" fontId="39" fillId="147" borderId="205" xfId="17841" applyNumberFormat="1" applyFont="1" applyFill="1" applyBorder="1" applyAlignment="1">
      <alignment horizontal="right" vertical="center"/>
    </xf>
    <xf numFmtId="204" fontId="39" fillId="2" borderId="205" xfId="17591" applyNumberFormat="1" applyFont="1" applyFill="1" applyBorder="1" applyAlignment="1">
      <alignment horizontal="right" vertical="center"/>
    </xf>
    <xf numFmtId="204" fontId="39" fillId="3" borderId="2" xfId="20557" applyNumberFormat="1" applyFont="1" applyFill="1" applyBorder="1" applyAlignment="1">
      <alignment horizontal="right" vertical="center"/>
    </xf>
    <xf numFmtId="204" fontId="39" fillId="2" borderId="213" xfId="17591" applyNumberFormat="1" applyFont="1" applyFill="1" applyBorder="1" applyAlignment="1">
      <alignment horizontal="right" vertical="center"/>
    </xf>
    <xf numFmtId="204" fontId="39" fillId="147" borderId="213" xfId="17841" applyNumberFormat="1" applyFont="1" applyFill="1" applyBorder="1" applyAlignment="1">
      <alignment horizontal="right" vertical="center"/>
    </xf>
    <xf numFmtId="204" fontId="39" fillId="159" borderId="141" xfId="20557" applyNumberFormat="1" applyFont="1" applyFill="1" applyBorder="1" applyAlignment="1">
      <alignment horizontal="right" vertical="center"/>
    </xf>
    <xf numFmtId="204" fontId="39" fillId="147" borderId="141" xfId="17841" applyNumberFormat="1" applyFont="1" applyFill="1" applyBorder="1" applyAlignment="1">
      <alignment horizontal="right" vertical="center"/>
    </xf>
    <xf numFmtId="204" fontId="187" fillId="147" borderId="46" xfId="20557" applyNumberFormat="1" applyFont="1" applyFill="1" applyBorder="1" applyAlignment="1">
      <alignment horizontal="right" vertical="center"/>
    </xf>
    <xf numFmtId="204" fontId="39" fillId="145" borderId="213" xfId="20557" applyNumberFormat="1" applyFont="1" applyFill="1" applyBorder="1" applyAlignment="1">
      <alignment horizontal="right" vertical="center"/>
    </xf>
    <xf numFmtId="204" fontId="39" fillId="156" borderId="213" xfId="20557" applyNumberFormat="1" applyFont="1" applyFill="1" applyBorder="1" applyAlignment="1">
      <alignment horizontal="right" vertical="center"/>
    </xf>
    <xf numFmtId="204" fontId="187" fillId="147" borderId="2" xfId="20557" applyNumberFormat="1" applyFont="1" applyFill="1" applyBorder="1" applyAlignment="1">
      <alignment horizontal="right" vertical="center"/>
    </xf>
    <xf numFmtId="0" fontId="187" fillId="143" borderId="220" xfId="6" applyFont="1" applyFill="1" applyBorder="1" applyAlignment="1">
      <alignment horizontal="center" vertical="center" wrapText="1"/>
    </xf>
    <xf numFmtId="0" fontId="39" fillId="0" borderId="109" xfId="5258" applyFont="1" applyFill="1" applyBorder="1"/>
    <xf numFmtId="0" fontId="39" fillId="0" borderId="113" xfId="5258" applyFont="1" applyFill="1" applyBorder="1"/>
    <xf numFmtId="0" fontId="12" fillId="0" borderId="0" xfId="0" applyFont="1" applyAlignment="1">
      <alignment horizontal="center"/>
    </xf>
    <xf numFmtId="0" fontId="4" fillId="0" borderId="0" xfId="42835"/>
    <xf numFmtId="0" fontId="4" fillId="0" borderId="0" xfId="0" applyFont="1"/>
    <xf numFmtId="0" fontId="57" fillId="0" borderId="0" xfId="42835" applyFont="1" applyAlignment="1">
      <alignment horizontal="center"/>
    </xf>
    <xf numFmtId="0" fontId="57" fillId="146" borderId="215" xfId="42835" applyFont="1" applyFill="1" applyBorder="1" applyAlignment="1">
      <alignment horizontal="center" vertical="center" wrapText="1"/>
    </xf>
    <xf numFmtId="0" fontId="57" fillId="146" borderId="216" xfId="42835" applyFont="1" applyFill="1" applyBorder="1" applyAlignment="1">
      <alignment horizontal="center" vertical="center" wrapText="1"/>
    </xf>
    <xf numFmtId="0" fontId="4" fillId="0" borderId="4" xfId="42835" applyBorder="1" applyAlignment="1">
      <alignment horizontal="center"/>
    </xf>
    <xf numFmtId="167" fontId="0" fillId="145" borderId="2" xfId="42837" applyNumberFormat="1" applyFont="1" applyFill="1" applyBorder="1"/>
    <xf numFmtId="167" fontId="0" fillId="3" borderId="5" xfId="42837" applyNumberFormat="1" applyFont="1" applyFill="1" applyBorder="1"/>
    <xf numFmtId="0" fontId="4" fillId="0" borderId="201" xfId="42835" applyBorder="1" applyAlignment="1">
      <alignment horizontal="center"/>
    </xf>
    <xf numFmtId="167" fontId="0" fillId="145" borderId="213" xfId="42837" applyNumberFormat="1" applyFont="1" applyFill="1" applyBorder="1"/>
    <xf numFmtId="167" fontId="0" fillId="3" borderId="202" xfId="42837" applyNumberFormat="1" applyFont="1" applyFill="1" applyBorder="1"/>
    <xf numFmtId="0" fontId="57" fillId="0" borderId="214" xfId="42835" applyFont="1" applyBorder="1"/>
    <xf numFmtId="167" fontId="57" fillId="3" borderId="215" xfId="42837" applyNumberFormat="1" applyFont="1" applyFill="1" applyBorder="1"/>
    <xf numFmtId="167" fontId="57" fillId="3" borderId="216" xfId="42837" applyNumberFormat="1" applyFont="1" applyFill="1" applyBorder="1"/>
    <xf numFmtId="0" fontId="13" fillId="0" borderId="0" xfId="20531" applyFont="1" applyAlignment="1">
      <alignment vertical="center"/>
    </xf>
    <xf numFmtId="6" fontId="221" fillId="152" borderId="150" xfId="0" applyNumberFormat="1" applyFont="1" applyFill="1" applyBorder="1"/>
    <xf numFmtId="6" fontId="221" fillId="152" borderId="2" xfId="0" applyNumberFormat="1" applyFont="1" applyFill="1" applyBorder="1"/>
    <xf numFmtId="4" fontId="150" fillId="0" borderId="0" xfId="0" applyNumberFormat="1" applyFont="1"/>
    <xf numFmtId="0" fontId="3" fillId="0" borderId="0" xfId="0" applyFont="1"/>
    <xf numFmtId="0" fontId="229" fillId="0" borderId="0" xfId="0" applyFont="1" applyAlignment="1">
      <alignment wrapText="1"/>
    </xf>
    <xf numFmtId="6" fontId="198" fillId="150" borderId="0" xfId="0" applyNumberFormat="1" applyFont="1" applyFill="1"/>
    <xf numFmtId="0" fontId="57" fillId="162" borderId="0" xfId="0" applyFont="1" applyFill="1" applyAlignment="1">
      <alignment horizontal="center" wrapText="1"/>
    </xf>
    <xf numFmtId="167" fontId="190" fillId="2" borderId="0" xfId="64" applyNumberFormat="1" applyFont="1" applyFill="1" applyAlignment="1">
      <alignment vertical="center"/>
    </xf>
    <xf numFmtId="168" fontId="0" fillId="3" borderId="160" xfId="64" applyNumberFormat="1" applyFont="1" applyFill="1" applyBorder="1" applyAlignment="1">
      <alignment vertical="center"/>
    </xf>
    <xf numFmtId="0" fontId="190" fillId="0" borderId="0" xfId="5258" applyFont="1" applyFill="1" applyAlignment="1">
      <alignment vertical="center"/>
    </xf>
    <xf numFmtId="204" fontId="0" fillId="0" borderId="0" xfId="0" applyNumberFormat="1"/>
    <xf numFmtId="0" fontId="2" fillId="0" borderId="0" xfId="0" applyFont="1"/>
    <xf numFmtId="0" fontId="2" fillId="2" borderId="0" xfId="20581" applyFont="1" applyFill="1" applyAlignment="1">
      <alignment horizontal="left"/>
    </xf>
    <xf numFmtId="0" fontId="2" fillId="2" borderId="0" xfId="20581" applyFont="1" applyFill="1"/>
    <xf numFmtId="0" fontId="2" fillId="0" borderId="105" xfId="0" applyFont="1" applyBorder="1"/>
    <xf numFmtId="0" fontId="2" fillId="0" borderId="106" xfId="0" applyFont="1" applyBorder="1"/>
    <xf numFmtId="0" fontId="2" fillId="0" borderId="107" xfId="0" applyFont="1" applyBorder="1"/>
    <xf numFmtId="215" fontId="2" fillId="0" borderId="0" xfId="20581" applyNumberFormat="1" applyFont="1" applyAlignment="1">
      <alignment horizontal="left"/>
    </xf>
    <xf numFmtId="0" fontId="2" fillId="0" borderId="108" xfId="0" applyFont="1" applyBorder="1"/>
    <xf numFmtId="0" fontId="2" fillId="0" borderId="0" xfId="0" applyFont="1" applyAlignment="1">
      <alignment horizontal="center"/>
    </xf>
    <xf numFmtId="0" fontId="2" fillId="0" borderId="109" xfId="0" applyFont="1" applyBorder="1" applyAlignment="1">
      <alignment horizontal="center"/>
    </xf>
    <xf numFmtId="0" fontId="2" fillId="0" borderId="109" xfId="0" applyFont="1" applyBorder="1"/>
    <xf numFmtId="0" fontId="2" fillId="0" borderId="203" xfId="0" applyFont="1" applyBorder="1"/>
    <xf numFmtId="0" fontId="2" fillId="2" borderId="0" xfId="20581" applyFont="1" applyFill="1" applyAlignment="1">
      <alignment vertical="center" wrapText="1"/>
    </xf>
    <xf numFmtId="0" fontId="2" fillId="2" borderId="0" xfId="20581" applyFont="1" applyFill="1" applyAlignment="1">
      <alignment horizontal="left" wrapText="1"/>
    </xf>
    <xf numFmtId="0" fontId="2" fillId="0" borderId="202" xfId="20581" applyFont="1" applyBorder="1" applyAlignment="1">
      <alignment wrapText="1"/>
    </xf>
    <xf numFmtId="0" fontId="2" fillId="0" borderId="111" xfId="0" applyFont="1" applyBorder="1"/>
    <xf numFmtId="0" fontId="2" fillId="0" borderId="202" xfId="20581" applyFont="1" applyBorder="1" applyAlignment="1">
      <alignment vertical="center" wrapText="1"/>
    </xf>
    <xf numFmtId="0" fontId="2" fillId="0" borderId="202" xfId="20581" applyFont="1" applyBorder="1" applyAlignment="1">
      <alignment horizontal="left" vertical="center" wrapText="1"/>
    </xf>
    <xf numFmtId="204" fontId="2" fillId="2" borderId="216" xfId="20582" applyNumberFormat="1" applyFont="1" applyFill="1" applyBorder="1" applyAlignment="1">
      <alignment horizontal="left" wrapText="1"/>
    </xf>
    <xf numFmtId="0" fontId="2" fillId="3" borderId="203" xfId="0" applyFont="1" applyFill="1" applyBorder="1"/>
    <xf numFmtId="0" fontId="2" fillId="146" borderId="203" xfId="0" applyFont="1" applyFill="1" applyBorder="1"/>
    <xf numFmtId="0" fontId="2" fillId="143" borderId="212" xfId="0" applyFont="1" applyFill="1" applyBorder="1"/>
    <xf numFmtId="0" fontId="2" fillId="0" borderId="216" xfId="20581" applyFont="1" applyBorder="1" applyAlignment="1">
      <alignment wrapText="1"/>
    </xf>
    <xf numFmtId="0" fontId="2" fillId="0" borderId="114" xfId="20531" applyFont="1" applyBorder="1" applyAlignment="1">
      <alignment horizontal="left" wrapText="1"/>
    </xf>
    <xf numFmtId="0" fontId="2" fillId="0" borderId="0" xfId="20531" applyFont="1" applyAlignment="1">
      <alignment horizontal="left" wrapText="1"/>
    </xf>
    <xf numFmtId="0" fontId="2" fillId="0" borderId="0" xfId="20531" applyFont="1"/>
    <xf numFmtId="0" fontId="2" fillId="2" borderId="98" xfId="20531" applyFont="1" applyFill="1" applyBorder="1" applyAlignment="1">
      <alignment wrapText="1"/>
    </xf>
    <xf numFmtId="42" fontId="2" fillId="0" borderId="0" xfId="0" applyNumberFormat="1" applyFont="1"/>
    <xf numFmtId="5" fontId="2" fillId="0" borderId="201" xfId="64" applyNumberFormat="1" applyFont="1" applyBorder="1"/>
    <xf numFmtId="5" fontId="2" fillId="0" borderId="213" xfId="64" applyNumberFormat="1" applyFont="1" applyBorder="1"/>
    <xf numFmtId="5" fontId="2" fillId="0" borderId="202" xfId="64" applyNumberFormat="1" applyFont="1" applyBorder="1"/>
    <xf numFmtId="5" fontId="2" fillId="142" borderId="213" xfId="64" applyNumberFormat="1" applyFont="1" applyFill="1" applyBorder="1"/>
    <xf numFmtId="5" fontId="2" fillId="142" borderId="202" xfId="64" applyNumberFormat="1" applyFont="1" applyFill="1" applyBorder="1"/>
    <xf numFmtId="5" fontId="2" fillId="142" borderId="213" xfId="0" applyNumberFormat="1" applyFont="1" applyFill="1" applyBorder="1"/>
    <xf numFmtId="5" fontId="2" fillId="142" borderId="202" xfId="0" applyNumberFormat="1" applyFont="1" applyFill="1" applyBorder="1"/>
    <xf numFmtId="5" fontId="2" fillId="0" borderId="214" xfId="64" applyNumberFormat="1" applyFont="1" applyBorder="1"/>
    <xf numFmtId="5" fontId="2" fillId="0" borderId="215" xfId="64" applyNumberFormat="1" applyFont="1" applyBorder="1"/>
    <xf numFmtId="5" fontId="2" fillId="142" borderId="215" xfId="0" applyNumberFormat="1" applyFont="1" applyFill="1" applyBorder="1"/>
    <xf numFmtId="5" fontId="2" fillId="142" borderId="216" xfId="0" applyNumberFormat="1" applyFont="1" applyFill="1" applyBorder="1"/>
    <xf numFmtId="5" fontId="2" fillId="0" borderId="214" xfId="0" applyNumberFormat="1" applyFont="1" applyBorder="1"/>
    <xf numFmtId="5" fontId="2" fillId="0" borderId="215" xfId="0" applyNumberFormat="1" applyFont="1" applyBorder="1"/>
    <xf numFmtId="5" fontId="2" fillId="0" borderId="216" xfId="0" applyNumberFormat="1" applyFont="1" applyBorder="1"/>
    <xf numFmtId="5" fontId="2" fillId="0" borderId="201" xfId="0" applyNumberFormat="1" applyFont="1" applyBorder="1"/>
    <xf numFmtId="5" fontId="2" fillId="0" borderId="213" xfId="0" applyNumberFormat="1" applyFont="1" applyBorder="1"/>
    <xf numFmtId="42" fontId="2" fillId="142" borderId="213" xfId="0" applyNumberFormat="1" applyFont="1" applyFill="1" applyBorder="1"/>
    <xf numFmtId="0" fontId="2" fillId="142" borderId="213" xfId="0" applyFont="1" applyFill="1" applyBorder="1"/>
    <xf numFmtId="164" fontId="2" fillId="0" borderId="213" xfId="0" applyNumberFormat="1" applyFont="1" applyBorder="1"/>
    <xf numFmtId="0" fontId="2" fillId="0" borderId="0" xfId="20572" applyFont="1"/>
    <xf numFmtId="167" fontId="2" fillId="3" borderId="213" xfId="64" applyNumberFormat="1" applyFont="1" applyFill="1" applyBorder="1"/>
    <xf numFmtId="204" fontId="2" fillId="3" borderId="213" xfId="0" applyNumberFormat="1" applyFont="1" applyFill="1" applyBorder="1"/>
    <xf numFmtId="216" fontId="2" fillId="3" borderId="2" xfId="0" applyNumberFormat="1" applyFont="1" applyFill="1" applyBorder="1"/>
    <xf numFmtId="216" fontId="2" fillId="3" borderId="5" xfId="0" applyNumberFormat="1" applyFont="1" applyFill="1" applyBorder="1"/>
    <xf numFmtId="167" fontId="2" fillId="3" borderId="215" xfId="64" applyNumberFormat="1" applyFont="1" applyFill="1" applyBorder="1"/>
    <xf numFmtId="204" fontId="2" fillId="3" borderId="215" xfId="0" applyNumberFormat="1" applyFont="1" applyFill="1" applyBorder="1"/>
    <xf numFmtId="216" fontId="2" fillId="3" borderId="160" xfId="0" applyNumberFormat="1" applyFont="1" applyFill="1" applyBorder="1"/>
    <xf numFmtId="216" fontId="2" fillId="3" borderId="158" xfId="0" applyNumberFormat="1" applyFont="1" applyFill="1" applyBorder="1"/>
    <xf numFmtId="167" fontId="2" fillId="3" borderId="209" xfId="64" applyNumberFormat="1" applyFont="1" applyFill="1" applyBorder="1"/>
    <xf numFmtId="204" fontId="2" fillId="3" borderId="209" xfId="0" applyNumberFormat="1" applyFont="1" applyFill="1" applyBorder="1"/>
    <xf numFmtId="216" fontId="2" fillId="3" borderId="46" xfId="0" applyNumberFormat="1" applyFont="1" applyFill="1" applyBorder="1"/>
    <xf numFmtId="216" fontId="2" fillId="3" borderId="139" xfId="0" applyNumberFormat="1" applyFont="1" applyFill="1" applyBorder="1"/>
    <xf numFmtId="167" fontId="2" fillId="142" borderId="213" xfId="64" applyNumberFormat="1" applyFont="1" applyFill="1" applyBorder="1"/>
    <xf numFmtId="167" fontId="2" fillId="142" borderId="204" xfId="64" applyNumberFormat="1" applyFont="1" applyFill="1" applyBorder="1"/>
    <xf numFmtId="216" fontId="2" fillId="3" borderId="201" xfId="0" applyNumberFormat="1" applyFont="1" applyFill="1" applyBorder="1"/>
    <xf numFmtId="216" fontId="2" fillId="3" borderId="202" xfId="0" applyNumberFormat="1" applyFont="1" applyFill="1" applyBorder="1"/>
    <xf numFmtId="216" fontId="2" fillId="3" borderId="214" xfId="0" applyNumberFormat="1" applyFont="1" applyFill="1" applyBorder="1"/>
    <xf numFmtId="216" fontId="2" fillId="3" borderId="216" xfId="0" applyNumberFormat="1" applyFont="1" applyFill="1" applyBorder="1"/>
    <xf numFmtId="168" fontId="2" fillId="3" borderId="203" xfId="0" applyNumberFormat="1" applyFont="1" applyFill="1" applyBorder="1" applyAlignment="1">
      <alignment vertical="center"/>
    </xf>
    <xf numFmtId="0" fontId="2" fillId="2" borderId="0" xfId="0" applyFont="1" applyFill="1"/>
    <xf numFmtId="0" fontId="2" fillId="2" borderId="0" xfId="0" applyFont="1" applyFill="1" applyAlignment="1">
      <alignment wrapText="1"/>
    </xf>
    <xf numFmtId="0" fontId="2" fillId="2" borderId="0" xfId="0" applyFont="1" applyFill="1" applyAlignment="1">
      <alignment horizontal="center" vertical="center" wrapText="1"/>
    </xf>
    <xf numFmtId="0" fontId="2" fillId="2" borderId="0" xfId="0" applyFont="1" applyFill="1" applyAlignment="1">
      <alignment vertical="center" wrapText="1"/>
    </xf>
    <xf numFmtId="0" fontId="2" fillId="2" borderId="209" xfId="0" quotePrefix="1" applyFont="1" applyFill="1" applyBorder="1" applyAlignment="1">
      <alignment horizontal="center" vertical="center" wrapText="1"/>
    </xf>
    <xf numFmtId="0" fontId="2" fillId="0" borderId="0" xfId="0" applyFont="1" applyAlignment="1">
      <alignment horizontal="center" vertical="center" wrapText="1"/>
    </xf>
    <xf numFmtId="0" fontId="2" fillId="2" borderId="213" xfId="0" applyFont="1" applyFill="1" applyBorder="1" applyAlignment="1">
      <alignment horizontal="center" vertical="center"/>
    </xf>
    <xf numFmtId="6" fontId="2" fillId="145" borderId="213" xfId="0" applyNumberFormat="1" applyFont="1" applyFill="1" applyBorder="1" applyAlignment="1">
      <alignment horizontal="right" vertical="center"/>
    </xf>
    <xf numFmtId="9" fontId="2" fillId="145" borderId="213" xfId="58" applyFont="1" applyFill="1" applyBorder="1" applyAlignment="1">
      <alignment horizontal="center" vertical="center"/>
    </xf>
    <xf numFmtId="204" fontId="2" fillId="145" borderId="213" xfId="0" applyNumberFormat="1" applyFont="1" applyFill="1" applyBorder="1" applyAlignment="1">
      <alignment vertical="center"/>
    </xf>
    <xf numFmtId="204" fontId="2" fillId="145" borderId="202" xfId="0" applyNumberFormat="1" applyFont="1" applyFill="1" applyBorder="1" applyAlignment="1">
      <alignment vertical="center"/>
    </xf>
    <xf numFmtId="42" fontId="2" fillId="145" borderId="213" xfId="0" applyNumberFormat="1" applyFont="1" applyFill="1" applyBorder="1" applyAlignment="1">
      <alignment horizontal="right" vertical="center"/>
    </xf>
    <xf numFmtId="0" fontId="2" fillId="2" borderId="0" xfId="0" applyFont="1" applyFill="1" applyAlignment="1">
      <alignment horizontal="left" vertical="top"/>
    </xf>
    <xf numFmtId="0" fontId="2" fillId="2" borderId="0" xfId="0" applyFont="1" applyFill="1" applyAlignment="1">
      <alignment vertical="top"/>
    </xf>
    <xf numFmtId="9" fontId="2" fillId="2" borderId="213" xfId="58" applyFont="1" applyFill="1" applyBorder="1" applyAlignment="1">
      <alignment horizontal="center"/>
    </xf>
    <xf numFmtId="165" fontId="2" fillId="2" borderId="213" xfId="58" applyNumberFormat="1" applyFont="1" applyFill="1" applyBorder="1" applyAlignment="1">
      <alignment horizontal="center"/>
    </xf>
    <xf numFmtId="165" fontId="2" fillId="2" borderId="204" xfId="58" applyNumberFormat="1" applyFont="1" applyFill="1" applyBorder="1" applyAlignment="1">
      <alignment horizontal="center"/>
    </xf>
    <xf numFmtId="9" fontId="2" fillId="2" borderId="201" xfId="58" applyFont="1" applyFill="1" applyBorder="1" applyAlignment="1">
      <alignment horizontal="center"/>
    </xf>
    <xf numFmtId="9" fontId="2" fillId="2" borderId="202" xfId="58" applyFont="1" applyFill="1" applyBorder="1" applyAlignment="1">
      <alignment horizontal="center"/>
    </xf>
    <xf numFmtId="9" fontId="2" fillId="2" borderId="215" xfId="58" applyFont="1" applyFill="1" applyBorder="1" applyAlignment="1">
      <alignment horizontal="center"/>
    </xf>
    <xf numFmtId="165" fontId="2" fillId="2" borderId="215" xfId="58" applyNumberFormat="1" applyFont="1" applyFill="1" applyBorder="1" applyAlignment="1">
      <alignment horizontal="center"/>
    </xf>
    <xf numFmtId="165" fontId="2" fillId="2" borderId="207" xfId="58" applyNumberFormat="1" applyFont="1" applyFill="1" applyBorder="1" applyAlignment="1">
      <alignment horizontal="center"/>
    </xf>
    <xf numFmtId="9" fontId="2" fillId="2" borderId="214" xfId="58" applyFont="1" applyFill="1" applyBorder="1" applyAlignment="1">
      <alignment horizontal="center"/>
    </xf>
    <xf numFmtId="9" fontId="2" fillId="2" borderId="216" xfId="58" applyFont="1" applyFill="1" applyBorder="1" applyAlignment="1">
      <alignment horizontal="center"/>
    </xf>
    <xf numFmtId="204" fontId="2" fillId="0" borderId="0" xfId="20561" applyNumberFormat="1" applyFont="1"/>
    <xf numFmtId="0" fontId="2" fillId="0" borderId="0" xfId="20561" applyFont="1"/>
    <xf numFmtId="0" fontId="2" fillId="0" borderId="0" xfId="20561" applyFont="1" applyAlignment="1">
      <alignment horizontal="right"/>
    </xf>
    <xf numFmtId="0" fontId="2" fillId="0" borderId="201" xfId="0" applyFont="1" applyBorder="1" applyAlignment="1">
      <alignment horizontal="center" vertical="center"/>
    </xf>
    <xf numFmtId="0" fontId="2" fillId="0" borderId="213" xfId="0" applyFont="1" applyBorder="1" applyAlignment="1">
      <alignment horizontal="center" vertical="center"/>
    </xf>
    <xf numFmtId="0" fontId="2" fillId="0" borderId="213" xfId="0" applyFont="1" applyBorder="1" applyAlignment="1" applyProtection="1">
      <alignment vertical="center"/>
      <protection locked="0"/>
    </xf>
    <xf numFmtId="0" fontId="2" fillId="150" borderId="203" xfId="20531" applyFont="1" applyFill="1" applyBorder="1" applyAlignment="1">
      <alignment horizontal="left" wrapText="1"/>
    </xf>
    <xf numFmtId="0" fontId="2" fillId="0" borderId="213" xfId="0" applyFont="1" applyBorder="1" applyAlignment="1">
      <alignment vertical="center"/>
    </xf>
    <xf numFmtId="0" fontId="2" fillId="0" borderId="140" xfId="0" applyFont="1" applyBorder="1" applyAlignment="1">
      <alignment horizontal="center" vertical="center"/>
    </xf>
    <xf numFmtId="0" fontId="2" fillId="0" borderId="141" xfId="0" applyFont="1" applyBorder="1" applyAlignment="1">
      <alignment horizontal="center" vertical="center"/>
    </xf>
    <xf numFmtId="0" fontId="2" fillId="0" borderId="148" xfId="0" applyFont="1" applyBorder="1" applyAlignment="1">
      <alignment horizontal="center" vertical="center"/>
    </xf>
    <xf numFmtId="0" fontId="2" fillId="0" borderId="150" xfId="0" applyFont="1" applyBorder="1" applyAlignment="1">
      <alignment horizontal="center" vertical="center"/>
    </xf>
    <xf numFmtId="0" fontId="2" fillId="0" borderId="150" xfId="0" applyFont="1" applyBorder="1" applyAlignment="1" applyProtection="1">
      <alignment vertical="center"/>
      <protection locked="0"/>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pplyProtection="1">
      <alignment vertical="center"/>
      <protection locked="0"/>
    </xf>
    <xf numFmtId="0" fontId="2" fillId="0" borderId="214" xfId="0" applyFont="1" applyBorder="1" applyAlignment="1">
      <alignment horizontal="center" vertical="center"/>
    </xf>
    <xf numFmtId="0" fontId="2" fillId="0" borderId="215" xfId="0" applyFont="1" applyBorder="1" applyAlignment="1">
      <alignment horizontal="center" vertical="center"/>
    </xf>
    <xf numFmtId="0" fontId="2" fillId="150" borderId="212" xfId="20531" applyFont="1" applyFill="1" applyBorder="1" applyAlignment="1">
      <alignment horizontal="left" wrapText="1"/>
    </xf>
    <xf numFmtId="0" fontId="2" fillId="0" borderId="213" xfId="0" applyFont="1" applyBorder="1"/>
    <xf numFmtId="0" fontId="2" fillId="2" borderId="201" xfId="20531" applyFont="1" applyFill="1" applyBorder="1"/>
    <xf numFmtId="0" fontId="2" fillId="2" borderId="213" xfId="20531" applyFont="1" applyFill="1" applyBorder="1"/>
    <xf numFmtId="0" fontId="2" fillId="3" borderId="140" xfId="20531" applyFont="1" applyFill="1" applyBorder="1"/>
    <xf numFmtId="0" fontId="2" fillId="3" borderId="141" xfId="20531" applyFont="1" applyFill="1" applyBorder="1" applyAlignment="1">
      <alignment horizontal="left"/>
    </xf>
    <xf numFmtId="0" fontId="2" fillId="3" borderId="141" xfId="20531" applyFont="1" applyFill="1" applyBorder="1"/>
    <xf numFmtId="213" fontId="2" fillId="3" borderId="141" xfId="20534" applyNumberFormat="1" applyFont="1" applyFill="1" applyBorder="1"/>
    <xf numFmtId="0" fontId="2" fillId="2" borderId="148" xfId="20531" applyFont="1" applyFill="1" applyBorder="1"/>
    <xf numFmtId="0" fontId="2" fillId="2" borderId="150" xfId="20531" applyFont="1" applyFill="1" applyBorder="1"/>
    <xf numFmtId="0" fontId="2" fillId="0" borderId="150" xfId="20531" applyFont="1" applyBorder="1"/>
    <xf numFmtId="0" fontId="2" fillId="0" borderId="213" xfId="20531" applyFont="1" applyBorder="1"/>
    <xf numFmtId="0" fontId="2" fillId="0" borderId="213" xfId="20547" applyFont="1" applyBorder="1"/>
    <xf numFmtId="204" fontId="2" fillId="3" borderId="141" xfId="20530" applyNumberFormat="1" applyFont="1" applyFill="1" applyBorder="1"/>
    <xf numFmtId="0" fontId="2" fillId="0" borderId="148" xfId="20531" applyFont="1" applyBorder="1"/>
    <xf numFmtId="0" fontId="2" fillId="0" borderId="150" xfId="20547" applyFont="1" applyBorder="1"/>
    <xf numFmtId="0" fontId="2" fillId="0" borderId="201" xfId="20531" applyFont="1" applyBorder="1"/>
    <xf numFmtId="0" fontId="2" fillId="3" borderId="201" xfId="20547" applyFont="1" applyFill="1" applyBorder="1"/>
    <xf numFmtId="0" fontId="2" fillId="3" borderId="213" xfId="20547" applyFont="1" applyFill="1" applyBorder="1"/>
    <xf numFmtId="204" fontId="2" fillId="3" borderId="213" xfId="3" applyNumberFormat="1" applyFont="1" applyFill="1" applyBorder="1"/>
    <xf numFmtId="0" fontId="2" fillId="3" borderId="140" xfId="20547" applyFont="1" applyFill="1" applyBorder="1"/>
    <xf numFmtId="0" fontId="2" fillId="3" borderId="141" xfId="20547" applyFont="1" applyFill="1" applyBorder="1"/>
    <xf numFmtId="0" fontId="2" fillId="0" borderId="141" xfId="20531" applyFont="1" applyBorder="1"/>
    <xf numFmtId="0" fontId="2" fillId="0" borderId="157" xfId="20547" applyFont="1" applyBorder="1"/>
    <xf numFmtId="0" fontId="2" fillId="0" borderId="160" xfId="20547" applyFont="1" applyBorder="1"/>
    <xf numFmtId="0" fontId="2" fillId="0" borderId="160" xfId="20531" applyFont="1" applyBorder="1"/>
    <xf numFmtId="0" fontId="2" fillId="0" borderId="0" xfId="20547" applyFont="1"/>
    <xf numFmtId="167" fontId="2" fillId="0" borderId="213" xfId="0" applyNumberFormat="1" applyFont="1" applyBorder="1"/>
    <xf numFmtId="167" fontId="2" fillId="0" borderId="0" xfId="64" applyNumberFormat="1" applyFont="1"/>
    <xf numFmtId="167" fontId="2" fillId="0" borderId="213" xfId="64" applyNumberFormat="1" applyFont="1" applyBorder="1"/>
    <xf numFmtId="0" fontId="2" fillId="0" borderId="213" xfId="64" applyNumberFormat="1" applyFont="1" applyBorder="1"/>
    <xf numFmtId="0" fontId="2" fillId="0" borderId="213" xfId="0" applyFont="1" applyBorder="1" applyAlignment="1">
      <alignment horizontal="center"/>
    </xf>
    <xf numFmtId="0" fontId="2" fillId="0" borderId="213" xfId="0" applyFont="1" applyBorder="1" applyAlignment="1">
      <alignment wrapText="1"/>
    </xf>
    <xf numFmtId="6" fontId="2" fillId="0" borderId="213" xfId="0" applyNumberFormat="1" applyFont="1" applyBorder="1" applyAlignment="1">
      <alignment wrapText="1"/>
    </xf>
    <xf numFmtId="204" fontId="2" fillId="0" borderId="0" xfId="0" applyNumberFormat="1" applyFont="1"/>
    <xf numFmtId="0" fontId="2" fillId="0" borderId="0" xfId="0" applyFont="1" applyAlignment="1">
      <alignment wrapText="1"/>
    </xf>
    <xf numFmtId="0" fontId="2" fillId="0" borderId="165" xfId="0" applyFont="1" applyBorder="1" applyAlignment="1">
      <alignment horizontal="right"/>
    </xf>
    <xf numFmtId="0" fontId="2" fillId="0" borderId="166" xfId="0" applyFont="1" applyBorder="1" applyAlignment="1">
      <alignment horizontal="right"/>
    </xf>
    <xf numFmtId="1" fontId="2" fillId="0" borderId="166" xfId="0" applyNumberFormat="1" applyFont="1" applyBorder="1" applyAlignment="1">
      <alignment horizontal="right"/>
    </xf>
    <xf numFmtId="204" fontId="2" fillId="0" borderId="166" xfId="0" applyNumberFormat="1" applyFont="1" applyBorder="1" applyAlignment="1">
      <alignment horizontal="right"/>
    </xf>
    <xf numFmtId="204" fontId="2" fillId="0" borderId="166" xfId="20530" applyNumberFormat="1" applyFont="1" applyFill="1" applyBorder="1" applyAlignment="1">
      <alignment horizontal="right"/>
    </xf>
    <xf numFmtId="9" fontId="2" fillId="145" borderId="205" xfId="58" applyFont="1" applyFill="1" applyBorder="1"/>
    <xf numFmtId="1" fontId="2" fillId="3" borderId="204" xfId="0" applyNumberFormat="1" applyFont="1" applyFill="1" applyBorder="1"/>
    <xf numFmtId="204" fontId="2" fillId="0" borderId="213" xfId="0" applyNumberFormat="1" applyFont="1" applyBorder="1"/>
    <xf numFmtId="1" fontId="2" fillId="0" borderId="0" xfId="0" applyNumberFormat="1" applyFont="1" applyAlignment="1">
      <alignment horizontal="right"/>
    </xf>
    <xf numFmtId="0" fontId="2" fillId="0" borderId="0" xfId="0" applyFont="1" applyAlignment="1">
      <alignment horizontal="right"/>
    </xf>
    <xf numFmtId="204" fontId="2" fillId="0" borderId="0" xfId="0" applyNumberFormat="1" applyFont="1" applyAlignment="1">
      <alignment horizontal="right"/>
    </xf>
    <xf numFmtId="204" fontId="2" fillId="0" borderId="0" xfId="20530" applyNumberFormat="1" applyFont="1" applyFill="1" applyBorder="1" applyAlignment="1">
      <alignment horizontal="right"/>
    </xf>
    <xf numFmtId="0" fontId="185" fillId="150" borderId="225" xfId="59" applyFont="1" applyFill="1" applyBorder="1"/>
    <xf numFmtId="0" fontId="190" fillId="150" borderId="226" xfId="6" applyFont="1" applyFill="1" applyBorder="1" applyAlignment="1">
      <alignment horizontal="left"/>
    </xf>
    <xf numFmtId="0" fontId="150" fillId="141" borderId="224" xfId="20531" applyFont="1" applyFill="1" applyBorder="1" applyAlignment="1">
      <alignment vertical="center"/>
    </xf>
    <xf numFmtId="0" fontId="150" fillId="0" borderId="227" xfId="20531" applyFont="1" applyBorder="1" applyAlignment="1">
      <alignment vertical="center" wrapText="1"/>
    </xf>
    <xf numFmtId="0" fontId="187" fillId="150" borderId="230" xfId="59" applyFont="1" applyFill="1" applyBorder="1"/>
    <xf numFmtId="0" fontId="39" fillId="150" borderId="229" xfId="6" applyFont="1" applyFill="1" applyBorder="1" applyAlignment="1">
      <alignment horizontal="left"/>
    </xf>
    <xf numFmtId="0" fontId="57" fillId="146" borderId="230" xfId="0" applyFont="1" applyFill="1" applyBorder="1" applyAlignment="1">
      <alignment horizontal="center"/>
    </xf>
    <xf numFmtId="0" fontId="57" fillId="146" borderId="228" xfId="0" applyFont="1" applyFill="1" applyBorder="1" applyAlignment="1">
      <alignment horizontal="center"/>
    </xf>
    <xf numFmtId="0" fontId="57" fillId="146" borderId="229" xfId="0" applyFont="1" applyFill="1" applyBorder="1" applyAlignment="1">
      <alignment horizontal="center"/>
    </xf>
    <xf numFmtId="0" fontId="187" fillId="150" borderId="230" xfId="20555" applyFont="1" applyFill="1" applyBorder="1" applyAlignment="1">
      <alignment horizontal="center" vertical="center" wrapText="1"/>
    </xf>
    <xf numFmtId="0" fontId="187" fillId="150" borderId="230" xfId="20555" applyFont="1" applyFill="1" applyBorder="1" applyAlignment="1">
      <alignment horizontal="left" vertical="center" wrapText="1"/>
    </xf>
    <xf numFmtId="0" fontId="39" fillId="152" borderId="235" xfId="0" applyFont="1" applyFill="1" applyBorder="1"/>
    <xf numFmtId="0" fontId="150" fillId="161" borderId="230" xfId="0" applyFont="1" applyFill="1" applyBorder="1"/>
    <xf numFmtId="0" fontId="150" fillId="161" borderId="228" xfId="0" applyFont="1" applyFill="1" applyBorder="1"/>
    <xf numFmtId="167" fontId="2" fillId="3" borderId="228" xfId="64" applyNumberFormat="1" applyFont="1" applyFill="1" applyBorder="1"/>
    <xf numFmtId="204" fontId="2" fillId="3" borderId="228" xfId="0" applyNumberFormat="1" applyFont="1" applyFill="1" applyBorder="1"/>
    <xf numFmtId="216" fontId="2" fillId="3" borderId="228" xfId="0" applyNumberFormat="1" applyFont="1" applyFill="1" applyBorder="1"/>
    <xf numFmtId="216" fontId="2" fillId="3" borderId="229" xfId="0" applyNumberFormat="1" applyFont="1" applyFill="1" applyBorder="1"/>
    <xf numFmtId="167" fontId="225" fillId="163" borderId="228" xfId="64" applyNumberFormat="1" applyFont="1" applyFill="1" applyBorder="1" applyAlignment="1">
      <alignment horizontal="right" wrapText="1"/>
    </xf>
    <xf numFmtId="204" fontId="225" fillId="163" borderId="228" xfId="0" applyNumberFormat="1" applyFont="1" applyFill="1" applyBorder="1" applyAlignment="1">
      <alignment horizontal="right" wrapText="1"/>
    </xf>
    <xf numFmtId="0" fontId="39" fillId="152" borderId="229" xfId="0" applyFont="1" applyFill="1" applyBorder="1"/>
    <xf numFmtId="0" fontId="194" fillId="146" borderId="225" xfId="0" applyFont="1" applyFill="1" applyBorder="1" applyAlignment="1">
      <alignment horizontal="center" vertical="center"/>
    </xf>
    <xf numFmtId="0" fontId="194" fillId="157" borderId="236" xfId="0" applyFont="1" applyFill="1" applyBorder="1" applyAlignment="1">
      <alignment horizontal="center" vertical="center" wrapText="1"/>
    </xf>
    <xf numFmtId="0" fontId="39" fillId="0" borderId="230" xfId="0" applyFont="1" applyBorder="1" applyAlignment="1">
      <alignment horizontal="left" wrapText="1"/>
    </xf>
    <xf numFmtId="0" fontId="39" fillId="0" borderId="228" xfId="0" applyFont="1" applyBorder="1" applyAlignment="1">
      <alignment horizontal="left" wrapText="1"/>
    </xf>
    <xf numFmtId="167" fontId="43" fillId="145" borderId="228" xfId="64" applyNumberFormat="1" applyFont="1" applyFill="1" applyBorder="1"/>
    <xf numFmtId="216" fontId="2" fillId="3" borderId="230" xfId="0" applyNumberFormat="1" applyFont="1" applyFill="1" applyBorder="1"/>
    <xf numFmtId="204" fontId="43" fillId="145" borderId="228" xfId="0" applyNumberFormat="1" applyFont="1" applyFill="1" applyBorder="1"/>
    <xf numFmtId="0" fontId="194" fillId="157" borderId="223" xfId="0" applyFont="1" applyFill="1" applyBorder="1" applyAlignment="1">
      <alignment horizontal="center" vertical="center" wrapText="1"/>
    </xf>
    <xf numFmtId="0" fontId="194" fillId="146" borderId="237" xfId="0" applyFont="1" applyFill="1" applyBorder="1" applyAlignment="1">
      <alignment horizontal="center" vertical="center" wrapText="1"/>
    </xf>
    <xf numFmtId="0" fontId="194" fillId="146" borderId="236" xfId="0" applyFont="1" applyFill="1" applyBorder="1" applyAlignment="1">
      <alignment horizontal="center" vertical="center" wrapText="1"/>
    </xf>
    <xf numFmtId="0" fontId="194" fillId="146" borderId="224" xfId="0" applyFont="1" applyFill="1" applyBorder="1" applyAlignment="1">
      <alignment horizontal="center" vertical="center" wrapText="1"/>
    </xf>
    <xf numFmtId="0" fontId="150" fillId="0" borderId="230" xfId="0" applyFont="1" applyBorder="1"/>
    <xf numFmtId="0" fontId="150" fillId="0" borderId="233" xfId="0" applyFont="1" applyBorder="1"/>
    <xf numFmtId="204" fontId="150" fillId="166" borderId="232" xfId="0" applyNumberFormat="1" applyFont="1" applyFill="1" applyBorder="1"/>
    <xf numFmtId="204" fontId="150" fillId="152" borderId="228" xfId="20530" applyNumberFormat="1" applyFont="1" applyFill="1" applyBorder="1"/>
    <xf numFmtId="9" fontId="43" fillId="151" borderId="228" xfId="58" applyFont="1" applyFill="1" applyBorder="1"/>
    <xf numFmtId="9" fontId="43" fillId="151" borderId="229" xfId="58" applyFont="1" applyFill="1" applyBorder="1"/>
    <xf numFmtId="0" fontId="187" fillId="3" borderId="230" xfId="20555" applyFont="1" applyFill="1" applyBorder="1" applyAlignment="1">
      <alignment horizontal="center" vertical="center" wrapText="1"/>
    </xf>
    <xf numFmtId="0" fontId="187" fillId="3" borderId="230" xfId="20555" applyFont="1" applyFill="1" applyBorder="1" applyAlignment="1">
      <alignment horizontal="left" vertical="center" wrapText="1"/>
    </xf>
    <xf numFmtId="0" fontId="39" fillId="158" borderId="235" xfId="0" applyFont="1" applyFill="1" applyBorder="1"/>
    <xf numFmtId="0" fontId="57" fillId="146" borderId="228" xfId="42835" applyFont="1" applyFill="1" applyBorder="1" applyAlignment="1">
      <alignment horizontal="center" vertical="center" wrapText="1"/>
    </xf>
    <xf numFmtId="0" fontId="57" fillId="146" borderId="229" xfId="42835" applyFont="1" applyFill="1" applyBorder="1" applyAlignment="1">
      <alignment horizontal="center" vertical="center" wrapText="1"/>
    </xf>
    <xf numFmtId="0" fontId="185" fillId="150" borderId="230" xfId="20555" applyFont="1" applyFill="1" applyBorder="1" applyAlignment="1">
      <alignment horizontal="center" vertical="center" wrapText="1"/>
    </xf>
    <xf numFmtId="0" fontId="185" fillId="150" borderId="230" xfId="168" applyFont="1" applyFill="1" applyBorder="1" applyAlignment="1">
      <alignment vertical="center"/>
    </xf>
    <xf numFmtId="0" fontId="185" fillId="150" borderId="230" xfId="59" applyFont="1" applyFill="1" applyBorder="1"/>
    <xf numFmtId="0" fontId="190" fillId="150" borderId="229" xfId="6" applyFont="1" applyFill="1" applyBorder="1" applyAlignment="1">
      <alignment horizontal="left"/>
    </xf>
    <xf numFmtId="0" fontId="185" fillId="150" borderId="230" xfId="168" applyFont="1" applyFill="1" applyBorder="1"/>
    <xf numFmtId="0" fontId="190" fillId="150" borderId="229" xfId="5258" applyFont="1" applyFill="1" applyBorder="1" applyAlignment="1">
      <alignment horizontal="left"/>
    </xf>
    <xf numFmtId="0" fontId="190" fillId="2" borderId="238" xfId="5258" applyFont="1" applyFill="1" applyBorder="1"/>
    <xf numFmtId="0" fontId="187" fillId="150" borderId="230" xfId="20574" applyFont="1" applyFill="1" applyBorder="1"/>
    <xf numFmtId="0" fontId="187" fillId="146" borderId="225" xfId="0" applyFont="1" applyFill="1" applyBorder="1" applyAlignment="1">
      <alignment horizontal="center" vertical="center" wrapText="1"/>
    </xf>
    <xf numFmtId="0" fontId="187" fillId="146" borderId="237" xfId="0" applyFont="1" applyFill="1" applyBorder="1" applyAlignment="1">
      <alignment horizontal="center" vertical="center" wrapText="1"/>
    </xf>
    <xf numFmtId="0" fontId="187" fillId="146" borderId="235" xfId="0" applyFont="1" applyFill="1" applyBorder="1" applyAlignment="1">
      <alignment horizontal="center" vertical="center" wrapText="1"/>
    </xf>
    <xf numFmtId="0" fontId="57" fillId="146" borderId="225" xfId="0" applyFont="1" applyFill="1" applyBorder="1" applyAlignment="1">
      <alignment horizontal="center" vertical="center" wrapText="1"/>
    </xf>
    <xf numFmtId="0" fontId="57" fillId="146" borderId="235" xfId="0" applyFont="1" applyFill="1" applyBorder="1" applyAlignment="1">
      <alignment horizontal="center" vertical="center" wrapText="1"/>
    </xf>
    <xf numFmtId="0" fontId="57" fillId="2" borderId="230" xfId="0" applyFont="1" applyFill="1" applyBorder="1" applyAlignment="1">
      <alignment horizontal="center" wrapText="1"/>
    </xf>
    <xf numFmtId="0" fontId="57" fillId="2" borderId="229" xfId="0" applyFont="1" applyFill="1" applyBorder="1" applyAlignment="1">
      <alignment horizontal="center" wrapText="1"/>
    </xf>
    <xf numFmtId="0" fontId="39" fillId="150" borderId="229" xfId="0" applyFont="1" applyFill="1" applyBorder="1"/>
    <xf numFmtId="0" fontId="57" fillId="146" borderId="230" xfId="0" applyFont="1" applyFill="1" applyBorder="1" applyAlignment="1">
      <alignment horizontal="center" vertical="center"/>
    </xf>
    <xf numFmtId="0" fontId="57" fillId="146" borderId="228" xfId="0" applyFont="1" applyFill="1" applyBorder="1" applyAlignment="1">
      <alignment horizontal="center" vertical="center"/>
    </xf>
    <xf numFmtId="6" fontId="187" fillId="146" borderId="228" xfId="0" applyNumberFormat="1" applyFont="1" applyFill="1" applyBorder="1" applyAlignment="1">
      <alignment horizontal="center" vertical="center"/>
    </xf>
    <xf numFmtId="167" fontId="187" fillId="146" borderId="228" xfId="20585" applyNumberFormat="1" applyFont="1" applyFill="1" applyBorder="1" applyAlignment="1">
      <alignment horizontal="center" vertical="center"/>
    </xf>
    <xf numFmtId="167" fontId="187" fillId="146" borderId="228" xfId="20585" applyNumberFormat="1" applyFont="1" applyFill="1" applyBorder="1" applyAlignment="1">
      <alignment horizontal="center" vertical="center" wrapText="1"/>
    </xf>
    <xf numFmtId="204" fontId="187" fillId="146" borderId="229" xfId="0" applyNumberFormat="1" applyFont="1" applyFill="1" applyBorder="1" applyAlignment="1">
      <alignment horizontal="center" vertical="center"/>
    </xf>
    <xf numFmtId="0" fontId="187" fillId="150" borderId="231" xfId="42834" applyFont="1" applyFill="1" applyBorder="1"/>
    <xf numFmtId="0" fontId="187" fillId="146" borderId="230" xfId="5258" applyFont="1" applyFill="1" applyBorder="1" applyAlignment="1">
      <alignment horizontal="center" wrapText="1"/>
    </xf>
    <xf numFmtId="0" fontId="187" fillId="146" borderId="228" xfId="5258" applyFont="1" applyFill="1" applyBorder="1" applyAlignment="1">
      <alignment horizontal="center" wrapText="1"/>
    </xf>
    <xf numFmtId="0" fontId="187" fillId="158" borderId="230" xfId="0" applyFont="1" applyFill="1" applyBorder="1" applyAlignment="1">
      <alignment horizontal="left" vertical="center" wrapText="1"/>
    </xf>
    <xf numFmtId="0" fontId="198" fillId="0" borderId="213" xfId="0" applyFont="1" applyBorder="1" applyAlignment="1">
      <alignment horizontal="center"/>
    </xf>
    <xf numFmtId="0" fontId="2" fillId="150" borderId="234" xfId="20531" applyFont="1" applyFill="1" applyBorder="1" applyAlignment="1">
      <alignment horizontal="left" vertical="center" wrapText="1"/>
    </xf>
    <xf numFmtId="0" fontId="2" fillId="150" borderId="232" xfId="20531" applyFont="1" applyFill="1" applyBorder="1" applyAlignment="1">
      <alignment horizontal="left" vertical="center" wrapText="1"/>
    </xf>
    <xf numFmtId="0" fontId="2" fillId="150" borderId="226" xfId="20531" applyFont="1" applyFill="1" applyBorder="1" applyAlignment="1">
      <alignment horizontal="left" vertical="center" wrapText="1"/>
    </xf>
    <xf numFmtId="43" fontId="186" fillId="146" borderId="209" xfId="64" applyFont="1" applyFill="1" applyBorder="1" applyAlignment="1" applyProtection="1">
      <alignment horizontal="center" vertical="center" wrapText="1"/>
      <protection locked="0"/>
    </xf>
    <xf numFmtId="43" fontId="186" fillId="146" borderId="2" xfId="64" applyFont="1" applyFill="1" applyBorder="1" applyAlignment="1" applyProtection="1">
      <alignment horizontal="center" vertical="center" wrapText="1"/>
      <protection locked="0"/>
    </xf>
    <xf numFmtId="0" fontId="198" fillId="0" borderId="204" xfId="0" applyFont="1" applyBorder="1" applyAlignment="1">
      <alignment horizontal="center"/>
    </xf>
    <xf numFmtId="0" fontId="198" fillId="0" borderId="194" xfId="0" applyFont="1" applyBorder="1" applyAlignment="1">
      <alignment horizontal="center"/>
    </xf>
    <xf numFmtId="0" fontId="198" fillId="0" borderId="205" xfId="0" applyFont="1" applyBorder="1" applyAlignment="1">
      <alignment horizontal="center"/>
    </xf>
    <xf numFmtId="0" fontId="198" fillId="0" borderId="209" xfId="0" applyFont="1" applyBorder="1" applyAlignment="1">
      <alignment horizontal="center"/>
    </xf>
    <xf numFmtId="0" fontId="150" fillId="150" borderId="207" xfId="20531" applyFont="1" applyFill="1" applyBorder="1" applyAlignment="1">
      <alignment horizontal="left" vertical="center" wrapText="1"/>
    </xf>
    <xf numFmtId="0" fontId="2" fillId="150" borderId="206" xfId="20531" applyFont="1" applyFill="1" applyBorder="1" applyAlignment="1">
      <alignment horizontal="left" vertical="center" wrapText="1"/>
    </xf>
    <xf numFmtId="0" fontId="2" fillId="150" borderId="208" xfId="20531" applyFont="1" applyFill="1" applyBorder="1" applyAlignment="1">
      <alignment horizontal="left" vertical="center" wrapText="1"/>
    </xf>
    <xf numFmtId="0" fontId="57" fillId="0" borderId="196" xfId="20581" applyFont="1" applyBorder="1" applyAlignment="1">
      <alignment horizontal="center" vertical="center" wrapText="1"/>
    </xf>
    <xf numFmtId="0" fontId="57" fillId="0" borderId="197" xfId="20581" applyFont="1" applyBorder="1" applyAlignment="1">
      <alignment horizontal="center" vertical="center" wrapText="1"/>
    </xf>
    <xf numFmtId="0" fontId="2" fillId="0" borderId="190" xfId="20581" applyFont="1" applyBorder="1" applyAlignment="1">
      <alignment horizontal="left" vertical="center" wrapText="1"/>
    </xf>
    <xf numFmtId="0" fontId="2" fillId="0" borderId="208" xfId="20581" applyFont="1" applyBorder="1" applyAlignment="1">
      <alignment horizontal="left" vertical="center" wrapText="1"/>
    </xf>
    <xf numFmtId="0" fontId="185" fillId="150" borderId="221" xfId="20555" applyFont="1" applyFill="1" applyBorder="1" applyAlignment="1">
      <alignment horizontal="center" vertical="center" wrapText="1"/>
    </xf>
    <xf numFmtId="0" fontId="185" fillId="150" borderId="201" xfId="20555" applyFont="1" applyFill="1" applyBorder="1" applyAlignment="1">
      <alignment horizontal="center" vertical="center" wrapText="1"/>
    </xf>
    <xf numFmtId="0" fontId="184" fillId="150" borderId="222" xfId="20531" applyFont="1" applyFill="1" applyBorder="1" applyAlignment="1">
      <alignment horizontal="left" wrapText="1"/>
    </xf>
    <xf numFmtId="0" fontId="184" fillId="150" borderId="223" xfId="20531" applyFont="1" applyFill="1" applyBorder="1" applyAlignment="1">
      <alignment horizontal="left" wrapText="1"/>
    </xf>
    <xf numFmtId="0" fontId="184" fillId="150" borderId="224" xfId="20531" applyFont="1" applyFill="1" applyBorder="1" applyAlignment="1">
      <alignment horizontal="left" wrapText="1"/>
    </xf>
    <xf numFmtId="0" fontId="184" fillId="150" borderId="47" xfId="20531" applyFont="1" applyFill="1" applyBorder="1" applyAlignment="1">
      <alignment horizontal="left" wrapText="1"/>
    </xf>
    <xf numFmtId="0" fontId="184" fillId="150" borderId="3" xfId="20531" applyFont="1" applyFill="1" applyBorder="1" applyAlignment="1">
      <alignment horizontal="left" wrapText="1"/>
    </xf>
    <xf numFmtId="0" fontId="184" fillId="150" borderId="115" xfId="20531" applyFont="1" applyFill="1" applyBorder="1" applyAlignment="1">
      <alignment horizontal="left" wrapText="1"/>
    </xf>
    <xf numFmtId="0" fontId="150" fillId="141" borderId="90" xfId="20531" applyFont="1" applyFill="1" applyBorder="1" applyAlignment="1">
      <alignment vertical="center" wrapText="1"/>
    </xf>
    <xf numFmtId="0" fontId="150" fillId="141" borderId="91" xfId="20531" applyFont="1" applyFill="1" applyBorder="1" applyAlignment="1">
      <alignment vertical="center" wrapText="1"/>
    </xf>
    <xf numFmtId="0" fontId="150" fillId="141" borderId="155" xfId="20531" applyFont="1" applyFill="1" applyBorder="1" applyAlignment="1">
      <alignment vertical="center" wrapText="1"/>
    </xf>
    <xf numFmtId="0" fontId="150" fillId="141" borderId="227" xfId="20531" applyFont="1" applyFill="1" applyBorder="1" applyAlignment="1">
      <alignment vertical="center" wrapText="1"/>
    </xf>
    <xf numFmtId="0" fontId="150" fillId="141" borderId="7" xfId="20531" applyFont="1" applyFill="1" applyBorder="1" applyAlignment="1">
      <alignment vertical="center" wrapText="1"/>
    </xf>
    <xf numFmtId="0" fontId="184" fillId="150" borderId="207" xfId="20531" applyFont="1" applyFill="1" applyBorder="1" applyAlignment="1">
      <alignment horizontal="left" wrapText="1"/>
    </xf>
    <xf numFmtId="0" fontId="184" fillId="150" borderId="206" xfId="20531" applyFont="1" applyFill="1" applyBorder="1" applyAlignment="1">
      <alignment horizontal="left" wrapText="1"/>
    </xf>
    <xf numFmtId="0" fontId="184" fillId="150" borderId="208" xfId="20531" applyFont="1" applyFill="1" applyBorder="1" applyAlignment="1">
      <alignment horizontal="left" wrapText="1"/>
    </xf>
    <xf numFmtId="0" fontId="150" fillId="141" borderId="227" xfId="20531" applyFont="1" applyFill="1" applyBorder="1" applyAlignment="1">
      <alignment horizontal="center" vertical="center"/>
    </xf>
    <xf numFmtId="0" fontId="150" fillId="141" borderId="155" xfId="20531" applyFont="1" applyFill="1" applyBorder="1" applyAlignment="1">
      <alignment horizontal="center" vertical="center"/>
    </xf>
    <xf numFmtId="0" fontId="150" fillId="141" borderId="90" xfId="20531" applyFont="1" applyFill="1" applyBorder="1" applyAlignment="1">
      <alignment vertical="center"/>
    </xf>
    <xf numFmtId="0" fontId="150" fillId="141" borderId="7" xfId="20531" applyFont="1" applyFill="1" applyBorder="1" applyAlignment="1">
      <alignment vertical="center"/>
    </xf>
    <xf numFmtId="0" fontId="57" fillId="146" borderId="231" xfId="0" applyFont="1" applyFill="1" applyBorder="1" applyAlignment="1">
      <alignment horizontal="center"/>
    </xf>
    <xf numFmtId="0" fontId="57" fillId="146" borderId="232" xfId="0" applyFont="1" applyFill="1" applyBorder="1" applyAlignment="1">
      <alignment horizontal="center"/>
    </xf>
    <xf numFmtId="0" fontId="57" fillId="146" borderId="233" xfId="0" applyFont="1" applyFill="1" applyBorder="1" applyAlignment="1">
      <alignment horizontal="center"/>
    </xf>
    <xf numFmtId="0" fontId="57" fillId="146" borderId="234" xfId="0" applyFont="1" applyFill="1" applyBorder="1" applyAlignment="1">
      <alignment horizontal="center"/>
    </xf>
    <xf numFmtId="0" fontId="187" fillId="150" borderId="221" xfId="20555" applyFont="1" applyFill="1" applyBorder="1" applyAlignment="1">
      <alignment horizontal="center" vertical="center" wrapText="1"/>
    </xf>
    <xf numFmtId="0" fontId="187" fillId="150" borderId="201" xfId="20555" applyFont="1" applyFill="1" applyBorder="1" applyAlignment="1">
      <alignment horizontal="center" vertical="center" wrapText="1"/>
    </xf>
    <xf numFmtId="0" fontId="2" fillId="150" borderId="228" xfId="20531" applyFont="1" applyFill="1" applyBorder="1" applyAlignment="1">
      <alignment horizontal="left" wrapText="1"/>
    </xf>
    <xf numFmtId="0" fontId="2" fillId="150" borderId="229" xfId="20531" applyFont="1" applyFill="1" applyBorder="1" applyAlignment="1">
      <alignment horizontal="left" wrapText="1"/>
    </xf>
    <xf numFmtId="0" fontId="2" fillId="150" borderId="213" xfId="20531" applyFont="1" applyFill="1" applyBorder="1" applyAlignment="1">
      <alignment horizontal="left" wrapText="1"/>
    </xf>
    <xf numFmtId="0" fontId="2" fillId="150" borderId="202" xfId="20531" applyFont="1" applyFill="1" applyBorder="1" applyAlignment="1">
      <alignment horizontal="left" wrapText="1"/>
    </xf>
    <xf numFmtId="0" fontId="2" fillId="150" borderId="215" xfId="20531" applyFont="1" applyFill="1" applyBorder="1" applyAlignment="1">
      <alignment horizontal="left" wrapText="1"/>
    </xf>
    <xf numFmtId="0" fontId="2" fillId="150" borderId="216" xfId="20531" applyFont="1" applyFill="1" applyBorder="1" applyAlignment="1">
      <alignment horizontal="left" wrapText="1"/>
    </xf>
    <xf numFmtId="0" fontId="2" fillId="150" borderId="234" xfId="27887" applyFont="1" applyFill="1" applyBorder="1" applyAlignment="1">
      <alignment horizontal="left" wrapText="1"/>
    </xf>
    <xf numFmtId="0" fontId="2" fillId="150" borderId="232" xfId="27887" applyFont="1" applyFill="1" applyBorder="1" applyAlignment="1">
      <alignment horizontal="left" wrapText="1"/>
    </xf>
    <xf numFmtId="0" fontId="2" fillId="150" borderId="226" xfId="27887" applyFont="1" applyFill="1" applyBorder="1" applyAlignment="1">
      <alignment horizontal="left" wrapText="1"/>
    </xf>
    <xf numFmtId="0" fontId="2" fillId="150" borderId="207" xfId="27887" applyFont="1" applyFill="1" applyBorder="1" applyAlignment="1">
      <alignment horizontal="left" wrapText="1"/>
    </xf>
    <xf numFmtId="0" fontId="2" fillId="150" borderId="206" xfId="27887" applyFont="1" applyFill="1" applyBorder="1" applyAlignment="1">
      <alignment horizontal="left" wrapText="1"/>
    </xf>
    <xf numFmtId="0" fontId="2" fillId="150" borderId="208" xfId="27887" applyFont="1" applyFill="1" applyBorder="1" applyAlignment="1">
      <alignment horizontal="left" wrapText="1"/>
    </xf>
    <xf numFmtId="0" fontId="2" fillId="0" borderId="0" xfId="0" applyFont="1" applyAlignment="1">
      <alignment horizontal="left" wrapText="1"/>
    </xf>
    <xf numFmtId="0" fontId="39" fillId="0" borderId="0" xfId="82" applyFont="1" applyFill="1" applyAlignment="1" applyProtection="1">
      <alignment horizontal="left" wrapText="1"/>
      <protection locked="0"/>
    </xf>
    <xf numFmtId="0" fontId="2" fillId="150" borderId="215" xfId="20531" applyFont="1" applyFill="1" applyBorder="1" applyAlignment="1">
      <alignment vertical="center" wrapText="1"/>
    </xf>
    <xf numFmtId="0" fontId="2" fillId="150" borderId="216" xfId="20531" applyFont="1" applyFill="1" applyBorder="1" applyAlignment="1">
      <alignment vertical="center" wrapText="1"/>
    </xf>
    <xf numFmtId="0" fontId="150" fillId="150" borderId="228" xfId="20531" applyFont="1" applyFill="1" applyBorder="1" applyAlignment="1">
      <alignment vertical="center" wrapText="1"/>
    </xf>
    <xf numFmtId="0" fontId="2" fillId="150" borderId="228" xfId="20531" applyFont="1" applyFill="1" applyBorder="1" applyAlignment="1">
      <alignment vertical="center" wrapText="1"/>
    </xf>
    <xf numFmtId="0" fontId="2" fillId="150" borderId="229" xfId="20531" applyFont="1" applyFill="1" applyBorder="1" applyAlignment="1">
      <alignment vertical="center" wrapText="1"/>
    </xf>
    <xf numFmtId="0" fontId="217" fillId="0" borderId="6" xfId="0" applyFont="1" applyBorder="1" applyAlignment="1">
      <alignment horizontal="left" wrapText="1"/>
    </xf>
    <xf numFmtId="0" fontId="208" fillId="0" borderId="0" xfId="0" applyFont="1" applyAlignment="1">
      <alignment wrapText="1"/>
    </xf>
    <xf numFmtId="0" fontId="4" fillId="3" borderId="228" xfId="42836" applyFill="1" applyBorder="1" applyAlignment="1">
      <alignment vertical="center" wrapText="1"/>
    </xf>
    <xf numFmtId="0" fontId="4" fillId="3" borderId="229" xfId="42836" applyFill="1" applyBorder="1" applyAlignment="1">
      <alignment vertical="center" wrapText="1"/>
    </xf>
    <xf numFmtId="0" fontId="4" fillId="3" borderId="160" xfId="42836" applyFill="1" applyBorder="1" applyAlignment="1">
      <alignment vertical="center" wrapText="1"/>
    </xf>
    <xf numFmtId="0" fontId="4" fillId="3" borderId="158" xfId="42836" applyFill="1" applyBorder="1" applyAlignment="1">
      <alignment vertical="center" wrapText="1"/>
    </xf>
    <xf numFmtId="0" fontId="57" fillId="0" borderId="0" xfId="42835" applyFont="1" applyAlignment="1">
      <alignment horizontal="left"/>
    </xf>
    <xf numFmtId="0" fontId="57" fillId="146" borderId="230" xfId="42835" applyFont="1" applyFill="1" applyBorder="1" applyAlignment="1">
      <alignment horizontal="center" vertical="center"/>
    </xf>
    <xf numFmtId="0" fontId="57" fillId="146" borderId="214" xfId="42835" applyFont="1" applyFill="1" applyBorder="1" applyAlignment="1">
      <alignment horizontal="center" vertical="center"/>
    </xf>
    <xf numFmtId="0" fontId="57" fillId="146" borderId="228" xfId="42835" applyFont="1" applyFill="1" applyBorder="1" applyAlignment="1">
      <alignment horizontal="center" vertical="center" wrapText="1"/>
    </xf>
    <xf numFmtId="0" fontId="184" fillId="150" borderId="234" xfId="20531" applyFont="1" applyFill="1" applyBorder="1" applyAlignment="1">
      <alignment horizontal="left" vertical="center" wrapText="1"/>
    </xf>
    <xf numFmtId="0" fontId="184" fillId="150" borderId="234" xfId="20531" applyFont="1" applyFill="1" applyBorder="1" applyAlignment="1">
      <alignment horizontal="left" vertical="center"/>
    </xf>
    <xf numFmtId="0" fontId="184" fillId="150" borderId="207" xfId="20531" applyFont="1" applyFill="1" applyBorder="1" applyAlignment="1">
      <alignment horizontal="left" vertical="center" wrapText="1"/>
    </xf>
    <xf numFmtId="0" fontId="184" fillId="150" borderId="207" xfId="20531" applyFont="1" applyFill="1" applyBorder="1" applyAlignment="1">
      <alignment horizontal="left" vertical="center"/>
    </xf>
    <xf numFmtId="0" fontId="190" fillId="150" borderId="228" xfId="5258" applyFont="1" applyFill="1" applyBorder="1" applyAlignment="1">
      <alignment horizontal="left" vertical="center"/>
    </xf>
    <xf numFmtId="0" fontId="190" fillId="150" borderId="215" xfId="5258" applyFont="1" applyFill="1" applyBorder="1" applyAlignment="1">
      <alignment horizontal="left" vertical="center"/>
    </xf>
    <xf numFmtId="0" fontId="184" fillId="150" borderId="228" xfId="20531" applyFont="1" applyFill="1" applyBorder="1" applyAlignment="1">
      <alignment vertical="center" wrapText="1"/>
    </xf>
    <xf numFmtId="0" fontId="184" fillId="150" borderId="229" xfId="20531" applyFont="1" applyFill="1" applyBorder="1" applyAlignment="1">
      <alignment vertical="center" wrapText="1"/>
    </xf>
    <xf numFmtId="0" fontId="184" fillId="150" borderId="215" xfId="20531" applyFont="1" applyFill="1" applyBorder="1" applyAlignment="1">
      <alignment vertical="center" wrapText="1"/>
    </xf>
    <xf numFmtId="0" fontId="184" fillId="150" borderId="216" xfId="20531" applyFont="1" applyFill="1" applyBorder="1" applyAlignment="1">
      <alignment vertical="center" wrapText="1"/>
    </xf>
    <xf numFmtId="0" fontId="186" fillId="160" borderId="95" xfId="5258" applyFont="1" applyFill="1" applyBorder="1" applyAlignment="1">
      <alignment horizontal="center"/>
    </xf>
    <xf numFmtId="0" fontId="186" fillId="160" borderId="72" xfId="5258" applyFont="1" applyFill="1" applyBorder="1" applyAlignment="1">
      <alignment horizontal="center"/>
    </xf>
    <xf numFmtId="0" fontId="186" fillId="160" borderId="96" xfId="5258" applyFont="1" applyFill="1" applyBorder="1" applyAlignment="1">
      <alignment horizontal="center"/>
    </xf>
    <xf numFmtId="0" fontId="194" fillId="146" borderId="95" xfId="0" applyFont="1" applyFill="1" applyBorder="1" applyAlignment="1">
      <alignment horizontal="center" vertical="center" wrapText="1"/>
    </xf>
    <xf numFmtId="0" fontId="187" fillId="146" borderId="72" xfId="0" applyFont="1" applyFill="1" applyBorder="1" applyAlignment="1">
      <alignment horizontal="center" vertical="center" wrapText="1"/>
    </xf>
    <xf numFmtId="0" fontId="187" fillId="146" borderId="96" xfId="0" applyFont="1" applyFill="1" applyBorder="1" applyAlignment="1">
      <alignment horizontal="center" vertical="center" wrapText="1"/>
    </xf>
    <xf numFmtId="0" fontId="150" fillId="2" borderId="0" xfId="0" applyFont="1" applyFill="1" applyAlignment="1">
      <alignment horizontal="center" vertical="center" wrapText="1"/>
    </xf>
    <xf numFmtId="0" fontId="39" fillId="2" borderId="0" xfId="0" applyFont="1" applyFill="1" applyAlignment="1">
      <alignment horizontal="center" vertical="center" wrapText="1"/>
    </xf>
    <xf numFmtId="0" fontId="55" fillId="142" borderId="95" xfId="0" applyFont="1" applyFill="1" applyBorder="1" applyAlignment="1">
      <alignment horizontal="center"/>
    </xf>
    <xf numFmtId="0" fontId="55" fillId="142" borderId="72" xfId="0" applyFont="1" applyFill="1" applyBorder="1" applyAlignment="1">
      <alignment horizontal="center"/>
    </xf>
    <xf numFmtId="0" fontId="2" fillId="2" borderId="213" xfId="0" applyFont="1" applyFill="1" applyBorder="1" applyAlignment="1">
      <alignment horizontal="center" vertical="center"/>
    </xf>
    <xf numFmtId="0" fontId="57" fillId="146" borderId="227" xfId="0" applyFont="1" applyFill="1" applyBorder="1" applyAlignment="1">
      <alignment horizontal="center" vertical="center" wrapText="1"/>
    </xf>
    <xf numFmtId="0" fontId="57" fillId="146" borderId="91" xfId="0" applyFont="1" applyFill="1" applyBorder="1" applyAlignment="1">
      <alignment horizontal="center" vertical="center" wrapText="1"/>
    </xf>
    <xf numFmtId="0" fontId="187" fillId="146" borderId="92" xfId="0" applyFont="1" applyFill="1" applyBorder="1" applyAlignment="1">
      <alignment horizontal="center" vertical="center" wrapText="1"/>
    </xf>
    <xf numFmtId="0" fontId="187" fillId="146" borderId="93" xfId="0" applyFont="1" applyFill="1" applyBorder="1" applyAlignment="1">
      <alignment horizontal="center" vertical="center" wrapText="1"/>
    </xf>
    <xf numFmtId="0" fontId="187" fillId="146" borderId="94" xfId="0" applyFont="1" applyFill="1" applyBorder="1" applyAlignment="1">
      <alignment horizontal="center" vertical="center" wrapText="1"/>
    </xf>
    <xf numFmtId="0" fontId="57" fillId="146" borderId="198" xfId="0" applyFont="1" applyFill="1" applyBorder="1" applyAlignment="1">
      <alignment horizontal="center" vertical="center" wrapText="1"/>
    </xf>
    <xf numFmtId="0" fontId="57" fillId="146" borderId="193" xfId="0" applyFont="1" applyFill="1" applyBorder="1" applyAlignment="1">
      <alignment horizontal="center" vertical="center" wrapText="1"/>
    </xf>
    <xf numFmtId="0" fontId="194" fillId="146" borderId="198" xfId="0" applyFont="1" applyFill="1" applyBorder="1" applyAlignment="1">
      <alignment horizontal="center" vertical="center" wrapText="1"/>
    </xf>
    <xf numFmtId="0" fontId="187" fillId="146" borderId="193" xfId="0" applyFont="1" applyFill="1" applyBorder="1" applyAlignment="1">
      <alignment horizontal="center" vertical="center" wrapText="1"/>
    </xf>
    <xf numFmtId="0" fontId="57" fillId="146" borderId="226" xfId="0" applyFont="1" applyFill="1" applyBorder="1" applyAlignment="1">
      <alignment horizontal="center" vertical="center" wrapText="1"/>
    </xf>
    <xf numFmtId="0" fontId="57" fillId="146" borderId="211"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3" xfId="0" applyFont="1" applyFill="1" applyBorder="1" applyAlignment="1">
      <alignment horizontal="center" vertical="center" wrapText="1"/>
    </xf>
    <xf numFmtId="0" fontId="2" fillId="150" borderId="93" xfId="20531" applyFont="1" applyFill="1" applyBorder="1" applyAlignment="1">
      <alignment vertical="center" wrapText="1"/>
    </xf>
    <xf numFmtId="0" fontId="2" fillId="150" borderId="97" xfId="20531" applyFont="1" applyFill="1" applyBorder="1" applyAlignment="1">
      <alignment vertical="center" wrapText="1"/>
    </xf>
    <xf numFmtId="0" fontId="187" fillId="150" borderId="230" xfId="168" applyFont="1" applyFill="1" applyBorder="1" applyAlignment="1">
      <alignment horizontal="left"/>
    </xf>
    <xf numFmtId="0" fontId="187" fillId="150" borderId="228" xfId="168" applyFont="1" applyFill="1" applyBorder="1" applyAlignment="1">
      <alignment horizontal="left"/>
    </xf>
    <xf numFmtId="0" fontId="187" fillId="150" borderId="214" xfId="168" applyFont="1" applyFill="1" applyBorder="1" applyAlignment="1">
      <alignment horizontal="left"/>
    </xf>
    <xf numFmtId="0" fontId="187" fillId="150" borderId="215" xfId="168" applyFont="1" applyFill="1" applyBorder="1" applyAlignment="1">
      <alignment horizontal="left"/>
    </xf>
    <xf numFmtId="0" fontId="39" fillId="0" borderId="0" xfId="82" applyFont="1" applyFill="1" applyAlignment="1" applyProtection="1">
      <alignment horizontal="left" vertical="center" wrapText="1"/>
      <protection locked="0"/>
    </xf>
    <xf numFmtId="0" fontId="39" fillId="3" borderId="234" xfId="5258" applyFont="1" applyFill="1" applyBorder="1" applyAlignment="1">
      <alignment horizontal="left"/>
    </xf>
    <xf numFmtId="0" fontId="39" fillId="3" borderId="226" xfId="5258" applyFont="1" applyFill="1" applyBorder="1" applyAlignment="1">
      <alignment horizontal="left"/>
    </xf>
    <xf numFmtId="0" fontId="5" fillId="150" borderId="228" xfId="42833" applyFill="1" applyBorder="1" applyAlignment="1">
      <alignment horizontal="left" vertical="center" wrapText="1"/>
    </xf>
    <xf numFmtId="0" fontId="5" fillId="150" borderId="229" xfId="42833" applyFill="1" applyBorder="1" applyAlignment="1">
      <alignment horizontal="left" vertical="center" wrapText="1"/>
    </xf>
    <xf numFmtId="0" fontId="5" fillId="150" borderId="215" xfId="42833" applyFill="1" applyBorder="1" applyAlignment="1">
      <alignment horizontal="left" vertical="center" wrapText="1"/>
    </xf>
    <xf numFmtId="0" fontId="5" fillId="150" borderId="216" xfId="42833" applyFill="1" applyBorder="1" applyAlignment="1">
      <alignment horizontal="left" vertical="center" wrapText="1"/>
    </xf>
    <xf numFmtId="0" fontId="187" fillId="146" borderId="225" xfId="20557" applyFont="1" applyFill="1" applyBorder="1" applyAlignment="1">
      <alignment horizontal="center" vertical="center"/>
    </xf>
    <xf numFmtId="0" fontId="187" fillId="146" borderId="101" xfId="20557" applyFont="1" applyFill="1" applyBorder="1" applyAlignment="1">
      <alignment horizontal="center" vertical="center"/>
    </xf>
    <xf numFmtId="0" fontId="187" fillId="146" borderId="237" xfId="20555" applyFont="1" applyFill="1" applyBorder="1" applyAlignment="1">
      <alignment horizontal="center" vertical="center"/>
    </xf>
    <xf numFmtId="0" fontId="187" fillId="146" borderId="46" xfId="20555" applyFont="1" applyFill="1" applyBorder="1" applyAlignment="1">
      <alignment horizontal="center" vertical="center"/>
    </xf>
    <xf numFmtId="0" fontId="187" fillId="146" borderId="237" xfId="20557" applyFont="1" applyFill="1" applyBorder="1" applyAlignment="1">
      <alignment horizontal="center" vertical="center"/>
    </xf>
    <xf numFmtId="0" fontId="187" fillId="146" borderId="46" xfId="20557" applyFont="1" applyFill="1" applyBorder="1" applyAlignment="1">
      <alignment horizontal="center" vertical="center"/>
    </xf>
    <xf numFmtId="0" fontId="187" fillId="146" borderId="228" xfId="20556" applyFont="1" applyFill="1" applyBorder="1" applyAlignment="1">
      <alignment horizontal="center" vertical="center" wrapText="1"/>
    </xf>
    <xf numFmtId="0" fontId="187" fillId="146" borderId="229" xfId="20556" applyFont="1" applyFill="1" applyBorder="1" applyAlignment="1">
      <alignment horizontal="center" vertical="center" wrapText="1"/>
    </xf>
    <xf numFmtId="0" fontId="2" fillId="150" borderId="228" xfId="20531" applyFont="1" applyFill="1" applyBorder="1" applyAlignment="1">
      <alignment horizontal="left" vertical="center" wrapText="1"/>
    </xf>
    <xf numFmtId="0" fontId="2" fillId="150" borderId="215" xfId="20531" applyFont="1" applyFill="1" applyBorder="1" applyAlignment="1">
      <alignment horizontal="left" vertical="top" wrapText="1"/>
    </xf>
    <xf numFmtId="0" fontId="2" fillId="0" borderId="0" xfId="20531" applyFont="1" applyAlignment="1">
      <alignment horizontal="left" vertical="center" wrapText="1"/>
    </xf>
    <xf numFmtId="0" fontId="212" fillId="0" borderId="0" xfId="0" applyFont="1" applyAlignment="1">
      <alignment horizontal="center" vertical="center"/>
    </xf>
    <xf numFmtId="0" fontId="212" fillId="0" borderId="0" xfId="0" applyFont="1" applyAlignment="1">
      <alignment horizontal="left" vertical="top" wrapText="1"/>
    </xf>
    <xf numFmtId="0" fontId="212" fillId="0" borderId="0" xfId="0" applyFont="1" applyAlignment="1">
      <alignment horizontal="left" vertical="center"/>
    </xf>
    <xf numFmtId="0" fontId="212" fillId="165" borderId="0" xfId="0" applyFont="1" applyFill="1" applyAlignment="1">
      <alignment horizontal="center" vertical="center"/>
    </xf>
    <xf numFmtId="0" fontId="150" fillId="3" borderId="213" xfId="0" applyFont="1" applyFill="1" applyBorder="1" applyAlignment="1">
      <alignment horizontal="left" vertical="top" wrapText="1"/>
    </xf>
  </cellXfs>
  <cellStyles count="42838">
    <cellStyle name="%" xfId="182" xr:uid="{00000000-0005-0000-0000-000000000000}"/>
    <cellStyle name="*MB Hardwired" xfId="179" xr:uid="{00000000-0005-0000-0000-000001000000}"/>
    <cellStyle name="*MB Input Table Calc" xfId="180" xr:uid="{00000000-0005-0000-0000-000002000000}"/>
    <cellStyle name="*MB Normal" xfId="202" xr:uid="{00000000-0005-0000-0000-000003000000}"/>
    <cellStyle name="*MB Normal 2" xfId="5551" xr:uid="{00000000-0005-0000-0000-000004000000}"/>
    <cellStyle name="*MB Placeholder" xfId="181" xr:uid="{00000000-0005-0000-0000-000004000000}"/>
    <cellStyle name="_x0013_,î3_x0001_N@4" xfId="111" xr:uid="{00000000-0005-0000-0000-000005000000}"/>
    <cellStyle name=":¨áy¡’?(" xfId="191" xr:uid="{00000000-0005-0000-0000-000006000000}"/>
    <cellStyle name="?? [0]_??" xfId="190" xr:uid="{00000000-0005-0000-0000-000007000000}"/>
    <cellStyle name="?????_VERA" xfId="193" xr:uid="{00000000-0005-0000-0000-000008000000}"/>
    <cellStyle name="??_?.????" xfId="198" xr:uid="{00000000-0005-0000-0000-000009000000}"/>
    <cellStyle name="_2530023 2Q05 Analysis" xfId="200" xr:uid="{00000000-0005-0000-0000-00000A000000}"/>
    <cellStyle name="_August Expense Reports" xfId="175" xr:uid="{00000000-0005-0000-0000-00000B000000}"/>
    <cellStyle name="_August Expense Reports_PwrGen" xfId="176" xr:uid="{00000000-0005-0000-0000-00000C000000}"/>
    <cellStyle name="_IDSM Contracts- 10 15 10 tlc" xfId="115" xr:uid="{00000000-0005-0000-0000-00000D000000}"/>
    <cellStyle name="_July YTD Staff Aug_all IDSM Manipulated" xfId="177" xr:uid="{00000000-0005-0000-0000-00000E000000}"/>
    <cellStyle name="_July YTD Staff Aug_Teri" xfId="117" xr:uid="{00000000-0005-0000-0000-00000F000000}"/>
    <cellStyle name="_Labor and OH from Pavel" xfId="167" xr:uid="{00000000-0005-0000-0000-000010000000}"/>
    <cellStyle name="_L-Other Non Current Liab" xfId="168" xr:uid="{00000000-0005-0000-0000-000011000000}"/>
    <cellStyle name="_Pavel_Staff Aug PCC charged 8.30" xfId="204" xr:uid="{00000000-0005-0000-0000-000012000000}"/>
    <cellStyle name="_Transfers - Adjustments" xfId="160" xr:uid="{00000000-0005-0000-0000-000013000000}"/>
    <cellStyle name="_Transfers - Adjustments_PwrGen" xfId="116" xr:uid="{00000000-0005-0000-0000-000014000000}"/>
    <cellStyle name="_x0010_“+ˆÉ•?pý¤" xfId="197" xr:uid="{00000000-0005-0000-0000-000015000000}"/>
    <cellStyle name="_x0010_“+ˆÉ•?pý¤ 2" xfId="5494" xr:uid="{00000000-0005-0000-0000-000017000000}"/>
    <cellStyle name="10 in (Normal)" xfId="183" xr:uid="{00000000-0005-0000-0000-000016000000}"/>
    <cellStyle name="20% - Accent1" xfId="82" builtinId="30" customBuiltin="1"/>
    <cellStyle name="20% - Accent1 10" xfId="5585" xr:uid="{00000000-0005-0000-0000-000019000000}"/>
    <cellStyle name="20% - Accent1 10 2" xfId="5271" xr:uid="{00000000-0005-0000-0000-00001A000000}"/>
    <cellStyle name="20% - Accent1 10 2 2" xfId="5588" xr:uid="{00000000-0005-0000-0000-00001B000000}"/>
    <cellStyle name="20% - Accent1 10 2 2 2" xfId="23242" xr:uid="{5BCAA725-F564-4C97-B4DE-17E06B8FF1D1}"/>
    <cellStyle name="20% - Accent1 10 2 2 2 2" xfId="38213" xr:uid="{92C2A97B-A9D7-445F-9F67-49E01E636883}"/>
    <cellStyle name="20% - Accent1 10 2 2 3" xfId="30610" xr:uid="{34CFCA02-3F80-4C20-AA6B-AE97FCEDB221}"/>
    <cellStyle name="20% - Accent1 10 2 3" xfId="5591" xr:uid="{00000000-0005-0000-0000-00001C000000}"/>
    <cellStyle name="20% - Accent1 10 2 3 2" xfId="23245" xr:uid="{F5F09701-776F-46FC-B1A9-9E4DCE9D7C22}"/>
    <cellStyle name="20% - Accent1 10 2 3 2 2" xfId="38216" xr:uid="{594A2A32-B9A5-4E58-9828-EA59451C6ECD}"/>
    <cellStyle name="20% - Accent1 10 2 3 3" xfId="30613" xr:uid="{2530F2DB-F94D-465D-9F38-91FC91CE446F}"/>
    <cellStyle name="20% - Accent1 10 2 4" xfId="23161" xr:uid="{B0A0A47A-22DB-4120-A9A9-73E4DF3C9254}"/>
    <cellStyle name="20% - Accent1 10 2 4 2" xfId="38137" xr:uid="{93D0B5F6-9CD0-48CB-BDEB-CE9A382AA8EB}"/>
    <cellStyle name="20% - Accent1 10 2 5" xfId="30533" xr:uid="{97AA348E-35FF-4ADE-B987-1E823D1200F7}"/>
    <cellStyle name="20% - Accent1 10 3" xfId="5594" xr:uid="{00000000-0005-0000-0000-00001D000000}"/>
    <cellStyle name="20% - Accent1 10 3 2" xfId="23248" xr:uid="{09C557C9-3BBC-49B6-9C4B-0F65D9B8D4E5}"/>
    <cellStyle name="20% - Accent1 10 3 2 2" xfId="38219" xr:uid="{937EBFB9-484A-405D-A2FE-E00ACAB7261A}"/>
    <cellStyle name="20% - Accent1 10 3 3" xfId="30616" xr:uid="{3AD46394-AC90-4001-9B43-6870213CCF4A}"/>
    <cellStyle name="20% - Accent1 10 4" xfId="5597" xr:uid="{00000000-0005-0000-0000-00001E000000}"/>
    <cellStyle name="20% - Accent1 10 4 2" xfId="5600" xr:uid="{00000000-0005-0000-0000-00001F000000}"/>
    <cellStyle name="20% - Accent1 10 4 2 2" xfId="23254" xr:uid="{8D44E222-47CB-4BF4-B8D2-632D10027389}"/>
    <cellStyle name="20% - Accent1 10 4 2 2 2" xfId="38225" xr:uid="{656FB7E8-73BF-4E5A-B927-399D7BB2BC24}"/>
    <cellStyle name="20% - Accent1 10 4 2 3" xfId="30622" xr:uid="{46C389E1-AC98-4EB5-A890-939C84A5D3AD}"/>
    <cellStyle name="20% - Accent1 10 4 3" xfId="23251" xr:uid="{B046F9A5-D8AF-4F13-AB5A-6CC6F3C67136}"/>
    <cellStyle name="20% - Accent1 10 4 3 2" xfId="38222" xr:uid="{D1CA9342-0DDD-4E7B-AF9F-8D09EB5D9B06}"/>
    <cellStyle name="20% - Accent1 10 4 4" xfId="30619" xr:uid="{11A308DF-E361-4C49-9883-915C74789763}"/>
    <cellStyle name="20% - Accent1 10 5" xfId="5603" xr:uid="{00000000-0005-0000-0000-000020000000}"/>
    <cellStyle name="20% - Accent1 10 5 2" xfId="23257" xr:uid="{0C594D30-4BAF-4A7B-9B37-2C1067310A4A}"/>
    <cellStyle name="20% - Accent1 10 5 2 2" xfId="38228" xr:uid="{8C14AF1E-F633-4295-BA5A-404BCF7C173C}"/>
    <cellStyle name="20% - Accent1 10 5 3" xfId="30625" xr:uid="{274E3F30-62F1-4176-A981-838DD8C8BF82}"/>
    <cellStyle name="20% - Accent1 10 6" xfId="23239" xr:uid="{64DDB78E-14C5-4AA1-AA29-5B2606BC81F1}"/>
    <cellStyle name="20% - Accent1 10 6 2" xfId="38210" xr:uid="{322D906E-9186-411B-AB67-B5B4F19D7403}"/>
    <cellStyle name="20% - Accent1 10 7" xfId="30607" xr:uid="{296BED5C-D0A8-4B7E-8154-5C024E7AE249}"/>
    <cellStyle name="20% - Accent1 11" xfId="5604" xr:uid="{00000000-0005-0000-0000-000021000000}"/>
    <cellStyle name="20% - Accent1 11 2" xfId="5270" xr:uid="{00000000-0005-0000-0000-000022000000}"/>
    <cellStyle name="20% - Accent1 11 2 2" xfId="23160" xr:uid="{AA6746BF-B163-4D12-A60A-3B7DA77B26E3}"/>
    <cellStyle name="20% - Accent1 11 2 2 2" xfId="38136" xr:uid="{5409B7AE-80A3-414D-8241-799C83219DCA}"/>
    <cellStyle name="20% - Accent1 11 2 3" xfId="30532" xr:uid="{6FBAF2FF-6AE0-4C58-AA8E-B4FA87F6A494}"/>
    <cellStyle name="20% - Accent1 11 3" xfId="5269" xr:uid="{00000000-0005-0000-0000-000023000000}"/>
    <cellStyle name="20% - Accent1 11 3 2" xfId="5584" xr:uid="{00000000-0005-0000-0000-000024000000}"/>
    <cellStyle name="20% - Accent1 11 3 2 2" xfId="23238" xr:uid="{0EAC9212-723C-43E6-AD5E-D0CFCB133B0B}"/>
    <cellStyle name="20% - Accent1 11 3 2 2 2" xfId="38209" xr:uid="{3A7A4B81-A6EC-4C8C-8905-CEE057009D93}"/>
    <cellStyle name="20% - Accent1 11 3 2 3" xfId="30606" xr:uid="{22C2CD28-4388-45E3-ABBD-87A82A5B1A79}"/>
    <cellStyle name="20% - Accent1 11 3 3" xfId="23159" xr:uid="{457B3F87-6532-449E-BDFA-CB15BF36095D}"/>
    <cellStyle name="20% - Accent1 11 3 3 2" xfId="38135" xr:uid="{8C1CE601-28DF-4818-BE86-C20EBA00CB8D}"/>
    <cellStyle name="20% - Accent1 11 3 4" xfId="30531" xr:uid="{1AA55DBA-A9D3-44F4-BA32-13AEF8C1FF2E}"/>
    <cellStyle name="20% - Accent1 11 4" xfId="23258" xr:uid="{CF1BFDF5-AE4D-4D28-B862-827B954CAC75}"/>
    <cellStyle name="20% - Accent1 11 4 2" xfId="38229" xr:uid="{57416B15-4283-46C2-B518-8EC2F3C00F97}"/>
    <cellStyle name="20% - Accent1 11 5" xfId="30626" xr:uid="{5487008C-012B-440A-977F-C4606CA2AD01}"/>
    <cellStyle name="20% - Accent1 12" xfId="5534" xr:uid="{00000000-0005-0000-0000-000025000000}"/>
    <cellStyle name="20% - Accent1 12 2" xfId="5268" xr:uid="{00000000-0005-0000-0000-000026000000}"/>
    <cellStyle name="20% - Accent1 12 2 2" xfId="23158" xr:uid="{9DF517A8-529F-4F94-AB3E-7C8EEB02AA6E}"/>
    <cellStyle name="20% - Accent1 12 2 2 2" xfId="38134" xr:uid="{1F490EA1-C41E-4F22-A8E1-7BFC1F7835FB}"/>
    <cellStyle name="20% - Accent1 12 2 3" xfId="30530" xr:uid="{A971DAF6-DD79-46BF-B638-35A3E137A05D}"/>
    <cellStyle name="20% - Accent1 12 3" xfId="5267" xr:uid="{00000000-0005-0000-0000-000027000000}"/>
    <cellStyle name="20% - Accent1 12 3 2" xfId="23157" xr:uid="{2BEED0AB-B1CE-4381-AF8B-EB52A03C46B0}"/>
    <cellStyle name="20% - Accent1 12 3 2 2" xfId="38133" xr:uid="{DC7D2365-565C-41D0-869F-73FB70212AF0}"/>
    <cellStyle name="20% - Accent1 12 3 3" xfId="30529" xr:uid="{80A65726-9209-43DA-BD2D-5A5673275DBD}"/>
    <cellStyle name="20% - Accent1 12 4" xfId="23207" xr:uid="{9C5BEEC0-A252-43D1-B8EE-EA2FDBCD7419}"/>
    <cellStyle name="20% - Accent1 12 4 2" xfId="38178" xr:uid="{CA5A70BA-F113-4B66-A301-C9D6BDA533DB}"/>
    <cellStyle name="20% - Accent1 12 5" xfId="30575" xr:uid="{1C58D874-7BC2-4754-8E96-DB96948A33DB}"/>
    <cellStyle name="20% - Accent1 13" xfId="5266" xr:uid="{00000000-0005-0000-0000-000028000000}"/>
    <cellStyle name="20% - Accent1 13 2" xfId="5583" xr:uid="{00000000-0005-0000-0000-000029000000}"/>
    <cellStyle name="20% - Accent1 13 2 2" xfId="23237" xr:uid="{D2EB8EDF-E0F7-4B1A-9E2C-93CE7E45BCEA}"/>
    <cellStyle name="20% - Accent1 13 2 2 2" xfId="38208" xr:uid="{9C151AA9-BFA8-4778-813D-E2BA307844AB}"/>
    <cellStyle name="20% - Accent1 13 2 3" xfId="30605" xr:uid="{AD24C602-0BF6-4FA7-BD9F-E413AD4D2BB7}"/>
    <cellStyle name="20% - Accent1 13 3" xfId="5533" xr:uid="{00000000-0005-0000-0000-00002A000000}"/>
    <cellStyle name="20% - Accent1 13 3 2" xfId="23206" xr:uid="{A5DDD565-B5BC-4B01-A769-AE2E46125100}"/>
    <cellStyle name="20% - Accent1 13 3 2 2" xfId="38177" xr:uid="{FCE714CA-4D23-460F-B2D6-BDD789FFA12E}"/>
    <cellStyle name="20% - Accent1 13 3 3" xfId="30574" xr:uid="{4B4F2D7F-7456-4413-BBBF-66F9B59E195F}"/>
    <cellStyle name="20% - Accent1 13 4" xfId="23156" xr:uid="{EF099F67-E210-4194-BA7F-20E742B3C073}"/>
    <cellStyle name="20% - Accent1 13 4 2" xfId="38132" xr:uid="{3AD6C774-FE3E-4D72-B2AA-BAF31BE0791B}"/>
    <cellStyle name="20% - Accent1 13 5" xfId="30528" xr:uid="{53785BD4-0028-4F20-82F7-47A332B41501}"/>
    <cellStyle name="20% - Accent1 14" xfId="5265" xr:uid="{00000000-0005-0000-0000-00002B000000}"/>
    <cellStyle name="20% - Accent1 14 2" xfId="5264" xr:uid="{00000000-0005-0000-0000-00002C000000}"/>
    <cellStyle name="20% - Accent1 14 2 2" xfId="23155" xr:uid="{A19A447E-8336-4180-8726-F1BD2944DE0F}"/>
    <cellStyle name="20% - Accent1 14 2 2 2" xfId="38131" xr:uid="{845E3806-DD91-48B4-BBEB-1D9A698CBCAD}"/>
    <cellStyle name="20% - Accent1 14 2 3" xfId="30527" xr:uid="{DBBC12BA-8B26-4B97-928C-C6E1C202869B}"/>
    <cellStyle name="20% - Accent1 15" xfId="5263" xr:uid="{00000000-0005-0000-0000-00002D000000}"/>
    <cellStyle name="20% - Accent1 15 2" xfId="23154" xr:uid="{A345802E-B499-427D-957D-953A1217ABA1}"/>
    <cellStyle name="20% - Accent1 15 2 2" xfId="38130" xr:uid="{124E8EE2-7AC6-4A07-81F9-3F2C8BCE643B}"/>
    <cellStyle name="20% - Accent1 15 3" xfId="30526" xr:uid="{8734EFD3-2E88-4C18-8180-AB319AD51D9A}"/>
    <cellStyle name="20% - Accent1 16" xfId="5611" xr:uid="{00000000-0005-0000-0000-00002E000000}"/>
    <cellStyle name="20% - Accent1 17" xfId="20639" xr:uid="{D7065E2C-3654-4A04-B2C8-240D00858BF0}"/>
    <cellStyle name="20% - Accent1 17 2" xfId="35640" xr:uid="{CAD19509-7D69-4342-BE29-808D3EDD524F}"/>
    <cellStyle name="20% - Accent1 18" xfId="27943" xr:uid="{A59D2840-7CA2-473D-A3BA-F2922E9392B9}"/>
    <cellStyle name="20% - Accent1 2" xfId="184" xr:uid="{00000000-0005-0000-0000-000017000000}"/>
    <cellStyle name="20% - Accent1 2 2" xfId="5616" xr:uid="{00000000-0005-0000-0000-000030000000}"/>
    <cellStyle name="20% - Accent1 2 3" xfId="5619" xr:uid="{00000000-0005-0000-0000-000031000000}"/>
    <cellStyle name="20% - Accent1 2 3 10" xfId="30637" xr:uid="{C3EA2FF2-296D-4A8A-AD00-7109D7976031}"/>
    <cellStyle name="20% - Accent1 2 3 2" xfId="5622" xr:uid="{00000000-0005-0000-0000-000032000000}"/>
    <cellStyle name="20% - Accent1 2 3 2 2" xfId="5625" xr:uid="{00000000-0005-0000-0000-000033000000}"/>
    <cellStyle name="20% - Accent1 2 3 2 2 2" xfId="5626" xr:uid="{00000000-0005-0000-0000-000034000000}"/>
    <cellStyle name="20% - Accent1 2 3 2 2 2 2" xfId="5629" xr:uid="{00000000-0005-0000-0000-000035000000}"/>
    <cellStyle name="20% - Accent1 2 3 2 2 2 2 2" xfId="23279" xr:uid="{B7E7866A-053D-40B1-9804-09103EEF4C0A}"/>
    <cellStyle name="20% - Accent1 2 3 2 2 2 2 2 2" xfId="38250" xr:uid="{7A5A05D0-C252-4BA8-8147-75E2637458C6}"/>
    <cellStyle name="20% - Accent1 2 3 2 2 2 2 3" xfId="30647" xr:uid="{C0647026-F3BB-4EF6-8DAD-6BE85D1EB8E9}"/>
    <cellStyle name="20% - Accent1 2 3 2 2 2 3" xfId="5557" xr:uid="{00000000-0005-0000-0000-000036000000}"/>
    <cellStyle name="20% - Accent1 2 3 2 2 2 3 2" xfId="23213" xr:uid="{CA5AD0B8-2348-4FDA-83AF-D1604D7DF802}"/>
    <cellStyle name="20% - Accent1 2 3 2 2 2 3 2 2" xfId="38184" xr:uid="{36B6E743-DDAD-4014-BD8F-4CB0D3048FFD}"/>
    <cellStyle name="20% - Accent1 2 3 2 2 2 3 3" xfId="30581" xr:uid="{CE94B0AC-7494-485B-A16A-307C5ECBE899}"/>
    <cellStyle name="20% - Accent1 2 3 2 2 2 4" xfId="23276" xr:uid="{86C2622B-AFB5-4809-AE0B-7BFEEA0A1BB5}"/>
    <cellStyle name="20% - Accent1 2 3 2 2 2 4 2" xfId="38247" xr:uid="{1F76C190-CB36-4284-B60C-007F0E3E8E3A}"/>
    <cellStyle name="20% - Accent1 2 3 2 2 2 5" xfId="30644" xr:uid="{6A9B6DC2-DD4A-4CC9-9459-96986767879B}"/>
    <cellStyle name="20% - Accent1 2 3 2 2 3" xfId="5558" xr:uid="{00000000-0005-0000-0000-000037000000}"/>
    <cellStyle name="20% - Accent1 2 3 2 2 3 2" xfId="5262" xr:uid="{00000000-0005-0000-0000-000038000000}"/>
    <cellStyle name="20% - Accent1 2 3 2 2 3 2 2" xfId="23153" xr:uid="{F0C465F6-8D49-406F-813F-D9D2ADD97EB0}"/>
    <cellStyle name="20% - Accent1 2 3 2 2 3 2 2 2" xfId="38129" xr:uid="{87095A06-AF54-4F54-9EB1-A5B9DCCB74E5}"/>
    <cellStyle name="20% - Accent1 2 3 2 2 3 2 3" xfId="30525" xr:uid="{940A9B78-524F-4DA3-937D-0EA9E8874C88}"/>
    <cellStyle name="20% - Accent1 2 3 2 2 3 3" xfId="23214" xr:uid="{B3F20EDD-0512-46D2-B1EA-6D384C90279F}"/>
    <cellStyle name="20% - Accent1 2 3 2 2 3 3 2" xfId="38185" xr:uid="{AF5F9B6A-63B6-4C44-A8BC-204135AAFD2B}"/>
    <cellStyle name="20% - Accent1 2 3 2 2 3 4" xfId="30582" xr:uid="{AB2D3109-F30D-49BF-9C51-1F97A0AFDD5A}"/>
    <cellStyle name="20% - Accent1 2 3 2 2 4" xfId="5261" xr:uid="{00000000-0005-0000-0000-000039000000}"/>
    <cellStyle name="20% - Accent1 2 3 2 2 4 2" xfId="23152" xr:uid="{0E528C23-1E30-4DB2-B9CD-FDD449A96D62}"/>
    <cellStyle name="20% - Accent1 2 3 2 2 4 2 2" xfId="38128" xr:uid="{7A33C6D2-3283-4086-A3F5-CA41284F3DAD}"/>
    <cellStyle name="20% - Accent1 2 3 2 2 4 3" xfId="30524" xr:uid="{70F21C33-1318-4795-BAD7-025BAA5FB356}"/>
    <cellStyle name="20% - Accent1 2 3 2 2 5" xfId="23275" xr:uid="{BFC4D278-E297-4A42-919A-52319F16A65E}"/>
    <cellStyle name="20% - Accent1 2 3 2 2 5 2" xfId="38246" xr:uid="{2CEA583D-4E1A-4A54-B2D7-81D347C4835B}"/>
    <cellStyle name="20% - Accent1 2 3 2 2 6" xfId="30643" xr:uid="{73298328-AADE-4D86-B322-34FA8AB80728}"/>
    <cellStyle name="20% - Accent1 2 3 2 3" xfId="5260" xr:uid="{00000000-0005-0000-0000-00003A000000}"/>
    <cellStyle name="20% - Accent1 2 3 2 3 2" xfId="5259" xr:uid="{00000000-0005-0000-0000-00003B000000}"/>
    <cellStyle name="20% - Accent1 2 3 2 3 2 2" xfId="5258" xr:uid="{00000000-0005-0000-0000-00003C000000}"/>
    <cellStyle name="20% - Accent1 2 3 2 3 2 2 2" xfId="23149" xr:uid="{AE5308A8-3805-42A0-9997-EEDA846D35B5}"/>
    <cellStyle name="20% - Accent1 2 3 2 3 2 2 2 2" xfId="38125" xr:uid="{F3CD5A2F-9DD7-4FBF-AB3A-0A6330661BDE}"/>
    <cellStyle name="20% - Accent1 2 3 2 3 2 2 3" xfId="27886" xr:uid="{FEE52EA7-0FBA-4567-843A-FD6EF3549C8E}"/>
    <cellStyle name="20% - Accent1 2 3 2 3 2 2 3 2" xfId="42823" xr:uid="{67AC2D1C-76B7-4FD6-AE12-E20B28934C2E}"/>
    <cellStyle name="20% - Accent1 2 3 2 3 2 2 4" xfId="30521" xr:uid="{999F7D77-7B01-4FE3-9CDB-C6087549D864}"/>
    <cellStyle name="20% - Accent1 2 3 2 3 2 3" xfId="5257" xr:uid="{00000000-0005-0000-0000-00003D000000}"/>
    <cellStyle name="20% - Accent1 2 3 2 3 2 3 2" xfId="23148" xr:uid="{99A624B0-FFFD-4F85-8A67-D4612ADE80FE}"/>
    <cellStyle name="20% - Accent1 2 3 2 3 2 3 2 2" xfId="38124" xr:uid="{62ECABCE-1D02-40E6-BB9A-688AA3ADC0C7}"/>
    <cellStyle name="20% - Accent1 2 3 2 3 2 3 3" xfId="30520" xr:uid="{0DC28732-BBC5-44D4-9C5C-3D6ECB730B71}"/>
    <cellStyle name="20% - Accent1 2 3 2 3 2 4" xfId="23150" xr:uid="{F29F7901-8593-4C99-8662-41471C118212}"/>
    <cellStyle name="20% - Accent1 2 3 2 3 2 4 2" xfId="38126" xr:uid="{1E1AE790-85A3-43E5-8B04-FBACFCE67763}"/>
    <cellStyle name="20% - Accent1 2 3 2 3 2 5" xfId="30522" xr:uid="{26D5B3CD-41EF-4B57-BD87-CA8AB48A8F0D}"/>
    <cellStyle name="20% - Accent1 2 3 2 3 3 2" xfId="5256" xr:uid="{00000000-0005-0000-0000-00003F000000}"/>
    <cellStyle name="20% - Accent1 2 3 2 3 3 2 2" xfId="23146" xr:uid="{F5C92632-0AAD-4122-B338-CCDD0AC439A0}"/>
    <cellStyle name="20% - Accent1 2 3 2 3 3 2 2 2" xfId="38122" xr:uid="{A8AB272C-EC73-45D7-B1C9-7794AADBE1D6}"/>
    <cellStyle name="20% - Accent1 2 3 2 3 3 2 3" xfId="30518" xr:uid="{1ADBED98-2E5E-4C8B-825B-396089D8EEC5}"/>
    <cellStyle name="20% - Accent1 2 3 2 3 3 3" xfId="23147" xr:uid="{BA614618-5F6A-4896-9564-45A15274280C}"/>
    <cellStyle name="20% - Accent1 2 3 2 3 3 3 2" xfId="38123" xr:uid="{7F8E42DB-1E24-43BA-9C1E-BC2BF210DA85}"/>
    <cellStyle name="20% - Accent1 2 3 2 3 3 4" xfId="27883" xr:uid="{40E88CF7-FB29-4554-AD0F-B670D7DBD1F8}"/>
    <cellStyle name="20% - Accent1 2 3 2 3 3 4 2" xfId="42820" xr:uid="{ECEC37D6-025B-46FD-8965-CED52CB0D582}"/>
    <cellStyle name="20% - Accent1 2 3 2 3 3 5" xfId="27885" xr:uid="{A04A19A2-EA0D-4D61-84A9-E65B8CD202B6}"/>
    <cellStyle name="20% - Accent1 2 3 2 3 3 5 2" xfId="42822" xr:uid="{EC561A9A-FA8F-434E-90F3-E70A2AAADE42}"/>
    <cellStyle name="20% - Accent1 2 3 2 3 3 6" xfId="30519" xr:uid="{42D84C1D-77CA-44A5-BD62-C8658909798B}"/>
    <cellStyle name="20% - Accent1 2 3 2 3 4" xfId="5255" xr:uid="{00000000-0005-0000-0000-000040000000}"/>
    <cellStyle name="20% - Accent1 2 3 2 3 4 2" xfId="23145" xr:uid="{9DA37E34-05D6-4EFA-A5A8-74671144062C}"/>
    <cellStyle name="20% - Accent1 2 3 2 3 4 2 2" xfId="38121" xr:uid="{FF6FCD11-FFC9-4AAC-B14F-CB969113F484}"/>
    <cellStyle name="20% - Accent1 2 3 2 3 4 3" xfId="30517" xr:uid="{B29FD67C-5301-4E00-8591-BD69F610D423}"/>
    <cellStyle name="20% - Accent1 2 3 2 3 5" xfId="23151" xr:uid="{C2F5B0C8-1B9A-4CEB-A813-8EBA470521D7}"/>
    <cellStyle name="20% - Accent1 2 3 2 3 5 2" xfId="38127" xr:uid="{1539841A-B160-44DE-95E3-E5CFCC9A1E67}"/>
    <cellStyle name="20% - Accent1 2 3 2 3 6" xfId="30523" xr:uid="{A789F61B-00B8-464D-B95C-DC50DE6DC65B}"/>
    <cellStyle name="20% - Accent1 2 3 2 4" xfId="5254" xr:uid="{00000000-0005-0000-0000-000041000000}"/>
    <cellStyle name="20% - Accent1 2 3 2 4 2" xfId="5253" xr:uid="{00000000-0005-0000-0000-000042000000}"/>
    <cellStyle name="20% - Accent1 2 3 2 4 2 2" xfId="23143" xr:uid="{25FD0A31-7001-4D60-8FE8-A7601684DDE3}"/>
    <cellStyle name="20% - Accent1 2 3 2 4 2 2 2" xfId="38119" xr:uid="{4DACCC84-4185-4EC5-B1A2-6A035690DDD9}"/>
    <cellStyle name="20% - Accent1 2 3 2 4 2 3" xfId="30515" xr:uid="{2F9CEB01-8E60-423B-A9D8-D89D9F3D6CBE}"/>
    <cellStyle name="20% - Accent1 2 3 2 4 3" xfId="5252" xr:uid="{00000000-0005-0000-0000-000043000000}"/>
    <cellStyle name="20% - Accent1 2 3 2 4 3 2" xfId="23142" xr:uid="{CFDC81A3-C9E5-4BC9-934D-E8264446D6DE}"/>
    <cellStyle name="20% - Accent1 2 3 2 4 3 2 2" xfId="38118" xr:uid="{7C1CC9A0-D3A2-464C-9DF8-56F16D0B9F1F}"/>
    <cellStyle name="20% - Accent1 2 3 2 4 3 3" xfId="30514" xr:uid="{A726BE99-C445-411E-9BCF-6C4647833832}"/>
    <cellStyle name="20% - Accent1 2 3 2 4 4" xfId="23144" xr:uid="{8A2CEC8C-2036-41A3-A810-58A6868BE6E9}"/>
    <cellStyle name="20% - Accent1 2 3 2 4 4 2" xfId="38120" xr:uid="{735397DE-058C-4AEA-8692-B8265F943801}"/>
    <cellStyle name="20% - Accent1 2 3 2 4 5" xfId="30516" xr:uid="{3A4E9F0A-E05B-4B04-9EEB-46CEA4AD9570}"/>
    <cellStyle name="20% - Accent1 2 3 2 5" xfId="5251" xr:uid="{00000000-0005-0000-0000-000044000000}"/>
    <cellStyle name="20% - Accent1 2 3 2 5 2" xfId="23141" xr:uid="{FD85FF25-33E8-466E-A392-EA3812B0D6EB}"/>
    <cellStyle name="20% - Accent1 2 3 2 5 2 2" xfId="38117" xr:uid="{B07D05F4-ED21-403B-91A6-ACFC50F24E9A}"/>
    <cellStyle name="20% - Accent1 2 3 2 5 3" xfId="30513" xr:uid="{79DF5E4E-2224-4975-BA7D-72F38372191D}"/>
    <cellStyle name="20% - Accent1 2 3 2 6" xfId="5250" xr:uid="{00000000-0005-0000-0000-000045000000}"/>
    <cellStyle name="20% - Accent1 2 3 2 6 2" xfId="5249" xr:uid="{00000000-0005-0000-0000-000046000000}"/>
    <cellStyle name="20% - Accent1 2 3 2 6 2 2" xfId="23139" xr:uid="{909594D4-FD35-4423-A171-29239E3D574A}"/>
    <cellStyle name="20% - Accent1 2 3 2 6 2 2 2" xfId="38115" xr:uid="{415B7307-9A1F-48A6-B402-3A60D46C7AA7}"/>
    <cellStyle name="20% - Accent1 2 3 2 6 2 3" xfId="30511" xr:uid="{4146EB26-F843-4669-B591-34510E3E14D7}"/>
    <cellStyle name="20% - Accent1 2 3 2 6 3" xfId="23140" xr:uid="{ED662C58-287E-4D83-A690-B796B4C7764E}"/>
    <cellStyle name="20% - Accent1 2 3 2 6 3 2" xfId="38116" xr:uid="{3F000ED9-525A-4FA0-8FE6-3AA3DED405F5}"/>
    <cellStyle name="20% - Accent1 2 3 2 6 4" xfId="30512" xr:uid="{A5975D84-5D15-40AC-8056-237FB5D025A3}"/>
    <cellStyle name="20% - Accent1 2 3 2 7" xfId="5248" xr:uid="{00000000-0005-0000-0000-000047000000}"/>
    <cellStyle name="20% - Accent1 2 3 2 7 2" xfId="23138" xr:uid="{7661014D-DA74-490D-9DDD-98546F28CF2B}"/>
    <cellStyle name="20% - Accent1 2 3 2 7 2 2" xfId="38114" xr:uid="{5102AFCE-C22D-4124-96EB-0CD8E052C582}"/>
    <cellStyle name="20% - Accent1 2 3 2 7 3" xfId="30510" xr:uid="{535C51FA-7FE5-4C83-8049-667469350994}"/>
    <cellStyle name="20% - Accent1 2 3 2 8" xfId="23272" xr:uid="{7760F2D1-7C3F-443D-A926-1C1A46956CB4}"/>
    <cellStyle name="20% - Accent1 2 3 2 8 2" xfId="38243" xr:uid="{6A7C4459-77D2-40EF-AAD3-7C450CF6588C}"/>
    <cellStyle name="20% - Accent1 2 3 2 9" xfId="30640" xr:uid="{DD64F4C5-803A-4E95-8554-924B15044119}"/>
    <cellStyle name="20% - Accent1 2 3 3" xfId="5247" xr:uid="{00000000-0005-0000-0000-000048000000}"/>
    <cellStyle name="20% - Accent1 2 3 3 2" xfId="5246" xr:uid="{00000000-0005-0000-0000-000049000000}"/>
    <cellStyle name="20% - Accent1 2 3 3 2 2" xfId="5245" xr:uid="{00000000-0005-0000-0000-00004A000000}"/>
    <cellStyle name="20% - Accent1 2 3 3 2 2 2" xfId="23135" xr:uid="{3DC98B7C-B50C-4778-A0F0-6BC8EFC1FF59}"/>
    <cellStyle name="20% - Accent1 2 3 3 2 2 2 2" xfId="38111" xr:uid="{C7C02296-99F5-4AAE-A37B-4039F7D12E96}"/>
    <cellStyle name="20% - Accent1 2 3 3 2 2 3" xfId="30507" xr:uid="{7E93400D-7B0F-4A96-BE4B-963C8EB8E49F}"/>
    <cellStyle name="20% - Accent1 2 3 3 2 3" xfId="5244" xr:uid="{00000000-0005-0000-0000-00004B000000}"/>
    <cellStyle name="20% - Accent1 2 3 3 2 3 2" xfId="23134" xr:uid="{4684C558-8251-4243-AF79-0208696D7AD0}"/>
    <cellStyle name="20% - Accent1 2 3 3 2 3 2 2" xfId="38110" xr:uid="{D36E0AF0-B65F-487B-BD89-AF2BAFD16B2F}"/>
    <cellStyle name="20% - Accent1 2 3 3 2 3 3" xfId="30506" xr:uid="{598BD7AC-F592-4448-8E6F-94B6B0AD639E}"/>
    <cellStyle name="20% - Accent1 2 3 3 2 4" xfId="23136" xr:uid="{066793CE-EBA0-468A-B09B-71EE40D6B479}"/>
    <cellStyle name="20% - Accent1 2 3 3 2 4 2" xfId="38112" xr:uid="{69F41B15-5C76-46A6-AF27-6B8F159E5894}"/>
    <cellStyle name="20% - Accent1 2 3 3 2 5" xfId="30508" xr:uid="{30555D9F-256E-41E8-B55B-E450826C8E44}"/>
    <cellStyle name="20% - Accent1 2 3 3 3" xfId="5243" xr:uid="{00000000-0005-0000-0000-00004C000000}"/>
    <cellStyle name="20% - Accent1 2 3 3 3 2" xfId="5242" xr:uid="{00000000-0005-0000-0000-00004D000000}"/>
    <cellStyle name="20% - Accent1 2 3 3 3 2 2" xfId="23132" xr:uid="{BCC50C5F-D1D9-4A32-8446-30A760B16AEA}"/>
    <cellStyle name="20% - Accent1 2 3 3 3 2 2 2" xfId="38108" xr:uid="{26686137-7939-4F6F-8632-93B5D2C5DD21}"/>
    <cellStyle name="20% - Accent1 2 3 3 3 2 3" xfId="30504" xr:uid="{0F54A7DC-9AD0-4A5C-AAC0-2B7C283D080E}"/>
    <cellStyle name="20% - Accent1 2 3 3 3 3" xfId="23133" xr:uid="{3FAD54E9-AE9D-4C60-99CA-78CB78D2E341}"/>
    <cellStyle name="20% - Accent1 2 3 3 3 3 2" xfId="38109" xr:uid="{DC99D50B-A95B-4BFB-9B75-823B6C2BA1D1}"/>
    <cellStyle name="20% - Accent1 2 3 3 3 4" xfId="30505" xr:uid="{D4E8B438-93B2-44EE-84EC-73E748352A3C}"/>
    <cellStyle name="20% - Accent1 2 3 3 4" xfId="5241" xr:uid="{00000000-0005-0000-0000-00004E000000}"/>
    <cellStyle name="20% - Accent1 2 3 3 4 2" xfId="23131" xr:uid="{7EF26494-6086-44C6-B8F5-7F21E3D4620B}"/>
    <cellStyle name="20% - Accent1 2 3 3 4 2 2" xfId="38107" xr:uid="{06BB4603-241B-4AAE-9ECB-17CF634D02B4}"/>
    <cellStyle name="20% - Accent1 2 3 3 4 3" xfId="30503" xr:uid="{CE4090B1-CA36-4A27-8DED-FF3A4A5D0A72}"/>
    <cellStyle name="20% - Accent1 2 3 3 5" xfId="23137" xr:uid="{93363AC4-AFBA-4F63-AB64-9E7247B5A17D}"/>
    <cellStyle name="20% - Accent1 2 3 3 5 2" xfId="38113" xr:uid="{30C9703B-0F91-4473-95E1-B563BF2EAB98}"/>
    <cellStyle name="20% - Accent1 2 3 3 6" xfId="30509" xr:uid="{925756E8-CA73-492A-91CF-4A8184170AC9}"/>
    <cellStyle name="20% - Accent1 2 3 4" xfId="5240" xr:uid="{00000000-0005-0000-0000-00004F000000}"/>
    <cellStyle name="20% - Accent1 2 3 4 2" xfId="5239" xr:uid="{00000000-0005-0000-0000-000050000000}"/>
    <cellStyle name="20% - Accent1 2 3 4 2 2" xfId="5238" xr:uid="{00000000-0005-0000-0000-000051000000}"/>
    <cellStyle name="20% - Accent1 2 3 4 2 2 2" xfId="23128" xr:uid="{13EBA7CB-459D-4CA5-9CE1-D03F09822A4F}"/>
    <cellStyle name="20% - Accent1 2 3 4 2 2 2 2" xfId="38104" xr:uid="{24A417E0-75EA-4424-B75F-0EB11AD9A868}"/>
    <cellStyle name="20% - Accent1 2 3 4 2 2 3" xfId="30500" xr:uid="{14084254-1AF5-4725-9C5F-13E997FF93C7}"/>
    <cellStyle name="20% - Accent1 2 3 4 2 3" xfId="5237" xr:uid="{00000000-0005-0000-0000-000052000000}"/>
    <cellStyle name="20% - Accent1 2 3 4 2 3 2" xfId="23127" xr:uid="{C246D6CE-CEAA-4A32-A84B-C36726D2060C}"/>
    <cellStyle name="20% - Accent1 2 3 4 2 3 2 2" xfId="38103" xr:uid="{6FC95839-3896-416F-825F-876A26233608}"/>
    <cellStyle name="20% - Accent1 2 3 4 2 3 3" xfId="30499" xr:uid="{F79F8759-0404-4615-8014-17ACDBC3A446}"/>
    <cellStyle name="20% - Accent1 2 3 4 2 4" xfId="23129" xr:uid="{98247393-547B-4097-99B7-4F2768A8A358}"/>
    <cellStyle name="20% - Accent1 2 3 4 2 4 2" xfId="38105" xr:uid="{1F9C8B0D-189D-4238-A1EC-63765380D47D}"/>
    <cellStyle name="20% - Accent1 2 3 4 2 5" xfId="30501" xr:uid="{87BB79D8-5B9D-4F36-89D8-78112ED447D2}"/>
    <cellStyle name="20% - Accent1 2 3 4 3" xfId="5236" xr:uid="{00000000-0005-0000-0000-000053000000}"/>
    <cellStyle name="20% - Accent1 2 3 4 3 2" xfId="5235" xr:uid="{00000000-0005-0000-0000-000054000000}"/>
    <cellStyle name="20% - Accent1 2 3 4 3 2 2" xfId="23125" xr:uid="{5CF065D3-685C-491B-8AFF-9B8822B36A75}"/>
    <cellStyle name="20% - Accent1 2 3 4 3 2 2 2" xfId="38101" xr:uid="{70854DAA-8C87-4BCD-8DE3-A0D7A93E492C}"/>
    <cellStyle name="20% - Accent1 2 3 4 3 2 3" xfId="30497" xr:uid="{8CA7711A-030B-4124-8F25-0C38F8B1C16A}"/>
    <cellStyle name="20% - Accent1 2 3 4 3 3" xfId="23126" xr:uid="{E36AAFA5-2121-47CD-8856-4F02F3D6B57D}"/>
    <cellStyle name="20% - Accent1 2 3 4 3 3 2" xfId="38102" xr:uid="{408D2420-3387-4371-8547-304D4E1824D3}"/>
    <cellStyle name="20% - Accent1 2 3 4 3 4" xfId="30498" xr:uid="{9042927F-C968-4447-9A69-40745C3E53B3}"/>
    <cellStyle name="20% - Accent1 2 3 4 4" xfId="5234" xr:uid="{00000000-0005-0000-0000-000055000000}"/>
    <cellStyle name="20% - Accent1 2 3 4 4 2" xfId="23124" xr:uid="{0DFD5B30-4CD3-484D-B50F-549C73DACF05}"/>
    <cellStyle name="20% - Accent1 2 3 4 4 2 2" xfId="38100" xr:uid="{3C203FB1-5C8B-4490-AD9C-58F3543D2590}"/>
    <cellStyle name="20% - Accent1 2 3 4 4 3" xfId="30496" xr:uid="{E22DFC59-3340-48B7-B4C7-3106651ACAB8}"/>
    <cellStyle name="20% - Accent1 2 3 4 5" xfId="23130" xr:uid="{F546E267-E8F5-4BA6-814C-D1FD990BCADD}"/>
    <cellStyle name="20% - Accent1 2 3 4 5 2" xfId="38106" xr:uid="{05303CA7-30D3-4BDA-A30B-B419387D8AD0}"/>
    <cellStyle name="20% - Accent1 2 3 4 6" xfId="30502" xr:uid="{3EC30D42-6E81-4F04-BC23-A43A3D1468C2}"/>
    <cellStyle name="20% - Accent1 2 3 5" xfId="5233" xr:uid="{00000000-0005-0000-0000-000056000000}"/>
    <cellStyle name="20% - Accent1 2 3 5 2" xfId="5232" xr:uid="{00000000-0005-0000-0000-000057000000}"/>
    <cellStyle name="20% - Accent1 2 3 5 2 2" xfId="23122" xr:uid="{78FC1577-4EE4-49AC-9A05-AAF7E065BE98}"/>
    <cellStyle name="20% - Accent1 2 3 5 2 2 2" xfId="38098" xr:uid="{6D77B6A5-CE53-4329-89FB-70B3295EA087}"/>
    <cellStyle name="20% - Accent1 2 3 5 2 3" xfId="30494" xr:uid="{F4121C1E-1954-4899-B99D-7B0E954D9B90}"/>
    <cellStyle name="20% - Accent1 2 3 5 3" xfId="5231" xr:uid="{00000000-0005-0000-0000-000058000000}"/>
    <cellStyle name="20% - Accent1 2 3 5 3 2" xfId="23121" xr:uid="{A63EBBAE-0F8E-4452-8F53-4434F89F2583}"/>
    <cellStyle name="20% - Accent1 2 3 5 3 2 2" xfId="38097" xr:uid="{D35B9808-797C-41E3-B0D6-1D67B8D2107B}"/>
    <cellStyle name="20% - Accent1 2 3 5 3 3" xfId="30493" xr:uid="{123D94FB-5B07-4BB3-8E55-2CB3C89631B3}"/>
    <cellStyle name="20% - Accent1 2 3 5 4" xfId="23123" xr:uid="{46626A0C-EBA6-4D2B-A53A-8F6280A62DF8}"/>
    <cellStyle name="20% - Accent1 2 3 5 4 2" xfId="38099" xr:uid="{1860FF86-1D7C-4963-96E0-3F417A421538}"/>
    <cellStyle name="20% - Accent1 2 3 5 5" xfId="30495" xr:uid="{8F229305-B98A-43CD-9D9B-896E5139FB3E}"/>
    <cellStyle name="20% - Accent1 2 3 6" xfId="5230" xr:uid="{00000000-0005-0000-0000-000059000000}"/>
    <cellStyle name="20% - Accent1 2 3 6 2" xfId="23120" xr:uid="{4C8A1BAA-F0C6-4A9D-BAEB-8769CEEDB141}"/>
    <cellStyle name="20% - Accent1 2 3 6 2 2" xfId="38096" xr:uid="{C9C2FCCE-C246-4CD7-87E6-B0CE659BACFB}"/>
    <cellStyle name="20% - Accent1 2 3 6 3" xfId="30492" xr:uid="{8A4CC611-B8F9-4A9B-8474-3F11BDEF610F}"/>
    <cellStyle name="20% - Accent1 2 3 7" xfId="5229" xr:uid="{00000000-0005-0000-0000-00005A000000}"/>
    <cellStyle name="20% - Accent1 2 3 7 2" xfId="5228" xr:uid="{00000000-0005-0000-0000-00005B000000}"/>
    <cellStyle name="20% - Accent1 2 3 7 2 2" xfId="23118" xr:uid="{C1AD628C-FEED-4B12-8065-7663AFB6C6BD}"/>
    <cellStyle name="20% - Accent1 2 3 7 2 2 2" xfId="38094" xr:uid="{76EAC2C0-1A02-4ED7-A1F0-89FFD7426C76}"/>
    <cellStyle name="20% - Accent1 2 3 7 2 3" xfId="30490" xr:uid="{C42BEB60-5003-426E-A063-359A0530885E}"/>
    <cellStyle name="20% - Accent1 2 3 7 3" xfId="23119" xr:uid="{FC523A82-6E55-4186-A40C-6F52CC2166AD}"/>
    <cellStyle name="20% - Accent1 2 3 7 3 2" xfId="38095" xr:uid="{C0573EDD-D668-4099-B491-7E5E8906E660}"/>
    <cellStyle name="20% - Accent1 2 3 7 4" xfId="30491" xr:uid="{7DE9C84A-82A2-40BD-A46E-0316093AC17D}"/>
    <cellStyle name="20% - Accent1 2 3 8" xfId="5227" xr:uid="{00000000-0005-0000-0000-00005C000000}"/>
    <cellStyle name="20% - Accent1 2 3 8 2" xfId="23117" xr:uid="{884B27FD-3B31-4A16-9D9F-38E61F186CE1}"/>
    <cellStyle name="20% - Accent1 2 3 8 2 2" xfId="38093" xr:uid="{942F9673-F162-4F2A-84B3-A2F4B4A56D4D}"/>
    <cellStyle name="20% - Accent1 2 3 8 3" xfId="30489" xr:uid="{46E10FFF-EBAD-4A6A-90EE-F04DB0B85E64}"/>
    <cellStyle name="20% - Accent1 2 3 9" xfId="23269" xr:uid="{34A8B7C0-C613-40F6-B6B9-019CD3ADB534}"/>
    <cellStyle name="20% - Accent1 2 3 9 2" xfId="38240" xr:uid="{E3479FDD-4766-44F2-8A61-468F05C21592}"/>
    <cellStyle name="20% - Accent1 2 4" xfId="5226" xr:uid="{00000000-0005-0000-0000-00005D000000}"/>
    <cellStyle name="20% - Accent1 2 4 10" xfId="30488" xr:uid="{332249C6-FB65-4541-9329-29B34D0574A5}"/>
    <cellStyle name="20% - Accent1 2 4 2" xfId="5225" xr:uid="{00000000-0005-0000-0000-00005E000000}"/>
    <cellStyle name="20% - Accent1 2 4 2 2" xfId="5224" xr:uid="{00000000-0005-0000-0000-00005F000000}"/>
    <cellStyle name="20% - Accent1 2 4 2 2 2" xfId="5223" xr:uid="{00000000-0005-0000-0000-000060000000}"/>
    <cellStyle name="20% - Accent1 2 4 2 2 2 2" xfId="5222" xr:uid="{00000000-0005-0000-0000-000061000000}"/>
    <cellStyle name="20% - Accent1 2 4 2 2 2 2 2" xfId="23112" xr:uid="{A3E67F1A-A900-45C3-8B98-ED806747FC52}"/>
    <cellStyle name="20% - Accent1 2 4 2 2 2 2 2 2" xfId="38088" xr:uid="{B30E4B56-ECC3-4EAA-89DA-42ABC186D4DB}"/>
    <cellStyle name="20% - Accent1 2 4 2 2 2 2 3" xfId="30484" xr:uid="{173EDCF0-B134-49BA-83A3-5A6AC42E5B97}"/>
    <cellStyle name="20% - Accent1 2 4 2 2 2 3" xfId="5221" xr:uid="{00000000-0005-0000-0000-000062000000}"/>
    <cellStyle name="20% - Accent1 2 4 2 2 2 3 2" xfId="23111" xr:uid="{E71E6FA4-73B0-43D8-A98C-9E00DC9EED4B}"/>
    <cellStyle name="20% - Accent1 2 4 2 2 2 3 2 2" xfId="38087" xr:uid="{D5BB6EB6-6C8F-4903-83E7-74A20CBC5B9C}"/>
    <cellStyle name="20% - Accent1 2 4 2 2 2 3 3" xfId="30483" xr:uid="{D7ED28A8-0113-4DC7-8700-AA4B2281681D}"/>
    <cellStyle name="20% - Accent1 2 4 2 2 2 4" xfId="23113" xr:uid="{91344724-AC4E-4EDB-8B75-F78849BEDE2C}"/>
    <cellStyle name="20% - Accent1 2 4 2 2 2 4 2" xfId="38089" xr:uid="{4AF7F779-1EE4-4700-AF4A-AC7814C820F8}"/>
    <cellStyle name="20% - Accent1 2 4 2 2 2 5" xfId="30485" xr:uid="{7C778205-8ECA-44D9-B691-76380CA704AA}"/>
    <cellStyle name="20% - Accent1 2 4 2 2 3" xfId="5220" xr:uid="{00000000-0005-0000-0000-000063000000}"/>
    <cellStyle name="20% - Accent1 2 4 2 2 3 2" xfId="5219" xr:uid="{00000000-0005-0000-0000-000064000000}"/>
    <cellStyle name="20% - Accent1 2 4 2 2 3 2 2" xfId="23109" xr:uid="{9A4DC732-9E4D-46D4-8B8E-BF33676E49F6}"/>
    <cellStyle name="20% - Accent1 2 4 2 2 3 2 2 2" xfId="38085" xr:uid="{E8408489-0B59-4AE2-89BC-1CD00D50BF5B}"/>
    <cellStyle name="20% - Accent1 2 4 2 2 3 2 3" xfId="30481" xr:uid="{A621BEF5-DAFB-4989-9622-ACE5D21C7E51}"/>
    <cellStyle name="20% - Accent1 2 4 2 2 3 3" xfId="23110" xr:uid="{AEE18AB0-F3C2-4F2F-922C-DBDA108EFE59}"/>
    <cellStyle name="20% - Accent1 2 4 2 2 3 3 2" xfId="38086" xr:uid="{2FCFAD1A-153A-4735-BAF5-7362637694FF}"/>
    <cellStyle name="20% - Accent1 2 4 2 2 3 4" xfId="30482" xr:uid="{65A852C5-7ED5-4DB1-9B3E-08BA0AE8DFC2}"/>
    <cellStyle name="20% - Accent1 2 4 2 2 4" xfId="5218" xr:uid="{00000000-0005-0000-0000-000065000000}"/>
    <cellStyle name="20% - Accent1 2 4 2 2 4 2" xfId="23108" xr:uid="{6DFB2F9C-C968-4BE9-B9E4-6C2D37C7B571}"/>
    <cellStyle name="20% - Accent1 2 4 2 2 4 2 2" xfId="38084" xr:uid="{71A8D29A-C3EB-4A53-8703-1DD8BE746D28}"/>
    <cellStyle name="20% - Accent1 2 4 2 2 4 3" xfId="30480" xr:uid="{0A41AAB9-CC31-4F2D-8CEF-CCE851D9FAF1}"/>
    <cellStyle name="20% - Accent1 2 4 2 2 5" xfId="23114" xr:uid="{2326E26C-CC36-4B29-B38B-C96E0EDD2F3E}"/>
    <cellStyle name="20% - Accent1 2 4 2 2 5 2" xfId="38090" xr:uid="{827666EE-5DE6-4A71-965F-0FFA64CBB09C}"/>
    <cellStyle name="20% - Accent1 2 4 2 2 6" xfId="30486" xr:uid="{906B92F0-274D-4B2B-A2E8-D5B61986A5F0}"/>
    <cellStyle name="20% - Accent1 2 4 2 3" xfId="5217" xr:uid="{00000000-0005-0000-0000-000066000000}"/>
    <cellStyle name="20% - Accent1 2 4 2 3 2" xfId="5216" xr:uid="{00000000-0005-0000-0000-000067000000}"/>
    <cellStyle name="20% - Accent1 2 4 2 3 2 2" xfId="5215" xr:uid="{00000000-0005-0000-0000-000068000000}"/>
    <cellStyle name="20% - Accent1 2 4 2 3 2 2 2" xfId="23105" xr:uid="{53646508-1833-46ED-8D71-F2B988779A74}"/>
    <cellStyle name="20% - Accent1 2 4 2 3 2 2 2 2" xfId="38081" xr:uid="{EBC5A363-06A4-4462-B44A-95525872767F}"/>
    <cellStyle name="20% - Accent1 2 4 2 3 2 2 3" xfId="30477" xr:uid="{F3D94DB2-6C36-430D-88F0-E745CD4F2B69}"/>
    <cellStyle name="20% - Accent1 2 4 2 3 2 3" xfId="5214" xr:uid="{00000000-0005-0000-0000-000069000000}"/>
    <cellStyle name="20% - Accent1 2 4 2 3 2 3 2" xfId="23104" xr:uid="{49EAB381-349A-4886-ACAA-99A96EF52028}"/>
    <cellStyle name="20% - Accent1 2 4 2 3 2 3 2 2" xfId="38080" xr:uid="{D6FCF57B-2642-46E6-B811-E9E0F84F8055}"/>
    <cellStyle name="20% - Accent1 2 4 2 3 2 3 3" xfId="30476" xr:uid="{7B752BBD-D8D5-4025-8F54-C67223BEEA96}"/>
    <cellStyle name="20% - Accent1 2 4 2 3 2 4" xfId="23106" xr:uid="{84F57F20-EF42-47BC-9028-9C55C8D0BB59}"/>
    <cellStyle name="20% - Accent1 2 4 2 3 2 4 2" xfId="38082" xr:uid="{F43C82E6-F12A-4369-BD80-283B5CFE0FA8}"/>
    <cellStyle name="20% - Accent1 2 4 2 3 2 5" xfId="30478" xr:uid="{2093C0E8-18D4-452C-AB4A-084A6B0CD664}"/>
    <cellStyle name="20% - Accent1 2 4 2 3 3" xfId="5213" xr:uid="{00000000-0005-0000-0000-00006A000000}"/>
    <cellStyle name="20% - Accent1 2 4 2 3 3 2" xfId="5212" xr:uid="{00000000-0005-0000-0000-00006B000000}"/>
    <cellStyle name="20% - Accent1 2 4 2 3 3 2 2" xfId="23102" xr:uid="{2D9A5EB7-79D7-4D23-BEFF-89B995C832EA}"/>
    <cellStyle name="20% - Accent1 2 4 2 3 3 2 2 2" xfId="38078" xr:uid="{A81FE95C-FDFC-40A6-A332-D0E6EA489EA2}"/>
    <cellStyle name="20% - Accent1 2 4 2 3 3 2 3" xfId="30474" xr:uid="{681CCA06-29C5-4AD8-8859-73E3BE505C44}"/>
    <cellStyle name="20% - Accent1 2 4 2 3 3 3" xfId="23103" xr:uid="{33397916-DFE9-43D4-A463-20BBCD27ED6D}"/>
    <cellStyle name="20% - Accent1 2 4 2 3 3 3 2" xfId="38079" xr:uid="{B7626E8B-57DE-457B-8982-894144E5F4BA}"/>
    <cellStyle name="20% - Accent1 2 4 2 3 3 4" xfId="30475" xr:uid="{A4681C7D-CE02-412D-8819-8E4656AD8352}"/>
    <cellStyle name="20% - Accent1 2 4 2 3 4" xfId="5211" xr:uid="{00000000-0005-0000-0000-00006C000000}"/>
    <cellStyle name="20% - Accent1 2 4 2 3 4 2" xfId="23101" xr:uid="{C53215D5-461F-4EA7-AFEF-FA10CCAEAEBC}"/>
    <cellStyle name="20% - Accent1 2 4 2 3 4 2 2" xfId="38077" xr:uid="{35687741-6DC7-4BF2-89CC-185059AB3913}"/>
    <cellStyle name="20% - Accent1 2 4 2 3 4 3" xfId="30473" xr:uid="{DBB636AB-A8EB-4F99-9559-A003788DE6B6}"/>
    <cellStyle name="20% - Accent1 2 4 2 3 5" xfId="23107" xr:uid="{D895CCAD-E40F-4A6A-8DA0-E485CDE76685}"/>
    <cellStyle name="20% - Accent1 2 4 2 3 5 2" xfId="38083" xr:uid="{732A863D-7C6B-48FE-B8EC-35CE87583F3D}"/>
    <cellStyle name="20% - Accent1 2 4 2 3 6" xfId="30479" xr:uid="{5B989038-33F6-419C-951F-0BCAD5712627}"/>
    <cellStyle name="20% - Accent1 2 4 2 4" xfId="5210" xr:uid="{00000000-0005-0000-0000-00006D000000}"/>
    <cellStyle name="20% - Accent1 2 4 2 4 2" xfId="5209" xr:uid="{00000000-0005-0000-0000-00006E000000}"/>
    <cellStyle name="20% - Accent1 2 4 2 4 2 2" xfId="23099" xr:uid="{788391C6-B66E-40AD-9EB4-095BE4A9F9AA}"/>
    <cellStyle name="20% - Accent1 2 4 2 4 2 2 2" xfId="38075" xr:uid="{0FFB8186-A8C1-496C-BC62-3533947DFCFE}"/>
    <cellStyle name="20% - Accent1 2 4 2 4 2 3" xfId="30471" xr:uid="{B4FA839C-C0AC-4575-9775-B75AE75A7A3E}"/>
    <cellStyle name="20% - Accent1 2 4 2 4 3" xfId="5208" xr:uid="{00000000-0005-0000-0000-00006F000000}"/>
    <cellStyle name="20% - Accent1 2 4 2 4 3 2" xfId="23098" xr:uid="{92FA5030-C470-48C7-B928-62DE27FF82C9}"/>
    <cellStyle name="20% - Accent1 2 4 2 4 3 2 2" xfId="38074" xr:uid="{06D95A8D-D18F-442F-936D-3DAE36C18B3D}"/>
    <cellStyle name="20% - Accent1 2 4 2 4 3 3" xfId="30470" xr:uid="{CFB11271-4A0F-4AA6-A022-B15F6EBE5529}"/>
    <cellStyle name="20% - Accent1 2 4 2 4 4" xfId="23100" xr:uid="{7DDA2692-0D77-48C0-83A7-ACEDA6B64B30}"/>
    <cellStyle name="20% - Accent1 2 4 2 4 4 2" xfId="38076" xr:uid="{83719358-DEE8-468A-B13C-A97EB3266DC5}"/>
    <cellStyle name="20% - Accent1 2 4 2 4 5" xfId="30472" xr:uid="{D0504B1E-2B31-48B9-B991-67D2CB24340E}"/>
    <cellStyle name="20% - Accent1 2 4 2 5" xfId="5207" xr:uid="{00000000-0005-0000-0000-000070000000}"/>
    <cellStyle name="20% - Accent1 2 4 2 5 2" xfId="23097" xr:uid="{54FDF5D0-F129-40AD-BCFC-FF1BD5529BF4}"/>
    <cellStyle name="20% - Accent1 2 4 2 5 2 2" xfId="38073" xr:uid="{A6D0D056-1D61-4AC8-803B-6D7B1E4F053E}"/>
    <cellStyle name="20% - Accent1 2 4 2 5 3" xfId="30469" xr:uid="{6CAE735A-6648-442B-9626-3EED42AE4584}"/>
    <cellStyle name="20% - Accent1 2 4 2 6" xfId="5206" xr:uid="{00000000-0005-0000-0000-000071000000}"/>
    <cellStyle name="20% - Accent1 2 4 2 6 2" xfId="5205" xr:uid="{00000000-0005-0000-0000-000072000000}"/>
    <cellStyle name="20% - Accent1 2 4 2 6 2 2" xfId="23095" xr:uid="{B6F4B96E-FAFF-4C88-8A09-2B0FD3FFEA7E}"/>
    <cellStyle name="20% - Accent1 2 4 2 6 2 2 2" xfId="38071" xr:uid="{C38A7C80-F471-429D-9C2A-52D29FDCF387}"/>
    <cellStyle name="20% - Accent1 2 4 2 6 2 3" xfId="30467" xr:uid="{151E6415-1529-4F94-98F3-EC488DDDAB45}"/>
    <cellStyle name="20% - Accent1 2 4 2 6 3" xfId="23096" xr:uid="{D48DC2C1-0009-482B-B8A2-341D1B2F6A3D}"/>
    <cellStyle name="20% - Accent1 2 4 2 6 3 2" xfId="38072" xr:uid="{0998E4F0-4B09-4BB2-ACB6-36D8420E1CF5}"/>
    <cellStyle name="20% - Accent1 2 4 2 6 4" xfId="30468" xr:uid="{3C8ADEB0-4DD9-43E0-8E78-4B1069EE772E}"/>
    <cellStyle name="20% - Accent1 2 4 2 7" xfId="5204" xr:uid="{00000000-0005-0000-0000-000073000000}"/>
    <cellStyle name="20% - Accent1 2 4 2 7 2" xfId="23094" xr:uid="{3A5368FF-34E3-4CF8-BEA8-688B7E1B41E1}"/>
    <cellStyle name="20% - Accent1 2 4 2 7 2 2" xfId="38070" xr:uid="{2262A1E6-FE1E-4EC4-B138-BB7FDCFEC9C1}"/>
    <cellStyle name="20% - Accent1 2 4 2 7 3" xfId="30466" xr:uid="{902D97EE-89FD-4700-827F-922B85EBCFE7}"/>
    <cellStyle name="20% - Accent1 2 4 2 8" xfId="23115" xr:uid="{FB5EFB55-B55B-43DD-A8DA-06E7C1F83794}"/>
    <cellStyle name="20% - Accent1 2 4 2 8 2" xfId="38091" xr:uid="{51B61594-9864-46D7-BB7D-840100AC362F}"/>
    <cellStyle name="20% - Accent1 2 4 2 9" xfId="30487" xr:uid="{E3A44917-F4D4-45D3-BBC4-AF17B82B53F3}"/>
    <cellStyle name="20% - Accent1 2 4 3" xfId="5203" xr:uid="{00000000-0005-0000-0000-000074000000}"/>
    <cellStyle name="20% - Accent1 2 4 3 2" xfId="5202" xr:uid="{00000000-0005-0000-0000-000075000000}"/>
    <cellStyle name="20% - Accent1 2 4 3 2 2" xfId="5201" xr:uid="{00000000-0005-0000-0000-000076000000}"/>
    <cellStyle name="20% - Accent1 2 4 3 2 2 2" xfId="23091" xr:uid="{9FAD5CDE-022E-4081-8730-BFFBD35F04AC}"/>
    <cellStyle name="20% - Accent1 2 4 3 2 2 2 2" xfId="38067" xr:uid="{C99AE08D-A83E-483E-B4EB-63E2DFB6440E}"/>
    <cellStyle name="20% - Accent1 2 4 3 2 2 3" xfId="30463" xr:uid="{07CE4E02-D98E-4293-BF7B-E5CCBE0B0685}"/>
    <cellStyle name="20% - Accent1 2 4 3 2 3" xfId="5200" xr:uid="{00000000-0005-0000-0000-000077000000}"/>
    <cellStyle name="20% - Accent1 2 4 3 2 3 2" xfId="23090" xr:uid="{747D66F3-8A05-4846-836C-8402FD0FC962}"/>
    <cellStyle name="20% - Accent1 2 4 3 2 3 2 2" xfId="38066" xr:uid="{6F53E9FC-CCE2-4704-BE17-0F621EDDF515}"/>
    <cellStyle name="20% - Accent1 2 4 3 2 3 3" xfId="30462" xr:uid="{1ACAA4A5-0286-4039-86C9-13F1E7FE9FA2}"/>
    <cellStyle name="20% - Accent1 2 4 3 2 4" xfId="23092" xr:uid="{1C838CA5-1A02-4FD1-8B11-A1A614D0606B}"/>
    <cellStyle name="20% - Accent1 2 4 3 2 4 2" xfId="38068" xr:uid="{8DE9BCF9-B21F-4630-B889-D5D58C0DC7B0}"/>
    <cellStyle name="20% - Accent1 2 4 3 2 5" xfId="30464" xr:uid="{833103A3-5499-4AD6-BC16-4E3EC7FA259E}"/>
    <cellStyle name="20% - Accent1 2 4 3 3" xfId="5199" xr:uid="{00000000-0005-0000-0000-000078000000}"/>
    <cellStyle name="20% - Accent1 2 4 3 3 2" xfId="5198" xr:uid="{00000000-0005-0000-0000-000079000000}"/>
    <cellStyle name="20% - Accent1 2 4 3 3 2 2" xfId="23088" xr:uid="{175E4C25-2404-4CBB-9A81-E561711EB3BC}"/>
    <cellStyle name="20% - Accent1 2 4 3 3 2 2 2" xfId="38064" xr:uid="{5973286F-76DF-4591-9EBD-6FC00CADC2A0}"/>
    <cellStyle name="20% - Accent1 2 4 3 3 2 3" xfId="30460" xr:uid="{F4C3DF90-BF72-4473-AC0D-9C296672C877}"/>
    <cellStyle name="20% - Accent1 2 4 3 3 3" xfId="23089" xr:uid="{3BA43B6A-91CF-4901-A33D-B2A840E253A9}"/>
    <cellStyle name="20% - Accent1 2 4 3 3 3 2" xfId="38065" xr:uid="{AE865A09-DBC8-4757-BDFB-F57FD80422C3}"/>
    <cellStyle name="20% - Accent1 2 4 3 3 4" xfId="30461" xr:uid="{3CC6BEF3-9B0C-43E2-A9EA-5291B4EA5EC8}"/>
    <cellStyle name="20% - Accent1 2 4 3 4" xfId="5197" xr:uid="{00000000-0005-0000-0000-00007A000000}"/>
    <cellStyle name="20% - Accent1 2 4 3 4 2" xfId="23087" xr:uid="{0B83B629-C89E-4293-A448-961128A937AC}"/>
    <cellStyle name="20% - Accent1 2 4 3 4 2 2" xfId="38063" xr:uid="{D5283DEB-18B5-4A79-B658-F3BA4BEBF94E}"/>
    <cellStyle name="20% - Accent1 2 4 3 4 3" xfId="30459" xr:uid="{B625F90D-E72B-421F-8826-37B5FB53DC53}"/>
    <cellStyle name="20% - Accent1 2 4 3 5" xfId="23093" xr:uid="{9E51024F-A05F-4FA4-BE79-48C1112A2891}"/>
    <cellStyle name="20% - Accent1 2 4 3 5 2" xfId="38069" xr:uid="{D3F12B89-8464-440F-85A5-90E20EC106BF}"/>
    <cellStyle name="20% - Accent1 2 4 3 6" xfId="30465" xr:uid="{2E80D908-D60B-458B-A3D2-8CB2256EDB08}"/>
    <cellStyle name="20% - Accent1 2 4 4" xfId="5196" xr:uid="{00000000-0005-0000-0000-00007B000000}"/>
    <cellStyle name="20% - Accent1 2 4 4 2" xfId="5195" xr:uid="{00000000-0005-0000-0000-00007C000000}"/>
    <cellStyle name="20% - Accent1 2 4 4 2 2" xfId="5194" xr:uid="{00000000-0005-0000-0000-00007D000000}"/>
    <cellStyle name="20% - Accent1 2 4 4 2 2 2" xfId="23084" xr:uid="{6F25CE89-7213-4774-A895-56D7321123E2}"/>
    <cellStyle name="20% - Accent1 2 4 4 2 2 2 2" xfId="38060" xr:uid="{4087E9E6-6D18-4ECE-B206-19A772D71648}"/>
    <cellStyle name="20% - Accent1 2 4 4 2 2 3" xfId="30456" xr:uid="{FD1F71ED-FE89-4D29-8DB4-90630CE1F05D}"/>
    <cellStyle name="20% - Accent1 2 4 4 2 3" xfId="5193" xr:uid="{00000000-0005-0000-0000-00007E000000}"/>
    <cellStyle name="20% - Accent1 2 4 4 2 3 2" xfId="23083" xr:uid="{1BAC9394-A830-4E00-BDDB-A7F51E362E52}"/>
    <cellStyle name="20% - Accent1 2 4 4 2 3 2 2" xfId="38059" xr:uid="{3C77707F-1B7F-49B2-B871-8328CAA85606}"/>
    <cellStyle name="20% - Accent1 2 4 4 2 3 3" xfId="30455" xr:uid="{B8A6262B-DFAB-46E1-B309-98D1BF177D0D}"/>
    <cellStyle name="20% - Accent1 2 4 4 2 4" xfId="23085" xr:uid="{0C109230-6099-4F34-87B5-6CCC1B1C1008}"/>
    <cellStyle name="20% - Accent1 2 4 4 2 4 2" xfId="38061" xr:uid="{8CB2A4B6-E0F3-4E83-8790-1BAA51418708}"/>
    <cellStyle name="20% - Accent1 2 4 4 2 5" xfId="30457" xr:uid="{EF60D4D4-EAB9-4028-8A2A-B2A199A01E18}"/>
    <cellStyle name="20% - Accent1 2 4 4 3" xfId="5192" xr:uid="{00000000-0005-0000-0000-00007F000000}"/>
    <cellStyle name="20% - Accent1 2 4 4 3 2" xfId="5191" xr:uid="{00000000-0005-0000-0000-000080000000}"/>
    <cellStyle name="20% - Accent1 2 4 4 3 2 2" xfId="23081" xr:uid="{64EBADDD-9135-4D75-B01D-816C6513CFC0}"/>
    <cellStyle name="20% - Accent1 2 4 4 3 2 2 2" xfId="38057" xr:uid="{34F91C03-458B-4105-8A57-5FA989DC7A9C}"/>
    <cellStyle name="20% - Accent1 2 4 4 3 2 3" xfId="30453" xr:uid="{E874E12F-2DE7-46C5-8C23-A53B0DFFC243}"/>
    <cellStyle name="20% - Accent1 2 4 4 3 3" xfId="23082" xr:uid="{BE5F7314-58F2-4CBD-83D9-22222F19FC96}"/>
    <cellStyle name="20% - Accent1 2 4 4 3 3 2" xfId="38058" xr:uid="{AA26B841-12CF-4195-8051-E6E6F64307A5}"/>
    <cellStyle name="20% - Accent1 2 4 4 3 4" xfId="30454" xr:uid="{314A84DB-8468-4295-B6EA-842ACA5A0845}"/>
    <cellStyle name="20% - Accent1 2 4 4 4" xfId="5190" xr:uid="{00000000-0005-0000-0000-000081000000}"/>
    <cellStyle name="20% - Accent1 2 4 4 4 2" xfId="23080" xr:uid="{324F661A-61AC-42A0-A8CA-F75D6DC5ADD5}"/>
    <cellStyle name="20% - Accent1 2 4 4 4 2 2" xfId="38056" xr:uid="{E99204A0-7EDE-4557-962B-2D6E18DFA9ED}"/>
    <cellStyle name="20% - Accent1 2 4 4 4 3" xfId="30452" xr:uid="{A2A4DF8E-BE19-4EEE-BA72-54429EABF991}"/>
    <cellStyle name="20% - Accent1 2 4 4 5" xfId="23086" xr:uid="{B3A18A9C-AB7F-4211-AA6A-69B3DD320E8D}"/>
    <cellStyle name="20% - Accent1 2 4 4 5 2" xfId="38062" xr:uid="{3AB0DD16-6C00-4A08-BEBA-CDC5FC55FC36}"/>
    <cellStyle name="20% - Accent1 2 4 4 6" xfId="30458" xr:uid="{39B56774-E662-4FA0-B982-681697727B4F}"/>
    <cellStyle name="20% - Accent1 2 4 5" xfId="5189" xr:uid="{00000000-0005-0000-0000-000082000000}"/>
    <cellStyle name="20% - Accent1 2 4 5 2" xfId="5188" xr:uid="{00000000-0005-0000-0000-000083000000}"/>
    <cellStyle name="20% - Accent1 2 4 5 2 2" xfId="23078" xr:uid="{28006EB2-2DC6-4CC8-8AA6-9853B93FF416}"/>
    <cellStyle name="20% - Accent1 2 4 5 2 2 2" xfId="38054" xr:uid="{B82156DA-8EEA-4A1F-9943-CC7668E5EA6C}"/>
    <cellStyle name="20% - Accent1 2 4 5 2 3" xfId="30450" xr:uid="{8EFA4245-AC07-4743-8681-191EFB9B27C8}"/>
    <cellStyle name="20% - Accent1 2 4 5 3" xfId="5187" xr:uid="{00000000-0005-0000-0000-000084000000}"/>
    <cellStyle name="20% - Accent1 2 4 5 3 2" xfId="23077" xr:uid="{48E45D22-6A98-4E8B-B91C-0D632486515E}"/>
    <cellStyle name="20% - Accent1 2 4 5 3 2 2" xfId="38053" xr:uid="{8A43FE36-B244-4FFD-9C2A-1F99877F41D7}"/>
    <cellStyle name="20% - Accent1 2 4 5 3 3" xfId="30449" xr:uid="{636BDD89-EA27-4B2B-8953-0DAA154D63D8}"/>
    <cellStyle name="20% - Accent1 2 4 5 4" xfId="23079" xr:uid="{A116C2B5-DE0B-4BB0-B70E-F1CAA47C5FBC}"/>
    <cellStyle name="20% - Accent1 2 4 5 4 2" xfId="38055" xr:uid="{F19F2DEB-E96C-469E-8998-29AEE46CDA17}"/>
    <cellStyle name="20% - Accent1 2 4 5 5" xfId="30451" xr:uid="{C490027E-6F4B-4311-A7C6-05E8F8F18E7E}"/>
    <cellStyle name="20% - Accent1 2 4 6" xfId="5186" xr:uid="{00000000-0005-0000-0000-000085000000}"/>
    <cellStyle name="20% - Accent1 2 4 6 2" xfId="23076" xr:uid="{47EE0732-4A1C-4D65-9846-F6DD6C419781}"/>
    <cellStyle name="20% - Accent1 2 4 6 2 2" xfId="38052" xr:uid="{7F26CA95-BC1D-459B-9991-DC82F18A6181}"/>
    <cellStyle name="20% - Accent1 2 4 6 3" xfId="30448" xr:uid="{49CDC6AE-AB74-4008-A656-0C8D3ECFD9AA}"/>
    <cellStyle name="20% - Accent1 2 4 7" xfId="5185" xr:uid="{00000000-0005-0000-0000-000086000000}"/>
    <cellStyle name="20% - Accent1 2 4 7 2" xfId="5184" xr:uid="{00000000-0005-0000-0000-000087000000}"/>
    <cellStyle name="20% - Accent1 2 4 7 2 2" xfId="23074" xr:uid="{890C26A0-7D62-4B21-9370-CE8ACCCCA13B}"/>
    <cellStyle name="20% - Accent1 2 4 7 2 2 2" xfId="38050" xr:uid="{5E4B5E8E-A9E7-4184-8634-D07A3B7CE129}"/>
    <cellStyle name="20% - Accent1 2 4 7 2 3" xfId="30446" xr:uid="{FEDC94AA-6BAC-4F4D-8DFF-FF77224E049D}"/>
    <cellStyle name="20% - Accent1 2 4 7 3" xfId="23075" xr:uid="{C94CB2F5-CC60-4C09-BAD3-B39918918D87}"/>
    <cellStyle name="20% - Accent1 2 4 7 3 2" xfId="38051" xr:uid="{71C7D620-AAD1-442E-A3D2-FC353B6F70C8}"/>
    <cellStyle name="20% - Accent1 2 4 7 4" xfId="30447" xr:uid="{483563D9-7DBA-47D0-807F-CFA425085A5D}"/>
    <cellStyle name="20% - Accent1 2 4 8" xfId="5183" xr:uid="{00000000-0005-0000-0000-000088000000}"/>
    <cellStyle name="20% - Accent1 2 4 8 2" xfId="23073" xr:uid="{9185EC3F-EFC9-4B41-AB84-F9C636109C51}"/>
    <cellStyle name="20% - Accent1 2 4 8 2 2" xfId="38049" xr:uid="{2643FF45-E85A-4CF1-8C46-38F5545EE2CF}"/>
    <cellStyle name="20% - Accent1 2 4 8 3" xfId="30445" xr:uid="{738A4FF5-DFE7-4882-B6DB-E1041AE1A25E}"/>
    <cellStyle name="20% - Accent1 2 4 9" xfId="23116" xr:uid="{00DCE905-E99C-49FA-8AAA-4A5F2A8381EC}"/>
    <cellStyle name="20% - Accent1 2 4 9 2" xfId="38092" xr:uid="{201E70B4-3196-4D18-B128-E118C5EB8436}"/>
    <cellStyle name="20% - Accent1 2 5" xfId="5182" xr:uid="{00000000-0005-0000-0000-000089000000}"/>
    <cellStyle name="20% - Accent1 2 5 10" xfId="30444" xr:uid="{E360BD39-05FC-4162-A343-8994E2AF3AD7}"/>
    <cellStyle name="20% - Accent1 2 5 2" xfId="5181" xr:uid="{00000000-0005-0000-0000-00008A000000}"/>
    <cellStyle name="20% - Accent1 2 5 2 2" xfId="5180" xr:uid="{00000000-0005-0000-0000-00008B000000}"/>
    <cellStyle name="20% - Accent1 2 5 2 2 2" xfId="5179" xr:uid="{00000000-0005-0000-0000-00008C000000}"/>
    <cellStyle name="20% - Accent1 2 5 2 2 2 2" xfId="5178" xr:uid="{00000000-0005-0000-0000-00008D000000}"/>
    <cellStyle name="20% - Accent1 2 5 2 2 2 2 2" xfId="23068" xr:uid="{BCD4C7EC-5BCC-4A8A-A45D-9590A48E88CF}"/>
    <cellStyle name="20% - Accent1 2 5 2 2 2 2 2 2" xfId="38044" xr:uid="{284CA616-41A5-4FB6-9037-B0ED2D136D6D}"/>
    <cellStyle name="20% - Accent1 2 5 2 2 2 2 3" xfId="30440" xr:uid="{0DD7DB3A-4203-4CD7-840F-2B252B5621A5}"/>
    <cellStyle name="20% - Accent1 2 5 2 2 2 3" xfId="5177" xr:uid="{00000000-0005-0000-0000-00008E000000}"/>
    <cellStyle name="20% - Accent1 2 5 2 2 2 3 2" xfId="23067" xr:uid="{FF70FC96-AB50-4161-B952-CC69463F54ED}"/>
    <cellStyle name="20% - Accent1 2 5 2 2 2 3 2 2" xfId="38043" xr:uid="{04AC239F-9B30-41CD-AF24-B37149CA02C2}"/>
    <cellStyle name="20% - Accent1 2 5 2 2 2 3 3" xfId="30439" xr:uid="{19B2FBFF-CFB6-4358-8F12-87772F96E137}"/>
    <cellStyle name="20% - Accent1 2 5 2 2 2 4" xfId="23069" xr:uid="{01BBAAE2-5C3A-4EB1-8DEF-C448AF481625}"/>
    <cellStyle name="20% - Accent1 2 5 2 2 2 4 2" xfId="38045" xr:uid="{BFED9399-9524-4E6E-BC85-2BE5C98EB3AB}"/>
    <cellStyle name="20% - Accent1 2 5 2 2 2 5" xfId="30441" xr:uid="{CF1BBE57-C062-4421-B17B-03E1645F6677}"/>
    <cellStyle name="20% - Accent1 2 5 2 2 3" xfId="5176" xr:uid="{00000000-0005-0000-0000-00008F000000}"/>
    <cellStyle name="20% - Accent1 2 5 2 2 3 2" xfId="5175" xr:uid="{00000000-0005-0000-0000-000090000000}"/>
    <cellStyle name="20% - Accent1 2 5 2 2 3 2 2" xfId="23065" xr:uid="{F0E1B842-8E2C-40CD-B5C0-7094CBC389E1}"/>
    <cellStyle name="20% - Accent1 2 5 2 2 3 2 2 2" xfId="38041" xr:uid="{2F7B212C-615A-4A11-9E6C-0F77C57A4AC1}"/>
    <cellStyle name="20% - Accent1 2 5 2 2 3 2 3" xfId="30437" xr:uid="{D35D8D6E-D48F-4C07-B900-5CA39F4200F7}"/>
    <cellStyle name="20% - Accent1 2 5 2 2 3 3" xfId="23066" xr:uid="{697118C7-22E4-4F35-A16D-80B6D560EDDD}"/>
    <cellStyle name="20% - Accent1 2 5 2 2 3 3 2" xfId="38042" xr:uid="{072FCB66-86E6-46D8-BF9B-42B0ABA987F4}"/>
    <cellStyle name="20% - Accent1 2 5 2 2 3 4" xfId="30438" xr:uid="{5B966780-F048-4CFC-9AF2-879D312E79F6}"/>
    <cellStyle name="20% - Accent1 2 5 2 2 4" xfId="5174" xr:uid="{00000000-0005-0000-0000-000091000000}"/>
    <cellStyle name="20% - Accent1 2 5 2 2 4 2" xfId="23064" xr:uid="{5A17FC78-D5AE-4526-A2BE-D05F8B49EED1}"/>
    <cellStyle name="20% - Accent1 2 5 2 2 4 2 2" xfId="38040" xr:uid="{C71FDC0D-5734-4D28-BFFF-E3AFE4910CFA}"/>
    <cellStyle name="20% - Accent1 2 5 2 2 4 3" xfId="30436" xr:uid="{451B199A-66BD-403E-BCC2-9DCA66388947}"/>
    <cellStyle name="20% - Accent1 2 5 2 2 5" xfId="23070" xr:uid="{F6D78EA4-E9D7-4585-A50D-B5D97ACE902A}"/>
    <cellStyle name="20% - Accent1 2 5 2 2 5 2" xfId="38046" xr:uid="{8FB74197-D1BE-4F58-AC2E-E4438E0A6DBF}"/>
    <cellStyle name="20% - Accent1 2 5 2 2 6" xfId="30442" xr:uid="{2B5A661A-DF02-4421-9A8A-8FEC610B7B9C}"/>
    <cellStyle name="20% - Accent1 2 5 2 3" xfId="5173" xr:uid="{00000000-0005-0000-0000-000092000000}"/>
    <cellStyle name="20% - Accent1 2 5 2 3 2" xfId="5172" xr:uid="{00000000-0005-0000-0000-000093000000}"/>
    <cellStyle name="20% - Accent1 2 5 2 3 2 2" xfId="5171" xr:uid="{00000000-0005-0000-0000-000094000000}"/>
    <cellStyle name="20% - Accent1 2 5 2 3 2 2 2" xfId="23061" xr:uid="{8762E002-2D11-48AD-BBB9-361CB73B3A00}"/>
    <cellStyle name="20% - Accent1 2 5 2 3 2 2 2 2" xfId="38037" xr:uid="{232CF413-B063-46E9-8B84-BC8742C8208E}"/>
    <cellStyle name="20% - Accent1 2 5 2 3 2 2 3" xfId="30433" xr:uid="{F3B210B1-9D3C-4E0D-BE42-F5A3F199F028}"/>
    <cellStyle name="20% - Accent1 2 5 2 3 2 3" xfId="5170" xr:uid="{00000000-0005-0000-0000-000095000000}"/>
    <cellStyle name="20% - Accent1 2 5 2 3 2 3 2" xfId="23060" xr:uid="{BFC844C1-3F9A-4D7C-B4FA-A63AEB051413}"/>
    <cellStyle name="20% - Accent1 2 5 2 3 2 3 2 2" xfId="38036" xr:uid="{F3C00AD7-1CCD-410F-AF72-460DAC0DAAC1}"/>
    <cellStyle name="20% - Accent1 2 5 2 3 2 3 3" xfId="30432" xr:uid="{9338C694-080F-4EBC-9EF1-8B76E7B2DD89}"/>
    <cellStyle name="20% - Accent1 2 5 2 3 2 4" xfId="23062" xr:uid="{07F0B21D-D659-4CBF-8C80-3BC76C735725}"/>
    <cellStyle name="20% - Accent1 2 5 2 3 2 4 2" xfId="38038" xr:uid="{D37439E3-408F-4F67-B267-008611D94B57}"/>
    <cellStyle name="20% - Accent1 2 5 2 3 2 5" xfId="30434" xr:uid="{10656F51-C747-4836-9EA9-05E58189EB70}"/>
    <cellStyle name="20% - Accent1 2 5 2 3 3" xfId="5169" xr:uid="{00000000-0005-0000-0000-000096000000}"/>
    <cellStyle name="20% - Accent1 2 5 2 3 3 2" xfId="5168" xr:uid="{00000000-0005-0000-0000-000097000000}"/>
    <cellStyle name="20% - Accent1 2 5 2 3 3 2 2" xfId="23058" xr:uid="{5D3491AF-1881-419B-8F71-A9CF965502CB}"/>
    <cellStyle name="20% - Accent1 2 5 2 3 3 2 2 2" xfId="38034" xr:uid="{835F2BF6-493B-469E-A7D8-1F7FEA6A204C}"/>
    <cellStyle name="20% - Accent1 2 5 2 3 3 2 3" xfId="30430" xr:uid="{0371B9A8-B322-40B5-9533-69145FF9CB0C}"/>
    <cellStyle name="20% - Accent1 2 5 2 3 3 3" xfId="23059" xr:uid="{C825031A-372C-4CF0-B09A-50276667CDCF}"/>
    <cellStyle name="20% - Accent1 2 5 2 3 3 3 2" xfId="38035" xr:uid="{D552D9D3-3391-4910-AD78-081D4CB230B1}"/>
    <cellStyle name="20% - Accent1 2 5 2 3 3 4" xfId="30431" xr:uid="{8ED2FAF5-0769-43EB-B8DF-6A431612749B}"/>
    <cellStyle name="20% - Accent1 2 5 2 3 4" xfId="5167" xr:uid="{00000000-0005-0000-0000-000098000000}"/>
    <cellStyle name="20% - Accent1 2 5 2 3 4 2" xfId="23057" xr:uid="{EC41AEE8-BD6F-4042-BBEB-B64BE0775370}"/>
    <cellStyle name="20% - Accent1 2 5 2 3 4 2 2" xfId="38033" xr:uid="{D5B91008-A482-483F-A9F5-86E2A438079F}"/>
    <cellStyle name="20% - Accent1 2 5 2 3 4 3" xfId="30429" xr:uid="{59FDDA85-2627-4092-A8BA-BD2109E3A0F1}"/>
    <cellStyle name="20% - Accent1 2 5 2 3 5" xfId="23063" xr:uid="{E8506E45-C361-4997-ADFF-2ED42EA09989}"/>
    <cellStyle name="20% - Accent1 2 5 2 3 5 2" xfId="38039" xr:uid="{590AADED-8A01-4334-89BC-D4E95B50DD81}"/>
    <cellStyle name="20% - Accent1 2 5 2 3 6" xfId="30435" xr:uid="{603C7413-F313-4CB9-AB8E-E89E89AA1FB1}"/>
    <cellStyle name="20% - Accent1 2 5 2 4" xfId="5166" xr:uid="{00000000-0005-0000-0000-000099000000}"/>
    <cellStyle name="20% - Accent1 2 5 2 4 2" xfId="5165" xr:uid="{00000000-0005-0000-0000-00009A000000}"/>
    <cellStyle name="20% - Accent1 2 5 2 4 2 2" xfId="23055" xr:uid="{A8DB576A-B444-4889-A10F-ED59B44920B3}"/>
    <cellStyle name="20% - Accent1 2 5 2 4 2 2 2" xfId="38031" xr:uid="{B0FA9E4D-7CE8-47D9-B553-AC078F2DE114}"/>
    <cellStyle name="20% - Accent1 2 5 2 4 2 3" xfId="30427" xr:uid="{74D31EA2-E51F-40C6-A929-03F1C9877186}"/>
    <cellStyle name="20% - Accent1 2 5 2 4 3" xfId="5164" xr:uid="{00000000-0005-0000-0000-00009B000000}"/>
    <cellStyle name="20% - Accent1 2 5 2 4 3 2" xfId="23054" xr:uid="{8F345FC9-4168-48CA-B406-F3F68E66237F}"/>
    <cellStyle name="20% - Accent1 2 5 2 4 3 2 2" xfId="38030" xr:uid="{BDCACFD8-6F3A-4164-AA55-3A0F3854489E}"/>
    <cellStyle name="20% - Accent1 2 5 2 4 3 3" xfId="30426" xr:uid="{922A5225-715E-42CC-A1B0-F20E62D4DA5D}"/>
    <cellStyle name="20% - Accent1 2 5 2 4 4" xfId="23056" xr:uid="{9BBFAC54-AAD0-4140-BF28-78ABA7AB9A4E}"/>
    <cellStyle name="20% - Accent1 2 5 2 4 4 2" xfId="38032" xr:uid="{2C6AA068-06EB-481A-AB39-69CC06C93B5C}"/>
    <cellStyle name="20% - Accent1 2 5 2 4 5" xfId="30428" xr:uid="{BE451834-A981-491D-AF9C-1CA794CFE18E}"/>
    <cellStyle name="20% - Accent1 2 5 2 5" xfId="5163" xr:uid="{00000000-0005-0000-0000-00009C000000}"/>
    <cellStyle name="20% - Accent1 2 5 2 5 2" xfId="23053" xr:uid="{F71B9633-F083-4D3C-8532-347AB31CC6EA}"/>
    <cellStyle name="20% - Accent1 2 5 2 5 2 2" xfId="38029" xr:uid="{E0995859-BC8A-4B8D-93E8-1092024EEA6B}"/>
    <cellStyle name="20% - Accent1 2 5 2 5 3" xfId="30425" xr:uid="{FD661D49-6CAA-4489-956A-3009770E2A2B}"/>
    <cellStyle name="20% - Accent1 2 5 2 6" xfId="5162" xr:uid="{00000000-0005-0000-0000-00009D000000}"/>
    <cellStyle name="20% - Accent1 2 5 2 6 2" xfId="5161" xr:uid="{00000000-0005-0000-0000-00009E000000}"/>
    <cellStyle name="20% - Accent1 2 5 2 6 2 2" xfId="23051" xr:uid="{2CB17F2D-9CAA-4322-9531-6BE9A2E5D8BF}"/>
    <cellStyle name="20% - Accent1 2 5 2 6 2 2 2" xfId="38027" xr:uid="{C898851D-F8D3-478B-B90A-4D6BE8B77FDA}"/>
    <cellStyle name="20% - Accent1 2 5 2 6 2 3" xfId="30423" xr:uid="{3F468B96-D53E-4089-B57E-98946B83193D}"/>
    <cellStyle name="20% - Accent1 2 5 2 6 3" xfId="23052" xr:uid="{C6BD807E-F3D9-446E-8C68-B158D0D8CB38}"/>
    <cellStyle name="20% - Accent1 2 5 2 6 3 2" xfId="38028" xr:uid="{D92F9590-446E-4DF7-9FF2-17E549BD336A}"/>
    <cellStyle name="20% - Accent1 2 5 2 6 4" xfId="30424" xr:uid="{764699B2-9302-457A-AF03-C25F5639E1FD}"/>
    <cellStyle name="20% - Accent1 2 5 2 7" xfId="5160" xr:uid="{00000000-0005-0000-0000-00009F000000}"/>
    <cellStyle name="20% - Accent1 2 5 2 7 2" xfId="23050" xr:uid="{D1BB76C7-A4A9-48FA-BD7E-E09EA3EF9D5D}"/>
    <cellStyle name="20% - Accent1 2 5 2 7 2 2" xfId="38026" xr:uid="{B47714DD-6A40-4261-82E9-714EFEACECEA}"/>
    <cellStyle name="20% - Accent1 2 5 2 7 3" xfId="30422" xr:uid="{12642E0E-7BDC-46EF-87FB-58FBC72ECD46}"/>
    <cellStyle name="20% - Accent1 2 5 2 8" xfId="23071" xr:uid="{EFC2319F-8399-48A8-9A46-AFFBA3AA0842}"/>
    <cellStyle name="20% - Accent1 2 5 2 8 2" xfId="38047" xr:uid="{966C4A7D-1FAF-4601-AFA6-502C5E371112}"/>
    <cellStyle name="20% - Accent1 2 5 2 9" xfId="30443" xr:uid="{A4BD0E31-5F6F-430B-92A0-54CD48A41988}"/>
    <cellStyle name="20% - Accent1 2 5 3" xfId="5159" xr:uid="{00000000-0005-0000-0000-0000A0000000}"/>
    <cellStyle name="20% - Accent1 2 5 3 2" xfId="5158" xr:uid="{00000000-0005-0000-0000-0000A1000000}"/>
    <cellStyle name="20% - Accent1 2 5 3 2 2" xfId="5157" xr:uid="{00000000-0005-0000-0000-0000A2000000}"/>
    <cellStyle name="20% - Accent1 2 5 3 2 2 2" xfId="23047" xr:uid="{80DD5BCE-F821-437D-AFAE-A3783010E9A1}"/>
    <cellStyle name="20% - Accent1 2 5 3 2 2 2 2" xfId="38023" xr:uid="{06254D25-4752-431A-92D5-54E1B024472F}"/>
    <cellStyle name="20% - Accent1 2 5 3 2 2 3" xfId="30419" xr:uid="{9A541627-DF1F-4A73-8D57-83257AAAEF05}"/>
    <cellStyle name="20% - Accent1 2 5 3 2 3" xfId="5156" xr:uid="{00000000-0005-0000-0000-0000A3000000}"/>
    <cellStyle name="20% - Accent1 2 5 3 2 3 2" xfId="23046" xr:uid="{20153272-27AA-4208-B416-E9BFBBEE839D}"/>
    <cellStyle name="20% - Accent1 2 5 3 2 3 2 2" xfId="38022" xr:uid="{ADDF95E1-6495-4FEE-8FE0-6EF860417703}"/>
    <cellStyle name="20% - Accent1 2 5 3 2 3 3" xfId="30418" xr:uid="{22C8963F-6B78-4562-84AB-15CC7CA0B098}"/>
    <cellStyle name="20% - Accent1 2 5 3 2 4" xfId="23048" xr:uid="{AE6F6C96-9900-4BCF-BE75-51ECF3D56F21}"/>
    <cellStyle name="20% - Accent1 2 5 3 2 4 2" xfId="38024" xr:uid="{E23D5691-E78E-4DC0-9ECA-9C9B4738F7BD}"/>
    <cellStyle name="20% - Accent1 2 5 3 2 5" xfId="30420" xr:uid="{DFBF5E10-4BCF-4197-B76A-8E5751A520F1}"/>
    <cellStyle name="20% - Accent1 2 5 3 3" xfId="5155" xr:uid="{00000000-0005-0000-0000-0000A4000000}"/>
    <cellStyle name="20% - Accent1 2 5 3 3 2" xfId="5154" xr:uid="{00000000-0005-0000-0000-0000A5000000}"/>
    <cellStyle name="20% - Accent1 2 5 3 3 2 2" xfId="23044" xr:uid="{681FFD04-A01F-4D6D-B5FA-FD07AC8E9FB3}"/>
    <cellStyle name="20% - Accent1 2 5 3 3 2 2 2" xfId="38020" xr:uid="{C60EF732-1FCA-40B9-8500-E3BE417CF6A7}"/>
    <cellStyle name="20% - Accent1 2 5 3 3 2 3" xfId="30416" xr:uid="{764645C7-F4BD-428B-BBB9-1266039BFA01}"/>
    <cellStyle name="20% - Accent1 2 5 3 3 3" xfId="23045" xr:uid="{26F7F4AD-925B-4EB0-82BE-55878D5ED04C}"/>
    <cellStyle name="20% - Accent1 2 5 3 3 3 2" xfId="38021" xr:uid="{36EA755B-E0C7-4668-9170-C0A333FF2D39}"/>
    <cellStyle name="20% - Accent1 2 5 3 3 4" xfId="30417" xr:uid="{7BB0BE80-0243-43A4-82CF-2DB92D149DEA}"/>
    <cellStyle name="20% - Accent1 2 5 3 4" xfId="5153" xr:uid="{00000000-0005-0000-0000-0000A6000000}"/>
    <cellStyle name="20% - Accent1 2 5 3 4 2" xfId="23043" xr:uid="{C0F2CA50-2BC5-4045-9E73-A1E81623C038}"/>
    <cellStyle name="20% - Accent1 2 5 3 4 2 2" xfId="38019" xr:uid="{CC3B9C81-D028-4BD1-AA9E-5143E494958C}"/>
    <cellStyle name="20% - Accent1 2 5 3 4 3" xfId="30415" xr:uid="{E2C37CE8-5355-4622-85DD-9F0C58F719D1}"/>
    <cellStyle name="20% - Accent1 2 5 3 5" xfId="23049" xr:uid="{D69F3F2F-ABEB-4EB6-B921-AB624DD6509F}"/>
    <cellStyle name="20% - Accent1 2 5 3 5 2" xfId="38025" xr:uid="{EE226F7B-FEDE-4437-8384-3EFAD669D72A}"/>
    <cellStyle name="20% - Accent1 2 5 3 6" xfId="30421" xr:uid="{BC707789-E891-4995-BF90-38BF46D34A62}"/>
    <cellStyle name="20% - Accent1 2 5 4" xfId="5152" xr:uid="{00000000-0005-0000-0000-0000A7000000}"/>
    <cellStyle name="20% - Accent1 2 5 4 2" xfId="5151" xr:uid="{00000000-0005-0000-0000-0000A8000000}"/>
    <cellStyle name="20% - Accent1 2 5 4 2 2" xfId="5150" xr:uid="{00000000-0005-0000-0000-0000A9000000}"/>
    <cellStyle name="20% - Accent1 2 5 4 2 2 2" xfId="23040" xr:uid="{43ED242F-052D-494E-A92D-B32353BA558F}"/>
    <cellStyle name="20% - Accent1 2 5 4 2 2 2 2" xfId="38016" xr:uid="{0C32574D-5A0A-43B4-A662-A40FBAF5D7E8}"/>
    <cellStyle name="20% - Accent1 2 5 4 2 2 3" xfId="30412" xr:uid="{E0FA45E8-7D8E-454F-97D8-4D40321308FB}"/>
    <cellStyle name="20% - Accent1 2 5 4 2 3" xfId="5149" xr:uid="{00000000-0005-0000-0000-0000AA000000}"/>
    <cellStyle name="20% - Accent1 2 5 4 2 3 2" xfId="23039" xr:uid="{E50F821A-713F-468C-B591-E670572B0304}"/>
    <cellStyle name="20% - Accent1 2 5 4 2 3 2 2" xfId="38015" xr:uid="{4AA03C01-296A-43C6-B1E7-0F7883A0D186}"/>
    <cellStyle name="20% - Accent1 2 5 4 2 3 3" xfId="30411" xr:uid="{C12F119B-8A9C-4E59-A02C-CF7FA71E5631}"/>
    <cellStyle name="20% - Accent1 2 5 4 2 4" xfId="23041" xr:uid="{2CD94AC3-3BCD-4E4C-94DE-5A556FE66AB0}"/>
    <cellStyle name="20% - Accent1 2 5 4 2 4 2" xfId="38017" xr:uid="{5BE67B57-FDA3-4704-A39C-FBFB3F3AE1A8}"/>
    <cellStyle name="20% - Accent1 2 5 4 2 5" xfId="30413" xr:uid="{2093BB2A-45AD-421D-B7E0-67CA2E238A5A}"/>
    <cellStyle name="20% - Accent1 2 5 4 3" xfId="5148" xr:uid="{00000000-0005-0000-0000-0000AB000000}"/>
    <cellStyle name="20% - Accent1 2 5 4 3 2" xfId="5147" xr:uid="{00000000-0005-0000-0000-0000AC000000}"/>
    <cellStyle name="20% - Accent1 2 5 4 3 2 2" xfId="23037" xr:uid="{BE25389C-5F0A-4CEB-8404-E69E2B0E16CC}"/>
    <cellStyle name="20% - Accent1 2 5 4 3 2 2 2" xfId="38013" xr:uid="{75B2208A-CBCF-4ED2-8AB2-F5FD31BE0AA6}"/>
    <cellStyle name="20% - Accent1 2 5 4 3 2 3" xfId="30409" xr:uid="{10FA279B-6FA9-4D06-A658-598FAAD41775}"/>
    <cellStyle name="20% - Accent1 2 5 4 3 3" xfId="23038" xr:uid="{38E008FF-E1EC-4A73-A6A5-9F0F5F30F55C}"/>
    <cellStyle name="20% - Accent1 2 5 4 3 3 2" xfId="38014" xr:uid="{E2E9582A-FD3E-4A09-B623-93E509990AED}"/>
    <cellStyle name="20% - Accent1 2 5 4 3 4" xfId="30410" xr:uid="{4E8AD5BB-0395-4F46-A9A9-64700DE311B2}"/>
    <cellStyle name="20% - Accent1 2 5 4 4" xfId="5146" xr:uid="{00000000-0005-0000-0000-0000AD000000}"/>
    <cellStyle name="20% - Accent1 2 5 4 4 2" xfId="23036" xr:uid="{B6456453-3C0B-48F2-AB4F-D448527D66CD}"/>
    <cellStyle name="20% - Accent1 2 5 4 4 2 2" xfId="38012" xr:uid="{EDB929F4-E113-42E7-A925-E9733A37AF3D}"/>
    <cellStyle name="20% - Accent1 2 5 4 4 3" xfId="30408" xr:uid="{C3E182B6-EEFE-4741-B770-2A6FABF975F0}"/>
    <cellStyle name="20% - Accent1 2 5 4 5" xfId="23042" xr:uid="{98E6BCBF-B099-46E6-93E1-6ABA17DA81DB}"/>
    <cellStyle name="20% - Accent1 2 5 4 5 2" xfId="38018" xr:uid="{E207142D-029D-48A2-AF3D-3DFF8D5E7F92}"/>
    <cellStyle name="20% - Accent1 2 5 4 6" xfId="30414" xr:uid="{06C549B8-709B-410B-BF4B-BFD5A58CBCB5}"/>
    <cellStyle name="20% - Accent1 2 5 5" xfId="5145" xr:uid="{00000000-0005-0000-0000-0000AE000000}"/>
    <cellStyle name="20% - Accent1 2 5 5 2" xfId="5144" xr:uid="{00000000-0005-0000-0000-0000AF000000}"/>
    <cellStyle name="20% - Accent1 2 5 5 2 2" xfId="23034" xr:uid="{F1E41898-D56B-43CA-BFB9-F4EBA13C48EE}"/>
    <cellStyle name="20% - Accent1 2 5 5 2 2 2" xfId="38010" xr:uid="{44596F3C-2E1F-48EC-AAF2-537F48D10195}"/>
    <cellStyle name="20% - Accent1 2 5 5 2 3" xfId="30406" xr:uid="{5895CB5F-3969-4F07-8849-CC68ED86408C}"/>
    <cellStyle name="20% - Accent1 2 5 5 3" xfId="5143" xr:uid="{00000000-0005-0000-0000-0000B0000000}"/>
    <cellStyle name="20% - Accent1 2 5 5 3 2" xfId="23033" xr:uid="{8B8D9A4A-9F6D-4FAD-9770-20627534B7C6}"/>
    <cellStyle name="20% - Accent1 2 5 5 3 2 2" xfId="38009" xr:uid="{E3E71E83-3723-436F-8D89-3E7287D74A32}"/>
    <cellStyle name="20% - Accent1 2 5 5 3 3" xfId="30405" xr:uid="{475DD2F2-26FB-40F9-A0F2-871AD35DCC37}"/>
    <cellStyle name="20% - Accent1 2 5 5 4" xfId="23035" xr:uid="{FE0F06AB-F31E-4DD1-89A4-98A5E6E581AA}"/>
    <cellStyle name="20% - Accent1 2 5 5 4 2" xfId="38011" xr:uid="{DEFFBCA5-A3B4-45C2-9C61-AA75B62726D3}"/>
    <cellStyle name="20% - Accent1 2 5 5 5" xfId="30407" xr:uid="{F8B29D18-3275-4958-8AEC-E405A0BE0618}"/>
    <cellStyle name="20% - Accent1 2 5 6" xfId="5142" xr:uid="{00000000-0005-0000-0000-0000B1000000}"/>
    <cellStyle name="20% - Accent1 2 5 6 2" xfId="23032" xr:uid="{4F4E5193-2CC2-418F-987D-FBE415D40523}"/>
    <cellStyle name="20% - Accent1 2 5 6 2 2" xfId="38008" xr:uid="{17D09608-A68B-460E-9661-8A8E7C0300FF}"/>
    <cellStyle name="20% - Accent1 2 5 6 3" xfId="30404" xr:uid="{9D117C8C-1E57-459F-A86B-ABCCC2175AA7}"/>
    <cellStyle name="20% - Accent1 2 5 7" xfId="5141" xr:uid="{00000000-0005-0000-0000-0000B2000000}"/>
    <cellStyle name="20% - Accent1 2 5 7 2" xfId="5140" xr:uid="{00000000-0005-0000-0000-0000B3000000}"/>
    <cellStyle name="20% - Accent1 2 5 7 2 2" xfId="23030" xr:uid="{5CBDEAA5-C455-45BC-9E83-5ED224C841ED}"/>
    <cellStyle name="20% - Accent1 2 5 7 2 2 2" xfId="38006" xr:uid="{72AACA56-D984-423D-9E84-8D8E8FAAF671}"/>
    <cellStyle name="20% - Accent1 2 5 7 2 3" xfId="30402" xr:uid="{49089FFE-D1F7-4F9B-867A-231A90E352B8}"/>
    <cellStyle name="20% - Accent1 2 5 7 3" xfId="23031" xr:uid="{DE1CAE7A-AC08-47B2-B2C5-70E6CC0CE049}"/>
    <cellStyle name="20% - Accent1 2 5 7 3 2" xfId="38007" xr:uid="{EF02AB6D-6557-477E-81E4-1B91802C6322}"/>
    <cellStyle name="20% - Accent1 2 5 7 4" xfId="30403" xr:uid="{40C75357-B57E-4E9D-A017-E05A16FB7C9A}"/>
    <cellStyle name="20% - Accent1 2 5 8" xfId="5139" xr:uid="{00000000-0005-0000-0000-0000B4000000}"/>
    <cellStyle name="20% - Accent1 2 5 8 2" xfId="23029" xr:uid="{05AF5D25-D873-468F-921B-3DFA1C66DDF3}"/>
    <cellStyle name="20% - Accent1 2 5 8 2 2" xfId="38005" xr:uid="{90093102-C980-46CF-8048-ED761270A292}"/>
    <cellStyle name="20% - Accent1 2 5 8 3" xfId="30401" xr:uid="{B5BD7CC5-191F-4485-A0F6-69DC53AFA665}"/>
    <cellStyle name="20% - Accent1 2 5 9" xfId="23072" xr:uid="{05897694-DC9A-44B6-8557-A317C5C6AD7C}"/>
    <cellStyle name="20% - Accent1 2 5 9 2" xfId="38048" xr:uid="{24B2C78C-F24A-4D1B-8AA9-699E496625E3}"/>
    <cellStyle name="20% - Accent1 2 6" xfId="5138" xr:uid="{00000000-0005-0000-0000-0000B5000000}"/>
    <cellStyle name="20% - Accent1 2 6 10" xfId="30400" xr:uid="{6927A463-45F7-4EF4-BC94-91D6AC8874C9}"/>
    <cellStyle name="20% - Accent1 2 6 2" xfId="5137" xr:uid="{00000000-0005-0000-0000-0000B6000000}"/>
    <cellStyle name="20% - Accent1 2 6 2 2" xfId="5136" xr:uid="{00000000-0005-0000-0000-0000B7000000}"/>
    <cellStyle name="20% - Accent1 2 6 2 2 2" xfId="5135" xr:uid="{00000000-0005-0000-0000-0000B8000000}"/>
    <cellStyle name="20% - Accent1 2 6 2 2 2 2" xfId="5134" xr:uid="{00000000-0005-0000-0000-0000B9000000}"/>
    <cellStyle name="20% - Accent1 2 6 2 2 2 2 2" xfId="23024" xr:uid="{2FEBE6FD-407C-4A4A-B151-C61094FB534F}"/>
    <cellStyle name="20% - Accent1 2 6 2 2 2 2 2 2" xfId="38000" xr:uid="{A11CB129-FCA6-4DE7-9689-CFE188AC474C}"/>
    <cellStyle name="20% - Accent1 2 6 2 2 2 2 3" xfId="30396" xr:uid="{5D223AE3-A77E-4FBB-A37E-9D09CAD8CFFF}"/>
    <cellStyle name="20% - Accent1 2 6 2 2 2 3" xfId="5133" xr:uid="{00000000-0005-0000-0000-0000BA000000}"/>
    <cellStyle name="20% - Accent1 2 6 2 2 2 3 2" xfId="23023" xr:uid="{2539C1B3-C9DB-4218-A759-5C722B2BBF7E}"/>
    <cellStyle name="20% - Accent1 2 6 2 2 2 3 2 2" xfId="37999" xr:uid="{5FF3C4E9-BBAF-44D7-AC04-CF9766B35DEB}"/>
    <cellStyle name="20% - Accent1 2 6 2 2 2 3 3" xfId="30395" xr:uid="{4A5C0C08-8C71-418E-B5F8-851ADC298BE3}"/>
    <cellStyle name="20% - Accent1 2 6 2 2 2 4" xfId="23025" xr:uid="{4D7B1F57-BAAD-4A02-83DD-A224EAD6B4F8}"/>
    <cellStyle name="20% - Accent1 2 6 2 2 2 4 2" xfId="38001" xr:uid="{36ECCA35-E43D-4B15-A5C2-63AF633453EE}"/>
    <cellStyle name="20% - Accent1 2 6 2 2 2 5" xfId="30397" xr:uid="{7A7DE033-33A4-4478-8B73-9E1B85EBC5F2}"/>
    <cellStyle name="20% - Accent1 2 6 2 2 3" xfId="5132" xr:uid="{00000000-0005-0000-0000-0000BB000000}"/>
    <cellStyle name="20% - Accent1 2 6 2 2 3 2" xfId="5131" xr:uid="{00000000-0005-0000-0000-0000BC000000}"/>
    <cellStyle name="20% - Accent1 2 6 2 2 3 2 2" xfId="23021" xr:uid="{6CA8D52D-382A-4C55-8C77-791C8958EEB5}"/>
    <cellStyle name="20% - Accent1 2 6 2 2 3 2 2 2" xfId="37997" xr:uid="{47BF4669-B851-499C-97FC-D653A015C5B5}"/>
    <cellStyle name="20% - Accent1 2 6 2 2 3 2 3" xfId="30393" xr:uid="{DFDFE064-9903-4174-BD40-0A4ED7CF6823}"/>
    <cellStyle name="20% - Accent1 2 6 2 2 3 3" xfId="23022" xr:uid="{BDCE58F9-E2D7-4D22-9232-7816691D52B5}"/>
    <cellStyle name="20% - Accent1 2 6 2 2 3 3 2" xfId="37998" xr:uid="{4167E155-05B6-4511-BDC6-A68723DBBAD0}"/>
    <cellStyle name="20% - Accent1 2 6 2 2 3 4" xfId="30394" xr:uid="{EDC08C1E-9E15-469C-9BC4-8E2E1DFFED46}"/>
    <cellStyle name="20% - Accent1 2 6 2 2 4" xfId="5130" xr:uid="{00000000-0005-0000-0000-0000BD000000}"/>
    <cellStyle name="20% - Accent1 2 6 2 2 4 2" xfId="23020" xr:uid="{4008733D-9DA9-4D7B-8F02-4D5E5B2A21B9}"/>
    <cellStyle name="20% - Accent1 2 6 2 2 4 2 2" xfId="37996" xr:uid="{32224C14-A8BE-4088-A7CB-67CB9D6AA48F}"/>
    <cellStyle name="20% - Accent1 2 6 2 2 4 3" xfId="30392" xr:uid="{0E6F6D2A-55FC-4B5D-B4F6-481319154629}"/>
    <cellStyle name="20% - Accent1 2 6 2 2 5" xfId="23026" xr:uid="{46628330-F081-4450-9641-B0311F39FEF0}"/>
    <cellStyle name="20% - Accent1 2 6 2 2 5 2" xfId="38002" xr:uid="{0C651200-A512-4D2F-90B3-6C95424939C7}"/>
    <cellStyle name="20% - Accent1 2 6 2 2 6" xfId="30398" xr:uid="{4AFEC2C6-2928-4C63-9411-B86E7F8CA9E9}"/>
    <cellStyle name="20% - Accent1 2 6 2 3" xfId="5129" xr:uid="{00000000-0005-0000-0000-0000BE000000}"/>
    <cellStyle name="20% - Accent1 2 6 2 3 2" xfId="5128" xr:uid="{00000000-0005-0000-0000-0000BF000000}"/>
    <cellStyle name="20% - Accent1 2 6 2 3 2 2" xfId="5127" xr:uid="{00000000-0005-0000-0000-0000C0000000}"/>
    <cellStyle name="20% - Accent1 2 6 2 3 2 2 2" xfId="23017" xr:uid="{B6775537-6AA3-4701-9A7F-8EEBF26933FA}"/>
    <cellStyle name="20% - Accent1 2 6 2 3 2 2 2 2" xfId="37993" xr:uid="{D24CAD66-BCC0-4EDA-B043-85EE059DE37A}"/>
    <cellStyle name="20% - Accent1 2 6 2 3 2 2 3" xfId="30389" xr:uid="{3FB3F8E3-1445-4012-BD53-ACB55840132B}"/>
    <cellStyle name="20% - Accent1 2 6 2 3 2 3" xfId="5126" xr:uid="{00000000-0005-0000-0000-0000C1000000}"/>
    <cellStyle name="20% - Accent1 2 6 2 3 2 3 2" xfId="23016" xr:uid="{587C3BE1-FEC8-402A-BAEB-7B348DDDDBD8}"/>
    <cellStyle name="20% - Accent1 2 6 2 3 2 3 2 2" xfId="37992" xr:uid="{5E5C728B-438C-4662-BD94-8F90277A58EA}"/>
    <cellStyle name="20% - Accent1 2 6 2 3 2 3 3" xfId="30388" xr:uid="{40C1FE8B-4467-400C-A4A7-EB70C5CBE524}"/>
    <cellStyle name="20% - Accent1 2 6 2 3 2 4" xfId="23018" xr:uid="{B89C7F6F-2D7F-475D-B6E4-D462B7DECC91}"/>
    <cellStyle name="20% - Accent1 2 6 2 3 2 4 2" xfId="37994" xr:uid="{B2FA4C8D-7FC5-49F7-A3B3-5EA671977432}"/>
    <cellStyle name="20% - Accent1 2 6 2 3 2 5" xfId="30390" xr:uid="{6CA31440-6D40-4FBC-AFA5-8C919C336C47}"/>
    <cellStyle name="20% - Accent1 2 6 2 3 3" xfId="5125" xr:uid="{00000000-0005-0000-0000-0000C2000000}"/>
    <cellStyle name="20% - Accent1 2 6 2 3 3 2" xfId="5124" xr:uid="{00000000-0005-0000-0000-0000C3000000}"/>
    <cellStyle name="20% - Accent1 2 6 2 3 3 2 2" xfId="23014" xr:uid="{7982C3BF-7426-44A9-BA73-E63C7F4133BA}"/>
    <cellStyle name="20% - Accent1 2 6 2 3 3 2 2 2" xfId="37990" xr:uid="{06458336-49FA-4C2B-94C7-E06B6982389E}"/>
    <cellStyle name="20% - Accent1 2 6 2 3 3 2 3" xfId="30386" xr:uid="{05170A45-FF86-4F30-B607-C0D763702168}"/>
    <cellStyle name="20% - Accent1 2 6 2 3 3 3" xfId="23015" xr:uid="{682E87E6-A397-4B14-AD70-1661A2A7D068}"/>
    <cellStyle name="20% - Accent1 2 6 2 3 3 3 2" xfId="37991" xr:uid="{608A9829-8B19-4CE1-8D1F-462996FC285A}"/>
    <cellStyle name="20% - Accent1 2 6 2 3 3 4" xfId="30387" xr:uid="{267FF7B5-02EB-4D3A-B025-FBC9A58E7F99}"/>
    <cellStyle name="20% - Accent1 2 6 2 3 4" xfId="5123" xr:uid="{00000000-0005-0000-0000-0000C4000000}"/>
    <cellStyle name="20% - Accent1 2 6 2 3 4 2" xfId="23013" xr:uid="{D88EBEE8-1D5E-4721-9626-2D87A3EDD984}"/>
    <cellStyle name="20% - Accent1 2 6 2 3 4 2 2" xfId="37989" xr:uid="{91BD5C88-4DEE-4E73-A26E-57F73E99AA21}"/>
    <cellStyle name="20% - Accent1 2 6 2 3 4 3" xfId="30385" xr:uid="{B5699E31-3E10-4B27-B92B-7B696FA662EE}"/>
    <cellStyle name="20% - Accent1 2 6 2 3 5" xfId="23019" xr:uid="{C4D44D68-EDFE-4B05-A310-898C1A309B06}"/>
    <cellStyle name="20% - Accent1 2 6 2 3 5 2" xfId="37995" xr:uid="{7F3BB4D7-9A5A-47E3-BE2D-CE6E9E8FD993}"/>
    <cellStyle name="20% - Accent1 2 6 2 3 6" xfId="30391" xr:uid="{24F229BB-A22F-4E5A-AA2A-6992D81086AB}"/>
    <cellStyle name="20% - Accent1 2 6 2 4" xfId="5122" xr:uid="{00000000-0005-0000-0000-0000C5000000}"/>
    <cellStyle name="20% - Accent1 2 6 2 4 2" xfId="5121" xr:uid="{00000000-0005-0000-0000-0000C6000000}"/>
    <cellStyle name="20% - Accent1 2 6 2 4 2 2" xfId="23011" xr:uid="{131F1429-DA88-46DD-8ABA-A7120A07F3C1}"/>
    <cellStyle name="20% - Accent1 2 6 2 4 2 2 2" xfId="37987" xr:uid="{E88A6F1E-2593-4323-9855-D5A7DA197435}"/>
    <cellStyle name="20% - Accent1 2 6 2 4 2 3" xfId="30383" xr:uid="{135184C0-F54D-4167-9256-BC109C86F7AE}"/>
    <cellStyle name="20% - Accent1 2 6 2 4 3" xfId="5120" xr:uid="{00000000-0005-0000-0000-0000C7000000}"/>
    <cellStyle name="20% - Accent1 2 6 2 4 3 2" xfId="23010" xr:uid="{739623E0-65F4-4098-B9AF-294B9E7FAE7A}"/>
    <cellStyle name="20% - Accent1 2 6 2 4 3 2 2" xfId="37986" xr:uid="{465A5E3A-0C75-49B6-A835-78BCACE12657}"/>
    <cellStyle name="20% - Accent1 2 6 2 4 3 3" xfId="30382" xr:uid="{D2C3A239-E31C-49A3-9B2D-A52A88572021}"/>
    <cellStyle name="20% - Accent1 2 6 2 4 4" xfId="23012" xr:uid="{8EBDAFAF-83BD-4217-BF4C-AF3D00D4F071}"/>
    <cellStyle name="20% - Accent1 2 6 2 4 4 2" xfId="37988" xr:uid="{614BF302-D6A8-4F9A-9D4F-DE63D11C5115}"/>
    <cellStyle name="20% - Accent1 2 6 2 4 5" xfId="30384" xr:uid="{E536806C-A5F5-41DA-934F-2FAA3F67E438}"/>
    <cellStyle name="20% - Accent1 2 6 2 5" xfId="5119" xr:uid="{00000000-0005-0000-0000-0000C8000000}"/>
    <cellStyle name="20% - Accent1 2 6 2 5 2" xfId="23009" xr:uid="{439D1073-8EDF-4EC5-9F65-93F168CB4CCF}"/>
    <cellStyle name="20% - Accent1 2 6 2 5 2 2" xfId="37985" xr:uid="{B1D6FF6D-CEC1-4ECB-9277-A9A21D8D1A4D}"/>
    <cellStyle name="20% - Accent1 2 6 2 5 3" xfId="30381" xr:uid="{2B951DA3-3612-4042-8404-7DDB554EB618}"/>
    <cellStyle name="20% - Accent1 2 6 2 6" xfId="5118" xr:uid="{00000000-0005-0000-0000-0000C9000000}"/>
    <cellStyle name="20% - Accent1 2 6 2 6 2" xfId="5117" xr:uid="{00000000-0005-0000-0000-0000CA000000}"/>
    <cellStyle name="20% - Accent1 2 6 2 6 2 2" xfId="23007" xr:uid="{7CB28609-DD4E-4C53-BDB9-CC050EE0A55A}"/>
    <cellStyle name="20% - Accent1 2 6 2 6 2 2 2" xfId="37983" xr:uid="{E6396967-D619-4AD0-8978-34E0D09B6EE9}"/>
    <cellStyle name="20% - Accent1 2 6 2 6 2 3" xfId="30379" xr:uid="{5D4460EC-6189-4636-9E14-63108F35178F}"/>
    <cellStyle name="20% - Accent1 2 6 2 6 3" xfId="23008" xr:uid="{AAD356B2-340E-4100-A6DC-F2DA71F4AD21}"/>
    <cellStyle name="20% - Accent1 2 6 2 6 3 2" xfId="37984" xr:uid="{F5D2DC4E-D4F8-430B-AF4E-1B8CB0322EA4}"/>
    <cellStyle name="20% - Accent1 2 6 2 6 4" xfId="30380" xr:uid="{D14CF59E-B972-49E4-9B8E-6D46762AF5FC}"/>
    <cellStyle name="20% - Accent1 2 6 2 7" xfId="5116" xr:uid="{00000000-0005-0000-0000-0000CB000000}"/>
    <cellStyle name="20% - Accent1 2 6 2 7 2" xfId="23006" xr:uid="{FE1213FC-9E26-47FB-8463-9C6090621E49}"/>
    <cellStyle name="20% - Accent1 2 6 2 7 2 2" xfId="37982" xr:uid="{D1E08919-6FBE-43E4-81CA-860D99A9455F}"/>
    <cellStyle name="20% - Accent1 2 6 2 7 3" xfId="30378" xr:uid="{4EA97910-D17D-4D0E-9F12-FF170347533F}"/>
    <cellStyle name="20% - Accent1 2 6 2 8" xfId="23027" xr:uid="{B47386C0-F7EB-4E43-9924-BC061266FA21}"/>
    <cellStyle name="20% - Accent1 2 6 2 8 2" xfId="38003" xr:uid="{C5842D16-5115-46B2-89D5-CCEDC53E65FC}"/>
    <cellStyle name="20% - Accent1 2 6 2 9" xfId="30399" xr:uid="{EBAD38DE-9C30-4706-AAB0-9F1BBDA34336}"/>
    <cellStyle name="20% - Accent1 2 6 3" xfId="5115" xr:uid="{00000000-0005-0000-0000-0000CC000000}"/>
    <cellStyle name="20% - Accent1 2 6 3 2" xfId="5114" xr:uid="{00000000-0005-0000-0000-0000CD000000}"/>
    <cellStyle name="20% - Accent1 2 6 3 2 2" xfId="5113" xr:uid="{00000000-0005-0000-0000-0000CE000000}"/>
    <cellStyle name="20% - Accent1 2 6 3 2 2 2" xfId="23003" xr:uid="{E00FB7AB-D4F4-4C6B-92D7-DC13B76E840D}"/>
    <cellStyle name="20% - Accent1 2 6 3 2 2 2 2" xfId="37979" xr:uid="{84D03CA1-F45C-4DD2-BD57-2A951A228617}"/>
    <cellStyle name="20% - Accent1 2 6 3 2 2 3" xfId="30375" xr:uid="{E381A56A-8F6F-4EAC-B5FF-40794EDA4275}"/>
    <cellStyle name="20% - Accent1 2 6 3 2 3" xfId="5112" xr:uid="{00000000-0005-0000-0000-0000CF000000}"/>
    <cellStyle name="20% - Accent1 2 6 3 2 3 2" xfId="23002" xr:uid="{57DD497A-47FB-4899-B8DD-25FF1D2390C9}"/>
    <cellStyle name="20% - Accent1 2 6 3 2 3 2 2" xfId="37978" xr:uid="{7FA8C2C3-5374-4AB8-8EE6-6A4FD18E7BB0}"/>
    <cellStyle name="20% - Accent1 2 6 3 2 3 3" xfId="30374" xr:uid="{DEC56E6C-07CC-4215-B747-12AAF2A8E942}"/>
    <cellStyle name="20% - Accent1 2 6 3 2 4" xfId="23004" xr:uid="{C71903E7-FE9C-4D13-964B-260A0712F6EA}"/>
    <cellStyle name="20% - Accent1 2 6 3 2 4 2" xfId="37980" xr:uid="{38F7EB90-6ABF-46C1-B170-8FF7E3E1F5F1}"/>
    <cellStyle name="20% - Accent1 2 6 3 2 5" xfId="30376" xr:uid="{06C94851-5301-4F55-9A08-52311EDDF933}"/>
    <cellStyle name="20% - Accent1 2 6 3 3" xfId="5111" xr:uid="{00000000-0005-0000-0000-0000D0000000}"/>
    <cellStyle name="20% - Accent1 2 6 3 3 2" xfId="5110" xr:uid="{00000000-0005-0000-0000-0000D1000000}"/>
    <cellStyle name="20% - Accent1 2 6 3 3 2 2" xfId="23000" xr:uid="{342DBBCA-8912-46DF-9BF2-FD62C845A84E}"/>
    <cellStyle name="20% - Accent1 2 6 3 3 2 2 2" xfId="37976" xr:uid="{A01BA62A-BC75-4872-BFB3-A789BB6DCD56}"/>
    <cellStyle name="20% - Accent1 2 6 3 3 2 3" xfId="30372" xr:uid="{BB451897-28B8-4D80-9D74-0E3F2EE6C0E7}"/>
    <cellStyle name="20% - Accent1 2 6 3 3 3" xfId="23001" xr:uid="{054BA71E-F999-4359-8FE5-9B30A3034C8E}"/>
    <cellStyle name="20% - Accent1 2 6 3 3 3 2" xfId="37977" xr:uid="{97C3DEA0-AB8D-44FA-B01C-D31D7FAC23BB}"/>
    <cellStyle name="20% - Accent1 2 6 3 3 4" xfId="30373" xr:uid="{BD2FE200-6316-4B03-B886-A269B3CEEA76}"/>
    <cellStyle name="20% - Accent1 2 6 3 4" xfId="5109" xr:uid="{00000000-0005-0000-0000-0000D2000000}"/>
    <cellStyle name="20% - Accent1 2 6 3 4 2" xfId="22999" xr:uid="{EF566964-3089-4F37-8C6D-269374435664}"/>
    <cellStyle name="20% - Accent1 2 6 3 4 2 2" xfId="37975" xr:uid="{0A185663-BBEB-4C1D-BD68-73A64B3302CC}"/>
    <cellStyle name="20% - Accent1 2 6 3 4 3" xfId="30371" xr:uid="{F7BFA542-5F9A-46F3-88A7-64BBA5B0E302}"/>
    <cellStyle name="20% - Accent1 2 6 3 5" xfId="23005" xr:uid="{386ED315-9F91-4E1F-A0B0-4D17E7A0C86A}"/>
    <cellStyle name="20% - Accent1 2 6 3 5 2" xfId="37981" xr:uid="{90CD75FD-C5F3-425D-8DC0-0695A6D41391}"/>
    <cellStyle name="20% - Accent1 2 6 3 6" xfId="30377" xr:uid="{79D40280-7296-40BB-BFA5-52855C582DEF}"/>
    <cellStyle name="20% - Accent1 2 6 4" xfId="5108" xr:uid="{00000000-0005-0000-0000-0000D3000000}"/>
    <cellStyle name="20% - Accent1 2 6 4 2" xfId="5107" xr:uid="{00000000-0005-0000-0000-0000D4000000}"/>
    <cellStyle name="20% - Accent1 2 6 4 2 2" xfId="5106" xr:uid="{00000000-0005-0000-0000-0000D5000000}"/>
    <cellStyle name="20% - Accent1 2 6 4 2 2 2" xfId="22996" xr:uid="{8A1211ED-ECEC-4BB4-830E-88EC8AD454CF}"/>
    <cellStyle name="20% - Accent1 2 6 4 2 2 2 2" xfId="37972" xr:uid="{A6DE9048-3431-4918-BA18-304EEE9E6B6D}"/>
    <cellStyle name="20% - Accent1 2 6 4 2 2 3" xfId="30368" xr:uid="{7735AA66-CB2F-463D-A4EB-031D31137034}"/>
    <cellStyle name="20% - Accent1 2 6 4 2 3" xfId="5105" xr:uid="{00000000-0005-0000-0000-0000D6000000}"/>
    <cellStyle name="20% - Accent1 2 6 4 2 3 2" xfId="22995" xr:uid="{CEFF1738-1423-4304-9140-92DE63D87E7D}"/>
    <cellStyle name="20% - Accent1 2 6 4 2 3 2 2" xfId="37971" xr:uid="{372F5536-4078-4E67-9ADF-1A673A5A7FB6}"/>
    <cellStyle name="20% - Accent1 2 6 4 2 3 3" xfId="30367" xr:uid="{8EDBC06A-04EA-4CB4-890C-FA6BD9E16EB5}"/>
    <cellStyle name="20% - Accent1 2 6 4 2 4" xfId="22997" xr:uid="{8F9257F8-D494-4CDC-8C8E-A8EB26F8164D}"/>
    <cellStyle name="20% - Accent1 2 6 4 2 4 2" xfId="37973" xr:uid="{0E3CCE45-86AA-48D1-8F7E-A901DDBFD716}"/>
    <cellStyle name="20% - Accent1 2 6 4 2 5" xfId="30369" xr:uid="{B5F4FF92-B55F-460B-AA80-3E7695004842}"/>
    <cellStyle name="20% - Accent1 2 6 4 3" xfId="5104" xr:uid="{00000000-0005-0000-0000-0000D7000000}"/>
    <cellStyle name="20% - Accent1 2 6 4 3 2" xfId="5103" xr:uid="{00000000-0005-0000-0000-0000D8000000}"/>
    <cellStyle name="20% - Accent1 2 6 4 3 2 2" xfId="22993" xr:uid="{A843ECFB-FD98-4B91-B6F1-9C3AE9D85FF8}"/>
    <cellStyle name="20% - Accent1 2 6 4 3 2 2 2" xfId="37969" xr:uid="{2A4088E1-3CC2-4DDE-A5E0-57C67E5B6BB6}"/>
    <cellStyle name="20% - Accent1 2 6 4 3 2 3" xfId="30365" xr:uid="{66ADB89F-030B-4D41-A556-BA9BDD66C97C}"/>
    <cellStyle name="20% - Accent1 2 6 4 3 3" xfId="22994" xr:uid="{D0C4136A-F6E6-405C-BA67-71D5879B37E2}"/>
    <cellStyle name="20% - Accent1 2 6 4 3 3 2" xfId="37970" xr:uid="{7AE8B000-5300-4AA0-923E-8876DE01431B}"/>
    <cellStyle name="20% - Accent1 2 6 4 3 4" xfId="30366" xr:uid="{3D4C1849-C65E-4264-BF4C-69C3759AE97C}"/>
    <cellStyle name="20% - Accent1 2 6 4 4" xfId="5102" xr:uid="{00000000-0005-0000-0000-0000D9000000}"/>
    <cellStyle name="20% - Accent1 2 6 4 4 2" xfId="22992" xr:uid="{3941DED4-262D-4CA8-8C45-E76BD2F9286B}"/>
    <cellStyle name="20% - Accent1 2 6 4 4 2 2" xfId="37968" xr:uid="{010BA5B6-F156-4F4F-9731-164FB2613F79}"/>
    <cellStyle name="20% - Accent1 2 6 4 4 3" xfId="30364" xr:uid="{570C4A79-139D-49E8-BB36-445CA9AE9243}"/>
    <cellStyle name="20% - Accent1 2 6 4 5" xfId="22998" xr:uid="{C702D64C-69EB-4E39-8963-14FB0EFB3B50}"/>
    <cellStyle name="20% - Accent1 2 6 4 5 2" xfId="37974" xr:uid="{9D0C169C-5B05-4198-BB54-50FCBE980ECD}"/>
    <cellStyle name="20% - Accent1 2 6 4 6" xfId="30370" xr:uid="{69DE7D31-509D-44A8-B784-8CB83C89BC9B}"/>
    <cellStyle name="20% - Accent1 2 6 5" xfId="5101" xr:uid="{00000000-0005-0000-0000-0000DA000000}"/>
    <cellStyle name="20% - Accent1 2 6 5 2" xfId="5100" xr:uid="{00000000-0005-0000-0000-0000DB000000}"/>
    <cellStyle name="20% - Accent1 2 6 5 2 2" xfId="22990" xr:uid="{7CD5EFE2-0665-49C5-AF79-2CD6265674E3}"/>
    <cellStyle name="20% - Accent1 2 6 5 2 2 2" xfId="37966" xr:uid="{787DB723-E7C4-4F9D-8A95-C3984EC041DD}"/>
    <cellStyle name="20% - Accent1 2 6 5 2 3" xfId="30362" xr:uid="{FC9B9023-E7FB-4D5D-B001-07A566D69E6A}"/>
    <cellStyle name="20% - Accent1 2 6 5 3" xfId="5099" xr:uid="{00000000-0005-0000-0000-0000DC000000}"/>
    <cellStyle name="20% - Accent1 2 6 5 3 2" xfId="22989" xr:uid="{3E83A3E7-BBF3-499E-B8D1-0D8C939B4BE0}"/>
    <cellStyle name="20% - Accent1 2 6 5 3 2 2" xfId="37965" xr:uid="{78695CFE-8B56-4F5D-8A66-F51C292F7D1A}"/>
    <cellStyle name="20% - Accent1 2 6 5 3 3" xfId="30361" xr:uid="{EBACBD80-0601-43D3-8E71-50B193C5CA74}"/>
    <cellStyle name="20% - Accent1 2 6 5 4" xfId="22991" xr:uid="{1BFD6E1A-A601-48C4-9BDC-8D37D11618C1}"/>
    <cellStyle name="20% - Accent1 2 6 5 4 2" xfId="37967" xr:uid="{D8B34D8F-5B61-48E0-A41B-D3D485478BA5}"/>
    <cellStyle name="20% - Accent1 2 6 5 5" xfId="30363" xr:uid="{928F6BB2-64AD-4B1A-A541-2C7B7761F0FA}"/>
    <cellStyle name="20% - Accent1 2 6 6" xfId="5098" xr:uid="{00000000-0005-0000-0000-0000DD000000}"/>
    <cellStyle name="20% - Accent1 2 6 6 2" xfId="22988" xr:uid="{E71F71AF-7107-4115-8ECB-7CC04EAE3BAE}"/>
    <cellStyle name="20% - Accent1 2 6 6 2 2" xfId="37964" xr:uid="{50B0B1A1-16C4-4CF4-BFC5-577378D2E999}"/>
    <cellStyle name="20% - Accent1 2 6 6 3" xfId="30360" xr:uid="{026C480E-39DA-43A3-AA4A-6240968319EB}"/>
    <cellStyle name="20% - Accent1 2 6 7" xfId="5097" xr:uid="{00000000-0005-0000-0000-0000DE000000}"/>
    <cellStyle name="20% - Accent1 2 6 7 2" xfId="5096" xr:uid="{00000000-0005-0000-0000-0000DF000000}"/>
    <cellStyle name="20% - Accent1 2 6 7 2 2" xfId="22986" xr:uid="{02A9BDDA-E865-48CE-98B4-33586886A6A8}"/>
    <cellStyle name="20% - Accent1 2 6 7 2 2 2" xfId="37962" xr:uid="{B5A25C31-99A2-46A7-AD5A-BCE92AEE6350}"/>
    <cellStyle name="20% - Accent1 2 6 7 2 3" xfId="30358" xr:uid="{F6969488-0622-4AAC-8FE6-7D726A2FE8E6}"/>
    <cellStyle name="20% - Accent1 2 6 7 3" xfId="22987" xr:uid="{6840E419-0877-4A13-8AEC-3B1878378ECD}"/>
    <cellStyle name="20% - Accent1 2 6 7 3 2" xfId="37963" xr:uid="{84978C27-077D-42F3-9690-E48B51400F0C}"/>
    <cellStyle name="20% - Accent1 2 6 7 4" xfId="30359" xr:uid="{37B8AD9C-C6C1-4FDF-B2F6-916479A07ABC}"/>
    <cellStyle name="20% - Accent1 2 6 8" xfId="5095" xr:uid="{00000000-0005-0000-0000-0000E0000000}"/>
    <cellStyle name="20% - Accent1 2 6 8 2" xfId="22985" xr:uid="{F25BCF59-9EFA-48E6-8FE8-3EEFC86AA3F2}"/>
    <cellStyle name="20% - Accent1 2 6 8 2 2" xfId="37961" xr:uid="{28159652-43C4-4970-AB60-9AAA085D87B9}"/>
    <cellStyle name="20% - Accent1 2 6 8 3" xfId="30357" xr:uid="{C3172683-329A-4B41-9F18-B01E442FC559}"/>
    <cellStyle name="20% - Accent1 2 6 9" xfId="23028" xr:uid="{75CAB2AB-27FE-4AAF-BF53-A7108A3CF614}"/>
    <cellStyle name="20% - Accent1 2 6 9 2" xfId="38004" xr:uid="{EEB10CBF-5779-4693-83AB-931559A44FD3}"/>
    <cellStyle name="20% - Accent1 2 7" xfId="5094" xr:uid="{00000000-0005-0000-0000-0000E1000000}"/>
    <cellStyle name="20% - Accent1 2 7 2" xfId="5093" xr:uid="{00000000-0005-0000-0000-0000E2000000}"/>
    <cellStyle name="20% - Accent1 2 7 2 2" xfId="5092" xr:uid="{00000000-0005-0000-0000-0000E3000000}"/>
    <cellStyle name="20% - Accent1 2 7 2 2 2" xfId="22982" xr:uid="{D93ED8DB-FF15-4B7D-8F83-84EBA52F8845}"/>
    <cellStyle name="20% - Accent1 2 7 2 2 2 2" xfId="37958" xr:uid="{47C1CE6B-0B7D-4A77-98B3-8BD029DBFD16}"/>
    <cellStyle name="20% - Accent1 2 7 2 2 3" xfId="30354" xr:uid="{2A42D08D-BBA4-4B3B-AE60-CEDFB7A69357}"/>
    <cellStyle name="20% - Accent1 2 7 2 3" xfId="5091" xr:uid="{00000000-0005-0000-0000-0000E4000000}"/>
    <cellStyle name="20% - Accent1 2 7 2 3 2" xfId="22981" xr:uid="{395EE4DC-F0F4-4D3B-98CE-E2A0C159CAE0}"/>
    <cellStyle name="20% - Accent1 2 7 2 3 2 2" xfId="37957" xr:uid="{D97C3185-ED02-4D07-B9F8-3CAD00517DA6}"/>
    <cellStyle name="20% - Accent1 2 7 2 3 3" xfId="30353" xr:uid="{46D236DC-2374-452A-9CE3-7ADB5BCA1315}"/>
    <cellStyle name="20% - Accent1 2 7 2 4" xfId="22983" xr:uid="{77E1182E-FA89-4472-94FD-354C46F9F560}"/>
    <cellStyle name="20% - Accent1 2 7 2 4 2" xfId="37959" xr:uid="{CDA63F11-27C6-42B0-B492-13DB75B52ED3}"/>
    <cellStyle name="20% - Accent1 2 7 2 5" xfId="30355" xr:uid="{6339496D-9570-4A3A-9B63-17F12B25E893}"/>
    <cellStyle name="20% - Accent1 2 7 3" xfId="5090" xr:uid="{00000000-0005-0000-0000-0000E5000000}"/>
    <cellStyle name="20% - Accent1 2 7 3 2" xfId="5089" xr:uid="{00000000-0005-0000-0000-0000E6000000}"/>
    <cellStyle name="20% - Accent1 2 7 3 2 2" xfId="22979" xr:uid="{C37CF41C-E3AC-474B-BA92-4D4592A29F9C}"/>
    <cellStyle name="20% - Accent1 2 7 3 2 2 2" xfId="37955" xr:uid="{15B36A41-C4C4-4B16-893D-4B9FF272CE96}"/>
    <cellStyle name="20% - Accent1 2 7 3 2 3" xfId="30351" xr:uid="{361C8DF2-674C-4E61-9244-6830351C43F5}"/>
    <cellStyle name="20% - Accent1 2 7 3 3" xfId="22980" xr:uid="{F8F85459-6DC5-46D6-9340-0AB6F86B0D4C}"/>
    <cellStyle name="20% - Accent1 2 7 3 3 2" xfId="37956" xr:uid="{C0CC1BAC-EA8D-4473-9D66-3F47DD25A0BC}"/>
    <cellStyle name="20% - Accent1 2 7 3 4" xfId="30352" xr:uid="{A5793142-D203-46BB-ACF2-472CD694740D}"/>
    <cellStyle name="20% - Accent1 2 7 4" xfId="5088" xr:uid="{00000000-0005-0000-0000-0000E7000000}"/>
    <cellStyle name="20% - Accent1 2 7 4 2" xfId="22978" xr:uid="{0E359705-C15B-44AB-A965-1028ACFEF872}"/>
    <cellStyle name="20% - Accent1 2 7 4 2 2" xfId="37954" xr:uid="{6704A31C-72FE-4F32-BC73-876293E8F9B4}"/>
    <cellStyle name="20% - Accent1 2 7 4 3" xfId="30350" xr:uid="{2120F08A-6B04-40D4-B888-E4295B7F149A}"/>
    <cellStyle name="20% - Accent1 2 7 5" xfId="22984" xr:uid="{8742A3E3-749C-43A0-A8A4-950D4AECF80F}"/>
    <cellStyle name="20% - Accent1 2 7 5 2" xfId="37960" xr:uid="{D8817FAE-A6ED-4808-9B8E-C6C753A9CAE2}"/>
    <cellStyle name="20% - Accent1 2 7 6" xfId="30356" xr:uid="{7F6ADF0B-616D-43AE-83E8-8CF1A6317D55}"/>
    <cellStyle name="20% - Accent1 3" xfId="169" xr:uid="{00000000-0005-0000-0000-000018000000}"/>
    <cellStyle name="20% - Accent1 3 10" xfId="5087" xr:uid="{00000000-0005-0000-0000-0000E8000000}"/>
    <cellStyle name="20% - Accent1 3 10 2" xfId="22977" xr:uid="{3F23BB1C-2E80-45D3-B95B-B4E4E51CDDE9}"/>
    <cellStyle name="20% - Accent1 3 10 2 2" xfId="37953" xr:uid="{7D171534-11D8-4024-A40E-0E0F2CEF0428}"/>
    <cellStyle name="20% - Accent1 3 10 3" xfId="30349" xr:uid="{C5FB1D83-0D04-4FCD-AB70-3D689C71E3EC}"/>
    <cellStyle name="20% - Accent1 3 2" xfId="5086" xr:uid="{00000000-0005-0000-0000-0000E9000000}"/>
    <cellStyle name="20% - Accent1 3 2 2" xfId="5085" xr:uid="{00000000-0005-0000-0000-0000EA000000}"/>
    <cellStyle name="20% - Accent1 3 2 2 2" xfId="5084" xr:uid="{00000000-0005-0000-0000-0000EB000000}"/>
    <cellStyle name="20% - Accent1 3 2 2 2 2" xfId="5083" xr:uid="{00000000-0005-0000-0000-0000EC000000}"/>
    <cellStyle name="20% - Accent1 3 2 2 2 2 2" xfId="5082" xr:uid="{00000000-0005-0000-0000-0000ED000000}"/>
    <cellStyle name="20% - Accent1 3 2 2 2 2 2 2" xfId="22973" xr:uid="{FA24C96B-CCD2-4318-96EE-41601CE31B56}"/>
    <cellStyle name="20% - Accent1 3 2 2 2 2 2 2 2" xfId="37949" xr:uid="{1D9A02CF-860D-402F-9FA5-6CE045C42A48}"/>
    <cellStyle name="20% - Accent1 3 2 2 2 2 2 3" xfId="30345" xr:uid="{09B6D67F-7A93-4463-993D-170803306221}"/>
    <cellStyle name="20% - Accent1 3 2 2 2 2 3" xfId="5081" xr:uid="{00000000-0005-0000-0000-0000EE000000}"/>
    <cellStyle name="20% - Accent1 3 2 2 2 2 3 2" xfId="22972" xr:uid="{507967A0-85FF-400B-B30D-6670730782A9}"/>
    <cellStyle name="20% - Accent1 3 2 2 2 2 3 2 2" xfId="37948" xr:uid="{CCEBBA7F-3826-4B5A-BA63-4EB9314F0AB6}"/>
    <cellStyle name="20% - Accent1 3 2 2 2 2 3 3" xfId="30344" xr:uid="{9EBC7BDE-7D84-4787-A796-49AA6C7E13C5}"/>
    <cellStyle name="20% - Accent1 3 2 2 2 2 4" xfId="22974" xr:uid="{295AA34A-C8D1-452A-A9EA-FD56D565135C}"/>
    <cellStyle name="20% - Accent1 3 2 2 2 2 4 2" xfId="37950" xr:uid="{C2D9F1EE-2DA8-422F-B709-AE59BA001213}"/>
    <cellStyle name="20% - Accent1 3 2 2 2 2 5" xfId="30346" xr:uid="{81D4484A-61B0-4D53-B774-2798290CEBD9}"/>
    <cellStyle name="20% - Accent1 3 2 2 2 3" xfId="5080" xr:uid="{00000000-0005-0000-0000-0000EF000000}"/>
    <cellStyle name="20% - Accent1 3 2 2 2 3 2" xfId="5079" xr:uid="{00000000-0005-0000-0000-0000F0000000}"/>
    <cellStyle name="20% - Accent1 3 2 2 2 3 2 2" xfId="22970" xr:uid="{08FA79DF-EC42-4986-B590-C888321B394B}"/>
    <cellStyle name="20% - Accent1 3 2 2 2 3 2 2 2" xfId="37946" xr:uid="{40F629BD-0631-4AA9-8132-1DEA19CD7BD9}"/>
    <cellStyle name="20% - Accent1 3 2 2 2 3 2 3" xfId="30342" xr:uid="{266CFC45-A9A3-4163-B1F1-96CAAEA70B98}"/>
    <cellStyle name="20% - Accent1 3 2 2 2 3 3" xfId="22971" xr:uid="{01B9056D-9137-404C-99DC-2A8A630E7883}"/>
    <cellStyle name="20% - Accent1 3 2 2 2 3 3 2" xfId="37947" xr:uid="{7EB1EF19-A227-4880-A466-B165C3B90D7E}"/>
    <cellStyle name="20% - Accent1 3 2 2 2 3 4" xfId="30343" xr:uid="{734E3426-EBD7-439D-85B9-0022F8E200A2}"/>
    <cellStyle name="20% - Accent1 3 2 2 2 4" xfId="5078" xr:uid="{00000000-0005-0000-0000-0000F1000000}"/>
    <cellStyle name="20% - Accent1 3 2 2 2 4 2" xfId="22969" xr:uid="{C5C37B94-154F-42DE-85F2-F8F47A36C9BD}"/>
    <cellStyle name="20% - Accent1 3 2 2 2 4 2 2" xfId="37945" xr:uid="{64D66E75-573B-43FB-B8B3-F6C16D66E3BA}"/>
    <cellStyle name="20% - Accent1 3 2 2 2 4 3" xfId="30341" xr:uid="{C143B379-AC2B-4CBE-8D8F-A0375988525F}"/>
    <cellStyle name="20% - Accent1 3 2 2 2 5" xfId="22975" xr:uid="{B60379DB-1FFE-4893-9779-C35CF5061941}"/>
    <cellStyle name="20% - Accent1 3 2 2 2 5 2" xfId="37951" xr:uid="{8E7EB536-B2FD-49BB-BC7D-EABBC7EFA159}"/>
    <cellStyle name="20% - Accent1 3 2 2 2 6" xfId="30347" xr:uid="{3EB6776A-F7D9-431F-B9C6-BDC0E20AE756}"/>
    <cellStyle name="20% - Accent1 3 2 2 3" xfId="5077" xr:uid="{00000000-0005-0000-0000-0000F2000000}"/>
    <cellStyle name="20% - Accent1 3 2 2 3 2" xfId="5076" xr:uid="{00000000-0005-0000-0000-0000F3000000}"/>
    <cellStyle name="20% - Accent1 3 2 2 3 2 2" xfId="22967" xr:uid="{B7478CF3-393F-4DD7-8CD8-CAF83DE62F9F}"/>
    <cellStyle name="20% - Accent1 3 2 2 3 2 2 2" xfId="37943" xr:uid="{177D1B06-B21F-4249-8C80-F897AC5D01E2}"/>
    <cellStyle name="20% - Accent1 3 2 2 3 2 3" xfId="30339" xr:uid="{D4D05C9E-23E1-4449-B75D-3B012FAC0A67}"/>
    <cellStyle name="20% - Accent1 3 2 2 3 3" xfId="5075" xr:uid="{00000000-0005-0000-0000-0000F4000000}"/>
    <cellStyle name="20% - Accent1 3 2 2 3 3 2" xfId="22966" xr:uid="{F06F2F3B-412A-4BE3-9CCB-CAC149407B3A}"/>
    <cellStyle name="20% - Accent1 3 2 2 3 3 2 2" xfId="37942" xr:uid="{CF9E1B1B-AC64-4E3F-BEBD-8F96E3C61988}"/>
    <cellStyle name="20% - Accent1 3 2 2 3 3 3" xfId="30338" xr:uid="{C881E03E-C7A9-48D7-B8E9-9E9CD20FDBB3}"/>
    <cellStyle name="20% - Accent1 3 2 2 3 4" xfId="22968" xr:uid="{8958B894-2F30-4199-98DF-57CA5643BA5C}"/>
    <cellStyle name="20% - Accent1 3 2 2 3 4 2" xfId="37944" xr:uid="{C8EAAB4A-C0D6-4ED1-8B1E-51874B672DC5}"/>
    <cellStyle name="20% - Accent1 3 2 2 3 5" xfId="30340" xr:uid="{64D193B4-DFE9-408D-B0A8-4635B749CAC0}"/>
    <cellStyle name="20% - Accent1 3 2 2 4" xfId="5074" xr:uid="{00000000-0005-0000-0000-0000F5000000}"/>
    <cellStyle name="20% - Accent1 3 2 2 4 2" xfId="22965" xr:uid="{9BD61A6E-9935-46EF-AA58-3550B54314F2}"/>
    <cellStyle name="20% - Accent1 3 2 2 4 2 2" xfId="37941" xr:uid="{D295DE1B-0FC7-46F4-B3F4-066731BADD6D}"/>
    <cellStyle name="20% - Accent1 3 2 2 4 3" xfId="30337" xr:uid="{8FB083D9-5316-4FAD-9D0E-D55B0589E9E2}"/>
    <cellStyle name="20% - Accent1 3 2 2 5" xfId="5073" xr:uid="{00000000-0005-0000-0000-0000F6000000}"/>
    <cellStyle name="20% - Accent1 3 2 2 5 2" xfId="5072" xr:uid="{00000000-0005-0000-0000-0000F7000000}"/>
    <cellStyle name="20% - Accent1 3 2 2 5 2 2" xfId="22963" xr:uid="{4509F3F1-303F-4233-A391-E8DE7843FBFC}"/>
    <cellStyle name="20% - Accent1 3 2 2 5 2 2 2" xfId="37939" xr:uid="{B3825B92-11CB-4A2A-9254-91474E07CE1F}"/>
    <cellStyle name="20% - Accent1 3 2 2 5 2 3" xfId="30335" xr:uid="{5C010819-19D7-4786-B4D1-51A01B3DE615}"/>
    <cellStyle name="20% - Accent1 3 2 2 5 3" xfId="22964" xr:uid="{E703223D-BB1E-47A4-9C07-96789A6302DE}"/>
    <cellStyle name="20% - Accent1 3 2 2 5 3 2" xfId="37940" xr:uid="{BFC3A401-4D06-4FFE-9310-822B93FE7ED4}"/>
    <cellStyle name="20% - Accent1 3 2 2 5 4" xfId="30336" xr:uid="{BC3C2641-DDD5-4CD3-AA81-FCE498D05E09}"/>
    <cellStyle name="20% - Accent1 3 2 2 6" xfId="5071" xr:uid="{00000000-0005-0000-0000-0000F8000000}"/>
    <cellStyle name="20% - Accent1 3 2 2 6 2" xfId="22962" xr:uid="{52C91B5C-2B30-41B1-A01B-7081DE07229F}"/>
    <cellStyle name="20% - Accent1 3 2 2 6 2 2" xfId="37938" xr:uid="{6B1FB388-C7DA-452F-A928-2201EEC5B77D}"/>
    <cellStyle name="20% - Accent1 3 2 2 6 3" xfId="30334" xr:uid="{E7055ABD-096F-4FC0-BF7B-FCD717EC8DA7}"/>
    <cellStyle name="20% - Accent1 3 2 2 7" xfId="22976" xr:uid="{0878082C-F8F8-482A-8734-97D5E0AC3C62}"/>
    <cellStyle name="20% - Accent1 3 2 2 7 2" xfId="37952" xr:uid="{953BEDB1-CC79-4CA4-89C3-E5D58A843C93}"/>
    <cellStyle name="20% - Accent1 3 2 2 8" xfId="30348" xr:uid="{13199EEE-99EE-40DD-BAD6-13428F3310BD}"/>
    <cellStyle name="20% - Accent1 3 2 3" xfId="5070" xr:uid="{00000000-0005-0000-0000-0000F9000000}"/>
    <cellStyle name="20% - Accent1 3 2 3 2" xfId="5069" xr:uid="{00000000-0005-0000-0000-0000FA000000}"/>
    <cellStyle name="20% - Accent1 3 2 3 2 2" xfId="5068" xr:uid="{00000000-0005-0000-0000-0000FB000000}"/>
    <cellStyle name="20% - Accent1 3 2 3 2 2 2" xfId="22959" xr:uid="{B3F3F16A-6E36-4871-B6EB-E931EEE3B97E}"/>
    <cellStyle name="20% - Accent1 3 2 3 2 2 2 2" xfId="37935" xr:uid="{D11C68AD-E166-4241-A4D8-45B75C355155}"/>
    <cellStyle name="20% - Accent1 3 2 3 2 2 3" xfId="30331" xr:uid="{8587E323-A161-4898-9D35-B3576587B5B9}"/>
    <cellStyle name="20% - Accent1 3 2 3 2 3" xfId="5067" xr:uid="{00000000-0005-0000-0000-0000FC000000}"/>
    <cellStyle name="20% - Accent1 3 2 3 2 3 2" xfId="22958" xr:uid="{6306495D-A011-4C04-B20E-7ECBD8A82441}"/>
    <cellStyle name="20% - Accent1 3 2 3 2 3 2 2" xfId="37934" xr:uid="{FE54DD71-2FC6-4FEF-BD2D-1E6DC8900FF7}"/>
    <cellStyle name="20% - Accent1 3 2 3 2 3 3" xfId="30330" xr:uid="{78F19957-B577-4301-B96E-D4FFB427CDAD}"/>
    <cellStyle name="20% - Accent1 3 2 3 2 4" xfId="22960" xr:uid="{FAE6D081-A0AD-4982-8847-6AC9BF1ED1A1}"/>
    <cellStyle name="20% - Accent1 3 2 3 2 4 2" xfId="37936" xr:uid="{26680E62-0A2C-4B62-BA65-7B73D3F39A0B}"/>
    <cellStyle name="20% - Accent1 3 2 3 2 5" xfId="30332" xr:uid="{5373D908-84D8-4B39-80A8-7B4A0458DF3B}"/>
    <cellStyle name="20% - Accent1 3 2 3 3" xfId="5066" xr:uid="{00000000-0005-0000-0000-0000FD000000}"/>
    <cellStyle name="20% - Accent1 3 2 3 3 2" xfId="5065" xr:uid="{00000000-0005-0000-0000-0000FE000000}"/>
    <cellStyle name="20% - Accent1 3 2 3 3 2 2" xfId="22956" xr:uid="{6A4322D8-0004-4AA3-928D-1A771C70AB25}"/>
    <cellStyle name="20% - Accent1 3 2 3 3 2 2 2" xfId="37932" xr:uid="{38A36EC7-81B8-4A83-A306-AA47670A608D}"/>
    <cellStyle name="20% - Accent1 3 2 3 3 2 3" xfId="30328" xr:uid="{B2710465-6D7F-4B38-83C0-A89C27FB2904}"/>
    <cellStyle name="20% - Accent1 3 2 3 3 3" xfId="22957" xr:uid="{F8507585-B08E-4CF1-9176-5C0CA3E1C4EB}"/>
    <cellStyle name="20% - Accent1 3 2 3 3 3 2" xfId="37933" xr:uid="{265EBEEB-432E-4053-869C-DBD041338A68}"/>
    <cellStyle name="20% - Accent1 3 2 3 3 4" xfId="30329" xr:uid="{8BA52BF7-1AEC-48E2-A691-BB374430C49A}"/>
    <cellStyle name="20% - Accent1 3 2 3 4" xfId="5064" xr:uid="{00000000-0005-0000-0000-0000FF000000}"/>
    <cellStyle name="20% - Accent1 3 2 3 4 2" xfId="22955" xr:uid="{BED7C951-2B7F-4105-9A78-153898B909D3}"/>
    <cellStyle name="20% - Accent1 3 2 3 4 2 2" xfId="37931" xr:uid="{F18D1D32-53BF-4C58-B3BC-026C06004536}"/>
    <cellStyle name="20% - Accent1 3 2 3 4 3" xfId="30327" xr:uid="{152D952B-7FF4-43F5-A961-C6D5729F44B5}"/>
    <cellStyle name="20% - Accent1 3 2 3 5" xfId="22961" xr:uid="{66662B56-FE10-4865-ADE8-1C9274FEBCE5}"/>
    <cellStyle name="20% - Accent1 3 2 3 5 2" xfId="37937" xr:uid="{22472ECE-6A2E-41CD-A92F-E5BC3769EB81}"/>
    <cellStyle name="20% - Accent1 3 2 3 6" xfId="30333" xr:uid="{0C31BBEF-E01C-4060-9844-5EAEFB516307}"/>
    <cellStyle name="20% - Accent1 3 2 4" xfId="5063" xr:uid="{00000000-0005-0000-0000-000000010000}"/>
    <cellStyle name="20% - Accent1 3 2 5" xfId="5062" xr:uid="{00000000-0005-0000-0000-000001010000}"/>
    <cellStyle name="20% - Accent1 3 2 5 2" xfId="22954" xr:uid="{F4DD4E93-6C1C-4A29-905E-CA4F92B92B6C}"/>
    <cellStyle name="20% - Accent1 3 2 5 2 2" xfId="37930" xr:uid="{3940352E-B74B-484F-902B-075FA3BBCD83}"/>
    <cellStyle name="20% - Accent1 3 2 5 3" xfId="30326" xr:uid="{C2426E37-75D4-4B19-8DF4-D9CB805E820A}"/>
    <cellStyle name="20% - Accent1 3 3" xfId="5061" xr:uid="{00000000-0005-0000-0000-000002010000}"/>
    <cellStyle name="20% - Accent1 3 3 2" xfId="5060" xr:uid="{00000000-0005-0000-0000-000003010000}"/>
    <cellStyle name="20% - Accent1 3 3 2 2" xfId="5059" xr:uid="{00000000-0005-0000-0000-000004010000}"/>
    <cellStyle name="20% - Accent1 3 3 2 2 2" xfId="22951" xr:uid="{2A783F9E-76F6-4310-967D-244329765609}"/>
    <cellStyle name="20% - Accent1 3 3 2 2 2 2" xfId="37927" xr:uid="{1B93DF71-62F9-4A14-A8B0-89C9839271A0}"/>
    <cellStyle name="20% - Accent1 3 3 2 2 3" xfId="30323" xr:uid="{C4E86E04-BEC9-4C4E-94BF-E7FFD62D24B5}"/>
    <cellStyle name="20% - Accent1 3 3 2 3" xfId="5058" xr:uid="{00000000-0005-0000-0000-000005010000}"/>
    <cellStyle name="20% - Accent1 3 3 2 3 2" xfId="5057" xr:uid="{00000000-0005-0000-0000-000006010000}"/>
    <cellStyle name="20% - Accent1 3 3 2 3 2 2" xfId="22949" xr:uid="{B33829B2-1916-4388-9181-A45645EB598B}"/>
    <cellStyle name="20% - Accent1 3 3 2 3 2 2 2" xfId="37925" xr:uid="{712B43B5-973E-44C9-8690-8810781512FB}"/>
    <cellStyle name="20% - Accent1 3 3 2 3 2 3" xfId="30321" xr:uid="{A7D5CD4F-B14F-47D6-A3A2-78D3399D43DE}"/>
    <cellStyle name="20% - Accent1 3 3 2 3 3" xfId="22950" xr:uid="{07B5E24B-6E56-455C-A09D-ECABAEAA40C6}"/>
    <cellStyle name="20% - Accent1 3 3 2 3 3 2" xfId="37926" xr:uid="{5B4814A1-1BE7-4F66-95D9-05584CFAA2DD}"/>
    <cellStyle name="20% - Accent1 3 3 2 3 4" xfId="30322" xr:uid="{F01774E0-CCF9-4F9D-BBE0-32678C67FAC5}"/>
    <cellStyle name="20% - Accent1 3 3 2 4" xfId="22952" xr:uid="{EA7E792B-84FD-456E-843E-3FDC13D3892F}"/>
    <cellStyle name="20% - Accent1 3 3 2 4 2" xfId="37928" xr:uid="{851FEFDA-999E-4812-B10A-171A57D88C5C}"/>
    <cellStyle name="20% - Accent1 3 3 2 5" xfId="30324" xr:uid="{B47CC4F3-99FA-48C0-B691-269E99C2CDC5}"/>
    <cellStyle name="20% - Accent1 3 3 3" xfId="5056" xr:uid="{00000000-0005-0000-0000-000007010000}"/>
    <cellStyle name="20% - Accent1 3 3 3 2" xfId="22948" xr:uid="{E3E36090-3EF1-4789-ABF8-E82BF2D19128}"/>
    <cellStyle name="20% - Accent1 3 3 3 2 2" xfId="37924" xr:uid="{D8E58958-618A-4910-AC2D-F9EB859DC202}"/>
    <cellStyle name="20% - Accent1 3 3 3 3" xfId="30320" xr:uid="{E75DB7CC-E4FC-4EE5-BF42-4A8C4958CB0E}"/>
    <cellStyle name="20% - Accent1 3 3 4" xfId="5055" xr:uid="{00000000-0005-0000-0000-000008010000}"/>
    <cellStyle name="20% - Accent1 3 3 4 2" xfId="5054" xr:uid="{00000000-0005-0000-0000-000009010000}"/>
    <cellStyle name="20% - Accent1 3 3 4 2 2" xfId="22946" xr:uid="{06739458-0F6C-4E6B-99DF-A96D8EBA16C8}"/>
    <cellStyle name="20% - Accent1 3 3 4 2 2 2" xfId="37922" xr:uid="{C3DB8646-6752-451E-9D6A-3F632ADBF563}"/>
    <cellStyle name="20% - Accent1 3 3 4 2 3" xfId="30318" xr:uid="{CEFB3BCE-CC18-43B8-8164-7C6E98DEF680}"/>
    <cellStyle name="20% - Accent1 3 3 4 3" xfId="22947" xr:uid="{DB461393-F579-42A1-8549-EE607DC34A2C}"/>
    <cellStyle name="20% - Accent1 3 3 4 3 2" xfId="37923" xr:uid="{B588E2A4-DEAC-4194-AAA5-FA0DEA9EB2E2}"/>
    <cellStyle name="20% - Accent1 3 3 4 4" xfId="30319" xr:uid="{7780C84D-3168-4DE6-93ED-C7106350A760}"/>
    <cellStyle name="20% - Accent1 3 3 5" xfId="5053" xr:uid="{00000000-0005-0000-0000-00000A010000}"/>
    <cellStyle name="20% - Accent1 3 3 5 2" xfId="22945" xr:uid="{E0E032BB-6901-4188-97BD-AF42F652AA45}"/>
    <cellStyle name="20% - Accent1 3 3 5 2 2" xfId="37921" xr:uid="{60CFAC3B-8867-44F2-9ED6-5640DE09A961}"/>
    <cellStyle name="20% - Accent1 3 3 5 3" xfId="30317" xr:uid="{EA31FB2A-576F-4ED5-9F2E-7A8683D65B9E}"/>
    <cellStyle name="20% - Accent1 3 3 6" xfId="22953" xr:uid="{5AF2D703-916A-4D5E-9AE2-E7A93A549F82}"/>
    <cellStyle name="20% - Accent1 3 3 6 2" xfId="37929" xr:uid="{16129424-3B0E-419E-B2E1-60658B04A19E}"/>
    <cellStyle name="20% - Accent1 3 3 7" xfId="30325" xr:uid="{59998948-15B2-481C-9733-0F69FF539836}"/>
    <cellStyle name="20% - Accent1 3 4" xfId="5052" xr:uid="{00000000-0005-0000-0000-00000B010000}"/>
    <cellStyle name="20% - Accent1 3 4 2" xfId="5051" xr:uid="{00000000-0005-0000-0000-00000C010000}"/>
    <cellStyle name="20% - Accent1 3 4 2 2" xfId="5050" xr:uid="{00000000-0005-0000-0000-00000D010000}"/>
    <cellStyle name="20% - Accent1 3 4 2 2 2" xfId="22942" xr:uid="{04465ABC-7BCC-403B-96B5-C1D32B2479F0}"/>
    <cellStyle name="20% - Accent1 3 4 2 2 2 2" xfId="37918" xr:uid="{E7CAAAAF-D92E-4939-AF8F-7E1EC2ECB48C}"/>
    <cellStyle name="20% - Accent1 3 4 2 2 3" xfId="30314" xr:uid="{32D86B78-6771-42D7-82B8-0540767AFAE9}"/>
    <cellStyle name="20% - Accent1 3 4 2 3" xfId="5049" xr:uid="{00000000-0005-0000-0000-00000E010000}"/>
    <cellStyle name="20% - Accent1 3 4 2 3 2" xfId="22941" xr:uid="{8F4FC7F2-8CE0-472F-81C7-C71C63969CB3}"/>
    <cellStyle name="20% - Accent1 3 4 2 3 2 2" xfId="37917" xr:uid="{305981C7-FFF7-4E45-9A24-A1E025C51901}"/>
    <cellStyle name="20% - Accent1 3 4 2 3 3" xfId="30313" xr:uid="{020D5AE4-1668-45BE-9350-359892540BC5}"/>
    <cellStyle name="20% - Accent1 3 4 2 4" xfId="22943" xr:uid="{1C4937AC-4CE4-4568-8BCC-FC81B823877E}"/>
    <cellStyle name="20% - Accent1 3 4 2 4 2" xfId="37919" xr:uid="{674057CB-9EC3-4835-8ADB-AA79DF1B4EFF}"/>
    <cellStyle name="20% - Accent1 3 4 2 5" xfId="30315" xr:uid="{5542E868-3109-4C9E-BAC3-A097B8E1A999}"/>
    <cellStyle name="20% - Accent1 3 4 3" xfId="5048" xr:uid="{00000000-0005-0000-0000-00000F010000}"/>
    <cellStyle name="20% - Accent1 3 4 3 2" xfId="22940" xr:uid="{6B1C9BC8-2B81-41CA-B48B-E92A5054F552}"/>
    <cellStyle name="20% - Accent1 3 4 3 2 2" xfId="37916" xr:uid="{48A0B9B9-C366-4C48-92C0-822AAC29DA75}"/>
    <cellStyle name="20% - Accent1 3 4 3 3" xfId="30312" xr:uid="{3270D24B-1B29-4A49-B44F-DD5C5D054BB5}"/>
    <cellStyle name="20% - Accent1 3 4 4" xfId="5047" xr:uid="{00000000-0005-0000-0000-000010010000}"/>
    <cellStyle name="20% - Accent1 3 4 4 2" xfId="5046" xr:uid="{00000000-0005-0000-0000-000011010000}"/>
    <cellStyle name="20% - Accent1 3 4 4 2 2" xfId="22938" xr:uid="{2F16103D-C3ED-43A9-8549-92E528588E47}"/>
    <cellStyle name="20% - Accent1 3 4 4 2 2 2" xfId="37914" xr:uid="{679FBC78-F610-4637-AB37-DC672008B86E}"/>
    <cellStyle name="20% - Accent1 3 4 4 2 3" xfId="30310" xr:uid="{1D785927-95A0-49C2-825D-904BD7E132F7}"/>
    <cellStyle name="20% - Accent1 3 4 4 3" xfId="22939" xr:uid="{EF17AEAA-C446-4720-AD88-2DC82A86EFC9}"/>
    <cellStyle name="20% - Accent1 3 4 4 3 2" xfId="37915" xr:uid="{4F4FAF0E-D9F7-4F1C-A467-C38ACC641317}"/>
    <cellStyle name="20% - Accent1 3 4 4 4" xfId="30311" xr:uid="{2096C513-DF70-4979-966F-EFE9C2B015A2}"/>
    <cellStyle name="20% - Accent1 3 4 5" xfId="5045" xr:uid="{00000000-0005-0000-0000-000012010000}"/>
    <cellStyle name="20% - Accent1 3 4 5 2" xfId="22937" xr:uid="{CE12D8CA-339F-43EA-82F6-4E0DDB9C6AD0}"/>
    <cellStyle name="20% - Accent1 3 4 5 2 2" xfId="37913" xr:uid="{66015422-F236-4845-888E-9F9AF93F09EC}"/>
    <cellStyle name="20% - Accent1 3 4 5 3" xfId="30309" xr:uid="{04CC6FAD-0D23-4103-AD26-C848EF880F0A}"/>
    <cellStyle name="20% - Accent1 3 4 6" xfId="22944" xr:uid="{17C8C595-AB30-4CFF-B7B5-85592D4C2C4E}"/>
    <cellStyle name="20% - Accent1 3 4 6 2" xfId="37920" xr:uid="{F8AB9CB8-193C-4956-999C-25B940945004}"/>
    <cellStyle name="20% - Accent1 3 4 7" xfId="30316" xr:uid="{B1C1D5DC-7F61-44F9-87B9-76D672C91B58}"/>
    <cellStyle name="20% - Accent1 3 5" xfId="5044" xr:uid="{00000000-0005-0000-0000-000013010000}"/>
    <cellStyle name="20% - Accent1 3 5 2" xfId="5043" xr:uid="{00000000-0005-0000-0000-000014010000}"/>
    <cellStyle name="20% - Accent1 3 5 2 2" xfId="5042" xr:uid="{00000000-0005-0000-0000-000015010000}"/>
    <cellStyle name="20% - Accent1 3 5 2 2 2" xfId="22934" xr:uid="{500EA1B0-4075-4E3C-9C6D-51F19827669B}"/>
    <cellStyle name="20% - Accent1 3 5 2 2 2 2" xfId="37910" xr:uid="{42D982FF-088B-4BD3-8D68-0BD2380E08EC}"/>
    <cellStyle name="20% - Accent1 3 5 2 2 3" xfId="30306" xr:uid="{A11DE35B-C9BA-4301-B092-BEE8F932C311}"/>
    <cellStyle name="20% - Accent1 3 5 2 3" xfId="5041" xr:uid="{00000000-0005-0000-0000-000016010000}"/>
    <cellStyle name="20% - Accent1 3 5 2 3 2" xfId="22933" xr:uid="{994A300B-8DE4-45AF-B338-275A329609E9}"/>
    <cellStyle name="20% - Accent1 3 5 2 3 2 2" xfId="37909" xr:uid="{D17BDE94-845E-48EE-97D1-A48C926FB733}"/>
    <cellStyle name="20% - Accent1 3 5 2 3 3" xfId="30305" xr:uid="{CFEE21EE-4754-4C78-A3F7-A60AF3C874F8}"/>
    <cellStyle name="20% - Accent1 3 5 2 4" xfId="22935" xr:uid="{BE3A19AC-B20F-48B8-AFC3-76ED15E6B129}"/>
    <cellStyle name="20% - Accent1 3 5 2 4 2" xfId="37911" xr:uid="{C1E08EF7-A06A-4483-9205-6D1A96AD6629}"/>
    <cellStyle name="20% - Accent1 3 5 2 5" xfId="30307" xr:uid="{6D73DF12-62B0-4749-9909-615E2D8C9A54}"/>
    <cellStyle name="20% - Accent1 3 5 3" xfId="5040" xr:uid="{00000000-0005-0000-0000-000017010000}"/>
    <cellStyle name="20% - Accent1 3 5 3 2" xfId="5039" xr:uid="{00000000-0005-0000-0000-000018010000}"/>
    <cellStyle name="20% - Accent1 3 5 3 2 2" xfId="22931" xr:uid="{ADFCCBA2-E51D-4D73-B2E8-6A0DF34383F2}"/>
    <cellStyle name="20% - Accent1 3 5 3 2 2 2" xfId="37907" xr:uid="{435D0354-EDE5-4E0C-940D-227484979A52}"/>
    <cellStyle name="20% - Accent1 3 5 3 2 3" xfId="30303" xr:uid="{AAA9219C-77E9-42C3-94FB-194548B45D81}"/>
    <cellStyle name="20% - Accent1 3 5 3 3" xfId="22932" xr:uid="{239B06AE-8CD7-452E-934C-E1159D8C9B38}"/>
    <cellStyle name="20% - Accent1 3 5 3 3 2" xfId="37908" xr:uid="{8390A50D-6832-450B-91E9-6CE261CAAFF0}"/>
    <cellStyle name="20% - Accent1 3 5 3 4" xfId="30304" xr:uid="{28D03D5C-124B-4265-9739-98EB4468C43C}"/>
    <cellStyle name="20% - Accent1 3 5 4" xfId="5038" xr:uid="{00000000-0005-0000-0000-000019010000}"/>
    <cellStyle name="20% - Accent1 3 5 4 2" xfId="22930" xr:uid="{A7FF09B7-D009-4422-995F-D49BCD7D5337}"/>
    <cellStyle name="20% - Accent1 3 5 4 2 2" xfId="37906" xr:uid="{F6C13CD8-E50C-4329-8566-7EE405C317BC}"/>
    <cellStyle name="20% - Accent1 3 5 4 3" xfId="30302" xr:uid="{8157F536-53BF-4425-B807-D6B26F4E4B40}"/>
    <cellStyle name="20% - Accent1 3 5 5" xfId="22936" xr:uid="{9E9AC5CE-C450-4C9D-A9B2-C09E897FDC28}"/>
    <cellStyle name="20% - Accent1 3 5 5 2" xfId="37912" xr:uid="{71DADB4C-E2C5-40C3-9015-0F327693F11B}"/>
    <cellStyle name="20% - Accent1 3 5 6" xfId="30308" xr:uid="{7B916696-F1F6-405F-8CD6-969DD4417403}"/>
    <cellStyle name="20% - Accent1 3 6" xfId="5037" xr:uid="{00000000-0005-0000-0000-00001A010000}"/>
    <cellStyle name="20% - Accent1 3 6 2" xfId="5036" xr:uid="{00000000-0005-0000-0000-00001B010000}"/>
    <cellStyle name="20% - Accent1 3 6 2 2" xfId="22928" xr:uid="{5DC5CE23-08BA-4D3A-94C2-DDF1C66CB7D0}"/>
    <cellStyle name="20% - Accent1 3 6 2 2 2" xfId="37904" xr:uid="{C33EBE6E-F192-478B-B548-BB792D79E458}"/>
    <cellStyle name="20% - Accent1 3 6 2 3" xfId="30300" xr:uid="{AAE859C7-1FEC-44B7-A1D5-22727AA6672E}"/>
    <cellStyle name="20% - Accent1 3 6 3" xfId="5035" xr:uid="{00000000-0005-0000-0000-00001C010000}"/>
    <cellStyle name="20% - Accent1 3 6 3 2" xfId="22927" xr:uid="{47104C44-4D63-4746-A427-83B552E9E035}"/>
    <cellStyle name="20% - Accent1 3 6 3 2 2" xfId="37903" xr:uid="{F6DA54F4-690F-44C0-8668-67C4A30EEBFB}"/>
    <cellStyle name="20% - Accent1 3 6 3 3" xfId="30299" xr:uid="{3A8599D8-AF62-44BD-B769-D46621A9B304}"/>
    <cellStyle name="20% - Accent1 3 6 4" xfId="22929" xr:uid="{FDE7AC66-9786-485E-A7DC-1ACC55D7054F}"/>
    <cellStyle name="20% - Accent1 3 6 4 2" xfId="37905" xr:uid="{F72C1504-E274-4599-A9EB-E4019BE76078}"/>
    <cellStyle name="20% - Accent1 3 6 5" xfId="30301" xr:uid="{1D612F5A-6CE8-4457-8DEF-106CF842C44E}"/>
    <cellStyle name="20% - Accent1 3 7" xfId="5034" xr:uid="{00000000-0005-0000-0000-00001D010000}"/>
    <cellStyle name="20% - Accent1 3 7 2" xfId="22926" xr:uid="{B1B10166-C123-4EED-A92C-79EF0C7B53A6}"/>
    <cellStyle name="20% - Accent1 3 7 2 2" xfId="37902" xr:uid="{F04A5467-CF82-47B0-AC18-91A223BEBE53}"/>
    <cellStyle name="20% - Accent1 3 7 3" xfId="30298" xr:uid="{74D22D6B-EF22-43B8-A438-125FB3F836D0}"/>
    <cellStyle name="20% - Accent1 3 8" xfId="5033" xr:uid="{00000000-0005-0000-0000-00001E010000}"/>
    <cellStyle name="20% - Accent1 3 8 2" xfId="5032" xr:uid="{00000000-0005-0000-0000-00001F010000}"/>
    <cellStyle name="20% - Accent1 3 8 2 2" xfId="22924" xr:uid="{0066922A-200F-4810-9934-75549F79A869}"/>
    <cellStyle name="20% - Accent1 3 8 2 2 2" xfId="37900" xr:uid="{904F2E10-6DD9-4343-8C56-29E0E6D7B49B}"/>
    <cellStyle name="20% - Accent1 3 8 2 3" xfId="30296" xr:uid="{7BD2EE51-B989-494C-8AB7-8AACA98BC793}"/>
    <cellStyle name="20% - Accent1 3 8 3" xfId="22925" xr:uid="{5AE842D4-2F55-47FD-B545-CA6435333E4C}"/>
    <cellStyle name="20% - Accent1 3 8 3 2" xfId="37901" xr:uid="{B5E6CAD4-D755-4144-9CFD-9A6AF8B14374}"/>
    <cellStyle name="20% - Accent1 3 8 4" xfId="30297" xr:uid="{16114811-9E93-4E5D-9F37-28F24CD30C86}"/>
    <cellStyle name="20% - Accent1 3 9" xfId="5031" xr:uid="{00000000-0005-0000-0000-000020010000}"/>
    <cellStyle name="20% - Accent1 3 9 2" xfId="22923" xr:uid="{BADAEF8E-4EE2-4C06-A4B0-037EBE0DB658}"/>
    <cellStyle name="20% - Accent1 3 9 2 2" xfId="37899" xr:uid="{5534630F-F6E6-435E-A7BB-7E940AFEB615}"/>
    <cellStyle name="20% - Accent1 3 9 3" xfId="30295" xr:uid="{A03C2321-D198-4BBA-8438-121EDC628298}"/>
    <cellStyle name="20% - Accent1 4" xfId="194" xr:uid="{00000000-0005-0000-0000-000019000000}"/>
    <cellStyle name="20% - Accent1 4 10" xfId="5030" xr:uid="{00000000-0005-0000-0000-000021010000}"/>
    <cellStyle name="20% - Accent1 4 10 2" xfId="22922" xr:uid="{1D8AFFFF-072C-4F37-B87B-DC31250F4802}"/>
    <cellStyle name="20% - Accent1 4 10 2 2" xfId="37898" xr:uid="{284490C4-647B-4868-BBA9-05F572A8D286}"/>
    <cellStyle name="20% - Accent1 4 10 3" xfId="30294" xr:uid="{E5B67C49-BC45-4A1F-B119-EA2E94DE95F1}"/>
    <cellStyle name="20% - Accent1 4 2" xfId="5029" xr:uid="{00000000-0005-0000-0000-000022010000}"/>
    <cellStyle name="20% - Accent1 4 2 2" xfId="5028" xr:uid="{00000000-0005-0000-0000-000023010000}"/>
    <cellStyle name="20% - Accent1 4 2 2 2" xfId="5027" xr:uid="{00000000-0005-0000-0000-000024010000}"/>
    <cellStyle name="20% - Accent1 4 2 2 2 2" xfId="5026" xr:uid="{00000000-0005-0000-0000-000025010000}"/>
    <cellStyle name="20% - Accent1 4 2 2 2 2 2" xfId="5025" xr:uid="{00000000-0005-0000-0000-000026010000}"/>
    <cellStyle name="20% - Accent1 4 2 2 2 2 2 2" xfId="22918" xr:uid="{632DFDA8-E29C-4347-B81B-1CCE26CAB4D4}"/>
    <cellStyle name="20% - Accent1 4 2 2 2 2 2 2 2" xfId="37894" xr:uid="{F2F8450B-8744-4F72-905C-548CB806E9E9}"/>
    <cellStyle name="20% - Accent1 4 2 2 2 2 2 3" xfId="30290" xr:uid="{BCF5FA1D-27E1-4547-BE5D-4B3C64267AA5}"/>
    <cellStyle name="20% - Accent1 4 2 2 2 2 3" xfId="5024" xr:uid="{00000000-0005-0000-0000-000027010000}"/>
    <cellStyle name="20% - Accent1 4 2 2 2 2 3 2" xfId="22917" xr:uid="{CD0DC9AA-19C7-4DCD-AF77-6B48D29BE385}"/>
    <cellStyle name="20% - Accent1 4 2 2 2 2 3 2 2" xfId="37893" xr:uid="{8FF7B85E-425B-4D90-94A6-77EC29AF7A80}"/>
    <cellStyle name="20% - Accent1 4 2 2 2 2 3 3" xfId="30289" xr:uid="{64BDEC46-7E8A-4F48-80A4-E6414EA50EDA}"/>
    <cellStyle name="20% - Accent1 4 2 2 2 2 4" xfId="22919" xr:uid="{826CD712-E5CE-433F-AD08-F5A14043BF5C}"/>
    <cellStyle name="20% - Accent1 4 2 2 2 2 4 2" xfId="37895" xr:uid="{896CEAD8-3E4C-4E2E-93CE-0E98D71C17C4}"/>
    <cellStyle name="20% - Accent1 4 2 2 2 2 5" xfId="30291" xr:uid="{EAB9C2F8-EEBE-4F9B-9934-5546DC78766B}"/>
    <cellStyle name="20% - Accent1 4 2 2 2 3" xfId="5023" xr:uid="{00000000-0005-0000-0000-000028010000}"/>
    <cellStyle name="20% - Accent1 4 2 2 2 3 2" xfId="5022" xr:uid="{00000000-0005-0000-0000-000029010000}"/>
    <cellStyle name="20% - Accent1 4 2 2 2 3 2 2" xfId="22915" xr:uid="{EBA83969-E596-41F9-A89B-99207C7D1C4F}"/>
    <cellStyle name="20% - Accent1 4 2 2 2 3 2 2 2" xfId="37891" xr:uid="{7130E572-A0D3-42D9-A583-CB9BE7724284}"/>
    <cellStyle name="20% - Accent1 4 2 2 2 3 2 3" xfId="30287" xr:uid="{70D0BBBD-CB29-40FC-BB77-ACDE75887ED2}"/>
    <cellStyle name="20% - Accent1 4 2 2 2 3 3" xfId="22916" xr:uid="{7010A0A9-D5DA-4174-8B56-E90DB3448E1C}"/>
    <cellStyle name="20% - Accent1 4 2 2 2 3 3 2" xfId="37892" xr:uid="{D74AFB2D-666B-4524-B79A-609B0D703F18}"/>
    <cellStyle name="20% - Accent1 4 2 2 2 3 4" xfId="30288" xr:uid="{DA072E84-5F51-4EB2-B3F9-DB296C4DB6CF}"/>
    <cellStyle name="20% - Accent1 4 2 2 2 4" xfId="5021" xr:uid="{00000000-0005-0000-0000-00002A010000}"/>
    <cellStyle name="20% - Accent1 4 2 2 2 4 2" xfId="22914" xr:uid="{68363344-4743-4644-A5C5-82AF2EE3EBB3}"/>
    <cellStyle name="20% - Accent1 4 2 2 2 4 2 2" xfId="37890" xr:uid="{77FF1043-0176-428B-A851-22AFC360B874}"/>
    <cellStyle name="20% - Accent1 4 2 2 2 4 3" xfId="30286" xr:uid="{7DD93690-C1D8-4CD4-918E-C7F752386C3A}"/>
    <cellStyle name="20% - Accent1 4 2 2 2 5" xfId="22920" xr:uid="{3E77948F-65A1-42B5-84D7-A1F4750588DB}"/>
    <cellStyle name="20% - Accent1 4 2 2 2 5 2" xfId="37896" xr:uid="{B87DD08B-4CB6-4FDA-9E96-B7D908467677}"/>
    <cellStyle name="20% - Accent1 4 2 2 2 6" xfId="30292" xr:uid="{714C51FF-0D41-43A0-B6D7-CE674465FD59}"/>
    <cellStyle name="20% - Accent1 4 2 2 3" xfId="5020" xr:uid="{00000000-0005-0000-0000-00002B010000}"/>
    <cellStyle name="20% - Accent1 4 2 2 3 2" xfId="5019" xr:uid="{00000000-0005-0000-0000-00002C010000}"/>
    <cellStyle name="20% - Accent1 4 2 2 3 2 2" xfId="22912" xr:uid="{0501E204-5ED6-4C4C-A0F9-6BFA14257636}"/>
    <cellStyle name="20% - Accent1 4 2 2 3 2 2 2" xfId="37888" xr:uid="{79FF7B59-E423-4AE2-8844-29B97F5F88C6}"/>
    <cellStyle name="20% - Accent1 4 2 2 3 2 3" xfId="30284" xr:uid="{A6C0E11C-8AAD-411A-9C3A-33C6307D172E}"/>
    <cellStyle name="20% - Accent1 4 2 2 3 3" xfId="5018" xr:uid="{00000000-0005-0000-0000-00002D010000}"/>
    <cellStyle name="20% - Accent1 4 2 2 3 3 2" xfId="22911" xr:uid="{050A339E-2960-4CB4-857B-F555FEBD8AE1}"/>
    <cellStyle name="20% - Accent1 4 2 2 3 3 2 2" xfId="37887" xr:uid="{FDE5F91D-A55A-467B-B5CB-790DA2CB3BE3}"/>
    <cellStyle name="20% - Accent1 4 2 2 3 3 3" xfId="30283" xr:uid="{A67964B0-5F72-4582-BE17-36BE049B5BCD}"/>
    <cellStyle name="20% - Accent1 4 2 2 3 4" xfId="22913" xr:uid="{B2C9F896-282F-428E-B135-4109994C4AA2}"/>
    <cellStyle name="20% - Accent1 4 2 2 3 4 2" xfId="37889" xr:uid="{8BE168B9-40B3-4876-85A5-F3BE8DE67B33}"/>
    <cellStyle name="20% - Accent1 4 2 2 3 5" xfId="30285" xr:uid="{3D31899A-C29C-4CE7-A249-A42E41F2F725}"/>
    <cellStyle name="20% - Accent1 4 2 2 4" xfId="5017" xr:uid="{00000000-0005-0000-0000-00002E010000}"/>
    <cellStyle name="20% - Accent1 4 2 2 4 2" xfId="22910" xr:uid="{06329E27-6E46-4355-91A2-D0DE9DBB687B}"/>
    <cellStyle name="20% - Accent1 4 2 2 4 2 2" xfId="37886" xr:uid="{2198C359-3241-4BDD-8276-BC1098235BD6}"/>
    <cellStyle name="20% - Accent1 4 2 2 4 3" xfId="30282" xr:uid="{E6AD9718-20D7-40D2-ADBC-3A2A596AC0CE}"/>
    <cellStyle name="20% - Accent1 4 2 2 5" xfId="5016" xr:uid="{00000000-0005-0000-0000-00002F010000}"/>
    <cellStyle name="20% - Accent1 4 2 2 5 2" xfId="5015" xr:uid="{00000000-0005-0000-0000-000030010000}"/>
    <cellStyle name="20% - Accent1 4 2 2 5 2 2" xfId="22908" xr:uid="{0A1C2BBF-C680-4E12-B79D-2C29FDE52A8C}"/>
    <cellStyle name="20% - Accent1 4 2 2 5 2 2 2" xfId="37884" xr:uid="{8E60BEA9-9D78-4B1E-84FC-9C62966E100F}"/>
    <cellStyle name="20% - Accent1 4 2 2 5 2 3" xfId="30280" xr:uid="{5FF01ED0-576F-41B7-9832-CD4DF7A33AD1}"/>
    <cellStyle name="20% - Accent1 4 2 2 5 3" xfId="22909" xr:uid="{97AD3FB7-46C9-43CB-BD28-B0140FF68D40}"/>
    <cellStyle name="20% - Accent1 4 2 2 5 3 2" xfId="37885" xr:uid="{041266DF-B5F5-419E-9912-6397C992EF51}"/>
    <cellStyle name="20% - Accent1 4 2 2 5 4" xfId="30281" xr:uid="{E413D881-DC6A-4122-BDF6-3F5ECD4850A9}"/>
    <cellStyle name="20% - Accent1 4 2 2 6" xfId="5014" xr:uid="{00000000-0005-0000-0000-000031010000}"/>
    <cellStyle name="20% - Accent1 4 2 2 6 2" xfId="22907" xr:uid="{4E4F2FA1-3834-403E-A06F-71107B85867D}"/>
    <cellStyle name="20% - Accent1 4 2 2 6 2 2" xfId="37883" xr:uid="{BB87886B-61F6-42CB-B0C6-CE241115FB17}"/>
    <cellStyle name="20% - Accent1 4 2 2 6 3" xfId="30279" xr:uid="{AF2026C9-E770-4A1C-848F-E2CA62BDCCB1}"/>
    <cellStyle name="20% - Accent1 4 2 2 7" xfId="22921" xr:uid="{07E545C7-97F4-442F-A350-7311268B3577}"/>
    <cellStyle name="20% - Accent1 4 2 2 7 2" xfId="37897" xr:uid="{1CAE3197-5305-4020-A1EC-C1E1A99DEB00}"/>
    <cellStyle name="20% - Accent1 4 2 2 8" xfId="30293" xr:uid="{76A07A4D-3B17-4EE3-A191-7367E0AE48D2}"/>
    <cellStyle name="20% - Accent1 4 2 3" xfId="5013" xr:uid="{00000000-0005-0000-0000-000032010000}"/>
    <cellStyle name="20% - Accent1 4 2 3 2" xfId="5012" xr:uid="{00000000-0005-0000-0000-000033010000}"/>
    <cellStyle name="20% - Accent1 4 2 3 2 2" xfId="5011" xr:uid="{00000000-0005-0000-0000-000034010000}"/>
    <cellStyle name="20% - Accent1 4 2 3 2 2 2" xfId="22904" xr:uid="{5BF522DB-AAFA-4D4E-B58F-2FB323167D72}"/>
    <cellStyle name="20% - Accent1 4 2 3 2 2 2 2" xfId="37880" xr:uid="{0332AD77-7125-4C74-9261-508A35377F14}"/>
    <cellStyle name="20% - Accent1 4 2 3 2 2 3" xfId="30276" xr:uid="{CB676DD9-6F91-41D6-8CED-243FD798D7DC}"/>
    <cellStyle name="20% - Accent1 4 2 3 2 3" xfId="5010" xr:uid="{00000000-0005-0000-0000-000035010000}"/>
    <cellStyle name="20% - Accent1 4 2 3 2 3 2" xfId="22903" xr:uid="{51632451-4DD3-4027-9E6A-36991FACE30F}"/>
    <cellStyle name="20% - Accent1 4 2 3 2 3 2 2" xfId="37879" xr:uid="{39A703F7-5D6B-4730-8717-498B0C8F02A7}"/>
    <cellStyle name="20% - Accent1 4 2 3 2 3 3" xfId="30275" xr:uid="{6D7482A5-6DB0-4C48-A836-9E3CBC47E72B}"/>
    <cellStyle name="20% - Accent1 4 2 3 2 4" xfId="22905" xr:uid="{F731E4A1-044E-4AD6-8C3B-3AF0F9D8E2B0}"/>
    <cellStyle name="20% - Accent1 4 2 3 2 4 2" xfId="37881" xr:uid="{1C1B96F4-1936-47E3-817F-AA01E6CB0DEF}"/>
    <cellStyle name="20% - Accent1 4 2 3 2 5" xfId="30277" xr:uid="{D7B86451-D4EF-4BDA-AA04-ED93185CE96E}"/>
    <cellStyle name="20% - Accent1 4 2 3 3" xfId="5009" xr:uid="{00000000-0005-0000-0000-000036010000}"/>
    <cellStyle name="20% - Accent1 4 2 3 3 2" xfId="5008" xr:uid="{00000000-0005-0000-0000-000037010000}"/>
    <cellStyle name="20% - Accent1 4 2 3 3 2 2" xfId="22901" xr:uid="{B1918562-CD82-4019-9771-CC030A456B5F}"/>
    <cellStyle name="20% - Accent1 4 2 3 3 2 2 2" xfId="37877" xr:uid="{3797BD99-8B20-4C9B-9AE9-31A58755FD11}"/>
    <cellStyle name="20% - Accent1 4 2 3 3 2 3" xfId="30273" xr:uid="{47C506D0-67FE-4AB9-88DC-2BEB1F95620D}"/>
    <cellStyle name="20% - Accent1 4 2 3 3 3" xfId="22902" xr:uid="{6592EB43-0946-43EA-95EA-2D1423349A3C}"/>
    <cellStyle name="20% - Accent1 4 2 3 3 3 2" xfId="37878" xr:uid="{07C37D91-3922-4DCC-BFDE-4738092698F6}"/>
    <cellStyle name="20% - Accent1 4 2 3 3 4" xfId="30274" xr:uid="{5188D178-E09B-4C11-9363-E7C2AB960E28}"/>
    <cellStyle name="20% - Accent1 4 2 3 4" xfId="5007" xr:uid="{00000000-0005-0000-0000-000038010000}"/>
    <cellStyle name="20% - Accent1 4 2 3 4 2" xfId="22900" xr:uid="{2B7D5C30-73E7-4784-81B9-E8B3577E0759}"/>
    <cellStyle name="20% - Accent1 4 2 3 4 2 2" xfId="37876" xr:uid="{9ED9D029-A234-4B8F-B43B-55A9EA03B599}"/>
    <cellStyle name="20% - Accent1 4 2 3 4 3" xfId="30272" xr:uid="{6EABC1C7-0973-4BA4-907B-A65D4D8D92AD}"/>
    <cellStyle name="20% - Accent1 4 2 3 5" xfId="22906" xr:uid="{DD1632B9-7B16-4A8B-9E5D-4A5DD97530F9}"/>
    <cellStyle name="20% - Accent1 4 2 3 5 2" xfId="37882" xr:uid="{F9939F98-1F3B-4B61-936A-46D74E19A3C2}"/>
    <cellStyle name="20% - Accent1 4 2 3 6" xfId="30278" xr:uid="{748FF6B5-06A6-46EE-9A41-A411972E80B8}"/>
    <cellStyle name="20% - Accent1 4 2 4" xfId="5006" xr:uid="{00000000-0005-0000-0000-000039010000}"/>
    <cellStyle name="20% - Accent1 4 2 5" xfId="5005" xr:uid="{00000000-0005-0000-0000-00003A010000}"/>
    <cellStyle name="20% - Accent1 4 2 5 2" xfId="22899" xr:uid="{6FF9F2A4-A7E5-442E-9F4C-B15633C39553}"/>
    <cellStyle name="20% - Accent1 4 2 5 2 2" xfId="37875" xr:uid="{C39206FE-BC68-4C65-969F-CC461FF1A2CC}"/>
    <cellStyle name="20% - Accent1 4 2 5 3" xfId="30271" xr:uid="{291546D0-D673-46CC-B208-868D72D6C70C}"/>
    <cellStyle name="20% - Accent1 4 3" xfId="5004" xr:uid="{00000000-0005-0000-0000-00003B010000}"/>
    <cellStyle name="20% - Accent1 4 3 2" xfId="5003" xr:uid="{00000000-0005-0000-0000-00003C010000}"/>
    <cellStyle name="20% - Accent1 4 3 2 2" xfId="5002" xr:uid="{00000000-0005-0000-0000-00003D010000}"/>
    <cellStyle name="20% - Accent1 4 3 2 2 2" xfId="22896" xr:uid="{9D156F7D-EEB0-41C7-89CF-E12C7195467F}"/>
    <cellStyle name="20% - Accent1 4 3 2 2 2 2" xfId="37872" xr:uid="{E9790524-EED2-44B2-A97B-D535F8E18C3D}"/>
    <cellStyle name="20% - Accent1 4 3 2 2 3" xfId="30268" xr:uid="{0D21E71C-3C3F-4656-838B-BE6CBBF7E99E}"/>
    <cellStyle name="20% - Accent1 4 3 2 3" xfId="5001" xr:uid="{00000000-0005-0000-0000-00003E010000}"/>
    <cellStyle name="20% - Accent1 4 3 2 3 2" xfId="22895" xr:uid="{4E76ED31-BEA7-40EE-9148-115F2D6683F9}"/>
    <cellStyle name="20% - Accent1 4 3 2 3 2 2" xfId="37871" xr:uid="{4465A59E-BE8D-4A6F-AA1C-88453176C9CF}"/>
    <cellStyle name="20% - Accent1 4 3 2 3 3" xfId="30267" xr:uid="{F7A9CCD8-7AFF-48B1-8E7B-FC413AC5FAB3}"/>
    <cellStyle name="20% - Accent1 4 3 2 4" xfId="22897" xr:uid="{5B1ABD6C-0051-461C-9CF8-74024031D09E}"/>
    <cellStyle name="20% - Accent1 4 3 2 4 2" xfId="37873" xr:uid="{82237BA5-5262-407E-B7B9-6154E7A0096B}"/>
    <cellStyle name="20% - Accent1 4 3 2 5" xfId="30269" xr:uid="{94493E3C-FAF0-4F67-8FC2-623037B13341}"/>
    <cellStyle name="20% - Accent1 4 3 3" xfId="5000" xr:uid="{00000000-0005-0000-0000-00003F010000}"/>
    <cellStyle name="20% - Accent1 4 3 3 2" xfId="22894" xr:uid="{4F752D66-4F6F-4B19-B89F-C8D5C7C18333}"/>
    <cellStyle name="20% - Accent1 4 3 3 2 2" xfId="37870" xr:uid="{56BC0FD4-A88F-432A-8C19-1603114DB861}"/>
    <cellStyle name="20% - Accent1 4 3 3 3" xfId="30266" xr:uid="{4397C30B-0913-4D91-8BB6-ED6BA6BB62BF}"/>
    <cellStyle name="20% - Accent1 4 3 4" xfId="4999" xr:uid="{00000000-0005-0000-0000-000040010000}"/>
    <cellStyle name="20% - Accent1 4 3 4 2" xfId="4998" xr:uid="{00000000-0005-0000-0000-000041010000}"/>
    <cellStyle name="20% - Accent1 4 3 4 2 2" xfId="22892" xr:uid="{A666DF9E-C0DF-4998-9C19-F673BA543DD9}"/>
    <cellStyle name="20% - Accent1 4 3 4 2 2 2" xfId="37868" xr:uid="{6B473462-E31C-4841-ADA9-43CC0A16B5E2}"/>
    <cellStyle name="20% - Accent1 4 3 4 2 3" xfId="30264" xr:uid="{C71F3913-3F8E-4FE0-B414-C21F7B266E73}"/>
    <cellStyle name="20% - Accent1 4 3 4 3" xfId="22893" xr:uid="{DAD1132F-4187-48CD-8277-3169F419F68E}"/>
    <cellStyle name="20% - Accent1 4 3 4 3 2" xfId="37869" xr:uid="{D435AEF5-4BE1-4F9C-BD65-A8D387ECC1E6}"/>
    <cellStyle name="20% - Accent1 4 3 4 4" xfId="30265" xr:uid="{B9C09DDE-D4D7-4CE6-9653-79609E54F73C}"/>
    <cellStyle name="20% - Accent1 4 3 5" xfId="4997" xr:uid="{00000000-0005-0000-0000-000042010000}"/>
    <cellStyle name="20% - Accent1 4 3 5 2" xfId="22891" xr:uid="{97F14AA9-5436-498D-926F-E4C9733AD616}"/>
    <cellStyle name="20% - Accent1 4 3 5 2 2" xfId="37867" xr:uid="{2BFCF6C6-C035-4AB4-9EE8-4C67CAF5B315}"/>
    <cellStyle name="20% - Accent1 4 3 5 3" xfId="30263" xr:uid="{3BA5ADAB-5867-4BBB-B4A7-D302206BA722}"/>
    <cellStyle name="20% - Accent1 4 3 6" xfId="22898" xr:uid="{C60678A9-160F-4685-8BFF-E892F37B97FB}"/>
    <cellStyle name="20% - Accent1 4 3 6 2" xfId="37874" xr:uid="{E961D6E1-2CBD-4E25-B289-EB044B389C19}"/>
    <cellStyle name="20% - Accent1 4 3 7" xfId="30270" xr:uid="{11EC0E56-67DF-4941-9908-706DE005B057}"/>
    <cellStyle name="20% - Accent1 4 4" xfId="4996" xr:uid="{00000000-0005-0000-0000-000043010000}"/>
    <cellStyle name="20% - Accent1 4 4 2" xfId="4995" xr:uid="{00000000-0005-0000-0000-000044010000}"/>
    <cellStyle name="20% - Accent1 4 4 2 2" xfId="4994" xr:uid="{00000000-0005-0000-0000-000045010000}"/>
    <cellStyle name="20% - Accent1 4 4 2 2 2" xfId="22888" xr:uid="{8A1D609F-D5AC-4B9A-AD5B-5BE45E56AD2B}"/>
    <cellStyle name="20% - Accent1 4 4 2 2 2 2" xfId="37864" xr:uid="{6FCDE9FC-3433-49A8-8A70-9BBC7A761CB4}"/>
    <cellStyle name="20% - Accent1 4 4 2 2 3" xfId="30260" xr:uid="{67D38F47-2925-4DA3-AE03-9DBC7C1EEE93}"/>
    <cellStyle name="20% - Accent1 4 4 2 3" xfId="4993" xr:uid="{00000000-0005-0000-0000-000046010000}"/>
    <cellStyle name="20% - Accent1 4 4 2 3 2" xfId="22887" xr:uid="{1A548466-826C-41BE-9311-49C7E998EACB}"/>
    <cellStyle name="20% - Accent1 4 4 2 3 2 2" xfId="37863" xr:uid="{B34D5B2A-DDDA-4095-B397-157A9AFF041A}"/>
    <cellStyle name="20% - Accent1 4 4 2 3 3" xfId="30259" xr:uid="{A8639F04-BD05-40A7-BF58-49E59FE4791A}"/>
    <cellStyle name="20% - Accent1 4 4 2 4" xfId="22889" xr:uid="{09282478-E8B3-46A5-93DD-87A8C032E1D5}"/>
    <cellStyle name="20% - Accent1 4 4 2 4 2" xfId="37865" xr:uid="{681FF0BA-C9AE-4E5D-914D-413860DD10F6}"/>
    <cellStyle name="20% - Accent1 4 4 2 5" xfId="30261" xr:uid="{44CC65A8-4DAD-47B0-84F3-0428262E7D12}"/>
    <cellStyle name="20% - Accent1 4 4 3" xfId="5578" xr:uid="{00000000-0005-0000-0000-000047010000}"/>
    <cellStyle name="20% - Accent1 4 4 3 2" xfId="5532" xr:uid="{00000000-0005-0000-0000-000048010000}"/>
    <cellStyle name="20% - Accent1 4 4 3 2 2" xfId="23205" xr:uid="{6E41925A-5917-4EE7-8429-2B2D9FE58BE7}"/>
    <cellStyle name="20% - Accent1 4 4 3 2 2 2" xfId="38176" xr:uid="{2AC47D57-18A9-4DBA-A395-E35692949E18}"/>
    <cellStyle name="20% - Accent1 4 4 3 2 3" xfId="30573" xr:uid="{B10726F4-0BE0-4200-B621-D05EF1EBB7A8}"/>
    <cellStyle name="20% - Accent1 4 4 3 3" xfId="23232" xr:uid="{673A9A00-F565-4AF2-BCEA-CCB2477F62A6}"/>
    <cellStyle name="20% - Accent1 4 4 3 3 2" xfId="38203" xr:uid="{24662E8B-B149-40FB-B8FC-622D0B41E637}"/>
    <cellStyle name="20% - Accent1 4 4 3 4" xfId="30600" xr:uid="{0376717A-3DE9-4F1A-ABB9-904551A9B82C}"/>
    <cellStyle name="20% - Accent1 4 4 4" xfId="4992" xr:uid="{00000000-0005-0000-0000-000049010000}"/>
    <cellStyle name="20% - Accent1 4 4 4 2" xfId="22886" xr:uid="{5B735D04-1B71-4B00-A9F3-EB818775F6BB}"/>
    <cellStyle name="20% - Accent1 4 4 4 2 2" xfId="37862" xr:uid="{CAB039AF-BD52-4033-8259-1364D51EAB90}"/>
    <cellStyle name="20% - Accent1 4 4 4 3" xfId="30258" xr:uid="{69CDE9DB-8A2D-44D2-8983-849FF65357CF}"/>
    <cellStyle name="20% - Accent1 4 4 5" xfId="22890" xr:uid="{CFEAC7E2-92B0-41AE-839D-9CF8E68C6FE1}"/>
    <cellStyle name="20% - Accent1 4 4 5 2" xfId="37866" xr:uid="{8F15083C-5728-401D-A912-78A717DE25B7}"/>
    <cellStyle name="20% - Accent1 4 4 6" xfId="30262" xr:uid="{4D9DC3AF-3904-4E68-8F69-F71A70A1D6DC}"/>
    <cellStyle name="20% - Accent1 4 5" xfId="4991" xr:uid="{00000000-0005-0000-0000-00004A010000}"/>
    <cellStyle name="20% - Accent1 4 5 2" xfId="4990" xr:uid="{00000000-0005-0000-0000-00004B010000}"/>
    <cellStyle name="20% - Accent1 4 5 2 2" xfId="4989" xr:uid="{00000000-0005-0000-0000-00004C010000}"/>
    <cellStyle name="20% - Accent1 4 5 2 2 2" xfId="22883" xr:uid="{9DC2A06E-8288-4D94-AAEF-D23190CBAEC4}"/>
    <cellStyle name="20% - Accent1 4 5 2 2 2 2" xfId="37859" xr:uid="{F21BEC0A-8001-4BAC-96D3-BD3CF22DC1AB}"/>
    <cellStyle name="20% - Accent1 4 5 2 2 3" xfId="30255" xr:uid="{ECEBB751-CE31-473A-94F9-8ACF90606DD7}"/>
    <cellStyle name="20% - Accent1 4 5 2 3" xfId="4988" xr:uid="{00000000-0005-0000-0000-00004D010000}"/>
    <cellStyle name="20% - Accent1 4 5 2 3 2" xfId="22882" xr:uid="{42A520B0-0EE5-4A99-81DF-8F956C4F2661}"/>
    <cellStyle name="20% - Accent1 4 5 2 3 2 2" xfId="37858" xr:uid="{8CA55455-11F3-4279-BF00-315E5444F149}"/>
    <cellStyle name="20% - Accent1 4 5 2 3 3" xfId="30254" xr:uid="{84EE3288-5228-41B6-BFBB-A27D078EFEAB}"/>
    <cellStyle name="20% - Accent1 4 5 2 4" xfId="22884" xr:uid="{64578AC4-4E88-4FE1-92AA-8B6D646E5BFB}"/>
    <cellStyle name="20% - Accent1 4 5 2 4 2" xfId="37860" xr:uid="{12BECD9F-B736-4A6C-B0D9-0F9F4178EB21}"/>
    <cellStyle name="20% - Accent1 4 5 2 5" xfId="30256" xr:uid="{4EA43E13-90A8-4C38-BF37-D11A981E4411}"/>
    <cellStyle name="20% - Accent1 4 5 3" xfId="4987" xr:uid="{00000000-0005-0000-0000-00004E010000}"/>
    <cellStyle name="20% - Accent1 4 5 3 2" xfId="4986" xr:uid="{00000000-0005-0000-0000-00004F010000}"/>
    <cellStyle name="20% - Accent1 4 5 3 2 2" xfId="22880" xr:uid="{486AB9EC-8E8A-47CC-85AE-3E87F9270706}"/>
    <cellStyle name="20% - Accent1 4 5 3 2 2 2" xfId="37856" xr:uid="{1A539B0C-CF1D-4FF0-B1B7-F8A23C6FE9E3}"/>
    <cellStyle name="20% - Accent1 4 5 3 2 3" xfId="30252" xr:uid="{2DF9D4D2-D1D8-4AD3-BA36-DAFC2EB9CC72}"/>
    <cellStyle name="20% - Accent1 4 5 3 3" xfId="22881" xr:uid="{ABE0B38A-A06B-48E7-9B0E-3735C9F70BCD}"/>
    <cellStyle name="20% - Accent1 4 5 3 3 2" xfId="37857" xr:uid="{815D228E-94D2-4C81-B7BB-EE3A33809107}"/>
    <cellStyle name="20% - Accent1 4 5 3 4" xfId="30253" xr:uid="{DBE1953D-1F90-46CE-B39F-C002924E778B}"/>
    <cellStyle name="20% - Accent1 4 5 4" xfId="4985" xr:uid="{00000000-0005-0000-0000-000050010000}"/>
    <cellStyle name="20% - Accent1 4 5 4 2" xfId="22879" xr:uid="{84314282-F82E-4BF1-B54B-6BE758AC5A68}"/>
    <cellStyle name="20% - Accent1 4 5 4 2 2" xfId="37855" xr:uid="{2043F694-B3DF-4058-A070-17094F0748DF}"/>
    <cellStyle name="20% - Accent1 4 5 4 3" xfId="30251" xr:uid="{95A6ECF0-80C0-49EE-9DE6-33DB52F959C9}"/>
    <cellStyle name="20% - Accent1 4 5 5" xfId="22885" xr:uid="{A9124729-1C8C-4201-BCFB-D5B9865375CA}"/>
    <cellStyle name="20% - Accent1 4 5 5 2" xfId="37861" xr:uid="{3BC1BA96-7784-49AC-9B00-E33C6402DF40}"/>
    <cellStyle name="20% - Accent1 4 5 6" xfId="30257" xr:uid="{8D56C5BA-8349-4AC6-BDF5-ED7ECEEC847C}"/>
    <cellStyle name="20% - Accent1 4 6" xfId="4984" xr:uid="{00000000-0005-0000-0000-000051010000}"/>
    <cellStyle name="20% - Accent1 4 6 2" xfId="4983" xr:uid="{00000000-0005-0000-0000-000052010000}"/>
    <cellStyle name="20% - Accent1 4 6 2 2" xfId="22877" xr:uid="{80B65E8E-409B-4A4D-868C-F97EC33E56D7}"/>
    <cellStyle name="20% - Accent1 4 6 2 2 2" xfId="37853" xr:uid="{3EB75A48-136C-4910-9786-5A3814EE3B0C}"/>
    <cellStyle name="20% - Accent1 4 6 2 3" xfId="30249" xr:uid="{456D8E51-61B1-44F5-95AE-AC8261814124}"/>
    <cellStyle name="20% - Accent1 4 6 3" xfId="4982" xr:uid="{00000000-0005-0000-0000-000053010000}"/>
    <cellStyle name="20% - Accent1 4 6 3 2" xfId="22876" xr:uid="{61D51F23-C1A1-4C2E-9CBE-E77BB40C52A7}"/>
    <cellStyle name="20% - Accent1 4 6 3 2 2" xfId="37852" xr:uid="{8EF2D347-B94C-4B99-9B2F-2BC91AAAAE0F}"/>
    <cellStyle name="20% - Accent1 4 6 3 3" xfId="30248" xr:uid="{65A939EB-E00B-45E6-97E3-1D377D546EE0}"/>
    <cellStyle name="20% - Accent1 4 6 4" xfId="22878" xr:uid="{CFF18818-7A5D-478E-85C7-30F3AC4A41EF}"/>
    <cellStyle name="20% - Accent1 4 6 4 2" xfId="37854" xr:uid="{D583F33C-1032-41D6-AE49-11E9D58525BD}"/>
    <cellStyle name="20% - Accent1 4 6 5" xfId="30250" xr:uid="{B464519B-DB34-46C0-8053-2733A26F9BC3}"/>
    <cellStyle name="20% - Accent1 4 7" xfId="4981" xr:uid="{00000000-0005-0000-0000-000054010000}"/>
    <cellStyle name="20% - Accent1 4 7 2" xfId="22875" xr:uid="{94D18AA8-20D8-40D0-9D77-98B8E611B0A1}"/>
    <cellStyle name="20% - Accent1 4 7 2 2" xfId="37851" xr:uid="{7BA66DD7-6FD8-443D-8F78-B5232536BD30}"/>
    <cellStyle name="20% - Accent1 4 7 3" xfId="30247" xr:uid="{5B06F81A-559B-4507-95C1-BE93D6DDEB1E}"/>
    <cellStyle name="20% - Accent1 4 8" xfId="4980" xr:uid="{00000000-0005-0000-0000-000055010000}"/>
    <cellStyle name="20% - Accent1 4 8 2" xfId="4979" xr:uid="{00000000-0005-0000-0000-000056010000}"/>
    <cellStyle name="20% - Accent1 4 8 2 2" xfId="22873" xr:uid="{7FAA2E59-0AD8-4E18-A9F0-D281D6214A16}"/>
    <cellStyle name="20% - Accent1 4 8 2 2 2" xfId="37849" xr:uid="{194340ED-242E-478C-94B0-9DD0628E92F8}"/>
    <cellStyle name="20% - Accent1 4 8 2 3" xfId="30245" xr:uid="{027CF94B-64A3-4CF5-9254-29F24A235D2E}"/>
    <cellStyle name="20% - Accent1 4 8 3" xfId="22874" xr:uid="{FF9CEEB1-FEA1-4279-84C6-3219F9750727}"/>
    <cellStyle name="20% - Accent1 4 8 3 2" xfId="37850" xr:uid="{180646C6-95B3-4441-A75E-664510DC7CDF}"/>
    <cellStyle name="20% - Accent1 4 8 4" xfId="30246" xr:uid="{32D551B2-8F0B-4070-A0F4-9C25FCCED7AF}"/>
    <cellStyle name="20% - Accent1 4 9" xfId="4978" xr:uid="{00000000-0005-0000-0000-000057010000}"/>
    <cellStyle name="20% - Accent1 4 9 2" xfId="22872" xr:uid="{8CBACE3B-A6E3-42A2-B596-86B479D9074D}"/>
    <cellStyle name="20% - Accent1 4 9 2 2" xfId="37848" xr:uid="{FF72166F-493E-4257-9B6A-A09AE87189C4}"/>
    <cellStyle name="20% - Accent1 4 9 3" xfId="30244" xr:uid="{55A428D8-17F2-4785-841A-EABCB8713CDF}"/>
    <cellStyle name="20% - Accent1 5" xfId="199" xr:uid="{00000000-0005-0000-0000-00001A000000}"/>
    <cellStyle name="20% - Accent1 5 2" xfId="4976" xr:uid="{00000000-0005-0000-0000-000059010000}"/>
    <cellStyle name="20% - Accent1 5 2 2" xfId="4975" xr:uid="{00000000-0005-0000-0000-00005A010000}"/>
    <cellStyle name="20% - Accent1 5 2 2 2" xfId="4974" xr:uid="{00000000-0005-0000-0000-00005B010000}"/>
    <cellStyle name="20% - Accent1 5 2 2 2 2" xfId="4973" xr:uid="{00000000-0005-0000-0000-00005C010000}"/>
    <cellStyle name="20% - Accent1 5 2 2 2 2 2" xfId="4972" xr:uid="{00000000-0005-0000-0000-00005D010000}"/>
    <cellStyle name="20% - Accent1 5 2 2 2 2 2 2" xfId="22867" xr:uid="{318935B2-A62A-4D3E-9DD7-E5E11A7DA466}"/>
    <cellStyle name="20% - Accent1 5 2 2 2 2 2 2 2" xfId="37843" xr:uid="{CD54806A-32E3-4AD7-A66C-E6D86118DC8C}"/>
    <cellStyle name="20% - Accent1 5 2 2 2 2 2 3" xfId="30239" xr:uid="{4538135B-CE1C-4090-BB2A-A67D57379AB6}"/>
    <cellStyle name="20% - Accent1 5 2 2 2 2 3" xfId="4971" xr:uid="{00000000-0005-0000-0000-00005E010000}"/>
    <cellStyle name="20% - Accent1 5 2 2 2 2 3 2" xfId="22866" xr:uid="{B936BC1E-EE28-4A94-AF74-1973C61012CD}"/>
    <cellStyle name="20% - Accent1 5 2 2 2 2 3 2 2" xfId="37842" xr:uid="{9CD071B8-3DFA-4A0F-989B-4952C019E7EC}"/>
    <cellStyle name="20% - Accent1 5 2 2 2 2 3 3" xfId="30238" xr:uid="{B24023DB-9AE6-4FF7-B646-160F6F4FCC84}"/>
    <cellStyle name="20% - Accent1 5 2 2 2 2 4" xfId="22868" xr:uid="{55870220-DC5B-43B4-A612-23D01F4B89FA}"/>
    <cellStyle name="20% - Accent1 5 2 2 2 2 4 2" xfId="37844" xr:uid="{4BC2F267-787F-43FE-836A-37BFE1CEC77F}"/>
    <cellStyle name="20% - Accent1 5 2 2 2 2 5" xfId="30240" xr:uid="{870A24B8-DBE7-4074-BCD1-4B3ECAD2F60A}"/>
    <cellStyle name="20% - Accent1 5 2 2 2 3" xfId="4970" xr:uid="{00000000-0005-0000-0000-00005F010000}"/>
    <cellStyle name="20% - Accent1 5 2 2 2 3 2" xfId="4969" xr:uid="{00000000-0005-0000-0000-000060010000}"/>
    <cellStyle name="20% - Accent1 5 2 2 2 3 2 2" xfId="22864" xr:uid="{6183F312-C04E-4F56-BDEC-B5898C5869B3}"/>
    <cellStyle name="20% - Accent1 5 2 2 2 3 2 2 2" xfId="37840" xr:uid="{8594ABC4-4BDD-4F5D-B565-AAB577479559}"/>
    <cellStyle name="20% - Accent1 5 2 2 2 3 2 3" xfId="30236" xr:uid="{33F2D457-BEE5-47D1-A88A-CFA13F5C4425}"/>
    <cellStyle name="20% - Accent1 5 2 2 2 3 3" xfId="22865" xr:uid="{0C4ED1E8-1740-4DA0-BBA2-C948D9456F0F}"/>
    <cellStyle name="20% - Accent1 5 2 2 2 3 3 2" xfId="37841" xr:uid="{8A40EB3C-5B32-48C9-A996-B77E348422AF}"/>
    <cellStyle name="20% - Accent1 5 2 2 2 3 4" xfId="30237" xr:uid="{A98AA400-3D12-4C09-864B-DDABD62FF8CE}"/>
    <cellStyle name="20% - Accent1 5 2 2 2 4" xfId="4968" xr:uid="{00000000-0005-0000-0000-000061010000}"/>
    <cellStyle name="20% - Accent1 5 2 2 2 4 2" xfId="22863" xr:uid="{B226C40F-87CF-4B13-9314-4AE9C810E264}"/>
    <cellStyle name="20% - Accent1 5 2 2 2 4 2 2" xfId="37839" xr:uid="{0645AB1D-2AD0-4248-9338-3A71C1AF2976}"/>
    <cellStyle name="20% - Accent1 5 2 2 2 4 3" xfId="30235" xr:uid="{4AC2CF0C-7DAF-440B-AC68-DE136F1D1501}"/>
    <cellStyle name="20% - Accent1 5 2 2 2 5" xfId="22869" xr:uid="{98E8AC54-FAD6-438F-AD12-4532DC942385}"/>
    <cellStyle name="20% - Accent1 5 2 2 2 5 2" xfId="37845" xr:uid="{E0336348-EEFE-4C89-B47A-AB64B120DE5C}"/>
    <cellStyle name="20% - Accent1 5 2 2 2 6" xfId="30241" xr:uid="{D1DDB5DE-B928-41E0-96A6-92EB65E853AE}"/>
    <cellStyle name="20% - Accent1 5 2 2 3" xfId="4967" xr:uid="{00000000-0005-0000-0000-000062010000}"/>
    <cellStyle name="20% - Accent1 5 2 2 3 2" xfId="4966" xr:uid="{00000000-0005-0000-0000-000063010000}"/>
    <cellStyle name="20% - Accent1 5 2 2 3 2 2" xfId="22861" xr:uid="{2E824C43-EB9B-4EF2-84CB-078552E013C0}"/>
    <cellStyle name="20% - Accent1 5 2 2 3 2 2 2" xfId="37837" xr:uid="{FE7E6E49-435B-4AB5-866A-2FDC18AD5CAD}"/>
    <cellStyle name="20% - Accent1 5 2 2 3 2 3" xfId="30233" xr:uid="{B27E022E-B698-4323-9BA3-2BBEF0AB60CB}"/>
    <cellStyle name="20% - Accent1 5 2 2 3 3" xfId="4965" xr:uid="{00000000-0005-0000-0000-000064010000}"/>
    <cellStyle name="20% - Accent1 5 2 2 3 3 2" xfId="22860" xr:uid="{DBF84E47-7486-419E-84A4-1479D2352E98}"/>
    <cellStyle name="20% - Accent1 5 2 2 3 3 2 2" xfId="37836" xr:uid="{23E9E692-DF7F-4E63-AE32-03501BF9E1B7}"/>
    <cellStyle name="20% - Accent1 5 2 2 3 3 3" xfId="30232" xr:uid="{157930D1-DE08-4EAC-8DA2-C71871FA46E4}"/>
    <cellStyle name="20% - Accent1 5 2 2 3 4" xfId="22862" xr:uid="{25119F3F-E150-4599-B7A8-F35BACCA0A0C}"/>
    <cellStyle name="20% - Accent1 5 2 2 3 4 2" xfId="37838" xr:uid="{EADD8860-7FF0-499D-B509-F830B9F946B5}"/>
    <cellStyle name="20% - Accent1 5 2 2 3 5" xfId="30234" xr:uid="{CF1FA7E9-25D7-4217-A8C7-7D4B6AA8B519}"/>
    <cellStyle name="20% - Accent1 5 2 2 4" xfId="4964" xr:uid="{00000000-0005-0000-0000-000065010000}"/>
    <cellStyle name="20% - Accent1 5 2 2 4 2" xfId="22859" xr:uid="{0135ADFE-AF97-4905-8114-B41D0A9541B6}"/>
    <cellStyle name="20% - Accent1 5 2 2 4 2 2" xfId="37835" xr:uid="{2FBACF9B-42BF-4136-A08B-BE0F1BB4F3F4}"/>
    <cellStyle name="20% - Accent1 5 2 2 4 3" xfId="30231" xr:uid="{F3EB4854-356D-4781-A557-490401963EB6}"/>
    <cellStyle name="20% - Accent1 5 2 2 5" xfId="4963" xr:uid="{00000000-0005-0000-0000-000066010000}"/>
    <cellStyle name="20% - Accent1 5 2 2 5 2" xfId="4962" xr:uid="{00000000-0005-0000-0000-000067010000}"/>
    <cellStyle name="20% - Accent1 5 2 2 5 2 2" xfId="22857" xr:uid="{C6C5EC69-9CF8-48EB-BC27-3B5CEA0C7F12}"/>
    <cellStyle name="20% - Accent1 5 2 2 5 2 2 2" xfId="37833" xr:uid="{1D7E1845-10A0-43E5-891B-3B621578B097}"/>
    <cellStyle name="20% - Accent1 5 2 2 5 2 3" xfId="30229" xr:uid="{6222AEF0-0B92-450E-A28F-7048A5FD43D5}"/>
    <cellStyle name="20% - Accent1 5 2 2 5 3" xfId="22858" xr:uid="{677759BE-7B2F-4BE4-8233-F81A66D7561A}"/>
    <cellStyle name="20% - Accent1 5 2 2 5 3 2" xfId="37834" xr:uid="{E006FED4-2F89-499E-8943-F188D9864FA8}"/>
    <cellStyle name="20% - Accent1 5 2 2 5 4" xfId="30230" xr:uid="{DDAD7543-A001-451C-8E9B-3A8D274B9A4C}"/>
    <cellStyle name="20% - Accent1 5 2 2 6" xfId="4961" xr:uid="{00000000-0005-0000-0000-000068010000}"/>
    <cellStyle name="20% - Accent1 5 2 2 6 2" xfId="22856" xr:uid="{C6A4A61F-9121-433D-8641-A1C44A49AAA4}"/>
    <cellStyle name="20% - Accent1 5 2 2 6 2 2" xfId="37832" xr:uid="{7F5E83E6-1465-456E-84AA-26D7C0D84FEF}"/>
    <cellStyle name="20% - Accent1 5 2 2 6 3" xfId="30228" xr:uid="{B568C6F6-9B53-4766-AF1F-029001B71E3D}"/>
    <cellStyle name="20% - Accent1 5 2 2 7" xfId="22870" xr:uid="{B43B2D95-4616-47E2-A70C-C840CA2E2538}"/>
    <cellStyle name="20% - Accent1 5 2 2 7 2" xfId="37846" xr:uid="{62943C92-7A4E-4819-BA11-9EEFFA85BBC9}"/>
    <cellStyle name="20% - Accent1 5 2 2 8" xfId="30242" xr:uid="{3D95FEBC-9C8F-4790-88B7-6586BD4D4291}"/>
    <cellStyle name="20% - Accent1 5 2 3" xfId="4960" xr:uid="{00000000-0005-0000-0000-000069010000}"/>
    <cellStyle name="20% - Accent1 5 2 3 2" xfId="4959" xr:uid="{00000000-0005-0000-0000-00006A010000}"/>
    <cellStyle name="20% - Accent1 5 2 3 2 2" xfId="4958" xr:uid="{00000000-0005-0000-0000-00006B010000}"/>
    <cellStyle name="20% - Accent1 5 2 3 2 2 2" xfId="22853" xr:uid="{23643A4E-C888-41D0-98D9-31BF924ABC6A}"/>
    <cellStyle name="20% - Accent1 5 2 3 2 2 2 2" xfId="37829" xr:uid="{007D06F8-71EC-4120-A628-141631FC0BD1}"/>
    <cellStyle name="20% - Accent1 5 2 3 2 2 3" xfId="30225" xr:uid="{E87C756A-AB4A-4EB0-B74E-79F8353FF8DB}"/>
    <cellStyle name="20% - Accent1 5 2 3 2 3" xfId="4957" xr:uid="{00000000-0005-0000-0000-00006C010000}"/>
    <cellStyle name="20% - Accent1 5 2 3 2 3 2" xfId="22852" xr:uid="{12939095-D6CB-4620-A54A-410FEE0AFD60}"/>
    <cellStyle name="20% - Accent1 5 2 3 2 3 2 2" xfId="37828" xr:uid="{6FD61D74-0376-4303-839B-996E0BF66F8C}"/>
    <cellStyle name="20% - Accent1 5 2 3 2 3 3" xfId="30224" xr:uid="{428936F1-35EB-40F8-B179-3FE4B639E21F}"/>
    <cellStyle name="20% - Accent1 5 2 3 2 4" xfId="22854" xr:uid="{6747F6E5-FC75-4E61-9D11-26B6AB45A077}"/>
    <cellStyle name="20% - Accent1 5 2 3 2 4 2" xfId="37830" xr:uid="{C22B26BA-BBA3-480A-AB17-F42DFE86C0EE}"/>
    <cellStyle name="20% - Accent1 5 2 3 2 5" xfId="30226" xr:uid="{2193CFC4-0145-4337-ACAA-B091A9AFDFDC}"/>
    <cellStyle name="20% - Accent1 5 2 3 3" xfId="4956" xr:uid="{00000000-0005-0000-0000-00006D010000}"/>
    <cellStyle name="20% - Accent1 5 2 3 3 2" xfId="4955" xr:uid="{00000000-0005-0000-0000-00006E010000}"/>
    <cellStyle name="20% - Accent1 5 2 3 3 2 2" xfId="22850" xr:uid="{DA1D18B1-789B-4179-BE98-E3A1A4B7932A}"/>
    <cellStyle name="20% - Accent1 5 2 3 3 2 2 2" xfId="37826" xr:uid="{126BCE0A-D291-4821-AB80-4AC34F28FB1C}"/>
    <cellStyle name="20% - Accent1 5 2 3 3 2 3" xfId="30222" xr:uid="{8BEAD50B-CA41-4788-905A-9A63B7EA70F1}"/>
    <cellStyle name="20% - Accent1 5 2 3 3 3" xfId="22851" xr:uid="{813AC41E-BD3D-45DC-AA16-5999171A3F06}"/>
    <cellStyle name="20% - Accent1 5 2 3 3 3 2" xfId="37827" xr:uid="{49E0EDF6-F67A-477D-8B8C-F3E053E49AC0}"/>
    <cellStyle name="20% - Accent1 5 2 3 3 4" xfId="30223" xr:uid="{6D378202-5D13-49A2-ABBC-FF8C3B6029B2}"/>
    <cellStyle name="20% - Accent1 5 2 3 4" xfId="4954" xr:uid="{00000000-0005-0000-0000-00006F010000}"/>
    <cellStyle name="20% - Accent1 5 2 3 4 2" xfId="22849" xr:uid="{90E332DF-BB60-4EE7-BDD4-C64FCB37BC55}"/>
    <cellStyle name="20% - Accent1 5 2 3 4 2 2" xfId="37825" xr:uid="{1B734295-CFA0-4F17-842F-D066E93C45CD}"/>
    <cellStyle name="20% - Accent1 5 2 3 4 3" xfId="30221" xr:uid="{04F7AED9-21AF-4BDF-9147-1CA6EA109FF8}"/>
    <cellStyle name="20% - Accent1 5 2 3 5" xfId="22855" xr:uid="{9CD8C399-CA1E-420F-9C86-9891EDA5AE80}"/>
    <cellStyle name="20% - Accent1 5 2 3 5 2" xfId="37831" xr:uid="{9BB0E4D3-57EB-4B7B-B34D-875C809CDEA7}"/>
    <cellStyle name="20% - Accent1 5 2 3 6" xfId="30227" xr:uid="{4E10F89F-A3C8-45C0-A7E8-580E69EF1D10}"/>
    <cellStyle name="20% - Accent1 5 2 4" xfId="4953" xr:uid="{00000000-0005-0000-0000-000070010000}"/>
    <cellStyle name="20% - Accent1 5 2 5" xfId="4952" xr:uid="{00000000-0005-0000-0000-000071010000}"/>
    <cellStyle name="20% - Accent1 5 2 5 2" xfId="22848" xr:uid="{1470131C-C03E-4179-A30B-7C2EDF3973B3}"/>
    <cellStyle name="20% - Accent1 5 2 5 2 2" xfId="37824" xr:uid="{EA77D04E-B5E4-44D9-B029-E77AD8EE18F1}"/>
    <cellStyle name="20% - Accent1 5 2 5 3" xfId="30220" xr:uid="{1204BCF9-ED5C-419D-93F0-D9679AA426D9}"/>
    <cellStyle name="20% - Accent1 5 3" xfId="4951" xr:uid="{00000000-0005-0000-0000-000072010000}"/>
    <cellStyle name="20% - Accent1 5 3 2" xfId="4950" xr:uid="{00000000-0005-0000-0000-000073010000}"/>
    <cellStyle name="20% - Accent1 5 3 2 2" xfId="4949" xr:uid="{00000000-0005-0000-0000-000074010000}"/>
    <cellStyle name="20% - Accent1 5 3 2 2 2" xfId="22845" xr:uid="{067E5786-7511-46B8-9034-E5EF3601415A}"/>
    <cellStyle name="20% - Accent1 5 3 2 2 2 2" xfId="37821" xr:uid="{751D786A-4C86-4EE8-B806-079D4F7B25C9}"/>
    <cellStyle name="20% - Accent1 5 3 2 2 3" xfId="30217" xr:uid="{6101E4EE-070C-4155-AE29-288031F5A8E5}"/>
    <cellStyle name="20% - Accent1 5 3 2 3" xfId="4948" xr:uid="{00000000-0005-0000-0000-000075010000}"/>
    <cellStyle name="20% - Accent1 5 3 2 3 2" xfId="22844" xr:uid="{46B089FF-5824-412D-BC56-8D1E9D758D53}"/>
    <cellStyle name="20% - Accent1 5 3 2 3 2 2" xfId="37820" xr:uid="{D04E70C2-F47A-4CB6-8641-0190569F0676}"/>
    <cellStyle name="20% - Accent1 5 3 2 3 3" xfId="30216" xr:uid="{A8FF2FE7-471B-4583-867C-379A5573334F}"/>
    <cellStyle name="20% - Accent1 5 3 2 4" xfId="22846" xr:uid="{781C85B9-C663-4DD9-BB8E-7A40336D0C7A}"/>
    <cellStyle name="20% - Accent1 5 3 2 4 2" xfId="37822" xr:uid="{5D43DA03-2FE5-44C2-AE93-1F9AF8D44868}"/>
    <cellStyle name="20% - Accent1 5 3 2 5" xfId="30218" xr:uid="{2944D42C-C1E9-4275-BCA1-4DACBDCA77F8}"/>
    <cellStyle name="20% - Accent1 5 3 3" xfId="4947" xr:uid="{00000000-0005-0000-0000-000076010000}"/>
    <cellStyle name="20% - Accent1 5 3 3 2" xfId="22843" xr:uid="{7CE30533-FE72-4D43-AAFB-AAFDC367DACD}"/>
    <cellStyle name="20% - Accent1 5 3 3 2 2" xfId="37819" xr:uid="{2F870626-E19F-4C9B-B210-39CD5390C1CD}"/>
    <cellStyle name="20% - Accent1 5 3 3 3" xfId="30215" xr:uid="{5B43C039-F227-452C-8D1F-62B00AFBDDA0}"/>
    <cellStyle name="20% - Accent1 5 3 4" xfId="4946" xr:uid="{00000000-0005-0000-0000-000077010000}"/>
    <cellStyle name="20% - Accent1 5 3 4 2" xfId="4945" xr:uid="{00000000-0005-0000-0000-000078010000}"/>
    <cellStyle name="20% - Accent1 5 3 4 2 2" xfId="22841" xr:uid="{6D790185-D934-4605-B77D-CC4E49C4F60A}"/>
    <cellStyle name="20% - Accent1 5 3 4 2 2 2" xfId="37817" xr:uid="{5E6E5560-AD41-424D-8E93-0A7FB003CD54}"/>
    <cellStyle name="20% - Accent1 5 3 4 2 3" xfId="30213" xr:uid="{0885A5E7-5CC8-4D8C-99CE-5BD241C03DFB}"/>
    <cellStyle name="20% - Accent1 5 3 4 3" xfId="22842" xr:uid="{DB06CF12-F30A-4385-AA1E-2397DF013583}"/>
    <cellStyle name="20% - Accent1 5 3 4 3 2" xfId="37818" xr:uid="{671C6225-42A7-422C-B019-4BCCA422F9E6}"/>
    <cellStyle name="20% - Accent1 5 3 4 4" xfId="30214" xr:uid="{D61F8385-7DAE-4510-9E6B-663136F7C32B}"/>
    <cellStyle name="20% - Accent1 5 3 5" xfId="4944" xr:uid="{00000000-0005-0000-0000-000079010000}"/>
    <cellStyle name="20% - Accent1 5 3 5 2" xfId="22840" xr:uid="{71DE176E-A3EC-4A12-8CC1-B55CD366CBB2}"/>
    <cellStyle name="20% - Accent1 5 3 5 2 2" xfId="37816" xr:uid="{70A69458-6562-4D5D-97B1-EE77BCE1BBA7}"/>
    <cellStyle name="20% - Accent1 5 3 5 3" xfId="30212" xr:uid="{D5CAD9B9-286B-4752-AC09-0651953BF654}"/>
    <cellStyle name="20% - Accent1 5 3 6" xfId="22847" xr:uid="{60561508-35F4-4003-B7FB-87686697D788}"/>
    <cellStyle name="20% - Accent1 5 3 6 2" xfId="37823" xr:uid="{368E7ABB-7402-4524-8E2F-FE1262A31E91}"/>
    <cellStyle name="20% - Accent1 5 3 7" xfId="30219" xr:uid="{E3985263-93B6-45C9-8CF2-D188AF942CCE}"/>
    <cellStyle name="20% - Accent1 5 4" xfId="4943" xr:uid="{00000000-0005-0000-0000-00007A010000}"/>
    <cellStyle name="20% - Accent1 5 4 2" xfId="4942" xr:uid="{00000000-0005-0000-0000-00007B010000}"/>
    <cellStyle name="20% - Accent1 5 4 2 2" xfId="4941" xr:uid="{00000000-0005-0000-0000-00007C010000}"/>
    <cellStyle name="20% - Accent1 5 4 2 2 2" xfId="22837" xr:uid="{812FA279-E20E-4165-9D16-381A8F420497}"/>
    <cellStyle name="20% - Accent1 5 4 2 2 2 2" xfId="37813" xr:uid="{BEDA0B4B-80C8-4F60-A5B1-5C2CF2D6FD6A}"/>
    <cellStyle name="20% - Accent1 5 4 2 2 3" xfId="30209" xr:uid="{27F4AA1C-546A-40C4-BC9F-409A0E02A6C9}"/>
    <cellStyle name="20% - Accent1 5 4 2 3" xfId="4940" xr:uid="{00000000-0005-0000-0000-00007D010000}"/>
    <cellStyle name="20% - Accent1 5 4 2 3 2" xfId="22836" xr:uid="{2E282077-D7B6-47A8-AFC5-51A221D3AE15}"/>
    <cellStyle name="20% - Accent1 5 4 2 3 2 2" xfId="37812" xr:uid="{9ECA536D-CA55-47AD-BC5E-BBFDAF6A00AC}"/>
    <cellStyle name="20% - Accent1 5 4 2 3 3" xfId="30208" xr:uid="{ECFCB2BE-378D-41A9-9627-6F91D8710E08}"/>
    <cellStyle name="20% - Accent1 5 4 2 4" xfId="22838" xr:uid="{5EF5716C-F99B-4EA5-93FA-47FEA2B0D126}"/>
    <cellStyle name="20% - Accent1 5 4 2 4 2" xfId="37814" xr:uid="{790417DC-D826-4776-A4E4-FA9BB53FC29E}"/>
    <cellStyle name="20% - Accent1 5 4 2 5" xfId="30210" xr:uid="{4D426367-F48C-4184-A786-816447F3211D}"/>
    <cellStyle name="20% - Accent1 5 4 3" xfId="4939" xr:uid="{00000000-0005-0000-0000-00007E010000}"/>
    <cellStyle name="20% - Accent1 5 4 3 2" xfId="4938" xr:uid="{00000000-0005-0000-0000-00007F010000}"/>
    <cellStyle name="20% - Accent1 5 4 3 2 2" xfId="22834" xr:uid="{54EE925B-210D-41A2-9820-81E33B2139C5}"/>
    <cellStyle name="20% - Accent1 5 4 3 2 2 2" xfId="37810" xr:uid="{9CCAF122-B2E6-457C-A862-0750E705F5A6}"/>
    <cellStyle name="20% - Accent1 5 4 3 2 3" xfId="30206" xr:uid="{6C41962D-6FD5-443A-91D9-57459D5EDD51}"/>
    <cellStyle name="20% - Accent1 5 4 3 3" xfId="22835" xr:uid="{67CB2ECE-0D9B-4291-946B-0D57930FC763}"/>
    <cellStyle name="20% - Accent1 5 4 3 3 2" xfId="37811" xr:uid="{DD21F40B-78FA-4F61-9D64-28982A2E98AD}"/>
    <cellStyle name="20% - Accent1 5 4 3 4" xfId="30207" xr:uid="{81A769F1-BA11-4865-93E1-B342EC42E97D}"/>
    <cellStyle name="20% - Accent1 5 4 4" xfId="4937" xr:uid="{00000000-0005-0000-0000-000080010000}"/>
    <cellStyle name="20% - Accent1 5 4 4 2" xfId="22833" xr:uid="{6564D99A-B9AA-4B82-9A55-38DF9B12FF24}"/>
    <cellStyle name="20% - Accent1 5 4 4 2 2" xfId="37809" xr:uid="{60FDA167-384B-4397-BF8B-C80496110F83}"/>
    <cellStyle name="20% - Accent1 5 4 4 3" xfId="30205" xr:uid="{7C1D1BE3-12A7-46A6-947F-9B1A59BB2F67}"/>
    <cellStyle name="20% - Accent1 5 4 5" xfId="22839" xr:uid="{D2EABFE1-CC9D-4F5D-8975-A67046C2C66F}"/>
    <cellStyle name="20% - Accent1 5 4 5 2" xfId="37815" xr:uid="{5744DE3B-49AD-41A9-8C84-452BF966CEF3}"/>
    <cellStyle name="20% - Accent1 5 4 6" xfId="30211" xr:uid="{1BDC5812-F74D-4DC4-B51D-589E1C7293F9}"/>
    <cellStyle name="20% - Accent1 5 5" xfId="4936" xr:uid="{00000000-0005-0000-0000-000081010000}"/>
    <cellStyle name="20% - Accent1 5 5 2" xfId="4935" xr:uid="{00000000-0005-0000-0000-000082010000}"/>
    <cellStyle name="20% - Accent1 5 5 2 2" xfId="22831" xr:uid="{09961AAA-BE73-4B5F-9967-865D47E78552}"/>
    <cellStyle name="20% - Accent1 5 5 2 2 2" xfId="37807" xr:uid="{CF8BBD1F-DB82-424F-8350-C73D025CA86A}"/>
    <cellStyle name="20% - Accent1 5 5 2 3" xfId="30203" xr:uid="{B23260A8-1DA4-41B9-B6ED-862CCF1B3C6B}"/>
    <cellStyle name="20% - Accent1 5 5 3" xfId="4934" xr:uid="{00000000-0005-0000-0000-000083010000}"/>
    <cellStyle name="20% - Accent1 5 5 3 2" xfId="22830" xr:uid="{0ABE8B57-1B31-40E7-B9AB-56ED1E9B4D55}"/>
    <cellStyle name="20% - Accent1 5 5 3 2 2" xfId="37806" xr:uid="{BF8CC350-55CF-4825-A51D-79DF1611B03E}"/>
    <cellStyle name="20% - Accent1 5 5 3 3" xfId="30202" xr:uid="{312FA065-AF47-4A40-83E0-21FB6027F16F}"/>
    <cellStyle name="20% - Accent1 5 5 4" xfId="22832" xr:uid="{B9AC1F9C-F0A4-46CD-885E-7570D51FA227}"/>
    <cellStyle name="20% - Accent1 5 5 4 2" xfId="37808" xr:uid="{BD4D5DAC-2A96-4DCA-943D-14A72EC8A9B5}"/>
    <cellStyle name="20% - Accent1 5 5 5" xfId="30204" xr:uid="{4C9D2773-B961-49A7-8A13-64420D724EB2}"/>
    <cellStyle name="20% - Accent1 5 6" xfId="4933" xr:uid="{00000000-0005-0000-0000-000084010000}"/>
    <cellStyle name="20% - Accent1 5 6 2" xfId="22829" xr:uid="{72A16CB6-8AE3-4AA3-ABA8-577288A892DC}"/>
    <cellStyle name="20% - Accent1 5 6 2 2" xfId="37805" xr:uid="{7C01DB69-8AC7-43A7-AF93-48080A91C8E7}"/>
    <cellStyle name="20% - Accent1 5 6 3" xfId="30201" xr:uid="{874BFB9C-11C7-4044-9851-179354EDD792}"/>
    <cellStyle name="20% - Accent1 5 7" xfId="4932" xr:uid="{00000000-0005-0000-0000-000085010000}"/>
    <cellStyle name="20% - Accent1 5 7 2" xfId="4931" xr:uid="{00000000-0005-0000-0000-000086010000}"/>
    <cellStyle name="20% - Accent1 5 7 2 2" xfId="22827" xr:uid="{4FED6AD5-7221-4171-8D36-60EE7F67356C}"/>
    <cellStyle name="20% - Accent1 5 7 2 2 2" xfId="37803" xr:uid="{0EA3D492-CC58-4CF0-ADE4-9BFBAD6278F3}"/>
    <cellStyle name="20% - Accent1 5 7 2 3" xfId="30199" xr:uid="{3CD9B052-B0DB-4508-9EB7-8FC4C821434A}"/>
    <cellStyle name="20% - Accent1 5 7 3" xfId="22828" xr:uid="{9DC8492C-A8CD-44D9-AEF4-0A291688C93C}"/>
    <cellStyle name="20% - Accent1 5 7 3 2" xfId="37804" xr:uid="{7DE5B809-3758-46CB-8E99-854A9B6F9D75}"/>
    <cellStyle name="20% - Accent1 5 7 4" xfId="30200" xr:uid="{0119A795-1ED8-4285-8871-B60504401E33}"/>
    <cellStyle name="20% - Accent1 5 8" xfId="4930" xr:uid="{00000000-0005-0000-0000-000087010000}"/>
    <cellStyle name="20% - Accent1 5 8 2" xfId="22826" xr:uid="{F5FBB960-A8ED-4ED5-B760-BE090B6272FA}"/>
    <cellStyle name="20% - Accent1 5 8 2 2" xfId="37802" xr:uid="{B1CFF4E4-EDCD-4E25-8DEC-C6098745198D}"/>
    <cellStyle name="20% - Accent1 5 8 3" xfId="30198" xr:uid="{FEBEECED-B647-48F7-8E98-63A4231D2570}"/>
    <cellStyle name="20% - Accent1 5 9" xfId="4977" xr:uid="{00000000-0005-0000-0000-000058010000}"/>
    <cellStyle name="20% - Accent1 5 9 2" xfId="22871" xr:uid="{6B319D35-5192-496C-81E2-6CB0BE88D9E7}"/>
    <cellStyle name="20% - Accent1 5 9 2 2" xfId="37847" xr:uid="{793831C2-FD6D-459E-BD12-DFAFC88C26F6}"/>
    <cellStyle name="20% - Accent1 5 9 3" xfId="30243" xr:uid="{FFEDAC71-C7F1-4563-8C0F-F992A90F04D7}"/>
    <cellStyle name="20% - Accent1 6" xfId="201" xr:uid="{00000000-0005-0000-0000-00001B000000}"/>
    <cellStyle name="20% - Accent1 6 2" xfId="4929" xr:uid="{00000000-0005-0000-0000-000089010000}"/>
    <cellStyle name="20% - Accent1 6 2 2" xfId="4928" xr:uid="{00000000-0005-0000-0000-00008A010000}"/>
    <cellStyle name="20% - Accent1 6 2 2 2" xfId="4927" xr:uid="{00000000-0005-0000-0000-00008B010000}"/>
    <cellStyle name="20% - Accent1 6 2 2 2 2" xfId="4926" xr:uid="{00000000-0005-0000-0000-00008C010000}"/>
    <cellStyle name="20% - Accent1 6 2 2 2 2 2" xfId="22822" xr:uid="{9A1AD881-D2EB-419A-96CF-F24E90E86B5E}"/>
    <cellStyle name="20% - Accent1 6 2 2 2 2 2 2" xfId="37798" xr:uid="{B1A50584-5443-463B-B452-2AA70D5254C4}"/>
    <cellStyle name="20% - Accent1 6 2 2 2 2 3" xfId="30194" xr:uid="{37594AA9-3C3A-4906-8E52-7907B6EB1D41}"/>
    <cellStyle name="20% - Accent1 6 2 2 2 3" xfId="4925" xr:uid="{00000000-0005-0000-0000-00008D010000}"/>
    <cellStyle name="20% - Accent1 6 2 2 2 3 2" xfId="22821" xr:uid="{34524480-2305-443A-BCB5-F328426E7169}"/>
    <cellStyle name="20% - Accent1 6 2 2 2 3 2 2" xfId="37797" xr:uid="{014DB743-1EB5-46FD-9FBD-4729EFA24535}"/>
    <cellStyle name="20% - Accent1 6 2 2 2 3 3" xfId="30193" xr:uid="{3AC091ED-F6C2-4A35-8A46-E3463EEC2F2E}"/>
    <cellStyle name="20% - Accent1 6 2 2 2 4" xfId="22823" xr:uid="{F23255FA-C776-4FB4-A7CE-FF1EF1621D56}"/>
    <cellStyle name="20% - Accent1 6 2 2 2 4 2" xfId="37799" xr:uid="{8A4F4B60-F6F4-42CF-9804-18DCB70ADEB1}"/>
    <cellStyle name="20% - Accent1 6 2 2 2 5" xfId="30195" xr:uid="{7830448A-E0B6-48E7-9201-90D461214F28}"/>
    <cellStyle name="20% - Accent1 6 2 2 3" xfId="4924" xr:uid="{00000000-0005-0000-0000-00008E010000}"/>
    <cellStyle name="20% - Accent1 6 2 2 3 2" xfId="4923" xr:uid="{00000000-0005-0000-0000-00008F010000}"/>
    <cellStyle name="20% - Accent1 6 2 2 3 2 2" xfId="22819" xr:uid="{2F8CD923-D36E-494B-810A-5B7B2BAC7D26}"/>
    <cellStyle name="20% - Accent1 6 2 2 3 2 2 2" xfId="37795" xr:uid="{68C880DE-8F39-4494-83FE-0AFEA556D98A}"/>
    <cellStyle name="20% - Accent1 6 2 2 3 2 3" xfId="30191" xr:uid="{D13E202B-95CB-4919-89BC-6C6000C2558E}"/>
    <cellStyle name="20% - Accent1 6 2 2 3 3" xfId="22820" xr:uid="{C4CF3164-0C34-443F-AF67-E63883A2D4C8}"/>
    <cellStyle name="20% - Accent1 6 2 2 3 3 2" xfId="37796" xr:uid="{D5C864E5-23AC-499E-BB49-9F032099ABA1}"/>
    <cellStyle name="20% - Accent1 6 2 2 3 4" xfId="30192" xr:uid="{ED501801-FA9B-4D80-AE80-C68ABC3787D4}"/>
    <cellStyle name="20% - Accent1 6 2 2 4" xfId="4922" xr:uid="{00000000-0005-0000-0000-000090010000}"/>
    <cellStyle name="20% - Accent1 6 2 2 4 2" xfId="22818" xr:uid="{37C61265-B3A3-47AA-ADA6-ACE10AE3A9AE}"/>
    <cellStyle name="20% - Accent1 6 2 2 4 2 2" xfId="37794" xr:uid="{8949F6CC-9DCE-4BB6-844B-13E93F58FF6B}"/>
    <cellStyle name="20% - Accent1 6 2 2 4 3" xfId="30190" xr:uid="{CDA16843-3A1D-462A-900B-8D1AF10C662F}"/>
    <cellStyle name="20% - Accent1 6 2 2 5" xfId="22824" xr:uid="{4A3A6288-F760-4B75-B75C-58145A3DAB08}"/>
    <cellStyle name="20% - Accent1 6 2 2 5 2" xfId="37800" xr:uid="{7478F489-3802-434A-BECE-9531D3BF905F}"/>
    <cellStyle name="20% - Accent1 6 2 2 6" xfId="30196" xr:uid="{5601FFEE-03F4-40C6-A94B-E4D1BE5EC6E2}"/>
    <cellStyle name="20% - Accent1 6 2 3" xfId="4921" xr:uid="{00000000-0005-0000-0000-000091010000}"/>
    <cellStyle name="20% - Accent1 6 2 3 2" xfId="4920" xr:uid="{00000000-0005-0000-0000-000092010000}"/>
    <cellStyle name="20% - Accent1 6 2 3 2 2" xfId="22816" xr:uid="{A1DCE8DE-246F-47A6-90B9-D1FAD28F6F80}"/>
    <cellStyle name="20% - Accent1 6 2 3 2 2 2" xfId="37792" xr:uid="{34A117C3-1241-43B7-8E27-CE9CA9B9287A}"/>
    <cellStyle name="20% - Accent1 6 2 3 2 3" xfId="30188" xr:uid="{50EC13D7-5EE0-40BA-BCEA-51D58F1E0E6B}"/>
    <cellStyle name="20% - Accent1 6 2 3 3" xfId="4919" xr:uid="{00000000-0005-0000-0000-000093010000}"/>
    <cellStyle name="20% - Accent1 6 2 3 3 2" xfId="22815" xr:uid="{2CE97499-EA76-4E2B-90D4-8314FE120A96}"/>
    <cellStyle name="20% - Accent1 6 2 3 3 2 2" xfId="37791" xr:uid="{0DB589C6-5366-48B6-A737-8A30A9AE2D5B}"/>
    <cellStyle name="20% - Accent1 6 2 3 3 3" xfId="30187" xr:uid="{6DCB3F97-DAAA-40E7-8B95-D0A595728F44}"/>
    <cellStyle name="20% - Accent1 6 2 3 4" xfId="22817" xr:uid="{565E5516-7EF6-4A36-9194-AD2B32AC729D}"/>
    <cellStyle name="20% - Accent1 6 2 3 4 2" xfId="37793" xr:uid="{7576B714-A48D-49D1-8C97-F3330D5FE337}"/>
    <cellStyle name="20% - Accent1 6 2 3 5" xfId="30189" xr:uid="{8DBCE971-B6D2-46EC-A8C9-871031507B74}"/>
    <cellStyle name="20% - Accent1 6 2 4" xfId="4918" xr:uid="{00000000-0005-0000-0000-000094010000}"/>
    <cellStyle name="20% - Accent1 6 2 4 2" xfId="22814" xr:uid="{E4544B09-F774-4C01-BA81-D0E9082AB3D8}"/>
    <cellStyle name="20% - Accent1 6 2 4 2 2" xfId="37790" xr:uid="{702297CC-E760-489A-84F5-CBF37DE8B0F6}"/>
    <cellStyle name="20% - Accent1 6 2 4 3" xfId="30186" xr:uid="{8034418B-79E2-420E-93BE-A73C07A08546}"/>
    <cellStyle name="20% - Accent1 6 2 5" xfId="4917" xr:uid="{00000000-0005-0000-0000-000095010000}"/>
    <cellStyle name="20% - Accent1 6 2 5 2" xfId="4916" xr:uid="{00000000-0005-0000-0000-000096010000}"/>
    <cellStyle name="20% - Accent1 6 2 5 2 2" xfId="22812" xr:uid="{82393272-1810-44DF-A090-65E36BABC384}"/>
    <cellStyle name="20% - Accent1 6 2 5 2 2 2" xfId="37788" xr:uid="{B780E6D5-2E27-415F-83F4-33FEAE4BFA4F}"/>
    <cellStyle name="20% - Accent1 6 2 5 2 3" xfId="30184" xr:uid="{AAC5FF99-0456-4EA9-AA1A-6EED762E745D}"/>
    <cellStyle name="20% - Accent1 6 2 5 3" xfId="22813" xr:uid="{19BEF2CA-B80B-4291-A38A-31AF2F2E3FF9}"/>
    <cellStyle name="20% - Accent1 6 2 5 3 2" xfId="37789" xr:uid="{02D55F06-1925-42F1-83D5-48197346AD00}"/>
    <cellStyle name="20% - Accent1 6 2 5 4" xfId="30185" xr:uid="{05A930F3-97DB-43D1-92AA-091D9A2884AE}"/>
    <cellStyle name="20% - Accent1 6 2 6" xfId="4915" xr:uid="{00000000-0005-0000-0000-000097010000}"/>
    <cellStyle name="20% - Accent1 6 2 6 2" xfId="22811" xr:uid="{DA719CE7-6F4F-49FE-9167-82A12C6D3166}"/>
    <cellStyle name="20% - Accent1 6 2 6 2 2" xfId="37787" xr:uid="{99867EB5-F96C-456E-A0B2-D99EA84C2F0A}"/>
    <cellStyle name="20% - Accent1 6 2 6 3" xfId="30183" xr:uid="{FBD61670-9C65-4559-A9CE-BE7D46143D5B}"/>
    <cellStyle name="20% - Accent1 6 2 7" xfId="22825" xr:uid="{A2844B92-02CD-4C69-954E-0C8E906A688A}"/>
    <cellStyle name="20% - Accent1 6 2 7 2" xfId="37801" xr:uid="{5E3A3D71-9CF0-4E7B-BF8A-2688F2371FD1}"/>
    <cellStyle name="20% - Accent1 6 2 8" xfId="30197" xr:uid="{83FEE35C-86D0-4A23-8BA6-66C7D3EB6B71}"/>
    <cellStyle name="20% - Accent1 6 3" xfId="4914" xr:uid="{00000000-0005-0000-0000-000098010000}"/>
    <cellStyle name="20% - Accent1 6 3 2" xfId="4913" xr:uid="{00000000-0005-0000-0000-000099010000}"/>
    <cellStyle name="20% - Accent1 6 3 2 2" xfId="4912" xr:uid="{00000000-0005-0000-0000-00009A010000}"/>
    <cellStyle name="20% - Accent1 6 3 2 2 2" xfId="22808" xr:uid="{1893F27D-1B8E-4831-862C-70CB3209918E}"/>
    <cellStyle name="20% - Accent1 6 3 2 2 2 2" xfId="37784" xr:uid="{3B39883B-117A-40F0-AEAF-EBCD6A141436}"/>
    <cellStyle name="20% - Accent1 6 3 2 2 3" xfId="30180" xr:uid="{3182F20E-1865-4DA5-8880-FB872D3271C7}"/>
    <cellStyle name="20% - Accent1 6 3 2 3" xfId="4911" xr:uid="{00000000-0005-0000-0000-00009B010000}"/>
    <cellStyle name="20% - Accent1 6 3 2 3 2" xfId="22807" xr:uid="{FADF5676-3CDC-4D75-AC6E-A08D20415A14}"/>
    <cellStyle name="20% - Accent1 6 3 2 3 2 2" xfId="37783" xr:uid="{BA1FB5EB-A197-4889-A33D-1BF3829334D0}"/>
    <cellStyle name="20% - Accent1 6 3 2 3 3" xfId="30179" xr:uid="{9D67FA39-B2CB-4671-961B-28DB9343BFCA}"/>
    <cellStyle name="20% - Accent1 6 3 2 4" xfId="22809" xr:uid="{88A67624-7DFF-4216-8ECE-B8966DD6960E}"/>
    <cellStyle name="20% - Accent1 6 3 2 4 2" xfId="37785" xr:uid="{3492EE57-CEF8-408E-8741-3ACD7B907D36}"/>
    <cellStyle name="20% - Accent1 6 3 2 5" xfId="30181" xr:uid="{6F53212C-865C-4828-94EC-E295953BBDCD}"/>
    <cellStyle name="20% - Accent1 6 3 3" xfId="4910" xr:uid="{00000000-0005-0000-0000-00009C010000}"/>
    <cellStyle name="20% - Accent1 6 3 3 2" xfId="4909" xr:uid="{00000000-0005-0000-0000-00009D010000}"/>
    <cellStyle name="20% - Accent1 6 3 3 2 2" xfId="22805" xr:uid="{6754FCE1-B3E4-4754-9C26-F51A9F8855E1}"/>
    <cellStyle name="20% - Accent1 6 3 3 2 2 2" xfId="37781" xr:uid="{839F8EE9-85DE-42D6-8284-722DC35C3138}"/>
    <cellStyle name="20% - Accent1 6 3 3 2 3" xfId="30177" xr:uid="{58D9C48D-BA8E-478A-BE04-8DD8F25407BE}"/>
    <cellStyle name="20% - Accent1 6 3 3 3" xfId="22806" xr:uid="{78B9C53D-77FF-48D4-9FB5-22237B7DD10E}"/>
    <cellStyle name="20% - Accent1 6 3 3 3 2" xfId="37782" xr:uid="{B9BEBAC7-1500-4BF1-9821-BE0F4E1AB465}"/>
    <cellStyle name="20% - Accent1 6 3 3 4" xfId="30178" xr:uid="{65B72AD1-6335-4229-B435-A65CB1E8E4EF}"/>
    <cellStyle name="20% - Accent1 6 3 4" xfId="4908" xr:uid="{00000000-0005-0000-0000-00009E010000}"/>
    <cellStyle name="20% - Accent1 6 3 4 2" xfId="22804" xr:uid="{C0F06D8C-7B40-4077-8471-47358416916A}"/>
    <cellStyle name="20% - Accent1 6 3 4 2 2" xfId="37780" xr:uid="{7C503FD3-54CF-40C2-8ABD-CC82B4A9988B}"/>
    <cellStyle name="20% - Accent1 6 3 4 3" xfId="30176" xr:uid="{ECE973B7-A052-4E4E-A079-7D3B88191D32}"/>
    <cellStyle name="20% - Accent1 6 3 5" xfId="22810" xr:uid="{2F60171B-76FB-4ADC-A377-4E14AA46422C}"/>
    <cellStyle name="20% - Accent1 6 3 5 2" xfId="37786" xr:uid="{E6AE8339-8708-4EF3-8BF8-68BCF6433360}"/>
    <cellStyle name="20% - Accent1 6 3 6" xfId="30182" xr:uid="{E21A1422-BDBA-4691-8A89-D718BA74F419}"/>
    <cellStyle name="20% - Accent1 6 4" xfId="4907" xr:uid="{00000000-0005-0000-0000-00009F010000}"/>
    <cellStyle name="20% - Accent1 6 5" xfId="4906" xr:uid="{00000000-0005-0000-0000-0000A0010000}"/>
    <cellStyle name="20% - Accent1 6 5 2" xfId="22803" xr:uid="{754A603F-8BEC-4628-9DCD-B5FD726FEA18}"/>
    <cellStyle name="20% - Accent1 6 5 2 2" xfId="37779" xr:uid="{783A2577-58B2-44F3-922F-77950EA36941}"/>
    <cellStyle name="20% - Accent1 6 5 3" xfId="30175" xr:uid="{14251430-F94A-4459-BA3A-FC867438C45B}"/>
    <cellStyle name="20% - Accent1 7" xfId="110" xr:uid="{00000000-0005-0000-0000-00001C000000}"/>
    <cellStyle name="20% - Accent1 7 2" xfId="4905" xr:uid="{00000000-0005-0000-0000-0000A2010000}"/>
    <cellStyle name="20% - Accent1 7 2 2" xfId="22802" xr:uid="{98BA79AD-979E-4C76-8F39-F2890665B7E2}"/>
    <cellStyle name="20% - Accent1 7 2 2 2" xfId="37778" xr:uid="{83325D8B-B91B-4D44-A394-E7D870D24A52}"/>
    <cellStyle name="20% - Accent1 7 2 3" xfId="30174" xr:uid="{E8C0CF37-43CA-488E-8119-86882564E1C5}"/>
    <cellStyle name="20% - Accent1 7 3" xfId="4904" xr:uid="{00000000-0005-0000-0000-0000A3010000}"/>
    <cellStyle name="20% - Accent1 7 4" xfId="4903" xr:uid="{00000000-0005-0000-0000-0000A4010000}"/>
    <cellStyle name="20% - Accent1 7 4 2" xfId="22801" xr:uid="{49DA6A12-A098-46B7-8D08-6ED15210004D}"/>
    <cellStyle name="20% - Accent1 7 4 2 2" xfId="37777" xr:uid="{52DE5A0E-0132-49B7-A845-9E108281555F}"/>
    <cellStyle name="20% - Accent1 7 4 3" xfId="30173" xr:uid="{2AA65E47-8804-459B-B2A2-8EAFF93B8427}"/>
    <cellStyle name="20% - Accent1 8" xfId="4902" xr:uid="{00000000-0005-0000-0000-0000A5010000}"/>
    <cellStyle name="20% - Accent1 8 2" xfId="4901" xr:uid="{00000000-0005-0000-0000-0000A6010000}"/>
    <cellStyle name="20% - Accent1 8 2 2" xfId="4900" xr:uid="{00000000-0005-0000-0000-0000A7010000}"/>
    <cellStyle name="20% - Accent1 8 2 2 2" xfId="22798" xr:uid="{4639737C-0A17-4265-B3F4-6FE36DCA5D8F}"/>
    <cellStyle name="20% - Accent1 8 2 2 2 2" xfId="37774" xr:uid="{890E34C8-76B2-42EC-B36C-DB0A4756E888}"/>
    <cellStyle name="20% - Accent1 8 2 2 3" xfId="30170" xr:uid="{BD225414-B2BF-4774-A641-F33D67C2EC5F}"/>
    <cellStyle name="20% - Accent1 8 2 3" xfId="4899" xr:uid="{00000000-0005-0000-0000-0000A8010000}"/>
    <cellStyle name="20% - Accent1 8 2 3 2" xfId="4898" xr:uid="{00000000-0005-0000-0000-0000A9010000}"/>
    <cellStyle name="20% - Accent1 8 2 3 2 2" xfId="22796" xr:uid="{013D8821-C4C6-461D-B292-D60CFB956EFB}"/>
    <cellStyle name="20% - Accent1 8 2 3 2 2 2" xfId="37772" xr:uid="{F3AAA594-0715-4843-9E20-9577D62C4AF8}"/>
    <cellStyle name="20% - Accent1 8 2 3 2 3" xfId="30168" xr:uid="{EB2C7D90-2A2B-4D5A-9A3A-C5BA34A5B8B5}"/>
    <cellStyle name="20% - Accent1 8 2 3 3" xfId="22797" xr:uid="{4E5273EB-BB52-49E1-9F0B-0496995F672A}"/>
    <cellStyle name="20% - Accent1 8 2 3 3 2" xfId="37773" xr:uid="{00C260F9-DB0C-421A-8429-E18CC5945E0C}"/>
    <cellStyle name="20% - Accent1 8 2 3 4" xfId="30169" xr:uid="{03065D4F-19CD-4BCE-8E25-5C30D3FA8599}"/>
    <cellStyle name="20% - Accent1 8 2 4" xfId="22799" xr:uid="{C1A0239B-BC0A-495C-9641-65C8FE274D78}"/>
    <cellStyle name="20% - Accent1 8 2 4 2" xfId="37775" xr:uid="{AC1B1EDC-86BB-4B79-B5A8-5919E6344AB9}"/>
    <cellStyle name="20% - Accent1 8 2 5" xfId="30171" xr:uid="{66597B30-5145-45D7-B5AD-2019EDD942DA}"/>
    <cellStyle name="20% - Accent1 8 3" xfId="4897" xr:uid="{00000000-0005-0000-0000-0000AA010000}"/>
    <cellStyle name="20% - Accent1 8 3 2" xfId="22795" xr:uid="{91A9F6F9-A6C7-43E5-B4B9-1F7047D9A36B}"/>
    <cellStyle name="20% - Accent1 8 3 2 2" xfId="37771" xr:uid="{89E1F653-E03E-480C-BA3A-3C8418CA9224}"/>
    <cellStyle name="20% - Accent1 8 3 3" xfId="30167" xr:uid="{C3A659A4-AEA7-4304-BBC4-CFCDAEF7A957}"/>
    <cellStyle name="20% - Accent1 8 4" xfId="4896" xr:uid="{00000000-0005-0000-0000-0000AB010000}"/>
    <cellStyle name="20% - Accent1 8 4 2" xfId="4895" xr:uid="{00000000-0005-0000-0000-0000AC010000}"/>
    <cellStyle name="20% - Accent1 8 4 2 2" xfId="22793" xr:uid="{CA081C41-26B0-4B9A-BC0F-46C93376DDFB}"/>
    <cellStyle name="20% - Accent1 8 4 2 2 2" xfId="37769" xr:uid="{A552C1B8-0E05-4ED0-AC46-DA3E36584C3C}"/>
    <cellStyle name="20% - Accent1 8 4 2 3" xfId="30165" xr:uid="{4CC7D6A2-579E-4846-93B9-DE8C31B812CF}"/>
    <cellStyle name="20% - Accent1 8 4 3" xfId="22794" xr:uid="{C8FB4907-07C9-4247-B0B1-5453B5715C4A}"/>
    <cellStyle name="20% - Accent1 8 4 3 2" xfId="37770" xr:uid="{6B352537-452B-4BE4-AF9E-F6BE49CF7964}"/>
    <cellStyle name="20% - Accent1 8 4 4" xfId="30166" xr:uid="{BE0CDC32-D825-4D49-8B77-4F0328E181CC}"/>
    <cellStyle name="20% - Accent1 8 5" xfId="4894" xr:uid="{00000000-0005-0000-0000-0000AD010000}"/>
    <cellStyle name="20% - Accent1 8 5 2" xfId="22792" xr:uid="{644DB9D2-8961-47C7-A14A-FAA76D379AE2}"/>
    <cellStyle name="20% - Accent1 8 5 2 2" xfId="37768" xr:uid="{70D72B2F-10E0-4AE2-B391-D1335BFC1569}"/>
    <cellStyle name="20% - Accent1 8 5 3" xfId="30164" xr:uid="{D7E5C9D2-D89D-4835-8D5E-ADEB24618049}"/>
    <cellStyle name="20% - Accent1 8 6" xfId="22800" xr:uid="{FF5116E7-6623-4242-9B7F-1133083A1919}"/>
    <cellStyle name="20% - Accent1 8 6 2" xfId="37776" xr:uid="{9319B3C0-A628-43D5-834A-B49C11F81A08}"/>
    <cellStyle name="20% - Accent1 8 7" xfId="30172" xr:uid="{452FE0CB-7A26-4300-9E05-C12362C3BB7A}"/>
    <cellStyle name="20% - Accent1 9" xfId="4893" xr:uid="{00000000-0005-0000-0000-0000AE010000}"/>
    <cellStyle name="20% - Accent1 9 2" xfId="4892" xr:uid="{00000000-0005-0000-0000-0000AF010000}"/>
    <cellStyle name="20% - Accent1 9 2 2" xfId="4891" xr:uid="{00000000-0005-0000-0000-0000B0010000}"/>
    <cellStyle name="20% - Accent1 9 2 2 2" xfId="22789" xr:uid="{156170AE-EBD3-478B-B3B5-027B1ACB8D7F}"/>
    <cellStyle name="20% - Accent1 9 2 2 2 2" xfId="37765" xr:uid="{44065736-E538-46CC-A992-1618522E67B4}"/>
    <cellStyle name="20% - Accent1 9 2 2 3" xfId="30161" xr:uid="{C61B0A72-DDF3-4F88-85F9-042BDDC63F51}"/>
    <cellStyle name="20% - Accent1 9 2 3" xfId="4890" xr:uid="{00000000-0005-0000-0000-0000B1010000}"/>
    <cellStyle name="20% - Accent1 9 2 3 2" xfId="22788" xr:uid="{97ED8A68-935C-4B29-9527-5E5C3823A784}"/>
    <cellStyle name="20% - Accent1 9 2 3 2 2" xfId="37764" xr:uid="{88CF7AAB-E090-4807-AD44-EE55CD8D859B}"/>
    <cellStyle name="20% - Accent1 9 2 3 3" xfId="30160" xr:uid="{64E4DA79-8B9F-4A72-B76E-C79CC0524A3F}"/>
    <cellStyle name="20% - Accent1 9 2 4" xfId="22790" xr:uid="{23670A31-D449-4384-A2C9-612BB112FC01}"/>
    <cellStyle name="20% - Accent1 9 2 4 2" xfId="37766" xr:uid="{138468DB-B9ED-4ABF-A734-1500D8B9A426}"/>
    <cellStyle name="20% - Accent1 9 2 5" xfId="30162" xr:uid="{C86D716A-70CD-4999-B522-52F1DAF53C69}"/>
    <cellStyle name="20% - Accent1 9 3" xfId="4889" xr:uid="{00000000-0005-0000-0000-0000B2010000}"/>
    <cellStyle name="20% - Accent1 9 3 2" xfId="22787" xr:uid="{B2D23CFA-C775-4AFB-9C16-589B3CAFFD45}"/>
    <cellStyle name="20% - Accent1 9 3 2 2" xfId="37763" xr:uid="{885693D5-F9C8-45D8-97B2-A6C44E2DF81B}"/>
    <cellStyle name="20% - Accent1 9 3 3" xfId="30159" xr:uid="{AD108F12-CD2D-47F3-84C5-3BBB8E163296}"/>
    <cellStyle name="20% - Accent1 9 4" xfId="4888" xr:uid="{00000000-0005-0000-0000-0000B3010000}"/>
    <cellStyle name="20% - Accent1 9 4 2" xfId="4887" xr:uid="{00000000-0005-0000-0000-0000B4010000}"/>
    <cellStyle name="20% - Accent1 9 4 2 2" xfId="22785" xr:uid="{1D76813B-AD32-42FC-8E37-23F58C175A73}"/>
    <cellStyle name="20% - Accent1 9 4 2 2 2" xfId="37761" xr:uid="{DC429F8E-68D4-4082-BD8C-0A8A2E13BE90}"/>
    <cellStyle name="20% - Accent1 9 4 2 3" xfId="30157" xr:uid="{55591B5E-FAB6-485E-AFAA-0486793E46B8}"/>
    <cellStyle name="20% - Accent1 9 4 3" xfId="22786" xr:uid="{16247AD9-10BF-4CFF-8292-55C31BBE35A0}"/>
    <cellStyle name="20% - Accent1 9 4 3 2" xfId="37762" xr:uid="{A618FCCE-DBF5-43E4-A141-0A4EB35AD855}"/>
    <cellStyle name="20% - Accent1 9 4 4" xfId="30158" xr:uid="{363BD1A9-2661-454F-8C2F-0C1C5311DB45}"/>
    <cellStyle name="20% - Accent1 9 5" xfId="4886" xr:uid="{00000000-0005-0000-0000-0000B5010000}"/>
    <cellStyle name="20% - Accent1 9 5 2" xfId="22784" xr:uid="{D9B19913-26AD-446D-9966-BAFFBE45505C}"/>
    <cellStyle name="20% - Accent1 9 5 2 2" xfId="37760" xr:uid="{61B51594-0D6C-44F2-B0D0-DB919350F293}"/>
    <cellStyle name="20% - Accent1 9 5 3" xfId="30156" xr:uid="{4B2FD9D7-5945-4981-8EDA-AFC88EFBA975}"/>
    <cellStyle name="20% - Accent1 9 6" xfId="22791" xr:uid="{9402FF94-F79E-48AB-8EF0-DB6F01322CFF}"/>
    <cellStyle name="20% - Accent1 9 6 2" xfId="37767" xr:uid="{C767AB58-826D-4CA4-96A6-028A6F066553}"/>
    <cellStyle name="20% - Accent1 9 7" xfId="30163" xr:uid="{04EE8703-4AED-43E3-984D-AAF7C8B446AB}"/>
    <cellStyle name="20% - Accent2" xfId="86" builtinId="34" customBuiltin="1"/>
    <cellStyle name="20% - Accent2 10" xfId="4885" xr:uid="{00000000-0005-0000-0000-0000B6010000}"/>
    <cellStyle name="20% - Accent2 10 2" xfId="4884" xr:uid="{00000000-0005-0000-0000-0000B7010000}"/>
    <cellStyle name="20% - Accent2 10 2 2" xfId="4883" xr:uid="{00000000-0005-0000-0000-0000B8010000}"/>
    <cellStyle name="20% - Accent2 10 2 2 2" xfId="22781" xr:uid="{C205BC03-D8ED-48DE-BF66-71AFAD53B2A7}"/>
    <cellStyle name="20% - Accent2 10 2 2 2 2" xfId="37757" xr:uid="{118EA1F1-BD4F-4039-BEA4-3A52E6A9E41C}"/>
    <cellStyle name="20% - Accent2 10 2 2 3" xfId="30153" xr:uid="{8EAB1F93-76AB-4B13-8246-F149E7A65237}"/>
    <cellStyle name="20% - Accent2 10 2 3" xfId="4882" xr:uid="{00000000-0005-0000-0000-0000B9010000}"/>
    <cellStyle name="20% - Accent2 10 2 3 2" xfId="22780" xr:uid="{0F3CCA4D-FA8D-4DF3-B829-AC66FAECB032}"/>
    <cellStyle name="20% - Accent2 10 2 3 2 2" xfId="37756" xr:uid="{D059F487-19A3-4FC4-BA28-CF447424D0EC}"/>
    <cellStyle name="20% - Accent2 10 2 3 3" xfId="30152" xr:uid="{CA239ED1-9639-4E19-B1B0-894E6C3F730B}"/>
    <cellStyle name="20% - Accent2 10 2 4" xfId="22782" xr:uid="{1D69CB85-D2B5-4976-A528-D61D92B8FACE}"/>
    <cellStyle name="20% - Accent2 10 2 4 2" xfId="37758" xr:uid="{B01F5252-C24C-4D80-99AE-657454F274A3}"/>
    <cellStyle name="20% - Accent2 10 2 5" xfId="30154" xr:uid="{C74A3536-9CFB-4236-90AB-A1EB78C6D9B9}"/>
    <cellStyle name="20% - Accent2 10 3" xfId="4881" xr:uid="{00000000-0005-0000-0000-0000BA010000}"/>
    <cellStyle name="20% - Accent2 10 3 2" xfId="22779" xr:uid="{B6B61EDE-F642-4FF6-B338-60D0F6DE24B9}"/>
    <cellStyle name="20% - Accent2 10 3 2 2" xfId="37755" xr:uid="{73A8E8DB-FFD6-431C-9AF3-D6539DE7B087}"/>
    <cellStyle name="20% - Accent2 10 3 3" xfId="30151" xr:uid="{40964F2F-8386-40CC-8951-412216810E22}"/>
    <cellStyle name="20% - Accent2 10 4" xfId="4880" xr:uid="{00000000-0005-0000-0000-0000BB010000}"/>
    <cellStyle name="20% - Accent2 10 4 2" xfId="4879" xr:uid="{00000000-0005-0000-0000-0000BC010000}"/>
    <cellStyle name="20% - Accent2 10 4 2 2" xfId="22777" xr:uid="{E7A8FE83-8DBF-4CD2-BDD3-426385DB7098}"/>
    <cellStyle name="20% - Accent2 10 4 2 2 2" xfId="37753" xr:uid="{0FB8254D-6FC2-43EE-A08C-F59CFA7568C8}"/>
    <cellStyle name="20% - Accent2 10 4 2 3" xfId="30149" xr:uid="{3E01BD4D-7C13-44E9-8956-298EF2F8D993}"/>
    <cellStyle name="20% - Accent2 10 4 3" xfId="22778" xr:uid="{573043EB-404C-478F-87B3-CCAD696AF447}"/>
    <cellStyle name="20% - Accent2 10 4 3 2" xfId="37754" xr:uid="{4ECD664B-BD4E-46E1-A229-DF2498642CD9}"/>
    <cellStyle name="20% - Accent2 10 4 4" xfId="30150" xr:uid="{615F5265-1C37-4B31-9EF0-77DADBF2342F}"/>
    <cellStyle name="20% - Accent2 10 5" xfId="4878" xr:uid="{00000000-0005-0000-0000-0000BD010000}"/>
    <cellStyle name="20% - Accent2 10 5 2" xfId="22776" xr:uid="{9273A205-4A03-4B85-BAE3-91CCA7F604DF}"/>
    <cellStyle name="20% - Accent2 10 5 2 2" xfId="37752" xr:uid="{72BB96D3-6E94-4DB7-9939-4E38298903CD}"/>
    <cellStyle name="20% - Accent2 10 5 3" xfId="30148" xr:uid="{09B349D8-BBE7-4D93-BE4C-ABBCED1582BB}"/>
    <cellStyle name="20% - Accent2 10 6" xfId="22783" xr:uid="{0FCF69F8-2BF7-4946-8B2B-0729889EAFB1}"/>
    <cellStyle name="20% - Accent2 10 6 2" xfId="37759" xr:uid="{61CB6BE7-B7ED-4615-B68E-F2B9408FD66A}"/>
    <cellStyle name="20% - Accent2 10 7" xfId="30155" xr:uid="{E1638EE3-A43E-4083-B64D-0B9F908F434E}"/>
    <cellStyle name="20% - Accent2 11" xfId="4877" xr:uid="{00000000-0005-0000-0000-0000BE010000}"/>
    <cellStyle name="20% - Accent2 11 2" xfId="4876" xr:uid="{00000000-0005-0000-0000-0000BF010000}"/>
    <cellStyle name="20% - Accent2 11 2 2" xfId="22774" xr:uid="{4E00A092-4E56-4CFE-AB9A-773CD09780A5}"/>
    <cellStyle name="20% - Accent2 11 2 2 2" xfId="37750" xr:uid="{38AEAD9A-FE4D-4D48-A93B-B7BE15D0342A}"/>
    <cellStyle name="20% - Accent2 11 2 3" xfId="30146" xr:uid="{809D0EE8-B5C1-45AB-84B8-66798CC23471}"/>
    <cellStyle name="20% - Accent2 11 3" xfId="4875" xr:uid="{00000000-0005-0000-0000-0000C0010000}"/>
    <cellStyle name="20% - Accent2 11 3 2" xfId="4874" xr:uid="{00000000-0005-0000-0000-0000C1010000}"/>
    <cellStyle name="20% - Accent2 11 3 2 2" xfId="22772" xr:uid="{11657F02-EDEF-45E7-8720-BAB0AC0590FD}"/>
    <cellStyle name="20% - Accent2 11 3 2 2 2" xfId="37748" xr:uid="{96757C56-C949-434E-9008-32AECCA7AAF3}"/>
    <cellStyle name="20% - Accent2 11 3 2 3" xfId="30144" xr:uid="{6D81D2C5-58A7-4096-9FF0-CCB15988EE54}"/>
    <cellStyle name="20% - Accent2 11 3 3" xfId="22773" xr:uid="{6D665376-C333-4C0A-9914-CC6B4E4F0514}"/>
    <cellStyle name="20% - Accent2 11 3 3 2" xfId="37749" xr:uid="{166CC778-C996-4C67-B8A0-4D3814EC5BB3}"/>
    <cellStyle name="20% - Accent2 11 3 4" xfId="30145" xr:uid="{4232CEE2-EB3D-4E02-B4A9-C3A1D158B1A6}"/>
    <cellStyle name="20% - Accent2 11 4" xfId="22775" xr:uid="{59097FAD-EBE4-4B1D-AEC8-76A62CB8E6F7}"/>
    <cellStyle name="20% - Accent2 11 4 2" xfId="37751" xr:uid="{5FED2C5E-DDFE-4161-8CA8-BCC7BEFC2107}"/>
    <cellStyle name="20% - Accent2 11 5" xfId="30147" xr:uid="{1BD06B30-AB3F-4923-963D-F9DA344C6F11}"/>
    <cellStyle name="20% - Accent2 12" xfId="4873" xr:uid="{00000000-0005-0000-0000-0000C2010000}"/>
    <cellStyle name="20% - Accent2 12 2" xfId="4872" xr:uid="{00000000-0005-0000-0000-0000C3010000}"/>
    <cellStyle name="20% - Accent2 12 2 2" xfId="22770" xr:uid="{B39EC989-468A-4F22-BEAB-769EFADD5B05}"/>
    <cellStyle name="20% - Accent2 12 2 2 2" xfId="37746" xr:uid="{403241A1-E2AD-4354-A3CA-9048BE4102A9}"/>
    <cellStyle name="20% - Accent2 12 2 3" xfId="30142" xr:uid="{182D39DD-547C-42F0-BCFD-EF58EAF7286D}"/>
    <cellStyle name="20% - Accent2 12 3" xfId="4871" xr:uid="{00000000-0005-0000-0000-0000C4010000}"/>
    <cellStyle name="20% - Accent2 12 3 2" xfId="22769" xr:uid="{A2AADC2A-809F-4666-B485-614FA51FAB95}"/>
    <cellStyle name="20% - Accent2 12 3 2 2" xfId="37745" xr:uid="{39239837-57A8-4566-B24A-B98336CBE3EF}"/>
    <cellStyle name="20% - Accent2 12 3 3" xfId="30141" xr:uid="{BBB49794-2ED6-4AB2-99F6-3AE0E401FADF}"/>
    <cellStyle name="20% - Accent2 12 4" xfId="22771" xr:uid="{4B34519A-22E8-4464-AEBE-66865ECBB2D7}"/>
    <cellStyle name="20% - Accent2 12 4 2" xfId="37747" xr:uid="{FF280F67-81AB-4F91-BF8A-FB87EFA08BAD}"/>
    <cellStyle name="20% - Accent2 12 5" xfId="30143" xr:uid="{1A8BE707-AE53-41DF-9112-B3999E179A99}"/>
    <cellStyle name="20% - Accent2 13" xfId="4870" xr:uid="{00000000-0005-0000-0000-0000C5010000}"/>
    <cellStyle name="20% - Accent2 13 2" xfId="4869" xr:uid="{00000000-0005-0000-0000-0000C6010000}"/>
    <cellStyle name="20% - Accent2 13 2 2" xfId="22767" xr:uid="{1974B9CC-CC0A-42FF-A46A-2213282EDA9D}"/>
    <cellStyle name="20% - Accent2 13 2 2 2" xfId="37743" xr:uid="{B3854410-3668-4F1C-85B4-48C2E526EEA3}"/>
    <cellStyle name="20% - Accent2 13 2 3" xfId="30139" xr:uid="{9DA666A7-34A4-4EE1-97D0-B8A3E052147C}"/>
    <cellStyle name="20% - Accent2 13 3" xfId="4868" xr:uid="{00000000-0005-0000-0000-0000C7010000}"/>
    <cellStyle name="20% - Accent2 13 3 2" xfId="22766" xr:uid="{477F7332-B10F-4A77-A6EA-16027B417469}"/>
    <cellStyle name="20% - Accent2 13 3 2 2" xfId="37742" xr:uid="{ECE00180-C31B-44B1-AC1A-95270E08A2F1}"/>
    <cellStyle name="20% - Accent2 13 3 3" xfId="30138" xr:uid="{07197745-3896-4378-A56C-65E6ECB14AF3}"/>
    <cellStyle name="20% - Accent2 13 4" xfId="22768" xr:uid="{F109B467-2B1F-454D-A59B-B65860ED600C}"/>
    <cellStyle name="20% - Accent2 13 4 2" xfId="37744" xr:uid="{C0EA61D5-4E49-46DD-A0D0-15E04A715781}"/>
    <cellStyle name="20% - Accent2 13 5" xfId="30140" xr:uid="{B8BE4915-5E95-48BE-B969-B26C8A05B49C}"/>
    <cellStyle name="20% - Accent2 14" xfId="4867" xr:uid="{00000000-0005-0000-0000-0000C8010000}"/>
    <cellStyle name="20% - Accent2 14 2" xfId="4866" xr:uid="{00000000-0005-0000-0000-0000C9010000}"/>
    <cellStyle name="20% - Accent2 14 2 2" xfId="22765" xr:uid="{782FD421-3E44-4519-BF8A-1E27E39B0D6C}"/>
    <cellStyle name="20% - Accent2 14 2 2 2" xfId="37741" xr:uid="{D1864399-8E82-469F-8370-E6590392E1E5}"/>
    <cellStyle name="20% - Accent2 14 2 3" xfId="30137" xr:uid="{29B1EFF6-0E33-4960-B5DC-E5320DB974AA}"/>
    <cellStyle name="20% - Accent2 15" xfId="4865" xr:uid="{00000000-0005-0000-0000-0000CA010000}"/>
    <cellStyle name="20% - Accent2 15 2" xfId="22764" xr:uid="{DF8DF82A-A64F-4003-8A0E-E65661F1FC6C}"/>
    <cellStyle name="20% - Accent2 15 2 2" xfId="37740" xr:uid="{89CA9F8C-4CEB-433F-8FB5-494035DA82A1}"/>
    <cellStyle name="20% - Accent2 15 3" xfId="30136" xr:uid="{5F3F0D11-14E1-4FC3-8519-0680632FF506}"/>
    <cellStyle name="20% - Accent2 16" xfId="4864" xr:uid="{00000000-0005-0000-0000-0000CB010000}"/>
    <cellStyle name="20% - Accent2 17" xfId="20642" xr:uid="{B0DCB751-278A-44D4-A62F-EE7218833106}"/>
    <cellStyle name="20% - Accent2 17 2" xfId="35643" xr:uid="{7B07E5E4-A82D-45A5-8B6A-B0DF28B26BA8}"/>
    <cellStyle name="20% - Accent2 18" xfId="27946" xr:uid="{EC99B8EB-241B-4A5B-8534-75C2CCE4D42F}"/>
    <cellStyle name="20% - Accent2 2" xfId="196" xr:uid="{00000000-0005-0000-0000-00001D000000}"/>
    <cellStyle name="20% - Accent2 2 2" xfId="4863" xr:uid="{00000000-0005-0000-0000-0000CD010000}"/>
    <cellStyle name="20% - Accent2 2 3" xfId="4862" xr:uid="{00000000-0005-0000-0000-0000CE010000}"/>
    <cellStyle name="20% - Accent2 2 3 10" xfId="30135" xr:uid="{9BD3F5F9-9883-4F54-8AB4-14CD906FB20A}"/>
    <cellStyle name="20% - Accent2 2 3 2" xfId="4861" xr:uid="{00000000-0005-0000-0000-0000CF010000}"/>
    <cellStyle name="20% - Accent2 2 3 2 2" xfId="4860" xr:uid="{00000000-0005-0000-0000-0000D0010000}"/>
    <cellStyle name="20% - Accent2 2 3 2 2 2" xfId="4859" xr:uid="{00000000-0005-0000-0000-0000D1010000}"/>
    <cellStyle name="20% - Accent2 2 3 2 2 2 2" xfId="4858" xr:uid="{00000000-0005-0000-0000-0000D2010000}"/>
    <cellStyle name="20% - Accent2 2 3 2 2 2 2 2" xfId="22759" xr:uid="{75AF00EA-3E0A-489E-A6F7-680DBDF9ED56}"/>
    <cellStyle name="20% - Accent2 2 3 2 2 2 2 2 2" xfId="37735" xr:uid="{CA37387B-CD45-4FC2-BFF6-CD33360BA331}"/>
    <cellStyle name="20% - Accent2 2 3 2 2 2 2 3" xfId="30131" xr:uid="{B0A01F03-0F89-4864-B567-52BDC3D7484C}"/>
    <cellStyle name="20% - Accent2 2 3 2 2 2 3" xfId="4857" xr:uid="{00000000-0005-0000-0000-0000D3010000}"/>
    <cellStyle name="20% - Accent2 2 3 2 2 2 3 2" xfId="22758" xr:uid="{BB2FD4BE-B732-4F2C-A64B-BBEC17A346DB}"/>
    <cellStyle name="20% - Accent2 2 3 2 2 2 3 2 2" xfId="37734" xr:uid="{CD95F58D-FA59-4600-BEFD-02DD38373613}"/>
    <cellStyle name="20% - Accent2 2 3 2 2 2 3 3" xfId="30130" xr:uid="{81185046-1692-45E2-B122-ADF76D8A0118}"/>
    <cellStyle name="20% - Accent2 2 3 2 2 2 4" xfId="22760" xr:uid="{880562BB-8739-43AF-89ED-15A6467C9CBB}"/>
    <cellStyle name="20% - Accent2 2 3 2 2 2 4 2" xfId="37736" xr:uid="{BCBD7AB2-5AC2-4736-BAF1-920F6E14480E}"/>
    <cellStyle name="20% - Accent2 2 3 2 2 2 5" xfId="30132" xr:uid="{FFE2ABED-5537-45CF-BDD0-554F06987298}"/>
    <cellStyle name="20% - Accent2 2 3 2 2 3" xfId="4856" xr:uid="{00000000-0005-0000-0000-0000D4010000}"/>
    <cellStyle name="20% - Accent2 2 3 2 2 3 2" xfId="4855" xr:uid="{00000000-0005-0000-0000-0000D5010000}"/>
    <cellStyle name="20% - Accent2 2 3 2 2 3 2 2" xfId="22756" xr:uid="{2C863A1E-170F-4105-8BCF-9955D4CE9E78}"/>
    <cellStyle name="20% - Accent2 2 3 2 2 3 2 2 2" xfId="37732" xr:uid="{9768CD34-0F3E-4C48-A816-7F8DB458E892}"/>
    <cellStyle name="20% - Accent2 2 3 2 2 3 2 3" xfId="30128" xr:uid="{97B1FBD3-B23A-4E54-ADB9-46E8BBC3C603}"/>
    <cellStyle name="20% - Accent2 2 3 2 2 3 3" xfId="22757" xr:uid="{591FAB50-1487-4040-960C-3D2BA76A4677}"/>
    <cellStyle name="20% - Accent2 2 3 2 2 3 3 2" xfId="37733" xr:uid="{837EAFA1-970E-4C8C-9BFB-8D393F360ED6}"/>
    <cellStyle name="20% - Accent2 2 3 2 2 3 4" xfId="30129" xr:uid="{A40018B4-9A0B-45A0-94E9-1B773FB549E5}"/>
    <cellStyle name="20% - Accent2 2 3 2 2 4" xfId="4854" xr:uid="{00000000-0005-0000-0000-0000D6010000}"/>
    <cellStyle name="20% - Accent2 2 3 2 2 4 2" xfId="22755" xr:uid="{B069B6ED-48E6-4D75-842F-9F80B4139F9C}"/>
    <cellStyle name="20% - Accent2 2 3 2 2 4 2 2" xfId="37731" xr:uid="{923E8C7A-5E32-477E-92DB-9F1A7890B624}"/>
    <cellStyle name="20% - Accent2 2 3 2 2 4 3" xfId="30127" xr:uid="{6C014426-3E8F-44FE-85DB-B5E466CF1B8A}"/>
    <cellStyle name="20% - Accent2 2 3 2 2 5" xfId="22761" xr:uid="{6F84C22A-7B84-4999-8F24-9BA21B75487A}"/>
    <cellStyle name="20% - Accent2 2 3 2 2 5 2" xfId="37737" xr:uid="{CB34720A-3317-4B66-AB42-2E03A69E70F9}"/>
    <cellStyle name="20% - Accent2 2 3 2 2 6" xfId="30133" xr:uid="{895217D5-1871-414A-8DE5-2C6DA0CCC7ED}"/>
    <cellStyle name="20% - Accent2 2 3 2 3" xfId="4853" xr:uid="{00000000-0005-0000-0000-0000D7010000}"/>
    <cellStyle name="20% - Accent2 2 3 2 3 2" xfId="4852" xr:uid="{00000000-0005-0000-0000-0000D8010000}"/>
    <cellStyle name="20% - Accent2 2 3 2 3 2 2" xfId="4851" xr:uid="{00000000-0005-0000-0000-0000D9010000}"/>
    <cellStyle name="20% - Accent2 2 3 2 3 2 2 2" xfId="22752" xr:uid="{97666246-611F-4798-B703-53D063D58010}"/>
    <cellStyle name="20% - Accent2 2 3 2 3 2 2 2 2" xfId="37728" xr:uid="{B3622A65-D0B3-45C2-B5BE-1D6C54B715B8}"/>
    <cellStyle name="20% - Accent2 2 3 2 3 2 2 3" xfId="30124" xr:uid="{19EA9057-F9CA-4988-8D08-517802FBB4D1}"/>
    <cellStyle name="20% - Accent2 2 3 2 3 2 3" xfId="4850" xr:uid="{00000000-0005-0000-0000-0000DA010000}"/>
    <cellStyle name="20% - Accent2 2 3 2 3 2 3 2" xfId="22751" xr:uid="{4CAA806A-0E60-41BC-AB44-D6F9E7449E57}"/>
    <cellStyle name="20% - Accent2 2 3 2 3 2 3 2 2" xfId="37727" xr:uid="{753819E4-0880-4954-8235-BD914ED2CAD0}"/>
    <cellStyle name="20% - Accent2 2 3 2 3 2 3 3" xfId="30123" xr:uid="{CB91CDAC-75C9-4B23-A9D6-64D79BB50D5D}"/>
    <cellStyle name="20% - Accent2 2 3 2 3 2 4" xfId="22753" xr:uid="{B1E70379-A671-4612-A38A-05AC98D9EECF}"/>
    <cellStyle name="20% - Accent2 2 3 2 3 2 4 2" xfId="37729" xr:uid="{B30FB53F-4932-49B4-B0EB-4139ECC1D9F4}"/>
    <cellStyle name="20% - Accent2 2 3 2 3 2 5" xfId="30125" xr:uid="{40052B01-57DA-4981-A3AF-F6E70B16033C}"/>
    <cellStyle name="20% - Accent2 2 3 2 3 3" xfId="4849" xr:uid="{00000000-0005-0000-0000-0000DB010000}"/>
    <cellStyle name="20% - Accent2 2 3 2 3 3 2" xfId="4848" xr:uid="{00000000-0005-0000-0000-0000DC010000}"/>
    <cellStyle name="20% - Accent2 2 3 2 3 3 2 2" xfId="22749" xr:uid="{F7885D11-2015-465F-97E9-83DF85C77582}"/>
    <cellStyle name="20% - Accent2 2 3 2 3 3 2 2 2" xfId="37725" xr:uid="{BA523B3C-D3E4-448E-B098-8276B81DFEA0}"/>
    <cellStyle name="20% - Accent2 2 3 2 3 3 2 3" xfId="30121" xr:uid="{3D37C759-016D-436B-BFCB-619AFC14C3F1}"/>
    <cellStyle name="20% - Accent2 2 3 2 3 3 3" xfId="22750" xr:uid="{75405154-A3E7-4BF2-BE75-261323E23A36}"/>
    <cellStyle name="20% - Accent2 2 3 2 3 3 3 2" xfId="37726" xr:uid="{78958FC2-42C3-44C9-B58D-2B47D257FE70}"/>
    <cellStyle name="20% - Accent2 2 3 2 3 3 4" xfId="30122" xr:uid="{87863E4F-9025-486D-944B-5742A285960C}"/>
    <cellStyle name="20% - Accent2 2 3 2 3 4" xfId="4847" xr:uid="{00000000-0005-0000-0000-0000DD010000}"/>
    <cellStyle name="20% - Accent2 2 3 2 3 4 2" xfId="22748" xr:uid="{01F93072-8DB1-4D59-944E-61AA419B462F}"/>
    <cellStyle name="20% - Accent2 2 3 2 3 4 2 2" xfId="37724" xr:uid="{A021EAC7-4F95-4925-B0DF-1808412DC2CD}"/>
    <cellStyle name="20% - Accent2 2 3 2 3 4 3" xfId="30120" xr:uid="{F49A0ABB-ABC0-47EF-906E-9D491F0E13EA}"/>
    <cellStyle name="20% - Accent2 2 3 2 3 5" xfId="22754" xr:uid="{1C2735FB-3749-429C-97E1-D0ECFA4FDA63}"/>
    <cellStyle name="20% - Accent2 2 3 2 3 5 2" xfId="37730" xr:uid="{C1A53216-963D-4D8A-A17E-D1E3813697E7}"/>
    <cellStyle name="20% - Accent2 2 3 2 3 6" xfId="30126" xr:uid="{993A2A29-1C21-44A6-8403-8A05F6CD0612}"/>
    <cellStyle name="20% - Accent2 2 3 2 4" xfId="4846" xr:uid="{00000000-0005-0000-0000-0000DE010000}"/>
    <cellStyle name="20% - Accent2 2 3 2 4 2" xfId="4845" xr:uid="{00000000-0005-0000-0000-0000DF010000}"/>
    <cellStyle name="20% - Accent2 2 3 2 4 2 2" xfId="22746" xr:uid="{FC54F81D-75BB-4712-BA6F-4CBC40949681}"/>
    <cellStyle name="20% - Accent2 2 3 2 4 2 2 2" xfId="37722" xr:uid="{4B89EDA4-DE83-4403-B3AF-6B48E1299374}"/>
    <cellStyle name="20% - Accent2 2 3 2 4 2 3" xfId="30118" xr:uid="{75FF710F-C642-4291-A51B-AE37260B8ACB}"/>
    <cellStyle name="20% - Accent2 2 3 2 4 3" xfId="4844" xr:uid="{00000000-0005-0000-0000-0000E0010000}"/>
    <cellStyle name="20% - Accent2 2 3 2 4 3 2" xfId="22745" xr:uid="{0CDC9CB8-7AC3-4C92-BC95-011F7C17C60C}"/>
    <cellStyle name="20% - Accent2 2 3 2 4 3 2 2" xfId="37721" xr:uid="{7127F2C0-7DA3-43B8-BF62-EE3A22DC3402}"/>
    <cellStyle name="20% - Accent2 2 3 2 4 3 3" xfId="30117" xr:uid="{84483673-9A59-4225-BCA4-ECA84505CF8B}"/>
    <cellStyle name="20% - Accent2 2 3 2 4 4" xfId="22747" xr:uid="{5F506B85-7B79-42A4-A55C-AB058FE9620E}"/>
    <cellStyle name="20% - Accent2 2 3 2 4 4 2" xfId="37723" xr:uid="{E1F1783B-A332-4C72-B0A5-F4E121A2E00D}"/>
    <cellStyle name="20% - Accent2 2 3 2 4 5" xfId="30119" xr:uid="{6D1E2299-11F3-4A65-9BBF-320C4995510F}"/>
    <cellStyle name="20% - Accent2 2 3 2 5" xfId="4843" xr:uid="{00000000-0005-0000-0000-0000E1010000}"/>
    <cellStyle name="20% - Accent2 2 3 2 5 2" xfId="22744" xr:uid="{C16F7A3F-9326-4F7A-BEB3-F256A3FBEEB5}"/>
    <cellStyle name="20% - Accent2 2 3 2 5 2 2" xfId="37720" xr:uid="{3B407F6D-2344-41F5-B9FB-7F7F2C794971}"/>
    <cellStyle name="20% - Accent2 2 3 2 5 3" xfId="30116" xr:uid="{DB599102-9098-4383-974E-8DB2964AF4DB}"/>
    <cellStyle name="20% - Accent2 2 3 2 6" xfId="4842" xr:uid="{00000000-0005-0000-0000-0000E2010000}"/>
    <cellStyle name="20% - Accent2 2 3 2 6 2" xfId="4841" xr:uid="{00000000-0005-0000-0000-0000E3010000}"/>
    <cellStyle name="20% - Accent2 2 3 2 6 2 2" xfId="22742" xr:uid="{04995251-A9A7-41E2-ADC4-F832E89C73C3}"/>
    <cellStyle name="20% - Accent2 2 3 2 6 2 2 2" xfId="37718" xr:uid="{909F8AC4-1BE1-485F-97D0-A0CABF096F38}"/>
    <cellStyle name="20% - Accent2 2 3 2 6 2 3" xfId="30114" xr:uid="{F38D9C12-3F9F-49F4-A324-74565D31FC66}"/>
    <cellStyle name="20% - Accent2 2 3 2 6 3" xfId="22743" xr:uid="{FF3E3D64-2F70-450A-8735-0CDD8DC18FEA}"/>
    <cellStyle name="20% - Accent2 2 3 2 6 3 2" xfId="37719" xr:uid="{FF059C98-C7D8-4666-B3C1-BC32B59D152B}"/>
    <cellStyle name="20% - Accent2 2 3 2 6 4" xfId="30115" xr:uid="{525E15AD-3193-428B-B7F9-6A167E40A939}"/>
    <cellStyle name="20% - Accent2 2 3 2 7" xfId="4840" xr:uid="{00000000-0005-0000-0000-0000E4010000}"/>
    <cellStyle name="20% - Accent2 2 3 2 7 2" xfId="22741" xr:uid="{ADEE621B-8B27-4C71-B657-6DCA90AFCC12}"/>
    <cellStyle name="20% - Accent2 2 3 2 7 2 2" xfId="37717" xr:uid="{0BDB67FB-DEA7-4747-9642-6A7C1892D601}"/>
    <cellStyle name="20% - Accent2 2 3 2 7 3" xfId="30113" xr:uid="{AB4ADDD0-2424-4F24-929D-79FBF2A8C805}"/>
    <cellStyle name="20% - Accent2 2 3 2 8" xfId="22762" xr:uid="{6501ADC1-6FF8-46D0-85A2-6EE87D2F2ED0}"/>
    <cellStyle name="20% - Accent2 2 3 2 8 2" xfId="37738" xr:uid="{C4E0B317-2633-4E70-87F4-9C692BAE3994}"/>
    <cellStyle name="20% - Accent2 2 3 2 9" xfId="30134" xr:uid="{CDA2C9DE-47C8-4F61-810D-7E7D614C9896}"/>
    <cellStyle name="20% - Accent2 2 3 3" xfId="4839" xr:uid="{00000000-0005-0000-0000-0000E5010000}"/>
    <cellStyle name="20% - Accent2 2 3 3 2" xfId="4838" xr:uid="{00000000-0005-0000-0000-0000E6010000}"/>
    <cellStyle name="20% - Accent2 2 3 3 2 2" xfId="4837" xr:uid="{00000000-0005-0000-0000-0000E7010000}"/>
    <cellStyle name="20% - Accent2 2 3 3 2 2 2" xfId="22738" xr:uid="{B1096FD9-791D-455B-9A56-3436E25B615E}"/>
    <cellStyle name="20% - Accent2 2 3 3 2 2 2 2" xfId="37714" xr:uid="{91BDCD74-6674-4FAE-8BC4-6EA03E569088}"/>
    <cellStyle name="20% - Accent2 2 3 3 2 2 3" xfId="30110" xr:uid="{A9B2BB6B-C13E-4F28-9BDA-14818C60E5DE}"/>
    <cellStyle name="20% - Accent2 2 3 3 2 3" xfId="4836" xr:uid="{00000000-0005-0000-0000-0000E8010000}"/>
    <cellStyle name="20% - Accent2 2 3 3 2 3 2" xfId="22737" xr:uid="{1C22AE0E-B519-4645-A683-2ACDEF9ED3B1}"/>
    <cellStyle name="20% - Accent2 2 3 3 2 3 2 2" xfId="37713" xr:uid="{FA6ABA88-B222-4529-A839-55C19CBB1813}"/>
    <cellStyle name="20% - Accent2 2 3 3 2 3 3" xfId="30109" xr:uid="{B7CF4827-B27D-435B-A5F6-725FE80E4171}"/>
    <cellStyle name="20% - Accent2 2 3 3 2 4" xfId="22739" xr:uid="{AEEF799C-A945-466C-8327-1A2026492624}"/>
    <cellStyle name="20% - Accent2 2 3 3 2 4 2" xfId="37715" xr:uid="{A79ABC33-06B5-4B31-88C3-FD72F7B35A4E}"/>
    <cellStyle name="20% - Accent2 2 3 3 2 5" xfId="30111" xr:uid="{133755CD-F5CE-4BA6-8040-ECD193B2320A}"/>
    <cellStyle name="20% - Accent2 2 3 3 3" xfId="4835" xr:uid="{00000000-0005-0000-0000-0000E9010000}"/>
    <cellStyle name="20% - Accent2 2 3 3 3 2" xfId="4834" xr:uid="{00000000-0005-0000-0000-0000EA010000}"/>
    <cellStyle name="20% - Accent2 2 3 3 3 2 2" xfId="22735" xr:uid="{BF958068-9568-4547-A0BB-6BBFA9D2DD93}"/>
    <cellStyle name="20% - Accent2 2 3 3 3 2 2 2" xfId="37711" xr:uid="{1FB48340-CD02-44F1-AF58-2872360303D4}"/>
    <cellStyle name="20% - Accent2 2 3 3 3 2 3" xfId="30107" xr:uid="{50E1B07F-EE31-45EC-B646-DAF38749AE59}"/>
    <cellStyle name="20% - Accent2 2 3 3 3 3" xfId="22736" xr:uid="{96BB062C-84EC-418F-907A-95171E933A8B}"/>
    <cellStyle name="20% - Accent2 2 3 3 3 3 2" xfId="37712" xr:uid="{5A6464E7-DF2F-46D6-AF1B-92F32373F05F}"/>
    <cellStyle name="20% - Accent2 2 3 3 3 4" xfId="30108" xr:uid="{8C7AC06B-0A89-4B59-9F41-445D46BDE36E}"/>
    <cellStyle name="20% - Accent2 2 3 3 4" xfId="4833" xr:uid="{00000000-0005-0000-0000-0000EB010000}"/>
    <cellStyle name="20% - Accent2 2 3 3 4 2" xfId="22734" xr:uid="{E5EEEE1E-A4AC-47A6-9A3E-C8D25E846176}"/>
    <cellStyle name="20% - Accent2 2 3 3 4 2 2" xfId="37710" xr:uid="{3F0BE8C0-EDFC-40BB-BC73-6F260EF36A6D}"/>
    <cellStyle name="20% - Accent2 2 3 3 4 3" xfId="30106" xr:uid="{73721E61-B1B0-4575-8830-97F309FAD389}"/>
    <cellStyle name="20% - Accent2 2 3 3 5" xfId="22740" xr:uid="{E1F8CA36-79A5-4EE3-8BF2-82A633EBFF42}"/>
    <cellStyle name="20% - Accent2 2 3 3 5 2" xfId="37716" xr:uid="{10FC8206-77D7-45E2-8C03-7B7FD0816514}"/>
    <cellStyle name="20% - Accent2 2 3 3 6" xfId="30112" xr:uid="{79FC0766-9524-4FF6-AF42-262BA64C9716}"/>
    <cellStyle name="20% - Accent2 2 3 4" xfId="4832" xr:uid="{00000000-0005-0000-0000-0000EC010000}"/>
    <cellStyle name="20% - Accent2 2 3 4 2" xfId="4831" xr:uid="{00000000-0005-0000-0000-0000ED010000}"/>
    <cellStyle name="20% - Accent2 2 3 4 2 2" xfId="4830" xr:uid="{00000000-0005-0000-0000-0000EE010000}"/>
    <cellStyle name="20% - Accent2 2 3 4 2 2 2" xfId="22731" xr:uid="{3E0EFD6C-3AD2-4C65-944F-1474590F0E2C}"/>
    <cellStyle name="20% - Accent2 2 3 4 2 2 2 2" xfId="37707" xr:uid="{D106D4D9-C690-4387-89D2-29770D13DF79}"/>
    <cellStyle name="20% - Accent2 2 3 4 2 2 3" xfId="30103" xr:uid="{35F1D626-B583-4999-8815-A441DF76D504}"/>
    <cellStyle name="20% - Accent2 2 3 4 2 3" xfId="4829" xr:uid="{00000000-0005-0000-0000-0000EF010000}"/>
    <cellStyle name="20% - Accent2 2 3 4 2 3 2" xfId="22730" xr:uid="{0CC4418C-36E1-4235-A41B-13AAA6393B91}"/>
    <cellStyle name="20% - Accent2 2 3 4 2 3 2 2" xfId="37706" xr:uid="{736855DD-E333-46AE-A274-AB4C8626F586}"/>
    <cellStyle name="20% - Accent2 2 3 4 2 3 3" xfId="30102" xr:uid="{9ABCBC4B-FC52-4302-A441-DE3344B517A3}"/>
    <cellStyle name="20% - Accent2 2 3 4 2 4" xfId="22732" xr:uid="{517A67B8-3197-40BF-AC1D-00FF3CB7AC16}"/>
    <cellStyle name="20% - Accent2 2 3 4 2 4 2" xfId="37708" xr:uid="{A1C2F59A-2DD2-49C2-9F38-C7D2886957F4}"/>
    <cellStyle name="20% - Accent2 2 3 4 2 5" xfId="30104" xr:uid="{A9851696-DAED-4A86-86D4-5E77ABE1BA99}"/>
    <cellStyle name="20% - Accent2 2 3 4 3" xfId="4828" xr:uid="{00000000-0005-0000-0000-0000F0010000}"/>
    <cellStyle name="20% - Accent2 2 3 4 3 2" xfId="4827" xr:uid="{00000000-0005-0000-0000-0000F1010000}"/>
    <cellStyle name="20% - Accent2 2 3 4 3 2 2" xfId="22728" xr:uid="{CBD94A24-710E-4931-BF02-30BD8D40080F}"/>
    <cellStyle name="20% - Accent2 2 3 4 3 2 2 2" xfId="37704" xr:uid="{9112C48E-7F47-4686-A0F1-E683F6FF14DD}"/>
    <cellStyle name="20% - Accent2 2 3 4 3 2 3" xfId="30100" xr:uid="{F1EF4968-3E64-40E9-A10D-8F3A4B39BE86}"/>
    <cellStyle name="20% - Accent2 2 3 4 3 3" xfId="22729" xr:uid="{C924ED61-94E2-4890-80F0-26A22EB88D65}"/>
    <cellStyle name="20% - Accent2 2 3 4 3 3 2" xfId="37705" xr:uid="{5D61B6D9-E36A-4D91-A6FC-0C206EEB2A76}"/>
    <cellStyle name="20% - Accent2 2 3 4 3 4" xfId="30101" xr:uid="{905033D9-5036-4C8B-9D6D-8A83FB7AA121}"/>
    <cellStyle name="20% - Accent2 2 3 4 4" xfId="4826" xr:uid="{00000000-0005-0000-0000-0000F2010000}"/>
    <cellStyle name="20% - Accent2 2 3 4 4 2" xfId="22727" xr:uid="{C1EFDD0E-DED4-491C-8D1C-1739B21B9EE6}"/>
    <cellStyle name="20% - Accent2 2 3 4 4 2 2" xfId="37703" xr:uid="{D103A35D-2A8A-41B1-B935-8DDA238826EC}"/>
    <cellStyle name="20% - Accent2 2 3 4 4 3" xfId="30099" xr:uid="{C9EBB0D1-8D96-46EF-A08F-8F8B80982376}"/>
    <cellStyle name="20% - Accent2 2 3 4 5" xfId="22733" xr:uid="{403AF3F6-7C81-4278-8EF3-52BD0ED53E99}"/>
    <cellStyle name="20% - Accent2 2 3 4 5 2" xfId="37709" xr:uid="{5C5BF97A-579E-477A-AAE7-D1DA0AB4CD45}"/>
    <cellStyle name="20% - Accent2 2 3 4 6" xfId="30105" xr:uid="{C4B95479-2931-48E4-AB0A-CDABC6B9D3DB}"/>
    <cellStyle name="20% - Accent2 2 3 5" xfId="4825" xr:uid="{00000000-0005-0000-0000-0000F3010000}"/>
    <cellStyle name="20% - Accent2 2 3 5 2" xfId="4824" xr:uid="{00000000-0005-0000-0000-0000F4010000}"/>
    <cellStyle name="20% - Accent2 2 3 5 2 2" xfId="22725" xr:uid="{74687F6E-A925-4615-9187-38AF796D5B55}"/>
    <cellStyle name="20% - Accent2 2 3 5 2 2 2" xfId="37701" xr:uid="{097965E9-7EB0-47B7-92A3-6744A8ED60CE}"/>
    <cellStyle name="20% - Accent2 2 3 5 2 3" xfId="30097" xr:uid="{28B34EDA-1766-421D-B407-5F5BCF10668C}"/>
    <cellStyle name="20% - Accent2 2 3 5 3" xfId="4823" xr:uid="{00000000-0005-0000-0000-0000F5010000}"/>
    <cellStyle name="20% - Accent2 2 3 5 3 2" xfId="22724" xr:uid="{04E3767C-9E49-457E-86E9-743F3AFC732B}"/>
    <cellStyle name="20% - Accent2 2 3 5 3 2 2" xfId="37700" xr:uid="{0B9AE658-2D35-487F-B8A2-1F62E7AFF22D}"/>
    <cellStyle name="20% - Accent2 2 3 5 3 3" xfId="30096" xr:uid="{09D06DFC-25E3-4762-AAC4-A796E8390AE3}"/>
    <cellStyle name="20% - Accent2 2 3 5 4" xfId="22726" xr:uid="{8F12E679-1B88-47E5-B35D-53A02EB647D1}"/>
    <cellStyle name="20% - Accent2 2 3 5 4 2" xfId="37702" xr:uid="{82026598-86ED-4B21-A4F4-284047490FEA}"/>
    <cellStyle name="20% - Accent2 2 3 5 5" xfId="30098" xr:uid="{4C41A1F0-556F-48A3-83F6-B6F2BE29463F}"/>
    <cellStyle name="20% - Accent2 2 3 6" xfId="4822" xr:uid="{00000000-0005-0000-0000-0000F6010000}"/>
    <cellStyle name="20% - Accent2 2 3 6 2" xfId="22723" xr:uid="{1E6C7BB6-AAE5-4850-BCDA-E58BEA8C6D78}"/>
    <cellStyle name="20% - Accent2 2 3 6 2 2" xfId="37699" xr:uid="{9B757481-59B2-48E2-83B6-B4AFF5EEF512}"/>
    <cellStyle name="20% - Accent2 2 3 6 3" xfId="30095" xr:uid="{78F7F0F1-14D1-422C-BA2D-77E63EBCE0FF}"/>
    <cellStyle name="20% - Accent2 2 3 7" xfId="4821" xr:uid="{00000000-0005-0000-0000-0000F7010000}"/>
    <cellStyle name="20% - Accent2 2 3 7 2" xfId="4820" xr:uid="{00000000-0005-0000-0000-0000F8010000}"/>
    <cellStyle name="20% - Accent2 2 3 7 2 2" xfId="22721" xr:uid="{44AADC09-9229-4735-B5C8-EC3F001DA963}"/>
    <cellStyle name="20% - Accent2 2 3 7 2 2 2" xfId="37697" xr:uid="{655D82CB-39F0-43AA-AA93-31FFCA1F835F}"/>
    <cellStyle name="20% - Accent2 2 3 7 2 3" xfId="30093" xr:uid="{6D0770FB-536B-478A-A355-FFF0B1DDA23F}"/>
    <cellStyle name="20% - Accent2 2 3 7 3" xfId="22722" xr:uid="{58630920-2B66-4511-B1B9-F490D5160E17}"/>
    <cellStyle name="20% - Accent2 2 3 7 3 2" xfId="37698" xr:uid="{C7D38D6D-BF28-4CE4-907A-01EC81CC31B3}"/>
    <cellStyle name="20% - Accent2 2 3 7 4" xfId="30094" xr:uid="{253F41E4-D7D9-46AA-A8A2-24E2A47D5849}"/>
    <cellStyle name="20% - Accent2 2 3 8" xfId="4819" xr:uid="{00000000-0005-0000-0000-0000F9010000}"/>
    <cellStyle name="20% - Accent2 2 3 8 2" xfId="22720" xr:uid="{AA2AAC18-B625-475A-B5E2-198BF231947F}"/>
    <cellStyle name="20% - Accent2 2 3 8 2 2" xfId="37696" xr:uid="{D8EE1907-D576-4611-A5B0-0F149BFBF996}"/>
    <cellStyle name="20% - Accent2 2 3 8 3" xfId="30092" xr:uid="{112E39F3-A8C3-426C-8926-B9352FB5F5A3}"/>
    <cellStyle name="20% - Accent2 2 3 9" xfId="22763" xr:uid="{87992E96-6775-40EC-9C93-71A14A81DED6}"/>
    <cellStyle name="20% - Accent2 2 3 9 2" xfId="37739" xr:uid="{8A8D9F05-72E5-4941-A70E-D60EA860CC9A}"/>
    <cellStyle name="20% - Accent2 2 4" xfId="4818" xr:uid="{00000000-0005-0000-0000-0000FA010000}"/>
    <cellStyle name="20% - Accent2 2 4 10" xfId="30091" xr:uid="{1381738D-2962-4538-AB84-E5A963CF031A}"/>
    <cellStyle name="20% - Accent2 2 4 2" xfId="4817" xr:uid="{00000000-0005-0000-0000-0000FB010000}"/>
    <cellStyle name="20% - Accent2 2 4 2 2" xfId="4816" xr:uid="{00000000-0005-0000-0000-0000FC010000}"/>
    <cellStyle name="20% - Accent2 2 4 2 2 2" xfId="4815" xr:uid="{00000000-0005-0000-0000-0000FD010000}"/>
    <cellStyle name="20% - Accent2 2 4 2 2 2 2" xfId="4814" xr:uid="{00000000-0005-0000-0000-0000FE010000}"/>
    <cellStyle name="20% - Accent2 2 4 2 2 2 2 2" xfId="22715" xr:uid="{8F00EB31-FE7D-4BD1-99A0-9A3903FA7E3B}"/>
    <cellStyle name="20% - Accent2 2 4 2 2 2 2 2 2" xfId="37691" xr:uid="{D75A766F-D01B-4390-B401-D1ACAAB56134}"/>
    <cellStyle name="20% - Accent2 2 4 2 2 2 2 3" xfId="30087" xr:uid="{6A376E7B-882E-4E1B-8E73-02212F8BA8AD}"/>
    <cellStyle name="20% - Accent2 2 4 2 2 2 3" xfId="4813" xr:uid="{00000000-0005-0000-0000-0000FF010000}"/>
    <cellStyle name="20% - Accent2 2 4 2 2 2 3 2" xfId="22714" xr:uid="{9F9AA52A-549B-4987-A507-3C075D6CC3A9}"/>
    <cellStyle name="20% - Accent2 2 4 2 2 2 3 2 2" xfId="37690" xr:uid="{60E1A59A-D47C-415E-AEA0-870CEFA5DCF7}"/>
    <cellStyle name="20% - Accent2 2 4 2 2 2 3 3" xfId="30086" xr:uid="{75F9138E-F7F7-4144-B29B-D4A725D75583}"/>
    <cellStyle name="20% - Accent2 2 4 2 2 2 4" xfId="22716" xr:uid="{7F81F2CC-5058-4ECB-8018-565986CDD4AD}"/>
    <cellStyle name="20% - Accent2 2 4 2 2 2 4 2" xfId="37692" xr:uid="{E14F4EF4-7869-4E98-8A07-942A9C6DCE9F}"/>
    <cellStyle name="20% - Accent2 2 4 2 2 2 5" xfId="30088" xr:uid="{C849D03D-D3C4-4485-A1A3-9DE73733CA7B}"/>
    <cellStyle name="20% - Accent2 2 4 2 2 3" xfId="4812" xr:uid="{00000000-0005-0000-0000-000000020000}"/>
    <cellStyle name="20% - Accent2 2 4 2 2 3 2" xfId="4811" xr:uid="{00000000-0005-0000-0000-000001020000}"/>
    <cellStyle name="20% - Accent2 2 4 2 2 3 2 2" xfId="22712" xr:uid="{36BB866D-E8C5-4550-BD49-041C6AFDC8D1}"/>
    <cellStyle name="20% - Accent2 2 4 2 2 3 2 2 2" xfId="37688" xr:uid="{0F19CC51-5416-496C-A749-D134CDCD538F}"/>
    <cellStyle name="20% - Accent2 2 4 2 2 3 2 3" xfId="30084" xr:uid="{FD0B8385-B8A4-49E6-ABA5-6BCCFEAF0FA3}"/>
    <cellStyle name="20% - Accent2 2 4 2 2 3 3" xfId="22713" xr:uid="{0ED94164-B8D4-4B82-9055-736E164BB5E6}"/>
    <cellStyle name="20% - Accent2 2 4 2 2 3 3 2" xfId="37689" xr:uid="{1A48AE79-9EE4-480C-9A21-BD2A13873C6D}"/>
    <cellStyle name="20% - Accent2 2 4 2 2 3 4" xfId="30085" xr:uid="{F43FFDCB-0B6E-498C-843B-9BED7E3C8D4D}"/>
    <cellStyle name="20% - Accent2 2 4 2 2 4" xfId="4810" xr:uid="{00000000-0005-0000-0000-000002020000}"/>
    <cellStyle name="20% - Accent2 2 4 2 2 4 2" xfId="22711" xr:uid="{7B5160A7-73D9-4EF4-9B1B-C149B6DD6041}"/>
    <cellStyle name="20% - Accent2 2 4 2 2 4 2 2" xfId="37687" xr:uid="{57C74F02-A7D6-4F46-8185-F4BF001D94E8}"/>
    <cellStyle name="20% - Accent2 2 4 2 2 4 3" xfId="30083" xr:uid="{843C0FAC-3824-495A-BD1B-6198623A1C05}"/>
    <cellStyle name="20% - Accent2 2 4 2 2 5" xfId="22717" xr:uid="{89AA237E-D624-4184-BC2F-B2F601F0313B}"/>
    <cellStyle name="20% - Accent2 2 4 2 2 5 2" xfId="37693" xr:uid="{165E5568-92C1-45FB-87C9-BA775EF7F10E}"/>
    <cellStyle name="20% - Accent2 2 4 2 2 6" xfId="30089" xr:uid="{1A69C294-7847-4C39-8081-730DB1AF1191}"/>
    <cellStyle name="20% - Accent2 2 4 2 3" xfId="4809" xr:uid="{00000000-0005-0000-0000-000003020000}"/>
    <cellStyle name="20% - Accent2 2 4 2 3 2" xfId="4808" xr:uid="{00000000-0005-0000-0000-000004020000}"/>
    <cellStyle name="20% - Accent2 2 4 2 3 2 2" xfId="4807" xr:uid="{00000000-0005-0000-0000-000005020000}"/>
    <cellStyle name="20% - Accent2 2 4 2 3 2 2 2" xfId="22708" xr:uid="{7F9F547C-DB27-47AE-AF88-5E91CA97D27F}"/>
    <cellStyle name="20% - Accent2 2 4 2 3 2 2 2 2" xfId="37684" xr:uid="{5A69DA3A-4835-4734-B64E-F2FECAD8DCE4}"/>
    <cellStyle name="20% - Accent2 2 4 2 3 2 2 3" xfId="30080" xr:uid="{CE23A52C-F87A-460A-8556-385F1B3F4720}"/>
    <cellStyle name="20% - Accent2 2 4 2 3 2 3" xfId="4806" xr:uid="{00000000-0005-0000-0000-000006020000}"/>
    <cellStyle name="20% - Accent2 2 4 2 3 2 3 2" xfId="22707" xr:uid="{EBFF00FD-C50E-4372-8B16-6BECCB2EA33A}"/>
    <cellStyle name="20% - Accent2 2 4 2 3 2 3 2 2" xfId="37683" xr:uid="{5020D855-252C-4515-802E-D849311E0FDC}"/>
    <cellStyle name="20% - Accent2 2 4 2 3 2 3 3" xfId="30079" xr:uid="{43AD7C52-C837-4DA1-AA31-A7627D54A1FD}"/>
    <cellStyle name="20% - Accent2 2 4 2 3 2 4" xfId="22709" xr:uid="{D95AAD87-3A37-4887-BA74-5D121B1BAD72}"/>
    <cellStyle name="20% - Accent2 2 4 2 3 2 4 2" xfId="37685" xr:uid="{0A11AB16-5EC0-4EC8-9884-E5BABB6D1DDC}"/>
    <cellStyle name="20% - Accent2 2 4 2 3 2 5" xfId="30081" xr:uid="{7E1BFCD4-F4FB-4E28-B6F1-E69FB334E54A}"/>
    <cellStyle name="20% - Accent2 2 4 2 3 3" xfId="4805" xr:uid="{00000000-0005-0000-0000-000007020000}"/>
    <cellStyle name="20% - Accent2 2 4 2 3 3 2" xfId="4804" xr:uid="{00000000-0005-0000-0000-000008020000}"/>
    <cellStyle name="20% - Accent2 2 4 2 3 3 2 2" xfId="22705" xr:uid="{30537575-3B45-4918-84BD-9543057E629A}"/>
    <cellStyle name="20% - Accent2 2 4 2 3 3 2 2 2" xfId="37681" xr:uid="{EF0BB799-DB7B-41DD-AD0D-8674D51B63A0}"/>
    <cellStyle name="20% - Accent2 2 4 2 3 3 2 3" xfId="30077" xr:uid="{37142973-FA0A-4B95-951C-161932CE1CCF}"/>
    <cellStyle name="20% - Accent2 2 4 2 3 3 3" xfId="22706" xr:uid="{759F8DBB-1443-4CA5-A9B8-5B9C4C07EDE1}"/>
    <cellStyle name="20% - Accent2 2 4 2 3 3 3 2" xfId="37682" xr:uid="{A9353F69-9095-48E5-B304-F9AF2E470D1F}"/>
    <cellStyle name="20% - Accent2 2 4 2 3 3 4" xfId="30078" xr:uid="{B741B6CD-5BB4-472E-AD66-83C4B41B63FF}"/>
    <cellStyle name="20% - Accent2 2 4 2 3 4" xfId="4803" xr:uid="{00000000-0005-0000-0000-000009020000}"/>
    <cellStyle name="20% - Accent2 2 4 2 3 4 2" xfId="22704" xr:uid="{9BA0FE6D-902B-409E-A222-8E05E250EF8C}"/>
    <cellStyle name="20% - Accent2 2 4 2 3 4 2 2" xfId="37680" xr:uid="{75878273-0235-4598-9CE7-F5CE2F599406}"/>
    <cellStyle name="20% - Accent2 2 4 2 3 4 3" xfId="30076" xr:uid="{CA9C3E0D-EECE-4D1B-A8DA-8C2BCA752D1F}"/>
    <cellStyle name="20% - Accent2 2 4 2 3 5" xfId="22710" xr:uid="{37F30CCD-1BDD-4124-8881-9FA7AA112959}"/>
    <cellStyle name="20% - Accent2 2 4 2 3 5 2" xfId="37686" xr:uid="{D8ACF685-FE78-4838-A38C-A41871658FD4}"/>
    <cellStyle name="20% - Accent2 2 4 2 3 6" xfId="30082" xr:uid="{97A984A1-789C-489F-9CCC-5C4442AC4390}"/>
    <cellStyle name="20% - Accent2 2 4 2 4" xfId="4802" xr:uid="{00000000-0005-0000-0000-00000A020000}"/>
    <cellStyle name="20% - Accent2 2 4 2 4 2" xfId="4801" xr:uid="{00000000-0005-0000-0000-00000B020000}"/>
    <cellStyle name="20% - Accent2 2 4 2 4 2 2" xfId="22702" xr:uid="{BA0AB436-787E-4E0D-AD82-76A6DF1FE2BE}"/>
    <cellStyle name="20% - Accent2 2 4 2 4 2 2 2" xfId="37678" xr:uid="{9060F009-493D-49FB-994A-BA11688D5FF7}"/>
    <cellStyle name="20% - Accent2 2 4 2 4 2 3" xfId="30074" xr:uid="{85FE0F3A-D864-4CBC-B64D-7EEBB6FD3057}"/>
    <cellStyle name="20% - Accent2 2 4 2 4 3" xfId="4800" xr:uid="{00000000-0005-0000-0000-00000C020000}"/>
    <cellStyle name="20% - Accent2 2 4 2 4 3 2" xfId="22701" xr:uid="{043B59F3-2A1A-4F0C-B265-E154148DF373}"/>
    <cellStyle name="20% - Accent2 2 4 2 4 3 2 2" xfId="37677" xr:uid="{1E8A440B-4A44-473C-8F4D-6CADD59F7DD1}"/>
    <cellStyle name="20% - Accent2 2 4 2 4 3 3" xfId="30073" xr:uid="{CB8C8109-9592-4B56-8C78-C86397581C9B}"/>
    <cellStyle name="20% - Accent2 2 4 2 4 4" xfId="22703" xr:uid="{0A5A64E8-9BB5-473C-953E-51F7E987A86B}"/>
    <cellStyle name="20% - Accent2 2 4 2 4 4 2" xfId="37679" xr:uid="{4EF70102-1EC6-48D2-81B7-C78563342405}"/>
    <cellStyle name="20% - Accent2 2 4 2 4 5" xfId="30075" xr:uid="{45F9E325-F894-42D9-B2F4-94BC1F480106}"/>
    <cellStyle name="20% - Accent2 2 4 2 5" xfId="4799" xr:uid="{00000000-0005-0000-0000-00000D020000}"/>
    <cellStyle name="20% - Accent2 2 4 2 5 2" xfId="22700" xr:uid="{B7C0C573-D188-4C13-839A-713E6A7CA825}"/>
    <cellStyle name="20% - Accent2 2 4 2 5 2 2" xfId="37676" xr:uid="{34C57330-CC6F-4D43-B133-0E9B61C3430A}"/>
    <cellStyle name="20% - Accent2 2 4 2 5 3" xfId="30072" xr:uid="{358B6AF7-B057-4F7D-A1A0-4733AEC5B458}"/>
    <cellStyle name="20% - Accent2 2 4 2 6" xfId="4798" xr:uid="{00000000-0005-0000-0000-00000E020000}"/>
    <cellStyle name="20% - Accent2 2 4 2 6 2" xfId="4797" xr:uid="{00000000-0005-0000-0000-00000F020000}"/>
    <cellStyle name="20% - Accent2 2 4 2 6 2 2" xfId="22698" xr:uid="{75570D17-0379-44CC-8836-5EB7EB4AB258}"/>
    <cellStyle name="20% - Accent2 2 4 2 6 2 2 2" xfId="37674" xr:uid="{B4CF51FA-8094-4330-AAF6-08B1EFE54EBF}"/>
    <cellStyle name="20% - Accent2 2 4 2 6 2 3" xfId="30070" xr:uid="{99B3B7AB-E87B-42A2-A90B-A24E07AE4146}"/>
    <cellStyle name="20% - Accent2 2 4 2 6 3" xfId="22699" xr:uid="{A4AF7FFA-9D5B-42E0-8ECC-C4651D3B45E9}"/>
    <cellStyle name="20% - Accent2 2 4 2 6 3 2" xfId="37675" xr:uid="{41CDAEE5-E0FB-4850-BCFC-CC5CB35B0718}"/>
    <cellStyle name="20% - Accent2 2 4 2 6 4" xfId="30071" xr:uid="{82EFDD8A-3950-4AB2-B134-C1996419098F}"/>
    <cellStyle name="20% - Accent2 2 4 2 7" xfId="4796" xr:uid="{00000000-0005-0000-0000-000010020000}"/>
    <cellStyle name="20% - Accent2 2 4 2 7 2" xfId="22697" xr:uid="{0581E1A6-56B1-43C4-833A-C5EE5A7491C0}"/>
    <cellStyle name="20% - Accent2 2 4 2 7 2 2" xfId="37673" xr:uid="{4A47F2CD-D453-4D43-B889-9D27D39608CF}"/>
    <cellStyle name="20% - Accent2 2 4 2 7 3" xfId="30069" xr:uid="{B41E703E-165F-457D-BD24-998C274B64A7}"/>
    <cellStyle name="20% - Accent2 2 4 2 8" xfId="22718" xr:uid="{300C3967-96BB-4A5F-A247-F13EDBC0D26E}"/>
    <cellStyle name="20% - Accent2 2 4 2 8 2" xfId="37694" xr:uid="{22BDBD4E-32A2-4ABB-9D59-EE0ABD07FF63}"/>
    <cellStyle name="20% - Accent2 2 4 2 9" xfId="30090" xr:uid="{DCB61AA2-54DB-4673-A720-1EDD39126822}"/>
    <cellStyle name="20% - Accent2 2 4 3" xfId="4795" xr:uid="{00000000-0005-0000-0000-000011020000}"/>
    <cellStyle name="20% - Accent2 2 4 3 2" xfId="4794" xr:uid="{00000000-0005-0000-0000-000012020000}"/>
    <cellStyle name="20% - Accent2 2 4 3 2 2" xfId="4793" xr:uid="{00000000-0005-0000-0000-000013020000}"/>
    <cellStyle name="20% - Accent2 2 4 3 2 2 2" xfId="22694" xr:uid="{57A87CE3-5EAD-4E3B-8B49-1C31673BA4A6}"/>
    <cellStyle name="20% - Accent2 2 4 3 2 2 2 2" xfId="37670" xr:uid="{89ECDBD7-DAC1-4A67-89BA-A2756E304566}"/>
    <cellStyle name="20% - Accent2 2 4 3 2 2 3" xfId="30066" xr:uid="{03D8A8C7-38A6-4C36-948F-3680B1766DBF}"/>
    <cellStyle name="20% - Accent2 2 4 3 2 3" xfId="4792" xr:uid="{00000000-0005-0000-0000-000014020000}"/>
    <cellStyle name="20% - Accent2 2 4 3 2 3 2" xfId="22693" xr:uid="{AAB31619-4866-41C8-9708-8869882A736A}"/>
    <cellStyle name="20% - Accent2 2 4 3 2 3 2 2" xfId="37669" xr:uid="{C95ECD77-177B-471D-B93C-C88E73FA1FDB}"/>
    <cellStyle name="20% - Accent2 2 4 3 2 3 3" xfId="30065" xr:uid="{3D5EA3CA-7B46-4402-BD0B-4A9B891199F7}"/>
    <cellStyle name="20% - Accent2 2 4 3 2 4" xfId="22695" xr:uid="{B30D483E-F0C6-4291-9189-477D612DEFB9}"/>
    <cellStyle name="20% - Accent2 2 4 3 2 4 2" xfId="37671" xr:uid="{4F3EBF37-D97F-4F53-AFA2-FC2275B9275D}"/>
    <cellStyle name="20% - Accent2 2 4 3 2 5" xfId="30067" xr:uid="{FFB089E9-4335-4933-99AC-5BB49B7F1411}"/>
    <cellStyle name="20% - Accent2 2 4 3 3" xfId="4791" xr:uid="{00000000-0005-0000-0000-000015020000}"/>
    <cellStyle name="20% - Accent2 2 4 3 3 2" xfId="4790" xr:uid="{00000000-0005-0000-0000-000016020000}"/>
    <cellStyle name="20% - Accent2 2 4 3 3 2 2" xfId="22691" xr:uid="{6DC4E651-A6ED-43A5-886B-8FCE9952B72D}"/>
    <cellStyle name="20% - Accent2 2 4 3 3 2 2 2" xfId="37667" xr:uid="{8C4B4CE8-6D72-492D-8FEF-557E3A6B981B}"/>
    <cellStyle name="20% - Accent2 2 4 3 3 2 3" xfId="30063" xr:uid="{3D6BA04A-7373-4FAE-9F8D-989F9FC233E8}"/>
    <cellStyle name="20% - Accent2 2 4 3 3 3" xfId="22692" xr:uid="{E2E47F06-1714-4C58-95AF-6013058D1E56}"/>
    <cellStyle name="20% - Accent2 2 4 3 3 3 2" xfId="37668" xr:uid="{7C6B6114-EABA-4915-AB5A-7897A756F15A}"/>
    <cellStyle name="20% - Accent2 2 4 3 3 4" xfId="30064" xr:uid="{650FB141-CAB7-4116-81C2-92F5C21E117E}"/>
    <cellStyle name="20% - Accent2 2 4 3 4" xfId="4789" xr:uid="{00000000-0005-0000-0000-000017020000}"/>
    <cellStyle name="20% - Accent2 2 4 3 4 2" xfId="22690" xr:uid="{4057C8ED-7556-49AD-BEB2-BD4786D38139}"/>
    <cellStyle name="20% - Accent2 2 4 3 4 2 2" xfId="37666" xr:uid="{D84A0752-AD1E-43AA-AFC3-0D7CCCD35D1D}"/>
    <cellStyle name="20% - Accent2 2 4 3 4 3" xfId="30062" xr:uid="{9AA8193B-5AD2-4A3F-95D1-2AF53B9E7573}"/>
    <cellStyle name="20% - Accent2 2 4 3 5" xfId="22696" xr:uid="{50DE018F-90A0-419B-B2C4-F79D30A89DB7}"/>
    <cellStyle name="20% - Accent2 2 4 3 5 2" xfId="37672" xr:uid="{46AE45AD-BF87-4C24-97B7-86A06080F49C}"/>
    <cellStyle name="20% - Accent2 2 4 3 6" xfId="30068" xr:uid="{B4A38DFD-AE20-4838-95CF-B7964AB5DE73}"/>
    <cellStyle name="20% - Accent2 2 4 4" xfId="4788" xr:uid="{00000000-0005-0000-0000-000018020000}"/>
    <cellStyle name="20% - Accent2 2 4 4 2" xfId="4787" xr:uid="{00000000-0005-0000-0000-000019020000}"/>
    <cellStyle name="20% - Accent2 2 4 4 2 2" xfId="4786" xr:uid="{00000000-0005-0000-0000-00001A020000}"/>
    <cellStyle name="20% - Accent2 2 4 4 2 2 2" xfId="22687" xr:uid="{4310618F-A904-4D54-850D-B6DB2B0D87EA}"/>
    <cellStyle name="20% - Accent2 2 4 4 2 2 2 2" xfId="37663" xr:uid="{88CCE16B-923D-4882-BDC3-3F09687B1384}"/>
    <cellStyle name="20% - Accent2 2 4 4 2 2 3" xfId="30059" xr:uid="{AA7292C3-148A-4F2E-A3ED-83A07B471ADE}"/>
    <cellStyle name="20% - Accent2 2 4 4 2 3" xfId="4785" xr:uid="{00000000-0005-0000-0000-00001B020000}"/>
    <cellStyle name="20% - Accent2 2 4 4 2 3 2" xfId="22686" xr:uid="{A40B6E94-E917-4ACB-909B-574D8D28D511}"/>
    <cellStyle name="20% - Accent2 2 4 4 2 3 2 2" xfId="37662" xr:uid="{2AA6E861-972D-4DA6-BFC1-258B474B4E79}"/>
    <cellStyle name="20% - Accent2 2 4 4 2 3 3" xfId="30058" xr:uid="{AF5F9BF8-10F7-4163-8A2E-2BD0A92F01A7}"/>
    <cellStyle name="20% - Accent2 2 4 4 2 4" xfId="22688" xr:uid="{34E0C83D-918F-49F5-AA95-71E21EB8202F}"/>
    <cellStyle name="20% - Accent2 2 4 4 2 4 2" xfId="37664" xr:uid="{81E098B9-6519-47A9-BE67-7F49AF9EB034}"/>
    <cellStyle name="20% - Accent2 2 4 4 2 5" xfId="30060" xr:uid="{BE4F078B-5841-498F-BD32-55A96CF4133D}"/>
    <cellStyle name="20% - Accent2 2 4 4 3" xfId="4784" xr:uid="{00000000-0005-0000-0000-00001C020000}"/>
    <cellStyle name="20% - Accent2 2 4 4 3 2" xfId="4783" xr:uid="{00000000-0005-0000-0000-00001D020000}"/>
    <cellStyle name="20% - Accent2 2 4 4 3 2 2" xfId="22684" xr:uid="{37ABB994-C084-4AC1-B7BF-78A772A3CA9F}"/>
    <cellStyle name="20% - Accent2 2 4 4 3 2 2 2" xfId="37660" xr:uid="{90619467-96C8-4251-A452-85A65768FDAE}"/>
    <cellStyle name="20% - Accent2 2 4 4 3 2 3" xfId="30056" xr:uid="{71362863-C0FE-4A3F-ACF7-F5690C63AEA6}"/>
    <cellStyle name="20% - Accent2 2 4 4 3 3" xfId="22685" xr:uid="{6EA4943B-0EA1-48A8-8203-9BBF140702B0}"/>
    <cellStyle name="20% - Accent2 2 4 4 3 3 2" xfId="37661" xr:uid="{B35FAD44-07C4-4FA9-9D2C-BD9D031F918B}"/>
    <cellStyle name="20% - Accent2 2 4 4 3 4" xfId="30057" xr:uid="{EE80E7CC-3C9F-49B3-8493-1279B7093C03}"/>
    <cellStyle name="20% - Accent2 2 4 4 4" xfId="4782" xr:uid="{00000000-0005-0000-0000-00001E020000}"/>
    <cellStyle name="20% - Accent2 2 4 4 4 2" xfId="22683" xr:uid="{2608AF78-22C7-492E-846E-2396CC1CB877}"/>
    <cellStyle name="20% - Accent2 2 4 4 4 2 2" xfId="37659" xr:uid="{12EDA35B-DD2A-43C8-A0AB-76D221EC702D}"/>
    <cellStyle name="20% - Accent2 2 4 4 4 3" xfId="30055" xr:uid="{1DEF878E-94A8-4905-AC40-787CEA5F86BE}"/>
    <cellStyle name="20% - Accent2 2 4 4 5" xfId="22689" xr:uid="{9D03BEE8-90D4-494F-98B8-5873DB25FE99}"/>
    <cellStyle name="20% - Accent2 2 4 4 5 2" xfId="37665" xr:uid="{33BA5048-6222-495D-8E6D-75E4CE30D053}"/>
    <cellStyle name="20% - Accent2 2 4 4 6" xfId="30061" xr:uid="{81C04831-1E08-49D1-906A-D069005978A5}"/>
    <cellStyle name="20% - Accent2 2 4 5" xfId="4781" xr:uid="{00000000-0005-0000-0000-00001F020000}"/>
    <cellStyle name="20% - Accent2 2 4 5 2" xfId="4780" xr:uid="{00000000-0005-0000-0000-000020020000}"/>
    <cellStyle name="20% - Accent2 2 4 5 2 2" xfId="22681" xr:uid="{66041F8B-89C4-46A8-8462-C6FBAF3AD563}"/>
    <cellStyle name="20% - Accent2 2 4 5 2 2 2" xfId="37657" xr:uid="{8BE5AB52-AE1E-47E3-9DED-290D25DC4856}"/>
    <cellStyle name="20% - Accent2 2 4 5 2 3" xfId="30053" xr:uid="{B2861C75-BA0C-4BE3-9BD1-A4E5DFDBFA9B}"/>
    <cellStyle name="20% - Accent2 2 4 5 3" xfId="4779" xr:uid="{00000000-0005-0000-0000-000021020000}"/>
    <cellStyle name="20% - Accent2 2 4 5 3 2" xfId="22680" xr:uid="{968FA9AD-1EA8-42AB-A2BE-F672F093B440}"/>
    <cellStyle name="20% - Accent2 2 4 5 3 2 2" xfId="37656" xr:uid="{44198270-3ACD-45E5-B22D-241FCD42A499}"/>
    <cellStyle name="20% - Accent2 2 4 5 3 3" xfId="30052" xr:uid="{4E0E6443-FB52-4D4A-B694-C616048CEDCF}"/>
    <cellStyle name="20% - Accent2 2 4 5 4" xfId="22682" xr:uid="{B85083FF-6B38-4562-8191-FA1B5B2A4FF3}"/>
    <cellStyle name="20% - Accent2 2 4 5 4 2" xfId="37658" xr:uid="{4BDCB253-A0DB-4C2D-8497-CF9BEC6382EF}"/>
    <cellStyle name="20% - Accent2 2 4 5 5" xfId="30054" xr:uid="{B2AAD632-A91A-4D82-8C41-D29688313A75}"/>
    <cellStyle name="20% - Accent2 2 4 6" xfId="4778" xr:uid="{00000000-0005-0000-0000-000022020000}"/>
    <cellStyle name="20% - Accent2 2 4 6 2" xfId="22679" xr:uid="{B4EB39DA-ABBC-4D15-8B4B-F77FC5982A19}"/>
    <cellStyle name="20% - Accent2 2 4 6 2 2" xfId="37655" xr:uid="{693349DA-C7C6-4701-BF32-425679A50784}"/>
    <cellStyle name="20% - Accent2 2 4 6 3" xfId="30051" xr:uid="{6E7E9F8A-6C7A-415F-9391-6572675710F2}"/>
    <cellStyle name="20% - Accent2 2 4 7" xfId="4777" xr:uid="{00000000-0005-0000-0000-000023020000}"/>
    <cellStyle name="20% - Accent2 2 4 7 2" xfId="4776" xr:uid="{00000000-0005-0000-0000-000024020000}"/>
    <cellStyle name="20% - Accent2 2 4 7 2 2" xfId="22677" xr:uid="{5D2BED5F-998F-444C-BA6D-1BF3BE5C1835}"/>
    <cellStyle name="20% - Accent2 2 4 7 2 2 2" xfId="37653" xr:uid="{2B446473-18A3-48C9-96D2-D8FDF7700F50}"/>
    <cellStyle name="20% - Accent2 2 4 7 2 3" xfId="30049" xr:uid="{C5CB1074-3D96-4185-B99E-E56A35058D17}"/>
    <cellStyle name="20% - Accent2 2 4 7 3" xfId="22678" xr:uid="{8E8936B3-BC60-4991-B4D1-78583537DF8E}"/>
    <cellStyle name="20% - Accent2 2 4 7 3 2" xfId="37654" xr:uid="{5331D8AC-197D-4970-89A9-9B21FEC1A9FE}"/>
    <cellStyle name="20% - Accent2 2 4 7 4" xfId="30050" xr:uid="{94672727-14C6-4482-BF06-F046451CE1E2}"/>
    <cellStyle name="20% - Accent2 2 4 8" xfId="4775" xr:uid="{00000000-0005-0000-0000-000025020000}"/>
    <cellStyle name="20% - Accent2 2 4 8 2" xfId="22676" xr:uid="{2A96628A-C824-452B-B22C-ECB0389107A2}"/>
    <cellStyle name="20% - Accent2 2 4 8 2 2" xfId="37652" xr:uid="{85B9A1AE-DF9D-4607-97CE-5160AE471A89}"/>
    <cellStyle name="20% - Accent2 2 4 8 3" xfId="30048" xr:uid="{BAAA169D-670F-43E0-B56D-ECB95D59CF92}"/>
    <cellStyle name="20% - Accent2 2 4 9" xfId="22719" xr:uid="{3BE8DED4-3801-4960-9C9D-B98BE739DAC5}"/>
    <cellStyle name="20% - Accent2 2 4 9 2" xfId="37695" xr:uid="{A45CEF8B-391B-4165-8028-52D61E2FE513}"/>
    <cellStyle name="20% - Accent2 2 5" xfId="4774" xr:uid="{00000000-0005-0000-0000-000026020000}"/>
    <cellStyle name="20% - Accent2 2 5 10" xfId="30047" xr:uid="{6C643CB7-47BE-44E6-9080-5ED5CF25FF84}"/>
    <cellStyle name="20% - Accent2 2 5 2" xfId="4773" xr:uid="{00000000-0005-0000-0000-000027020000}"/>
    <cellStyle name="20% - Accent2 2 5 2 2" xfId="4772" xr:uid="{00000000-0005-0000-0000-000028020000}"/>
    <cellStyle name="20% - Accent2 2 5 2 2 2" xfId="4771" xr:uid="{00000000-0005-0000-0000-000029020000}"/>
    <cellStyle name="20% - Accent2 2 5 2 2 2 2" xfId="4770" xr:uid="{00000000-0005-0000-0000-00002A020000}"/>
    <cellStyle name="20% - Accent2 2 5 2 2 2 2 2" xfId="22671" xr:uid="{27FEF69A-F4F0-41F3-8A4B-2D6ECBC3E20E}"/>
    <cellStyle name="20% - Accent2 2 5 2 2 2 2 2 2" xfId="37647" xr:uid="{D4515D5A-4965-458C-9658-2FECA1F0A5B1}"/>
    <cellStyle name="20% - Accent2 2 5 2 2 2 2 3" xfId="30043" xr:uid="{7B3D5F51-69EC-40C1-8DBF-3614092E54C6}"/>
    <cellStyle name="20% - Accent2 2 5 2 2 2 3" xfId="4769" xr:uid="{00000000-0005-0000-0000-00002B020000}"/>
    <cellStyle name="20% - Accent2 2 5 2 2 2 3 2" xfId="22670" xr:uid="{6C4B9C29-75EC-4D17-A1C5-B4EBAD87D196}"/>
    <cellStyle name="20% - Accent2 2 5 2 2 2 3 2 2" xfId="37646" xr:uid="{217DCF9A-F032-4B96-870A-F1FCF274782A}"/>
    <cellStyle name="20% - Accent2 2 5 2 2 2 3 3" xfId="30042" xr:uid="{14B308C9-127F-4A85-A14A-C658C805682F}"/>
    <cellStyle name="20% - Accent2 2 5 2 2 2 4" xfId="22672" xr:uid="{5658D970-8E4F-4B24-ABAA-F02DCF707C4C}"/>
    <cellStyle name="20% - Accent2 2 5 2 2 2 4 2" xfId="37648" xr:uid="{8614B28B-5E02-4EB8-8086-78E8CAC9DB1E}"/>
    <cellStyle name="20% - Accent2 2 5 2 2 2 5" xfId="30044" xr:uid="{BA8FF83E-89EE-4445-A02A-96C0FFEE705D}"/>
    <cellStyle name="20% - Accent2 2 5 2 2 3" xfId="4768" xr:uid="{00000000-0005-0000-0000-00002C020000}"/>
    <cellStyle name="20% - Accent2 2 5 2 2 3 2" xfId="4767" xr:uid="{00000000-0005-0000-0000-00002D020000}"/>
    <cellStyle name="20% - Accent2 2 5 2 2 3 2 2" xfId="22668" xr:uid="{E3E1F5DF-38EF-4528-9BE0-7919528392BC}"/>
    <cellStyle name="20% - Accent2 2 5 2 2 3 2 2 2" xfId="37644" xr:uid="{155436B6-7753-4957-97D4-B5472445D7FB}"/>
    <cellStyle name="20% - Accent2 2 5 2 2 3 2 3" xfId="30040" xr:uid="{B38C8889-D0F0-47E0-9DC9-99BFE4C71225}"/>
    <cellStyle name="20% - Accent2 2 5 2 2 3 3" xfId="22669" xr:uid="{9D531647-6518-4B10-B3F0-043327F15583}"/>
    <cellStyle name="20% - Accent2 2 5 2 2 3 3 2" xfId="37645" xr:uid="{646D6781-7845-4950-9C2F-45CE4B8B6FD2}"/>
    <cellStyle name="20% - Accent2 2 5 2 2 3 4" xfId="30041" xr:uid="{2F156228-F556-496F-AC9C-BBE958166C5A}"/>
    <cellStyle name="20% - Accent2 2 5 2 2 4" xfId="4766" xr:uid="{00000000-0005-0000-0000-00002E020000}"/>
    <cellStyle name="20% - Accent2 2 5 2 2 4 2" xfId="22667" xr:uid="{C1875D8A-C007-4CE6-AE0D-779AC405F5B1}"/>
    <cellStyle name="20% - Accent2 2 5 2 2 4 2 2" xfId="37643" xr:uid="{11C1274C-1FBF-4A39-BFA9-03A0C9C4C7E7}"/>
    <cellStyle name="20% - Accent2 2 5 2 2 4 3" xfId="30039" xr:uid="{A2E25D3F-A932-4EEB-A2A6-396956CC1F1D}"/>
    <cellStyle name="20% - Accent2 2 5 2 2 5" xfId="22673" xr:uid="{0F7400CA-B83B-4E31-AC78-B5508B228DA3}"/>
    <cellStyle name="20% - Accent2 2 5 2 2 5 2" xfId="37649" xr:uid="{11F378FD-9140-4010-B6A8-B08B00616A35}"/>
    <cellStyle name="20% - Accent2 2 5 2 2 6" xfId="30045" xr:uid="{F19B930F-FF27-44D5-ABD7-16C18D61E865}"/>
    <cellStyle name="20% - Accent2 2 5 2 3" xfId="4765" xr:uid="{00000000-0005-0000-0000-00002F020000}"/>
    <cellStyle name="20% - Accent2 2 5 2 3 2" xfId="4764" xr:uid="{00000000-0005-0000-0000-000030020000}"/>
    <cellStyle name="20% - Accent2 2 5 2 3 2 2" xfId="4763" xr:uid="{00000000-0005-0000-0000-000031020000}"/>
    <cellStyle name="20% - Accent2 2 5 2 3 2 2 2" xfId="22664" xr:uid="{9F915DF1-19AD-4FBE-93B4-250AD29FB979}"/>
    <cellStyle name="20% - Accent2 2 5 2 3 2 2 2 2" xfId="37640" xr:uid="{6F8D88EE-F720-4A37-B89F-835E153F60CB}"/>
    <cellStyle name="20% - Accent2 2 5 2 3 2 2 3" xfId="30036" xr:uid="{7D71562F-3FB1-486C-8DAE-4661AD87437F}"/>
    <cellStyle name="20% - Accent2 2 5 2 3 2 3" xfId="4762" xr:uid="{00000000-0005-0000-0000-000032020000}"/>
    <cellStyle name="20% - Accent2 2 5 2 3 2 3 2" xfId="22663" xr:uid="{301A33EE-4619-4A99-9ABF-10DEA9284A92}"/>
    <cellStyle name="20% - Accent2 2 5 2 3 2 3 2 2" xfId="37639" xr:uid="{53E85A3C-23E1-4944-8C7C-9913E5CC60C0}"/>
    <cellStyle name="20% - Accent2 2 5 2 3 2 3 3" xfId="30035" xr:uid="{A04E9B4E-274A-42DA-BE02-2C6693F0E407}"/>
    <cellStyle name="20% - Accent2 2 5 2 3 2 4" xfId="22665" xr:uid="{4AD62DE6-76EB-4BF6-8F06-C32BE01EFE96}"/>
    <cellStyle name="20% - Accent2 2 5 2 3 2 4 2" xfId="37641" xr:uid="{26D91908-E7A1-4203-A418-AACC954140DE}"/>
    <cellStyle name="20% - Accent2 2 5 2 3 2 5" xfId="30037" xr:uid="{6A7E5A4F-B2BD-49FF-BD49-84F44827F4E9}"/>
    <cellStyle name="20% - Accent2 2 5 2 3 3" xfId="4761" xr:uid="{00000000-0005-0000-0000-000033020000}"/>
    <cellStyle name="20% - Accent2 2 5 2 3 3 2" xfId="4760" xr:uid="{00000000-0005-0000-0000-000034020000}"/>
    <cellStyle name="20% - Accent2 2 5 2 3 3 2 2" xfId="22661" xr:uid="{67E85F9A-A2B7-4D0C-904B-3FDF47F5801C}"/>
    <cellStyle name="20% - Accent2 2 5 2 3 3 2 2 2" xfId="37637" xr:uid="{5C4A7980-3664-4151-BA18-961D04745BA2}"/>
    <cellStyle name="20% - Accent2 2 5 2 3 3 2 3" xfId="30033" xr:uid="{93516A1C-F558-45F3-AA98-94FEF0E0B053}"/>
    <cellStyle name="20% - Accent2 2 5 2 3 3 3" xfId="22662" xr:uid="{4023E251-5B65-4DF4-B52A-0676E58A68FF}"/>
    <cellStyle name="20% - Accent2 2 5 2 3 3 3 2" xfId="37638" xr:uid="{9D1AAF28-F279-4442-92A7-90E1ACB1B160}"/>
    <cellStyle name="20% - Accent2 2 5 2 3 3 4" xfId="30034" xr:uid="{69EC62CB-3CA5-44B3-A2F8-F41CCC08445A}"/>
    <cellStyle name="20% - Accent2 2 5 2 3 4" xfId="4759" xr:uid="{00000000-0005-0000-0000-000035020000}"/>
    <cellStyle name="20% - Accent2 2 5 2 3 4 2" xfId="22660" xr:uid="{A10A76B1-AF3D-4657-A43F-C9BFD14134AE}"/>
    <cellStyle name="20% - Accent2 2 5 2 3 4 2 2" xfId="37636" xr:uid="{2A73FCB7-DB95-4EB2-879D-8C7AF9C560FC}"/>
    <cellStyle name="20% - Accent2 2 5 2 3 4 3" xfId="30032" xr:uid="{0C00A96F-071B-4527-A064-A1F030DB21A1}"/>
    <cellStyle name="20% - Accent2 2 5 2 3 5" xfId="22666" xr:uid="{DBFD81CE-3AEA-43E4-8674-E5131A853B07}"/>
    <cellStyle name="20% - Accent2 2 5 2 3 5 2" xfId="37642" xr:uid="{E83A763F-647F-4B14-9D16-FE717BDC6C7D}"/>
    <cellStyle name="20% - Accent2 2 5 2 3 6" xfId="30038" xr:uid="{EAC6132F-57C3-4512-B301-45A080CE26EF}"/>
    <cellStyle name="20% - Accent2 2 5 2 4" xfId="4758" xr:uid="{00000000-0005-0000-0000-000036020000}"/>
    <cellStyle name="20% - Accent2 2 5 2 4 2" xfId="4757" xr:uid="{00000000-0005-0000-0000-000037020000}"/>
    <cellStyle name="20% - Accent2 2 5 2 4 2 2" xfId="22658" xr:uid="{5D21B707-B6DD-4745-90AA-D1F077B705F2}"/>
    <cellStyle name="20% - Accent2 2 5 2 4 2 2 2" xfId="37634" xr:uid="{B481ACC7-5F91-45A5-9E50-08BD123505EC}"/>
    <cellStyle name="20% - Accent2 2 5 2 4 2 3" xfId="30030" xr:uid="{0EC33ECF-1074-49C6-BC1A-DAFB2122DA99}"/>
    <cellStyle name="20% - Accent2 2 5 2 4 3" xfId="4756" xr:uid="{00000000-0005-0000-0000-000038020000}"/>
    <cellStyle name="20% - Accent2 2 5 2 4 3 2" xfId="22657" xr:uid="{5DC54A23-9846-4FCC-B62D-CC13E50229F3}"/>
    <cellStyle name="20% - Accent2 2 5 2 4 3 2 2" xfId="37633" xr:uid="{548539A4-1053-4F32-9418-F5ACC88A02B3}"/>
    <cellStyle name="20% - Accent2 2 5 2 4 3 3" xfId="30029" xr:uid="{456B178E-6657-4FE0-8B4C-1E3E85803D05}"/>
    <cellStyle name="20% - Accent2 2 5 2 4 4" xfId="22659" xr:uid="{ABBCFCA4-469F-4CF7-AE7A-3B0EE97093B7}"/>
    <cellStyle name="20% - Accent2 2 5 2 4 4 2" xfId="37635" xr:uid="{7165BC33-9BE4-4025-8494-08DE44AC078C}"/>
    <cellStyle name="20% - Accent2 2 5 2 4 5" xfId="30031" xr:uid="{6013DC8C-7E9E-44CE-B462-F8997B4509CF}"/>
    <cellStyle name="20% - Accent2 2 5 2 5" xfId="4755" xr:uid="{00000000-0005-0000-0000-000039020000}"/>
    <cellStyle name="20% - Accent2 2 5 2 5 2" xfId="22656" xr:uid="{8D2A37B3-C2E1-49FC-BFD7-20A675838BAC}"/>
    <cellStyle name="20% - Accent2 2 5 2 5 2 2" xfId="37632" xr:uid="{B3911B9D-16D6-4782-803E-8595BBB11E1D}"/>
    <cellStyle name="20% - Accent2 2 5 2 5 3" xfId="30028" xr:uid="{088F2CAF-550E-451B-9406-BEC5EB6B9967}"/>
    <cellStyle name="20% - Accent2 2 5 2 6" xfId="4754" xr:uid="{00000000-0005-0000-0000-00003A020000}"/>
    <cellStyle name="20% - Accent2 2 5 2 6 2" xfId="4753" xr:uid="{00000000-0005-0000-0000-00003B020000}"/>
    <cellStyle name="20% - Accent2 2 5 2 6 2 2" xfId="22654" xr:uid="{EE625447-3E31-45D0-ACA1-301D6CBDB6FB}"/>
    <cellStyle name="20% - Accent2 2 5 2 6 2 2 2" xfId="37630" xr:uid="{6F0862C6-7094-4B4D-BFC1-E6BE808C4254}"/>
    <cellStyle name="20% - Accent2 2 5 2 6 2 3" xfId="30026" xr:uid="{85EAF46C-0347-4BC4-BBB0-945D8006DDBF}"/>
    <cellStyle name="20% - Accent2 2 5 2 6 3" xfId="22655" xr:uid="{205EC0DF-18DB-40F4-9783-122E236CF087}"/>
    <cellStyle name="20% - Accent2 2 5 2 6 3 2" xfId="37631" xr:uid="{EE5BC175-EE39-4A98-97D9-3C77CB2BD12E}"/>
    <cellStyle name="20% - Accent2 2 5 2 6 4" xfId="30027" xr:uid="{46023E03-5E42-40FC-92BF-2B4A31A0D264}"/>
    <cellStyle name="20% - Accent2 2 5 2 7" xfId="4752" xr:uid="{00000000-0005-0000-0000-00003C020000}"/>
    <cellStyle name="20% - Accent2 2 5 2 7 2" xfId="22653" xr:uid="{B50199B8-22C3-4F89-A9FA-83B89F948A4F}"/>
    <cellStyle name="20% - Accent2 2 5 2 7 2 2" xfId="37629" xr:uid="{D777C89A-4F34-40F9-BB40-EFA944A86BC3}"/>
    <cellStyle name="20% - Accent2 2 5 2 7 3" xfId="30025" xr:uid="{2ED4DE53-5127-4E91-977E-75659857A860}"/>
    <cellStyle name="20% - Accent2 2 5 2 8" xfId="22674" xr:uid="{68CB65B3-FA30-4A02-981C-852DC707CBA8}"/>
    <cellStyle name="20% - Accent2 2 5 2 8 2" xfId="37650" xr:uid="{25DA01F8-DA9F-4FBB-840E-74760DCE2830}"/>
    <cellStyle name="20% - Accent2 2 5 2 9" xfId="30046" xr:uid="{2A1DF44B-BAE7-4FA3-B717-BA4C222FE4C5}"/>
    <cellStyle name="20% - Accent2 2 5 3" xfId="4751" xr:uid="{00000000-0005-0000-0000-00003D020000}"/>
    <cellStyle name="20% - Accent2 2 5 3 2" xfId="4750" xr:uid="{00000000-0005-0000-0000-00003E020000}"/>
    <cellStyle name="20% - Accent2 2 5 3 2 2" xfId="4749" xr:uid="{00000000-0005-0000-0000-00003F020000}"/>
    <cellStyle name="20% - Accent2 2 5 3 2 2 2" xfId="22650" xr:uid="{DCA5E52E-5449-42B2-A7AA-009238D5BA9F}"/>
    <cellStyle name="20% - Accent2 2 5 3 2 2 2 2" xfId="37626" xr:uid="{86C15DD7-398C-4233-9946-D7D28C6768FD}"/>
    <cellStyle name="20% - Accent2 2 5 3 2 2 3" xfId="30022" xr:uid="{2F9CB1B8-C51E-44F8-A7C6-1F390AC3B08D}"/>
    <cellStyle name="20% - Accent2 2 5 3 2 3" xfId="4748" xr:uid="{00000000-0005-0000-0000-000040020000}"/>
    <cellStyle name="20% - Accent2 2 5 3 2 3 2" xfId="22649" xr:uid="{3669E6E6-1728-480E-AC71-9C17C315522D}"/>
    <cellStyle name="20% - Accent2 2 5 3 2 3 2 2" xfId="37625" xr:uid="{F5E4C7CF-B669-4397-BE5A-FC0026855F9A}"/>
    <cellStyle name="20% - Accent2 2 5 3 2 3 3" xfId="30021" xr:uid="{A0884E11-8E19-4994-BF2B-E3EDF9843D91}"/>
    <cellStyle name="20% - Accent2 2 5 3 2 4" xfId="22651" xr:uid="{05A4C3E9-09C6-4001-9ED8-B004F68B7E8F}"/>
    <cellStyle name="20% - Accent2 2 5 3 2 4 2" xfId="37627" xr:uid="{BCB67894-F745-479F-A381-B0A64ABA3812}"/>
    <cellStyle name="20% - Accent2 2 5 3 2 5" xfId="30023" xr:uid="{E0FDF1F4-EE41-4C3C-A412-ACC096414372}"/>
    <cellStyle name="20% - Accent2 2 5 3 3" xfId="4747" xr:uid="{00000000-0005-0000-0000-000041020000}"/>
    <cellStyle name="20% - Accent2 2 5 3 3 2" xfId="4746" xr:uid="{00000000-0005-0000-0000-000042020000}"/>
    <cellStyle name="20% - Accent2 2 5 3 3 2 2" xfId="22647" xr:uid="{34879600-2437-4E1F-B8ED-D2A15799553C}"/>
    <cellStyle name="20% - Accent2 2 5 3 3 2 2 2" xfId="37623" xr:uid="{12A90A98-A961-4214-9DBF-09E83C481BD0}"/>
    <cellStyle name="20% - Accent2 2 5 3 3 2 3" xfId="30019" xr:uid="{22251F46-01BA-4297-8DAE-1F422DD530E6}"/>
    <cellStyle name="20% - Accent2 2 5 3 3 3" xfId="22648" xr:uid="{256FC268-349D-48F3-A3D3-CD163A7490B2}"/>
    <cellStyle name="20% - Accent2 2 5 3 3 3 2" xfId="37624" xr:uid="{C1AEF851-21B2-4FD4-981D-CB461765C491}"/>
    <cellStyle name="20% - Accent2 2 5 3 3 4" xfId="30020" xr:uid="{6640ED53-6F3B-423D-9283-AFEA1C4B2A79}"/>
    <cellStyle name="20% - Accent2 2 5 3 4" xfId="4745" xr:uid="{00000000-0005-0000-0000-000043020000}"/>
    <cellStyle name="20% - Accent2 2 5 3 4 2" xfId="22646" xr:uid="{D163FCDE-2D06-4AD2-8492-E18B9CA1AA65}"/>
    <cellStyle name="20% - Accent2 2 5 3 4 2 2" xfId="37622" xr:uid="{8F9BDFBC-8EA7-4CDD-954E-5351FEE11461}"/>
    <cellStyle name="20% - Accent2 2 5 3 4 3" xfId="30018" xr:uid="{05FBAE71-D874-4782-AC5D-1FDC24350EE3}"/>
    <cellStyle name="20% - Accent2 2 5 3 5" xfId="22652" xr:uid="{D507C440-7D90-47A0-8340-F6574ED33034}"/>
    <cellStyle name="20% - Accent2 2 5 3 5 2" xfId="37628" xr:uid="{C2D44BC7-16F7-4457-9585-7A596089833C}"/>
    <cellStyle name="20% - Accent2 2 5 3 6" xfId="30024" xr:uid="{450BB04A-5459-4FB4-BC44-3EFFB81C3A86}"/>
    <cellStyle name="20% - Accent2 2 5 4" xfId="4744" xr:uid="{00000000-0005-0000-0000-000044020000}"/>
    <cellStyle name="20% - Accent2 2 5 4 2" xfId="4743" xr:uid="{00000000-0005-0000-0000-000045020000}"/>
    <cellStyle name="20% - Accent2 2 5 4 2 2" xfId="4742" xr:uid="{00000000-0005-0000-0000-000046020000}"/>
    <cellStyle name="20% - Accent2 2 5 4 2 2 2" xfId="22643" xr:uid="{8CDAE825-1D3F-4BE8-95AD-F305CD6FAE46}"/>
    <cellStyle name="20% - Accent2 2 5 4 2 2 2 2" xfId="37619" xr:uid="{5E203902-550D-4262-A643-9A606914DF90}"/>
    <cellStyle name="20% - Accent2 2 5 4 2 2 3" xfId="30015" xr:uid="{FBD32B6F-1BB2-4837-9B5B-2AF0C5AE18F2}"/>
    <cellStyle name="20% - Accent2 2 5 4 2 3" xfId="4741" xr:uid="{00000000-0005-0000-0000-000047020000}"/>
    <cellStyle name="20% - Accent2 2 5 4 2 3 2" xfId="22642" xr:uid="{FF5ECCA4-16EF-4C71-8B3D-C5E42D4C4D46}"/>
    <cellStyle name="20% - Accent2 2 5 4 2 3 2 2" xfId="37618" xr:uid="{B07FED0D-471F-4F0A-A182-15CE5EDF1609}"/>
    <cellStyle name="20% - Accent2 2 5 4 2 3 3" xfId="30014" xr:uid="{BDCFEFBA-296F-4F5C-96EB-A4B8E758E4EE}"/>
    <cellStyle name="20% - Accent2 2 5 4 2 4" xfId="22644" xr:uid="{5D09E6A1-BF8F-4C4B-996F-8D73DAEC139D}"/>
    <cellStyle name="20% - Accent2 2 5 4 2 4 2" xfId="37620" xr:uid="{32199243-64C4-4259-A101-156C71ED05D1}"/>
    <cellStyle name="20% - Accent2 2 5 4 2 5" xfId="30016" xr:uid="{6BF9F1AB-DCA6-462D-AFB5-9DA997A5CF02}"/>
    <cellStyle name="20% - Accent2 2 5 4 3" xfId="4740" xr:uid="{00000000-0005-0000-0000-000048020000}"/>
    <cellStyle name="20% - Accent2 2 5 4 3 2" xfId="4739" xr:uid="{00000000-0005-0000-0000-000049020000}"/>
    <cellStyle name="20% - Accent2 2 5 4 3 2 2" xfId="22640" xr:uid="{69A4BF61-F1CD-4357-91F2-33DBBBD52CE3}"/>
    <cellStyle name="20% - Accent2 2 5 4 3 2 2 2" xfId="37616" xr:uid="{D8BA3621-F23F-4FA8-8F16-B599BDA8BB0B}"/>
    <cellStyle name="20% - Accent2 2 5 4 3 2 3" xfId="30012" xr:uid="{D14B3FA8-0DAA-4172-8307-3567F3D3C0A5}"/>
    <cellStyle name="20% - Accent2 2 5 4 3 3" xfId="22641" xr:uid="{FE65943E-32D2-4A52-8D8E-A7529A62F76B}"/>
    <cellStyle name="20% - Accent2 2 5 4 3 3 2" xfId="37617" xr:uid="{DA644E89-FCDC-415A-A00B-E4D6CB7D34A1}"/>
    <cellStyle name="20% - Accent2 2 5 4 3 4" xfId="30013" xr:uid="{B905B90C-1D40-4885-A26F-9F3772738A1A}"/>
    <cellStyle name="20% - Accent2 2 5 4 4" xfId="4738" xr:uid="{00000000-0005-0000-0000-00004A020000}"/>
    <cellStyle name="20% - Accent2 2 5 4 4 2" xfId="22639" xr:uid="{20490A7D-97D4-42D4-A12D-7F9C4C73F326}"/>
    <cellStyle name="20% - Accent2 2 5 4 4 2 2" xfId="37615" xr:uid="{65DDE8E5-FEC5-4F44-9417-E0DF22A4AAC7}"/>
    <cellStyle name="20% - Accent2 2 5 4 4 3" xfId="30011" xr:uid="{F3F1D1BA-0AB8-437C-85EE-B4DB1A8F9E52}"/>
    <cellStyle name="20% - Accent2 2 5 4 5" xfId="22645" xr:uid="{1046683B-AF20-48D7-AFDE-0EBA0A4668D1}"/>
    <cellStyle name="20% - Accent2 2 5 4 5 2" xfId="37621" xr:uid="{AF8D649B-36D8-41E3-A4DD-719A478354DB}"/>
    <cellStyle name="20% - Accent2 2 5 4 6" xfId="30017" xr:uid="{C4A27E04-5634-4628-BC8D-E16F5931A8AE}"/>
    <cellStyle name="20% - Accent2 2 5 5" xfId="4737" xr:uid="{00000000-0005-0000-0000-00004B020000}"/>
    <cellStyle name="20% - Accent2 2 5 5 2" xfId="4736" xr:uid="{00000000-0005-0000-0000-00004C020000}"/>
    <cellStyle name="20% - Accent2 2 5 5 2 2" xfId="22637" xr:uid="{881DABEC-4B27-4CEC-B344-E1F2540A4F5F}"/>
    <cellStyle name="20% - Accent2 2 5 5 2 2 2" xfId="37613" xr:uid="{E5DC5133-F49C-4B28-B33B-C7C35C2C851E}"/>
    <cellStyle name="20% - Accent2 2 5 5 2 3" xfId="30009" xr:uid="{49DD1787-66BD-4A3D-876B-C7B6B516A383}"/>
    <cellStyle name="20% - Accent2 2 5 5 3" xfId="4735" xr:uid="{00000000-0005-0000-0000-00004D020000}"/>
    <cellStyle name="20% - Accent2 2 5 5 3 2" xfId="22636" xr:uid="{3E1DB29D-C069-4630-B9E1-26917CA74189}"/>
    <cellStyle name="20% - Accent2 2 5 5 3 2 2" xfId="37612" xr:uid="{CFB2288D-4C53-414D-B5D7-45F15D3A8BAA}"/>
    <cellStyle name="20% - Accent2 2 5 5 3 3" xfId="30008" xr:uid="{3079029D-FBA0-4CD6-9ADA-5508EF9B2ABF}"/>
    <cellStyle name="20% - Accent2 2 5 5 4" xfId="22638" xr:uid="{B4605EDF-4934-4588-983B-FCB21360AA75}"/>
    <cellStyle name="20% - Accent2 2 5 5 4 2" xfId="37614" xr:uid="{A6DE0C3A-0F02-48A0-8369-335F299E4E6C}"/>
    <cellStyle name="20% - Accent2 2 5 5 5" xfId="30010" xr:uid="{12C798F0-3B69-4028-9357-D8B87322E6AE}"/>
    <cellStyle name="20% - Accent2 2 5 6" xfId="4734" xr:uid="{00000000-0005-0000-0000-00004E020000}"/>
    <cellStyle name="20% - Accent2 2 5 6 2" xfId="22635" xr:uid="{B991FBB7-3856-471A-B470-A3436B887A64}"/>
    <cellStyle name="20% - Accent2 2 5 6 2 2" xfId="37611" xr:uid="{F13D1E0C-3B0B-4B72-98A8-6132DF74EAE2}"/>
    <cellStyle name="20% - Accent2 2 5 6 3" xfId="30007" xr:uid="{9DDB4F6B-ED78-4D8B-88A9-4834227FD92B}"/>
    <cellStyle name="20% - Accent2 2 5 7" xfId="4733" xr:uid="{00000000-0005-0000-0000-00004F020000}"/>
    <cellStyle name="20% - Accent2 2 5 7 2" xfId="4732" xr:uid="{00000000-0005-0000-0000-000050020000}"/>
    <cellStyle name="20% - Accent2 2 5 7 2 2" xfId="22633" xr:uid="{6C44CBDA-B83D-4DBB-A8A0-3F36A7703105}"/>
    <cellStyle name="20% - Accent2 2 5 7 2 2 2" xfId="37609" xr:uid="{434774E9-BE8E-4A1F-952F-AA3A016FD88A}"/>
    <cellStyle name="20% - Accent2 2 5 7 2 3" xfId="30005" xr:uid="{AB0DDDA8-822D-4469-9CC7-13A244163B72}"/>
    <cellStyle name="20% - Accent2 2 5 7 3" xfId="22634" xr:uid="{557167D5-6465-48C4-B5AA-4192DF1AD663}"/>
    <cellStyle name="20% - Accent2 2 5 7 3 2" xfId="37610" xr:uid="{9DCB53F5-9796-4CA5-9059-7EC1D70D93B0}"/>
    <cellStyle name="20% - Accent2 2 5 7 4" xfId="30006" xr:uid="{E34B4156-EEAB-46B0-9309-C7CEB507BF13}"/>
    <cellStyle name="20% - Accent2 2 5 8" xfId="4731" xr:uid="{00000000-0005-0000-0000-000051020000}"/>
    <cellStyle name="20% - Accent2 2 5 8 2" xfId="22632" xr:uid="{BA651247-0011-4ACA-8A80-0CD312AB8C7D}"/>
    <cellStyle name="20% - Accent2 2 5 8 2 2" xfId="37608" xr:uid="{EED18445-0122-452F-8F96-84B688144D83}"/>
    <cellStyle name="20% - Accent2 2 5 8 3" xfId="30004" xr:uid="{F3C80EE3-7D5C-4E5B-8B0B-13A9F5974CF0}"/>
    <cellStyle name="20% - Accent2 2 5 9" xfId="22675" xr:uid="{16B8E4CE-C3AB-4391-96DB-BE395A7DFECA}"/>
    <cellStyle name="20% - Accent2 2 5 9 2" xfId="37651" xr:uid="{D19354F9-9873-4A1A-9E0B-0B56F22EB8DF}"/>
    <cellStyle name="20% - Accent2 2 6" xfId="4730" xr:uid="{00000000-0005-0000-0000-000052020000}"/>
    <cellStyle name="20% - Accent2 2 6 10" xfId="30003" xr:uid="{6B5DC242-84DC-416C-B8AE-9B38B9F6F0F4}"/>
    <cellStyle name="20% - Accent2 2 6 2" xfId="4729" xr:uid="{00000000-0005-0000-0000-000053020000}"/>
    <cellStyle name="20% - Accent2 2 6 2 2" xfId="4728" xr:uid="{00000000-0005-0000-0000-000054020000}"/>
    <cellStyle name="20% - Accent2 2 6 2 2 2" xfId="4727" xr:uid="{00000000-0005-0000-0000-000055020000}"/>
    <cellStyle name="20% - Accent2 2 6 2 2 2 2" xfId="4726" xr:uid="{00000000-0005-0000-0000-000056020000}"/>
    <cellStyle name="20% - Accent2 2 6 2 2 2 2 2" xfId="22627" xr:uid="{0FCAFCA7-C35F-4CAA-952F-89281811C0CD}"/>
    <cellStyle name="20% - Accent2 2 6 2 2 2 2 2 2" xfId="37603" xr:uid="{6BABD60D-C3DB-4D21-BEDD-04CB2750E5DE}"/>
    <cellStyle name="20% - Accent2 2 6 2 2 2 2 3" xfId="29999" xr:uid="{EFCCA398-302A-41EA-8743-0D0435E60989}"/>
    <cellStyle name="20% - Accent2 2 6 2 2 2 3" xfId="4725" xr:uid="{00000000-0005-0000-0000-000057020000}"/>
    <cellStyle name="20% - Accent2 2 6 2 2 2 3 2" xfId="22626" xr:uid="{95E41091-8EB7-4085-A3D6-07F5E00468B3}"/>
    <cellStyle name="20% - Accent2 2 6 2 2 2 3 2 2" xfId="37602" xr:uid="{CA256A50-9C4A-40AE-946D-52429CBF5F41}"/>
    <cellStyle name="20% - Accent2 2 6 2 2 2 3 3" xfId="29998" xr:uid="{1B92B5C3-6603-42FC-8EC2-63163DAEC861}"/>
    <cellStyle name="20% - Accent2 2 6 2 2 2 4" xfId="22628" xr:uid="{89DA95F6-57FB-4C5B-B6C2-D6B64FD915A5}"/>
    <cellStyle name="20% - Accent2 2 6 2 2 2 4 2" xfId="37604" xr:uid="{DF1E18B9-53A5-4F74-8DB1-E09F79E5817D}"/>
    <cellStyle name="20% - Accent2 2 6 2 2 2 5" xfId="30000" xr:uid="{2B558D89-43B9-45CE-9758-3AF06CAA69D0}"/>
    <cellStyle name="20% - Accent2 2 6 2 2 3" xfId="4724" xr:uid="{00000000-0005-0000-0000-000058020000}"/>
    <cellStyle name="20% - Accent2 2 6 2 2 3 2" xfId="4723" xr:uid="{00000000-0005-0000-0000-000059020000}"/>
    <cellStyle name="20% - Accent2 2 6 2 2 3 2 2" xfId="22624" xr:uid="{B1FA372B-2BA6-4E16-AB55-ED2061D1CEF4}"/>
    <cellStyle name="20% - Accent2 2 6 2 2 3 2 2 2" xfId="37600" xr:uid="{20C1E4FD-46A6-40FD-B3E3-2F1FC9452C9D}"/>
    <cellStyle name="20% - Accent2 2 6 2 2 3 2 3" xfId="29996" xr:uid="{64EEC426-F4BF-4ABF-B47B-78A3A82F68D5}"/>
    <cellStyle name="20% - Accent2 2 6 2 2 3 3" xfId="22625" xr:uid="{466B531C-0754-485A-9C62-300ACCA766A3}"/>
    <cellStyle name="20% - Accent2 2 6 2 2 3 3 2" xfId="37601" xr:uid="{78D322F9-1501-46A6-9EFE-6A87FCF6FC3D}"/>
    <cellStyle name="20% - Accent2 2 6 2 2 3 4" xfId="29997" xr:uid="{1A6A8F42-3C3D-4DE7-B4F6-CCE4C9765CC5}"/>
    <cellStyle name="20% - Accent2 2 6 2 2 4" xfId="4722" xr:uid="{00000000-0005-0000-0000-00005A020000}"/>
    <cellStyle name="20% - Accent2 2 6 2 2 4 2" xfId="22623" xr:uid="{C66C2945-D37E-4D2E-9E1E-3C55D5085F2D}"/>
    <cellStyle name="20% - Accent2 2 6 2 2 4 2 2" xfId="37599" xr:uid="{0BB0E5D7-E23F-4C79-B10E-F57AD118013A}"/>
    <cellStyle name="20% - Accent2 2 6 2 2 4 3" xfId="29995" xr:uid="{39D08789-13B6-4240-98DF-A5737DA96494}"/>
    <cellStyle name="20% - Accent2 2 6 2 2 5" xfId="22629" xr:uid="{F6DC8832-DCF1-46A8-B8E3-4467176765A0}"/>
    <cellStyle name="20% - Accent2 2 6 2 2 5 2" xfId="37605" xr:uid="{5C31EFE6-A002-478E-B9B8-0E6612C11E18}"/>
    <cellStyle name="20% - Accent2 2 6 2 2 6" xfId="30001" xr:uid="{B5B6C845-5308-42BC-BB21-ABCF0F22E499}"/>
    <cellStyle name="20% - Accent2 2 6 2 3" xfId="4721" xr:uid="{00000000-0005-0000-0000-00005B020000}"/>
    <cellStyle name="20% - Accent2 2 6 2 3 2" xfId="4720" xr:uid="{00000000-0005-0000-0000-00005C020000}"/>
    <cellStyle name="20% - Accent2 2 6 2 3 2 2" xfId="4719" xr:uid="{00000000-0005-0000-0000-00005D020000}"/>
    <cellStyle name="20% - Accent2 2 6 2 3 2 2 2" xfId="22620" xr:uid="{83D06A5D-6354-4405-8F0F-73F3517F2BEA}"/>
    <cellStyle name="20% - Accent2 2 6 2 3 2 2 2 2" xfId="37596" xr:uid="{6B59A2CE-1576-4106-AA8F-B9EE6293F734}"/>
    <cellStyle name="20% - Accent2 2 6 2 3 2 2 3" xfId="29992" xr:uid="{136316F3-FF66-4321-8B00-59E73144A669}"/>
    <cellStyle name="20% - Accent2 2 6 2 3 2 3" xfId="4718" xr:uid="{00000000-0005-0000-0000-00005E020000}"/>
    <cellStyle name="20% - Accent2 2 6 2 3 2 3 2" xfId="22619" xr:uid="{B8E814E7-1326-44FB-8600-AFA3D8043C40}"/>
    <cellStyle name="20% - Accent2 2 6 2 3 2 3 2 2" xfId="37595" xr:uid="{E09189C3-3126-4DE7-8D6E-8596EFA4F33F}"/>
    <cellStyle name="20% - Accent2 2 6 2 3 2 3 3" xfId="29991" xr:uid="{F9F1188D-897D-454B-BD20-B0DC8D1EE037}"/>
    <cellStyle name="20% - Accent2 2 6 2 3 2 4" xfId="22621" xr:uid="{CB33651B-C3CA-43C2-B2DD-CBC32EE09C4B}"/>
    <cellStyle name="20% - Accent2 2 6 2 3 2 4 2" xfId="37597" xr:uid="{B69DDC2F-F2DE-4573-B136-8EE2C8D416DD}"/>
    <cellStyle name="20% - Accent2 2 6 2 3 2 5" xfId="29993" xr:uid="{C707D6C5-A2AC-4BF4-8FAB-0CCE7396A8DD}"/>
    <cellStyle name="20% - Accent2 2 6 2 3 3" xfId="4717" xr:uid="{00000000-0005-0000-0000-00005F020000}"/>
    <cellStyle name="20% - Accent2 2 6 2 3 3 2" xfId="4716" xr:uid="{00000000-0005-0000-0000-000060020000}"/>
    <cellStyle name="20% - Accent2 2 6 2 3 3 2 2" xfId="22617" xr:uid="{9501ACAC-66BE-41C4-B3C7-3613D481FA82}"/>
    <cellStyle name="20% - Accent2 2 6 2 3 3 2 2 2" xfId="37593" xr:uid="{2DC9281F-B39F-4906-87D1-F192F68E7077}"/>
    <cellStyle name="20% - Accent2 2 6 2 3 3 2 3" xfId="29989" xr:uid="{4496ECE3-92F1-4EA1-ACA8-5DC4655A6890}"/>
    <cellStyle name="20% - Accent2 2 6 2 3 3 3" xfId="22618" xr:uid="{3C470503-D64C-42B6-8069-395F28C1A57F}"/>
    <cellStyle name="20% - Accent2 2 6 2 3 3 3 2" xfId="37594" xr:uid="{ACE2DEC2-0B23-4D4E-A60D-260775C59E3B}"/>
    <cellStyle name="20% - Accent2 2 6 2 3 3 4" xfId="29990" xr:uid="{83C14A61-6752-4D22-97B0-7EBF73946858}"/>
    <cellStyle name="20% - Accent2 2 6 2 3 4" xfId="4715" xr:uid="{00000000-0005-0000-0000-000061020000}"/>
    <cellStyle name="20% - Accent2 2 6 2 3 4 2" xfId="22616" xr:uid="{B3FBD374-CED3-48E6-A2D7-C06BE38F4D6E}"/>
    <cellStyle name="20% - Accent2 2 6 2 3 4 2 2" xfId="37592" xr:uid="{BE82C3CE-1BC3-4E1F-9067-F1DF957EB1C4}"/>
    <cellStyle name="20% - Accent2 2 6 2 3 4 3" xfId="29988" xr:uid="{BB71302A-5768-45F1-A6E4-1672F290095B}"/>
    <cellStyle name="20% - Accent2 2 6 2 3 5" xfId="22622" xr:uid="{0B6E5D4A-A022-4CD5-827C-2B2860C1C985}"/>
    <cellStyle name="20% - Accent2 2 6 2 3 5 2" xfId="37598" xr:uid="{94FAF636-7CA8-411C-9D2F-8F4F19F0771A}"/>
    <cellStyle name="20% - Accent2 2 6 2 3 6" xfId="29994" xr:uid="{6A7A3F22-C1FC-41B2-ACBA-562DEF4672C6}"/>
    <cellStyle name="20% - Accent2 2 6 2 4" xfId="4714" xr:uid="{00000000-0005-0000-0000-000062020000}"/>
    <cellStyle name="20% - Accent2 2 6 2 4 2" xfId="4713" xr:uid="{00000000-0005-0000-0000-000063020000}"/>
    <cellStyle name="20% - Accent2 2 6 2 4 2 2" xfId="22614" xr:uid="{0BD87DE9-AE8F-4343-B29E-AF6745C49336}"/>
    <cellStyle name="20% - Accent2 2 6 2 4 2 2 2" xfId="37590" xr:uid="{3B153F95-BE98-459E-BAAC-5F116FF2B6F7}"/>
    <cellStyle name="20% - Accent2 2 6 2 4 2 3" xfId="29986" xr:uid="{21858DCF-6F1F-479B-8A29-84DCE1E837E1}"/>
    <cellStyle name="20% - Accent2 2 6 2 4 3" xfId="4712" xr:uid="{00000000-0005-0000-0000-000064020000}"/>
    <cellStyle name="20% - Accent2 2 6 2 4 3 2" xfId="22613" xr:uid="{C68C19B1-06F1-4C56-BCA2-90810C74E8B7}"/>
    <cellStyle name="20% - Accent2 2 6 2 4 3 2 2" xfId="37589" xr:uid="{08D257BB-26A4-4F75-97E9-BA514DFCCB37}"/>
    <cellStyle name="20% - Accent2 2 6 2 4 3 3" xfId="29985" xr:uid="{0F2B5230-2D7D-4A36-B294-D7728C800C7F}"/>
    <cellStyle name="20% - Accent2 2 6 2 4 4" xfId="22615" xr:uid="{F51413A4-3968-4DB0-A881-56383EC2F0BC}"/>
    <cellStyle name="20% - Accent2 2 6 2 4 4 2" xfId="37591" xr:uid="{F0736FB7-D5CF-4DEE-BB0C-B225266BA907}"/>
    <cellStyle name="20% - Accent2 2 6 2 4 5" xfId="29987" xr:uid="{7A0EE39D-2770-4FE2-89E7-5CB3645F0048}"/>
    <cellStyle name="20% - Accent2 2 6 2 5" xfId="4711" xr:uid="{00000000-0005-0000-0000-000065020000}"/>
    <cellStyle name="20% - Accent2 2 6 2 5 2" xfId="22612" xr:uid="{FB0954D6-6F2B-4231-8F01-1528650DED00}"/>
    <cellStyle name="20% - Accent2 2 6 2 5 2 2" xfId="37588" xr:uid="{EED3ED82-8C21-4233-ABC7-36EA07B31D13}"/>
    <cellStyle name="20% - Accent2 2 6 2 5 3" xfId="29984" xr:uid="{F2A3E5CC-4166-4343-AB94-F2CEFF7DFF6E}"/>
    <cellStyle name="20% - Accent2 2 6 2 6" xfId="4710" xr:uid="{00000000-0005-0000-0000-000066020000}"/>
    <cellStyle name="20% - Accent2 2 6 2 6 2" xfId="4709" xr:uid="{00000000-0005-0000-0000-000067020000}"/>
    <cellStyle name="20% - Accent2 2 6 2 6 2 2" xfId="22610" xr:uid="{11F3F793-D567-4BD5-AC6D-A797AA2BC86D}"/>
    <cellStyle name="20% - Accent2 2 6 2 6 2 2 2" xfId="37586" xr:uid="{6ED8B6A1-DA3B-4FBD-89DD-6486889713CE}"/>
    <cellStyle name="20% - Accent2 2 6 2 6 2 3" xfId="29982" xr:uid="{928B34FB-7042-46D1-B495-C52FA6635867}"/>
    <cellStyle name="20% - Accent2 2 6 2 6 3" xfId="22611" xr:uid="{1BF24794-4E6A-404B-9778-B8E7A486E431}"/>
    <cellStyle name="20% - Accent2 2 6 2 6 3 2" xfId="37587" xr:uid="{10F783FC-3F36-42F9-B630-4F07E498DC5E}"/>
    <cellStyle name="20% - Accent2 2 6 2 6 4" xfId="29983" xr:uid="{851AC833-EF0A-4D53-9879-A2F86BA42C67}"/>
    <cellStyle name="20% - Accent2 2 6 2 7" xfId="4708" xr:uid="{00000000-0005-0000-0000-000068020000}"/>
    <cellStyle name="20% - Accent2 2 6 2 7 2" xfId="22609" xr:uid="{493B40F5-1DD8-477A-8CCA-6C0DDA2B57BD}"/>
    <cellStyle name="20% - Accent2 2 6 2 7 2 2" xfId="37585" xr:uid="{A5B99276-4FBD-4200-9092-4775B5335ECC}"/>
    <cellStyle name="20% - Accent2 2 6 2 7 3" xfId="29981" xr:uid="{A098A991-18CB-424E-BCEC-0E4D35986697}"/>
    <cellStyle name="20% - Accent2 2 6 2 8" xfId="22630" xr:uid="{065DC92F-B7D0-408C-AC21-C4347AC9527C}"/>
    <cellStyle name="20% - Accent2 2 6 2 8 2" xfId="37606" xr:uid="{3163D1B4-1CAB-47F7-A958-546CB33E5112}"/>
    <cellStyle name="20% - Accent2 2 6 2 9" xfId="30002" xr:uid="{F062FC16-2D8E-4E13-BC69-9478B3DED5EB}"/>
    <cellStyle name="20% - Accent2 2 6 3" xfId="4707" xr:uid="{00000000-0005-0000-0000-000069020000}"/>
    <cellStyle name="20% - Accent2 2 6 3 2" xfId="4706" xr:uid="{00000000-0005-0000-0000-00006A020000}"/>
    <cellStyle name="20% - Accent2 2 6 3 2 2" xfId="4705" xr:uid="{00000000-0005-0000-0000-00006B020000}"/>
    <cellStyle name="20% - Accent2 2 6 3 2 2 2" xfId="22606" xr:uid="{E21F288B-B045-4FBE-922C-C1EC40A7B117}"/>
    <cellStyle name="20% - Accent2 2 6 3 2 2 2 2" xfId="37582" xr:uid="{C909EC0C-ABD0-48E6-9E3E-913474021E61}"/>
    <cellStyle name="20% - Accent2 2 6 3 2 2 3" xfId="29978" xr:uid="{0D7128CB-487D-43A7-9811-C7EBAA85F49A}"/>
    <cellStyle name="20% - Accent2 2 6 3 2 3" xfId="4704" xr:uid="{00000000-0005-0000-0000-00006C020000}"/>
    <cellStyle name="20% - Accent2 2 6 3 2 3 2" xfId="22605" xr:uid="{9E12C7CE-D810-4AE1-AE6D-00F5B221C8D5}"/>
    <cellStyle name="20% - Accent2 2 6 3 2 3 2 2" xfId="37581" xr:uid="{8630E78E-4735-4212-8BF9-C7962BB9268C}"/>
    <cellStyle name="20% - Accent2 2 6 3 2 3 3" xfId="29977" xr:uid="{8306AF82-F70A-4667-AB67-8A2E46DB93CD}"/>
    <cellStyle name="20% - Accent2 2 6 3 2 4" xfId="22607" xr:uid="{9131C456-8C18-4036-B619-C2BF4EB835EC}"/>
    <cellStyle name="20% - Accent2 2 6 3 2 4 2" xfId="37583" xr:uid="{D0F3A43A-8184-4672-A994-B0C20D42C79E}"/>
    <cellStyle name="20% - Accent2 2 6 3 2 5" xfId="29979" xr:uid="{406F8DCB-0E78-4BCD-91FE-F46CCAB90CAF}"/>
    <cellStyle name="20% - Accent2 2 6 3 3" xfId="4703" xr:uid="{00000000-0005-0000-0000-00006D020000}"/>
    <cellStyle name="20% - Accent2 2 6 3 3 2" xfId="4702" xr:uid="{00000000-0005-0000-0000-00006E020000}"/>
    <cellStyle name="20% - Accent2 2 6 3 3 2 2" xfId="22603" xr:uid="{6A966955-98AD-4E05-A868-75ACB956F839}"/>
    <cellStyle name="20% - Accent2 2 6 3 3 2 2 2" xfId="37579" xr:uid="{405B0CE2-BCE7-448A-B02F-761323F535FE}"/>
    <cellStyle name="20% - Accent2 2 6 3 3 2 3" xfId="29975" xr:uid="{4C3A1F01-EC2E-4DDA-AE59-1056D2B1BDAD}"/>
    <cellStyle name="20% - Accent2 2 6 3 3 3" xfId="22604" xr:uid="{342AE7DD-AD17-433D-A4EC-BAB3C4A7E8D2}"/>
    <cellStyle name="20% - Accent2 2 6 3 3 3 2" xfId="37580" xr:uid="{A40808AB-8D8D-4472-939F-3CFED352F88A}"/>
    <cellStyle name="20% - Accent2 2 6 3 3 4" xfId="29976" xr:uid="{A36F4A9D-D6EC-4FE9-B0DF-862D2C7C2C76}"/>
    <cellStyle name="20% - Accent2 2 6 3 4" xfId="4701" xr:uid="{00000000-0005-0000-0000-00006F020000}"/>
    <cellStyle name="20% - Accent2 2 6 3 4 2" xfId="22602" xr:uid="{0B84C2DC-A952-479E-AD1E-4726F85BBA81}"/>
    <cellStyle name="20% - Accent2 2 6 3 4 2 2" xfId="37578" xr:uid="{ED9F1074-F40A-4636-8F68-E58BB69CBA01}"/>
    <cellStyle name="20% - Accent2 2 6 3 4 3" xfId="29974" xr:uid="{4885C34A-781E-4854-B96D-2385A003C531}"/>
    <cellStyle name="20% - Accent2 2 6 3 5" xfId="22608" xr:uid="{D0255ED1-4C40-4D86-AF5D-D1D0A612034D}"/>
    <cellStyle name="20% - Accent2 2 6 3 5 2" xfId="37584" xr:uid="{84345E54-29D0-46E7-84E5-1909B1040D28}"/>
    <cellStyle name="20% - Accent2 2 6 3 6" xfId="29980" xr:uid="{60C602BB-5FB0-40DC-99B0-E7C21AA13C71}"/>
    <cellStyle name="20% - Accent2 2 6 4" xfId="4700" xr:uid="{00000000-0005-0000-0000-000070020000}"/>
    <cellStyle name="20% - Accent2 2 6 4 2" xfId="4699" xr:uid="{00000000-0005-0000-0000-000071020000}"/>
    <cellStyle name="20% - Accent2 2 6 4 2 2" xfId="4698" xr:uid="{00000000-0005-0000-0000-000072020000}"/>
    <cellStyle name="20% - Accent2 2 6 4 2 2 2" xfId="22599" xr:uid="{4995DC04-021F-4143-ACA1-1778A5C4B5AD}"/>
    <cellStyle name="20% - Accent2 2 6 4 2 2 2 2" xfId="37575" xr:uid="{3250292C-2B19-495E-88B8-705519188E3E}"/>
    <cellStyle name="20% - Accent2 2 6 4 2 2 3" xfId="29971" xr:uid="{B65047EB-B70A-484B-930E-69B55793BDA2}"/>
    <cellStyle name="20% - Accent2 2 6 4 2 3" xfId="4697" xr:uid="{00000000-0005-0000-0000-000073020000}"/>
    <cellStyle name="20% - Accent2 2 6 4 2 3 2" xfId="22598" xr:uid="{088D4CF0-02AC-4B4C-88CE-95F223054D22}"/>
    <cellStyle name="20% - Accent2 2 6 4 2 3 2 2" xfId="37574" xr:uid="{60B80640-8075-4482-8A0E-65FDA8A8CF19}"/>
    <cellStyle name="20% - Accent2 2 6 4 2 3 3" xfId="29970" xr:uid="{B13EB5FC-0AD1-4E5E-85F6-BD8FB78042EA}"/>
    <cellStyle name="20% - Accent2 2 6 4 2 4" xfId="22600" xr:uid="{1E00AF91-7447-4C41-8CEB-40F0DBB38A07}"/>
    <cellStyle name="20% - Accent2 2 6 4 2 4 2" xfId="37576" xr:uid="{7F3BCB83-A600-4BDD-80C1-021165BF7E02}"/>
    <cellStyle name="20% - Accent2 2 6 4 2 5" xfId="29972" xr:uid="{F45D031E-75B7-45E3-AAD6-63FCCEF8E744}"/>
    <cellStyle name="20% - Accent2 2 6 4 3" xfId="4696" xr:uid="{00000000-0005-0000-0000-000074020000}"/>
    <cellStyle name="20% - Accent2 2 6 4 3 2" xfId="4695" xr:uid="{00000000-0005-0000-0000-000075020000}"/>
    <cellStyle name="20% - Accent2 2 6 4 3 2 2" xfId="22596" xr:uid="{8CDC2BF8-D4CE-42A4-A9DC-E50C2F0CD007}"/>
    <cellStyle name="20% - Accent2 2 6 4 3 2 2 2" xfId="37572" xr:uid="{99C0E58E-E687-4CFE-9E9D-8084F10C02F0}"/>
    <cellStyle name="20% - Accent2 2 6 4 3 2 3" xfId="29968" xr:uid="{F9CED829-54DA-48F5-8AB3-FDA481151AC1}"/>
    <cellStyle name="20% - Accent2 2 6 4 3 3" xfId="22597" xr:uid="{F485AEAD-4358-4085-A2DE-2B2E22AF40C5}"/>
    <cellStyle name="20% - Accent2 2 6 4 3 3 2" xfId="37573" xr:uid="{EBA90B47-05E6-48DE-B98F-560DC87E24FD}"/>
    <cellStyle name="20% - Accent2 2 6 4 3 4" xfId="29969" xr:uid="{5B84B36D-F5EF-485D-B61B-17CA4C66D739}"/>
    <cellStyle name="20% - Accent2 2 6 4 4" xfId="4694" xr:uid="{00000000-0005-0000-0000-000076020000}"/>
    <cellStyle name="20% - Accent2 2 6 4 4 2" xfId="22595" xr:uid="{1845A909-FCFF-4314-AA80-43F7AE760116}"/>
    <cellStyle name="20% - Accent2 2 6 4 4 2 2" xfId="37571" xr:uid="{5F7F80B0-D35C-41B0-A1C5-D21F2E513703}"/>
    <cellStyle name="20% - Accent2 2 6 4 4 3" xfId="29967" xr:uid="{99CB070E-F18D-4D97-9F42-4EA14D3B09C1}"/>
    <cellStyle name="20% - Accent2 2 6 4 5" xfId="22601" xr:uid="{1443CAA1-8E8D-4F48-9282-8E4D839B0109}"/>
    <cellStyle name="20% - Accent2 2 6 4 5 2" xfId="37577" xr:uid="{ACD0FAEF-BB83-4DD4-9749-277692FC603A}"/>
    <cellStyle name="20% - Accent2 2 6 4 6" xfId="29973" xr:uid="{3833CB4A-A760-481C-BBBF-352706E2CFF2}"/>
    <cellStyle name="20% - Accent2 2 6 5" xfId="4693" xr:uid="{00000000-0005-0000-0000-000077020000}"/>
    <cellStyle name="20% - Accent2 2 6 5 2" xfId="4692" xr:uid="{00000000-0005-0000-0000-000078020000}"/>
    <cellStyle name="20% - Accent2 2 6 5 2 2" xfId="22593" xr:uid="{3DCCFB8E-42EF-485E-8400-15FC821062D9}"/>
    <cellStyle name="20% - Accent2 2 6 5 2 2 2" xfId="37569" xr:uid="{79E71F7F-9F00-43B6-AFAB-AD7F7ED90949}"/>
    <cellStyle name="20% - Accent2 2 6 5 2 3" xfId="29965" xr:uid="{39913D59-EF5F-4D4A-A948-8C959C56C883}"/>
    <cellStyle name="20% - Accent2 2 6 5 3" xfId="4691" xr:uid="{00000000-0005-0000-0000-000079020000}"/>
    <cellStyle name="20% - Accent2 2 6 5 3 2" xfId="22592" xr:uid="{CE76283B-B31B-421C-81E7-80FE1C2A803B}"/>
    <cellStyle name="20% - Accent2 2 6 5 3 2 2" xfId="37568" xr:uid="{4704108F-E74A-4ADA-AE6E-BD02275D1C33}"/>
    <cellStyle name="20% - Accent2 2 6 5 3 3" xfId="29964" xr:uid="{E2DE4688-A2C1-4ACF-AFE0-2E9542D09B9A}"/>
    <cellStyle name="20% - Accent2 2 6 5 4" xfId="22594" xr:uid="{74981782-F765-4AA7-93A5-B5BB149BC398}"/>
    <cellStyle name="20% - Accent2 2 6 5 4 2" xfId="37570" xr:uid="{80C62C2C-CB02-4F25-88C5-A4AE99A4B7E3}"/>
    <cellStyle name="20% - Accent2 2 6 5 5" xfId="29966" xr:uid="{EBD893BD-A047-4DB4-BFE1-A88E5DBD61FA}"/>
    <cellStyle name="20% - Accent2 2 6 6" xfId="4690" xr:uid="{00000000-0005-0000-0000-00007A020000}"/>
    <cellStyle name="20% - Accent2 2 6 6 2" xfId="22591" xr:uid="{1C1D7D83-07C4-4D9B-98F5-8CE259AE1FA9}"/>
    <cellStyle name="20% - Accent2 2 6 6 2 2" xfId="37567" xr:uid="{0BF89B74-61CC-4E34-B3A8-9AC1EC94CFF8}"/>
    <cellStyle name="20% - Accent2 2 6 6 3" xfId="29963" xr:uid="{6AC00B8B-7969-415D-A71D-E24AF98D92B7}"/>
    <cellStyle name="20% - Accent2 2 6 7" xfId="4689" xr:uid="{00000000-0005-0000-0000-00007B020000}"/>
    <cellStyle name="20% - Accent2 2 6 7 2" xfId="4688" xr:uid="{00000000-0005-0000-0000-00007C020000}"/>
    <cellStyle name="20% - Accent2 2 6 7 2 2" xfId="22589" xr:uid="{965D9EC1-6F1F-4DA4-8767-A6422978EBE0}"/>
    <cellStyle name="20% - Accent2 2 6 7 2 2 2" xfId="37565" xr:uid="{5F28FCE3-D198-4ADE-87DD-802C18F3E11B}"/>
    <cellStyle name="20% - Accent2 2 6 7 2 3" xfId="29961" xr:uid="{72B4D808-AEF3-4DF3-8875-D8AA0D068114}"/>
    <cellStyle name="20% - Accent2 2 6 7 3" xfId="22590" xr:uid="{0C117ABA-F8FD-42E0-B4AE-333B699EAE0C}"/>
    <cellStyle name="20% - Accent2 2 6 7 3 2" xfId="37566" xr:uid="{3ACF45E6-8195-4F16-8103-DC874D5368FE}"/>
    <cellStyle name="20% - Accent2 2 6 7 4" xfId="29962" xr:uid="{0D7D63F5-6F98-49BA-93CB-1B26069E00E0}"/>
    <cellStyle name="20% - Accent2 2 6 8" xfId="4687" xr:uid="{00000000-0005-0000-0000-00007D020000}"/>
    <cellStyle name="20% - Accent2 2 6 8 2" xfId="22588" xr:uid="{2755BA23-6539-49ED-9985-E29BA98701E4}"/>
    <cellStyle name="20% - Accent2 2 6 8 2 2" xfId="37564" xr:uid="{0B2310D0-CC45-4E5C-B7E0-D0E3B9CF9F6C}"/>
    <cellStyle name="20% - Accent2 2 6 8 3" xfId="29960" xr:uid="{4C63A907-F889-4B6C-B6C1-C61FAD2F2D3D}"/>
    <cellStyle name="20% - Accent2 2 6 9" xfId="22631" xr:uid="{618A1A0D-842B-4C88-BBE7-83102D01C0D5}"/>
    <cellStyle name="20% - Accent2 2 6 9 2" xfId="37607" xr:uid="{FB5D81ED-BB88-4F7E-A16F-BB6FA80AE6A9}"/>
    <cellStyle name="20% - Accent2 2 7" xfId="4686" xr:uid="{00000000-0005-0000-0000-00007E020000}"/>
    <cellStyle name="20% - Accent2 2 7 2" xfId="4685" xr:uid="{00000000-0005-0000-0000-00007F020000}"/>
    <cellStyle name="20% - Accent2 2 7 2 2" xfId="4684" xr:uid="{00000000-0005-0000-0000-000080020000}"/>
    <cellStyle name="20% - Accent2 2 7 2 2 2" xfId="22585" xr:uid="{D1C3C4E7-3853-41A6-ABD2-6DE10502693B}"/>
    <cellStyle name="20% - Accent2 2 7 2 2 2 2" xfId="37561" xr:uid="{42D6B1A0-ABFF-4297-B2D7-727E70E47016}"/>
    <cellStyle name="20% - Accent2 2 7 2 2 3" xfId="29957" xr:uid="{ECED40E7-0CA1-45BE-847D-0BECA4B7DA1B}"/>
    <cellStyle name="20% - Accent2 2 7 2 3" xfId="4683" xr:uid="{00000000-0005-0000-0000-000081020000}"/>
    <cellStyle name="20% - Accent2 2 7 2 3 2" xfId="22584" xr:uid="{87B2D1F6-8DBE-49C7-BB4B-947C1D774B33}"/>
    <cellStyle name="20% - Accent2 2 7 2 3 2 2" xfId="37560" xr:uid="{30481111-240B-4E74-B187-CFAEC9685375}"/>
    <cellStyle name="20% - Accent2 2 7 2 3 3" xfId="29956" xr:uid="{B6F332FC-8F34-4D00-9675-C9AD058AF22D}"/>
    <cellStyle name="20% - Accent2 2 7 2 4" xfId="22586" xr:uid="{F2CF3FD9-3922-49E1-92BC-845E6CC32B11}"/>
    <cellStyle name="20% - Accent2 2 7 2 4 2" xfId="37562" xr:uid="{446A813C-968D-41AF-A62B-31257A543ED3}"/>
    <cellStyle name="20% - Accent2 2 7 2 5" xfId="29958" xr:uid="{881B626B-008C-482A-A272-526E89EC955F}"/>
    <cellStyle name="20% - Accent2 2 7 3" xfId="4682" xr:uid="{00000000-0005-0000-0000-000082020000}"/>
    <cellStyle name="20% - Accent2 2 7 3 2" xfId="4681" xr:uid="{00000000-0005-0000-0000-000083020000}"/>
    <cellStyle name="20% - Accent2 2 7 3 2 2" xfId="22582" xr:uid="{7383881F-B081-42EA-92BC-2B2FCA2CB258}"/>
    <cellStyle name="20% - Accent2 2 7 3 2 2 2" xfId="37558" xr:uid="{DC92C6D1-D4E0-49AB-A8C2-B0DE529506AB}"/>
    <cellStyle name="20% - Accent2 2 7 3 2 3" xfId="29954" xr:uid="{CB96CA76-2E90-4D06-BDC4-9F12A51A7E8F}"/>
    <cellStyle name="20% - Accent2 2 7 3 3" xfId="22583" xr:uid="{F4895AA5-A137-41B2-B396-C99EDF8D387E}"/>
    <cellStyle name="20% - Accent2 2 7 3 3 2" xfId="37559" xr:uid="{09714C71-AC92-4E42-8353-C92856809DCF}"/>
    <cellStyle name="20% - Accent2 2 7 3 4" xfId="29955" xr:uid="{2A28993D-6CD0-4072-B1DF-1D99EF242F3F}"/>
    <cellStyle name="20% - Accent2 2 7 4" xfId="4680" xr:uid="{00000000-0005-0000-0000-000084020000}"/>
    <cellStyle name="20% - Accent2 2 7 4 2" xfId="22581" xr:uid="{97C2CBB4-7FD0-4B52-836E-2A2A13B21666}"/>
    <cellStyle name="20% - Accent2 2 7 4 2 2" xfId="37557" xr:uid="{FB082ACC-67CA-425F-9ECF-C0A4F390C582}"/>
    <cellStyle name="20% - Accent2 2 7 4 3" xfId="29953" xr:uid="{090CB31A-D395-409C-9C1A-10048977C6D4}"/>
    <cellStyle name="20% - Accent2 2 7 5" xfId="22587" xr:uid="{45164F74-24EF-4F0D-88AA-9D861C708334}"/>
    <cellStyle name="20% - Accent2 2 7 5 2" xfId="37563" xr:uid="{E8E4226C-0EFB-4137-9390-856ABF9F1B36}"/>
    <cellStyle name="20% - Accent2 2 7 6" xfId="29959" xr:uid="{A15E9C63-E80D-40F9-80FE-5B64213F2FF8}"/>
    <cellStyle name="20% - Accent2 3" xfId="185" xr:uid="{00000000-0005-0000-0000-00001E000000}"/>
    <cellStyle name="20% - Accent2 3 10" xfId="4679" xr:uid="{00000000-0005-0000-0000-000085020000}"/>
    <cellStyle name="20% - Accent2 3 10 2" xfId="22580" xr:uid="{0C4CD05F-7D80-4C4E-AC65-5D20CCC3A7CE}"/>
    <cellStyle name="20% - Accent2 3 10 2 2" xfId="37556" xr:uid="{F2B2B67B-F204-4A07-95BD-89AE44C58975}"/>
    <cellStyle name="20% - Accent2 3 10 3" xfId="29952" xr:uid="{6E86ABA5-82C6-49D7-A100-ABE16F2BE115}"/>
    <cellStyle name="20% - Accent2 3 2" xfId="4678" xr:uid="{00000000-0005-0000-0000-000086020000}"/>
    <cellStyle name="20% - Accent2 3 2 2" xfId="4677" xr:uid="{00000000-0005-0000-0000-000087020000}"/>
    <cellStyle name="20% - Accent2 3 2 2 2" xfId="4676" xr:uid="{00000000-0005-0000-0000-000088020000}"/>
    <cellStyle name="20% - Accent2 3 2 2 2 2" xfId="4675" xr:uid="{00000000-0005-0000-0000-000089020000}"/>
    <cellStyle name="20% - Accent2 3 2 2 2 2 2" xfId="4674" xr:uid="{00000000-0005-0000-0000-00008A020000}"/>
    <cellStyle name="20% - Accent2 3 2 2 2 2 2 2" xfId="22576" xr:uid="{34FA2584-D200-4493-BA3A-B18E07E00357}"/>
    <cellStyle name="20% - Accent2 3 2 2 2 2 2 2 2" xfId="37552" xr:uid="{3D1EB285-137F-427F-9952-F0E7F860153F}"/>
    <cellStyle name="20% - Accent2 3 2 2 2 2 2 3" xfId="29948" xr:uid="{F94C6DA7-8EF0-44AD-8162-F9EE6292DCAF}"/>
    <cellStyle name="20% - Accent2 3 2 2 2 2 3" xfId="4673" xr:uid="{00000000-0005-0000-0000-00008B020000}"/>
    <cellStyle name="20% - Accent2 3 2 2 2 2 3 2" xfId="22575" xr:uid="{A4FD53D5-A841-47FC-BB8E-9BB84D838C0F}"/>
    <cellStyle name="20% - Accent2 3 2 2 2 2 3 2 2" xfId="37551" xr:uid="{F7C853AB-46AD-47E8-8325-0A7D9710C2A1}"/>
    <cellStyle name="20% - Accent2 3 2 2 2 2 3 3" xfId="29947" xr:uid="{3051EA3F-AC2A-4E82-8DE9-C70F23BE68EF}"/>
    <cellStyle name="20% - Accent2 3 2 2 2 2 4" xfId="22577" xr:uid="{398D807B-6C0B-4BD5-85E2-14E18593FCF8}"/>
    <cellStyle name="20% - Accent2 3 2 2 2 2 4 2" xfId="37553" xr:uid="{A0E2D9CD-29FF-4B26-86E6-33387DC439F0}"/>
    <cellStyle name="20% - Accent2 3 2 2 2 2 5" xfId="29949" xr:uid="{59420949-96BE-4DF8-BC1D-78D353EAC085}"/>
    <cellStyle name="20% - Accent2 3 2 2 2 3" xfId="4672" xr:uid="{00000000-0005-0000-0000-00008C020000}"/>
    <cellStyle name="20% - Accent2 3 2 2 2 3 2" xfId="4671" xr:uid="{00000000-0005-0000-0000-00008D020000}"/>
    <cellStyle name="20% - Accent2 3 2 2 2 3 2 2" xfId="22573" xr:uid="{2B029975-25EB-4078-8677-81EFCDF6DFE4}"/>
    <cellStyle name="20% - Accent2 3 2 2 2 3 2 2 2" xfId="37549" xr:uid="{81C1F6D4-EC2E-4DFA-8FB4-4ECCB658ED63}"/>
    <cellStyle name="20% - Accent2 3 2 2 2 3 2 3" xfId="29945" xr:uid="{49B0D311-3A00-4F36-B9A0-B81B834A5D9E}"/>
    <cellStyle name="20% - Accent2 3 2 2 2 3 3" xfId="22574" xr:uid="{CC2AB963-2ACD-4984-87DC-B2B71D46A026}"/>
    <cellStyle name="20% - Accent2 3 2 2 2 3 3 2" xfId="37550" xr:uid="{BB2EB7F6-D049-473B-B9D4-3CD76EAE4380}"/>
    <cellStyle name="20% - Accent2 3 2 2 2 3 4" xfId="29946" xr:uid="{917CB853-6F7F-476F-84A7-07E7C784D8CF}"/>
    <cellStyle name="20% - Accent2 3 2 2 2 4" xfId="4670" xr:uid="{00000000-0005-0000-0000-00008E020000}"/>
    <cellStyle name="20% - Accent2 3 2 2 2 4 2" xfId="22572" xr:uid="{02E7402E-BD9F-4CC8-9833-29CA3269D481}"/>
    <cellStyle name="20% - Accent2 3 2 2 2 4 2 2" xfId="37548" xr:uid="{C3F51464-BCF8-4B40-ADA8-ABE5D2831604}"/>
    <cellStyle name="20% - Accent2 3 2 2 2 4 3" xfId="29944" xr:uid="{07B61EFD-D38E-41F6-8929-DF1775627D8B}"/>
    <cellStyle name="20% - Accent2 3 2 2 2 5" xfId="22578" xr:uid="{F95A62C4-D9FA-4861-8CB5-7C83DC4FFD19}"/>
    <cellStyle name="20% - Accent2 3 2 2 2 5 2" xfId="37554" xr:uid="{4A5FF6FE-7A7E-4AF2-8849-53EEB8814664}"/>
    <cellStyle name="20% - Accent2 3 2 2 2 6" xfId="29950" xr:uid="{536CC9BE-CA82-4B71-9BA4-FF37348FE048}"/>
    <cellStyle name="20% - Accent2 3 2 2 3" xfId="4669" xr:uid="{00000000-0005-0000-0000-00008F020000}"/>
    <cellStyle name="20% - Accent2 3 2 2 3 2" xfId="4668" xr:uid="{00000000-0005-0000-0000-000090020000}"/>
    <cellStyle name="20% - Accent2 3 2 2 3 2 2" xfId="22570" xr:uid="{722FADF5-322D-435D-9556-817B14B12047}"/>
    <cellStyle name="20% - Accent2 3 2 2 3 2 2 2" xfId="37546" xr:uid="{326F1724-07CB-4DEC-84B0-29A72A3B619D}"/>
    <cellStyle name="20% - Accent2 3 2 2 3 2 3" xfId="29942" xr:uid="{D332A36D-138A-4F08-BCBB-FEFC98C9257B}"/>
    <cellStyle name="20% - Accent2 3 2 2 3 3" xfId="4667" xr:uid="{00000000-0005-0000-0000-000091020000}"/>
    <cellStyle name="20% - Accent2 3 2 2 3 3 2" xfId="22569" xr:uid="{7888BAD1-A7D3-4BBC-9A18-670E64B28E13}"/>
    <cellStyle name="20% - Accent2 3 2 2 3 3 2 2" xfId="37545" xr:uid="{1595D808-C0AB-42FC-9058-25E0462FA34F}"/>
    <cellStyle name="20% - Accent2 3 2 2 3 3 3" xfId="29941" xr:uid="{F6CB9FCE-D217-47D3-B508-EEA844AEE6B4}"/>
    <cellStyle name="20% - Accent2 3 2 2 3 4" xfId="22571" xr:uid="{82B68726-5126-44BF-8325-3EEE0F9F28A4}"/>
    <cellStyle name="20% - Accent2 3 2 2 3 4 2" xfId="37547" xr:uid="{53D04079-CE5F-4A73-A07B-FA9002F5DC64}"/>
    <cellStyle name="20% - Accent2 3 2 2 3 5" xfId="29943" xr:uid="{AE4B962F-2318-4A8A-B70F-BD313877E2ED}"/>
    <cellStyle name="20% - Accent2 3 2 2 4" xfId="4666" xr:uid="{00000000-0005-0000-0000-000092020000}"/>
    <cellStyle name="20% - Accent2 3 2 2 4 2" xfId="22568" xr:uid="{707EF139-645A-4EC9-894B-02A74AC26469}"/>
    <cellStyle name="20% - Accent2 3 2 2 4 2 2" xfId="37544" xr:uid="{EF91E76D-6D6A-4581-8D44-71663EDD5C4B}"/>
    <cellStyle name="20% - Accent2 3 2 2 4 3" xfId="29940" xr:uid="{FE867BF1-D7CD-4A68-AD80-7CBF1ADD62E2}"/>
    <cellStyle name="20% - Accent2 3 2 2 5" xfId="4665" xr:uid="{00000000-0005-0000-0000-000093020000}"/>
    <cellStyle name="20% - Accent2 3 2 2 5 2" xfId="4664" xr:uid="{00000000-0005-0000-0000-000094020000}"/>
    <cellStyle name="20% - Accent2 3 2 2 5 2 2" xfId="22566" xr:uid="{1BFA84DC-0952-4879-968D-50CE858AA94E}"/>
    <cellStyle name="20% - Accent2 3 2 2 5 2 2 2" xfId="37542" xr:uid="{290A35D4-6088-4B67-A2C8-2BC00DD680F1}"/>
    <cellStyle name="20% - Accent2 3 2 2 5 2 3" xfId="29938" xr:uid="{F9D62D29-2AD3-4F97-B003-91AA2523CF37}"/>
    <cellStyle name="20% - Accent2 3 2 2 5 3" xfId="22567" xr:uid="{58C37E42-7871-48D0-88A9-EA19313DB255}"/>
    <cellStyle name="20% - Accent2 3 2 2 5 3 2" xfId="37543" xr:uid="{361D435F-3DBD-4DE1-B9E8-05CEC909369E}"/>
    <cellStyle name="20% - Accent2 3 2 2 5 4" xfId="29939" xr:uid="{2B075623-C3B6-4A3B-B8FE-1009F1A8FF44}"/>
    <cellStyle name="20% - Accent2 3 2 2 6" xfId="4663" xr:uid="{00000000-0005-0000-0000-000095020000}"/>
    <cellStyle name="20% - Accent2 3 2 2 6 2" xfId="22565" xr:uid="{BD21C994-D32B-4608-AB42-6DF6A175DCA2}"/>
    <cellStyle name="20% - Accent2 3 2 2 6 2 2" xfId="37541" xr:uid="{F5A0757C-9552-43CE-9396-0E0410E36B6E}"/>
    <cellStyle name="20% - Accent2 3 2 2 6 3" xfId="29937" xr:uid="{0C0363D0-9385-4D1F-9430-337C8AFA125B}"/>
    <cellStyle name="20% - Accent2 3 2 2 7" xfId="22579" xr:uid="{0947F602-AC8C-4672-8DC0-94CE45D53FA4}"/>
    <cellStyle name="20% - Accent2 3 2 2 7 2" xfId="37555" xr:uid="{F8182D5F-922C-4D7A-9528-1B28324D3C4F}"/>
    <cellStyle name="20% - Accent2 3 2 2 8" xfId="29951" xr:uid="{09AC03F6-16DB-4D07-9123-304694D1A209}"/>
    <cellStyle name="20% - Accent2 3 2 3" xfId="4662" xr:uid="{00000000-0005-0000-0000-000096020000}"/>
    <cellStyle name="20% - Accent2 3 2 3 2" xfId="4661" xr:uid="{00000000-0005-0000-0000-000097020000}"/>
    <cellStyle name="20% - Accent2 3 2 3 2 2" xfId="4660" xr:uid="{00000000-0005-0000-0000-000098020000}"/>
    <cellStyle name="20% - Accent2 3 2 3 2 2 2" xfId="22562" xr:uid="{A3BCB15F-6D64-4D00-837B-7B0A64670F8E}"/>
    <cellStyle name="20% - Accent2 3 2 3 2 2 2 2" xfId="37538" xr:uid="{82131217-41DA-4067-9F2F-B703D8226BD4}"/>
    <cellStyle name="20% - Accent2 3 2 3 2 2 3" xfId="29934" xr:uid="{2FD16B02-E244-4B8E-B649-B2566107BA70}"/>
    <cellStyle name="20% - Accent2 3 2 3 2 3" xfId="4659" xr:uid="{00000000-0005-0000-0000-000099020000}"/>
    <cellStyle name="20% - Accent2 3 2 3 2 3 2" xfId="22561" xr:uid="{754109C3-4AB4-4FEA-99C1-61B2FDF03D28}"/>
    <cellStyle name="20% - Accent2 3 2 3 2 3 2 2" xfId="37537" xr:uid="{7822D728-39C7-4603-820E-3C58FD9B3EF9}"/>
    <cellStyle name="20% - Accent2 3 2 3 2 3 3" xfId="29933" xr:uid="{86E8CA9C-7092-4C0C-A2CD-D77DD9431C0C}"/>
    <cellStyle name="20% - Accent2 3 2 3 2 4" xfId="22563" xr:uid="{4DBB3438-72F9-468C-9051-C15B5491BD9F}"/>
    <cellStyle name="20% - Accent2 3 2 3 2 4 2" xfId="37539" xr:uid="{8138F10B-4E9F-4528-A88F-3E68D8D31B42}"/>
    <cellStyle name="20% - Accent2 3 2 3 2 5" xfId="29935" xr:uid="{ABDBE1F2-2BC8-4B0B-80DD-8FC9634D6730}"/>
    <cellStyle name="20% - Accent2 3 2 3 3" xfId="4658" xr:uid="{00000000-0005-0000-0000-00009A020000}"/>
    <cellStyle name="20% - Accent2 3 2 3 3 2" xfId="4657" xr:uid="{00000000-0005-0000-0000-00009B020000}"/>
    <cellStyle name="20% - Accent2 3 2 3 3 2 2" xfId="22559" xr:uid="{27CA6484-D2C7-4E08-8FF9-6738D850622B}"/>
    <cellStyle name="20% - Accent2 3 2 3 3 2 2 2" xfId="37535" xr:uid="{20812927-F3D8-419C-B9F1-1AB8C07A50D1}"/>
    <cellStyle name="20% - Accent2 3 2 3 3 2 3" xfId="29931" xr:uid="{B643A38E-6154-4C66-8D0D-7C7FF8CDF991}"/>
    <cellStyle name="20% - Accent2 3 2 3 3 3" xfId="22560" xr:uid="{95BE680F-19D7-4971-920D-04794CCBB120}"/>
    <cellStyle name="20% - Accent2 3 2 3 3 3 2" xfId="37536" xr:uid="{6A105833-E2F9-45F2-BD54-75DEFF04EBF3}"/>
    <cellStyle name="20% - Accent2 3 2 3 3 4" xfId="29932" xr:uid="{0BFC90CE-9E5F-4078-A362-9AE76F6118AE}"/>
    <cellStyle name="20% - Accent2 3 2 3 4" xfId="4656" xr:uid="{00000000-0005-0000-0000-00009C020000}"/>
    <cellStyle name="20% - Accent2 3 2 3 4 2" xfId="22558" xr:uid="{22EB5990-7D0C-435C-BF37-E301A35E4A56}"/>
    <cellStyle name="20% - Accent2 3 2 3 4 2 2" xfId="37534" xr:uid="{D6EA93C4-817F-4EA8-A90A-57260554EAF7}"/>
    <cellStyle name="20% - Accent2 3 2 3 4 3" xfId="29930" xr:uid="{B21CCC11-ADA3-4287-8189-9D512120480F}"/>
    <cellStyle name="20% - Accent2 3 2 3 5" xfId="22564" xr:uid="{E9D30242-F143-41E6-B59F-90835BF65BAB}"/>
    <cellStyle name="20% - Accent2 3 2 3 5 2" xfId="37540" xr:uid="{E9AAE4B7-F17C-47D8-8ABB-3F351E00EB97}"/>
    <cellStyle name="20% - Accent2 3 2 3 6" xfId="29936" xr:uid="{AFCB36E2-5719-46EB-B105-88DF48334D12}"/>
    <cellStyle name="20% - Accent2 3 2 4" xfId="4655" xr:uid="{00000000-0005-0000-0000-00009D020000}"/>
    <cellStyle name="20% - Accent2 3 2 5" xfId="4654" xr:uid="{00000000-0005-0000-0000-00009E020000}"/>
    <cellStyle name="20% - Accent2 3 2 5 2" xfId="22557" xr:uid="{09485EC6-403F-41CC-A38F-F368CC93D9C5}"/>
    <cellStyle name="20% - Accent2 3 2 5 2 2" xfId="37533" xr:uid="{B97EBADF-F1D2-4D1C-B9F7-D41F2C5C6E5C}"/>
    <cellStyle name="20% - Accent2 3 2 5 3" xfId="29929" xr:uid="{593BE7EA-1A9C-4FC2-AADE-32564526D059}"/>
    <cellStyle name="20% - Accent2 3 3" xfId="4653" xr:uid="{00000000-0005-0000-0000-00009F020000}"/>
    <cellStyle name="20% - Accent2 3 3 2" xfId="4652" xr:uid="{00000000-0005-0000-0000-0000A0020000}"/>
    <cellStyle name="20% - Accent2 3 3 2 2" xfId="4651" xr:uid="{00000000-0005-0000-0000-0000A1020000}"/>
    <cellStyle name="20% - Accent2 3 3 2 2 2" xfId="22554" xr:uid="{F8C007F0-4A18-4F4F-A709-8FCBBA7B1ED8}"/>
    <cellStyle name="20% - Accent2 3 3 2 2 2 2" xfId="37530" xr:uid="{D75DD84F-B903-4EC9-BC15-493C74E16A30}"/>
    <cellStyle name="20% - Accent2 3 3 2 2 3" xfId="29926" xr:uid="{F8AC5EFE-4A85-4648-A0CB-F6183B0075FA}"/>
    <cellStyle name="20% - Accent2 3 3 2 3" xfId="4650" xr:uid="{00000000-0005-0000-0000-0000A2020000}"/>
    <cellStyle name="20% - Accent2 3 3 2 3 2" xfId="4649" xr:uid="{00000000-0005-0000-0000-0000A3020000}"/>
    <cellStyle name="20% - Accent2 3 3 2 3 2 2" xfId="22552" xr:uid="{7FD0A472-547D-40D1-9AB0-9969D3FBD6BB}"/>
    <cellStyle name="20% - Accent2 3 3 2 3 2 2 2" xfId="37528" xr:uid="{C6FC29C9-BCC0-49AF-8151-48C4A457E976}"/>
    <cellStyle name="20% - Accent2 3 3 2 3 2 3" xfId="29924" xr:uid="{9ADE8F6B-8E4A-4E94-A16F-DE42C0DC070A}"/>
    <cellStyle name="20% - Accent2 3 3 2 3 3" xfId="22553" xr:uid="{E46C01CE-1A2A-484F-B00F-E59558E1DA94}"/>
    <cellStyle name="20% - Accent2 3 3 2 3 3 2" xfId="37529" xr:uid="{5DBDB2BA-C27D-46D0-8DF0-0AF662E2C520}"/>
    <cellStyle name="20% - Accent2 3 3 2 3 4" xfId="29925" xr:uid="{CAF8B18C-247E-45FD-AF73-6B0F17685A3C}"/>
    <cellStyle name="20% - Accent2 3 3 2 4" xfId="22555" xr:uid="{3F3584AA-89DB-4BFA-BBAA-77D0048425B4}"/>
    <cellStyle name="20% - Accent2 3 3 2 4 2" xfId="37531" xr:uid="{E32730B4-7E38-4F33-9DD8-B13CCF1FAF3B}"/>
    <cellStyle name="20% - Accent2 3 3 2 5" xfId="29927" xr:uid="{5FDC107E-5A4A-4C2A-834A-B2A8AE99160F}"/>
    <cellStyle name="20% - Accent2 3 3 3" xfId="4648" xr:uid="{00000000-0005-0000-0000-0000A4020000}"/>
    <cellStyle name="20% - Accent2 3 3 3 2" xfId="22551" xr:uid="{64C57051-4944-483C-8CCB-166CFEEFAB71}"/>
    <cellStyle name="20% - Accent2 3 3 3 2 2" xfId="37527" xr:uid="{D14542CA-5BA8-4CBF-8D92-13CBB5E9AC1C}"/>
    <cellStyle name="20% - Accent2 3 3 3 3" xfId="29923" xr:uid="{24F75A9D-9483-4639-B58D-7E5D71702BC5}"/>
    <cellStyle name="20% - Accent2 3 3 4" xfId="4647" xr:uid="{00000000-0005-0000-0000-0000A5020000}"/>
    <cellStyle name="20% - Accent2 3 3 4 2" xfId="4646" xr:uid="{00000000-0005-0000-0000-0000A6020000}"/>
    <cellStyle name="20% - Accent2 3 3 4 2 2" xfId="22549" xr:uid="{3D546677-A9FD-40DE-BBD5-26FE4BC11591}"/>
    <cellStyle name="20% - Accent2 3 3 4 2 2 2" xfId="37525" xr:uid="{F2CC5716-15BF-4E6D-ADAA-BF55727B8E1A}"/>
    <cellStyle name="20% - Accent2 3 3 4 2 3" xfId="29921" xr:uid="{3A0C1C2C-9802-429B-A6DF-E62974696CCA}"/>
    <cellStyle name="20% - Accent2 3 3 4 3" xfId="22550" xr:uid="{9B77CC24-60BC-4C5D-953E-BF78DF53A5DE}"/>
    <cellStyle name="20% - Accent2 3 3 4 3 2" xfId="37526" xr:uid="{07216BD0-3110-4C82-8A21-5868EDA087E9}"/>
    <cellStyle name="20% - Accent2 3 3 4 4" xfId="29922" xr:uid="{804384E2-942A-4F44-9CC6-9BC6EBF2DF0F}"/>
    <cellStyle name="20% - Accent2 3 3 5" xfId="4645" xr:uid="{00000000-0005-0000-0000-0000A7020000}"/>
    <cellStyle name="20% - Accent2 3 3 5 2" xfId="22548" xr:uid="{082A5DCD-AD77-4987-9E0D-D6B3A6A14CD5}"/>
    <cellStyle name="20% - Accent2 3 3 5 2 2" xfId="37524" xr:uid="{D01EA73A-9076-4012-9E47-3922E8D1FD9D}"/>
    <cellStyle name="20% - Accent2 3 3 5 3" xfId="29920" xr:uid="{0399436F-A7A7-4BA5-B94E-6F70CAC05DF7}"/>
    <cellStyle name="20% - Accent2 3 3 6" xfId="22556" xr:uid="{9C6D96D1-8A1C-4471-8741-DF1493FD8737}"/>
    <cellStyle name="20% - Accent2 3 3 6 2" xfId="37532" xr:uid="{69096AE1-CF80-43C2-8A65-9EA3EEACE5F6}"/>
    <cellStyle name="20% - Accent2 3 3 7" xfId="29928" xr:uid="{193033E5-7875-487D-A865-0FF5C3F8EEBB}"/>
    <cellStyle name="20% - Accent2 3 4" xfId="4644" xr:uid="{00000000-0005-0000-0000-0000A8020000}"/>
    <cellStyle name="20% - Accent2 3 4 2" xfId="4643" xr:uid="{00000000-0005-0000-0000-0000A9020000}"/>
    <cellStyle name="20% - Accent2 3 4 2 2" xfId="4642" xr:uid="{00000000-0005-0000-0000-0000AA020000}"/>
    <cellStyle name="20% - Accent2 3 4 2 2 2" xfId="22545" xr:uid="{ECC566A3-C011-43B3-9A63-350C88D577F3}"/>
    <cellStyle name="20% - Accent2 3 4 2 2 2 2" xfId="37521" xr:uid="{F97CF21F-6691-46E0-B188-D43F35B027AD}"/>
    <cellStyle name="20% - Accent2 3 4 2 2 3" xfId="29917" xr:uid="{931FCD96-F2A4-4951-8E3D-EFBD38DCB241}"/>
    <cellStyle name="20% - Accent2 3 4 2 3" xfId="4641" xr:uid="{00000000-0005-0000-0000-0000AB020000}"/>
    <cellStyle name="20% - Accent2 3 4 2 3 2" xfId="22544" xr:uid="{2B041689-CF63-46EC-8C76-53A2CC9A6585}"/>
    <cellStyle name="20% - Accent2 3 4 2 3 2 2" xfId="37520" xr:uid="{38E635D6-73D1-422C-9A3F-A4D0DF7D5F61}"/>
    <cellStyle name="20% - Accent2 3 4 2 3 3" xfId="29916" xr:uid="{CEF47C05-8AB9-40E5-8F9B-9FC4572846CA}"/>
    <cellStyle name="20% - Accent2 3 4 2 4" xfId="22546" xr:uid="{14A00A82-DD50-42AE-9CF6-CA655118C0B1}"/>
    <cellStyle name="20% - Accent2 3 4 2 4 2" xfId="37522" xr:uid="{E874A086-9DA3-4BB8-AB07-3BB3524F65B4}"/>
    <cellStyle name="20% - Accent2 3 4 2 5" xfId="29918" xr:uid="{074F4141-7B0D-44B4-A081-8C68EAEBEC0D}"/>
    <cellStyle name="20% - Accent2 3 4 3" xfId="4640" xr:uid="{00000000-0005-0000-0000-0000AC020000}"/>
    <cellStyle name="20% - Accent2 3 4 3 2" xfId="22543" xr:uid="{032D0471-2239-4817-9A07-D818F5BAF0AF}"/>
    <cellStyle name="20% - Accent2 3 4 3 2 2" xfId="37519" xr:uid="{7725C88F-9053-45AA-9AD0-3F860E16A360}"/>
    <cellStyle name="20% - Accent2 3 4 3 3" xfId="29915" xr:uid="{C8E0C8F5-12A7-49FF-BBC6-5303BF780DBD}"/>
    <cellStyle name="20% - Accent2 3 4 4" xfId="4639" xr:uid="{00000000-0005-0000-0000-0000AD020000}"/>
    <cellStyle name="20% - Accent2 3 4 4 2" xfId="4638" xr:uid="{00000000-0005-0000-0000-0000AE020000}"/>
    <cellStyle name="20% - Accent2 3 4 4 2 2" xfId="22541" xr:uid="{626186B0-9748-4E94-8EFE-9A2444A408B0}"/>
    <cellStyle name="20% - Accent2 3 4 4 2 2 2" xfId="37517" xr:uid="{4CD50E64-2420-4812-9B16-036320AE45D3}"/>
    <cellStyle name="20% - Accent2 3 4 4 2 3" xfId="29913" xr:uid="{F735001B-0045-4509-A1B7-124F41BD50A1}"/>
    <cellStyle name="20% - Accent2 3 4 4 3" xfId="22542" xr:uid="{581CE9FD-AD24-424F-B8B9-34208706B908}"/>
    <cellStyle name="20% - Accent2 3 4 4 3 2" xfId="37518" xr:uid="{779C78C8-D729-4199-ACA1-4021CBDB373B}"/>
    <cellStyle name="20% - Accent2 3 4 4 4" xfId="29914" xr:uid="{E7C8AC4C-485D-4B40-9591-1A24CEDCBEB5}"/>
    <cellStyle name="20% - Accent2 3 4 5" xfId="4637" xr:uid="{00000000-0005-0000-0000-0000AF020000}"/>
    <cellStyle name="20% - Accent2 3 4 5 2" xfId="22540" xr:uid="{AEB43F55-9963-4EF5-A2AF-2EA5ABFFE461}"/>
    <cellStyle name="20% - Accent2 3 4 5 2 2" xfId="37516" xr:uid="{919B6211-39C1-4935-9434-0676A92CBBFD}"/>
    <cellStyle name="20% - Accent2 3 4 5 3" xfId="29912" xr:uid="{8ACBDF7C-CD9A-4616-80FF-2CDE1F849185}"/>
    <cellStyle name="20% - Accent2 3 4 6" xfId="22547" xr:uid="{904B1F53-5D9D-455C-B642-D25198BCD081}"/>
    <cellStyle name="20% - Accent2 3 4 6 2" xfId="37523" xr:uid="{700BAA69-5C0C-4A65-A730-7017236498BE}"/>
    <cellStyle name="20% - Accent2 3 4 7" xfId="29919" xr:uid="{01444360-914D-4395-B1FD-8DB0E9A55167}"/>
    <cellStyle name="20% - Accent2 3 5" xfId="4636" xr:uid="{00000000-0005-0000-0000-0000B0020000}"/>
    <cellStyle name="20% - Accent2 3 5 2" xfId="4635" xr:uid="{00000000-0005-0000-0000-0000B1020000}"/>
    <cellStyle name="20% - Accent2 3 5 2 2" xfId="4634" xr:uid="{00000000-0005-0000-0000-0000B2020000}"/>
    <cellStyle name="20% - Accent2 3 5 2 2 2" xfId="22537" xr:uid="{7C1A488B-B1FF-4CCE-9399-0C5F9D8C5702}"/>
    <cellStyle name="20% - Accent2 3 5 2 2 2 2" xfId="37513" xr:uid="{DBC17A0D-33CF-416D-A7F2-58D3271D69C6}"/>
    <cellStyle name="20% - Accent2 3 5 2 2 3" xfId="29909" xr:uid="{8127F5C8-1C0C-4312-BDB1-9785594EFAC5}"/>
    <cellStyle name="20% - Accent2 3 5 2 3" xfId="4633" xr:uid="{00000000-0005-0000-0000-0000B3020000}"/>
    <cellStyle name="20% - Accent2 3 5 2 3 2" xfId="22536" xr:uid="{978CD92E-14E5-408C-A2A4-CFFA23193A30}"/>
    <cellStyle name="20% - Accent2 3 5 2 3 2 2" xfId="37512" xr:uid="{CEBDCA9E-0FD3-48DB-A157-DC366647C3A2}"/>
    <cellStyle name="20% - Accent2 3 5 2 3 3" xfId="29908" xr:uid="{EE937C78-A9E2-43B4-9387-003B022D01F7}"/>
    <cellStyle name="20% - Accent2 3 5 2 4" xfId="22538" xr:uid="{8C89CB17-1873-4100-BB52-15C364EED09E}"/>
    <cellStyle name="20% - Accent2 3 5 2 4 2" xfId="37514" xr:uid="{4A140334-E44B-41A5-B73F-6AC12352F1EB}"/>
    <cellStyle name="20% - Accent2 3 5 2 5" xfId="29910" xr:uid="{12332348-B8FA-4B9F-A72B-139C3A7320E4}"/>
    <cellStyle name="20% - Accent2 3 5 3" xfId="4632" xr:uid="{00000000-0005-0000-0000-0000B4020000}"/>
    <cellStyle name="20% - Accent2 3 5 3 2" xfId="4631" xr:uid="{00000000-0005-0000-0000-0000B5020000}"/>
    <cellStyle name="20% - Accent2 3 5 3 2 2" xfId="22534" xr:uid="{2125D7F1-4EDD-4A8E-B4E4-12BC91B90FC5}"/>
    <cellStyle name="20% - Accent2 3 5 3 2 2 2" xfId="37510" xr:uid="{02396B16-7B9A-4BBE-A97D-B4E872F1810B}"/>
    <cellStyle name="20% - Accent2 3 5 3 2 3" xfId="29906" xr:uid="{D5C2F693-F5E8-4D36-AEB6-2DF804825504}"/>
    <cellStyle name="20% - Accent2 3 5 3 3" xfId="22535" xr:uid="{8C7F6974-1CEC-4AD4-8543-7ACA7DAF887D}"/>
    <cellStyle name="20% - Accent2 3 5 3 3 2" xfId="37511" xr:uid="{A3B55BE4-5C90-4B39-97D1-DAC23A050409}"/>
    <cellStyle name="20% - Accent2 3 5 3 4" xfId="29907" xr:uid="{32D97EAB-7034-4484-9702-9C59A33091D1}"/>
    <cellStyle name="20% - Accent2 3 5 4" xfId="4630" xr:uid="{00000000-0005-0000-0000-0000B6020000}"/>
    <cellStyle name="20% - Accent2 3 5 4 2" xfId="22533" xr:uid="{A950C652-9D53-44F5-8BEA-30E9427EFFC7}"/>
    <cellStyle name="20% - Accent2 3 5 4 2 2" xfId="37509" xr:uid="{E991BAC1-3876-427A-8831-F1432321D063}"/>
    <cellStyle name="20% - Accent2 3 5 4 3" xfId="29905" xr:uid="{4AE4ADBE-D6A5-40E6-9784-E9C3D1831D82}"/>
    <cellStyle name="20% - Accent2 3 5 5" xfId="22539" xr:uid="{B51B947F-3186-41FB-AD07-2B4AB06599A7}"/>
    <cellStyle name="20% - Accent2 3 5 5 2" xfId="37515" xr:uid="{F7D5627E-0B0A-4552-A136-FC22BF5825C4}"/>
    <cellStyle name="20% - Accent2 3 5 6" xfId="29911" xr:uid="{71579D33-4D26-4BA7-A84D-330D5B958FD4}"/>
    <cellStyle name="20% - Accent2 3 6" xfId="4629" xr:uid="{00000000-0005-0000-0000-0000B7020000}"/>
    <cellStyle name="20% - Accent2 3 6 2" xfId="4628" xr:uid="{00000000-0005-0000-0000-0000B8020000}"/>
    <cellStyle name="20% - Accent2 3 6 2 2" xfId="22531" xr:uid="{7B2397F8-3ADD-41E6-A5BC-CAC82B685133}"/>
    <cellStyle name="20% - Accent2 3 6 2 2 2" xfId="37507" xr:uid="{288E4ABB-8560-4F53-85AD-EEFC6E6B41C8}"/>
    <cellStyle name="20% - Accent2 3 6 2 3" xfId="29903" xr:uid="{0FFAF3F5-F109-440B-9E05-5A20F473A0C2}"/>
    <cellStyle name="20% - Accent2 3 6 3" xfId="4627" xr:uid="{00000000-0005-0000-0000-0000B9020000}"/>
    <cellStyle name="20% - Accent2 3 6 3 2" xfId="22530" xr:uid="{E687C829-30D1-4720-BCB9-CC6CF80D6B32}"/>
    <cellStyle name="20% - Accent2 3 6 3 2 2" xfId="37506" xr:uid="{F96A77C4-1D81-4B27-81B7-46BEE7F167E4}"/>
    <cellStyle name="20% - Accent2 3 6 3 3" xfId="29902" xr:uid="{68A47485-479F-43E5-B888-FC01EAEC1ABB}"/>
    <cellStyle name="20% - Accent2 3 6 4" xfId="22532" xr:uid="{02CB4AC0-5014-4256-94A1-343BE6ADA30A}"/>
    <cellStyle name="20% - Accent2 3 6 4 2" xfId="37508" xr:uid="{8D616BA0-6FE9-478F-80B7-ECF96EBCBF2E}"/>
    <cellStyle name="20% - Accent2 3 6 5" xfId="29904" xr:uid="{2FD60397-B8FD-478D-946F-58851238EEB7}"/>
    <cellStyle name="20% - Accent2 3 7" xfId="4626" xr:uid="{00000000-0005-0000-0000-0000BA020000}"/>
    <cellStyle name="20% - Accent2 3 7 2" xfId="22529" xr:uid="{6D3F1530-1C68-4771-B37F-C1EED93DF24A}"/>
    <cellStyle name="20% - Accent2 3 7 2 2" xfId="37505" xr:uid="{434ED94D-A07D-43BA-9A10-9A5E7DE48DB2}"/>
    <cellStyle name="20% - Accent2 3 7 3" xfId="29901" xr:uid="{DA397F2C-B3BE-43A4-B494-2B6BB783A882}"/>
    <cellStyle name="20% - Accent2 3 8" xfId="4625" xr:uid="{00000000-0005-0000-0000-0000BB020000}"/>
    <cellStyle name="20% - Accent2 3 8 2" xfId="4624" xr:uid="{00000000-0005-0000-0000-0000BC020000}"/>
    <cellStyle name="20% - Accent2 3 8 2 2" xfId="22527" xr:uid="{DABCCE0E-326F-437A-A208-A8649DA7047A}"/>
    <cellStyle name="20% - Accent2 3 8 2 2 2" xfId="37503" xr:uid="{6929A620-6436-4B4A-A5BA-A413940EF532}"/>
    <cellStyle name="20% - Accent2 3 8 2 3" xfId="29899" xr:uid="{1E1F573F-9F28-43AF-8272-9FFDAD70BE7D}"/>
    <cellStyle name="20% - Accent2 3 8 3" xfId="22528" xr:uid="{C68C2429-7547-46CB-B6A6-58553EB5443A}"/>
    <cellStyle name="20% - Accent2 3 8 3 2" xfId="37504" xr:uid="{AADCDE84-326F-45D3-A40D-093A585DD007}"/>
    <cellStyle name="20% - Accent2 3 8 4" xfId="29900" xr:uid="{BBE97E57-27D1-443C-9A23-950DCB47A4DA}"/>
    <cellStyle name="20% - Accent2 3 9" xfId="4623" xr:uid="{00000000-0005-0000-0000-0000BD020000}"/>
    <cellStyle name="20% - Accent2 3 9 2" xfId="22526" xr:uid="{C01312B8-D34C-4A75-ABE4-AD4D63D4108F}"/>
    <cellStyle name="20% - Accent2 3 9 2 2" xfId="37502" xr:uid="{E0B92E5F-B299-47E3-9E21-244A12DAB2FC}"/>
    <cellStyle name="20% - Accent2 3 9 3" xfId="29898" xr:uid="{D5D78113-75D5-4928-8BD6-96513BE11B18}"/>
    <cellStyle name="20% - Accent2 4" xfId="186" xr:uid="{00000000-0005-0000-0000-00001F000000}"/>
    <cellStyle name="20% - Accent2 4 10" xfId="4622" xr:uid="{00000000-0005-0000-0000-0000BE020000}"/>
    <cellStyle name="20% - Accent2 4 10 2" xfId="22525" xr:uid="{B3484C7B-0F48-48C3-BEAD-EAE3B1FAF3FC}"/>
    <cellStyle name="20% - Accent2 4 10 2 2" xfId="37501" xr:uid="{D5836184-A2EB-4DDA-8460-5908DAD288AE}"/>
    <cellStyle name="20% - Accent2 4 10 3" xfId="29897" xr:uid="{E46114EF-4E31-495D-ACB4-E3A702540262}"/>
    <cellStyle name="20% - Accent2 4 2" xfId="4621" xr:uid="{00000000-0005-0000-0000-0000BF020000}"/>
    <cellStyle name="20% - Accent2 4 2 2" xfId="4620" xr:uid="{00000000-0005-0000-0000-0000C0020000}"/>
    <cellStyle name="20% - Accent2 4 2 2 2" xfId="4619" xr:uid="{00000000-0005-0000-0000-0000C1020000}"/>
    <cellStyle name="20% - Accent2 4 2 2 2 2" xfId="4618" xr:uid="{00000000-0005-0000-0000-0000C2020000}"/>
    <cellStyle name="20% - Accent2 4 2 2 2 2 2" xfId="4617" xr:uid="{00000000-0005-0000-0000-0000C3020000}"/>
    <cellStyle name="20% - Accent2 4 2 2 2 2 2 2" xfId="22521" xr:uid="{8E1946CB-69FF-4339-912E-9ADAB13858CE}"/>
    <cellStyle name="20% - Accent2 4 2 2 2 2 2 2 2" xfId="37497" xr:uid="{D658B5E9-424E-4DA9-8EBF-D9DF36E3181C}"/>
    <cellStyle name="20% - Accent2 4 2 2 2 2 2 3" xfId="29893" xr:uid="{593274D3-59D4-4F71-BB86-E643EE125905}"/>
    <cellStyle name="20% - Accent2 4 2 2 2 2 3" xfId="4616" xr:uid="{00000000-0005-0000-0000-0000C4020000}"/>
    <cellStyle name="20% - Accent2 4 2 2 2 2 3 2" xfId="22520" xr:uid="{4A68C390-286E-4D02-9B46-5F71F87D8C7D}"/>
    <cellStyle name="20% - Accent2 4 2 2 2 2 3 2 2" xfId="37496" xr:uid="{C1A3DE81-441E-4365-B874-9EC4001C805B}"/>
    <cellStyle name="20% - Accent2 4 2 2 2 2 3 3" xfId="29892" xr:uid="{6F0537CD-5410-4190-90B9-106F117D6C1C}"/>
    <cellStyle name="20% - Accent2 4 2 2 2 2 4" xfId="22522" xr:uid="{7927CCC9-5A16-461F-AA37-03EC683BA764}"/>
    <cellStyle name="20% - Accent2 4 2 2 2 2 4 2" xfId="37498" xr:uid="{2456C3C8-68F5-41AC-819A-D841C97466D9}"/>
    <cellStyle name="20% - Accent2 4 2 2 2 2 5" xfId="29894" xr:uid="{5435BF0D-75B1-497C-992B-AB4CF989F2A5}"/>
    <cellStyle name="20% - Accent2 4 2 2 2 3" xfId="4615" xr:uid="{00000000-0005-0000-0000-0000C5020000}"/>
    <cellStyle name="20% - Accent2 4 2 2 2 3 2" xfId="4614" xr:uid="{00000000-0005-0000-0000-0000C6020000}"/>
    <cellStyle name="20% - Accent2 4 2 2 2 3 2 2" xfId="22518" xr:uid="{C983E089-29C0-47CF-BF38-92C2734EAC0F}"/>
    <cellStyle name="20% - Accent2 4 2 2 2 3 2 2 2" xfId="37494" xr:uid="{177F5BA8-BDE9-4EA9-BCEC-199DCF8FC3B5}"/>
    <cellStyle name="20% - Accent2 4 2 2 2 3 2 3" xfId="29890" xr:uid="{D69530CF-E9A7-44C0-BC6F-E8E7740DB3D5}"/>
    <cellStyle name="20% - Accent2 4 2 2 2 3 3" xfId="22519" xr:uid="{DE1A673D-04F3-4F95-A1B4-2E3FAA35CE48}"/>
    <cellStyle name="20% - Accent2 4 2 2 2 3 3 2" xfId="37495" xr:uid="{F3CF4DAE-8BAE-4CD8-A14B-602E41D8A2AB}"/>
    <cellStyle name="20% - Accent2 4 2 2 2 3 4" xfId="29891" xr:uid="{B8852507-C51C-41BF-BBD8-C40393DD3993}"/>
    <cellStyle name="20% - Accent2 4 2 2 2 4" xfId="4613" xr:uid="{00000000-0005-0000-0000-0000C7020000}"/>
    <cellStyle name="20% - Accent2 4 2 2 2 4 2" xfId="22517" xr:uid="{CC287766-8BE4-4900-BE87-22E43E5F65B4}"/>
    <cellStyle name="20% - Accent2 4 2 2 2 4 2 2" xfId="37493" xr:uid="{E1FF0320-AFD3-42A7-A1B2-871C3162027E}"/>
    <cellStyle name="20% - Accent2 4 2 2 2 4 3" xfId="29889" xr:uid="{EE332ADC-335C-48F1-B34C-6B4FEA07E75B}"/>
    <cellStyle name="20% - Accent2 4 2 2 2 5" xfId="22523" xr:uid="{CEC5CEBB-3998-4DE5-8FAA-43E26A160FE8}"/>
    <cellStyle name="20% - Accent2 4 2 2 2 5 2" xfId="37499" xr:uid="{B1A25D00-83C3-437B-8285-A51E903E757E}"/>
    <cellStyle name="20% - Accent2 4 2 2 2 6" xfId="29895" xr:uid="{FA75AF32-4E03-4E86-B74E-A7798E6F6DB0}"/>
    <cellStyle name="20% - Accent2 4 2 2 3" xfId="4612" xr:uid="{00000000-0005-0000-0000-0000C8020000}"/>
    <cellStyle name="20% - Accent2 4 2 2 3 2" xfId="4611" xr:uid="{00000000-0005-0000-0000-0000C9020000}"/>
    <cellStyle name="20% - Accent2 4 2 2 3 2 2" xfId="22515" xr:uid="{D838CFE3-86DF-4890-BBE5-2A378BEFA2D5}"/>
    <cellStyle name="20% - Accent2 4 2 2 3 2 2 2" xfId="37491" xr:uid="{EF45BE77-A2B6-48E4-918A-7FB502E2E45E}"/>
    <cellStyle name="20% - Accent2 4 2 2 3 2 3" xfId="29887" xr:uid="{1D891D8C-C341-4C31-9D23-9F384618C962}"/>
    <cellStyle name="20% - Accent2 4 2 2 3 3" xfId="4610" xr:uid="{00000000-0005-0000-0000-0000CA020000}"/>
    <cellStyle name="20% - Accent2 4 2 2 3 3 2" xfId="22514" xr:uid="{93054BC4-BB20-471D-B759-355F6112DC42}"/>
    <cellStyle name="20% - Accent2 4 2 2 3 3 2 2" xfId="37490" xr:uid="{FAB785F0-3706-487C-83D0-31A260A8DB30}"/>
    <cellStyle name="20% - Accent2 4 2 2 3 3 3" xfId="29886" xr:uid="{63FC0C79-DBC3-46D0-9928-9C968A6E1B83}"/>
    <cellStyle name="20% - Accent2 4 2 2 3 4" xfId="22516" xr:uid="{91CF27E3-7C56-4CFB-9875-8D061E8AF2C3}"/>
    <cellStyle name="20% - Accent2 4 2 2 3 4 2" xfId="37492" xr:uid="{E3E8BF88-82B2-4960-AE1B-2A9DD7C25F4A}"/>
    <cellStyle name="20% - Accent2 4 2 2 3 5" xfId="29888" xr:uid="{0950EB4A-3A5A-4ADA-9BBB-5591C1F1B4E2}"/>
    <cellStyle name="20% - Accent2 4 2 2 4" xfId="4609" xr:uid="{00000000-0005-0000-0000-0000CB020000}"/>
    <cellStyle name="20% - Accent2 4 2 2 4 2" xfId="22513" xr:uid="{411F7EC1-FE2C-4064-8B97-323C67467C13}"/>
    <cellStyle name="20% - Accent2 4 2 2 4 2 2" xfId="37489" xr:uid="{9CB4DFDC-BF8C-455A-9976-4822FA200A1B}"/>
    <cellStyle name="20% - Accent2 4 2 2 4 3" xfId="29885" xr:uid="{5C5E02DB-22CB-422D-B902-71DC6A1987ED}"/>
    <cellStyle name="20% - Accent2 4 2 2 5" xfId="4608" xr:uid="{00000000-0005-0000-0000-0000CC020000}"/>
    <cellStyle name="20% - Accent2 4 2 2 5 2" xfId="4607" xr:uid="{00000000-0005-0000-0000-0000CD020000}"/>
    <cellStyle name="20% - Accent2 4 2 2 5 2 2" xfId="22511" xr:uid="{154BDC68-394D-4833-8A31-A9A9BD3FE095}"/>
    <cellStyle name="20% - Accent2 4 2 2 5 2 2 2" xfId="37487" xr:uid="{A551019D-2E8C-4CB1-BC65-F3C1F08D5214}"/>
    <cellStyle name="20% - Accent2 4 2 2 5 2 3" xfId="29883" xr:uid="{8835A1B0-73F9-4E0D-B69F-6FBB5C5FA96C}"/>
    <cellStyle name="20% - Accent2 4 2 2 5 3" xfId="22512" xr:uid="{4C75826E-735F-4381-864E-3777A0023A6F}"/>
    <cellStyle name="20% - Accent2 4 2 2 5 3 2" xfId="37488" xr:uid="{05732536-8EBB-42C1-929C-5BC1B88606C4}"/>
    <cellStyle name="20% - Accent2 4 2 2 5 4" xfId="29884" xr:uid="{2659167C-8149-4221-A7E2-6CBC583BD21B}"/>
    <cellStyle name="20% - Accent2 4 2 2 6" xfId="4606" xr:uid="{00000000-0005-0000-0000-0000CE020000}"/>
    <cellStyle name="20% - Accent2 4 2 2 6 2" xfId="22510" xr:uid="{31097F2E-3A9B-43D6-B023-98013802EBB8}"/>
    <cellStyle name="20% - Accent2 4 2 2 6 2 2" xfId="37486" xr:uid="{08E7B7DE-33F6-4AD0-A8BA-C01FBDB5C1F4}"/>
    <cellStyle name="20% - Accent2 4 2 2 6 3" xfId="29882" xr:uid="{0F6C7F54-6851-40F1-B27A-5269D837FF3A}"/>
    <cellStyle name="20% - Accent2 4 2 2 7" xfId="22524" xr:uid="{E8AD1383-B43E-4820-AC24-8DCA761A2FA5}"/>
    <cellStyle name="20% - Accent2 4 2 2 7 2" xfId="37500" xr:uid="{2DD56FC1-B979-49F1-85BD-ADE6D909E049}"/>
    <cellStyle name="20% - Accent2 4 2 2 8" xfId="29896" xr:uid="{EA623DD5-C237-4380-9C25-813BEE87EC29}"/>
    <cellStyle name="20% - Accent2 4 2 3" xfId="4605" xr:uid="{00000000-0005-0000-0000-0000CF020000}"/>
    <cellStyle name="20% - Accent2 4 2 3 2" xfId="4604" xr:uid="{00000000-0005-0000-0000-0000D0020000}"/>
    <cellStyle name="20% - Accent2 4 2 3 2 2" xfId="4603" xr:uid="{00000000-0005-0000-0000-0000D1020000}"/>
    <cellStyle name="20% - Accent2 4 2 3 2 2 2" xfId="22507" xr:uid="{D2CFEAB4-AD6A-4326-A322-8BBBD6F142D9}"/>
    <cellStyle name="20% - Accent2 4 2 3 2 2 2 2" xfId="37483" xr:uid="{35D38869-1DBF-45E5-9B47-EFDFC408F8A9}"/>
    <cellStyle name="20% - Accent2 4 2 3 2 2 3" xfId="29879" xr:uid="{BB443BC6-608D-4E3F-9E33-A02D13C2AF47}"/>
    <cellStyle name="20% - Accent2 4 2 3 2 3" xfId="4602" xr:uid="{00000000-0005-0000-0000-0000D2020000}"/>
    <cellStyle name="20% - Accent2 4 2 3 2 3 2" xfId="22506" xr:uid="{E0780007-2AFC-446A-8874-5463AED7A1ED}"/>
    <cellStyle name="20% - Accent2 4 2 3 2 3 2 2" xfId="37482" xr:uid="{7A195710-1155-4D1F-B650-AD2E8F9FE212}"/>
    <cellStyle name="20% - Accent2 4 2 3 2 3 3" xfId="29878" xr:uid="{DBC2DBBA-9F55-4443-8ECA-2D67B6662D72}"/>
    <cellStyle name="20% - Accent2 4 2 3 2 4" xfId="22508" xr:uid="{CEB35DA4-1818-4F64-B6D0-31B952C06D6B}"/>
    <cellStyle name="20% - Accent2 4 2 3 2 4 2" xfId="37484" xr:uid="{61260B5B-EA2F-408C-85EB-5CAC8EC3DD0B}"/>
    <cellStyle name="20% - Accent2 4 2 3 2 5" xfId="29880" xr:uid="{1BA34DAF-1F09-42F2-AF74-6C52AA482327}"/>
    <cellStyle name="20% - Accent2 4 2 3 3" xfId="4601" xr:uid="{00000000-0005-0000-0000-0000D3020000}"/>
    <cellStyle name="20% - Accent2 4 2 3 3 2" xfId="4600" xr:uid="{00000000-0005-0000-0000-0000D4020000}"/>
    <cellStyle name="20% - Accent2 4 2 3 3 2 2" xfId="22504" xr:uid="{85D2E243-AE93-44C2-B60A-ACF10AC1D16C}"/>
    <cellStyle name="20% - Accent2 4 2 3 3 2 2 2" xfId="37480" xr:uid="{C6BF1419-9F91-4E14-9DB4-A83283072367}"/>
    <cellStyle name="20% - Accent2 4 2 3 3 2 3" xfId="29876" xr:uid="{8320ECF4-CE02-446E-9958-C753EE7E2A6A}"/>
    <cellStyle name="20% - Accent2 4 2 3 3 3" xfId="22505" xr:uid="{93D843A9-127E-42B4-A2A9-FC159D9F47E3}"/>
    <cellStyle name="20% - Accent2 4 2 3 3 3 2" xfId="37481" xr:uid="{A116E32F-D850-44FE-8AA0-005125EF7961}"/>
    <cellStyle name="20% - Accent2 4 2 3 3 4" xfId="29877" xr:uid="{00BE3F8F-D5B9-4611-82B1-26225B1FB604}"/>
    <cellStyle name="20% - Accent2 4 2 3 4" xfId="4599" xr:uid="{00000000-0005-0000-0000-0000D5020000}"/>
    <cellStyle name="20% - Accent2 4 2 3 4 2" xfId="22503" xr:uid="{ED4CA135-1D4E-4401-853B-5184C60B99EC}"/>
    <cellStyle name="20% - Accent2 4 2 3 4 2 2" xfId="37479" xr:uid="{641F4EBC-868E-4E31-8663-B3CD5CF49C33}"/>
    <cellStyle name="20% - Accent2 4 2 3 4 3" xfId="29875" xr:uid="{A174D232-D9B6-4FD0-8BD0-57ED98EAFDC0}"/>
    <cellStyle name="20% - Accent2 4 2 3 5" xfId="22509" xr:uid="{021B9173-E2B8-43B0-83D5-47EC341F6CC8}"/>
    <cellStyle name="20% - Accent2 4 2 3 5 2" xfId="37485" xr:uid="{7F35FC3E-D537-4817-B5EC-5375EE427B7A}"/>
    <cellStyle name="20% - Accent2 4 2 3 6" xfId="29881" xr:uid="{9A6FB816-B0D7-4131-B82C-6E117FE31496}"/>
    <cellStyle name="20% - Accent2 4 2 4" xfId="4598" xr:uid="{00000000-0005-0000-0000-0000D6020000}"/>
    <cellStyle name="20% - Accent2 4 2 5" xfId="4597" xr:uid="{00000000-0005-0000-0000-0000D7020000}"/>
    <cellStyle name="20% - Accent2 4 2 5 2" xfId="22502" xr:uid="{66279807-B815-47E7-B0FA-3DBA328D4E48}"/>
    <cellStyle name="20% - Accent2 4 2 5 2 2" xfId="37478" xr:uid="{989D1FB3-1881-4708-829E-E13679C15EE6}"/>
    <cellStyle name="20% - Accent2 4 2 5 3" xfId="29874" xr:uid="{2AC32872-A830-493C-A74D-A2B063640499}"/>
    <cellStyle name="20% - Accent2 4 3" xfId="4596" xr:uid="{00000000-0005-0000-0000-0000D8020000}"/>
    <cellStyle name="20% - Accent2 4 3 2" xfId="4595" xr:uid="{00000000-0005-0000-0000-0000D9020000}"/>
    <cellStyle name="20% - Accent2 4 3 2 2" xfId="4594" xr:uid="{00000000-0005-0000-0000-0000DA020000}"/>
    <cellStyle name="20% - Accent2 4 3 2 2 2" xfId="22499" xr:uid="{2CFA5097-85E4-4D39-9041-53BFD0728377}"/>
    <cellStyle name="20% - Accent2 4 3 2 2 2 2" xfId="37475" xr:uid="{2678705E-01EC-4A00-AAC5-F5994B224C88}"/>
    <cellStyle name="20% - Accent2 4 3 2 2 3" xfId="29871" xr:uid="{C75DB58C-1292-4580-B4AB-A1451F5D53BB}"/>
    <cellStyle name="20% - Accent2 4 3 2 3" xfId="4593" xr:uid="{00000000-0005-0000-0000-0000DB020000}"/>
    <cellStyle name="20% - Accent2 4 3 2 3 2" xfId="22498" xr:uid="{E1101CA1-F015-4D16-AD49-C1C300FEC8BC}"/>
    <cellStyle name="20% - Accent2 4 3 2 3 2 2" xfId="37474" xr:uid="{98ABFBA3-55B9-40D2-AAE7-349939136AA3}"/>
    <cellStyle name="20% - Accent2 4 3 2 3 3" xfId="29870" xr:uid="{B1DD0585-7615-4ED2-856C-B64E7D937879}"/>
    <cellStyle name="20% - Accent2 4 3 2 4" xfId="22500" xr:uid="{757A6C15-3239-4519-B54E-6EE6EB92022E}"/>
    <cellStyle name="20% - Accent2 4 3 2 4 2" xfId="37476" xr:uid="{A33C3871-74A0-49C2-A750-01451BBB9CAB}"/>
    <cellStyle name="20% - Accent2 4 3 2 5" xfId="29872" xr:uid="{B55712B2-2861-4AF6-81F8-CBA75A320347}"/>
    <cellStyle name="20% - Accent2 4 3 3" xfId="4592" xr:uid="{00000000-0005-0000-0000-0000DC020000}"/>
    <cellStyle name="20% - Accent2 4 3 3 2" xfId="22497" xr:uid="{9C22C090-E348-4FA5-89CD-0EFF476FC1C1}"/>
    <cellStyle name="20% - Accent2 4 3 3 2 2" xfId="37473" xr:uid="{15871C41-AEAD-4E31-899F-30BD0CFD14D1}"/>
    <cellStyle name="20% - Accent2 4 3 3 3" xfId="29869" xr:uid="{E2449329-8386-45E9-90B3-1A0242B49EF8}"/>
    <cellStyle name="20% - Accent2 4 3 4" xfId="4591" xr:uid="{00000000-0005-0000-0000-0000DD020000}"/>
    <cellStyle name="20% - Accent2 4 3 4 2" xfId="4590" xr:uid="{00000000-0005-0000-0000-0000DE020000}"/>
    <cellStyle name="20% - Accent2 4 3 4 2 2" xfId="22495" xr:uid="{9EB3E55B-F1A9-49CD-9E26-8D54926A5CFA}"/>
    <cellStyle name="20% - Accent2 4 3 4 2 2 2" xfId="37471" xr:uid="{FC7EA2A2-939A-4724-8CF2-8E7E20C1A26E}"/>
    <cellStyle name="20% - Accent2 4 3 4 2 3" xfId="29867" xr:uid="{733657DC-7D8B-453D-85AE-B40972D17943}"/>
    <cellStyle name="20% - Accent2 4 3 4 3" xfId="22496" xr:uid="{574EDD3A-3671-4441-A9FA-C48CBD923D85}"/>
    <cellStyle name="20% - Accent2 4 3 4 3 2" xfId="37472" xr:uid="{EF6E4E05-3368-49DB-B188-6D7442AA930F}"/>
    <cellStyle name="20% - Accent2 4 3 4 4" xfId="29868" xr:uid="{4B333A26-6EC5-46D4-B698-85637B814BD9}"/>
    <cellStyle name="20% - Accent2 4 3 5" xfId="4589" xr:uid="{00000000-0005-0000-0000-0000DF020000}"/>
    <cellStyle name="20% - Accent2 4 3 5 2" xfId="22494" xr:uid="{650E69FE-E9DE-4E0D-B876-1F16547E9E72}"/>
    <cellStyle name="20% - Accent2 4 3 5 2 2" xfId="37470" xr:uid="{2606C5D6-3148-4309-AFDE-A7BC07C6FFA8}"/>
    <cellStyle name="20% - Accent2 4 3 5 3" xfId="29866" xr:uid="{CC0121C7-0289-46D9-AA28-9816BB6F7369}"/>
    <cellStyle name="20% - Accent2 4 3 6" xfId="22501" xr:uid="{84C0B6B9-438D-4AB3-A250-CE72A626F174}"/>
    <cellStyle name="20% - Accent2 4 3 6 2" xfId="37477" xr:uid="{E698F23B-7F44-4B29-922A-885ACA006952}"/>
    <cellStyle name="20% - Accent2 4 3 7" xfId="29873" xr:uid="{C6978BD8-D365-4CE6-B777-014A719AD1BB}"/>
    <cellStyle name="20% - Accent2 4 4" xfId="4588" xr:uid="{00000000-0005-0000-0000-0000E0020000}"/>
    <cellStyle name="20% - Accent2 4 4 2" xfId="4587" xr:uid="{00000000-0005-0000-0000-0000E1020000}"/>
    <cellStyle name="20% - Accent2 4 4 2 2" xfId="4586" xr:uid="{00000000-0005-0000-0000-0000E2020000}"/>
    <cellStyle name="20% - Accent2 4 4 2 2 2" xfId="22491" xr:uid="{C9827C15-883A-4A6F-BE42-1217E6265944}"/>
    <cellStyle name="20% - Accent2 4 4 2 2 2 2" xfId="37467" xr:uid="{3549C19F-ADF2-453F-945E-48973005638F}"/>
    <cellStyle name="20% - Accent2 4 4 2 2 3" xfId="29863" xr:uid="{E3D5931A-B63D-448F-ABD7-886365E47B5B}"/>
    <cellStyle name="20% - Accent2 4 4 2 3" xfId="4585" xr:uid="{00000000-0005-0000-0000-0000E3020000}"/>
    <cellStyle name="20% - Accent2 4 4 2 3 2" xfId="22490" xr:uid="{FC3B3364-472E-4A12-AB68-E2F6A31B21A5}"/>
    <cellStyle name="20% - Accent2 4 4 2 3 2 2" xfId="37466" xr:uid="{F26D8A85-4010-4EF0-B911-3EB0603063DC}"/>
    <cellStyle name="20% - Accent2 4 4 2 3 3" xfId="29862" xr:uid="{0B6D5751-D5D9-4620-874D-078494988DEC}"/>
    <cellStyle name="20% - Accent2 4 4 2 4" xfId="22492" xr:uid="{10CE9A45-849B-4F08-B446-93938CC8BEEC}"/>
    <cellStyle name="20% - Accent2 4 4 2 4 2" xfId="37468" xr:uid="{B626F647-71F0-480C-91DA-00E5B3C57D4F}"/>
    <cellStyle name="20% - Accent2 4 4 2 5" xfId="29864" xr:uid="{EEF682EE-5EE6-4290-A1C0-39D68EA16D39}"/>
    <cellStyle name="20% - Accent2 4 4 3" xfId="4584" xr:uid="{00000000-0005-0000-0000-0000E4020000}"/>
    <cellStyle name="20% - Accent2 4 4 3 2" xfId="4583" xr:uid="{00000000-0005-0000-0000-0000E5020000}"/>
    <cellStyle name="20% - Accent2 4 4 3 2 2" xfId="22488" xr:uid="{11752AE8-6AD9-4400-80E0-8DAD856638FD}"/>
    <cellStyle name="20% - Accent2 4 4 3 2 2 2" xfId="37464" xr:uid="{0709A46E-469D-4838-AA5F-48110D70943D}"/>
    <cellStyle name="20% - Accent2 4 4 3 2 3" xfId="29860" xr:uid="{64162D7D-2C6A-45D2-A734-CCA4A7AEB84D}"/>
    <cellStyle name="20% - Accent2 4 4 3 3" xfId="22489" xr:uid="{8E1C268C-1992-4281-92E3-5EA1EC00FEED}"/>
    <cellStyle name="20% - Accent2 4 4 3 3 2" xfId="37465" xr:uid="{2FF1032F-FDB5-4724-9B87-4E7730E6E8F5}"/>
    <cellStyle name="20% - Accent2 4 4 3 4" xfId="29861" xr:uid="{F45690FF-DAA8-4C51-AAB3-604857A4D5E7}"/>
    <cellStyle name="20% - Accent2 4 4 4" xfId="4582" xr:uid="{00000000-0005-0000-0000-0000E6020000}"/>
    <cellStyle name="20% - Accent2 4 4 4 2" xfId="22487" xr:uid="{6FB21E2E-C851-4F14-9B2C-A6ABBADC9C0D}"/>
    <cellStyle name="20% - Accent2 4 4 4 2 2" xfId="37463" xr:uid="{471B664A-63D0-48B3-A927-FB75FE6C178A}"/>
    <cellStyle name="20% - Accent2 4 4 4 3" xfId="29859" xr:uid="{9DA5FEFE-312F-4B39-98BA-17FAE3144C89}"/>
    <cellStyle name="20% - Accent2 4 4 5" xfId="22493" xr:uid="{E70EEAA2-C6E6-4234-8684-7551A193FD97}"/>
    <cellStyle name="20% - Accent2 4 4 5 2" xfId="37469" xr:uid="{5B04FB27-543E-4B45-9062-90D66EF3A899}"/>
    <cellStyle name="20% - Accent2 4 4 6" xfId="29865" xr:uid="{4CFD38F0-25CF-4A91-B582-5451DB9D0937}"/>
    <cellStyle name="20% - Accent2 4 5" xfId="4581" xr:uid="{00000000-0005-0000-0000-0000E7020000}"/>
    <cellStyle name="20% - Accent2 4 5 2" xfId="4580" xr:uid="{00000000-0005-0000-0000-0000E8020000}"/>
    <cellStyle name="20% - Accent2 4 5 2 2" xfId="4579" xr:uid="{00000000-0005-0000-0000-0000E9020000}"/>
    <cellStyle name="20% - Accent2 4 5 2 2 2" xfId="22484" xr:uid="{42C058C5-FEFD-4DE2-9539-BE01DEE565BD}"/>
    <cellStyle name="20% - Accent2 4 5 2 2 2 2" xfId="37460" xr:uid="{2A9E7A82-57BE-4E8E-B2B6-FE0C6A4FD452}"/>
    <cellStyle name="20% - Accent2 4 5 2 2 3" xfId="29856" xr:uid="{E4B0F573-32EC-4809-937D-A40714BB96B2}"/>
    <cellStyle name="20% - Accent2 4 5 2 3" xfId="4578" xr:uid="{00000000-0005-0000-0000-0000EA020000}"/>
    <cellStyle name="20% - Accent2 4 5 2 3 2" xfId="22483" xr:uid="{9F4F1F18-F565-4044-B124-C850974429F2}"/>
    <cellStyle name="20% - Accent2 4 5 2 3 2 2" xfId="37459" xr:uid="{DF464FD6-DCFE-443A-BEFA-C9901E2DF5DC}"/>
    <cellStyle name="20% - Accent2 4 5 2 3 3" xfId="29855" xr:uid="{2587D54C-D655-40E4-8284-AD500C4240DD}"/>
    <cellStyle name="20% - Accent2 4 5 2 4" xfId="22485" xr:uid="{9EE1D845-6FD7-4E4F-8ACC-A689A9D01BBB}"/>
    <cellStyle name="20% - Accent2 4 5 2 4 2" xfId="37461" xr:uid="{F95E3ED5-E7B4-47F3-AA11-BF9801139400}"/>
    <cellStyle name="20% - Accent2 4 5 2 5" xfId="29857" xr:uid="{ADE2A3C1-6539-4135-B82E-2A5882419FBE}"/>
    <cellStyle name="20% - Accent2 4 5 3" xfId="4577" xr:uid="{00000000-0005-0000-0000-0000EB020000}"/>
    <cellStyle name="20% - Accent2 4 5 3 2" xfId="4576" xr:uid="{00000000-0005-0000-0000-0000EC020000}"/>
    <cellStyle name="20% - Accent2 4 5 3 2 2" xfId="22481" xr:uid="{C8F855DE-103A-48CC-AF4F-D7B3CD5876BF}"/>
    <cellStyle name="20% - Accent2 4 5 3 2 2 2" xfId="37457" xr:uid="{9984D7A3-2DBB-49B0-80AE-39C8956D3271}"/>
    <cellStyle name="20% - Accent2 4 5 3 2 3" xfId="29853" xr:uid="{799CCF70-DD13-4D45-8B7D-E55CEAF6A2A1}"/>
    <cellStyle name="20% - Accent2 4 5 3 3" xfId="22482" xr:uid="{18E54D45-06D3-49AD-B6CF-8B37507EA17D}"/>
    <cellStyle name="20% - Accent2 4 5 3 3 2" xfId="37458" xr:uid="{05ADC8EE-9626-4D77-A869-C06F434E7BDB}"/>
    <cellStyle name="20% - Accent2 4 5 3 4" xfId="29854" xr:uid="{ED6F790F-22E2-4B2F-8CB9-E7FF693488AE}"/>
    <cellStyle name="20% - Accent2 4 5 4" xfId="4575" xr:uid="{00000000-0005-0000-0000-0000ED020000}"/>
    <cellStyle name="20% - Accent2 4 5 4 2" xfId="22480" xr:uid="{6D7A4515-18B3-4320-9751-E63B6357329F}"/>
    <cellStyle name="20% - Accent2 4 5 4 2 2" xfId="37456" xr:uid="{53482621-38F8-4D28-9614-1BC0A148A3FD}"/>
    <cellStyle name="20% - Accent2 4 5 4 3" xfId="29852" xr:uid="{2195E1D1-0B68-4A30-88CE-8370D0E6BFBE}"/>
    <cellStyle name="20% - Accent2 4 5 5" xfId="22486" xr:uid="{7EA8D919-4F6E-4EE5-A438-0570142412EB}"/>
    <cellStyle name="20% - Accent2 4 5 5 2" xfId="37462" xr:uid="{6225F141-0493-4A3E-A24D-804A086CFF47}"/>
    <cellStyle name="20% - Accent2 4 5 6" xfId="29858" xr:uid="{4B77F487-B9CB-46CE-899E-627E9CCB4EED}"/>
    <cellStyle name="20% - Accent2 4 6" xfId="4574" xr:uid="{00000000-0005-0000-0000-0000EE020000}"/>
    <cellStyle name="20% - Accent2 4 6 2" xfId="4573" xr:uid="{00000000-0005-0000-0000-0000EF020000}"/>
    <cellStyle name="20% - Accent2 4 6 2 2" xfId="22478" xr:uid="{A6B20208-9FE1-4A2D-A463-47190B69B1B5}"/>
    <cellStyle name="20% - Accent2 4 6 2 2 2" xfId="37454" xr:uid="{5B7E999B-1C30-4E57-9372-B703DBBA831A}"/>
    <cellStyle name="20% - Accent2 4 6 2 3" xfId="29850" xr:uid="{6B15C8A2-CFC8-4A47-8C92-4993BAB07D30}"/>
    <cellStyle name="20% - Accent2 4 6 3" xfId="4572" xr:uid="{00000000-0005-0000-0000-0000F0020000}"/>
    <cellStyle name="20% - Accent2 4 6 3 2" xfId="22477" xr:uid="{89BB254A-9AAB-4128-B372-637F577E53CC}"/>
    <cellStyle name="20% - Accent2 4 6 3 2 2" xfId="37453" xr:uid="{69727BA1-A9C8-4944-881A-E339B032049C}"/>
    <cellStyle name="20% - Accent2 4 6 3 3" xfId="29849" xr:uid="{D964ED61-94DB-4F27-9B92-B931B207D089}"/>
    <cellStyle name="20% - Accent2 4 6 4" xfId="22479" xr:uid="{0ECE9733-9D19-4799-8540-D706D9C5906B}"/>
    <cellStyle name="20% - Accent2 4 6 4 2" xfId="37455" xr:uid="{148A3FB6-5ADA-433B-A4C6-2549C42224B5}"/>
    <cellStyle name="20% - Accent2 4 6 5" xfId="29851" xr:uid="{10DF57E3-9141-494C-A94F-656849590FA2}"/>
    <cellStyle name="20% - Accent2 4 7" xfId="4571" xr:uid="{00000000-0005-0000-0000-0000F1020000}"/>
    <cellStyle name="20% - Accent2 4 7 2" xfId="22476" xr:uid="{46674850-03CE-49A5-980A-6AA281A721AC}"/>
    <cellStyle name="20% - Accent2 4 7 2 2" xfId="37452" xr:uid="{AD015C93-3B4B-4E20-A5A0-354FADB6375E}"/>
    <cellStyle name="20% - Accent2 4 7 3" xfId="29848" xr:uid="{1FBE0FEB-5276-42A3-812F-806601601196}"/>
    <cellStyle name="20% - Accent2 4 8" xfId="4570" xr:uid="{00000000-0005-0000-0000-0000F2020000}"/>
    <cellStyle name="20% - Accent2 4 8 2" xfId="4569" xr:uid="{00000000-0005-0000-0000-0000F3020000}"/>
    <cellStyle name="20% - Accent2 4 8 2 2" xfId="22474" xr:uid="{D86F7A95-AFBB-4D29-9EA3-316E23612D32}"/>
    <cellStyle name="20% - Accent2 4 8 2 2 2" xfId="37450" xr:uid="{DED90FC8-FBEF-44F0-93A9-8754E2AA6EBC}"/>
    <cellStyle name="20% - Accent2 4 8 2 3" xfId="29846" xr:uid="{A7C34D66-4980-4FEA-8A00-6770CAB6F74C}"/>
    <cellStyle name="20% - Accent2 4 8 3" xfId="22475" xr:uid="{26A41E4B-8A6B-414C-ADAE-7C1483B19BEC}"/>
    <cellStyle name="20% - Accent2 4 8 3 2" xfId="37451" xr:uid="{A0276520-BCA5-4595-81CA-EE9E396CF063}"/>
    <cellStyle name="20% - Accent2 4 8 4" xfId="29847" xr:uid="{18D68180-83CF-4AEA-BF8D-387AE8ABEB68}"/>
    <cellStyle name="20% - Accent2 4 9" xfId="4568" xr:uid="{00000000-0005-0000-0000-0000F4020000}"/>
    <cellStyle name="20% - Accent2 4 9 2" xfId="22473" xr:uid="{9A7F8CD2-95EC-41D0-90E2-31C58164DA75}"/>
    <cellStyle name="20% - Accent2 4 9 2 2" xfId="37449" xr:uid="{315CBD4E-EB4C-4A90-80D7-9B2E53CAFB20}"/>
    <cellStyle name="20% - Accent2 4 9 3" xfId="29845" xr:uid="{242BB8DA-DDCE-4DD0-8883-04747BEC399B}"/>
    <cellStyle name="20% - Accent2 5" xfId="105" xr:uid="{00000000-0005-0000-0000-000020000000}"/>
    <cellStyle name="20% - Accent2 5 2" xfId="4566" xr:uid="{00000000-0005-0000-0000-0000F6020000}"/>
    <cellStyle name="20% - Accent2 5 2 2" xfId="4565" xr:uid="{00000000-0005-0000-0000-0000F7020000}"/>
    <cellStyle name="20% - Accent2 5 2 2 2" xfId="4564" xr:uid="{00000000-0005-0000-0000-0000F8020000}"/>
    <cellStyle name="20% - Accent2 5 2 2 2 2" xfId="4563" xr:uid="{00000000-0005-0000-0000-0000F9020000}"/>
    <cellStyle name="20% - Accent2 5 2 2 2 2 2" xfId="4562" xr:uid="{00000000-0005-0000-0000-0000FA020000}"/>
    <cellStyle name="20% - Accent2 5 2 2 2 2 2 2" xfId="22468" xr:uid="{9B45FC0A-D9DB-461B-A9E0-5D9E549F5329}"/>
    <cellStyle name="20% - Accent2 5 2 2 2 2 2 2 2" xfId="37444" xr:uid="{E23324A2-F9AD-4B62-B284-B817EAEF6013}"/>
    <cellStyle name="20% - Accent2 5 2 2 2 2 2 3" xfId="29840" xr:uid="{AF544F2F-B7F1-4B90-9A5F-B731B64A1CD8}"/>
    <cellStyle name="20% - Accent2 5 2 2 2 2 3" xfId="4561" xr:uid="{00000000-0005-0000-0000-0000FB020000}"/>
    <cellStyle name="20% - Accent2 5 2 2 2 2 3 2" xfId="22467" xr:uid="{7ECD406C-544A-4542-A114-7C074C939E6F}"/>
    <cellStyle name="20% - Accent2 5 2 2 2 2 3 2 2" xfId="37443" xr:uid="{72176AFF-B2EA-4A17-AEA3-AE21A0810F59}"/>
    <cellStyle name="20% - Accent2 5 2 2 2 2 3 3" xfId="29839" xr:uid="{30F83800-82D9-4EF0-9535-99937C090FA2}"/>
    <cellStyle name="20% - Accent2 5 2 2 2 2 4" xfId="22469" xr:uid="{C07E7113-39E1-411C-BB7F-2AC8E8F70921}"/>
    <cellStyle name="20% - Accent2 5 2 2 2 2 4 2" xfId="37445" xr:uid="{AA9CED52-1521-4B8C-9F75-1CAF9ECD9BE4}"/>
    <cellStyle name="20% - Accent2 5 2 2 2 2 5" xfId="29841" xr:uid="{3B6259FF-465B-443A-80D4-A316A56AF2B8}"/>
    <cellStyle name="20% - Accent2 5 2 2 2 3" xfId="4560" xr:uid="{00000000-0005-0000-0000-0000FC020000}"/>
    <cellStyle name="20% - Accent2 5 2 2 2 3 2" xfId="4559" xr:uid="{00000000-0005-0000-0000-0000FD020000}"/>
    <cellStyle name="20% - Accent2 5 2 2 2 3 2 2" xfId="22465" xr:uid="{EFF343CA-5451-45DC-8DB0-18ECA2BE966C}"/>
    <cellStyle name="20% - Accent2 5 2 2 2 3 2 2 2" xfId="37441" xr:uid="{9833F330-8457-42ED-B33A-9A5956C213AA}"/>
    <cellStyle name="20% - Accent2 5 2 2 2 3 2 3" xfId="29837" xr:uid="{AD318413-26F9-4E22-AE36-2A76CF3B64C1}"/>
    <cellStyle name="20% - Accent2 5 2 2 2 3 3" xfId="22466" xr:uid="{B548D78D-A479-4668-8E49-6B6AE8DE212A}"/>
    <cellStyle name="20% - Accent2 5 2 2 2 3 3 2" xfId="37442" xr:uid="{4589F2C6-CB7B-46BC-A58D-1CE241582C06}"/>
    <cellStyle name="20% - Accent2 5 2 2 2 3 4" xfId="29838" xr:uid="{3C5C586B-AAE3-4AEE-BA87-6E8F41AA800E}"/>
    <cellStyle name="20% - Accent2 5 2 2 2 4" xfId="4558" xr:uid="{00000000-0005-0000-0000-0000FE020000}"/>
    <cellStyle name="20% - Accent2 5 2 2 2 4 2" xfId="22464" xr:uid="{B772DFE0-E431-4F1F-9291-691D932FFCFD}"/>
    <cellStyle name="20% - Accent2 5 2 2 2 4 2 2" xfId="37440" xr:uid="{F5694224-A604-4007-9CEA-AED92FEA2520}"/>
    <cellStyle name="20% - Accent2 5 2 2 2 4 3" xfId="29836" xr:uid="{6648E44A-2EF5-4D34-B385-E163DBCAA4C7}"/>
    <cellStyle name="20% - Accent2 5 2 2 2 5" xfId="22470" xr:uid="{C25E6A04-37F7-4A9C-AFE4-8BB6121ED186}"/>
    <cellStyle name="20% - Accent2 5 2 2 2 5 2" xfId="37446" xr:uid="{E11DE776-A55C-465C-8C62-852EEDB501CB}"/>
    <cellStyle name="20% - Accent2 5 2 2 2 6" xfId="29842" xr:uid="{D9EE9545-A37C-497A-A43C-7738F922DE62}"/>
    <cellStyle name="20% - Accent2 5 2 2 3" xfId="4557" xr:uid="{00000000-0005-0000-0000-0000FF020000}"/>
    <cellStyle name="20% - Accent2 5 2 2 3 2" xfId="4556" xr:uid="{00000000-0005-0000-0000-000000030000}"/>
    <cellStyle name="20% - Accent2 5 2 2 3 2 2" xfId="22462" xr:uid="{0F7EE96E-36BA-4022-9795-63617641A0A3}"/>
    <cellStyle name="20% - Accent2 5 2 2 3 2 2 2" xfId="37438" xr:uid="{3998A708-81EB-4C98-93CE-0BB86377FF62}"/>
    <cellStyle name="20% - Accent2 5 2 2 3 2 3" xfId="29834" xr:uid="{5746E770-5F58-4C86-B0AD-3D30D0277932}"/>
    <cellStyle name="20% - Accent2 5 2 2 3 3" xfId="4555" xr:uid="{00000000-0005-0000-0000-000001030000}"/>
    <cellStyle name="20% - Accent2 5 2 2 3 3 2" xfId="22461" xr:uid="{97C6B50F-CB43-4C28-95DB-479A77342866}"/>
    <cellStyle name="20% - Accent2 5 2 2 3 3 2 2" xfId="37437" xr:uid="{931251F3-23D9-4F7C-9701-3271157422E7}"/>
    <cellStyle name="20% - Accent2 5 2 2 3 3 3" xfId="29833" xr:uid="{FD4EF2A8-6BA7-418D-97AF-9519246E7D4D}"/>
    <cellStyle name="20% - Accent2 5 2 2 3 4" xfId="22463" xr:uid="{CA1BC3AD-E297-44B1-89B7-D6FC3D4BBBCE}"/>
    <cellStyle name="20% - Accent2 5 2 2 3 4 2" xfId="37439" xr:uid="{A2FECD76-DAFB-446F-944B-642EA2D1694E}"/>
    <cellStyle name="20% - Accent2 5 2 2 3 5" xfId="29835" xr:uid="{82E8A50A-E6D7-4C83-BD1D-071BB2D9625A}"/>
    <cellStyle name="20% - Accent2 5 2 2 4" xfId="4554" xr:uid="{00000000-0005-0000-0000-000002030000}"/>
    <cellStyle name="20% - Accent2 5 2 2 4 2" xfId="22460" xr:uid="{150AC319-B7CC-4857-977E-DEA5C2ED1067}"/>
    <cellStyle name="20% - Accent2 5 2 2 4 2 2" xfId="37436" xr:uid="{5410CFF0-8A10-4D39-A9E5-201D3AF8F354}"/>
    <cellStyle name="20% - Accent2 5 2 2 4 3" xfId="29832" xr:uid="{756D2BF3-2209-4BCB-B15D-6096631246EC}"/>
    <cellStyle name="20% - Accent2 5 2 2 5" xfId="4553" xr:uid="{00000000-0005-0000-0000-000003030000}"/>
    <cellStyle name="20% - Accent2 5 2 2 5 2" xfId="4552" xr:uid="{00000000-0005-0000-0000-000004030000}"/>
    <cellStyle name="20% - Accent2 5 2 2 5 2 2" xfId="22458" xr:uid="{F59B8892-7EEE-48DE-85D9-4C07ACC43644}"/>
    <cellStyle name="20% - Accent2 5 2 2 5 2 2 2" xfId="37434" xr:uid="{C20C7979-39F5-49DB-A1F3-64B677862B4F}"/>
    <cellStyle name="20% - Accent2 5 2 2 5 2 3" xfId="29830" xr:uid="{6DFD95D5-2C5B-4577-9AD7-746BDAD6061D}"/>
    <cellStyle name="20% - Accent2 5 2 2 5 3" xfId="22459" xr:uid="{AC357B0A-B8D4-484C-9343-3BC51554BC85}"/>
    <cellStyle name="20% - Accent2 5 2 2 5 3 2" xfId="37435" xr:uid="{931896A4-164A-4E3C-AD17-7511A553E604}"/>
    <cellStyle name="20% - Accent2 5 2 2 5 4" xfId="29831" xr:uid="{12B9CA75-3A66-4A06-8940-8A3B45206FE4}"/>
    <cellStyle name="20% - Accent2 5 2 2 6" xfId="4551" xr:uid="{00000000-0005-0000-0000-000005030000}"/>
    <cellStyle name="20% - Accent2 5 2 2 6 2" xfId="22457" xr:uid="{17AC09FE-8269-4599-AB30-EF24432BBDE6}"/>
    <cellStyle name="20% - Accent2 5 2 2 6 2 2" xfId="37433" xr:uid="{116734E1-EF8D-419D-91B4-CFC5C64AC7E7}"/>
    <cellStyle name="20% - Accent2 5 2 2 6 3" xfId="29829" xr:uid="{F907E7C6-EF24-44FC-A669-9C7D9EBA972F}"/>
    <cellStyle name="20% - Accent2 5 2 2 7" xfId="22471" xr:uid="{F1F9C809-0EFB-468F-9552-3560E6AE7DA2}"/>
    <cellStyle name="20% - Accent2 5 2 2 7 2" xfId="37447" xr:uid="{6ECEF7F1-E3BA-46EA-800A-EDD6037A0F8B}"/>
    <cellStyle name="20% - Accent2 5 2 2 8" xfId="29843" xr:uid="{5969A187-AF41-46D3-901E-C02430314A9B}"/>
    <cellStyle name="20% - Accent2 5 2 3" xfId="4550" xr:uid="{00000000-0005-0000-0000-000006030000}"/>
    <cellStyle name="20% - Accent2 5 2 3 2" xfId="4549" xr:uid="{00000000-0005-0000-0000-000007030000}"/>
    <cellStyle name="20% - Accent2 5 2 3 2 2" xfId="4548" xr:uid="{00000000-0005-0000-0000-000008030000}"/>
    <cellStyle name="20% - Accent2 5 2 3 2 2 2" xfId="22454" xr:uid="{CA38302E-F05A-4D32-96F9-4B7B352E3927}"/>
    <cellStyle name="20% - Accent2 5 2 3 2 2 2 2" xfId="37430" xr:uid="{82E76C2C-8677-481E-A113-6A9B1FE0D5DA}"/>
    <cellStyle name="20% - Accent2 5 2 3 2 2 3" xfId="29826" xr:uid="{E39EC3D3-4113-48E2-B1B2-D8415D5426BA}"/>
    <cellStyle name="20% - Accent2 5 2 3 2 3" xfId="4547" xr:uid="{00000000-0005-0000-0000-000009030000}"/>
    <cellStyle name="20% - Accent2 5 2 3 2 3 2" xfId="22453" xr:uid="{A5438795-16A2-49CA-BDB9-0F7F98D97EA9}"/>
    <cellStyle name="20% - Accent2 5 2 3 2 3 2 2" xfId="37429" xr:uid="{870E29C4-2E71-4661-A4F5-A3DFD97B74A8}"/>
    <cellStyle name="20% - Accent2 5 2 3 2 3 3" xfId="29825" xr:uid="{5D43514A-F63A-4F52-82AE-1860CFB931EA}"/>
    <cellStyle name="20% - Accent2 5 2 3 2 4" xfId="22455" xr:uid="{28B2476C-91E6-48A9-8A06-446ED27DABA8}"/>
    <cellStyle name="20% - Accent2 5 2 3 2 4 2" xfId="37431" xr:uid="{9F8A7678-B7C4-42BF-AE55-F8E1D6DCD2E2}"/>
    <cellStyle name="20% - Accent2 5 2 3 2 5" xfId="29827" xr:uid="{5061EA28-B576-4682-9421-47E86D04E331}"/>
    <cellStyle name="20% - Accent2 5 2 3 3" xfId="4546" xr:uid="{00000000-0005-0000-0000-00000A030000}"/>
    <cellStyle name="20% - Accent2 5 2 3 3 2" xfId="4545" xr:uid="{00000000-0005-0000-0000-00000B030000}"/>
    <cellStyle name="20% - Accent2 5 2 3 3 2 2" xfId="22451" xr:uid="{F4353A86-C243-4EC1-9CE3-6C9CC6B03298}"/>
    <cellStyle name="20% - Accent2 5 2 3 3 2 2 2" xfId="37427" xr:uid="{200A2C64-969D-44FD-B865-C08093D161CE}"/>
    <cellStyle name="20% - Accent2 5 2 3 3 2 3" xfId="29823" xr:uid="{23C271FA-7A4E-48AD-A434-2AAF653A9EF9}"/>
    <cellStyle name="20% - Accent2 5 2 3 3 3" xfId="22452" xr:uid="{E5FC8918-5913-4035-89C3-1C3D0AEF3B58}"/>
    <cellStyle name="20% - Accent2 5 2 3 3 3 2" xfId="37428" xr:uid="{BFF53851-ED24-4941-A7FB-BDA43288A12F}"/>
    <cellStyle name="20% - Accent2 5 2 3 3 4" xfId="29824" xr:uid="{2DA3A5A1-AA43-4EBA-8FC3-A5CD784F1F19}"/>
    <cellStyle name="20% - Accent2 5 2 3 4" xfId="4544" xr:uid="{00000000-0005-0000-0000-00000C030000}"/>
    <cellStyle name="20% - Accent2 5 2 3 4 2" xfId="22450" xr:uid="{F92628CF-F7A2-4E9A-B804-966F79D7F62D}"/>
    <cellStyle name="20% - Accent2 5 2 3 4 2 2" xfId="37426" xr:uid="{170FB865-D032-41C1-A8B5-9BB329FCDDF9}"/>
    <cellStyle name="20% - Accent2 5 2 3 4 3" xfId="29822" xr:uid="{4F9319CD-2DDB-4231-A330-7475A6495006}"/>
    <cellStyle name="20% - Accent2 5 2 3 5" xfId="22456" xr:uid="{5D84A193-1B62-4BDF-AE1F-33C6BE3C74C1}"/>
    <cellStyle name="20% - Accent2 5 2 3 5 2" xfId="37432" xr:uid="{5BDD6404-0A1B-4648-96A6-DF4C4657821A}"/>
    <cellStyle name="20% - Accent2 5 2 3 6" xfId="29828" xr:uid="{C1C718DC-F62F-4ED7-B4F7-66104F2BD36B}"/>
    <cellStyle name="20% - Accent2 5 2 4" xfId="4543" xr:uid="{00000000-0005-0000-0000-00000D030000}"/>
    <cellStyle name="20% - Accent2 5 2 5" xfId="4542" xr:uid="{00000000-0005-0000-0000-00000E030000}"/>
    <cellStyle name="20% - Accent2 5 2 5 2" xfId="22449" xr:uid="{94840E0D-136A-4B18-98EA-E76C66AD502C}"/>
    <cellStyle name="20% - Accent2 5 2 5 2 2" xfId="37425" xr:uid="{BDE8C840-602F-4925-8DB7-0D7AC01B3A04}"/>
    <cellStyle name="20% - Accent2 5 2 5 3" xfId="29821" xr:uid="{8481BB57-DB6E-4A68-9895-4DBCB5D09830}"/>
    <cellStyle name="20% - Accent2 5 3" xfId="4541" xr:uid="{00000000-0005-0000-0000-00000F030000}"/>
    <cellStyle name="20% - Accent2 5 3 2" xfId="4540" xr:uid="{00000000-0005-0000-0000-000010030000}"/>
    <cellStyle name="20% - Accent2 5 3 2 2" xfId="4539" xr:uid="{00000000-0005-0000-0000-000011030000}"/>
    <cellStyle name="20% - Accent2 5 3 2 2 2" xfId="22446" xr:uid="{94C5E00C-22DC-47F5-BA93-D7EACE8275A5}"/>
    <cellStyle name="20% - Accent2 5 3 2 2 2 2" xfId="37422" xr:uid="{8537C833-718C-49C8-B01F-F08B9C15662A}"/>
    <cellStyle name="20% - Accent2 5 3 2 2 3" xfId="29818" xr:uid="{E5B18DA7-0A85-4459-B14C-0F5B3FE05A5C}"/>
    <cellStyle name="20% - Accent2 5 3 2 3" xfId="4538" xr:uid="{00000000-0005-0000-0000-000012030000}"/>
    <cellStyle name="20% - Accent2 5 3 2 3 2" xfId="22445" xr:uid="{15B49DA6-2AF9-4890-897B-4461717920B4}"/>
    <cellStyle name="20% - Accent2 5 3 2 3 2 2" xfId="37421" xr:uid="{4E3A4AD4-440D-4079-9F30-289A6882E33D}"/>
    <cellStyle name="20% - Accent2 5 3 2 3 3" xfId="29817" xr:uid="{13E9D22E-62B5-4714-B85A-7E46B8034F92}"/>
    <cellStyle name="20% - Accent2 5 3 2 4" xfId="22447" xr:uid="{5EB873BC-A8EC-45A7-9F6E-400C1211C5CD}"/>
    <cellStyle name="20% - Accent2 5 3 2 4 2" xfId="37423" xr:uid="{06E9F858-B380-45C5-813F-A730EB450353}"/>
    <cellStyle name="20% - Accent2 5 3 2 5" xfId="29819" xr:uid="{C1078EF3-FE88-4F5F-8F62-554323A359C2}"/>
    <cellStyle name="20% - Accent2 5 3 3" xfId="4537" xr:uid="{00000000-0005-0000-0000-000013030000}"/>
    <cellStyle name="20% - Accent2 5 3 3 2" xfId="22444" xr:uid="{A76239A8-9566-40AC-8BE4-7F8DCCC3D125}"/>
    <cellStyle name="20% - Accent2 5 3 3 2 2" xfId="37420" xr:uid="{BDC74814-FDF8-4B99-AC96-62E0CFE9F1E7}"/>
    <cellStyle name="20% - Accent2 5 3 3 3" xfId="29816" xr:uid="{D3843251-663D-446D-A077-60530362EB85}"/>
    <cellStyle name="20% - Accent2 5 3 4" xfId="4536" xr:uid="{00000000-0005-0000-0000-000014030000}"/>
    <cellStyle name="20% - Accent2 5 3 4 2" xfId="4535" xr:uid="{00000000-0005-0000-0000-000015030000}"/>
    <cellStyle name="20% - Accent2 5 3 4 2 2" xfId="22442" xr:uid="{A61E35B4-70E5-44D4-98CD-884FD5519531}"/>
    <cellStyle name="20% - Accent2 5 3 4 2 2 2" xfId="37418" xr:uid="{78A93711-C212-47FA-8FBD-F1BF5BB9C262}"/>
    <cellStyle name="20% - Accent2 5 3 4 2 3" xfId="29814" xr:uid="{65614955-AC1F-4951-AF58-954E4EB082AE}"/>
    <cellStyle name="20% - Accent2 5 3 4 3" xfId="22443" xr:uid="{DD065D0F-3DA7-4A69-B6DE-273B7D27DDFD}"/>
    <cellStyle name="20% - Accent2 5 3 4 3 2" xfId="37419" xr:uid="{E442EA78-7335-4D89-848B-7983249B20A7}"/>
    <cellStyle name="20% - Accent2 5 3 4 4" xfId="29815" xr:uid="{1EFE0774-2A27-4903-BE2B-F3CB42E8C96C}"/>
    <cellStyle name="20% - Accent2 5 3 5" xfId="4534" xr:uid="{00000000-0005-0000-0000-000016030000}"/>
    <cellStyle name="20% - Accent2 5 3 5 2" xfId="22441" xr:uid="{4C807465-DE6C-45C2-BC7F-01CC20519913}"/>
    <cellStyle name="20% - Accent2 5 3 5 2 2" xfId="37417" xr:uid="{78E04B1A-A878-4108-AE82-7F83A5A1D0FC}"/>
    <cellStyle name="20% - Accent2 5 3 5 3" xfId="29813" xr:uid="{CDB3094F-2416-473A-BA24-9CBE60417F1F}"/>
    <cellStyle name="20% - Accent2 5 3 6" xfId="22448" xr:uid="{6A30B243-C551-475B-992A-A08CAE429546}"/>
    <cellStyle name="20% - Accent2 5 3 6 2" xfId="37424" xr:uid="{7F6692FB-33C7-482A-A016-81F451B60CFB}"/>
    <cellStyle name="20% - Accent2 5 3 7" xfId="29820" xr:uid="{3D603166-79EF-4023-A96D-1FC3641861A4}"/>
    <cellStyle name="20% - Accent2 5 4" xfId="4533" xr:uid="{00000000-0005-0000-0000-000017030000}"/>
    <cellStyle name="20% - Accent2 5 4 2" xfId="4532" xr:uid="{00000000-0005-0000-0000-000018030000}"/>
    <cellStyle name="20% - Accent2 5 4 2 2" xfId="4531" xr:uid="{00000000-0005-0000-0000-000019030000}"/>
    <cellStyle name="20% - Accent2 5 4 2 2 2" xfId="22438" xr:uid="{EBF406D5-2FE7-42AE-AA64-355463B6A4DB}"/>
    <cellStyle name="20% - Accent2 5 4 2 2 2 2" xfId="37414" xr:uid="{64712FC4-1837-4B2D-985D-508A87E6DC3C}"/>
    <cellStyle name="20% - Accent2 5 4 2 2 3" xfId="29810" xr:uid="{BEA616CE-62DB-486A-B67D-EAA8CABC4FE3}"/>
    <cellStyle name="20% - Accent2 5 4 2 3" xfId="4530" xr:uid="{00000000-0005-0000-0000-00001A030000}"/>
    <cellStyle name="20% - Accent2 5 4 2 3 2" xfId="22437" xr:uid="{675C0A32-74D9-4F92-B997-B1B37013B81D}"/>
    <cellStyle name="20% - Accent2 5 4 2 3 2 2" xfId="37413" xr:uid="{6FC7EE17-98AC-4603-8C5E-85B42E16304B}"/>
    <cellStyle name="20% - Accent2 5 4 2 3 3" xfId="29809" xr:uid="{FF9139DD-910A-460F-B919-0B43451EAD62}"/>
    <cellStyle name="20% - Accent2 5 4 2 4" xfId="22439" xr:uid="{8C7B1F3A-47D3-4809-A034-E94B7A95A396}"/>
    <cellStyle name="20% - Accent2 5 4 2 4 2" xfId="37415" xr:uid="{1A6EB941-7C2B-4027-8279-399B82C1A392}"/>
    <cellStyle name="20% - Accent2 5 4 2 5" xfId="29811" xr:uid="{4DFA2299-F145-4340-AA09-CBA781042BEA}"/>
    <cellStyle name="20% - Accent2 5 4 3" xfId="4529" xr:uid="{00000000-0005-0000-0000-00001B030000}"/>
    <cellStyle name="20% - Accent2 5 4 3 2" xfId="4528" xr:uid="{00000000-0005-0000-0000-00001C030000}"/>
    <cellStyle name="20% - Accent2 5 4 3 2 2" xfId="22435" xr:uid="{7CFB737F-9490-46AA-B9B4-109F59AD3EAA}"/>
    <cellStyle name="20% - Accent2 5 4 3 2 2 2" xfId="37411" xr:uid="{85E6FF20-6985-4419-8F55-071955E145D2}"/>
    <cellStyle name="20% - Accent2 5 4 3 2 3" xfId="29807" xr:uid="{15D6FFB0-9256-48BC-8EAA-2512FA296C13}"/>
    <cellStyle name="20% - Accent2 5 4 3 3" xfId="22436" xr:uid="{B7DE437E-2A83-443C-9C93-AE3274E7212A}"/>
    <cellStyle name="20% - Accent2 5 4 3 3 2" xfId="37412" xr:uid="{A7C7B1C9-1A22-4A82-9585-AEFC0554DD8C}"/>
    <cellStyle name="20% - Accent2 5 4 3 4" xfId="29808" xr:uid="{A4FF9AFF-8B93-4575-8012-C7095ECF3285}"/>
    <cellStyle name="20% - Accent2 5 4 4" xfId="4527" xr:uid="{00000000-0005-0000-0000-00001D030000}"/>
    <cellStyle name="20% - Accent2 5 4 4 2" xfId="22434" xr:uid="{76390361-2F38-4097-B323-9F0364A35CD4}"/>
    <cellStyle name="20% - Accent2 5 4 4 2 2" xfId="37410" xr:uid="{1BEEBA54-8EF8-4AC7-BFB7-B2D1AF655133}"/>
    <cellStyle name="20% - Accent2 5 4 4 3" xfId="29806" xr:uid="{14F900FA-F3D7-43D8-8176-BD42CB1C23DA}"/>
    <cellStyle name="20% - Accent2 5 4 5" xfId="22440" xr:uid="{4E9AD2EB-D8F6-4260-9E93-65281218365A}"/>
    <cellStyle name="20% - Accent2 5 4 5 2" xfId="37416" xr:uid="{01BCEC6F-0D12-4AEC-A745-7CDCF9EB8F04}"/>
    <cellStyle name="20% - Accent2 5 4 6" xfId="29812" xr:uid="{1B4B819D-CD76-43CE-94EF-8E824FA60D0C}"/>
    <cellStyle name="20% - Accent2 5 5" xfId="4526" xr:uid="{00000000-0005-0000-0000-00001E030000}"/>
    <cellStyle name="20% - Accent2 5 5 2" xfId="4525" xr:uid="{00000000-0005-0000-0000-00001F030000}"/>
    <cellStyle name="20% - Accent2 5 5 2 2" xfId="22432" xr:uid="{FFEA54DF-2CFE-4D19-9860-9EC3BBAC11A9}"/>
    <cellStyle name="20% - Accent2 5 5 2 2 2" xfId="37408" xr:uid="{C8BC701F-1503-4DF4-AAB8-0927CDBDC735}"/>
    <cellStyle name="20% - Accent2 5 5 2 3" xfId="29804" xr:uid="{F62CB710-9C12-4544-9C07-47F091DED8DF}"/>
    <cellStyle name="20% - Accent2 5 5 3" xfId="4524" xr:uid="{00000000-0005-0000-0000-000020030000}"/>
    <cellStyle name="20% - Accent2 5 5 3 2" xfId="22431" xr:uid="{7FA55413-B820-4A49-B9FF-2FAEAEE3E0B5}"/>
    <cellStyle name="20% - Accent2 5 5 3 2 2" xfId="37407" xr:uid="{3A9B82EB-E9D0-4044-B4D0-0D8CAF409BC7}"/>
    <cellStyle name="20% - Accent2 5 5 3 3" xfId="29803" xr:uid="{D6216DE4-EA09-43EB-A2B0-2D854B6F29E7}"/>
    <cellStyle name="20% - Accent2 5 5 4" xfId="22433" xr:uid="{EE255469-4258-4309-8BDE-9397BBF77722}"/>
    <cellStyle name="20% - Accent2 5 5 4 2" xfId="37409" xr:uid="{466DECA3-8BB8-4EFB-A3D4-44E46CE56B6E}"/>
    <cellStyle name="20% - Accent2 5 5 5" xfId="29805" xr:uid="{EDB4A8F1-81ED-4187-B270-B4FD1841D6FB}"/>
    <cellStyle name="20% - Accent2 5 6" xfId="4523" xr:uid="{00000000-0005-0000-0000-000021030000}"/>
    <cellStyle name="20% - Accent2 5 6 2" xfId="22430" xr:uid="{286B78A2-6A17-4B71-8E84-D24C5738D9A5}"/>
    <cellStyle name="20% - Accent2 5 6 2 2" xfId="37406" xr:uid="{66284098-783C-4601-8C80-483F547950E6}"/>
    <cellStyle name="20% - Accent2 5 6 3" xfId="29802" xr:uid="{8A99C9B1-4595-433C-A37C-11160A42F9AA}"/>
    <cellStyle name="20% - Accent2 5 7" xfId="4522" xr:uid="{00000000-0005-0000-0000-000022030000}"/>
    <cellStyle name="20% - Accent2 5 7 2" xfId="4521" xr:uid="{00000000-0005-0000-0000-000023030000}"/>
    <cellStyle name="20% - Accent2 5 7 2 2" xfId="22428" xr:uid="{B0D64A00-73AB-422D-803A-73E23B201618}"/>
    <cellStyle name="20% - Accent2 5 7 2 2 2" xfId="37404" xr:uid="{0E191389-44AA-478B-AD20-96646B1EDF2F}"/>
    <cellStyle name="20% - Accent2 5 7 2 3" xfId="29800" xr:uid="{22CA6C98-43F9-4A2B-A2D1-BBA83CCF5EB5}"/>
    <cellStyle name="20% - Accent2 5 7 3" xfId="22429" xr:uid="{B5781CF4-7840-43C7-A436-75096864F130}"/>
    <cellStyle name="20% - Accent2 5 7 3 2" xfId="37405" xr:uid="{1127A64B-EC8D-407B-9BEE-10A303E96D39}"/>
    <cellStyle name="20% - Accent2 5 7 4" xfId="29801" xr:uid="{BF51041D-881E-4243-8062-C6AF9027D2B0}"/>
    <cellStyle name="20% - Accent2 5 8" xfId="4520" xr:uid="{00000000-0005-0000-0000-000024030000}"/>
    <cellStyle name="20% - Accent2 5 8 2" xfId="22427" xr:uid="{2FD318E0-A441-4544-9D48-FDA240A99A20}"/>
    <cellStyle name="20% - Accent2 5 8 2 2" xfId="37403" xr:uid="{EC185865-934F-4183-8B12-8E8136A60481}"/>
    <cellStyle name="20% - Accent2 5 8 3" xfId="29799" xr:uid="{3DB3BFD0-E307-48F6-A6B4-29ECBC639E81}"/>
    <cellStyle name="20% - Accent2 5 9" xfId="4567" xr:uid="{00000000-0005-0000-0000-0000F5020000}"/>
    <cellStyle name="20% - Accent2 5 9 2" xfId="22472" xr:uid="{0032DE95-6A74-4362-9369-38ED47389BD5}"/>
    <cellStyle name="20% - Accent2 5 9 2 2" xfId="37448" xr:uid="{EBA236E1-B260-408A-8C11-3C026ED39B7A}"/>
    <cellStyle name="20% - Accent2 5 9 3" xfId="29844" xr:uid="{C1C492AA-17B5-4245-9ECC-5887C468B117}"/>
    <cellStyle name="20% - Accent2 6" xfId="203" xr:uid="{00000000-0005-0000-0000-000021000000}"/>
    <cellStyle name="20% - Accent2 6 2" xfId="4519" xr:uid="{00000000-0005-0000-0000-000026030000}"/>
    <cellStyle name="20% - Accent2 6 2 2" xfId="4518" xr:uid="{00000000-0005-0000-0000-000027030000}"/>
    <cellStyle name="20% - Accent2 6 2 2 2" xfId="4517" xr:uid="{00000000-0005-0000-0000-000028030000}"/>
    <cellStyle name="20% - Accent2 6 2 2 2 2" xfId="4516" xr:uid="{00000000-0005-0000-0000-000029030000}"/>
    <cellStyle name="20% - Accent2 6 2 2 2 2 2" xfId="22423" xr:uid="{FC9A6FB6-86DD-4556-A3C8-08064DF61800}"/>
    <cellStyle name="20% - Accent2 6 2 2 2 2 2 2" xfId="37399" xr:uid="{DDE188DD-866E-4626-9D27-7EF7150654F7}"/>
    <cellStyle name="20% - Accent2 6 2 2 2 2 3" xfId="29795" xr:uid="{17D76A2D-EBCB-417D-93DB-E7B1A00AFD5A}"/>
    <cellStyle name="20% - Accent2 6 2 2 2 3" xfId="4515" xr:uid="{00000000-0005-0000-0000-00002A030000}"/>
    <cellStyle name="20% - Accent2 6 2 2 2 3 2" xfId="22422" xr:uid="{295D77BB-1890-4307-9369-092526896E33}"/>
    <cellStyle name="20% - Accent2 6 2 2 2 3 2 2" xfId="37398" xr:uid="{7A35FF3E-BF88-4355-9AAA-2DAE407FE51C}"/>
    <cellStyle name="20% - Accent2 6 2 2 2 3 3" xfId="29794" xr:uid="{3375F91C-9088-418E-ADF6-2BF085ADED93}"/>
    <cellStyle name="20% - Accent2 6 2 2 2 4" xfId="22424" xr:uid="{4A0C7906-BAAD-474F-A004-4766AE98F5C5}"/>
    <cellStyle name="20% - Accent2 6 2 2 2 4 2" xfId="37400" xr:uid="{0FB37DF1-F3E2-4957-9DB6-6F1E2C845269}"/>
    <cellStyle name="20% - Accent2 6 2 2 2 5" xfId="29796" xr:uid="{1189F947-35D5-4D55-B97F-10A25A3565C8}"/>
    <cellStyle name="20% - Accent2 6 2 2 3" xfId="4514" xr:uid="{00000000-0005-0000-0000-00002B030000}"/>
    <cellStyle name="20% - Accent2 6 2 2 3 2" xfId="4513" xr:uid="{00000000-0005-0000-0000-00002C030000}"/>
    <cellStyle name="20% - Accent2 6 2 2 3 2 2" xfId="22420" xr:uid="{79420BD1-6821-4CDA-B2B3-46A727EE62D6}"/>
    <cellStyle name="20% - Accent2 6 2 2 3 2 2 2" xfId="37396" xr:uid="{28559C2C-84B6-41E8-BBE6-F549E7FE83CA}"/>
    <cellStyle name="20% - Accent2 6 2 2 3 2 3" xfId="29792" xr:uid="{57742DF3-0296-400B-9486-5E7B4AF8AB34}"/>
    <cellStyle name="20% - Accent2 6 2 2 3 3" xfId="22421" xr:uid="{DB7035E4-85C8-423B-918C-AF097C8ED0BC}"/>
    <cellStyle name="20% - Accent2 6 2 2 3 3 2" xfId="37397" xr:uid="{B50AB7CD-E985-4B09-90DD-7976187DB53D}"/>
    <cellStyle name="20% - Accent2 6 2 2 3 4" xfId="29793" xr:uid="{94B1E74B-0D9E-4F66-BCE2-33EA4094941A}"/>
    <cellStyle name="20% - Accent2 6 2 2 4" xfId="4512" xr:uid="{00000000-0005-0000-0000-00002D030000}"/>
    <cellStyle name="20% - Accent2 6 2 2 4 2" xfId="22419" xr:uid="{7599B77E-F11E-44BF-A219-D97B695C6BD9}"/>
    <cellStyle name="20% - Accent2 6 2 2 4 2 2" xfId="37395" xr:uid="{E611F8D5-7107-48E4-B389-6120CE649A95}"/>
    <cellStyle name="20% - Accent2 6 2 2 4 3" xfId="29791" xr:uid="{6C7E9B37-4790-4230-AEA2-A52A85E4D48D}"/>
    <cellStyle name="20% - Accent2 6 2 2 5" xfId="22425" xr:uid="{ABB76218-DCE0-418E-BC3B-FB28ABE43BFF}"/>
    <cellStyle name="20% - Accent2 6 2 2 5 2" xfId="37401" xr:uid="{2D57D1FC-E131-41E7-AB0E-41C2571A1C3E}"/>
    <cellStyle name="20% - Accent2 6 2 2 6" xfId="29797" xr:uid="{D79DF184-F816-4DD8-899A-E76AD6C9CD1B}"/>
    <cellStyle name="20% - Accent2 6 2 3" xfId="4511" xr:uid="{00000000-0005-0000-0000-00002E030000}"/>
    <cellStyle name="20% - Accent2 6 2 3 2" xfId="4510" xr:uid="{00000000-0005-0000-0000-00002F030000}"/>
    <cellStyle name="20% - Accent2 6 2 3 2 2" xfId="22417" xr:uid="{D1D9F4BF-588F-4424-AB74-8BA7B407FDAB}"/>
    <cellStyle name="20% - Accent2 6 2 3 2 2 2" xfId="37393" xr:uid="{9FFFB22D-B1A5-4327-9E2D-7660C4A02286}"/>
    <cellStyle name="20% - Accent2 6 2 3 2 3" xfId="29789" xr:uid="{EEA06C37-8F1C-4522-AC2D-3ABBF916BFB0}"/>
    <cellStyle name="20% - Accent2 6 2 3 3" xfId="4509" xr:uid="{00000000-0005-0000-0000-000030030000}"/>
    <cellStyle name="20% - Accent2 6 2 3 3 2" xfId="22416" xr:uid="{0C93D032-98F8-43AE-A1A4-27C8A06E76F2}"/>
    <cellStyle name="20% - Accent2 6 2 3 3 2 2" xfId="37392" xr:uid="{56C7F94B-5EC8-499C-9B5E-54CE32076B2A}"/>
    <cellStyle name="20% - Accent2 6 2 3 3 3" xfId="29788" xr:uid="{81FDB206-E9D3-4415-8E1A-4F04181C5DB5}"/>
    <cellStyle name="20% - Accent2 6 2 3 4" xfId="22418" xr:uid="{4F324D2F-5D7F-45A0-A41F-67DD209A0710}"/>
    <cellStyle name="20% - Accent2 6 2 3 4 2" xfId="37394" xr:uid="{88E6F4B5-F0C5-4B00-B0D9-4BF577685030}"/>
    <cellStyle name="20% - Accent2 6 2 3 5" xfId="29790" xr:uid="{26B7B524-F840-47B3-AE85-F2E1BC15128E}"/>
    <cellStyle name="20% - Accent2 6 2 4" xfId="4508" xr:uid="{00000000-0005-0000-0000-000031030000}"/>
    <cellStyle name="20% - Accent2 6 2 4 2" xfId="22415" xr:uid="{131843A0-6656-4E17-8007-1183A1353047}"/>
    <cellStyle name="20% - Accent2 6 2 4 2 2" xfId="37391" xr:uid="{21F33E42-8B0A-4382-904C-08F09758E7D2}"/>
    <cellStyle name="20% - Accent2 6 2 4 3" xfId="29787" xr:uid="{A1B49A1B-F049-49A3-9472-54E30BE67A2D}"/>
    <cellStyle name="20% - Accent2 6 2 5" xfId="4507" xr:uid="{00000000-0005-0000-0000-000032030000}"/>
    <cellStyle name="20% - Accent2 6 2 5 2" xfId="4506" xr:uid="{00000000-0005-0000-0000-000033030000}"/>
    <cellStyle name="20% - Accent2 6 2 5 2 2" xfId="22413" xr:uid="{159430E6-1E57-4A6E-B1E5-6641BD5A0DFD}"/>
    <cellStyle name="20% - Accent2 6 2 5 2 2 2" xfId="37389" xr:uid="{26BE7345-47DC-4329-9888-046E7FD99B1A}"/>
    <cellStyle name="20% - Accent2 6 2 5 2 3" xfId="29785" xr:uid="{9433373D-0E1F-483E-A16D-F1246402DA78}"/>
    <cellStyle name="20% - Accent2 6 2 5 3" xfId="22414" xr:uid="{62E2214C-E0C6-477B-85F7-F95C743572AD}"/>
    <cellStyle name="20% - Accent2 6 2 5 3 2" xfId="37390" xr:uid="{593BEDDF-A501-4008-88F6-772AFDFC8875}"/>
    <cellStyle name="20% - Accent2 6 2 5 4" xfId="29786" xr:uid="{586EE442-B6F5-456C-97A9-3C4EB34C2CB5}"/>
    <cellStyle name="20% - Accent2 6 2 6" xfId="4505" xr:uid="{00000000-0005-0000-0000-000034030000}"/>
    <cellStyle name="20% - Accent2 6 2 6 2" xfId="22412" xr:uid="{8CB3CD18-ECC7-452A-ACA0-83065973AF49}"/>
    <cellStyle name="20% - Accent2 6 2 6 2 2" xfId="37388" xr:uid="{259F612B-F9E3-4843-9066-62856079FE7C}"/>
    <cellStyle name="20% - Accent2 6 2 6 3" xfId="29784" xr:uid="{C10AA2A3-AD4E-4FE1-AFCB-474376AADC89}"/>
    <cellStyle name="20% - Accent2 6 2 7" xfId="22426" xr:uid="{DF2A4AD2-D784-4E01-A20D-897AF18E860E}"/>
    <cellStyle name="20% - Accent2 6 2 7 2" xfId="37402" xr:uid="{B600A43E-CBF0-4479-B671-1AF0EE68DEC9}"/>
    <cellStyle name="20% - Accent2 6 2 8" xfId="29798" xr:uid="{C61C4BFD-7BEE-40DD-AB38-7CB4E58AEF7F}"/>
    <cellStyle name="20% - Accent2 6 3" xfId="4504" xr:uid="{00000000-0005-0000-0000-000035030000}"/>
    <cellStyle name="20% - Accent2 6 3 2" xfId="4503" xr:uid="{00000000-0005-0000-0000-000036030000}"/>
    <cellStyle name="20% - Accent2 6 3 2 2" xfId="4502" xr:uid="{00000000-0005-0000-0000-000037030000}"/>
    <cellStyle name="20% - Accent2 6 3 2 2 2" xfId="22409" xr:uid="{52BE1173-B552-4715-955D-F6FA964AB841}"/>
    <cellStyle name="20% - Accent2 6 3 2 2 2 2" xfId="37385" xr:uid="{5703D030-7FDA-4DC5-9011-CD2F5E8F9BF4}"/>
    <cellStyle name="20% - Accent2 6 3 2 2 3" xfId="29781" xr:uid="{1CB6DA1E-9623-490A-A9B4-66A987F24B1D}"/>
    <cellStyle name="20% - Accent2 6 3 2 3" xfId="4501" xr:uid="{00000000-0005-0000-0000-000038030000}"/>
    <cellStyle name="20% - Accent2 6 3 2 3 2" xfId="22408" xr:uid="{158EC24F-3818-4458-84DF-2DF25DB4A437}"/>
    <cellStyle name="20% - Accent2 6 3 2 3 2 2" xfId="37384" xr:uid="{8EF1FD0A-BB94-4B24-8337-6112DF348578}"/>
    <cellStyle name="20% - Accent2 6 3 2 3 3" xfId="29780" xr:uid="{BD309A42-CA07-48C9-90EA-D5A0BAD0428E}"/>
    <cellStyle name="20% - Accent2 6 3 2 4" xfId="22410" xr:uid="{88557D9D-FC1C-4BED-A62C-620D004E6F52}"/>
    <cellStyle name="20% - Accent2 6 3 2 4 2" xfId="37386" xr:uid="{70469B9C-2161-4217-A1C2-14E88D145DF8}"/>
    <cellStyle name="20% - Accent2 6 3 2 5" xfId="29782" xr:uid="{4C7F69C4-DB40-4B0A-8256-DEF6048C4786}"/>
    <cellStyle name="20% - Accent2 6 3 3" xfId="4500" xr:uid="{00000000-0005-0000-0000-000039030000}"/>
    <cellStyle name="20% - Accent2 6 3 3 2" xfId="4499" xr:uid="{00000000-0005-0000-0000-00003A030000}"/>
    <cellStyle name="20% - Accent2 6 3 3 2 2" xfId="22406" xr:uid="{8C0D7122-A1FD-451D-9D38-3B0F734F5684}"/>
    <cellStyle name="20% - Accent2 6 3 3 2 2 2" xfId="37382" xr:uid="{630F4E1A-703D-4D35-BB93-33C42948EB72}"/>
    <cellStyle name="20% - Accent2 6 3 3 2 3" xfId="29778" xr:uid="{33E9D3F7-C45F-414F-AA15-D5F81A1FDD9F}"/>
    <cellStyle name="20% - Accent2 6 3 3 3" xfId="22407" xr:uid="{D656B3FB-ADF2-4A1F-BAAF-0F4B9FD2A43D}"/>
    <cellStyle name="20% - Accent2 6 3 3 3 2" xfId="37383" xr:uid="{B1CCEEBD-67AE-4B78-9AD6-12C644B2E416}"/>
    <cellStyle name="20% - Accent2 6 3 3 4" xfId="29779" xr:uid="{43BD65E1-FA19-444E-B45C-3D5AA311C99F}"/>
    <cellStyle name="20% - Accent2 6 3 4" xfId="4498" xr:uid="{00000000-0005-0000-0000-00003B030000}"/>
    <cellStyle name="20% - Accent2 6 3 4 2" xfId="22405" xr:uid="{359A4A30-DEB2-4E3D-B44C-715E68E88999}"/>
    <cellStyle name="20% - Accent2 6 3 4 2 2" xfId="37381" xr:uid="{651D4CA4-F082-4B65-8048-378F9DA30521}"/>
    <cellStyle name="20% - Accent2 6 3 4 3" xfId="29777" xr:uid="{A077BFB2-462D-4010-8078-1342A977EE7D}"/>
    <cellStyle name="20% - Accent2 6 3 5" xfId="22411" xr:uid="{CA94EC42-2FF0-436B-822D-73A73DC95EB8}"/>
    <cellStyle name="20% - Accent2 6 3 5 2" xfId="37387" xr:uid="{047FF04D-CBC9-421F-BD4F-0614F05F3608}"/>
    <cellStyle name="20% - Accent2 6 3 6" xfId="29783" xr:uid="{6E9F232D-C267-4404-A164-306AB0B38357}"/>
    <cellStyle name="20% - Accent2 6 4" xfId="4497" xr:uid="{00000000-0005-0000-0000-00003C030000}"/>
    <cellStyle name="20% - Accent2 6 5" xfId="4496" xr:uid="{00000000-0005-0000-0000-00003D030000}"/>
    <cellStyle name="20% - Accent2 6 5 2" xfId="22404" xr:uid="{4AC9EA97-2F46-40FE-B445-51EC78A9E0D2}"/>
    <cellStyle name="20% - Accent2 6 5 2 2" xfId="37380" xr:uid="{B540BE6F-7636-4B7C-846B-9DBE4DD917DD}"/>
    <cellStyle name="20% - Accent2 6 5 3" xfId="29776" xr:uid="{F8567410-B05B-40E6-90F9-1C4BDD9F808E}"/>
    <cellStyle name="20% - Accent2 7" xfId="192" xr:uid="{00000000-0005-0000-0000-000022000000}"/>
    <cellStyle name="20% - Accent2 7 2" xfId="4495" xr:uid="{00000000-0005-0000-0000-00003F030000}"/>
    <cellStyle name="20% - Accent2 7 2 2" xfId="22403" xr:uid="{368E73B9-AFE9-45AD-8A14-8154C41B5DBC}"/>
    <cellStyle name="20% - Accent2 7 2 2 2" xfId="37379" xr:uid="{85755217-5D6D-4042-896C-E532E782A60B}"/>
    <cellStyle name="20% - Accent2 7 2 3" xfId="29775" xr:uid="{3C7C363B-6799-472C-8397-63FB820CC9A6}"/>
    <cellStyle name="20% - Accent2 7 3" xfId="4494" xr:uid="{00000000-0005-0000-0000-000040030000}"/>
    <cellStyle name="20% - Accent2 7 4" xfId="4493" xr:uid="{00000000-0005-0000-0000-000041030000}"/>
    <cellStyle name="20% - Accent2 7 4 2" xfId="22402" xr:uid="{F859E875-E70E-41EC-B5C5-E51895B3F1FB}"/>
    <cellStyle name="20% - Accent2 7 4 2 2" xfId="37378" xr:uid="{37CDC6A4-A9F9-42D6-A293-FD844F077CF2}"/>
    <cellStyle name="20% - Accent2 7 4 3" xfId="29774" xr:uid="{DF7B5DC4-279B-4D58-B790-B6F775BA91DC}"/>
    <cellStyle name="20% - Accent2 8" xfId="4492" xr:uid="{00000000-0005-0000-0000-000042030000}"/>
    <cellStyle name="20% - Accent2 8 2" xfId="4491" xr:uid="{00000000-0005-0000-0000-000043030000}"/>
    <cellStyle name="20% - Accent2 8 2 2" xfId="4490" xr:uid="{00000000-0005-0000-0000-000044030000}"/>
    <cellStyle name="20% - Accent2 8 2 2 2" xfId="22399" xr:uid="{AC3F070F-D1CC-4DD0-86BC-8EA005744DD9}"/>
    <cellStyle name="20% - Accent2 8 2 2 2 2" xfId="37375" xr:uid="{B2C4D09C-3307-414E-B8DB-3E9BCBED1755}"/>
    <cellStyle name="20% - Accent2 8 2 2 3" xfId="29771" xr:uid="{56396B0B-3017-43D8-8712-3343F59C138B}"/>
    <cellStyle name="20% - Accent2 8 2 3" xfId="4489" xr:uid="{00000000-0005-0000-0000-000045030000}"/>
    <cellStyle name="20% - Accent2 8 2 3 2" xfId="4488" xr:uid="{00000000-0005-0000-0000-000046030000}"/>
    <cellStyle name="20% - Accent2 8 2 3 2 2" xfId="22397" xr:uid="{4420A654-828C-4836-AB1F-61D7D3FB5905}"/>
    <cellStyle name="20% - Accent2 8 2 3 2 2 2" xfId="37373" xr:uid="{AA3D24B3-ED56-44C1-8302-4D5D55D2C02C}"/>
    <cellStyle name="20% - Accent2 8 2 3 2 3" xfId="29769" xr:uid="{8FF90DB3-37FE-421B-9166-4D60F147452B}"/>
    <cellStyle name="20% - Accent2 8 2 3 3" xfId="22398" xr:uid="{F0CCF4F5-FCF5-4113-B951-75EB5C998397}"/>
    <cellStyle name="20% - Accent2 8 2 3 3 2" xfId="37374" xr:uid="{8945BEBD-F4D0-4BA1-BAFE-D562ECD53817}"/>
    <cellStyle name="20% - Accent2 8 2 3 4" xfId="29770" xr:uid="{45A063FB-7380-43D9-BD31-8EFAA8598C90}"/>
    <cellStyle name="20% - Accent2 8 2 4" xfId="22400" xr:uid="{C51E4434-5E7C-4CD6-9862-91390971E418}"/>
    <cellStyle name="20% - Accent2 8 2 4 2" xfId="37376" xr:uid="{918E5587-888D-4F1A-95C6-6DC3BDD56A2F}"/>
    <cellStyle name="20% - Accent2 8 2 5" xfId="29772" xr:uid="{7DEB2F49-D075-4206-B782-313110DB7C83}"/>
    <cellStyle name="20% - Accent2 8 3" xfId="4487" xr:uid="{00000000-0005-0000-0000-000047030000}"/>
    <cellStyle name="20% - Accent2 8 3 2" xfId="22396" xr:uid="{3DD95B82-CE19-452C-99BB-E66914F455D4}"/>
    <cellStyle name="20% - Accent2 8 3 2 2" xfId="37372" xr:uid="{A62D498C-A1A1-4827-BC9E-EE63D343291C}"/>
    <cellStyle name="20% - Accent2 8 3 3" xfId="29768" xr:uid="{E0278067-1C9C-41DB-A02E-1427F8A81797}"/>
    <cellStyle name="20% - Accent2 8 4" xfId="4486" xr:uid="{00000000-0005-0000-0000-000048030000}"/>
    <cellStyle name="20% - Accent2 8 4 2" xfId="4485" xr:uid="{00000000-0005-0000-0000-000049030000}"/>
    <cellStyle name="20% - Accent2 8 4 2 2" xfId="22394" xr:uid="{24E227C2-823E-4B7D-8BEC-03617071693F}"/>
    <cellStyle name="20% - Accent2 8 4 2 2 2" xfId="37370" xr:uid="{544BD4C1-74DF-45BC-B0C0-3A7C6524BB6F}"/>
    <cellStyle name="20% - Accent2 8 4 2 3" xfId="29766" xr:uid="{37EB7D55-7A42-43EF-BC4C-8AAB37415E58}"/>
    <cellStyle name="20% - Accent2 8 4 3" xfId="22395" xr:uid="{041B210A-5A1E-4D8F-A72E-5D811DB707B7}"/>
    <cellStyle name="20% - Accent2 8 4 3 2" xfId="37371" xr:uid="{239F6030-E1B6-4FAA-B5EC-C2581150425C}"/>
    <cellStyle name="20% - Accent2 8 4 4" xfId="29767" xr:uid="{B77D7F32-E65A-4634-91A2-D34560DE03E0}"/>
    <cellStyle name="20% - Accent2 8 5" xfId="4484" xr:uid="{00000000-0005-0000-0000-00004A030000}"/>
    <cellStyle name="20% - Accent2 8 5 2" xfId="22393" xr:uid="{A5C8B178-C15D-46B4-B992-61AD03730033}"/>
    <cellStyle name="20% - Accent2 8 5 2 2" xfId="37369" xr:uid="{4DACC6D4-ADA9-4B4C-9CAE-25F44328FD16}"/>
    <cellStyle name="20% - Accent2 8 5 3" xfId="29765" xr:uid="{7DFF97CB-91BB-4185-8D03-CF21FFC0CE24}"/>
    <cellStyle name="20% - Accent2 8 6" xfId="22401" xr:uid="{4495981A-5903-48CF-AF74-F4A12885E933}"/>
    <cellStyle name="20% - Accent2 8 6 2" xfId="37377" xr:uid="{F968AF0E-3962-4E32-A95A-26621A78D74C}"/>
    <cellStyle name="20% - Accent2 8 7" xfId="29773" xr:uid="{DD151FBC-45E1-4837-98DD-D59C084C1F52}"/>
    <cellStyle name="20% - Accent2 9" xfId="4483" xr:uid="{00000000-0005-0000-0000-00004B030000}"/>
    <cellStyle name="20% - Accent2 9 2" xfId="4482" xr:uid="{00000000-0005-0000-0000-00004C030000}"/>
    <cellStyle name="20% - Accent2 9 2 2" xfId="4481" xr:uid="{00000000-0005-0000-0000-00004D030000}"/>
    <cellStyle name="20% - Accent2 9 2 2 2" xfId="22390" xr:uid="{96DAD925-5E1C-46DF-9DEE-AAE354764D9D}"/>
    <cellStyle name="20% - Accent2 9 2 2 2 2" xfId="37366" xr:uid="{53068EF1-E1DB-40BD-99DF-8EEA3019F13E}"/>
    <cellStyle name="20% - Accent2 9 2 2 3" xfId="29762" xr:uid="{7A37F9C8-A8FE-4ABE-B6E7-A5747FE2A01F}"/>
    <cellStyle name="20% - Accent2 9 2 3" xfId="4480" xr:uid="{00000000-0005-0000-0000-00004E030000}"/>
    <cellStyle name="20% - Accent2 9 2 3 2" xfId="22389" xr:uid="{8F49CE74-6D42-455D-A42A-58AC0E79A0B6}"/>
    <cellStyle name="20% - Accent2 9 2 3 2 2" xfId="37365" xr:uid="{B406FB1F-E838-455F-9692-B2ECE51A4E29}"/>
    <cellStyle name="20% - Accent2 9 2 3 3" xfId="29761" xr:uid="{E872FB02-022F-408F-85ED-CDB96858DFB5}"/>
    <cellStyle name="20% - Accent2 9 2 4" xfId="22391" xr:uid="{70594E44-1DD4-4867-8CFE-C798DA5589FA}"/>
    <cellStyle name="20% - Accent2 9 2 4 2" xfId="37367" xr:uid="{F02F0D9F-4E6C-411D-92C9-03CB125A5B1A}"/>
    <cellStyle name="20% - Accent2 9 2 5" xfId="29763" xr:uid="{09EA61C4-6FED-4799-A021-E5FA9E9EA5E3}"/>
    <cellStyle name="20% - Accent2 9 3" xfId="4479" xr:uid="{00000000-0005-0000-0000-00004F030000}"/>
    <cellStyle name="20% - Accent2 9 3 2" xfId="22388" xr:uid="{0935027E-8EEA-4B9B-8E02-FC9F40404FED}"/>
    <cellStyle name="20% - Accent2 9 3 2 2" xfId="37364" xr:uid="{AFE14D12-84D8-4D34-A5A8-F878A28151FA}"/>
    <cellStyle name="20% - Accent2 9 3 3" xfId="29760" xr:uid="{DADC7D7A-756B-4847-8D81-27DAE089B162}"/>
    <cellStyle name="20% - Accent2 9 4" xfId="4478" xr:uid="{00000000-0005-0000-0000-000050030000}"/>
    <cellStyle name="20% - Accent2 9 4 2" xfId="4477" xr:uid="{00000000-0005-0000-0000-000051030000}"/>
    <cellStyle name="20% - Accent2 9 4 2 2" xfId="22386" xr:uid="{451A74F1-5C9B-4999-9B00-FF1FDB7D69C0}"/>
    <cellStyle name="20% - Accent2 9 4 2 2 2" xfId="37362" xr:uid="{28EFBE6B-97F0-418C-B574-E9FE43101FAD}"/>
    <cellStyle name="20% - Accent2 9 4 2 3" xfId="29758" xr:uid="{6301F0E3-AF4E-4B92-8B4C-A8AE6B89FEE3}"/>
    <cellStyle name="20% - Accent2 9 4 3" xfId="22387" xr:uid="{349BE3D1-B0F8-4954-862D-3CE287CFC75E}"/>
    <cellStyle name="20% - Accent2 9 4 3 2" xfId="37363" xr:uid="{FEEFEC16-F46C-467C-9197-C7DD88F15D57}"/>
    <cellStyle name="20% - Accent2 9 4 4" xfId="29759" xr:uid="{E8EDF101-B3CA-43B8-8B40-06EAF800D259}"/>
    <cellStyle name="20% - Accent2 9 5" xfId="4476" xr:uid="{00000000-0005-0000-0000-000052030000}"/>
    <cellStyle name="20% - Accent2 9 5 2" xfId="22385" xr:uid="{91FDDCCD-DE21-4A7C-A938-A2746657B423}"/>
    <cellStyle name="20% - Accent2 9 5 2 2" xfId="37361" xr:uid="{E11CB73C-EC55-4C55-B832-3CF519E9E07C}"/>
    <cellStyle name="20% - Accent2 9 5 3" xfId="29757" xr:uid="{1A1686ED-F876-406F-8DEF-28775BB568A0}"/>
    <cellStyle name="20% - Accent2 9 6" xfId="22392" xr:uid="{41045DA5-942B-4CEF-9FBA-03FD4F71E5EC}"/>
    <cellStyle name="20% - Accent2 9 6 2" xfId="37368" xr:uid="{8269F126-C0A1-484A-A91B-C121E335CC1A}"/>
    <cellStyle name="20% - Accent2 9 7" xfId="29764" xr:uid="{735AAE37-2AA6-4484-B202-DCCC9AE60EC2}"/>
    <cellStyle name="20% - Accent3" xfId="90" builtinId="38" customBuiltin="1"/>
    <cellStyle name="20% - Accent3 10" xfId="4475" xr:uid="{00000000-0005-0000-0000-000053030000}"/>
    <cellStyle name="20% - Accent3 10 2" xfId="4474" xr:uid="{00000000-0005-0000-0000-000054030000}"/>
    <cellStyle name="20% - Accent3 10 2 2" xfId="4473" xr:uid="{00000000-0005-0000-0000-000055030000}"/>
    <cellStyle name="20% - Accent3 10 2 2 2" xfId="22382" xr:uid="{D5DC98F0-D817-4E27-9219-1D17762C8618}"/>
    <cellStyle name="20% - Accent3 10 2 2 2 2" xfId="37358" xr:uid="{8E6B11D8-7A2E-4A27-801D-298BE21CFC1B}"/>
    <cellStyle name="20% - Accent3 10 2 2 3" xfId="29754" xr:uid="{DA8C150C-226F-410D-862E-3CCFEAAC5050}"/>
    <cellStyle name="20% - Accent3 10 2 3" xfId="4472" xr:uid="{00000000-0005-0000-0000-000056030000}"/>
    <cellStyle name="20% - Accent3 10 2 3 2" xfId="22381" xr:uid="{CE32B743-0A4E-4F4E-BA50-2971EEFF797B}"/>
    <cellStyle name="20% - Accent3 10 2 3 2 2" xfId="37357" xr:uid="{BDDCAF89-0F2B-4E43-AD18-B0D89BB364E5}"/>
    <cellStyle name="20% - Accent3 10 2 3 3" xfId="29753" xr:uid="{88ECD4A5-4463-4449-ADCE-B9D1833241CA}"/>
    <cellStyle name="20% - Accent3 10 2 4" xfId="22383" xr:uid="{F86C1F8E-8E4A-4797-9C77-F47B66760E4D}"/>
    <cellStyle name="20% - Accent3 10 2 4 2" xfId="37359" xr:uid="{E01CFCD4-65C6-4379-AF80-AC7B15384EED}"/>
    <cellStyle name="20% - Accent3 10 2 5" xfId="29755" xr:uid="{99B0D11A-FB69-42E9-9B47-067A10776D65}"/>
    <cellStyle name="20% - Accent3 10 3" xfId="4471" xr:uid="{00000000-0005-0000-0000-000057030000}"/>
    <cellStyle name="20% - Accent3 10 3 2" xfId="22380" xr:uid="{E37EF249-6D76-416C-B074-517C7D1D4C33}"/>
    <cellStyle name="20% - Accent3 10 3 2 2" xfId="37356" xr:uid="{B4DFC069-F41E-4E75-888E-3C652ADB7032}"/>
    <cellStyle name="20% - Accent3 10 3 3" xfId="29752" xr:uid="{BB5F41E1-C699-4CA0-ADBC-6C0F1B3A3289}"/>
    <cellStyle name="20% - Accent3 10 4" xfId="4470" xr:uid="{00000000-0005-0000-0000-000058030000}"/>
    <cellStyle name="20% - Accent3 10 4 2" xfId="4469" xr:uid="{00000000-0005-0000-0000-000059030000}"/>
    <cellStyle name="20% - Accent3 10 4 2 2" xfId="22378" xr:uid="{29239F7A-B81B-47F6-AFB2-2C19A6C5DF9F}"/>
    <cellStyle name="20% - Accent3 10 4 2 2 2" xfId="37354" xr:uid="{19746C31-ED1A-4389-828B-02497054D03B}"/>
    <cellStyle name="20% - Accent3 10 4 2 3" xfId="29750" xr:uid="{411A4AFA-D73D-4D74-866F-3DBDCDB055D8}"/>
    <cellStyle name="20% - Accent3 10 4 3" xfId="22379" xr:uid="{D553749E-8A9F-4950-9AA0-0C13C33B602C}"/>
    <cellStyle name="20% - Accent3 10 4 3 2" xfId="37355" xr:uid="{3E71E6CE-08FD-4BB2-A287-FD51F453D3E6}"/>
    <cellStyle name="20% - Accent3 10 4 4" xfId="29751" xr:uid="{1927FD45-5DCB-42C5-8781-86CE66E062A8}"/>
    <cellStyle name="20% - Accent3 10 5" xfId="4468" xr:uid="{00000000-0005-0000-0000-00005A030000}"/>
    <cellStyle name="20% - Accent3 10 5 2" xfId="22377" xr:uid="{234A1F07-F2C9-45B9-875F-25A8986BD0AE}"/>
    <cellStyle name="20% - Accent3 10 5 2 2" xfId="37353" xr:uid="{226C5AB7-1E05-4F37-BFB5-8386C0C87430}"/>
    <cellStyle name="20% - Accent3 10 5 3" xfId="29749" xr:uid="{B85C0612-330E-4C7B-8652-D762766FF7A0}"/>
    <cellStyle name="20% - Accent3 10 6" xfId="22384" xr:uid="{B02C0BA1-706D-4C31-A78D-C5B5516DA821}"/>
    <cellStyle name="20% - Accent3 10 6 2" xfId="37360" xr:uid="{3596FE8B-69D6-4B87-AB2D-8B4DCEC4DEBF}"/>
    <cellStyle name="20% - Accent3 10 7" xfId="29756" xr:uid="{FC1A2E87-F0B4-4E5E-AFA3-F4F50418D677}"/>
    <cellStyle name="20% - Accent3 11" xfId="4467" xr:uid="{00000000-0005-0000-0000-00005B030000}"/>
    <cellStyle name="20% - Accent3 11 2" xfId="4466" xr:uid="{00000000-0005-0000-0000-00005C030000}"/>
    <cellStyle name="20% - Accent3 11 2 2" xfId="22375" xr:uid="{A5243418-D15B-42CD-BAC6-4BEA9AFD53C2}"/>
    <cellStyle name="20% - Accent3 11 2 2 2" xfId="37351" xr:uid="{306A4F4B-8713-4C05-9AAE-C076E1DAAE68}"/>
    <cellStyle name="20% - Accent3 11 2 3" xfId="29747" xr:uid="{B499296D-BB03-4060-A43E-CBA8158A13B4}"/>
    <cellStyle name="20% - Accent3 11 3" xfId="4465" xr:uid="{00000000-0005-0000-0000-00005D030000}"/>
    <cellStyle name="20% - Accent3 11 3 2" xfId="4464" xr:uid="{00000000-0005-0000-0000-00005E030000}"/>
    <cellStyle name="20% - Accent3 11 3 2 2" xfId="22373" xr:uid="{C0C9F9A8-4238-488E-9EC0-1D41FD2668EF}"/>
    <cellStyle name="20% - Accent3 11 3 2 2 2" xfId="37349" xr:uid="{2254483D-6397-452D-AC6C-66092F3E969E}"/>
    <cellStyle name="20% - Accent3 11 3 2 3" xfId="29745" xr:uid="{B7680197-D7BB-4837-B743-0E40A50A3C43}"/>
    <cellStyle name="20% - Accent3 11 3 3" xfId="22374" xr:uid="{25F1F957-B4DB-4A27-80FE-2F91C63FE926}"/>
    <cellStyle name="20% - Accent3 11 3 3 2" xfId="37350" xr:uid="{491514B3-381B-4106-98CD-8D2B07EE71A0}"/>
    <cellStyle name="20% - Accent3 11 3 4" xfId="29746" xr:uid="{D59082CA-0167-4844-85C5-20009AD1D286}"/>
    <cellStyle name="20% - Accent3 11 4" xfId="22376" xr:uid="{11CABD5C-D9A0-4B0E-9117-CBB4ACB2173B}"/>
    <cellStyle name="20% - Accent3 11 4 2" xfId="37352" xr:uid="{9D1766C2-BD8E-403F-8CCD-4FA693FC1265}"/>
    <cellStyle name="20% - Accent3 11 5" xfId="29748" xr:uid="{EE0BE1C7-56F5-4738-A3B6-1B96B715F3E0}"/>
    <cellStyle name="20% - Accent3 12" xfId="4463" xr:uid="{00000000-0005-0000-0000-00005F030000}"/>
    <cellStyle name="20% - Accent3 12 2" xfId="4462" xr:uid="{00000000-0005-0000-0000-000060030000}"/>
    <cellStyle name="20% - Accent3 12 2 2" xfId="22371" xr:uid="{01B1E2C0-7FB1-4D07-8F7A-DF22E87DDDB2}"/>
    <cellStyle name="20% - Accent3 12 2 2 2" xfId="37347" xr:uid="{8E4EBD8D-A73B-4749-8637-50CE3A5B93F3}"/>
    <cellStyle name="20% - Accent3 12 2 3" xfId="29743" xr:uid="{C6B15F26-8F4B-4146-A4D2-C71A0A491302}"/>
    <cellStyle name="20% - Accent3 12 3" xfId="4461" xr:uid="{00000000-0005-0000-0000-000061030000}"/>
    <cellStyle name="20% - Accent3 12 3 2" xfId="22370" xr:uid="{01BAC57E-C9D6-4F2A-9ACD-27B7448ABAF4}"/>
    <cellStyle name="20% - Accent3 12 3 2 2" xfId="37346" xr:uid="{110E27CF-438C-44A7-84A0-36C594A35527}"/>
    <cellStyle name="20% - Accent3 12 3 3" xfId="29742" xr:uid="{6FCD4039-155F-4ECE-8203-BCFE1248479D}"/>
    <cellStyle name="20% - Accent3 12 4" xfId="22372" xr:uid="{BB975F1F-9265-4C19-88A5-7BA311EC35EC}"/>
    <cellStyle name="20% - Accent3 12 4 2" xfId="37348" xr:uid="{BCDB72CF-3D6D-4AA2-A900-DCA5C31A3CD6}"/>
    <cellStyle name="20% - Accent3 12 5" xfId="29744" xr:uid="{6B016414-0463-4B7B-8AAC-61CD07CDB0EA}"/>
    <cellStyle name="20% - Accent3 13" xfId="4460" xr:uid="{00000000-0005-0000-0000-000062030000}"/>
    <cellStyle name="20% - Accent3 13 2" xfId="4459" xr:uid="{00000000-0005-0000-0000-000063030000}"/>
    <cellStyle name="20% - Accent3 13 2 2" xfId="22368" xr:uid="{B0A7EF0C-D2FA-43EE-909F-5EA716C2FDA7}"/>
    <cellStyle name="20% - Accent3 13 2 2 2" xfId="37344" xr:uid="{9B9FE71E-94D4-400C-A00D-CC4F6FCAE138}"/>
    <cellStyle name="20% - Accent3 13 2 3" xfId="29740" xr:uid="{51CAAEA4-73C8-4B9C-B6A3-7DD43F77B9CC}"/>
    <cellStyle name="20% - Accent3 13 3" xfId="4458" xr:uid="{00000000-0005-0000-0000-000064030000}"/>
    <cellStyle name="20% - Accent3 13 3 2" xfId="22367" xr:uid="{887D9BD0-8F79-4C7E-973E-E3B614356D2D}"/>
    <cellStyle name="20% - Accent3 13 3 2 2" xfId="37343" xr:uid="{39612928-20E6-417C-BEF1-C1F040EB9C68}"/>
    <cellStyle name="20% - Accent3 13 3 3" xfId="29739" xr:uid="{DD9B3AF0-B070-4A71-946D-8FB04030177D}"/>
    <cellStyle name="20% - Accent3 13 4" xfId="22369" xr:uid="{D03DC4AE-7D27-4AF8-8714-A84050DA4882}"/>
    <cellStyle name="20% - Accent3 13 4 2" xfId="37345" xr:uid="{0EF5D1A5-EAEF-4C34-93CC-E9B570E18598}"/>
    <cellStyle name="20% - Accent3 13 5" xfId="29741" xr:uid="{E2406D44-E84D-4113-B39E-5740BDDD6930}"/>
    <cellStyle name="20% - Accent3 14" xfId="4457" xr:uid="{00000000-0005-0000-0000-000065030000}"/>
    <cellStyle name="20% - Accent3 14 2" xfId="4456" xr:uid="{00000000-0005-0000-0000-000066030000}"/>
    <cellStyle name="20% - Accent3 14 2 2" xfId="22366" xr:uid="{F86AE337-1D85-436D-98D4-F155EFA4C3C0}"/>
    <cellStyle name="20% - Accent3 14 2 2 2" xfId="37342" xr:uid="{803D1689-F352-40FC-91FC-4A2BAC45F6A8}"/>
    <cellStyle name="20% - Accent3 14 2 3" xfId="29738" xr:uid="{68BC7A5B-5571-4A89-85EF-83D863BD779E}"/>
    <cellStyle name="20% - Accent3 15" xfId="4455" xr:uid="{00000000-0005-0000-0000-000067030000}"/>
    <cellStyle name="20% - Accent3 15 2" xfId="22365" xr:uid="{6F8AE754-D934-4656-8491-616F2182DA5E}"/>
    <cellStyle name="20% - Accent3 15 2 2" xfId="37341" xr:uid="{3FDC663B-7396-4920-BF11-5C1B382A8A43}"/>
    <cellStyle name="20% - Accent3 15 3" xfId="29737" xr:uid="{14953492-98B7-479D-ABCB-1876469B3A69}"/>
    <cellStyle name="20% - Accent3 16" xfId="4454" xr:uid="{00000000-0005-0000-0000-000068030000}"/>
    <cellStyle name="20% - Accent3 17" xfId="20645" xr:uid="{6EE57D96-007C-4522-8944-41E2BB1E67AC}"/>
    <cellStyle name="20% - Accent3 17 2" xfId="35646" xr:uid="{2A38209C-F3D5-4A78-8E55-F06651F3B6FF}"/>
    <cellStyle name="20% - Accent3 18" xfId="27949" xr:uid="{4DE86E8A-6C6B-43E0-A85C-9BE8B725ED89}"/>
    <cellStyle name="20% - Accent3 2" xfId="195" xr:uid="{00000000-0005-0000-0000-000023000000}"/>
    <cellStyle name="20% - Accent3 2 2" xfId="4453" xr:uid="{00000000-0005-0000-0000-00006A030000}"/>
    <cellStyle name="20% - Accent3 2 3" xfId="4452" xr:uid="{00000000-0005-0000-0000-00006B030000}"/>
    <cellStyle name="20% - Accent3 2 3 10" xfId="29736" xr:uid="{54C73F33-BF6F-479B-A44F-037615638ADC}"/>
    <cellStyle name="20% - Accent3 2 3 2" xfId="4451" xr:uid="{00000000-0005-0000-0000-00006C030000}"/>
    <cellStyle name="20% - Accent3 2 3 2 2" xfId="4450" xr:uid="{00000000-0005-0000-0000-00006D030000}"/>
    <cellStyle name="20% - Accent3 2 3 2 2 2" xfId="4449" xr:uid="{00000000-0005-0000-0000-00006E030000}"/>
    <cellStyle name="20% - Accent3 2 3 2 2 2 2" xfId="4448" xr:uid="{00000000-0005-0000-0000-00006F030000}"/>
    <cellStyle name="20% - Accent3 2 3 2 2 2 2 2" xfId="22360" xr:uid="{4049D384-BBDD-4F1A-8955-1B0A89617F68}"/>
    <cellStyle name="20% - Accent3 2 3 2 2 2 2 2 2" xfId="37336" xr:uid="{7E263A6C-53DC-4C8D-8628-15C8B9E59B53}"/>
    <cellStyle name="20% - Accent3 2 3 2 2 2 2 3" xfId="29732" xr:uid="{F7E13C93-7387-4D5D-B8A6-03C4BE4D79E1}"/>
    <cellStyle name="20% - Accent3 2 3 2 2 2 3" xfId="4447" xr:uid="{00000000-0005-0000-0000-000070030000}"/>
    <cellStyle name="20% - Accent3 2 3 2 2 2 3 2" xfId="22359" xr:uid="{35FB1425-F6E7-448E-99F3-81FB0EBCEB51}"/>
    <cellStyle name="20% - Accent3 2 3 2 2 2 3 2 2" xfId="37335" xr:uid="{27930749-66EB-485F-AF5B-98EDE8877182}"/>
    <cellStyle name="20% - Accent3 2 3 2 2 2 3 3" xfId="29731" xr:uid="{E3FD5060-B0F8-4023-BFCB-4368E959A53B}"/>
    <cellStyle name="20% - Accent3 2 3 2 2 2 4" xfId="22361" xr:uid="{ED4F5B42-77C9-4EFD-BD21-3A2D2CAE3419}"/>
    <cellStyle name="20% - Accent3 2 3 2 2 2 4 2" xfId="37337" xr:uid="{F3D0E874-3C22-4D8F-B207-81DE84146E20}"/>
    <cellStyle name="20% - Accent3 2 3 2 2 2 5" xfId="29733" xr:uid="{CA5BD3F5-7CA4-4C4E-B43B-2CB945B69B37}"/>
    <cellStyle name="20% - Accent3 2 3 2 2 3" xfId="4446" xr:uid="{00000000-0005-0000-0000-000071030000}"/>
    <cellStyle name="20% - Accent3 2 3 2 2 3 2" xfId="4445" xr:uid="{00000000-0005-0000-0000-000072030000}"/>
    <cellStyle name="20% - Accent3 2 3 2 2 3 2 2" xfId="22357" xr:uid="{FEA2FF3E-848E-4C61-84C4-4B28E7207E1F}"/>
    <cellStyle name="20% - Accent3 2 3 2 2 3 2 2 2" xfId="37333" xr:uid="{4A3E6569-A386-4FE4-AF80-55F5707C1DB4}"/>
    <cellStyle name="20% - Accent3 2 3 2 2 3 2 3" xfId="29729" xr:uid="{F84425A7-BDB9-45F3-B2F1-DA0FDF9E2259}"/>
    <cellStyle name="20% - Accent3 2 3 2 2 3 3" xfId="22358" xr:uid="{94A2D9B6-05D0-42A4-94E7-A4234AC341FA}"/>
    <cellStyle name="20% - Accent3 2 3 2 2 3 3 2" xfId="37334" xr:uid="{BB9DF1F3-E643-4ECE-B098-7308FC0A7A33}"/>
    <cellStyle name="20% - Accent3 2 3 2 2 3 4" xfId="29730" xr:uid="{175E377E-E0B9-490B-B8D0-5FAF3FE9E731}"/>
    <cellStyle name="20% - Accent3 2 3 2 2 4" xfId="4444" xr:uid="{00000000-0005-0000-0000-000073030000}"/>
    <cellStyle name="20% - Accent3 2 3 2 2 4 2" xfId="22356" xr:uid="{669FE8B5-01BE-4C60-A495-D70F96A9DA86}"/>
    <cellStyle name="20% - Accent3 2 3 2 2 4 2 2" xfId="37332" xr:uid="{47CF67C0-6CED-4ECE-97C4-92ECC5EE928D}"/>
    <cellStyle name="20% - Accent3 2 3 2 2 4 3" xfId="29728" xr:uid="{FAEC7539-2FD1-4265-839D-746B1FC1FF7C}"/>
    <cellStyle name="20% - Accent3 2 3 2 2 5" xfId="22362" xr:uid="{2F70DFB9-5CEB-48E2-B710-F876B7ADB053}"/>
    <cellStyle name="20% - Accent3 2 3 2 2 5 2" xfId="37338" xr:uid="{B11DD31C-2F5E-49EF-A6EC-C24562E0B093}"/>
    <cellStyle name="20% - Accent3 2 3 2 2 6" xfId="29734" xr:uid="{D689C595-2238-4642-95E8-9034E3840BC8}"/>
    <cellStyle name="20% - Accent3 2 3 2 3" xfId="4443" xr:uid="{00000000-0005-0000-0000-000074030000}"/>
    <cellStyle name="20% - Accent3 2 3 2 3 2" xfId="4442" xr:uid="{00000000-0005-0000-0000-000075030000}"/>
    <cellStyle name="20% - Accent3 2 3 2 3 2 2" xfId="4441" xr:uid="{00000000-0005-0000-0000-000076030000}"/>
    <cellStyle name="20% - Accent3 2 3 2 3 2 2 2" xfId="22353" xr:uid="{BD1F98D5-5056-47D1-A30A-3797E456D9D0}"/>
    <cellStyle name="20% - Accent3 2 3 2 3 2 2 2 2" xfId="37329" xr:uid="{DAE0B681-23F2-4455-9580-7755E2F23001}"/>
    <cellStyle name="20% - Accent3 2 3 2 3 2 2 3" xfId="29725" xr:uid="{BB487751-F0C8-485B-BBA2-9F19889FC33D}"/>
    <cellStyle name="20% - Accent3 2 3 2 3 2 3" xfId="4440" xr:uid="{00000000-0005-0000-0000-000077030000}"/>
    <cellStyle name="20% - Accent3 2 3 2 3 2 3 2" xfId="22352" xr:uid="{920DA298-2413-4B54-88F7-67D95C189E9E}"/>
    <cellStyle name="20% - Accent3 2 3 2 3 2 3 2 2" xfId="37328" xr:uid="{F3ABCC38-354D-4BD2-A505-AF7837965692}"/>
    <cellStyle name="20% - Accent3 2 3 2 3 2 3 3" xfId="29724" xr:uid="{178DBBF9-BA75-4F34-A86E-03F1DD92F07A}"/>
    <cellStyle name="20% - Accent3 2 3 2 3 2 4" xfId="22354" xr:uid="{9E6AB29D-298A-4424-B1B7-E0CDAC137876}"/>
    <cellStyle name="20% - Accent3 2 3 2 3 2 4 2" xfId="37330" xr:uid="{714AB418-9BB1-4E66-89EE-71518281F6C4}"/>
    <cellStyle name="20% - Accent3 2 3 2 3 2 5" xfId="29726" xr:uid="{3D593AD4-2BED-4DA2-8A7C-0CA900316399}"/>
    <cellStyle name="20% - Accent3 2 3 2 3 3" xfId="4439" xr:uid="{00000000-0005-0000-0000-000078030000}"/>
    <cellStyle name="20% - Accent3 2 3 2 3 3 2" xfId="4438" xr:uid="{00000000-0005-0000-0000-000079030000}"/>
    <cellStyle name="20% - Accent3 2 3 2 3 3 2 2" xfId="22350" xr:uid="{C874591E-122F-4091-B03D-ED4D98B4BB66}"/>
    <cellStyle name="20% - Accent3 2 3 2 3 3 2 2 2" xfId="37326" xr:uid="{388AE50A-00CA-44BE-ADBE-DBB0FF8DE15F}"/>
    <cellStyle name="20% - Accent3 2 3 2 3 3 2 3" xfId="29722" xr:uid="{CEB0F7EC-22F8-4641-AAC3-FFC9EA149F3D}"/>
    <cellStyle name="20% - Accent3 2 3 2 3 3 3" xfId="22351" xr:uid="{9CAC7F9F-85C5-426A-A7EC-23680369C342}"/>
    <cellStyle name="20% - Accent3 2 3 2 3 3 3 2" xfId="37327" xr:uid="{6D7F83F5-D428-4FA0-B027-33B57329ED9F}"/>
    <cellStyle name="20% - Accent3 2 3 2 3 3 4" xfId="29723" xr:uid="{7FE218BD-DE3A-4FCC-9A63-42A44780A1B2}"/>
    <cellStyle name="20% - Accent3 2 3 2 3 4" xfId="4437" xr:uid="{00000000-0005-0000-0000-00007A030000}"/>
    <cellStyle name="20% - Accent3 2 3 2 3 4 2" xfId="22349" xr:uid="{4CD3C5FF-65BF-4D00-8F14-4265BA93CBBC}"/>
    <cellStyle name="20% - Accent3 2 3 2 3 4 2 2" xfId="37325" xr:uid="{0976E481-9853-4FB6-9330-E426F3BBB3BD}"/>
    <cellStyle name="20% - Accent3 2 3 2 3 4 3" xfId="29721" xr:uid="{467F3670-0086-4E92-AA8A-484E5D34FF57}"/>
    <cellStyle name="20% - Accent3 2 3 2 3 5" xfId="22355" xr:uid="{BC24DED4-C8C4-4411-95E4-20EBC1063DFB}"/>
    <cellStyle name="20% - Accent3 2 3 2 3 5 2" xfId="37331" xr:uid="{413CE694-59E7-4656-9BFF-AE0E70486524}"/>
    <cellStyle name="20% - Accent3 2 3 2 3 6" xfId="29727" xr:uid="{AE6E5053-80BC-4D3A-A125-7D7791D56BD5}"/>
    <cellStyle name="20% - Accent3 2 3 2 4" xfId="4436" xr:uid="{00000000-0005-0000-0000-00007B030000}"/>
    <cellStyle name="20% - Accent3 2 3 2 4 2" xfId="4435" xr:uid="{00000000-0005-0000-0000-00007C030000}"/>
    <cellStyle name="20% - Accent3 2 3 2 4 2 2" xfId="22347" xr:uid="{C98BFD5E-9BE6-43DA-82E7-3F1CD19E70CD}"/>
    <cellStyle name="20% - Accent3 2 3 2 4 2 2 2" xfId="37323" xr:uid="{BE6F48A0-8DAB-4B2F-BF8A-976B85CDCBE9}"/>
    <cellStyle name="20% - Accent3 2 3 2 4 2 3" xfId="29719" xr:uid="{E6916FEC-0A35-4571-9CA6-233D378CCAFD}"/>
    <cellStyle name="20% - Accent3 2 3 2 4 3" xfId="4434" xr:uid="{00000000-0005-0000-0000-00007D030000}"/>
    <cellStyle name="20% - Accent3 2 3 2 4 3 2" xfId="22346" xr:uid="{7A1714D9-7E98-454B-AF9A-02B9E90061B1}"/>
    <cellStyle name="20% - Accent3 2 3 2 4 3 2 2" xfId="37322" xr:uid="{F02503FA-4DF4-4261-AA4B-902705EBA540}"/>
    <cellStyle name="20% - Accent3 2 3 2 4 3 3" xfId="29718" xr:uid="{765D96BB-31CE-44E3-803B-E42B578F7573}"/>
    <cellStyle name="20% - Accent3 2 3 2 4 4" xfId="22348" xr:uid="{62060565-6FBC-46FC-92B6-944D287DD618}"/>
    <cellStyle name="20% - Accent3 2 3 2 4 4 2" xfId="37324" xr:uid="{60E01A7D-5D00-4E20-AF48-AE7778F7190F}"/>
    <cellStyle name="20% - Accent3 2 3 2 4 5" xfId="29720" xr:uid="{4D598A0F-CF2A-4C9D-99C2-6F8414B6EFE1}"/>
    <cellStyle name="20% - Accent3 2 3 2 5" xfId="5562" xr:uid="{00000000-0005-0000-0000-00007E030000}"/>
    <cellStyle name="20% - Accent3 2 3 2 5 2" xfId="23217" xr:uid="{ECF4FD34-D64F-4C71-964E-12185B2F177E}"/>
    <cellStyle name="20% - Accent3 2 3 2 5 2 2" xfId="38188" xr:uid="{B96DE407-EEF2-46CB-B652-E7EBFFB922D2}"/>
    <cellStyle name="20% - Accent3 2 3 2 5 3" xfId="30585" xr:uid="{BDC73EBF-10D5-4AB6-ACEE-F7144C7865FB}"/>
    <cellStyle name="20% - Accent3 2 3 2 6" xfId="5577" xr:uid="{00000000-0005-0000-0000-00007F030000}"/>
    <cellStyle name="20% - Accent3 2 3 2 6 2" xfId="5531" xr:uid="{00000000-0005-0000-0000-000080030000}"/>
    <cellStyle name="20% - Accent3 2 3 2 6 2 2" xfId="23204" xr:uid="{1FC18709-E54B-4526-8ABD-6C4977A74AB4}"/>
    <cellStyle name="20% - Accent3 2 3 2 6 2 2 2" xfId="38175" xr:uid="{CE05C238-FAE9-4407-BBB2-F6924DDDA3F8}"/>
    <cellStyle name="20% - Accent3 2 3 2 6 2 3" xfId="30572" xr:uid="{F330EA3C-E42F-4D57-B671-C118DB5F6EED}"/>
    <cellStyle name="20% - Accent3 2 3 2 6 3" xfId="23231" xr:uid="{3794AAE1-7D99-42D7-B198-F4B31995B71D}"/>
    <cellStyle name="20% - Accent3 2 3 2 6 3 2" xfId="38202" xr:uid="{67E2EFCD-2881-461B-90CB-61A888D67DC1}"/>
    <cellStyle name="20% - Accent3 2 3 2 6 4" xfId="30599" xr:uid="{19422EEC-130F-4687-AF69-F2FFB573889B}"/>
    <cellStyle name="20% - Accent3 2 3 2 7" xfId="4433" xr:uid="{00000000-0005-0000-0000-000081030000}"/>
    <cellStyle name="20% - Accent3 2 3 2 7 2" xfId="22345" xr:uid="{8DF3F24C-9A2A-4DC0-AFBD-8A2168B4FD83}"/>
    <cellStyle name="20% - Accent3 2 3 2 7 2 2" xfId="37321" xr:uid="{F23D5E9D-D525-4291-9A0E-06960822B24C}"/>
    <cellStyle name="20% - Accent3 2 3 2 7 3" xfId="29717" xr:uid="{CBD08593-AC82-4467-8049-9538FB1306B8}"/>
    <cellStyle name="20% - Accent3 2 3 2 8" xfId="22363" xr:uid="{7E09CDD5-1BA0-4787-8298-C9587F5F7976}"/>
    <cellStyle name="20% - Accent3 2 3 2 8 2" xfId="37339" xr:uid="{CE012D28-3974-4678-8F69-DF89FA6C81EE}"/>
    <cellStyle name="20% - Accent3 2 3 2 9" xfId="29735" xr:uid="{3FB23BAF-0B30-42EA-A5F3-65E193353751}"/>
    <cellStyle name="20% - Accent3 2 3 3" xfId="4432" xr:uid="{00000000-0005-0000-0000-000082030000}"/>
    <cellStyle name="20% - Accent3 2 3 3 2" xfId="5576" xr:uid="{00000000-0005-0000-0000-000083030000}"/>
    <cellStyle name="20% - Accent3 2 3 3 2 2" xfId="5530" xr:uid="{00000000-0005-0000-0000-000084030000}"/>
    <cellStyle name="20% - Accent3 2 3 3 2 2 2" xfId="23203" xr:uid="{ED477AA6-45E8-405E-968B-F4334EE68FC1}"/>
    <cellStyle name="20% - Accent3 2 3 3 2 2 2 2" xfId="38174" xr:uid="{E77B6212-2A9B-4F6E-8CF9-3147A9F0CF0B}"/>
    <cellStyle name="20% - Accent3 2 3 3 2 2 3" xfId="30571" xr:uid="{0394EC0F-6AA3-40FE-B0A2-8C3B1B45EF7F}"/>
    <cellStyle name="20% - Accent3 2 3 3 2 3" xfId="4431" xr:uid="{00000000-0005-0000-0000-000085030000}"/>
    <cellStyle name="20% - Accent3 2 3 3 2 3 2" xfId="22343" xr:uid="{B0E694FE-FA16-46BD-90C6-0FE9050F9134}"/>
    <cellStyle name="20% - Accent3 2 3 3 2 3 2 2" xfId="37319" xr:uid="{9B908389-5DEC-4B2D-B89D-C2DEE7E6F17F}"/>
    <cellStyle name="20% - Accent3 2 3 3 2 3 3" xfId="29715" xr:uid="{4FE6436A-6D82-4164-97F5-6E89AB4E0499}"/>
    <cellStyle name="20% - Accent3 2 3 3 2 4" xfId="23230" xr:uid="{291956C6-D513-4FCF-A554-C55B9E64AA64}"/>
    <cellStyle name="20% - Accent3 2 3 3 2 4 2" xfId="38201" xr:uid="{217558C6-4EDD-4825-BBE0-08192C2FCEC0}"/>
    <cellStyle name="20% - Accent3 2 3 3 2 5" xfId="30598" xr:uid="{1A865CAF-FC55-4674-BC4B-F5C272DE45DB}"/>
    <cellStyle name="20% - Accent3 2 3 3 3" xfId="5575" xr:uid="{00000000-0005-0000-0000-000086030000}"/>
    <cellStyle name="20% - Accent3 2 3 3 3 2" xfId="5529" xr:uid="{00000000-0005-0000-0000-000087030000}"/>
    <cellStyle name="20% - Accent3 2 3 3 3 2 2" xfId="23202" xr:uid="{18D62C9A-DD6A-47FB-A553-1CE7510DD217}"/>
    <cellStyle name="20% - Accent3 2 3 3 3 2 2 2" xfId="38173" xr:uid="{38E203D9-D552-4D8A-8A1B-C09700BFEA60}"/>
    <cellStyle name="20% - Accent3 2 3 3 3 2 3" xfId="30570" xr:uid="{D1B2D208-6C71-489F-8AD3-4BDAC9554C8B}"/>
    <cellStyle name="20% - Accent3 2 3 3 3 3" xfId="23229" xr:uid="{EF720F5F-90CA-4742-BB39-2DC1B4FC23AA}"/>
    <cellStyle name="20% - Accent3 2 3 3 3 3 2" xfId="38200" xr:uid="{F2A8AAAF-153E-4293-8833-8D22858F8436}"/>
    <cellStyle name="20% - Accent3 2 3 3 3 4" xfId="30597" xr:uid="{0030F3C1-2586-401B-B376-35ED1AEB0487}"/>
    <cellStyle name="20% - Accent3 2 3 3 4" xfId="4430" xr:uid="{00000000-0005-0000-0000-000088030000}"/>
    <cellStyle name="20% - Accent3 2 3 3 4 2" xfId="22342" xr:uid="{83916448-0DF9-4526-A83A-CF890243F629}"/>
    <cellStyle name="20% - Accent3 2 3 3 4 2 2" xfId="37318" xr:uid="{DD431534-4388-4ED7-B684-71F7D60F0185}"/>
    <cellStyle name="20% - Accent3 2 3 3 4 3" xfId="29714" xr:uid="{DB94BA8B-BD34-48A6-BA90-05437ACD4C99}"/>
    <cellStyle name="20% - Accent3 2 3 3 5" xfId="22344" xr:uid="{47F94809-DC62-470B-8542-DB61E63E6E39}"/>
    <cellStyle name="20% - Accent3 2 3 3 5 2" xfId="37320" xr:uid="{97EEA93C-8A81-46C4-9F27-8C92DA78474C}"/>
    <cellStyle name="20% - Accent3 2 3 3 6" xfId="29716" xr:uid="{C47F5357-38D4-43B1-AB26-41D59F116D09}"/>
    <cellStyle name="20% - Accent3 2 3 4" xfId="5574" xr:uid="{00000000-0005-0000-0000-000089030000}"/>
    <cellStyle name="20% - Accent3 2 3 4 2" xfId="5528" xr:uid="{00000000-0005-0000-0000-00008A030000}"/>
    <cellStyle name="20% - Accent3 2 3 4 2 2" xfId="4429" xr:uid="{00000000-0005-0000-0000-00008B030000}"/>
    <cellStyle name="20% - Accent3 2 3 4 2 2 2" xfId="22341" xr:uid="{CAFC6CEA-1242-4D9F-8646-27CB0E51996A}"/>
    <cellStyle name="20% - Accent3 2 3 4 2 2 2 2" xfId="37317" xr:uid="{4919257C-8EC0-442D-B389-B03A321B8B16}"/>
    <cellStyle name="20% - Accent3 2 3 4 2 2 3" xfId="29713" xr:uid="{948877A9-9CDB-46AD-8B1F-A819F9432DBC}"/>
    <cellStyle name="20% - Accent3 2 3 4 2 3" xfId="4428" xr:uid="{00000000-0005-0000-0000-00008C030000}"/>
    <cellStyle name="20% - Accent3 2 3 4 2 3 2" xfId="22340" xr:uid="{A3E51533-AB75-4D7F-8FFF-B60EF0DED33D}"/>
    <cellStyle name="20% - Accent3 2 3 4 2 3 2 2" xfId="37316" xr:uid="{50C91DD2-37D7-480F-93DA-67A95EFBB0BA}"/>
    <cellStyle name="20% - Accent3 2 3 4 2 3 3" xfId="29712" xr:uid="{2D048759-FB1B-4C89-BDA5-BC4603DCA593}"/>
    <cellStyle name="20% - Accent3 2 3 4 2 4" xfId="23201" xr:uid="{22C947B7-A444-44CF-BE6F-E488CDF2745B}"/>
    <cellStyle name="20% - Accent3 2 3 4 2 4 2" xfId="38172" xr:uid="{5BAE1511-AB4C-461A-818E-874EC2D04FAB}"/>
    <cellStyle name="20% - Accent3 2 3 4 2 5" xfId="30569" xr:uid="{9A0D01A3-C470-4E3F-81EE-BC4078C715F3}"/>
    <cellStyle name="20% - Accent3 2 3 4 3" xfId="4427" xr:uid="{00000000-0005-0000-0000-00008D030000}"/>
    <cellStyle name="20% - Accent3 2 3 4 3 2" xfId="5573" xr:uid="{00000000-0005-0000-0000-00008E030000}"/>
    <cellStyle name="20% - Accent3 2 3 4 3 2 2" xfId="23227" xr:uid="{81A6496A-E5D8-4283-89BC-211762C09D4A}"/>
    <cellStyle name="20% - Accent3 2 3 4 3 2 2 2" xfId="38198" xr:uid="{776FD0C1-6797-4599-9666-DD37CF479A60}"/>
    <cellStyle name="20% - Accent3 2 3 4 3 2 3" xfId="30595" xr:uid="{184AC38E-D8EA-4E99-B844-54B84CD5A2BB}"/>
    <cellStyle name="20% - Accent3 2 3 4 3 3" xfId="22339" xr:uid="{4862DBC2-69DF-47F5-BBA8-B3DCC954A551}"/>
    <cellStyle name="20% - Accent3 2 3 4 3 3 2" xfId="37315" xr:uid="{5D54952C-687C-4133-B9B4-18D3A9FDD86F}"/>
    <cellStyle name="20% - Accent3 2 3 4 3 4" xfId="29711" xr:uid="{4C0815DB-3484-45FD-B670-7AF7B915538B}"/>
    <cellStyle name="20% - Accent3 2 3 4 4" xfId="5527" xr:uid="{00000000-0005-0000-0000-00008F030000}"/>
    <cellStyle name="20% - Accent3 2 3 4 4 2" xfId="23200" xr:uid="{AF289C65-3885-4CC9-AD68-4DC6907E53A4}"/>
    <cellStyle name="20% - Accent3 2 3 4 4 2 2" xfId="38171" xr:uid="{F8172314-E9DE-4616-AB96-130A65C4D1E3}"/>
    <cellStyle name="20% - Accent3 2 3 4 4 3" xfId="30568" xr:uid="{7875934A-D7E1-4D86-9E25-A9A700AC9DE6}"/>
    <cellStyle name="20% - Accent3 2 3 4 5" xfId="23228" xr:uid="{636936FC-946F-411A-88B9-CACA31E78F93}"/>
    <cellStyle name="20% - Accent3 2 3 4 5 2" xfId="38199" xr:uid="{833F3DF2-5527-4361-A78D-3F3ED017966D}"/>
    <cellStyle name="20% - Accent3 2 3 4 6" xfId="30596" xr:uid="{4DA8CC46-ABC2-4942-BFCA-337BF4804B07}"/>
    <cellStyle name="20% - Accent3 2 3 5" xfId="4426" xr:uid="{00000000-0005-0000-0000-000090030000}"/>
    <cellStyle name="20% - Accent3 2 3 5 2" xfId="4425" xr:uid="{00000000-0005-0000-0000-000091030000}"/>
    <cellStyle name="20% - Accent3 2 3 5 2 2" xfId="22337" xr:uid="{9C4D4A15-0DA5-42A2-82EF-7C651C985964}"/>
    <cellStyle name="20% - Accent3 2 3 5 2 2 2" xfId="37313" xr:uid="{C5EB73F1-F271-4730-9611-D95CB9B795D6}"/>
    <cellStyle name="20% - Accent3 2 3 5 2 3" xfId="29709" xr:uid="{401FA188-2D36-438E-955F-20F5DF4CD8E7}"/>
    <cellStyle name="20% - Accent3 2 3 5 3" xfId="4424" xr:uid="{00000000-0005-0000-0000-000092030000}"/>
    <cellStyle name="20% - Accent3 2 3 5 3 2" xfId="22336" xr:uid="{415B2516-3DA8-446A-BD1A-00777503525D}"/>
    <cellStyle name="20% - Accent3 2 3 5 3 2 2" xfId="37312" xr:uid="{CD4C65F5-9966-4F81-B3A5-14101D98310F}"/>
    <cellStyle name="20% - Accent3 2 3 5 3 3" xfId="29708" xr:uid="{A663312A-7665-4D1E-83CB-CC3CFE05D222}"/>
    <cellStyle name="20% - Accent3 2 3 5 4" xfId="22338" xr:uid="{4D4BA337-A5C2-4C32-9E69-A0A51F20A6F4}"/>
    <cellStyle name="20% - Accent3 2 3 5 4 2" xfId="37314" xr:uid="{50E5303F-ECDC-4C75-B450-9BE760931B63}"/>
    <cellStyle name="20% - Accent3 2 3 5 5" xfId="29710" xr:uid="{6F7AB838-DE59-49BE-9ABF-EA4B9C3435F2}"/>
    <cellStyle name="20% - Accent3 2 3 6" xfId="5572" xr:uid="{00000000-0005-0000-0000-000093030000}"/>
    <cellStyle name="20% - Accent3 2 3 6 2" xfId="23226" xr:uid="{6078766F-CBFB-46C7-A3DB-89B8743D1115}"/>
    <cellStyle name="20% - Accent3 2 3 6 2 2" xfId="38197" xr:uid="{05219331-15E9-430B-9FF1-1C6D6C5A4D3E}"/>
    <cellStyle name="20% - Accent3 2 3 6 3" xfId="30594" xr:uid="{B46DA0B4-D858-4C0E-BB9A-633CED746B53}"/>
    <cellStyle name="20% - Accent3 2 3 7" xfId="5526" xr:uid="{00000000-0005-0000-0000-000094030000}"/>
    <cellStyle name="20% - Accent3 2 3 7 2" xfId="4423" xr:uid="{00000000-0005-0000-0000-000095030000}"/>
    <cellStyle name="20% - Accent3 2 3 7 2 2" xfId="22335" xr:uid="{F2D4D36B-B867-4209-AEB8-126CFDCD6034}"/>
    <cellStyle name="20% - Accent3 2 3 7 2 2 2" xfId="37311" xr:uid="{D567DDA4-9F67-4945-8303-52C1F9CEE1BF}"/>
    <cellStyle name="20% - Accent3 2 3 7 2 3" xfId="29707" xr:uid="{1163B75D-5A5D-4C63-9635-811CB0A6EEC4}"/>
    <cellStyle name="20% - Accent3 2 3 7 3" xfId="23199" xr:uid="{C3E68319-101D-4CAA-A3E8-7684D5261C75}"/>
    <cellStyle name="20% - Accent3 2 3 7 3 2" xfId="38170" xr:uid="{318D6A8C-2AC1-42DA-AD63-E886D41637FD}"/>
    <cellStyle name="20% - Accent3 2 3 7 4" xfId="30567" xr:uid="{CFCE5055-840D-4312-AE83-8D187E569EDB}"/>
    <cellStyle name="20% - Accent3 2 3 8" xfId="4422" xr:uid="{00000000-0005-0000-0000-000096030000}"/>
    <cellStyle name="20% - Accent3 2 3 8 2" xfId="22334" xr:uid="{970D1133-C334-4FFA-AA9C-D61A5BEBD0C7}"/>
    <cellStyle name="20% - Accent3 2 3 8 2 2" xfId="37310" xr:uid="{5F1DA2CB-8187-41BC-A16A-321F0BEAB317}"/>
    <cellStyle name="20% - Accent3 2 3 8 3" xfId="29706" xr:uid="{C4AEF644-451C-4C24-B852-ADFD23D7FF59}"/>
    <cellStyle name="20% - Accent3 2 3 9" xfId="22364" xr:uid="{705A1C3C-BA1C-45EA-B7E9-5B971B16F996}"/>
    <cellStyle name="20% - Accent3 2 3 9 2" xfId="37340" xr:uid="{D94932D4-3870-45C2-987B-CEC82FAD1DC8}"/>
    <cellStyle name="20% - Accent3 2 4" xfId="4421" xr:uid="{00000000-0005-0000-0000-000097030000}"/>
    <cellStyle name="20% - Accent3 2 4 10" xfId="29705" xr:uid="{328F7F7A-165B-4100-B607-5DC80EF3FEEA}"/>
    <cellStyle name="20% - Accent3 2 4 2" xfId="4420" xr:uid="{00000000-0005-0000-0000-000098030000}"/>
    <cellStyle name="20% - Accent3 2 4 2 2" xfId="5571" xr:uid="{00000000-0005-0000-0000-000099030000}"/>
    <cellStyle name="20% - Accent3 2 4 2 2 2" xfId="5525" xr:uid="{00000000-0005-0000-0000-00009A030000}"/>
    <cellStyle name="20% - Accent3 2 4 2 2 2 2" xfId="4419" xr:uid="{00000000-0005-0000-0000-00009B030000}"/>
    <cellStyle name="20% - Accent3 2 4 2 2 2 2 2" xfId="22331" xr:uid="{94BD5DE5-24FD-4C0F-9238-0EC3E9D5F456}"/>
    <cellStyle name="20% - Accent3 2 4 2 2 2 2 2 2" xfId="37307" xr:uid="{1ADE4B5A-C5D0-45FA-94FE-EDF6F5A9A64F}"/>
    <cellStyle name="20% - Accent3 2 4 2 2 2 2 3" xfId="29703" xr:uid="{B91142D7-635C-41F8-BFA5-68EA2B8E818F}"/>
    <cellStyle name="20% - Accent3 2 4 2 2 2 3" xfId="4418" xr:uid="{00000000-0005-0000-0000-00009C030000}"/>
    <cellStyle name="20% - Accent3 2 4 2 2 2 3 2" xfId="22330" xr:uid="{4DD64C7B-EA62-42BA-A85D-183B0DB0082A}"/>
    <cellStyle name="20% - Accent3 2 4 2 2 2 3 2 2" xfId="37306" xr:uid="{56D02AC7-61BD-467F-9A57-5088FC992E03}"/>
    <cellStyle name="20% - Accent3 2 4 2 2 2 3 3" xfId="29702" xr:uid="{482E8356-F7A7-436D-AB72-1A8E1DB537CB}"/>
    <cellStyle name="20% - Accent3 2 4 2 2 2 4" xfId="23198" xr:uid="{DA101CD4-3764-4207-B468-29C3E23AB333}"/>
    <cellStyle name="20% - Accent3 2 4 2 2 2 4 2" xfId="38169" xr:uid="{9B227356-0047-4AEC-B91D-423A68B52D5F}"/>
    <cellStyle name="20% - Accent3 2 4 2 2 2 5" xfId="30566" xr:uid="{93992375-3FBB-4073-B17B-12F3C77BC59A}"/>
    <cellStyle name="20% - Accent3 2 4 2 2 3" xfId="4417" xr:uid="{00000000-0005-0000-0000-00009D030000}"/>
    <cellStyle name="20% - Accent3 2 4 2 2 3 2" xfId="5566" xr:uid="{00000000-0005-0000-0000-00009E030000}"/>
    <cellStyle name="20% - Accent3 2 4 2 2 3 2 2" xfId="23221" xr:uid="{505A09D4-3843-4D76-AF73-6100B4ADCF48}"/>
    <cellStyle name="20% - Accent3 2 4 2 2 3 2 2 2" xfId="38192" xr:uid="{AC64F1D2-90D4-4662-A6D5-5DF282CF0286}"/>
    <cellStyle name="20% - Accent3 2 4 2 2 3 2 3" xfId="30589" xr:uid="{598CC06D-9E03-44AC-B126-249BBE7E2DF7}"/>
    <cellStyle name="20% - Accent3 2 4 2 2 3 3" xfId="22329" xr:uid="{FEB314ED-40AB-470E-ABC0-484C734F2B29}"/>
    <cellStyle name="20% - Accent3 2 4 2 2 3 3 2" xfId="37305" xr:uid="{69FE15B6-B8C3-4128-8BCD-FFFC8A42B57E}"/>
    <cellStyle name="20% - Accent3 2 4 2 2 3 4" xfId="29701" xr:uid="{58971AD7-5790-47D0-ADC0-3253362E60B6}"/>
    <cellStyle name="20% - Accent3 2 4 2 2 4" xfId="5516" xr:uid="{00000000-0005-0000-0000-00009F030000}"/>
    <cellStyle name="20% - Accent3 2 4 2 2 4 2" xfId="23190" xr:uid="{03531AE6-5C19-4F87-8E71-EAD1712EFFCC}"/>
    <cellStyle name="20% - Accent3 2 4 2 2 4 2 2" xfId="38161" xr:uid="{B9EDA2D0-9E16-4319-A2F0-045313C11325}"/>
    <cellStyle name="20% - Accent3 2 4 2 2 4 3" xfId="30558" xr:uid="{BC510E77-78A7-4FA6-92BC-60DEA4862905}"/>
    <cellStyle name="20% - Accent3 2 4 2 2 5" xfId="23225" xr:uid="{908EA809-2582-4C3B-B361-C265DE67A2D5}"/>
    <cellStyle name="20% - Accent3 2 4 2 2 5 2" xfId="38196" xr:uid="{7600C588-9306-4990-A01D-F4A4E7800E42}"/>
    <cellStyle name="20% - Accent3 2 4 2 2 6" xfId="30593" xr:uid="{5A575136-3198-448C-B6B3-9CB240679E0A}"/>
    <cellStyle name="20% - Accent3 2 4 2 3" xfId="5570" xr:uid="{00000000-0005-0000-0000-0000A0030000}"/>
    <cellStyle name="20% - Accent3 2 4 2 3 2" xfId="5524" xr:uid="{00000000-0005-0000-0000-0000A1030000}"/>
    <cellStyle name="20% - Accent3 2 4 2 3 2 2" xfId="4416" xr:uid="{00000000-0005-0000-0000-0000A2030000}"/>
    <cellStyle name="20% - Accent3 2 4 2 3 2 2 2" xfId="22328" xr:uid="{220E8F3B-5D6A-4CFF-BD7C-2A9191DE9966}"/>
    <cellStyle name="20% - Accent3 2 4 2 3 2 2 2 2" xfId="37304" xr:uid="{5865320C-1E0B-4DCE-91BA-D08E483A4062}"/>
    <cellStyle name="20% - Accent3 2 4 2 3 2 2 3" xfId="29700" xr:uid="{566D42D9-643A-4F4D-9944-2308C504AF70}"/>
    <cellStyle name="20% - Accent3 2 4 2 3 2 3" xfId="5569" xr:uid="{00000000-0005-0000-0000-0000A3030000}"/>
    <cellStyle name="20% - Accent3 2 4 2 3 2 3 2" xfId="23223" xr:uid="{877E5EEB-600C-4C65-BFE0-4524ADB5EDFC}"/>
    <cellStyle name="20% - Accent3 2 4 2 3 2 3 2 2" xfId="38194" xr:uid="{013B8346-7D7F-4AA1-84B4-D199CE16F45D}"/>
    <cellStyle name="20% - Accent3 2 4 2 3 2 3 3" xfId="30591" xr:uid="{0842D329-AA65-4A55-86C6-C298186EE1BD}"/>
    <cellStyle name="20% - Accent3 2 4 2 3 2 4" xfId="23197" xr:uid="{6B7D8B3A-EC5A-4CE6-BD27-69D4312543A4}"/>
    <cellStyle name="20% - Accent3 2 4 2 3 2 4 2" xfId="38168" xr:uid="{FC524CBD-78D2-41CA-88F1-6AB84B653294}"/>
    <cellStyle name="20% - Accent3 2 4 2 3 2 5" xfId="30565" xr:uid="{0EE4BB5D-FBAD-407A-9DE4-7E292F3D72F9}"/>
    <cellStyle name="20% - Accent3 2 4 2 3 3" xfId="5523" xr:uid="{00000000-0005-0000-0000-0000A4030000}"/>
    <cellStyle name="20% - Accent3 2 4 2 3 3 2" xfId="4415" xr:uid="{00000000-0005-0000-0000-0000A5030000}"/>
    <cellStyle name="20% - Accent3 2 4 2 3 3 2 2" xfId="22327" xr:uid="{299572CA-61C4-493E-8129-433D3DC7CF07}"/>
    <cellStyle name="20% - Accent3 2 4 2 3 3 2 2 2" xfId="37303" xr:uid="{9C8922DB-9E4E-46C4-9428-52FCCBCA4E53}"/>
    <cellStyle name="20% - Accent3 2 4 2 3 3 2 3" xfId="29699" xr:uid="{CCF11A3B-55D2-43EF-B7F0-24A6C35A7211}"/>
    <cellStyle name="20% - Accent3 2 4 2 3 3 3" xfId="23196" xr:uid="{470394C2-EDA9-4CDB-AD5B-DF7C8BC1E381}"/>
    <cellStyle name="20% - Accent3 2 4 2 3 3 3 2" xfId="38167" xr:uid="{05C59AF4-7000-4C48-B7A4-18C7842F43DB}"/>
    <cellStyle name="20% - Accent3 2 4 2 3 3 4" xfId="30564" xr:uid="{370E8D28-D25B-4247-8854-29E4ECC470FC}"/>
    <cellStyle name="20% - Accent3 2 4 2 3 4" xfId="4414" xr:uid="{00000000-0005-0000-0000-0000A6030000}"/>
    <cellStyle name="20% - Accent3 2 4 2 3 4 2" xfId="22326" xr:uid="{8C16BEE7-2532-4EEA-B491-A9C142BEE038}"/>
    <cellStyle name="20% - Accent3 2 4 2 3 4 2 2" xfId="37302" xr:uid="{D44D2C69-1646-4224-9D01-A49B06747114}"/>
    <cellStyle name="20% - Accent3 2 4 2 3 4 3" xfId="29698" xr:uid="{E75A6DE2-252F-41A9-AC21-9BCADDED79E1}"/>
    <cellStyle name="20% - Accent3 2 4 2 3 5" xfId="23224" xr:uid="{F6F5C393-DC66-4B61-BF28-CD8D17EA9199}"/>
    <cellStyle name="20% - Accent3 2 4 2 3 5 2" xfId="38195" xr:uid="{84878F5F-E902-4DBD-9553-22C0E9530D6F}"/>
    <cellStyle name="20% - Accent3 2 4 2 3 6" xfId="30592" xr:uid="{53F7A914-EDE9-4371-A8D0-2CA744770E94}"/>
    <cellStyle name="20% - Accent3 2 4 2 4" xfId="4413" xr:uid="{00000000-0005-0000-0000-0000A7030000}"/>
    <cellStyle name="20% - Accent3 2 4 2 4 2" xfId="4412" xr:uid="{00000000-0005-0000-0000-0000A8030000}"/>
    <cellStyle name="20% - Accent3 2 4 2 4 2 2" xfId="22324" xr:uid="{54E05578-C96D-4B89-9115-BAB63DE366C9}"/>
    <cellStyle name="20% - Accent3 2 4 2 4 2 2 2" xfId="37300" xr:uid="{3B674CA7-7FF3-4B36-B50B-277C5F7EE475}"/>
    <cellStyle name="20% - Accent3 2 4 2 4 2 3" xfId="29696" xr:uid="{5933C4E3-CFE2-452C-A295-FFD2F6218FDD}"/>
    <cellStyle name="20% - Accent3 2 4 2 4 3" xfId="4411" xr:uid="{00000000-0005-0000-0000-0000A9030000}"/>
    <cellStyle name="20% - Accent3 2 4 2 4 3 2" xfId="22323" xr:uid="{0B3E63FD-2CE8-40E6-929E-8D40CBEBDD20}"/>
    <cellStyle name="20% - Accent3 2 4 2 4 3 2 2" xfId="37299" xr:uid="{11120E1A-C1BF-44CB-AFCD-D204E8216DC6}"/>
    <cellStyle name="20% - Accent3 2 4 2 4 3 3" xfId="29695" xr:uid="{D546F82D-8461-49B5-83E3-1341331CDDA9}"/>
    <cellStyle name="20% - Accent3 2 4 2 4 4" xfId="22325" xr:uid="{F7266BDE-27CC-4770-9AF3-3DBF0F018FF7}"/>
    <cellStyle name="20% - Accent3 2 4 2 4 4 2" xfId="37301" xr:uid="{F19CE478-F4D8-4E7C-AEE5-0B1968DE12FD}"/>
    <cellStyle name="20% - Accent3 2 4 2 4 5" xfId="29697" xr:uid="{82734D63-1E8B-4A2E-9758-70532B768786}"/>
    <cellStyle name="20% - Accent3 2 4 2 5" xfId="4410" xr:uid="{00000000-0005-0000-0000-0000AA030000}"/>
    <cellStyle name="20% - Accent3 2 4 2 5 2" xfId="22322" xr:uid="{AF24EC6F-067E-4705-9CFA-A0B395A95C95}"/>
    <cellStyle name="20% - Accent3 2 4 2 5 2 2" xfId="37298" xr:uid="{B46BE363-1D6D-4FD9-943F-E539C8D93541}"/>
    <cellStyle name="20% - Accent3 2 4 2 5 3" xfId="29694" xr:uid="{3C20F5EE-5FFD-4FDE-A68E-29B2F69F89FA}"/>
    <cellStyle name="20% - Accent3 2 4 2 6" xfId="4409" xr:uid="{00000000-0005-0000-0000-0000AB030000}"/>
    <cellStyle name="20% - Accent3 2 4 2 6 2" xfId="4408" xr:uid="{00000000-0005-0000-0000-0000AC030000}"/>
    <cellStyle name="20% - Accent3 2 4 2 6 2 2" xfId="22320" xr:uid="{FCA5317C-86E7-4888-8ECA-D3E20B5C2891}"/>
    <cellStyle name="20% - Accent3 2 4 2 6 2 2 2" xfId="37296" xr:uid="{EEFBE325-5434-459A-8BE6-A52173304681}"/>
    <cellStyle name="20% - Accent3 2 4 2 6 2 3" xfId="29692" xr:uid="{FDB0962E-63CA-47C5-81F4-2A9C36E80D00}"/>
    <cellStyle name="20% - Accent3 2 4 2 6 3" xfId="22321" xr:uid="{FD0A8532-3DFD-4F00-AD6D-FADC4F99B58D}"/>
    <cellStyle name="20% - Accent3 2 4 2 6 3 2" xfId="37297" xr:uid="{60EC16F0-8BF8-48B3-99BD-2C8C4D055EA5}"/>
    <cellStyle name="20% - Accent3 2 4 2 6 4" xfId="29693" xr:uid="{94E1827D-8FF0-47C1-A2CD-7AB2D85C8177}"/>
    <cellStyle name="20% - Accent3 2 4 2 7" xfId="4407" xr:uid="{00000000-0005-0000-0000-0000AD030000}"/>
    <cellStyle name="20% - Accent3 2 4 2 7 2" xfId="22319" xr:uid="{6C3A78EB-7CEC-42E5-A789-82C4236A0263}"/>
    <cellStyle name="20% - Accent3 2 4 2 7 2 2" xfId="37295" xr:uid="{6C679294-2A6F-4A9F-A094-E2192CC65370}"/>
    <cellStyle name="20% - Accent3 2 4 2 7 3" xfId="29691" xr:uid="{59BCB8AF-C6D6-40DD-997D-E45593DD73CD}"/>
    <cellStyle name="20% - Accent3 2 4 2 8" xfId="22332" xr:uid="{3E6839C1-F06F-4380-BFE3-C7DFA788BD07}"/>
    <cellStyle name="20% - Accent3 2 4 2 8 2" xfId="37308" xr:uid="{8E59DB74-2430-46E2-B540-82F960C984A6}"/>
    <cellStyle name="20% - Accent3 2 4 2 9" xfId="29704" xr:uid="{4D0986C0-9716-469E-867C-1CAC6750726E}"/>
    <cellStyle name="20% - Accent3 2 4 3" xfId="4406" xr:uid="{00000000-0005-0000-0000-0000AE030000}"/>
    <cellStyle name="20% - Accent3 2 4 3 2" xfId="4405" xr:uid="{00000000-0005-0000-0000-0000AF030000}"/>
    <cellStyle name="20% - Accent3 2 4 3 2 2" xfId="4404" xr:uid="{00000000-0005-0000-0000-0000B0030000}"/>
    <cellStyle name="20% - Accent3 2 4 3 2 2 2" xfId="22316" xr:uid="{33BED1F0-FA5F-4F3C-BAAC-363A91384B47}"/>
    <cellStyle name="20% - Accent3 2 4 3 2 2 2 2" xfId="37292" xr:uid="{B8548950-EA89-4210-B71E-7D819084B4E9}"/>
    <cellStyle name="20% - Accent3 2 4 3 2 2 3" xfId="29688" xr:uid="{F34F14D0-19D4-4CDE-8D2C-733A83A87837}"/>
    <cellStyle name="20% - Accent3 2 4 3 2 3" xfId="4403" xr:uid="{00000000-0005-0000-0000-0000B1030000}"/>
    <cellStyle name="20% - Accent3 2 4 3 2 3 2" xfId="22315" xr:uid="{C3AB676B-617F-4B6F-BCFB-550EF76FADEA}"/>
    <cellStyle name="20% - Accent3 2 4 3 2 3 2 2" xfId="37291" xr:uid="{107CAA38-FBF0-4693-BC04-82C899C5A18C}"/>
    <cellStyle name="20% - Accent3 2 4 3 2 3 3" xfId="29687" xr:uid="{EED1771C-90C2-4236-A377-D0EDAABBB9EB}"/>
    <cellStyle name="20% - Accent3 2 4 3 2 4" xfId="22317" xr:uid="{7FE4FFA0-E9C3-4EEB-A715-85A4A24DDDA8}"/>
    <cellStyle name="20% - Accent3 2 4 3 2 4 2" xfId="37293" xr:uid="{7C195BFE-F530-458F-8BF6-6CDF4FE957F7}"/>
    <cellStyle name="20% - Accent3 2 4 3 2 5" xfId="29689" xr:uid="{E7FEAF86-D0C7-4635-B03B-82B0BF943CBD}"/>
    <cellStyle name="20% - Accent3 2 4 3 3" xfId="4402" xr:uid="{00000000-0005-0000-0000-0000B2030000}"/>
    <cellStyle name="20% - Accent3 2 4 3 3 2" xfId="4401" xr:uid="{00000000-0005-0000-0000-0000B3030000}"/>
    <cellStyle name="20% - Accent3 2 4 3 3 2 2" xfId="22313" xr:uid="{7D3D82F6-1B3E-455B-92D3-8521F673A1C4}"/>
    <cellStyle name="20% - Accent3 2 4 3 3 2 2 2" xfId="37289" xr:uid="{822852B4-4A65-49A3-894F-19BE0475AC90}"/>
    <cellStyle name="20% - Accent3 2 4 3 3 2 3" xfId="29685" xr:uid="{8BA8377C-B47E-4CDF-8E0D-92402454CA15}"/>
    <cellStyle name="20% - Accent3 2 4 3 3 3" xfId="22314" xr:uid="{201C91F2-BB83-43C9-83BF-08D4137C68F6}"/>
    <cellStyle name="20% - Accent3 2 4 3 3 3 2" xfId="37290" xr:uid="{E5B43BF7-AC1F-4BBC-A4C4-1470B1CFFF05}"/>
    <cellStyle name="20% - Accent3 2 4 3 3 4" xfId="29686" xr:uid="{D08A7072-B57A-4596-884E-87962EE5A492}"/>
    <cellStyle name="20% - Accent3 2 4 3 4" xfId="4400" xr:uid="{00000000-0005-0000-0000-0000B4030000}"/>
    <cellStyle name="20% - Accent3 2 4 3 4 2" xfId="22312" xr:uid="{040B6407-CF60-4540-9DC3-F81DE9BE5E96}"/>
    <cellStyle name="20% - Accent3 2 4 3 4 2 2" xfId="37288" xr:uid="{FA2473FA-F3AA-4DA7-BD18-07D72AAF11D4}"/>
    <cellStyle name="20% - Accent3 2 4 3 4 3" xfId="29684" xr:uid="{5A30A3CE-8672-4459-93F8-C38235CCB625}"/>
    <cellStyle name="20% - Accent3 2 4 3 5" xfId="22318" xr:uid="{E831854A-BBCF-4C97-9C43-1173FDB41598}"/>
    <cellStyle name="20% - Accent3 2 4 3 5 2" xfId="37294" xr:uid="{F5E69755-87C1-4D09-83EC-EC1AD5392078}"/>
    <cellStyle name="20% - Accent3 2 4 3 6" xfId="29690" xr:uid="{D69836CF-E4E2-4C31-A837-39EE795EA759}"/>
    <cellStyle name="20% - Accent3 2 4 4" xfId="4399" xr:uid="{00000000-0005-0000-0000-0000B5030000}"/>
    <cellStyle name="20% - Accent3 2 4 4 2" xfId="4398" xr:uid="{00000000-0005-0000-0000-0000B6030000}"/>
    <cellStyle name="20% - Accent3 2 4 4 2 2" xfId="4397" xr:uid="{00000000-0005-0000-0000-0000B7030000}"/>
    <cellStyle name="20% - Accent3 2 4 4 2 2 2" xfId="22309" xr:uid="{CB5EE6B4-E75E-4BA3-872D-F1C9AD5D9EEA}"/>
    <cellStyle name="20% - Accent3 2 4 4 2 2 2 2" xfId="37285" xr:uid="{0F437150-ED86-487C-8355-0EC258045397}"/>
    <cellStyle name="20% - Accent3 2 4 4 2 2 3" xfId="29681" xr:uid="{71B92395-1E1A-485F-9DE7-06613A5D648A}"/>
    <cellStyle name="20% - Accent3 2 4 4 2 3" xfId="4396" xr:uid="{00000000-0005-0000-0000-0000B8030000}"/>
    <cellStyle name="20% - Accent3 2 4 4 2 3 2" xfId="22308" xr:uid="{815F38D0-5E4E-4461-80BD-746A6778025A}"/>
    <cellStyle name="20% - Accent3 2 4 4 2 3 2 2" xfId="37284" xr:uid="{0FA39FC4-0A7F-44BA-A9F3-52927A2712B8}"/>
    <cellStyle name="20% - Accent3 2 4 4 2 3 3" xfId="29680" xr:uid="{2FA23780-9BAF-42A8-AD83-142E237159E7}"/>
    <cellStyle name="20% - Accent3 2 4 4 2 4" xfId="22310" xr:uid="{5A96A094-899E-43D2-91B4-9F2651030916}"/>
    <cellStyle name="20% - Accent3 2 4 4 2 4 2" xfId="37286" xr:uid="{0C82ED81-6C50-4FDE-80D4-A22BC05D7846}"/>
    <cellStyle name="20% - Accent3 2 4 4 2 5" xfId="29682" xr:uid="{A9BDCD2C-7BB2-44CA-BE2D-7C01A612AB02}"/>
    <cellStyle name="20% - Accent3 2 4 4 3" xfId="4395" xr:uid="{00000000-0005-0000-0000-0000B9030000}"/>
    <cellStyle name="20% - Accent3 2 4 4 3 2" xfId="4394" xr:uid="{00000000-0005-0000-0000-0000BA030000}"/>
    <cellStyle name="20% - Accent3 2 4 4 3 2 2" xfId="22306" xr:uid="{51807431-26AC-4366-AC42-F17035755288}"/>
    <cellStyle name="20% - Accent3 2 4 4 3 2 2 2" xfId="37282" xr:uid="{78F73BD2-2589-4B79-964D-6B8E83A618B3}"/>
    <cellStyle name="20% - Accent3 2 4 4 3 2 3" xfId="29678" xr:uid="{1890EB04-A267-4D10-8D5D-040FC8ED3A71}"/>
    <cellStyle name="20% - Accent3 2 4 4 3 3" xfId="22307" xr:uid="{56BE55E2-7528-448A-8420-E4D258256187}"/>
    <cellStyle name="20% - Accent3 2 4 4 3 3 2" xfId="37283" xr:uid="{A9F372DF-35F9-49AF-9BE3-2BFD927C3B46}"/>
    <cellStyle name="20% - Accent3 2 4 4 3 4" xfId="29679" xr:uid="{1F5A04E5-01C4-4A71-AB2E-717B8FF7DF21}"/>
    <cellStyle name="20% - Accent3 2 4 4 4" xfId="4393" xr:uid="{00000000-0005-0000-0000-0000BB030000}"/>
    <cellStyle name="20% - Accent3 2 4 4 4 2" xfId="22305" xr:uid="{816E47DD-A063-4229-BBB9-17C4657CDDFD}"/>
    <cellStyle name="20% - Accent3 2 4 4 4 2 2" xfId="37281" xr:uid="{6A66DB4B-8E95-4533-8028-626C11D2409A}"/>
    <cellStyle name="20% - Accent3 2 4 4 4 3" xfId="29677" xr:uid="{FAB84F9D-9509-4AD6-8912-F0DC0B8F0750}"/>
    <cellStyle name="20% - Accent3 2 4 4 5" xfId="22311" xr:uid="{26675D53-773D-4F98-8A57-8D22B8CB9B79}"/>
    <cellStyle name="20% - Accent3 2 4 4 5 2" xfId="37287" xr:uid="{E53C8436-0E64-45A0-A249-CED7DDBAF361}"/>
    <cellStyle name="20% - Accent3 2 4 4 6" xfId="29683" xr:uid="{0748B53D-8E4E-48BC-883A-6FB909E7D60F}"/>
    <cellStyle name="20% - Accent3 2 4 5" xfId="4392" xr:uid="{00000000-0005-0000-0000-0000BC030000}"/>
    <cellStyle name="20% - Accent3 2 4 5 2" xfId="4391" xr:uid="{00000000-0005-0000-0000-0000BD030000}"/>
    <cellStyle name="20% - Accent3 2 4 5 2 2" xfId="22303" xr:uid="{2AFAFED7-D875-4691-9D7B-CCCBDB1CED65}"/>
    <cellStyle name="20% - Accent3 2 4 5 2 2 2" xfId="37279" xr:uid="{B02D78FA-A1D9-480D-8A3A-5114B69147E6}"/>
    <cellStyle name="20% - Accent3 2 4 5 2 3" xfId="29675" xr:uid="{683103BA-C401-4BDE-B16B-B253E954550E}"/>
    <cellStyle name="20% - Accent3 2 4 5 3" xfId="4390" xr:uid="{00000000-0005-0000-0000-0000BE030000}"/>
    <cellStyle name="20% - Accent3 2 4 5 3 2" xfId="22302" xr:uid="{B76C5727-6AD4-49C6-92DC-A776C44714E2}"/>
    <cellStyle name="20% - Accent3 2 4 5 3 2 2" xfId="37278" xr:uid="{899E3BE8-3ED6-44BF-8E74-4E28C241C4AC}"/>
    <cellStyle name="20% - Accent3 2 4 5 3 3" xfId="29674" xr:uid="{EF768641-952B-4898-A1E9-CF6F52A49C99}"/>
    <cellStyle name="20% - Accent3 2 4 5 4" xfId="22304" xr:uid="{27710BA2-F883-490A-A30C-B4F0BFDC6A22}"/>
    <cellStyle name="20% - Accent3 2 4 5 4 2" xfId="37280" xr:uid="{5C4FB1E6-187A-4737-B3C0-749D8D63222E}"/>
    <cellStyle name="20% - Accent3 2 4 5 5" xfId="29676" xr:uid="{CD9D6C6A-B6BB-4D00-BE54-3C17CDE82F80}"/>
    <cellStyle name="20% - Accent3 2 4 6" xfId="4389" xr:uid="{00000000-0005-0000-0000-0000BF030000}"/>
    <cellStyle name="20% - Accent3 2 4 6 2" xfId="22301" xr:uid="{E6BFD643-E85B-4201-B1FB-425958E8C018}"/>
    <cellStyle name="20% - Accent3 2 4 6 2 2" xfId="37277" xr:uid="{FA7B3618-7850-4F3E-BC87-8A131F87BF0C}"/>
    <cellStyle name="20% - Accent3 2 4 6 3" xfId="29673" xr:uid="{3497FDCF-AD8B-4D7B-B8A0-EDBC2EC97D85}"/>
    <cellStyle name="20% - Accent3 2 4 7" xfId="4388" xr:uid="{00000000-0005-0000-0000-0000C0030000}"/>
    <cellStyle name="20% - Accent3 2 4 7 2" xfId="4387" xr:uid="{00000000-0005-0000-0000-0000C1030000}"/>
    <cellStyle name="20% - Accent3 2 4 7 2 2" xfId="22299" xr:uid="{E6CED321-55A2-4EFA-A6C6-F0A1A48628E8}"/>
    <cellStyle name="20% - Accent3 2 4 7 2 2 2" xfId="37275" xr:uid="{6F519F4F-EC50-4890-8546-A726D7ABEACA}"/>
    <cellStyle name="20% - Accent3 2 4 7 2 3" xfId="29671" xr:uid="{D51EBB3D-4582-4691-A2F7-C39C91201175}"/>
    <cellStyle name="20% - Accent3 2 4 7 3" xfId="22300" xr:uid="{C5E9B0C8-069C-4CE4-A040-D191701EA25C}"/>
    <cellStyle name="20% - Accent3 2 4 7 3 2" xfId="37276" xr:uid="{578A4D97-603E-4A19-9D3B-92CF6582A7DE}"/>
    <cellStyle name="20% - Accent3 2 4 7 4" xfId="29672" xr:uid="{EF11F2CA-9D54-40F8-88D6-CA5E0B32894D}"/>
    <cellStyle name="20% - Accent3 2 4 8" xfId="4386" xr:uid="{00000000-0005-0000-0000-0000C2030000}"/>
    <cellStyle name="20% - Accent3 2 4 8 2" xfId="22298" xr:uid="{9541B26D-176D-4DFA-963E-137C9C78CEF6}"/>
    <cellStyle name="20% - Accent3 2 4 8 2 2" xfId="37274" xr:uid="{4F69FEB0-C7F2-4E55-825B-DFDB3B2B0F75}"/>
    <cellStyle name="20% - Accent3 2 4 8 3" xfId="29670" xr:uid="{7BCF28A0-7588-466F-8BEA-DECDBED008BA}"/>
    <cellStyle name="20% - Accent3 2 4 9" xfId="22333" xr:uid="{F34D4413-2D67-4D50-9256-ED5623FDACA2}"/>
    <cellStyle name="20% - Accent3 2 4 9 2" xfId="37309" xr:uid="{DBBDA17B-42C8-41E1-BF34-8D3254D348BB}"/>
    <cellStyle name="20% - Accent3 2 5" xfId="4385" xr:uid="{00000000-0005-0000-0000-0000C3030000}"/>
    <cellStyle name="20% - Accent3 2 5 10" xfId="29669" xr:uid="{8BE6A07B-D124-47E5-B415-FDB820710FE5}"/>
    <cellStyle name="20% - Accent3 2 5 2" xfId="4384" xr:uid="{00000000-0005-0000-0000-0000C4030000}"/>
    <cellStyle name="20% - Accent3 2 5 2 2" xfId="4383" xr:uid="{00000000-0005-0000-0000-0000C5030000}"/>
    <cellStyle name="20% - Accent3 2 5 2 2 2" xfId="4382" xr:uid="{00000000-0005-0000-0000-0000C6030000}"/>
    <cellStyle name="20% - Accent3 2 5 2 2 2 2" xfId="4381" xr:uid="{00000000-0005-0000-0000-0000C7030000}"/>
    <cellStyle name="20% - Accent3 2 5 2 2 2 2 2" xfId="22293" xr:uid="{0E43ADDA-5D29-41AB-90AA-50A5FDB68BDE}"/>
    <cellStyle name="20% - Accent3 2 5 2 2 2 2 2 2" xfId="37269" xr:uid="{6C24F039-6528-47B3-949B-A4B618CB090C}"/>
    <cellStyle name="20% - Accent3 2 5 2 2 2 2 3" xfId="29665" xr:uid="{EDF0C8AA-7D36-4C60-A245-795C45FF5E30}"/>
    <cellStyle name="20% - Accent3 2 5 2 2 2 3" xfId="4380" xr:uid="{00000000-0005-0000-0000-0000C8030000}"/>
    <cellStyle name="20% - Accent3 2 5 2 2 2 3 2" xfId="22292" xr:uid="{EDD2C2FB-F818-4A94-A5DD-EDFC90ADEACF}"/>
    <cellStyle name="20% - Accent3 2 5 2 2 2 3 2 2" xfId="37268" xr:uid="{0AFEFEDE-9E45-4442-BF90-CE70488FBCCB}"/>
    <cellStyle name="20% - Accent3 2 5 2 2 2 3 3" xfId="29664" xr:uid="{9DFC282E-B565-4886-A447-0C219CE0246C}"/>
    <cellStyle name="20% - Accent3 2 5 2 2 2 4" xfId="22294" xr:uid="{2916B772-268A-4815-9FF7-FDD64AE2574D}"/>
    <cellStyle name="20% - Accent3 2 5 2 2 2 4 2" xfId="37270" xr:uid="{C6092324-DBDD-40F5-ADA4-6321946D7ADB}"/>
    <cellStyle name="20% - Accent3 2 5 2 2 2 5" xfId="29666" xr:uid="{9B7BD043-B2FA-4C95-80DD-8921120FF037}"/>
    <cellStyle name="20% - Accent3 2 5 2 2 3" xfId="4379" xr:uid="{00000000-0005-0000-0000-0000C9030000}"/>
    <cellStyle name="20% - Accent3 2 5 2 2 3 2" xfId="4378" xr:uid="{00000000-0005-0000-0000-0000CA030000}"/>
    <cellStyle name="20% - Accent3 2 5 2 2 3 2 2" xfId="22290" xr:uid="{9A7FF2A7-FF97-4808-94ED-7226DA18C16D}"/>
    <cellStyle name="20% - Accent3 2 5 2 2 3 2 2 2" xfId="37266" xr:uid="{B407FE85-5526-4099-8C47-061A1B42EE72}"/>
    <cellStyle name="20% - Accent3 2 5 2 2 3 2 3" xfId="29662" xr:uid="{6C6876C7-6CED-40E6-AD40-F82D407673DF}"/>
    <cellStyle name="20% - Accent3 2 5 2 2 3 3" xfId="22291" xr:uid="{24CEC346-0091-49A4-8A96-6D6E4C5F32A1}"/>
    <cellStyle name="20% - Accent3 2 5 2 2 3 3 2" xfId="37267" xr:uid="{7DEF2A8D-0F00-41E3-A620-EE5202035979}"/>
    <cellStyle name="20% - Accent3 2 5 2 2 3 4" xfId="29663" xr:uid="{342EDB18-B115-4177-AD7E-6A2B33ED8F47}"/>
    <cellStyle name="20% - Accent3 2 5 2 2 4" xfId="4377" xr:uid="{00000000-0005-0000-0000-0000CB030000}"/>
    <cellStyle name="20% - Accent3 2 5 2 2 4 2" xfId="22289" xr:uid="{F0A389E3-BFE8-4601-AE6F-0F88BE8384BD}"/>
    <cellStyle name="20% - Accent3 2 5 2 2 4 2 2" xfId="37265" xr:uid="{0CF8FE8E-AE2D-4AE6-96F4-060C9CA6B37E}"/>
    <cellStyle name="20% - Accent3 2 5 2 2 4 3" xfId="29661" xr:uid="{28A5B8E6-6661-4C1C-B873-CCEA160405F3}"/>
    <cellStyle name="20% - Accent3 2 5 2 2 5" xfId="22295" xr:uid="{126D9139-CA67-4F77-A974-F3D98B127C4F}"/>
    <cellStyle name="20% - Accent3 2 5 2 2 5 2" xfId="37271" xr:uid="{AB8E9923-0F45-4A49-8ED5-F3DA837CA731}"/>
    <cellStyle name="20% - Accent3 2 5 2 2 6" xfId="29667" xr:uid="{6F0954B2-FAEF-4ED8-BE2F-A7FB63EFCECA}"/>
    <cellStyle name="20% - Accent3 2 5 2 3" xfId="4376" xr:uid="{00000000-0005-0000-0000-0000CC030000}"/>
    <cellStyle name="20% - Accent3 2 5 2 3 2" xfId="4375" xr:uid="{00000000-0005-0000-0000-0000CD030000}"/>
    <cellStyle name="20% - Accent3 2 5 2 3 2 2" xfId="4374" xr:uid="{00000000-0005-0000-0000-0000CE030000}"/>
    <cellStyle name="20% - Accent3 2 5 2 3 2 2 2" xfId="22286" xr:uid="{3F7757C0-A2FD-486A-A80B-C60CE3DEB529}"/>
    <cellStyle name="20% - Accent3 2 5 2 3 2 2 2 2" xfId="37262" xr:uid="{05D8C638-4048-4F37-9513-596A856AA3CE}"/>
    <cellStyle name="20% - Accent3 2 5 2 3 2 2 3" xfId="29658" xr:uid="{D2E04F97-CFE8-4210-8587-CEB9D1F7CC93}"/>
    <cellStyle name="20% - Accent3 2 5 2 3 2 3" xfId="4373" xr:uid="{00000000-0005-0000-0000-0000CF030000}"/>
    <cellStyle name="20% - Accent3 2 5 2 3 2 3 2" xfId="22285" xr:uid="{F29B045A-6553-4519-AFD2-B91FFCC9C534}"/>
    <cellStyle name="20% - Accent3 2 5 2 3 2 3 2 2" xfId="37261" xr:uid="{748A7228-848A-49DB-8ADF-D903F580120D}"/>
    <cellStyle name="20% - Accent3 2 5 2 3 2 3 3" xfId="29657" xr:uid="{8D4D7B84-727D-49F2-8035-DAB651EA114C}"/>
    <cellStyle name="20% - Accent3 2 5 2 3 2 4" xfId="22287" xr:uid="{C29A9336-9272-4148-B2C6-9A2D29CA93EF}"/>
    <cellStyle name="20% - Accent3 2 5 2 3 2 4 2" xfId="37263" xr:uid="{00DD81EE-D642-439D-AF71-DE1B7EDEEE06}"/>
    <cellStyle name="20% - Accent3 2 5 2 3 2 5" xfId="29659" xr:uid="{352C97DA-9FFB-4129-AA1D-5CB6F2E49AE4}"/>
    <cellStyle name="20% - Accent3 2 5 2 3 3" xfId="4372" xr:uid="{00000000-0005-0000-0000-0000D0030000}"/>
    <cellStyle name="20% - Accent3 2 5 2 3 3 2" xfId="4371" xr:uid="{00000000-0005-0000-0000-0000D1030000}"/>
    <cellStyle name="20% - Accent3 2 5 2 3 3 2 2" xfId="22283" xr:uid="{39DD95CD-F00F-43E5-B4CB-DE1C4BF282BB}"/>
    <cellStyle name="20% - Accent3 2 5 2 3 3 2 2 2" xfId="37259" xr:uid="{4832369C-0B73-4059-BCDF-035C145ABF3B}"/>
    <cellStyle name="20% - Accent3 2 5 2 3 3 2 3" xfId="29655" xr:uid="{B74B8EC2-C9ED-4C08-AFBB-270B55C26A59}"/>
    <cellStyle name="20% - Accent3 2 5 2 3 3 3" xfId="22284" xr:uid="{8AFC4D4E-7EA3-4E76-AD97-E473EACA5210}"/>
    <cellStyle name="20% - Accent3 2 5 2 3 3 3 2" xfId="37260" xr:uid="{4CC5A5D4-89CE-45E0-8608-D530264E5C89}"/>
    <cellStyle name="20% - Accent3 2 5 2 3 3 4" xfId="29656" xr:uid="{11DBD2F8-A9F0-4828-897C-C3792669C6CB}"/>
    <cellStyle name="20% - Accent3 2 5 2 3 4" xfId="4370" xr:uid="{00000000-0005-0000-0000-0000D2030000}"/>
    <cellStyle name="20% - Accent3 2 5 2 3 4 2" xfId="22282" xr:uid="{5F9F55B8-7300-41A8-95D0-AC2527D9412B}"/>
    <cellStyle name="20% - Accent3 2 5 2 3 4 2 2" xfId="37258" xr:uid="{4439F56C-7008-47C2-89B8-96BED98F948A}"/>
    <cellStyle name="20% - Accent3 2 5 2 3 4 3" xfId="29654" xr:uid="{C3F1A833-DA97-4B79-A17F-6800BAEE059C}"/>
    <cellStyle name="20% - Accent3 2 5 2 3 5" xfId="22288" xr:uid="{2588FEB9-139C-4EA0-B702-3F65D3F94C8F}"/>
    <cellStyle name="20% - Accent3 2 5 2 3 5 2" xfId="37264" xr:uid="{90852BC8-0739-4F85-9425-8D856FD88A00}"/>
    <cellStyle name="20% - Accent3 2 5 2 3 6" xfId="29660" xr:uid="{245D7E9C-9512-47CC-BE07-10214DE25A79}"/>
    <cellStyle name="20% - Accent3 2 5 2 4" xfId="4369" xr:uid="{00000000-0005-0000-0000-0000D3030000}"/>
    <cellStyle name="20% - Accent3 2 5 2 4 2" xfId="4368" xr:uid="{00000000-0005-0000-0000-0000D4030000}"/>
    <cellStyle name="20% - Accent3 2 5 2 4 2 2" xfId="22280" xr:uid="{B3045B96-097C-482F-A51A-31E6D1EC41E9}"/>
    <cellStyle name="20% - Accent3 2 5 2 4 2 2 2" xfId="37256" xr:uid="{0323053E-3351-4153-889A-06F255FA28B5}"/>
    <cellStyle name="20% - Accent3 2 5 2 4 2 3" xfId="29652" xr:uid="{1A41F3FC-7B6B-4BB7-BFAC-EF0982B7FE2B}"/>
    <cellStyle name="20% - Accent3 2 5 2 4 3" xfId="4367" xr:uid="{00000000-0005-0000-0000-0000D5030000}"/>
    <cellStyle name="20% - Accent3 2 5 2 4 3 2" xfId="22279" xr:uid="{2D21E1E2-CA26-40D8-A22E-E0B483FF91F3}"/>
    <cellStyle name="20% - Accent3 2 5 2 4 3 2 2" xfId="37255" xr:uid="{D30E69A3-99A9-4EBE-A2AB-66784DE288E6}"/>
    <cellStyle name="20% - Accent3 2 5 2 4 3 3" xfId="29651" xr:uid="{920E4BD4-A087-473C-9A4C-18E3A2FE9391}"/>
    <cellStyle name="20% - Accent3 2 5 2 4 4" xfId="22281" xr:uid="{6D61918F-006D-4021-A788-5CAF39261B9F}"/>
    <cellStyle name="20% - Accent3 2 5 2 4 4 2" xfId="37257" xr:uid="{2D64B21B-4438-4A55-8B25-E974E2CB6288}"/>
    <cellStyle name="20% - Accent3 2 5 2 4 5" xfId="29653" xr:uid="{8EE317E6-9801-456D-BE29-BB41A770FF80}"/>
    <cellStyle name="20% - Accent3 2 5 2 5" xfId="4366" xr:uid="{00000000-0005-0000-0000-0000D6030000}"/>
    <cellStyle name="20% - Accent3 2 5 2 5 2" xfId="22278" xr:uid="{8D92A307-8878-4C15-B13C-75A7F12AE5B2}"/>
    <cellStyle name="20% - Accent3 2 5 2 5 2 2" xfId="37254" xr:uid="{40796627-C854-4CDF-9C4B-D1958B80AFC0}"/>
    <cellStyle name="20% - Accent3 2 5 2 5 3" xfId="29650" xr:uid="{0A362B45-16DB-4BC6-9FA5-14EA9C34CAAA}"/>
    <cellStyle name="20% - Accent3 2 5 2 6" xfId="4365" xr:uid="{00000000-0005-0000-0000-0000D7030000}"/>
    <cellStyle name="20% - Accent3 2 5 2 6 2" xfId="4364" xr:uid="{00000000-0005-0000-0000-0000D8030000}"/>
    <cellStyle name="20% - Accent3 2 5 2 6 2 2" xfId="22276" xr:uid="{2C66D646-1E6C-45B8-9FF8-F260EC104F1E}"/>
    <cellStyle name="20% - Accent3 2 5 2 6 2 2 2" xfId="37252" xr:uid="{629CAB2D-AD08-4EC4-8C6B-3C28511EC370}"/>
    <cellStyle name="20% - Accent3 2 5 2 6 2 3" xfId="29648" xr:uid="{55948219-47D5-42DC-A407-D931A11FE3E1}"/>
    <cellStyle name="20% - Accent3 2 5 2 6 3" xfId="22277" xr:uid="{3378C127-7967-4A51-8B8C-32354B274B2E}"/>
    <cellStyle name="20% - Accent3 2 5 2 6 3 2" xfId="37253" xr:uid="{9CB7E829-2F2D-4B15-BBDF-833619796C4E}"/>
    <cellStyle name="20% - Accent3 2 5 2 6 4" xfId="29649" xr:uid="{590D38EB-3843-4ACA-B48C-01C7DBF9EB4A}"/>
    <cellStyle name="20% - Accent3 2 5 2 7" xfId="4363" xr:uid="{00000000-0005-0000-0000-0000D9030000}"/>
    <cellStyle name="20% - Accent3 2 5 2 7 2" xfId="22275" xr:uid="{A8E480AA-B85A-4FF3-89E7-9A5D4B5B3FCB}"/>
    <cellStyle name="20% - Accent3 2 5 2 7 2 2" xfId="37251" xr:uid="{25EBE0AC-F88E-46AE-BE86-A69875BDDC9E}"/>
    <cellStyle name="20% - Accent3 2 5 2 7 3" xfId="29647" xr:uid="{F8BED9AB-6419-4562-A606-5C80260F0BE6}"/>
    <cellStyle name="20% - Accent3 2 5 2 8" xfId="22296" xr:uid="{E33F913F-5DA2-4FE4-9CA6-68D52C1B955B}"/>
    <cellStyle name="20% - Accent3 2 5 2 8 2" xfId="37272" xr:uid="{C14B64A2-3D4B-4FD2-8685-4CF9285ECB61}"/>
    <cellStyle name="20% - Accent3 2 5 2 9" xfId="29668" xr:uid="{2D7B5CCD-505F-4366-822A-7F3BB67A4195}"/>
    <cellStyle name="20% - Accent3 2 5 3" xfId="4362" xr:uid="{00000000-0005-0000-0000-0000DA030000}"/>
    <cellStyle name="20% - Accent3 2 5 3 2" xfId="4361" xr:uid="{00000000-0005-0000-0000-0000DB030000}"/>
    <cellStyle name="20% - Accent3 2 5 3 2 2" xfId="4360" xr:uid="{00000000-0005-0000-0000-0000DC030000}"/>
    <cellStyle name="20% - Accent3 2 5 3 2 2 2" xfId="22272" xr:uid="{C684F060-2388-48A6-9885-23BBD28FF84A}"/>
    <cellStyle name="20% - Accent3 2 5 3 2 2 2 2" xfId="37248" xr:uid="{89BB8547-68C8-44C6-BC27-0AEA430F9C45}"/>
    <cellStyle name="20% - Accent3 2 5 3 2 2 3" xfId="29644" xr:uid="{6D106D8F-C7AD-449B-B0BA-888CA1784E2E}"/>
    <cellStyle name="20% - Accent3 2 5 3 2 3" xfId="4359" xr:uid="{00000000-0005-0000-0000-0000DD030000}"/>
    <cellStyle name="20% - Accent3 2 5 3 2 3 2" xfId="22271" xr:uid="{E86FE53C-5783-4452-8143-B36692A9DFE5}"/>
    <cellStyle name="20% - Accent3 2 5 3 2 3 2 2" xfId="37247" xr:uid="{E68CFA4D-72C9-42DD-A709-494B64029B61}"/>
    <cellStyle name="20% - Accent3 2 5 3 2 3 3" xfId="29643" xr:uid="{739B7BAF-050B-456E-BA1C-FC3C5680082F}"/>
    <cellStyle name="20% - Accent3 2 5 3 2 4" xfId="22273" xr:uid="{AB2DDDB7-C28D-4305-B851-47566FC5F6D1}"/>
    <cellStyle name="20% - Accent3 2 5 3 2 4 2" xfId="37249" xr:uid="{5E861D2F-6E99-47C4-81AC-3F3C955FDEF9}"/>
    <cellStyle name="20% - Accent3 2 5 3 2 5" xfId="29645" xr:uid="{9569415C-3960-4B60-BC6F-03948EF9EB87}"/>
    <cellStyle name="20% - Accent3 2 5 3 3" xfId="4358" xr:uid="{00000000-0005-0000-0000-0000DE030000}"/>
    <cellStyle name="20% - Accent3 2 5 3 3 2" xfId="4357" xr:uid="{00000000-0005-0000-0000-0000DF030000}"/>
    <cellStyle name="20% - Accent3 2 5 3 3 2 2" xfId="22269" xr:uid="{EB3DAAC5-1B95-46C5-BCA9-47A91EADF6CB}"/>
    <cellStyle name="20% - Accent3 2 5 3 3 2 2 2" xfId="37245" xr:uid="{CCF787BE-7A35-4BB4-8A9B-06E17F6ACDD3}"/>
    <cellStyle name="20% - Accent3 2 5 3 3 2 3" xfId="29641" xr:uid="{CBAA5779-100D-4177-8D52-7913B8D663A2}"/>
    <cellStyle name="20% - Accent3 2 5 3 3 3" xfId="22270" xr:uid="{DC5BBAEA-CAA1-4A6D-9216-2E4902F27DC1}"/>
    <cellStyle name="20% - Accent3 2 5 3 3 3 2" xfId="37246" xr:uid="{038F4A36-76B9-45A8-BDEE-E1767D4E6563}"/>
    <cellStyle name="20% - Accent3 2 5 3 3 4" xfId="29642" xr:uid="{B707BD7E-6A67-4D9E-AF0F-39C9788B1DA2}"/>
    <cellStyle name="20% - Accent3 2 5 3 4" xfId="4356" xr:uid="{00000000-0005-0000-0000-0000E0030000}"/>
    <cellStyle name="20% - Accent3 2 5 3 4 2" xfId="22268" xr:uid="{386911EB-DB47-4F57-956F-85BFC4C49B79}"/>
    <cellStyle name="20% - Accent3 2 5 3 4 2 2" xfId="37244" xr:uid="{08DE10C1-37BA-49FC-8488-DD62F6F02A28}"/>
    <cellStyle name="20% - Accent3 2 5 3 4 3" xfId="29640" xr:uid="{FB868DF6-DA46-4520-B897-C93434A7218B}"/>
    <cellStyle name="20% - Accent3 2 5 3 5" xfId="22274" xr:uid="{A4E6A947-DCCC-4A48-86E3-4AA4CFF82DBC}"/>
    <cellStyle name="20% - Accent3 2 5 3 5 2" xfId="37250" xr:uid="{6FF92811-834B-4503-8E47-27FAA6853C7B}"/>
    <cellStyle name="20% - Accent3 2 5 3 6" xfId="29646" xr:uid="{28EDC7B4-5097-4942-9746-8C2973F3D101}"/>
    <cellStyle name="20% - Accent3 2 5 4" xfId="4355" xr:uid="{00000000-0005-0000-0000-0000E1030000}"/>
    <cellStyle name="20% - Accent3 2 5 4 2" xfId="4354" xr:uid="{00000000-0005-0000-0000-0000E2030000}"/>
    <cellStyle name="20% - Accent3 2 5 4 2 2" xfId="4353" xr:uid="{00000000-0005-0000-0000-0000E3030000}"/>
    <cellStyle name="20% - Accent3 2 5 4 2 2 2" xfId="22265" xr:uid="{A3868C39-B7D5-4EFC-9DFA-374BCC368559}"/>
    <cellStyle name="20% - Accent3 2 5 4 2 2 2 2" xfId="37241" xr:uid="{55BD45CA-68E7-4BF5-809C-691944B1E746}"/>
    <cellStyle name="20% - Accent3 2 5 4 2 2 3" xfId="29637" xr:uid="{46A4C0BB-DEDA-4C11-8FB3-3852B9CAB2A4}"/>
    <cellStyle name="20% - Accent3 2 5 4 2 3" xfId="4352" xr:uid="{00000000-0005-0000-0000-0000E4030000}"/>
    <cellStyle name="20% - Accent3 2 5 4 2 3 2" xfId="22264" xr:uid="{0705BB6F-31FF-43D9-AD2B-1C519EB6EC04}"/>
    <cellStyle name="20% - Accent3 2 5 4 2 3 2 2" xfId="37240" xr:uid="{757A6E2D-D5CB-472E-B60C-A2186C8085C8}"/>
    <cellStyle name="20% - Accent3 2 5 4 2 3 3" xfId="29636" xr:uid="{43F37021-1CFF-475D-B729-984F3074FE28}"/>
    <cellStyle name="20% - Accent3 2 5 4 2 4" xfId="22266" xr:uid="{9597D58F-98AA-43AA-9FFA-E66600E39EBD}"/>
    <cellStyle name="20% - Accent3 2 5 4 2 4 2" xfId="37242" xr:uid="{352B9B14-D560-48F5-8DA5-F18DCBC655CB}"/>
    <cellStyle name="20% - Accent3 2 5 4 2 5" xfId="29638" xr:uid="{2FDDD405-DAFB-4D39-80D3-394CD9AEBE8C}"/>
    <cellStyle name="20% - Accent3 2 5 4 3" xfId="4351" xr:uid="{00000000-0005-0000-0000-0000E5030000}"/>
    <cellStyle name="20% - Accent3 2 5 4 3 2" xfId="4350" xr:uid="{00000000-0005-0000-0000-0000E6030000}"/>
    <cellStyle name="20% - Accent3 2 5 4 3 2 2" xfId="22262" xr:uid="{C643D9DC-3239-4000-BDA6-CC0E56353140}"/>
    <cellStyle name="20% - Accent3 2 5 4 3 2 2 2" xfId="37238" xr:uid="{AD512B09-21B5-47BF-B7E2-3492376E16CF}"/>
    <cellStyle name="20% - Accent3 2 5 4 3 2 3" xfId="29634" xr:uid="{DF2A98A0-A7BC-4711-8BF6-55AC3F629973}"/>
    <cellStyle name="20% - Accent3 2 5 4 3 3" xfId="22263" xr:uid="{A426EB16-CCE6-4B62-93F9-765A945C569D}"/>
    <cellStyle name="20% - Accent3 2 5 4 3 3 2" xfId="37239" xr:uid="{2C789909-6EA5-41E4-9AAD-14DA0D6FF5A3}"/>
    <cellStyle name="20% - Accent3 2 5 4 3 4" xfId="29635" xr:uid="{F5881809-B0F5-4C93-BE04-438FD5FA3C91}"/>
    <cellStyle name="20% - Accent3 2 5 4 4" xfId="4349" xr:uid="{00000000-0005-0000-0000-0000E7030000}"/>
    <cellStyle name="20% - Accent3 2 5 4 4 2" xfId="22261" xr:uid="{E0E80DAC-EB29-4EFB-88AC-1E9BBC2F5AD5}"/>
    <cellStyle name="20% - Accent3 2 5 4 4 2 2" xfId="37237" xr:uid="{547AF804-6A8F-454B-B216-282E02515DC0}"/>
    <cellStyle name="20% - Accent3 2 5 4 4 3" xfId="29633" xr:uid="{0B92A039-4FFD-40DF-AF7B-F5552BE6B00D}"/>
    <cellStyle name="20% - Accent3 2 5 4 5" xfId="22267" xr:uid="{723DCE44-E374-403F-8C5C-07B7E5121BF2}"/>
    <cellStyle name="20% - Accent3 2 5 4 5 2" xfId="37243" xr:uid="{CDC3518C-4759-44AB-9656-D43A532545E2}"/>
    <cellStyle name="20% - Accent3 2 5 4 6" xfId="29639" xr:uid="{06C1A8D0-0380-4493-9595-2C73F91200BB}"/>
    <cellStyle name="20% - Accent3 2 5 5" xfId="4348" xr:uid="{00000000-0005-0000-0000-0000E8030000}"/>
    <cellStyle name="20% - Accent3 2 5 5 2" xfId="4347" xr:uid="{00000000-0005-0000-0000-0000E9030000}"/>
    <cellStyle name="20% - Accent3 2 5 5 2 2" xfId="22259" xr:uid="{D7B19827-5AEE-4D0E-ADA0-273FDF765ACC}"/>
    <cellStyle name="20% - Accent3 2 5 5 2 2 2" xfId="37235" xr:uid="{AA4CC162-B4DB-4284-AC30-673033F18831}"/>
    <cellStyle name="20% - Accent3 2 5 5 2 3" xfId="29631" xr:uid="{9341E0D7-B63B-4283-A8AB-15934D43263F}"/>
    <cellStyle name="20% - Accent3 2 5 5 3" xfId="4346" xr:uid="{00000000-0005-0000-0000-0000EA030000}"/>
    <cellStyle name="20% - Accent3 2 5 5 3 2" xfId="22258" xr:uid="{8E0EA655-A795-418D-B272-8830B568E60A}"/>
    <cellStyle name="20% - Accent3 2 5 5 3 2 2" xfId="37234" xr:uid="{55CDD67C-A16F-4F26-8E9D-C313B5B5C821}"/>
    <cellStyle name="20% - Accent3 2 5 5 3 3" xfId="29630" xr:uid="{D0E56DAC-35D5-4ADC-B6D8-F7D95E6CA3D5}"/>
    <cellStyle name="20% - Accent3 2 5 5 4" xfId="22260" xr:uid="{8C619381-15BE-423F-9FCB-4799E0CE39F6}"/>
    <cellStyle name="20% - Accent3 2 5 5 4 2" xfId="37236" xr:uid="{55653514-EF8C-4B8A-9537-79370167AEBE}"/>
    <cellStyle name="20% - Accent3 2 5 5 5" xfId="29632" xr:uid="{A003AE13-5798-4FAC-A637-C3A06B29DE21}"/>
    <cellStyle name="20% - Accent3 2 5 6" xfId="4345" xr:uid="{00000000-0005-0000-0000-0000EB030000}"/>
    <cellStyle name="20% - Accent3 2 5 6 2" xfId="22257" xr:uid="{047873A7-0CA5-43B3-962F-1F2CA09654C8}"/>
    <cellStyle name="20% - Accent3 2 5 6 2 2" xfId="37233" xr:uid="{289F8D21-DACC-480B-856E-EE85FE56B593}"/>
    <cellStyle name="20% - Accent3 2 5 6 3" xfId="29629" xr:uid="{F2035C1C-3B39-42C6-881F-DBF7C0C031A5}"/>
    <cellStyle name="20% - Accent3 2 5 7" xfId="4344" xr:uid="{00000000-0005-0000-0000-0000EC030000}"/>
    <cellStyle name="20% - Accent3 2 5 7 2" xfId="4343" xr:uid="{00000000-0005-0000-0000-0000ED030000}"/>
    <cellStyle name="20% - Accent3 2 5 7 2 2" xfId="22255" xr:uid="{B144EF25-DCCB-44E5-B706-15E2859FBCC3}"/>
    <cellStyle name="20% - Accent3 2 5 7 2 2 2" xfId="37231" xr:uid="{1A2D95ED-FB04-4179-869D-ACB7ADFDF9F2}"/>
    <cellStyle name="20% - Accent3 2 5 7 2 3" xfId="29627" xr:uid="{5B920807-0248-470D-AC09-181B20AEA5A8}"/>
    <cellStyle name="20% - Accent3 2 5 7 3" xfId="22256" xr:uid="{F1387C26-990B-4173-94F9-42EB88046AB7}"/>
    <cellStyle name="20% - Accent3 2 5 7 3 2" xfId="37232" xr:uid="{08FB41F1-35BD-4F85-BA18-0528F44D945A}"/>
    <cellStyle name="20% - Accent3 2 5 7 4" xfId="29628" xr:uid="{8EA49D54-1804-4866-ACDC-BC24B83AE206}"/>
    <cellStyle name="20% - Accent3 2 5 8" xfId="4342" xr:uid="{00000000-0005-0000-0000-0000EE030000}"/>
    <cellStyle name="20% - Accent3 2 5 8 2" xfId="22254" xr:uid="{37147133-E9BC-4548-BBB1-737028EC98FD}"/>
    <cellStyle name="20% - Accent3 2 5 8 2 2" xfId="37230" xr:uid="{6865FB55-D0BD-4659-B33F-089A059AC0C9}"/>
    <cellStyle name="20% - Accent3 2 5 8 3" xfId="29626" xr:uid="{F0DFECC1-20E2-4B6E-825A-1616ADD5551B}"/>
    <cellStyle name="20% - Accent3 2 5 9" xfId="22297" xr:uid="{2753B1AC-34F7-46BB-BC1A-F2D07AF6BE81}"/>
    <cellStyle name="20% - Accent3 2 5 9 2" xfId="37273" xr:uid="{88D4F779-2D17-4FD2-85E7-0A585799C9C5}"/>
    <cellStyle name="20% - Accent3 2 6" xfId="4341" xr:uid="{00000000-0005-0000-0000-0000EF030000}"/>
    <cellStyle name="20% - Accent3 2 6 10" xfId="29625" xr:uid="{086D08B8-E8A0-475C-A684-E1B801BC2CB4}"/>
    <cellStyle name="20% - Accent3 2 6 2" xfId="4340" xr:uid="{00000000-0005-0000-0000-0000F0030000}"/>
    <cellStyle name="20% - Accent3 2 6 2 2" xfId="4339" xr:uid="{00000000-0005-0000-0000-0000F1030000}"/>
    <cellStyle name="20% - Accent3 2 6 2 2 2" xfId="4338" xr:uid="{00000000-0005-0000-0000-0000F2030000}"/>
    <cellStyle name="20% - Accent3 2 6 2 2 2 2" xfId="4337" xr:uid="{00000000-0005-0000-0000-0000F3030000}"/>
    <cellStyle name="20% - Accent3 2 6 2 2 2 2 2" xfId="22249" xr:uid="{F14A37E4-3D43-4CB0-9119-B1922DB5730E}"/>
    <cellStyle name="20% - Accent3 2 6 2 2 2 2 2 2" xfId="37225" xr:uid="{438C3243-7F80-42A8-BFCA-5C86CB5C6BD6}"/>
    <cellStyle name="20% - Accent3 2 6 2 2 2 2 3" xfId="29621" xr:uid="{5E319B20-8734-4BD3-B37E-4035ACEAADD6}"/>
    <cellStyle name="20% - Accent3 2 6 2 2 2 3" xfId="4336" xr:uid="{00000000-0005-0000-0000-0000F4030000}"/>
    <cellStyle name="20% - Accent3 2 6 2 2 2 3 2" xfId="22248" xr:uid="{6D94A37B-CF90-4BBA-8213-339022961A83}"/>
    <cellStyle name="20% - Accent3 2 6 2 2 2 3 2 2" xfId="37224" xr:uid="{03C7537E-80D8-4567-9425-8792920D98C4}"/>
    <cellStyle name="20% - Accent3 2 6 2 2 2 3 3" xfId="29620" xr:uid="{025B9F7B-692A-43B5-B42B-1E451F0C8752}"/>
    <cellStyle name="20% - Accent3 2 6 2 2 2 4" xfId="22250" xr:uid="{72432E74-D5AB-4CFB-BDDC-2C2894770101}"/>
    <cellStyle name="20% - Accent3 2 6 2 2 2 4 2" xfId="37226" xr:uid="{55C08E65-A686-4A07-A5A7-E50C40A610AE}"/>
    <cellStyle name="20% - Accent3 2 6 2 2 2 5" xfId="29622" xr:uid="{F3935C22-0A32-489E-A636-E0F17DC188AA}"/>
    <cellStyle name="20% - Accent3 2 6 2 2 3" xfId="4335" xr:uid="{00000000-0005-0000-0000-0000F5030000}"/>
    <cellStyle name="20% - Accent3 2 6 2 2 3 2" xfId="4334" xr:uid="{00000000-0005-0000-0000-0000F6030000}"/>
    <cellStyle name="20% - Accent3 2 6 2 2 3 2 2" xfId="22246" xr:uid="{E0568AEC-05AE-4F38-9F49-23AD05A3A73A}"/>
    <cellStyle name="20% - Accent3 2 6 2 2 3 2 2 2" xfId="37222" xr:uid="{880BED72-2B57-40A1-8D35-23AA46E2DD03}"/>
    <cellStyle name="20% - Accent3 2 6 2 2 3 2 3" xfId="29618" xr:uid="{358C712D-D3C4-4361-A727-B7AC7E820A2E}"/>
    <cellStyle name="20% - Accent3 2 6 2 2 3 3" xfId="22247" xr:uid="{72AFEA22-8D39-447D-9AFA-84A454CF95DB}"/>
    <cellStyle name="20% - Accent3 2 6 2 2 3 3 2" xfId="37223" xr:uid="{DC0AA64F-D2BD-4AE6-8652-3E8453B3590E}"/>
    <cellStyle name="20% - Accent3 2 6 2 2 3 4" xfId="29619" xr:uid="{A864653F-362C-4109-AB2D-0B2541B8D093}"/>
    <cellStyle name="20% - Accent3 2 6 2 2 4" xfId="4333" xr:uid="{00000000-0005-0000-0000-0000F7030000}"/>
    <cellStyle name="20% - Accent3 2 6 2 2 4 2" xfId="22245" xr:uid="{F05945B9-35D4-4175-91B6-8CED9B8EAF46}"/>
    <cellStyle name="20% - Accent3 2 6 2 2 4 2 2" xfId="37221" xr:uid="{5FE2CA52-BA02-462A-A515-5002DC33F2BC}"/>
    <cellStyle name="20% - Accent3 2 6 2 2 4 3" xfId="29617" xr:uid="{8C485649-955C-4952-AAC5-6D155D8AE6F6}"/>
    <cellStyle name="20% - Accent3 2 6 2 2 5" xfId="22251" xr:uid="{ECC19838-7F2C-43F0-A2E1-6991FC9C1BC6}"/>
    <cellStyle name="20% - Accent3 2 6 2 2 5 2" xfId="37227" xr:uid="{14311204-AA94-4984-B0DA-4C0F03331770}"/>
    <cellStyle name="20% - Accent3 2 6 2 2 6" xfId="29623" xr:uid="{AD8E4242-E324-47C3-BE2D-2AC050997D3C}"/>
    <cellStyle name="20% - Accent3 2 6 2 3" xfId="4332" xr:uid="{00000000-0005-0000-0000-0000F8030000}"/>
    <cellStyle name="20% - Accent3 2 6 2 3 2" xfId="4331" xr:uid="{00000000-0005-0000-0000-0000F9030000}"/>
    <cellStyle name="20% - Accent3 2 6 2 3 2 2" xfId="4330" xr:uid="{00000000-0005-0000-0000-0000FA030000}"/>
    <cellStyle name="20% - Accent3 2 6 2 3 2 2 2" xfId="22242" xr:uid="{73AD2268-F6C1-4897-B8A3-2E30455D9E9A}"/>
    <cellStyle name="20% - Accent3 2 6 2 3 2 2 2 2" xfId="37218" xr:uid="{135172BA-A6F7-425C-B61E-C60EC9F75799}"/>
    <cellStyle name="20% - Accent3 2 6 2 3 2 2 3" xfId="29614" xr:uid="{A28AF617-E4A9-4ABB-8EE4-BAFF6F2516DC}"/>
    <cellStyle name="20% - Accent3 2 6 2 3 2 3" xfId="4329" xr:uid="{00000000-0005-0000-0000-0000FB030000}"/>
    <cellStyle name="20% - Accent3 2 6 2 3 2 3 2" xfId="22241" xr:uid="{165AF9DA-89C2-4CB1-BCDD-3E95ABBA793C}"/>
    <cellStyle name="20% - Accent3 2 6 2 3 2 3 2 2" xfId="37217" xr:uid="{CD8C096B-580A-41DF-8184-84574EE13513}"/>
    <cellStyle name="20% - Accent3 2 6 2 3 2 3 3" xfId="29613" xr:uid="{D21B7906-1344-418B-AC48-CFBF995D47F9}"/>
    <cellStyle name="20% - Accent3 2 6 2 3 2 4" xfId="22243" xr:uid="{6052CEE9-8D52-44C1-B8F9-D9C03DE4086F}"/>
    <cellStyle name="20% - Accent3 2 6 2 3 2 4 2" xfId="37219" xr:uid="{C3561576-77A0-4855-9847-065D801B8DC9}"/>
    <cellStyle name="20% - Accent3 2 6 2 3 2 5" xfId="29615" xr:uid="{7FDD33D1-F124-4501-B751-4FB9C079D3DA}"/>
    <cellStyle name="20% - Accent3 2 6 2 3 3" xfId="4328" xr:uid="{00000000-0005-0000-0000-0000FC030000}"/>
    <cellStyle name="20% - Accent3 2 6 2 3 3 2" xfId="4327" xr:uid="{00000000-0005-0000-0000-0000FD030000}"/>
    <cellStyle name="20% - Accent3 2 6 2 3 3 2 2" xfId="22239" xr:uid="{4564B395-0BA7-40CB-85CA-01C6F5187549}"/>
    <cellStyle name="20% - Accent3 2 6 2 3 3 2 2 2" xfId="37215" xr:uid="{08968AE7-1853-455D-8F4D-2EB9EB6CBE06}"/>
    <cellStyle name="20% - Accent3 2 6 2 3 3 2 3" xfId="29611" xr:uid="{581B7708-3B47-41C7-829B-D1D4DEC7C024}"/>
    <cellStyle name="20% - Accent3 2 6 2 3 3 3" xfId="22240" xr:uid="{C4279487-C527-4E23-8815-873DF1BF75C3}"/>
    <cellStyle name="20% - Accent3 2 6 2 3 3 3 2" xfId="37216" xr:uid="{0EE4F844-8878-4671-B1D6-3653528B7148}"/>
    <cellStyle name="20% - Accent3 2 6 2 3 3 4" xfId="29612" xr:uid="{77034E5F-60D4-41A1-986D-E528757A80F1}"/>
    <cellStyle name="20% - Accent3 2 6 2 3 4" xfId="4326" xr:uid="{00000000-0005-0000-0000-0000FE030000}"/>
    <cellStyle name="20% - Accent3 2 6 2 3 4 2" xfId="22238" xr:uid="{8F89F211-4A11-4840-8E5E-8A2C441BED61}"/>
    <cellStyle name="20% - Accent3 2 6 2 3 4 2 2" xfId="37214" xr:uid="{9FD3B868-D459-41DE-A843-630177383C0B}"/>
    <cellStyle name="20% - Accent3 2 6 2 3 4 3" xfId="29610" xr:uid="{5E42900E-B73F-4D2C-B019-57470A366CE3}"/>
    <cellStyle name="20% - Accent3 2 6 2 3 5" xfId="22244" xr:uid="{20BD6EE6-B9D1-47CA-8D24-AF8D4306B679}"/>
    <cellStyle name="20% - Accent3 2 6 2 3 5 2" xfId="37220" xr:uid="{3C40BE5B-41E5-4233-8270-115C68A5CA27}"/>
    <cellStyle name="20% - Accent3 2 6 2 3 6" xfId="29616" xr:uid="{02C7E652-4C05-4487-9CBD-0AFADB7A4898}"/>
    <cellStyle name="20% - Accent3 2 6 2 4" xfId="4325" xr:uid="{00000000-0005-0000-0000-0000FF030000}"/>
    <cellStyle name="20% - Accent3 2 6 2 4 2" xfId="4324" xr:uid="{00000000-0005-0000-0000-000000040000}"/>
    <cellStyle name="20% - Accent3 2 6 2 4 2 2" xfId="22236" xr:uid="{ADE2E9BC-6F60-4E0B-B3C0-923A70A158AF}"/>
    <cellStyle name="20% - Accent3 2 6 2 4 2 2 2" xfId="37212" xr:uid="{5690A2F5-2BA9-49ED-9DB1-9115AD8374AB}"/>
    <cellStyle name="20% - Accent3 2 6 2 4 2 3" xfId="29608" xr:uid="{15297DBF-6329-4D36-9904-0C09CB4CDFC1}"/>
    <cellStyle name="20% - Accent3 2 6 2 4 3" xfId="4323" xr:uid="{00000000-0005-0000-0000-000001040000}"/>
    <cellStyle name="20% - Accent3 2 6 2 4 3 2" xfId="22235" xr:uid="{148975FC-F44A-46BC-B90C-00D19495B2DB}"/>
    <cellStyle name="20% - Accent3 2 6 2 4 3 2 2" xfId="37211" xr:uid="{C8C7740F-4867-410C-AA35-25067DB7D354}"/>
    <cellStyle name="20% - Accent3 2 6 2 4 3 3" xfId="29607" xr:uid="{A463E6A5-01BF-4587-8244-5850AD3F8B01}"/>
    <cellStyle name="20% - Accent3 2 6 2 4 4" xfId="22237" xr:uid="{F82D6A48-6266-4E5A-9FEE-FC9C84E2C0EC}"/>
    <cellStyle name="20% - Accent3 2 6 2 4 4 2" xfId="37213" xr:uid="{0FF17D4D-EBF5-4646-BA09-1C3280FAA346}"/>
    <cellStyle name="20% - Accent3 2 6 2 4 5" xfId="29609" xr:uid="{193983E9-3097-4DCF-ACBB-68D4D7B2743C}"/>
    <cellStyle name="20% - Accent3 2 6 2 5" xfId="4322" xr:uid="{00000000-0005-0000-0000-000002040000}"/>
    <cellStyle name="20% - Accent3 2 6 2 5 2" xfId="22234" xr:uid="{3B9124E1-E91F-4BC4-90F1-6DC6EEBA3A95}"/>
    <cellStyle name="20% - Accent3 2 6 2 5 2 2" xfId="37210" xr:uid="{83D7D1F0-BFEC-463D-ADC5-9910E9D229F7}"/>
    <cellStyle name="20% - Accent3 2 6 2 5 3" xfId="29606" xr:uid="{00320C73-5C61-490F-A105-895D239BCE81}"/>
    <cellStyle name="20% - Accent3 2 6 2 6" xfId="4321" xr:uid="{00000000-0005-0000-0000-000003040000}"/>
    <cellStyle name="20% - Accent3 2 6 2 6 2" xfId="4320" xr:uid="{00000000-0005-0000-0000-000004040000}"/>
    <cellStyle name="20% - Accent3 2 6 2 6 2 2" xfId="22232" xr:uid="{2890059B-7D81-48FA-8C4B-BE674EF6BD3D}"/>
    <cellStyle name="20% - Accent3 2 6 2 6 2 2 2" xfId="37208" xr:uid="{9E33C339-C279-4BD0-956E-BBB3ED4000AE}"/>
    <cellStyle name="20% - Accent3 2 6 2 6 2 3" xfId="29604" xr:uid="{48EB420E-EB3A-48A6-8AC3-5CC8E2037492}"/>
    <cellStyle name="20% - Accent3 2 6 2 6 3" xfId="22233" xr:uid="{DB52C46B-E9AF-4706-92AC-7D923F542507}"/>
    <cellStyle name="20% - Accent3 2 6 2 6 3 2" xfId="37209" xr:uid="{9642FBB6-4145-4D22-AEB5-D620F0DFEFB8}"/>
    <cellStyle name="20% - Accent3 2 6 2 6 4" xfId="29605" xr:uid="{D0A7BC1A-1E01-4812-A954-4C5BC82F917F}"/>
    <cellStyle name="20% - Accent3 2 6 2 7" xfId="4319" xr:uid="{00000000-0005-0000-0000-000005040000}"/>
    <cellStyle name="20% - Accent3 2 6 2 7 2" xfId="22231" xr:uid="{D2C24722-A54A-4069-B754-276660DC05EE}"/>
    <cellStyle name="20% - Accent3 2 6 2 7 2 2" xfId="37207" xr:uid="{4C1B0796-5835-4FC5-B05D-C67B46E621E4}"/>
    <cellStyle name="20% - Accent3 2 6 2 7 3" xfId="29603" xr:uid="{F975B815-3C41-428F-B95B-8FCEF8E90D97}"/>
    <cellStyle name="20% - Accent3 2 6 2 8" xfId="22252" xr:uid="{B1E74271-FE75-44C4-9374-C7FD36CA250F}"/>
    <cellStyle name="20% - Accent3 2 6 2 8 2" xfId="37228" xr:uid="{5E2A0FB6-23A5-4D47-AE27-8ABC2FD81401}"/>
    <cellStyle name="20% - Accent3 2 6 2 9" xfId="29624" xr:uid="{B33FC307-332F-431D-9DFC-549AEEF8A1D0}"/>
    <cellStyle name="20% - Accent3 2 6 3" xfId="4318" xr:uid="{00000000-0005-0000-0000-000006040000}"/>
    <cellStyle name="20% - Accent3 2 6 3 2" xfId="4317" xr:uid="{00000000-0005-0000-0000-000007040000}"/>
    <cellStyle name="20% - Accent3 2 6 3 2 2" xfId="4316" xr:uid="{00000000-0005-0000-0000-000008040000}"/>
    <cellStyle name="20% - Accent3 2 6 3 2 2 2" xfId="22228" xr:uid="{48289B17-6183-44C5-93F2-2254EB80F972}"/>
    <cellStyle name="20% - Accent3 2 6 3 2 2 2 2" xfId="37204" xr:uid="{F5258050-0C48-462C-A14E-FFF35D4DBCF4}"/>
    <cellStyle name="20% - Accent3 2 6 3 2 2 3" xfId="29600" xr:uid="{93CA57AA-F3CC-4EE8-8140-2AA59FBB99E5}"/>
    <cellStyle name="20% - Accent3 2 6 3 2 3" xfId="4315" xr:uid="{00000000-0005-0000-0000-000009040000}"/>
    <cellStyle name="20% - Accent3 2 6 3 2 3 2" xfId="22227" xr:uid="{0B136BDF-819B-43BC-9B49-B40141E52B20}"/>
    <cellStyle name="20% - Accent3 2 6 3 2 3 2 2" xfId="37203" xr:uid="{2BF0C73C-38E5-4F9D-835D-8B8AF2AD2357}"/>
    <cellStyle name="20% - Accent3 2 6 3 2 3 3" xfId="29599" xr:uid="{D67F4DC1-C729-4719-959A-8EC252900A9E}"/>
    <cellStyle name="20% - Accent3 2 6 3 2 4" xfId="22229" xr:uid="{391C8534-732B-404B-947C-B95DAD8D1223}"/>
    <cellStyle name="20% - Accent3 2 6 3 2 4 2" xfId="37205" xr:uid="{772CA439-555D-445E-83A4-B866309ACBDA}"/>
    <cellStyle name="20% - Accent3 2 6 3 2 5" xfId="29601" xr:uid="{23265A9A-204D-4EE7-9CD7-E2815FEE9FC5}"/>
    <cellStyle name="20% - Accent3 2 6 3 3" xfId="4314" xr:uid="{00000000-0005-0000-0000-00000A040000}"/>
    <cellStyle name="20% - Accent3 2 6 3 3 2" xfId="4313" xr:uid="{00000000-0005-0000-0000-00000B040000}"/>
    <cellStyle name="20% - Accent3 2 6 3 3 2 2" xfId="22225" xr:uid="{6F9D5F1F-6A7E-4576-B4BB-57FC8CF2D490}"/>
    <cellStyle name="20% - Accent3 2 6 3 3 2 2 2" xfId="37201" xr:uid="{972C855A-A017-4F04-A365-6453C139C429}"/>
    <cellStyle name="20% - Accent3 2 6 3 3 2 3" xfId="29597" xr:uid="{12AB5501-B662-45D5-917D-A9413EFFD917}"/>
    <cellStyle name="20% - Accent3 2 6 3 3 3" xfId="22226" xr:uid="{96AD1170-89DB-490A-B234-06995155152A}"/>
    <cellStyle name="20% - Accent3 2 6 3 3 3 2" xfId="37202" xr:uid="{C269AFE2-8F89-4FB5-9E39-8300D7E6CC42}"/>
    <cellStyle name="20% - Accent3 2 6 3 3 4" xfId="29598" xr:uid="{71021D12-0397-4057-B00B-98AA199077AB}"/>
    <cellStyle name="20% - Accent3 2 6 3 4" xfId="4312" xr:uid="{00000000-0005-0000-0000-00000C040000}"/>
    <cellStyle name="20% - Accent3 2 6 3 4 2" xfId="22224" xr:uid="{4186F1F6-E143-4865-8FC3-19D7908014CC}"/>
    <cellStyle name="20% - Accent3 2 6 3 4 2 2" xfId="37200" xr:uid="{9D12382D-3F84-468F-B856-924B959FBDE9}"/>
    <cellStyle name="20% - Accent3 2 6 3 4 3" xfId="29596" xr:uid="{8294071A-35E1-4E80-8A69-193C4F340875}"/>
    <cellStyle name="20% - Accent3 2 6 3 5" xfId="22230" xr:uid="{02827652-8E54-455C-86BA-281C81CE67E6}"/>
    <cellStyle name="20% - Accent3 2 6 3 5 2" xfId="37206" xr:uid="{8584619D-5710-4B71-8BB9-9549413645D1}"/>
    <cellStyle name="20% - Accent3 2 6 3 6" xfId="29602" xr:uid="{C4C56397-E6D2-45ED-BCB4-DD55C6205EDC}"/>
    <cellStyle name="20% - Accent3 2 6 4" xfId="4311" xr:uid="{00000000-0005-0000-0000-00000D040000}"/>
    <cellStyle name="20% - Accent3 2 6 4 2" xfId="4310" xr:uid="{00000000-0005-0000-0000-00000E040000}"/>
    <cellStyle name="20% - Accent3 2 6 4 2 2" xfId="4309" xr:uid="{00000000-0005-0000-0000-00000F040000}"/>
    <cellStyle name="20% - Accent3 2 6 4 2 2 2" xfId="22221" xr:uid="{42957BFD-8B71-4742-92DB-96BB08CC272C}"/>
    <cellStyle name="20% - Accent3 2 6 4 2 2 2 2" xfId="37197" xr:uid="{E0299275-0D08-4C85-B400-E519727E6A8A}"/>
    <cellStyle name="20% - Accent3 2 6 4 2 2 3" xfId="29593" xr:uid="{8A08901F-E25E-499F-A62F-A607A77D285E}"/>
    <cellStyle name="20% - Accent3 2 6 4 2 3" xfId="4308" xr:uid="{00000000-0005-0000-0000-000010040000}"/>
    <cellStyle name="20% - Accent3 2 6 4 2 3 2" xfId="22220" xr:uid="{29DFE232-426F-473A-A032-B606DACCE24F}"/>
    <cellStyle name="20% - Accent3 2 6 4 2 3 2 2" xfId="37196" xr:uid="{30E022F3-5BCE-40C0-A438-46AB2391104A}"/>
    <cellStyle name="20% - Accent3 2 6 4 2 3 3" xfId="29592" xr:uid="{D3217E41-76FA-4C90-B6EF-AC93CBED906A}"/>
    <cellStyle name="20% - Accent3 2 6 4 2 4" xfId="22222" xr:uid="{C04A04EF-C81D-4122-840B-F2D1D3AEB786}"/>
    <cellStyle name="20% - Accent3 2 6 4 2 4 2" xfId="37198" xr:uid="{A7F85990-D569-4FE7-A072-644CAC8AF07A}"/>
    <cellStyle name="20% - Accent3 2 6 4 2 5" xfId="29594" xr:uid="{1F0E2D90-4542-45E7-BF67-A84C05EDB865}"/>
    <cellStyle name="20% - Accent3 2 6 4 3" xfId="4307" xr:uid="{00000000-0005-0000-0000-000011040000}"/>
    <cellStyle name="20% - Accent3 2 6 4 3 2" xfId="4306" xr:uid="{00000000-0005-0000-0000-000012040000}"/>
    <cellStyle name="20% - Accent3 2 6 4 3 2 2" xfId="22218" xr:uid="{F79A9256-516F-47A1-8426-0F23910A378D}"/>
    <cellStyle name="20% - Accent3 2 6 4 3 2 2 2" xfId="37194" xr:uid="{E6A549E8-F1C2-42AB-ACFB-1288227CC993}"/>
    <cellStyle name="20% - Accent3 2 6 4 3 2 3" xfId="29590" xr:uid="{24E0655C-D808-4D44-B684-056F7236CC4E}"/>
    <cellStyle name="20% - Accent3 2 6 4 3 3" xfId="22219" xr:uid="{ACC98FAB-5A63-4CA2-9C5B-97E1FE22D6A1}"/>
    <cellStyle name="20% - Accent3 2 6 4 3 3 2" xfId="37195" xr:uid="{25B651AB-3B5D-4EF7-B8F5-0A6DBC3D2617}"/>
    <cellStyle name="20% - Accent3 2 6 4 3 4" xfId="29591" xr:uid="{1DDCA13B-E07C-4FF9-8B92-ADC183FA1DE1}"/>
    <cellStyle name="20% - Accent3 2 6 4 4" xfId="4305" xr:uid="{00000000-0005-0000-0000-000013040000}"/>
    <cellStyle name="20% - Accent3 2 6 4 4 2" xfId="22217" xr:uid="{B049B5F4-59B0-495D-8E34-7132B2EBF41E}"/>
    <cellStyle name="20% - Accent3 2 6 4 4 2 2" xfId="37193" xr:uid="{9A9ECC28-FFDE-472D-9D38-56D857DC133F}"/>
    <cellStyle name="20% - Accent3 2 6 4 4 3" xfId="29589" xr:uid="{D175EA4B-3BF5-46B6-94B2-4D62D6960293}"/>
    <cellStyle name="20% - Accent3 2 6 4 5" xfId="22223" xr:uid="{154418AE-C399-45D4-B4ED-AA08A90FC6A2}"/>
    <cellStyle name="20% - Accent3 2 6 4 5 2" xfId="37199" xr:uid="{8BD5388E-609E-4D08-BB18-456F7D797B18}"/>
    <cellStyle name="20% - Accent3 2 6 4 6" xfId="29595" xr:uid="{1210D1C4-70D9-417E-8626-61460C786B03}"/>
    <cellStyle name="20% - Accent3 2 6 5" xfId="4304" xr:uid="{00000000-0005-0000-0000-000014040000}"/>
    <cellStyle name="20% - Accent3 2 6 5 2" xfId="4303" xr:uid="{00000000-0005-0000-0000-000015040000}"/>
    <cellStyle name="20% - Accent3 2 6 5 2 2" xfId="22215" xr:uid="{79089ACF-1CD4-4CBC-9F3C-425CE435A577}"/>
    <cellStyle name="20% - Accent3 2 6 5 2 2 2" xfId="37191" xr:uid="{0D582159-2537-47CA-B0DA-50087BC99540}"/>
    <cellStyle name="20% - Accent3 2 6 5 2 3" xfId="29587" xr:uid="{47F04A87-C1A3-41BE-855A-3855E9C7F81D}"/>
    <cellStyle name="20% - Accent3 2 6 5 3" xfId="4302" xr:uid="{00000000-0005-0000-0000-000016040000}"/>
    <cellStyle name="20% - Accent3 2 6 5 3 2" xfId="22214" xr:uid="{E621AB83-618C-48D0-81ED-E2512010422E}"/>
    <cellStyle name="20% - Accent3 2 6 5 3 2 2" xfId="37190" xr:uid="{39F02E5C-AA28-49BD-94C6-1C0E57272A17}"/>
    <cellStyle name="20% - Accent3 2 6 5 3 3" xfId="29586" xr:uid="{5D8BA847-F1EF-4D27-8606-42589ACC7CB6}"/>
    <cellStyle name="20% - Accent3 2 6 5 4" xfId="22216" xr:uid="{45DDD9BD-BDE1-41C5-BA63-4AA7E76ADE14}"/>
    <cellStyle name="20% - Accent3 2 6 5 4 2" xfId="37192" xr:uid="{C4CD318F-5645-4DF0-BBAD-B5ACABF5A88D}"/>
    <cellStyle name="20% - Accent3 2 6 5 5" xfId="29588" xr:uid="{E94EE4FF-9590-471E-A17E-A09EA0859845}"/>
    <cellStyle name="20% - Accent3 2 6 6" xfId="4301" xr:uid="{00000000-0005-0000-0000-000017040000}"/>
    <cellStyle name="20% - Accent3 2 6 6 2" xfId="22213" xr:uid="{5310DC0A-0D81-4182-ACB6-6A0067FFBD51}"/>
    <cellStyle name="20% - Accent3 2 6 6 2 2" xfId="37189" xr:uid="{7AD25A5C-2F40-47C4-B9AB-93DDE5A6BF9F}"/>
    <cellStyle name="20% - Accent3 2 6 6 3" xfId="29585" xr:uid="{9AE6197D-AF61-4E8C-A4D0-CB2719942220}"/>
    <cellStyle name="20% - Accent3 2 6 7" xfId="4300" xr:uid="{00000000-0005-0000-0000-000018040000}"/>
    <cellStyle name="20% - Accent3 2 6 7 2" xfId="4299" xr:uid="{00000000-0005-0000-0000-000019040000}"/>
    <cellStyle name="20% - Accent3 2 6 7 2 2" xfId="22211" xr:uid="{D5300B97-3B0B-4CDE-8AC7-E75CEEBF6217}"/>
    <cellStyle name="20% - Accent3 2 6 7 2 2 2" xfId="37187" xr:uid="{F4678292-0474-48D0-B48C-D4AA3827295E}"/>
    <cellStyle name="20% - Accent3 2 6 7 2 3" xfId="29583" xr:uid="{C0708A66-A76E-4173-A2CD-EB5BF4C33ED6}"/>
    <cellStyle name="20% - Accent3 2 6 7 3" xfId="22212" xr:uid="{0D35E9EE-72C6-490C-BA02-4F1342104103}"/>
    <cellStyle name="20% - Accent3 2 6 7 3 2" xfId="37188" xr:uid="{E2FBE341-B88B-430B-A386-F7E1A4BC4B95}"/>
    <cellStyle name="20% - Accent3 2 6 7 4" xfId="29584" xr:uid="{8D4CA16F-9F0A-4298-B834-F08A647BBD63}"/>
    <cellStyle name="20% - Accent3 2 6 8" xfId="4298" xr:uid="{00000000-0005-0000-0000-00001A040000}"/>
    <cellStyle name="20% - Accent3 2 6 8 2" xfId="22210" xr:uid="{BB219799-6675-4A56-9113-6351D3580392}"/>
    <cellStyle name="20% - Accent3 2 6 8 2 2" xfId="37186" xr:uid="{8C3DD91A-5429-4DA3-9E99-E30DAF88A102}"/>
    <cellStyle name="20% - Accent3 2 6 8 3" xfId="29582" xr:uid="{FAF49488-5A40-45BE-B86A-D6AFFF8C0C28}"/>
    <cellStyle name="20% - Accent3 2 6 9" xfId="22253" xr:uid="{A330056A-4B4A-4F5E-A236-8DEFD787ED43}"/>
    <cellStyle name="20% - Accent3 2 6 9 2" xfId="37229" xr:uid="{E8D52022-430D-49D9-8DA4-05CB53BB830B}"/>
    <cellStyle name="20% - Accent3 2 7" xfId="4297" xr:uid="{00000000-0005-0000-0000-00001B040000}"/>
    <cellStyle name="20% - Accent3 2 7 2" xfId="4296" xr:uid="{00000000-0005-0000-0000-00001C040000}"/>
    <cellStyle name="20% - Accent3 2 7 2 2" xfId="4295" xr:uid="{00000000-0005-0000-0000-00001D040000}"/>
    <cellStyle name="20% - Accent3 2 7 2 2 2" xfId="22207" xr:uid="{4695E359-2EC2-4438-957A-D1CBDFD19322}"/>
    <cellStyle name="20% - Accent3 2 7 2 2 2 2" xfId="37183" xr:uid="{92670D0C-D566-4117-8FAA-67AD02686685}"/>
    <cellStyle name="20% - Accent3 2 7 2 2 3" xfId="29579" xr:uid="{5C6857E4-98AA-4EB9-90D5-27165FC7B9A1}"/>
    <cellStyle name="20% - Accent3 2 7 2 3" xfId="4294" xr:uid="{00000000-0005-0000-0000-00001E040000}"/>
    <cellStyle name="20% - Accent3 2 7 2 3 2" xfId="22206" xr:uid="{2D62C02F-E008-4580-BDB8-9EC9A24BD8DC}"/>
    <cellStyle name="20% - Accent3 2 7 2 3 2 2" xfId="37182" xr:uid="{8BDC7CD6-B35F-43D2-9FCF-0A955F5A91CF}"/>
    <cellStyle name="20% - Accent3 2 7 2 3 3" xfId="29578" xr:uid="{61EB7116-AB51-4BBD-B801-F594E05139DD}"/>
    <cellStyle name="20% - Accent3 2 7 2 4" xfId="22208" xr:uid="{CA10E377-56FE-4D69-B797-35AFAB12D24D}"/>
    <cellStyle name="20% - Accent3 2 7 2 4 2" xfId="37184" xr:uid="{F3175232-76AE-4DA3-9001-DFF383263DD6}"/>
    <cellStyle name="20% - Accent3 2 7 2 5" xfId="29580" xr:uid="{97F35246-2D36-48AF-A78B-0F65CB3C98DA}"/>
    <cellStyle name="20% - Accent3 2 7 3" xfId="4293" xr:uid="{00000000-0005-0000-0000-00001F040000}"/>
    <cellStyle name="20% - Accent3 2 7 3 2" xfId="4292" xr:uid="{00000000-0005-0000-0000-000020040000}"/>
    <cellStyle name="20% - Accent3 2 7 3 2 2" xfId="22204" xr:uid="{285BDCC6-4F86-4C28-AC8D-307DA57046D1}"/>
    <cellStyle name="20% - Accent3 2 7 3 2 2 2" xfId="37180" xr:uid="{DC5CEAE0-BB75-4A49-AD49-04734B97A027}"/>
    <cellStyle name="20% - Accent3 2 7 3 2 3" xfId="29576" xr:uid="{371EE3FA-AEBD-4512-B39C-357BABC7F6AC}"/>
    <cellStyle name="20% - Accent3 2 7 3 3" xfId="22205" xr:uid="{A99EA157-4C90-4D6F-A1BA-45EE6D01E5E8}"/>
    <cellStyle name="20% - Accent3 2 7 3 3 2" xfId="37181" xr:uid="{E00277FB-7E49-47AB-BF74-6366CDF23E7F}"/>
    <cellStyle name="20% - Accent3 2 7 3 4" xfId="29577" xr:uid="{251DA13D-B333-4FCC-BA9E-7F8AC9F34B53}"/>
    <cellStyle name="20% - Accent3 2 7 4" xfId="4291" xr:uid="{00000000-0005-0000-0000-000021040000}"/>
    <cellStyle name="20% - Accent3 2 7 4 2" xfId="22203" xr:uid="{E4B219C3-25B7-4A90-B838-8ED0659A8979}"/>
    <cellStyle name="20% - Accent3 2 7 4 2 2" xfId="37179" xr:uid="{D235C025-1E7D-46D2-86A8-E443245DCD99}"/>
    <cellStyle name="20% - Accent3 2 7 4 3" xfId="29575" xr:uid="{02926B53-E613-451C-9F8E-FA8E3CCE5C69}"/>
    <cellStyle name="20% - Accent3 2 7 5" xfId="22209" xr:uid="{4D73595F-6EC8-4A8F-B9E7-308A0C89A4ED}"/>
    <cellStyle name="20% - Accent3 2 7 5 2" xfId="37185" xr:uid="{339F096D-C318-49D8-9A3A-B29AF9138DEC}"/>
    <cellStyle name="20% - Accent3 2 7 6" xfId="29581" xr:uid="{4A967BF6-896C-46E1-B810-E599701468DF}"/>
    <cellStyle name="20% - Accent3 3" xfId="187" xr:uid="{00000000-0005-0000-0000-000024000000}"/>
    <cellStyle name="20% - Accent3 3 10" xfId="4290" xr:uid="{00000000-0005-0000-0000-000022040000}"/>
    <cellStyle name="20% - Accent3 3 10 2" xfId="22202" xr:uid="{3D11393D-0A60-44E2-80F4-888FE71D98AF}"/>
    <cellStyle name="20% - Accent3 3 10 2 2" xfId="37178" xr:uid="{302981DF-33B0-4860-84DA-B138A4F3B389}"/>
    <cellStyle name="20% - Accent3 3 10 3" xfId="29574" xr:uid="{2AD7F0DF-1D45-477A-988B-C4A2EEBFCC89}"/>
    <cellStyle name="20% - Accent3 3 2" xfId="4289" xr:uid="{00000000-0005-0000-0000-000023040000}"/>
    <cellStyle name="20% - Accent3 3 2 2" xfId="4288" xr:uid="{00000000-0005-0000-0000-000024040000}"/>
    <cellStyle name="20% - Accent3 3 2 2 2" xfId="4287" xr:uid="{00000000-0005-0000-0000-000025040000}"/>
    <cellStyle name="20% - Accent3 3 2 2 2 2" xfId="4286" xr:uid="{00000000-0005-0000-0000-000026040000}"/>
    <cellStyle name="20% - Accent3 3 2 2 2 2 2" xfId="4285" xr:uid="{00000000-0005-0000-0000-000027040000}"/>
    <cellStyle name="20% - Accent3 3 2 2 2 2 2 2" xfId="22198" xr:uid="{AE7AC619-4DE5-4F52-95A2-FCB0D567BC4C}"/>
    <cellStyle name="20% - Accent3 3 2 2 2 2 2 2 2" xfId="37174" xr:uid="{9AB254C1-F313-4F03-A279-B248783EE4BB}"/>
    <cellStyle name="20% - Accent3 3 2 2 2 2 2 3" xfId="29570" xr:uid="{DA10368D-F19D-49B9-8524-D33E09139CC8}"/>
    <cellStyle name="20% - Accent3 3 2 2 2 2 3" xfId="4284" xr:uid="{00000000-0005-0000-0000-000028040000}"/>
    <cellStyle name="20% - Accent3 3 2 2 2 2 3 2" xfId="22197" xr:uid="{67ADD0E1-10A2-4573-9420-0F5508373B77}"/>
    <cellStyle name="20% - Accent3 3 2 2 2 2 3 2 2" xfId="37173" xr:uid="{E4D6B9A3-DD58-48A4-B667-355E132C35D8}"/>
    <cellStyle name="20% - Accent3 3 2 2 2 2 3 3" xfId="29569" xr:uid="{FA5B84D0-6AD2-4BE0-84D3-49C515531B61}"/>
    <cellStyle name="20% - Accent3 3 2 2 2 2 4" xfId="22199" xr:uid="{86EDD827-7AFF-4621-81EB-B11C0131C24B}"/>
    <cellStyle name="20% - Accent3 3 2 2 2 2 4 2" xfId="37175" xr:uid="{814F8ECF-977D-45CA-BB65-A765901FC514}"/>
    <cellStyle name="20% - Accent3 3 2 2 2 2 5" xfId="29571" xr:uid="{40683D66-F34F-4A09-8E76-CB3C5226097E}"/>
    <cellStyle name="20% - Accent3 3 2 2 2 3" xfId="4283" xr:uid="{00000000-0005-0000-0000-000029040000}"/>
    <cellStyle name="20% - Accent3 3 2 2 2 3 2" xfId="4282" xr:uid="{00000000-0005-0000-0000-00002A040000}"/>
    <cellStyle name="20% - Accent3 3 2 2 2 3 2 2" xfId="22195" xr:uid="{777F01CE-A674-4D2F-AF76-2F57B5F9A6BD}"/>
    <cellStyle name="20% - Accent3 3 2 2 2 3 2 2 2" xfId="37171" xr:uid="{4690B852-4966-400E-B0FA-734D7B3F2106}"/>
    <cellStyle name="20% - Accent3 3 2 2 2 3 2 3" xfId="29567" xr:uid="{1C21A582-15DD-48A5-AED1-0980E4061CFC}"/>
    <cellStyle name="20% - Accent3 3 2 2 2 3 3" xfId="22196" xr:uid="{E5F72D8C-8DB8-4FCC-A030-FE43A173A7EF}"/>
    <cellStyle name="20% - Accent3 3 2 2 2 3 3 2" xfId="37172" xr:uid="{524587FB-2E12-424B-B782-3FADBFB3106F}"/>
    <cellStyle name="20% - Accent3 3 2 2 2 3 4" xfId="29568" xr:uid="{C97683D0-3991-484C-9FED-1932F385E035}"/>
    <cellStyle name="20% - Accent3 3 2 2 2 4" xfId="4281" xr:uid="{00000000-0005-0000-0000-00002B040000}"/>
    <cellStyle name="20% - Accent3 3 2 2 2 4 2" xfId="22194" xr:uid="{26C6D492-4F81-409A-A587-8BE3033370BC}"/>
    <cellStyle name="20% - Accent3 3 2 2 2 4 2 2" xfId="37170" xr:uid="{3546A671-0533-4CBA-8425-8A6E92E11C55}"/>
    <cellStyle name="20% - Accent3 3 2 2 2 4 3" xfId="29566" xr:uid="{E2CC38F5-F748-4DE1-935D-651E2E528231}"/>
    <cellStyle name="20% - Accent3 3 2 2 2 5" xfId="22200" xr:uid="{ACE48C4D-B517-4D7B-9485-135D6A2362CE}"/>
    <cellStyle name="20% - Accent3 3 2 2 2 5 2" xfId="37176" xr:uid="{A4305E9A-52FA-41B9-9198-C01B3161DB53}"/>
    <cellStyle name="20% - Accent3 3 2 2 2 6" xfId="29572" xr:uid="{012CC297-52A3-4BB1-9B73-D3D47EEE58E4}"/>
    <cellStyle name="20% - Accent3 3 2 2 3" xfId="4280" xr:uid="{00000000-0005-0000-0000-00002C040000}"/>
    <cellStyle name="20% - Accent3 3 2 2 3 2" xfId="4279" xr:uid="{00000000-0005-0000-0000-00002D040000}"/>
    <cellStyle name="20% - Accent3 3 2 2 3 2 2" xfId="22192" xr:uid="{3E4BCA3E-8DCB-4EE5-AE9F-0E26186402EF}"/>
    <cellStyle name="20% - Accent3 3 2 2 3 2 2 2" xfId="37168" xr:uid="{87E73B17-A270-4039-AE8D-35E5D8D1062A}"/>
    <cellStyle name="20% - Accent3 3 2 2 3 2 3" xfId="29564" xr:uid="{F6EEFD6E-C59F-4518-9FF9-52F61F32A750}"/>
    <cellStyle name="20% - Accent3 3 2 2 3 3" xfId="4278" xr:uid="{00000000-0005-0000-0000-00002E040000}"/>
    <cellStyle name="20% - Accent3 3 2 2 3 3 2" xfId="22191" xr:uid="{AD6EA65A-24B6-4F76-95C3-4D2F7200E1BD}"/>
    <cellStyle name="20% - Accent3 3 2 2 3 3 2 2" xfId="37167" xr:uid="{E50D625C-B54E-440D-8342-4F590A21B181}"/>
    <cellStyle name="20% - Accent3 3 2 2 3 3 3" xfId="29563" xr:uid="{A1FB4FD2-BC1D-4E23-B476-F4F59A06A014}"/>
    <cellStyle name="20% - Accent3 3 2 2 3 4" xfId="22193" xr:uid="{C52EC69D-ABEC-43A4-AD49-F29382B21B7F}"/>
    <cellStyle name="20% - Accent3 3 2 2 3 4 2" xfId="37169" xr:uid="{07BC27F5-AB84-4172-8A26-D615F58641E4}"/>
    <cellStyle name="20% - Accent3 3 2 2 3 5" xfId="29565" xr:uid="{3B843DB9-5954-47AA-A3DA-770A13EE3E6A}"/>
    <cellStyle name="20% - Accent3 3 2 2 4" xfId="4277" xr:uid="{00000000-0005-0000-0000-00002F040000}"/>
    <cellStyle name="20% - Accent3 3 2 2 4 2" xfId="22190" xr:uid="{5432B0FF-705A-4DB0-A378-E86E03FDF74E}"/>
    <cellStyle name="20% - Accent3 3 2 2 4 2 2" xfId="37166" xr:uid="{3E0658BB-8CF7-426E-BF65-D84B89B79A2C}"/>
    <cellStyle name="20% - Accent3 3 2 2 4 3" xfId="29562" xr:uid="{CCAD6C63-7F5C-4BD3-8D4D-D65638302D6F}"/>
    <cellStyle name="20% - Accent3 3 2 2 5" xfId="4276" xr:uid="{00000000-0005-0000-0000-000030040000}"/>
    <cellStyle name="20% - Accent3 3 2 2 5 2" xfId="4275" xr:uid="{00000000-0005-0000-0000-000031040000}"/>
    <cellStyle name="20% - Accent3 3 2 2 5 2 2" xfId="22188" xr:uid="{C6E08C65-C67C-48F5-B992-C874CF49CACC}"/>
    <cellStyle name="20% - Accent3 3 2 2 5 2 2 2" xfId="37164" xr:uid="{C045D572-7F63-4D7D-9DB0-E8FFB1A8A826}"/>
    <cellStyle name="20% - Accent3 3 2 2 5 2 3" xfId="29560" xr:uid="{9453AD2F-986B-4124-9002-F0F98302F3D9}"/>
    <cellStyle name="20% - Accent3 3 2 2 5 3" xfId="22189" xr:uid="{E172B580-134E-4F86-B6AD-961D24F2ECE4}"/>
    <cellStyle name="20% - Accent3 3 2 2 5 3 2" xfId="37165" xr:uid="{E36EFA9D-11DB-461A-88E9-27C9188E346B}"/>
    <cellStyle name="20% - Accent3 3 2 2 5 4" xfId="29561" xr:uid="{253B83C2-16CE-4C63-976C-31CFCB319192}"/>
    <cellStyle name="20% - Accent3 3 2 2 6" xfId="4274" xr:uid="{00000000-0005-0000-0000-000032040000}"/>
    <cellStyle name="20% - Accent3 3 2 2 6 2" xfId="22187" xr:uid="{A560C9F0-1046-4E73-A6DA-B647E9724381}"/>
    <cellStyle name="20% - Accent3 3 2 2 6 2 2" xfId="37163" xr:uid="{988DB0E6-24FC-4694-9717-124CFD5ED98B}"/>
    <cellStyle name="20% - Accent3 3 2 2 6 3" xfId="29559" xr:uid="{98E72A90-ABE2-4175-BB96-FEDFEA257BF8}"/>
    <cellStyle name="20% - Accent3 3 2 2 7" xfId="22201" xr:uid="{7ECA9246-C2D6-4C53-919C-8349719EC78C}"/>
    <cellStyle name="20% - Accent3 3 2 2 7 2" xfId="37177" xr:uid="{40655B0A-B94C-41D0-B243-45E03CC368C0}"/>
    <cellStyle name="20% - Accent3 3 2 2 8" xfId="29573" xr:uid="{4DC3C775-2DDE-43BC-86AE-484F8A5632F0}"/>
    <cellStyle name="20% - Accent3 3 2 3" xfId="4273" xr:uid="{00000000-0005-0000-0000-000033040000}"/>
    <cellStyle name="20% - Accent3 3 2 3 2" xfId="4272" xr:uid="{00000000-0005-0000-0000-000034040000}"/>
    <cellStyle name="20% - Accent3 3 2 3 2 2" xfId="4271" xr:uid="{00000000-0005-0000-0000-000035040000}"/>
    <cellStyle name="20% - Accent3 3 2 3 2 2 2" xfId="22184" xr:uid="{61663C04-E1AF-4DA6-A6B5-2755460BA0C8}"/>
    <cellStyle name="20% - Accent3 3 2 3 2 2 2 2" xfId="37160" xr:uid="{C57DA855-2E93-4AF9-931E-F3E1D5AE66F3}"/>
    <cellStyle name="20% - Accent3 3 2 3 2 2 3" xfId="29556" xr:uid="{BF2EA6A6-5C85-42BC-93C0-0C1AFDE58ABF}"/>
    <cellStyle name="20% - Accent3 3 2 3 2 3" xfId="4270" xr:uid="{00000000-0005-0000-0000-000036040000}"/>
    <cellStyle name="20% - Accent3 3 2 3 2 3 2" xfId="22183" xr:uid="{EF46ED3D-51B2-4CB8-A290-F5E620627497}"/>
    <cellStyle name="20% - Accent3 3 2 3 2 3 2 2" xfId="37159" xr:uid="{1006E8F6-FCD5-4BDA-A321-9DED14EE9078}"/>
    <cellStyle name="20% - Accent3 3 2 3 2 3 3" xfId="29555" xr:uid="{9C46C49E-E85F-4E9A-9A72-8A6E439E4A35}"/>
    <cellStyle name="20% - Accent3 3 2 3 2 4" xfId="22185" xr:uid="{AD42CAA0-D83F-48E6-A825-92950DE4C76E}"/>
    <cellStyle name="20% - Accent3 3 2 3 2 4 2" xfId="37161" xr:uid="{C2CDCC84-3936-467B-B98C-3DB97C40AA91}"/>
    <cellStyle name="20% - Accent3 3 2 3 2 5" xfId="29557" xr:uid="{5E08A5A5-D62D-473F-A3C1-DE2EDE993827}"/>
    <cellStyle name="20% - Accent3 3 2 3 3" xfId="4269" xr:uid="{00000000-0005-0000-0000-000037040000}"/>
    <cellStyle name="20% - Accent3 3 2 3 3 2" xfId="4268" xr:uid="{00000000-0005-0000-0000-000038040000}"/>
    <cellStyle name="20% - Accent3 3 2 3 3 2 2" xfId="22181" xr:uid="{568029C3-A9FE-4F6B-B904-061F0268F0E7}"/>
    <cellStyle name="20% - Accent3 3 2 3 3 2 2 2" xfId="37157" xr:uid="{20C559A4-908F-4CF5-AC85-172008E33EB7}"/>
    <cellStyle name="20% - Accent3 3 2 3 3 2 3" xfId="29553" xr:uid="{154B1317-8A6B-482B-9E02-9FF372C958BA}"/>
    <cellStyle name="20% - Accent3 3 2 3 3 3" xfId="22182" xr:uid="{F0DDE132-AEFD-4623-AEBE-051590463A4C}"/>
    <cellStyle name="20% - Accent3 3 2 3 3 3 2" xfId="37158" xr:uid="{1596154C-209D-433F-AB6A-E34DCF40A02D}"/>
    <cellStyle name="20% - Accent3 3 2 3 3 4" xfId="29554" xr:uid="{0D20084F-A08E-496E-B684-C4337CDEB60B}"/>
    <cellStyle name="20% - Accent3 3 2 3 4" xfId="4267" xr:uid="{00000000-0005-0000-0000-000039040000}"/>
    <cellStyle name="20% - Accent3 3 2 3 4 2" xfId="22180" xr:uid="{0C609A72-485C-4A44-87B0-1D91F096D1AD}"/>
    <cellStyle name="20% - Accent3 3 2 3 4 2 2" xfId="37156" xr:uid="{173D0F48-BD35-4B23-9E9A-B30ABB5540FB}"/>
    <cellStyle name="20% - Accent3 3 2 3 4 3" xfId="29552" xr:uid="{E4BA6ABA-058E-4A45-9A24-97D14E80EAED}"/>
    <cellStyle name="20% - Accent3 3 2 3 5" xfId="22186" xr:uid="{420C8D4B-A7A3-412F-9F49-B9B22B35C0D4}"/>
    <cellStyle name="20% - Accent3 3 2 3 5 2" xfId="37162" xr:uid="{5DDC78DA-129A-4EAD-8396-7BC2939EF57E}"/>
    <cellStyle name="20% - Accent3 3 2 3 6" xfId="29558" xr:uid="{5F19A24D-ECBA-4819-A91F-E7AB876FFD16}"/>
    <cellStyle name="20% - Accent3 3 2 4" xfId="4266" xr:uid="{00000000-0005-0000-0000-00003A040000}"/>
    <cellStyle name="20% - Accent3 3 2 5" xfId="4265" xr:uid="{00000000-0005-0000-0000-00003B040000}"/>
    <cellStyle name="20% - Accent3 3 2 5 2" xfId="22179" xr:uid="{FEB44B52-2E39-4119-BE57-27782934C69E}"/>
    <cellStyle name="20% - Accent3 3 2 5 2 2" xfId="37155" xr:uid="{BF08F690-359F-4794-B566-0B85E4C6D994}"/>
    <cellStyle name="20% - Accent3 3 2 5 3" xfId="29551" xr:uid="{508BBF0A-23D0-48DB-B676-726255471C5D}"/>
    <cellStyle name="20% - Accent3 3 3" xfId="4264" xr:uid="{00000000-0005-0000-0000-00003C040000}"/>
    <cellStyle name="20% - Accent3 3 3 2" xfId="4263" xr:uid="{00000000-0005-0000-0000-00003D040000}"/>
    <cellStyle name="20% - Accent3 3 3 2 2" xfId="4262" xr:uid="{00000000-0005-0000-0000-00003E040000}"/>
    <cellStyle name="20% - Accent3 3 3 2 2 2" xfId="22176" xr:uid="{F1DB5BA2-C9FE-46D4-9F0A-4D0EBBB90552}"/>
    <cellStyle name="20% - Accent3 3 3 2 2 2 2" xfId="37152" xr:uid="{548D9C21-9E39-4186-AD26-B417BD755B7D}"/>
    <cellStyle name="20% - Accent3 3 3 2 2 3" xfId="29548" xr:uid="{67D4E92A-9C62-445D-9126-814FA9716C05}"/>
    <cellStyle name="20% - Accent3 3 3 2 3" xfId="4261" xr:uid="{00000000-0005-0000-0000-00003F040000}"/>
    <cellStyle name="20% - Accent3 3 3 2 3 2" xfId="4260" xr:uid="{00000000-0005-0000-0000-000040040000}"/>
    <cellStyle name="20% - Accent3 3 3 2 3 2 2" xfId="22174" xr:uid="{E810875E-6F4E-48E5-8909-0825FAE45AF7}"/>
    <cellStyle name="20% - Accent3 3 3 2 3 2 2 2" xfId="37150" xr:uid="{01E38928-A31D-4D68-A7FF-F6AFF150E38B}"/>
    <cellStyle name="20% - Accent3 3 3 2 3 2 3" xfId="29546" xr:uid="{C4E4411B-5F04-4A3F-9A03-457E37F1E615}"/>
    <cellStyle name="20% - Accent3 3 3 2 3 3" xfId="22175" xr:uid="{448E6BDC-E017-46F7-B165-06E9A02971BE}"/>
    <cellStyle name="20% - Accent3 3 3 2 3 3 2" xfId="37151" xr:uid="{076914F0-3C6B-40EA-9D0E-BD14752D36FD}"/>
    <cellStyle name="20% - Accent3 3 3 2 3 4" xfId="29547" xr:uid="{D6B3636B-7967-4DC0-83F9-3A07314943E0}"/>
    <cellStyle name="20% - Accent3 3 3 2 4" xfId="22177" xr:uid="{BBAF5794-A6A7-4E8B-8125-50470E14553A}"/>
    <cellStyle name="20% - Accent3 3 3 2 4 2" xfId="37153" xr:uid="{11724644-CCDB-46E4-B6F8-2D99970216BC}"/>
    <cellStyle name="20% - Accent3 3 3 2 5" xfId="29549" xr:uid="{3073F332-0924-4297-BE6F-D133D1C32E6A}"/>
    <cellStyle name="20% - Accent3 3 3 3" xfId="4259" xr:uid="{00000000-0005-0000-0000-000041040000}"/>
    <cellStyle name="20% - Accent3 3 3 3 2" xfId="22173" xr:uid="{0A706D37-5E04-4C0E-84F6-5262EF633D1B}"/>
    <cellStyle name="20% - Accent3 3 3 3 2 2" xfId="37149" xr:uid="{FB5423B6-E4D1-4550-AA77-ECF866C97F71}"/>
    <cellStyle name="20% - Accent3 3 3 3 3" xfId="29545" xr:uid="{D5A5D962-1818-42C4-80E3-42AE61725242}"/>
    <cellStyle name="20% - Accent3 3 3 4" xfId="4258" xr:uid="{00000000-0005-0000-0000-000042040000}"/>
    <cellStyle name="20% - Accent3 3 3 4 2" xfId="4257" xr:uid="{00000000-0005-0000-0000-000043040000}"/>
    <cellStyle name="20% - Accent3 3 3 4 2 2" xfId="22171" xr:uid="{F2FD12BF-7FAB-4603-9F98-11E3D7703481}"/>
    <cellStyle name="20% - Accent3 3 3 4 2 2 2" xfId="37147" xr:uid="{901533FB-51C3-4649-B386-5290580767B6}"/>
    <cellStyle name="20% - Accent3 3 3 4 2 3" xfId="29543" xr:uid="{A6AD12CA-CE4B-4EE3-9872-7D6C9C96A553}"/>
    <cellStyle name="20% - Accent3 3 3 4 3" xfId="22172" xr:uid="{F6ECB665-7062-4151-A41C-393C182309EF}"/>
    <cellStyle name="20% - Accent3 3 3 4 3 2" xfId="37148" xr:uid="{6530BCB8-B347-4606-A8D8-4C91ABCE2E28}"/>
    <cellStyle name="20% - Accent3 3 3 4 4" xfId="29544" xr:uid="{7437D16D-6E88-4497-BDEE-197F14F2F8D2}"/>
    <cellStyle name="20% - Accent3 3 3 5" xfId="4256" xr:uid="{00000000-0005-0000-0000-000044040000}"/>
    <cellStyle name="20% - Accent3 3 3 5 2" xfId="22170" xr:uid="{A13556CF-E61D-408F-884B-2183E776128C}"/>
    <cellStyle name="20% - Accent3 3 3 5 2 2" xfId="37146" xr:uid="{8B3B8C70-0524-4AF5-99EB-70FFD5D0A04C}"/>
    <cellStyle name="20% - Accent3 3 3 5 3" xfId="29542" xr:uid="{95DB929A-B57C-425D-B8FE-5E384CF6E5CE}"/>
    <cellStyle name="20% - Accent3 3 3 6" xfId="22178" xr:uid="{E2D949BB-DF4E-4ADA-BEAF-CEE7CB923A27}"/>
    <cellStyle name="20% - Accent3 3 3 6 2" xfId="37154" xr:uid="{58F6C755-10D6-4A7B-ADA7-E6D96176148E}"/>
    <cellStyle name="20% - Accent3 3 3 7" xfId="29550" xr:uid="{3750428A-94D7-4CCE-BA57-F9BD9CDED660}"/>
    <cellStyle name="20% - Accent3 3 4" xfId="4255" xr:uid="{00000000-0005-0000-0000-000045040000}"/>
    <cellStyle name="20% - Accent3 3 4 2" xfId="4254" xr:uid="{00000000-0005-0000-0000-000046040000}"/>
    <cellStyle name="20% - Accent3 3 4 2 2" xfId="4253" xr:uid="{00000000-0005-0000-0000-000047040000}"/>
    <cellStyle name="20% - Accent3 3 4 2 2 2" xfId="22167" xr:uid="{325365B5-70FA-4A7D-A01B-C9362F9D496A}"/>
    <cellStyle name="20% - Accent3 3 4 2 2 2 2" xfId="37143" xr:uid="{F83F7547-C8DE-40C5-8CC0-B3AE45D99D46}"/>
    <cellStyle name="20% - Accent3 3 4 2 2 3" xfId="29539" xr:uid="{07E720BA-D90C-443F-8098-E0F51F697AA4}"/>
    <cellStyle name="20% - Accent3 3 4 2 3" xfId="4252" xr:uid="{00000000-0005-0000-0000-000048040000}"/>
    <cellStyle name="20% - Accent3 3 4 2 3 2" xfId="22166" xr:uid="{74A133F1-2AD8-464D-A3DA-1777BD30C890}"/>
    <cellStyle name="20% - Accent3 3 4 2 3 2 2" xfId="37142" xr:uid="{1279A31E-F629-4F3B-AD69-F26BBAD7CE3C}"/>
    <cellStyle name="20% - Accent3 3 4 2 3 3" xfId="29538" xr:uid="{3395DB47-829E-4391-ABC1-4220E0DFFA68}"/>
    <cellStyle name="20% - Accent3 3 4 2 4" xfId="22168" xr:uid="{947469EC-C290-46C6-90AC-A8317039F20C}"/>
    <cellStyle name="20% - Accent3 3 4 2 4 2" xfId="37144" xr:uid="{523839EE-4D5C-4C02-8A34-8B0B0AF6F892}"/>
    <cellStyle name="20% - Accent3 3 4 2 5" xfId="29540" xr:uid="{6D0007BB-E2D2-492C-941E-7BE4C202C280}"/>
    <cellStyle name="20% - Accent3 3 4 3" xfId="4251" xr:uid="{00000000-0005-0000-0000-000049040000}"/>
    <cellStyle name="20% - Accent3 3 4 3 2" xfId="22165" xr:uid="{6DC05369-BE9A-405D-8AD4-778F0A707C26}"/>
    <cellStyle name="20% - Accent3 3 4 3 2 2" xfId="37141" xr:uid="{A7D00B08-162C-4887-89F6-EE8278430187}"/>
    <cellStyle name="20% - Accent3 3 4 3 3" xfId="29537" xr:uid="{3856ECDC-5564-420E-A56A-19BC317A7C18}"/>
    <cellStyle name="20% - Accent3 3 4 4" xfId="4250" xr:uid="{00000000-0005-0000-0000-00004A040000}"/>
    <cellStyle name="20% - Accent3 3 4 4 2" xfId="4249" xr:uid="{00000000-0005-0000-0000-00004B040000}"/>
    <cellStyle name="20% - Accent3 3 4 4 2 2" xfId="22163" xr:uid="{69BD3082-6DAD-4E6B-BC95-D5A4D6BE2E4B}"/>
    <cellStyle name="20% - Accent3 3 4 4 2 2 2" xfId="37139" xr:uid="{09F4780E-1080-41FB-B36A-777B543FA77F}"/>
    <cellStyle name="20% - Accent3 3 4 4 2 3" xfId="29535" xr:uid="{822DCAD8-1FD9-47C3-B92F-0F98FD83B9B5}"/>
    <cellStyle name="20% - Accent3 3 4 4 3" xfId="22164" xr:uid="{8482F90B-E160-4AC4-8428-348622A03B56}"/>
    <cellStyle name="20% - Accent3 3 4 4 3 2" xfId="37140" xr:uid="{12300ED3-D14E-4B4B-B8FF-62EA571FAE81}"/>
    <cellStyle name="20% - Accent3 3 4 4 4" xfId="29536" xr:uid="{B61A62B0-ACE2-4D55-9EA0-0187DD97653B}"/>
    <cellStyle name="20% - Accent3 3 4 5" xfId="4248" xr:uid="{00000000-0005-0000-0000-00004C040000}"/>
    <cellStyle name="20% - Accent3 3 4 5 2" xfId="22162" xr:uid="{E51DBC91-C064-48E2-B1B2-5B9587EFF756}"/>
    <cellStyle name="20% - Accent3 3 4 5 2 2" xfId="37138" xr:uid="{9F938588-8F7C-42F4-8CB5-DCF60E051256}"/>
    <cellStyle name="20% - Accent3 3 4 5 3" xfId="29534" xr:uid="{C83FB333-D43D-4F4B-9E51-0B507391A77E}"/>
    <cellStyle name="20% - Accent3 3 4 6" xfId="22169" xr:uid="{11EDC046-CE0F-4DDF-840A-B29518D0A836}"/>
    <cellStyle name="20% - Accent3 3 4 6 2" xfId="37145" xr:uid="{103C2B7B-6C8D-4DA0-BB4D-78EF8F920482}"/>
    <cellStyle name="20% - Accent3 3 4 7" xfId="29541" xr:uid="{472E7471-011E-4ABE-87CE-B538DCF36627}"/>
    <cellStyle name="20% - Accent3 3 5" xfId="4247" xr:uid="{00000000-0005-0000-0000-00004D040000}"/>
    <cellStyle name="20% - Accent3 3 5 2" xfId="4246" xr:uid="{00000000-0005-0000-0000-00004E040000}"/>
    <cellStyle name="20% - Accent3 3 5 2 2" xfId="4245" xr:uid="{00000000-0005-0000-0000-00004F040000}"/>
    <cellStyle name="20% - Accent3 3 5 2 2 2" xfId="22159" xr:uid="{E643FAAD-0C00-4B76-ABA3-E09565112B32}"/>
    <cellStyle name="20% - Accent3 3 5 2 2 2 2" xfId="37135" xr:uid="{B37DABFF-D048-49D0-B54C-C495C9042909}"/>
    <cellStyle name="20% - Accent3 3 5 2 2 3" xfId="29531" xr:uid="{B5DBB242-E599-4958-B146-5B0AE3BDE732}"/>
    <cellStyle name="20% - Accent3 3 5 2 3" xfId="4244" xr:uid="{00000000-0005-0000-0000-000050040000}"/>
    <cellStyle name="20% - Accent3 3 5 2 3 2" xfId="22158" xr:uid="{17B96ACD-1B1C-47AA-ABD1-C88333FFBCB8}"/>
    <cellStyle name="20% - Accent3 3 5 2 3 2 2" xfId="37134" xr:uid="{B5D34E00-E4DC-440C-940C-99DA1ED163F0}"/>
    <cellStyle name="20% - Accent3 3 5 2 3 3" xfId="29530" xr:uid="{39674A7C-BB1C-4BE6-9637-B5F7178BA058}"/>
    <cellStyle name="20% - Accent3 3 5 2 4" xfId="22160" xr:uid="{3CE08FEB-9B70-4EEC-AA97-6506280623FA}"/>
    <cellStyle name="20% - Accent3 3 5 2 4 2" xfId="37136" xr:uid="{AD22939E-67C7-4BE7-AFD4-7C72451BBA6F}"/>
    <cellStyle name="20% - Accent3 3 5 2 5" xfId="29532" xr:uid="{7D69E6B7-757F-406C-977B-443283E22943}"/>
    <cellStyle name="20% - Accent3 3 5 3" xfId="4243" xr:uid="{00000000-0005-0000-0000-000051040000}"/>
    <cellStyle name="20% - Accent3 3 5 3 2" xfId="4242" xr:uid="{00000000-0005-0000-0000-000052040000}"/>
    <cellStyle name="20% - Accent3 3 5 3 2 2" xfId="22156" xr:uid="{26346262-170A-446F-AD14-90D0032D93F5}"/>
    <cellStyle name="20% - Accent3 3 5 3 2 2 2" xfId="37132" xr:uid="{83E8EBC3-644B-4908-B181-1E699B8D7C7F}"/>
    <cellStyle name="20% - Accent3 3 5 3 2 3" xfId="29528" xr:uid="{E7726BDC-DEBB-4162-849C-52368C8A123E}"/>
    <cellStyle name="20% - Accent3 3 5 3 3" xfId="22157" xr:uid="{59BED0D5-75FE-4183-931B-57C56199695D}"/>
    <cellStyle name="20% - Accent3 3 5 3 3 2" xfId="37133" xr:uid="{BAF8821E-60B9-409F-83D9-C206C23935C7}"/>
    <cellStyle name="20% - Accent3 3 5 3 4" xfId="29529" xr:uid="{797731A4-257A-4314-8771-4FA6AA692F95}"/>
    <cellStyle name="20% - Accent3 3 5 4" xfId="4241" xr:uid="{00000000-0005-0000-0000-000053040000}"/>
    <cellStyle name="20% - Accent3 3 5 4 2" xfId="22155" xr:uid="{9A9A889D-2A9E-4FDF-8515-12739ACF8097}"/>
    <cellStyle name="20% - Accent3 3 5 4 2 2" xfId="37131" xr:uid="{B9554313-3195-4B7A-B5CA-3F11F67621BA}"/>
    <cellStyle name="20% - Accent3 3 5 4 3" xfId="29527" xr:uid="{E92136E0-8B91-4973-8E5C-B648C19B672B}"/>
    <cellStyle name="20% - Accent3 3 5 5" xfId="22161" xr:uid="{E85C43D6-6E6B-4F54-A877-EFE6C8FA383A}"/>
    <cellStyle name="20% - Accent3 3 5 5 2" xfId="37137" xr:uid="{7B7A1573-BD7B-4411-BE1E-099CC47E2768}"/>
    <cellStyle name="20% - Accent3 3 5 6" xfId="29533" xr:uid="{3BBAC87E-0CD1-473C-BBE5-221AF1B32E33}"/>
    <cellStyle name="20% - Accent3 3 6" xfId="4240" xr:uid="{00000000-0005-0000-0000-000054040000}"/>
    <cellStyle name="20% - Accent3 3 6 2" xfId="4239" xr:uid="{00000000-0005-0000-0000-000055040000}"/>
    <cellStyle name="20% - Accent3 3 6 2 2" xfId="22153" xr:uid="{DF900076-E0B1-43E7-9FB3-FD79D2476628}"/>
    <cellStyle name="20% - Accent3 3 6 2 2 2" xfId="37129" xr:uid="{D836069C-7E66-4C72-A72D-32F0907F1549}"/>
    <cellStyle name="20% - Accent3 3 6 2 3" xfId="29525" xr:uid="{F4B646DE-5A66-48A7-B74A-7A7C1F4B60DE}"/>
    <cellStyle name="20% - Accent3 3 6 3" xfId="4238" xr:uid="{00000000-0005-0000-0000-000056040000}"/>
    <cellStyle name="20% - Accent3 3 6 3 2" xfId="22152" xr:uid="{00099C9D-BF13-405A-92F1-527469B1E470}"/>
    <cellStyle name="20% - Accent3 3 6 3 2 2" xfId="37128" xr:uid="{0CE1FDFA-3CC7-4EB8-B7FC-2FF387ECF0AE}"/>
    <cellStyle name="20% - Accent3 3 6 3 3" xfId="29524" xr:uid="{D7ECCFA5-AC02-43E9-9257-B25A5F857511}"/>
    <cellStyle name="20% - Accent3 3 6 4" xfId="22154" xr:uid="{6F5754F9-94DA-4A44-A4C1-4C7404B93395}"/>
    <cellStyle name="20% - Accent3 3 6 4 2" xfId="37130" xr:uid="{B9EFA943-0B0D-45C2-91A1-C76F07D372C1}"/>
    <cellStyle name="20% - Accent3 3 6 5" xfId="29526" xr:uid="{58A2940A-7625-4975-95BD-7A680239B4BA}"/>
    <cellStyle name="20% - Accent3 3 7" xfId="4237" xr:uid="{00000000-0005-0000-0000-000057040000}"/>
    <cellStyle name="20% - Accent3 3 7 2" xfId="22151" xr:uid="{66A51098-B316-4C92-BE53-AEB118010120}"/>
    <cellStyle name="20% - Accent3 3 7 2 2" xfId="37127" xr:uid="{A6F59956-482E-4CC3-A28C-2C5B02AEED1F}"/>
    <cellStyle name="20% - Accent3 3 7 3" xfId="29523" xr:uid="{CD430336-50CF-4D3A-9CF2-A57C5D26719B}"/>
    <cellStyle name="20% - Accent3 3 8" xfId="4236" xr:uid="{00000000-0005-0000-0000-000058040000}"/>
    <cellStyle name="20% - Accent3 3 8 2" xfId="4235" xr:uid="{00000000-0005-0000-0000-000059040000}"/>
    <cellStyle name="20% - Accent3 3 8 2 2" xfId="22149" xr:uid="{B3CA91C9-C4BF-45E6-96F5-28213D3CC8E8}"/>
    <cellStyle name="20% - Accent3 3 8 2 2 2" xfId="37125" xr:uid="{84B5E40E-9E5B-4BA1-B7CD-5768D097AF15}"/>
    <cellStyle name="20% - Accent3 3 8 2 3" xfId="29521" xr:uid="{4071E0C9-45A5-4742-BDD3-B0775678B0DC}"/>
    <cellStyle name="20% - Accent3 3 8 3" xfId="22150" xr:uid="{790D9D5F-1FAB-4914-BBF8-36FFEBC0A269}"/>
    <cellStyle name="20% - Accent3 3 8 3 2" xfId="37126" xr:uid="{48C3B922-424B-4916-B57A-98FDFF72DB55}"/>
    <cellStyle name="20% - Accent3 3 8 4" xfId="29522" xr:uid="{D0757367-58EC-438E-80CB-7CD82A0424D7}"/>
    <cellStyle name="20% - Accent3 3 9" xfId="4234" xr:uid="{00000000-0005-0000-0000-00005A040000}"/>
    <cellStyle name="20% - Accent3 3 9 2" xfId="22148" xr:uid="{5930A83D-5A36-4022-B163-6EFC570A1A1D}"/>
    <cellStyle name="20% - Accent3 3 9 2 2" xfId="37124" xr:uid="{FC2D8740-EEBA-4CCC-B7E3-9528E5361D8A}"/>
    <cellStyle name="20% - Accent3 3 9 3" xfId="29520" xr:uid="{2833AF4D-D501-4324-AD1F-607B2595496A}"/>
    <cellStyle name="20% - Accent3 4" xfId="170" xr:uid="{00000000-0005-0000-0000-000025000000}"/>
    <cellStyle name="20% - Accent3 4 10" xfId="4233" xr:uid="{00000000-0005-0000-0000-00005B040000}"/>
    <cellStyle name="20% - Accent3 4 10 2" xfId="22147" xr:uid="{82A2A34F-CEAF-42E4-A96C-DD9FC514B507}"/>
    <cellStyle name="20% - Accent3 4 10 2 2" xfId="37123" xr:uid="{630807E1-110D-4F27-8B10-726CA6812BD0}"/>
    <cellStyle name="20% - Accent3 4 10 3" xfId="29519" xr:uid="{1A63DC37-288D-42D0-877B-61FDB3743DE0}"/>
    <cellStyle name="20% - Accent3 4 2" xfId="4232" xr:uid="{00000000-0005-0000-0000-00005C040000}"/>
    <cellStyle name="20% - Accent3 4 2 2" xfId="4231" xr:uid="{00000000-0005-0000-0000-00005D040000}"/>
    <cellStyle name="20% - Accent3 4 2 2 2" xfId="4230" xr:uid="{00000000-0005-0000-0000-00005E040000}"/>
    <cellStyle name="20% - Accent3 4 2 2 2 2" xfId="4229" xr:uid="{00000000-0005-0000-0000-00005F040000}"/>
    <cellStyle name="20% - Accent3 4 2 2 2 2 2" xfId="4228" xr:uid="{00000000-0005-0000-0000-000060040000}"/>
    <cellStyle name="20% - Accent3 4 2 2 2 2 2 2" xfId="22143" xr:uid="{8079D73C-3191-4A5C-8E6E-C48C5E0639D8}"/>
    <cellStyle name="20% - Accent3 4 2 2 2 2 2 2 2" xfId="37119" xr:uid="{F4492B35-F957-4256-B5A7-C53A5A2A2EA2}"/>
    <cellStyle name="20% - Accent3 4 2 2 2 2 2 3" xfId="29515" xr:uid="{DDA77897-D1EB-49B7-8899-934062AF5190}"/>
    <cellStyle name="20% - Accent3 4 2 2 2 2 3" xfId="4227" xr:uid="{00000000-0005-0000-0000-000061040000}"/>
    <cellStyle name="20% - Accent3 4 2 2 2 2 3 2" xfId="22142" xr:uid="{95678D95-6252-44D7-BE0A-F60952A2AC13}"/>
    <cellStyle name="20% - Accent3 4 2 2 2 2 3 2 2" xfId="37118" xr:uid="{C416AA68-6523-4D57-B851-EF11D47B6946}"/>
    <cellStyle name="20% - Accent3 4 2 2 2 2 3 3" xfId="29514" xr:uid="{31FEA1AB-9292-48B4-B120-9FD8A7048B54}"/>
    <cellStyle name="20% - Accent3 4 2 2 2 2 4" xfId="22144" xr:uid="{60FD489F-4F9A-421C-99BC-1BE2333B9C8A}"/>
    <cellStyle name="20% - Accent3 4 2 2 2 2 4 2" xfId="37120" xr:uid="{C4C7D7F7-C604-46A2-9E2A-E6A7E9BAF855}"/>
    <cellStyle name="20% - Accent3 4 2 2 2 2 5" xfId="29516" xr:uid="{54E0FD4D-0DAE-4D8D-BAB7-2ED08C5C9961}"/>
    <cellStyle name="20% - Accent3 4 2 2 2 3" xfId="4226" xr:uid="{00000000-0005-0000-0000-000062040000}"/>
    <cellStyle name="20% - Accent3 4 2 2 2 3 2" xfId="4225" xr:uid="{00000000-0005-0000-0000-000063040000}"/>
    <cellStyle name="20% - Accent3 4 2 2 2 3 2 2" xfId="22140" xr:uid="{A9FB486F-71BD-4A7D-B9F9-080E2DF28F0F}"/>
    <cellStyle name="20% - Accent3 4 2 2 2 3 2 2 2" xfId="37116" xr:uid="{E6E3031E-3CBC-4312-8D30-A87BA1BDC817}"/>
    <cellStyle name="20% - Accent3 4 2 2 2 3 2 3" xfId="29512" xr:uid="{B2817A0C-EDBA-4096-B238-6E9FEC280D97}"/>
    <cellStyle name="20% - Accent3 4 2 2 2 3 3" xfId="22141" xr:uid="{F7B7D3B3-0FA2-45DB-A680-F8EB7903B3C1}"/>
    <cellStyle name="20% - Accent3 4 2 2 2 3 3 2" xfId="37117" xr:uid="{E94A39BE-3CD6-4AA6-9E48-0E8E8E7BE194}"/>
    <cellStyle name="20% - Accent3 4 2 2 2 3 4" xfId="29513" xr:uid="{BACDC08F-0314-4DE2-8542-BC174E88ECF0}"/>
    <cellStyle name="20% - Accent3 4 2 2 2 4" xfId="4224" xr:uid="{00000000-0005-0000-0000-000064040000}"/>
    <cellStyle name="20% - Accent3 4 2 2 2 4 2" xfId="22139" xr:uid="{EE7E7938-332D-43D1-9B2D-27AC33A507C9}"/>
    <cellStyle name="20% - Accent3 4 2 2 2 4 2 2" xfId="37115" xr:uid="{49E94210-0C83-4239-8883-156FC3A26AB7}"/>
    <cellStyle name="20% - Accent3 4 2 2 2 4 3" xfId="29511" xr:uid="{FAB5F537-0FB3-47FB-A568-C5109E09F6C9}"/>
    <cellStyle name="20% - Accent3 4 2 2 2 5" xfId="22145" xr:uid="{A04DD8C6-4A8A-483E-B0AF-949C3C4F35D7}"/>
    <cellStyle name="20% - Accent3 4 2 2 2 5 2" xfId="37121" xr:uid="{C4592BA5-BACA-4E24-875E-D456115D705B}"/>
    <cellStyle name="20% - Accent3 4 2 2 2 6" xfId="29517" xr:uid="{A422D88A-E6B1-4931-97C3-6FE20FFB8C68}"/>
    <cellStyle name="20% - Accent3 4 2 2 3" xfId="4223" xr:uid="{00000000-0005-0000-0000-000065040000}"/>
    <cellStyle name="20% - Accent3 4 2 2 3 2" xfId="4222" xr:uid="{00000000-0005-0000-0000-000066040000}"/>
    <cellStyle name="20% - Accent3 4 2 2 3 2 2" xfId="22137" xr:uid="{94B22B30-3FDE-4B9F-A256-198D302CBEA7}"/>
    <cellStyle name="20% - Accent3 4 2 2 3 2 2 2" xfId="37113" xr:uid="{B7FDEA39-3657-4BF8-A8D1-6C8C4DF5A86E}"/>
    <cellStyle name="20% - Accent3 4 2 2 3 2 3" xfId="29509" xr:uid="{B66A9CEF-7FA2-49AC-8155-0D79BCA43BFA}"/>
    <cellStyle name="20% - Accent3 4 2 2 3 3" xfId="4221" xr:uid="{00000000-0005-0000-0000-000067040000}"/>
    <cellStyle name="20% - Accent3 4 2 2 3 3 2" xfId="22136" xr:uid="{A919F80F-020C-4731-9075-CF7B460B5F06}"/>
    <cellStyle name="20% - Accent3 4 2 2 3 3 2 2" xfId="37112" xr:uid="{7A15402E-5759-47F9-B384-4312F1ADC286}"/>
    <cellStyle name="20% - Accent3 4 2 2 3 3 3" xfId="29508" xr:uid="{5E6349C5-0608-4ACA-A7B0-041666A76567}"/>
    <cellStyle name="20% - Accent3 4 2 2 3 4" xfId="22138" xr:uid="{2A97D295-36C9-4274-B64C-331DE66B9F80}"/>
    <cellStyle name="20% - Accent3 4 2 2 3 4 2" xfId="37114" xr:uid="{DF6F8D79-9A21-4A5E-886D-81A77E83260C}"/>
    <cellStyle name="20% - Accent3 4 2 2 3 5" xfId="29510" xr:uid="{87F34000-CB2A-4DE7-A9A7-1B35488EFF57}"/>
    <cellStyle name="20% - Accent3 4 2 2 4" xfId="4220" xr:uid="{00000000-0005-0000-0000-000068040000}"/>
    <cellStyle name="20% - Accent3 4 2 2 4 2" xfId="22135" xr:uid="{1C6A7145-D074-4E99-B7D4-43CF12F9F62C}"/>
    <cellStyle name="20% - Accent3 4 2 2 4 2 2" xfId="37111" xr:uid="{3705AC00-5617-4FE4-811A-49168E05FD3C}"/>
    <cellStyle name="20% - Accent3 4 2 2 4 3" xfId="29507" xr:uid="{B1FEB33D-4A7F-43DD-BEA6-A03583AE0443}"/>
    <cellStyle name="20% - Accent3 4 2 2 5" xfId="4219" xr:uid="{00000000-0005-0000-0000-000069040000}"/>
    <cellStyle name="20% - Accent3 4 2 2 5 2" xfId="4218" xr:uid="{00000000-0005-0000-0000-00006A040000}"/>
    <cellStyle name="20% - Accent3 4 2 2 5 2 2" xfId="22133" xr:uid="{0C5E88BB-E612-41EE-97DC-4ACEEDAF1F70}"/>
    <cellStyle name="20% - Accent3 4 2 2 5 2 2 2" xfId="37109" xr:uid="{2C3CD03D-4D3C-4EEE-AFA8-6F26D0598E65}"/>
    <cellStyle name="20% - Accent3 4 2 2 5 2 3" xfId="29505" xr:uid="{F5A7A505-1325-4A0B-B8C6-711F446FDF5F}"/>
    <cellStyle name="20% - Accent3 4 2 2 5 3" xfId="22134" xr:uid="{CED05C6F-34AB-4E80-805D-5A704F1D953E}"/>
    <cellStyle name="20% - Accent3 4 2 2 5 3 2" xfId="37110" xr:uid="{6A639DD6-3C46-4C49-AE77-AF294F9A0409}"/>
    <cellStyle name="20% - Accent3 4 2 2 5 4" xfId="29506" xr:uid="{55F0F559-F633-4477-9DA7-E656025499B2}"/>
    <cellStyle name="20% - Accent3 4 2 2 6" xfId="4217" xr:uid="{00000000-0005-0000-0000-00006B040000}"/>
    <cellStyle name="20% - Accent3 4 2 2 6 2" xfId="22132" xr:uid="{08BE7D87-359D-4A3C-8ED7-164EE0A7BD21}"/>
    <cellStyle name="20% - Accent3 4 2 2 6 2 2" xfId="37108" xr:uid="{EBFC16B9-74DF-4795-9310-FB6305BB84F0}"/>
    <cellStyle name="20% - Accent3 4 2 2 6 3" xfId="29504" xr:uid="{BB84C2F2-D4C7-43E3-859A-C86D34746C96}"/>
    <cellStyle name="20% - Accent3 4 2 2 7" xfId="22146" xr:uid="{47C85E12-2EEC-4391-B6FD-122A77140149}"/>
    <cellStyle name="20% - Accent3 4 2 2 7 2" xfId="37122" xr:uid="{1F8CD190-0268-4443-9C94-1474715FD676}"/>
    <cellStyle name="20% - Accent3 4 2 2 8" xfId="29518" xr:uid="{E03D40DC-A80E-4F54-9077-5EFB43BE368A}"/>
    <cellStyle name="20% - Accent3 4 2 3" xfId="4216" xr:uid="{00000000-0005-0000-0000-00006C040000}"/>
    <cellStyle name="20% - Accent3 4 2 3 2" xfId="4215" xr:uid="{00000000-0005-0000-0000-00006D040000}"/>
    <cellStyle name="20% - Accent3 4 2 3 2 2" xfId="4214" xr:uid="{00000000-0005-0000-0000-00006E040000}"/>
    <cellStyle name="20% - Accent3 4 2 3 2 2 2" xfId="22129" xr:uid="{A36A512A-A077-4780-B2FB-BA05C03FE37E}"/>
    <cellStyle name="20% - Accent3 4 2 3 2 2 2 2" xfId="37105" xr:uid="{F5C997B1-C7CB-48ED-AB1A-03C1CA0B847A}"/>
    <cellStyle name="20% - Accent3 4 2 3 2 2 3" xfId="29501" xr:uid="{48EBFBE5-0487-4672-9717-B7871B7303DF}"/>
    <cellStyle name="20% - Accent3 4 2 3 2 3" xfId="4213" xr:uid="{00000000-0005-0000-0000-00006F040000}"/>
    <cellStyle name="20% - Accent3 4 2 3 2 3 2" xfId="22128" xr:uid="{66BA9304-C543-486E-B5E6-BB7486F09E97}"/>
    <cellStyle name="20% - Accent3 4 2 3 2 3 2 2" xfId="37104" xr:uid="{E902D12F-1193-475C-8F22-1D20B6E61B17}"/>
    <cellStyle name="20% - Accent3 4 2 3 2 3 3" xfId="29500" xr:uid="{6F9E6CD3-E03C-4F9B-8B9A-C2A0AE00974B}"/>
    <cellStyle name="20% - Accent3 4 2 3 2 4" xfId="22130" xr:uid="{540023E5-E386-4DE6-98DB-C5E5CA953BEF}"/>
    <cellStyle name="20% - Accent3 4 2 3 2 4 2" xfId="37106" xr:uid="{148ADB9F-7605-449B-8CA8-4CB328AF8381}"/>
    <cellStyle name="20% - Accent3 4 2 3 2 5" xfId="29502" xr:uid="{553A8471-66E0-4BF6-A195-CEABFEFF8512}"/>
    <cellStyle name="20% - Accent3 4 2 3 3" xfId="4212" xr:uid="{00000000-0005-0000-0000-000070040000}"/>
    <cellStyle name="20% - Accent3 4 2 3 3 2" xfId="4211" xr:uid="{00000000-0005-0000-0000-000071040000}"/>
    <cellStyle name="20% - Accent3 4 2 3 3 2 2" xfId="22126" xr:uid="{CCD3D4DF-186F-410C-BA41-0AFA0EBF5F02}"/>
    <cellStyle name="20% - Accent3 4 2 3 3 2 2 2" xfId="37102" xr:uid="{C89F741A-C2F7-4FD4-A840-3847A96D5F99}"/>
    <cellStyle name="20% - Accent3 4 2 3 3 2 3" xfId="29498" xr:uid="{AF403E14-F6AE-4EFF-943D-93038AEF0075}"/>
    <cellStyle name="20% - Accent3 4 2 3 3 3" xfId="22127" xr:uid="{00F87E22-9919-4826-A0C7-9F8A3A884D38}"/>
    <cellStyle name="20% - Accent3 4 2 3 3 3 2" xfId="37103" xr:uid="{6BAF6339-8AB4-493A-8CC4-DD0CD23A0AE5}"/>
    <cellStyle name="20% - Accent3 4 2 3 3 4" xfId="29499" xr:uid="{2C8D08AE-89C7-431B-B9AF-B7CE09A29FDF}"/>
    <cellStyle name="20% - Accent3 4 2 3 4" xfId="4210" xr:uid="{00000000-0005-0000-0000-000072040000}"/>
    <cellStyle name="20% - Accent3 4 2 3 4 2" xfId="22125" xr:uid="{D6BBC452-C7B5-45AB-B642-637BDFF1D3AF}"/>
    <cellStyle name="20% - Accent3 4 2 3 4 2 2" xfId="37101" xr:uid="{3E61ADE9-FE94-4D61-A495-EDA7C6E9DF46}"/>
    <cellStyle name="20% - Accent3 4 2 3 4 3" xfId="29497" xr:uid="{64388332-B5A6-4C27-ABD7-DE1ED95C4B55}"/>
    <cellStyle name="20% - Accent3 4 2 3 5" xfId="22131" xr:uid="{32282107-6E47-4A14-ADAB-66BE5D992F69}"/>
    <cellStyle name="20% - Accent3 4 2 3 5 2" xfId="37107" xr:uid="{C298216B-87C2-4C3C-A9BA-913667C38B02}"/>
    <cellStyle name="20% - Accent3 4 2 3 6" xfId="29503" xr:uid="{FF8A5B6C-D067-41DC-A98E-1248FAEA8506}"/>
    <cellStyle name="20% - Accent3 4 2 4" xfId="4209" xr:uid="{00000000-0005-0000-0000-000073040000}"/>
    <cellStyle name="20% - Accent3 4 2 5" xfId="4208" xr:uid="{00000000-0005-0000-0000-000074040000}"/>
    <cellStyle name="20% - Accent3 4 2 5 2" xfId="22124" xr:uid="{1BDE1E69-E12A-4B19-99D2-537001194979}"/>
    <cellStyle name="20% - Accent3 4 2 5 2 2" xfId="37100" xr:uid="{1116F14C-B928-4A31-A85F-1EC66D9FE2E0}"/>
    <cellStyle name="20% - Accent3 4 2 5 3" xfId="29496" xr:uid="{71360957-CB2F-4B42-8BC5-87F13AC9DA41}"/>
    <cellStyle name="20% - Accent3 4 3" xfId="4207" xr:uid="{00000000-0005-0000-0000-000075040000}"/>
    <cellStyle name="20% - Accent3 4 3 2" xfId="4206" xr:uid="{00000000-0005-0000-0000-000076040000}"/>
    <cellStyle name="20% - Accent3 4 3 2 2" xfId="4205" xr:uid="{00000000-0005-0000-0000-000077040000}"/>
    <cellStyle name="20% - Accent3 4 3 2 2 2" xfId="22121" xr:uid="{F10666EC-F2A1-428C-965C-58A45AB4B99E}"/>
    <cellStyle name="20% - Accent3 4 3 2 2 2 2" xfId="37097" xr:uid="{AD0B5988-CFCC-4572-A1FF-24CE557DAD79}"/>
    <cellStyle name="20% - Accent3 4 3 2 2 3" xfId="29493" xr:uid="{F56B7B21-EFD7-4A02-BA3E-6674A7A5D2D3}"/>
    <cellStyle name="20% - Accent3 4 3 2 3" xfId="4204" xr:uid="{00000000-0005-0000-0000-000078040000}"/>
    <cellStyle name="20% - Accent3 4 3 2 3 2" xfId="22120" xr:uid="{201BCD26-D842-4B30-99A4-54C3FD7562C1}"/>
    <cellStyle name="20% - Accent3 4 3 2 3 2 2" xfId="37096" xr:uid="{EA6627A7-B5B0-426A-A9B0-2BB25C0B3DD4}"/>
    <cellStyle name="20% - Accent3 4 3 2 3 3" xfId="29492" xr:uid="{A47E2ECC-2D99-4797-B97D-45328BDDD19B}"/>
    <cellStyle name="20% - Accent3 4 3 2 4" xfId="22122" xr:uid="{151074D8-D184-4F3E-BA9D-EB79250A7845}"/>
    <cellStyle name="20% - Accent3 4 3 2 4 2" xfId="37098" xr:uid="{E2DE4C8B-DBDC-4891-B0A9-12C3592EC004}"/>
    <cellStyle name="20% - Accent3 4 3 2 5" xfId="29494" xr:uid="{3CE815B3-0803-4388-85C8-7804F0CF54DE}"/>
    <cellStyle name="20% - Accent3 4 3 3" xfId="4203" xr:uid="{00000000-0005-0000-0000-000079040000}"/>
    <cellStyle name="20% - Accent3 4 3 3 2" xfId="22119" xr:uid="{21B4CF09-DAC2-4AA4-ACE1-7C20A9BA0C3E}"/>
    <cellStyle name="20% - Accent3 4 3 3 2 2" xfId="37095" xr:uid="{0B0D2FBA-BF67-43BE-A3C5-2F23245C1366}"/>
    <cellStyle name="20% - Accent3 4 3 3 3" xfId="29491" xr:uid="{6305C850-90FB-481D-BD3E-74C15E9C0D8A}"/>
    <cellStyle name="20% - Accent3 4 3 4" xfId="4202" xr:uid="{00000000-0005-0000-0000-00007A040000}"/>
    <cellStyle name="20% - Accent3 4 3 4 2" xfId="4201" xr:uid="{00000000-0005-0000-0000-00007B040000}"/>
    <cellStyle name="20% - Accent3 4 3 4 2 2" xfId="22117" xr:uid="{B1FDE936-55ED-4B31-A734-ACBBD4D36AA3}"/>
    <cellStyle name="20% - Accent3 4 3 4 2 2 2" xfId="37093" xr:uid="{D2D123F3-384B-417D-BDB2-AAC657AC25BF}"/>
    <cellStyle name="20% - Accent3 4 3 4 2 3" xfId="29489" xr:uid="{4188BF3C-15E2-4CF4-A528-E06FD683683C}"/>
    <cellStyle name="20% - Accent3 4 3 4 3" xfId="22118" xr:uid="{4EF419A7-C429-4CA3-9C0F-7C88084FDE8E}"/>
    <cellStyle name="20% - Accent3 4 3 4 3 2" xfId="37094" xr:uid="{EDFF51A0-624D-471C-9CA7-1605368F8E32}"/>
    <cellStyle name="20% - Accent3 4 3 4 4" xfId="29490" xr:uid="{E754018D-2826-4987-B86D-868C6F0DA7E8}"/>
    <cellStyle name="20% - Accent3 4 3 5" xfId="4200" xr:uid="{00000000-0005-0000-0000-00007C040000}"/>
    <cellStyle name="20% - Accent3 4 3 5 2" xfId="22116" xr:uid="{D6C8B753-CAD3-4217-B198-EE694A579F7B}"/>
    <cellStyle name="20% - Accent3 4 3 5 2 2" xfId="37092" xr:uid="{673B6921-7DCE-468A-B545-6AF7D1921AEA}"/>
    <cellStyle name="20% - Accent3 4 3 5 3" xfId="29488" xr:uid="{D2AAB384-1311-405A-81B4-4484BCBF88D0}"/>
    <cellStyle name="20% - Accent3 4 3 6" xfId="22123" xr:uid="{0900067F-BFA7-4904-B332-99658AB10CFE}"/>
    <cellStyle name="20% - Accent3 4 3 6 2" xfId="37099" xr:uid="{A09F8893-D1F1-48A9-9446-AE7EFF8B173F}"/>
    <cellStyle name="20% - Accent3 4 3 7" xfId="29495" xr:uid="{F57B5874-85F6-48AE-82D5-C0C6F537B7CF}"/>
    <cellStyle name="20% - Accent3 4 4" xfId="4199" xr:uid="{00000000-0005-0000-0000-00007D040000}"/>
    <cellStyle name="20% - Accent3 4 4 2" xfId="4198" xr:uid="{00000000-0005-0000-0000-00007E040000}"/>
    <cellStyle name="20% - Accent3 4 4 2 2" xfId="4197" xr:uid="{00000000-0005-0000-0000-00007F040000}"/>
    <cellStyle name="20% - Accent3 4 4 2 2 2" xfId="22113" xr:uid="{717E2801-323F-4C51-AE90-CB645A30702D}"/>
    <cellStyle name="20% - Accent3 4 4 2 2 2 2" xfId="37089" xr:uid="{16BCFD1A-21EC-4E8A-9B1E-5A9EABD06F9B}"/>
    <cellStyle name="20% - Accent3 4 4 2 2 3" xfId="29485" xr:uid="{051BF7D8-7B6A-411E-B066-B18E6957368C}"/>
    <cellStyle name="20% - Accent3 4 4 2 3" xfId="4196" xr:uid="{00000000-0005-0000-0000-000080040000}"/>
    <cellStyle name="20% - Accent3 4 4 2 3 2" xfId="22112" xr:uid="{5FDAA38B-4A02-45A8-B1BC-DA55C8E1A1BE}"/>
    <cellStyle name="20% - Accent3 4 4 2 3 2 2" xfId="37088" xr:uid="{4FF42300-0F05-47DB-964B-1C7D4BCC6061}"/>
    <cellStyle name="20% - Accent3 4 4 2 3 3" xfId="29484" xr:uid="{FE26CA90-18C2-4455-B2AB-CC5551B07FCE}"/>
    <cellStyle name="20% - Accent3 4 4 2 4" xfId="22114" xr:uid="{46FFEAAE-3321-44DF-A962-1F9FC6D9DEC3}"/>
    <cellStyle name="20% - Accent3 4 4 2 4 2" xfId="37090" xr:uid="{0904B184-6884-4F8D-94C2-2F53C21925C7}"/>
    <cellStyle name="20% - Accent3 4 4 2 5" xfId="29486" xr:uid="{CD36347C-41D7-47E2-AEDB-38F8EBE60006}"/>
    <cellStyle name="20% - Accent3 4 4 3" xfId="4195" xr:uid="{00000000-0005-0000-0000-000081040000}"/>
    <cellStyle name="20% - Accent3 4 4 3 2" xfId="4194" xr:uid="{00000000-0005-0000-0000-000082040000}"/>
    <cellStyle name="20% - Accent3 4 4 3 2 2" xfId="22110" xr:uid="{535B62EA-4111-471E-8F78-66DBBC049125}"/>
    <cellStyle name="20% - Accent3 4 4 3 2 2 2" xfId="37086" xr:uid="{273F1C09-7BEE-411C-B7D7-3740705B0BCB}"/>
    <cellStyle name="20% - Accent3 4 4 3 2 3" xfId="29482" xr:uid="{8F2F1117-0232-4773-97FC-A518538BEF3A}"/>
    <cellStyle name="20% - Accent3 4 4 3 3" xfId="22111" xr:uid="{88305475-4694-4908-839C-8378E3B35C4E}"/>
    <cellStyle name="20% - Accent3 4 4 3 3 2" xfId="37087" xr:uid="{DB85D71E-A343-4214-9939-99A9F0582997}"/>
    <cellStyle name="20% - Accent3 4 4 3 4" xfId="29483" xr:uid="{98880040-4810-437A-A12F-C437D3DB707D}"/>
    <cellStyle name="20% - Accent3 4 4 4" xfId="4193" xr:uid="{00000000-0005-0000-0000-000083040000}"/>
    <cellStyle name="20% - Accent3 4 4 4 2" xfId="22109" xr:uid="{8EC04AD1-8659-4156-AF70-A7782B6306FE}"/>
    <cellStyle name="20% - Accent3 4 4 4 2 2" xfId="37085" xr:uid="{78AD051E-0FA6-43BA-AD16-119152879C40}"/>
    <cellStyle name="20% - Accent3 4 4 4 3" xfId="29481" xr:uid="{BF908A4A-AA95-4D34-A39B-988960F31E6E}"/>
    <cellStyle name="20% - Accent3 4 4 5" xfId="22115" xr:uid="{9042DC7F-AA26-46CC-A7E6-BF4F7A3E3E90}"/>
    <cellStyle name="20% - Accent3 4 4 5 2" xfId="37091" xr:uid="{5A1DB783-4A2A-4221-B52B-FEE8D34982EB}"/>
    <cellStyle name="20% - Accent3 4 4 6" xfId="29487" xr:uid="{6E5B891B-20C3-42FF-AB58-FD705EDA7BE3}"/>
    <cellStyle name="20% - Accent3 4 5" xfId="4192" xr:uid="{00000000-0005-0000-0000-000084040000}"/>
    <cellStyle name="20% - Accent3 4 5 2" xfId="4191" xr:uid="{00000000-0005-0000-0000-000085040000}"/>
    <cellStyle name="20% - Accent3 4 5 2 2" xfId="4190" xr:uid="{00000000-0005-0000-0000-000086040000}"/>
    <cellStyle name="20% - Accent3 4 5 2 2 2" xfId="22106" xr:uid="{2A1B8F87-6BA8-4ABB-B7A1-5B14394D63FC}"/>
    <cellStyle name="20% - Accent3 4 5 2 2 2 2" xfId="37082" xr:uid="{4CACED30-9556-4F45-B706-A8AE49A2A75B}"/>
    <cellStyle name="20% - Accent3 4 5 2 2 3" xfId="29478" xr:uid="{769AC2FE-D3AF-4B9E-9737-98D4EA21F4D9}"/>
    <cellStyle name="20% - Accent3 4 5 2 3" xfId="4189" xr:uid="{00000000-0005-0000-0000-000087040000}"/>
    <cellStyle name="20% - Accent3 4 5 2 3 2" xfId="22105" xr:uid="{6BFD071D-27C0-48C8-832C-B81B74F69BBE}"/>
    <cellStyle name="20% - Accent3 4 5 2 3 2 2" xfId="37081" xr:uid="{D543D20B-7E03-4F2C-9CB8-FFF5F83E6370}"/>
    <cellStyle name="20% - Accent3 4 5 2 3 3" xfId="29477" xr:uid="{4AC59E63-51DC-4DF8-A8C5-E3F9AB79F37C}"/>
    <cellStyle name="20% - Accent3 4 5 2 4" xfId="22107" xr:uid="{8962B216-0873-4C34-AAF1-30EE29165AE0}"/>
    <cellStyle name="20% - Accent3 4 5 2 4 2" xfId="37083" xr:uid="{AF13253C-81AA-4D5D-8048-3E588A8D1B56}"/>
    <cellStyle name="20% - Accent3 4 5 2 5" xfId="29479" xr:uid="{9FE4CFF6-9AF7-4E9E-982D-CF10D4DC9CA2}"/>
    <cellStyle name="20% - Accent3 4 5 3" xfId="4188" xr:uid="{00000000-0005-0000-0000-000088040000}"/>
    <cellStyle name="20% - Accent3 4 5 3 2" xfId="4187" xr:uid="{00000000-0005-0000-0000-000089040000}"/>
    <cellStyle name="20% - Accent3 4 5 3 2 2" xfId="22103" xr:uid="{4A9235BB-8F3E-44F7-8FB0-047BEC86C2E5}"/>
    <cellStyle name="20% - Accent3 4 5 3 2 2 2" xfId="37079" xr:uid="{42BD5CE4-F2D8-4910-BA91-DAD0C6C843A0}"/>
    <cellStyle name="20% - Accent3 4 5 3 2 3" xfId="29475" xr:uid="{513238B6-2278-4C4C-A7F1-9FFB36C1E364}"/>
    <cellStyle name="20% - Accent3 4 5 3 3" xfId="22104" xr:uid="{584CCA79-3D5E-4896-BF97-7E74966918F2}"/>
    <cellStyle name="20% - Accent3 4 5 3 3 2" xfId="37080" xr:uid="{14FB73A1-6BB3-42E3-B75A-AE220B30CCEB}"/>
    <cellStyle name="20% - Accent3 4 5 3 4" xfId="29476" xr:uid="{B9036A45-60D6-475D-8F4E-9DB36E1585ED}"/>
    <cellStyle name="20% - Accent3 4 5 4" xfId="4186" xr:uid="{00000000-0005-0000-0000-00008A040000}"/>
    <cellStyle name="20% - Accent3 4 5 4 2" xfId="22102" xr:uid="{B0FB678E-E325-40E2-84C0-ABDA51478341}"/>
    <cellStyle name="20% - Accent3 4 5 4 2 2" xfId="37078" xr:uid="{5E1A4A80-A3C7-4685-824C-B5B929C885DF}"/>
    <cellStyle name="20% - Accent3 4 5 4 3" xfId="29474" xr:uid="{E60C2627-61CB-4D6C-B427-5C7568DC3A37}"/>
    <cellStyle name="20% - Accent3 4 5 5" xfId="22108" xr:uid="{F24924CE-984E-4CAE-8338-FF1B2CBE4D05}"/>
    <cellStyle name="20% - Accent3 4 5 5 2" xfId="37084" xr:uid="{C22F7EE8-4C6C-4102-877A-9B2E3A709BEB}"/>
    <cellStyle name="20% - Accent3 4 5 6" xfId="29480" xr:uid="{B179B04F-E1EE-455F-99E9-7AF55DBF7C4A}"/>
    <cellStyle name="20% - Accent3 4 6" xfId="4185" xr:uid="{00000000-0005-0000-0000-00008B040000}"/>
    <cellStyle name="20% - Accent3 4 6 2" xfId="4184" xr:uid="{00000000-0005-0000-0000-00008C040000}"/>
    <cellStyle name="20% - Accent3 4 6 2 2" xfId="22100" xr:uid="{165A78AD-D753-468C-AB74-1555F9286223}"/>
    <cellStyle name="20% - Accent3 4 6 2 2 2" xfId="37076" xr:uid="{45777EBD-9F30-4E7A-A3DC-61C83FECA0B3}"/>
    <cellStyle name="20% - Accent3 4 6 2 3" xfId="29472" xr:uid="{1AC118B7-7E59-4772-A323-1292B9DA3CEE}"/>
    <cellStyle name="20% - Accent3 4 6 3" xfId="4183" xr:uid="{00000000-0005-0000-0000-00008D040000}"/>
    <cellStyle name="20% - Accent3 4 6 3 2" xfId="22099" xr:uid="{D0E8E7E3-F36F-4010-AD71-A3479633A970}"/>
    <cellStyle name="20% - Accent3 4 6 3 2 2" xfId="37075" xr:uid="{7CA145D9-D7EE-40E9-BF97-B3647A39E369}"/>
    <cellStyle name="20% - Accent3 4 6 3 3" xfId="29471" xr:uid="{AB3344CE-5114-4C1B-8553-079F6AACFD13}"/>
    <cellStyle name="20% - Accent3 4 6 4" xfId="22101" xr:uid="{D022B966-93C3-4652-BD69-20C320B7B380}"/>
    <cellStyle name="20% - Accent3 4 6 4 2" xfId="37077" xr:uid="{048D2721-9E34-49C3-B36E-DDFEF3339C23}"/>
    <cellStyle name="20% - Accent3 4 6 5" xfId="29473" xr:uid="{24655BC8-B380-45A3-89FB-62483E4A949B}"/>
    <cellStyle name="20% - Accent3 4 7" xfId="4182" xr:uid="{00000000-0005-0000-0000-00008E040000}"/>
    <cellStyle name="20% - Accent3 4 7 2" xfId="22098" xr:uid="{DE718168-27C0-4940-A677-E333559EBE94}"/>
    <cellStyle name="20% - Accent3 4 7 2 2" xfId="37074" xr:uid="{7BF91BD9-E25B-4DF1-BAF0-6003ED313656}"/>
    <cellStyle name="20% - Accent3 4 7 3" xfId="29470" xr:uid="{14FEFC8E-ACA6-439B-84CE-016F9397529F}"/>
    <cellStyle name="20% - Accent3 4 8" xfId="4181" xr:uid="{00000000-0005-0000-0000-00008F040000}"/>
    <cellStyle name="20% - Accent3 4 8 2" xfId="4180" xr:uid="{00000000-0005-0000-0000-000090040000}"/>
    <cellStyle name="20% - Accent3 4 8 2 2" xfId="22096" xr:uid="{7B77BC6F-4AF8-416E-9B4A-A0FA48EED273}"/>
    <cellStyle name="20% - Accent3 4 8 2 2 2" xfId="37072" xr:uid="{A8D05274-F527-4079-BB82-67DCE880E7A4}"/>
    <cellStyle name="20% - Accent3 4 8 2 3" xfId="29468" xr:uid="{328D6057-B07E-4119-B8D6-2DD482FF4E6B}"/>
    <cellStyle name="20% - Accent3 4 8 3" xfId="22097" xr:uid="{3D8F944B-1C34-4E10-BA16-8D25B6ABB901}"/>
    <cellStyle name="20% - Accent3 4 8 3 2" xfId="37073" xr:uid="{2D9A5FA5-87B7-4077-893A-0D1FFDE6A7B5}"/>
    <cellStyle name="20% - Accent3 4 8 4" xfId="29469" xr:uid="{123B9E4C-A7FD-4DD6-A707-ACA35D263EB4}"/>
    <cellStyle name="20% - Accent3 4 9" xfId="4179" xr:uid="{00000000-0005-0000-0000-000091040000}"/>
    <cellStyle name="20% - Accent3 4 9 2" xfId="22095" xr:uid="{675B169D-27BE-4823-89BA-F0D6D5B2E981}"/>
    <cellStyle name="20% - Accent3 4 9 2 2" xfId="37071" xr:uid="{9ACF0A32-42A6-4D75-A3E8-85A8BA41B9DE}"/>
    <cellStyle name="20% - Accent3 4 9 3" xfId="29467" xr:uid="{B59CA78A-1002-4A7B-8C9F-AFF64AC32AFE}"/>
    <cellStyle name="20% - Accent3 5" xfId="188" xr:uid="{00000000-0005-0000-0000-000026000000}"/>
    <cellStyle name="20% - Accent3 5 2" xfId="4177" xr:uid="{00000000-0005-0000-0000-000093040000}"/>
    <cellStyle name="20% - Accent3 5 2 2" xfId="4176" xr:uid="{00000000-0005-0000-0000-000094040000}"/>
    <cellStyle name="20% - Accent3 5 2 2 2" xfId="4175" xr:uid="{00000000-0005-0000-0000-000095040000}"/>
    <cellStyle name="20% - Accent3 5 2 2 2 2" xfId="4174" xr:uid="{00000000-0005-0000-0000-000096040000}"/>
    <cellStyle name="20% - Accent3 5 2 2 2 2 2" xfId="4173" xr:uid="{00000000-0005-0000-0000-000097040000}"/>
    <cellStyle name="20% - Accent3 5 2 2 2 2 2 2" xfId="22090" xr:uid="{D5EB72FC-20C3-4CF2-8AE3-C562BD9E4492}"/>
    <cellStyle name="20% - Accent3 5 2 2 2 2 2 2 2" xfId="37066" xr:uid="{082C48CB-5CC4-4661-ACA8-793DCFB0C70A}"/>
    <cellStyle name="20% - Accent3 5 2 2 2 2 2 3" xfId="29462" xr:uid="{CA77B759-CAC3-499F-9094-A04A1AD2E38E}"/>
    <cellStyle name="20% - Accent3 5 2 2 2 2 3" xfId="4172" xr:uid="{00000000-0005-0000-0000-000098040000}"/>
    <cellStyle name="20% - Accent3 5 2 2 2 2 3 2" xfId="22089" xr:uid="{D75A9C63-38E1-4DFE-98DE-7EB40C229F10}"/>
    <cellStyle name="20% - Accent3 5 2 2 2 2 3 2 2" xfId="37065" xr:uid="{A81AD67A-AE9B-49C3-9B5A-93F827C18E49}"/>
    <cellStyle name="20% - Accent3 5 2 2 2 2 3 3" xfId="29461" xr:uid="{EA486FFA-EAA3-490F-B70B-98C6BAD39B6F}"/>
    <cellStyle name="20% - Accent3 5 2 2 2 2 4" xfId="22091" xr:uid="{0CEFF4C9-D58E-4DCF-8D77-2EE7CBF445BC}"/>
    <cellStyle name="20% - Accent3 5 2 2 2 2 4 2" xfId="37067" xr:uid="{2D9BE3C2-45B3-4671-A03C-46234BADD40F}"/>
    <cellStyle name="20% - Accent3 5 2 2 2 2 5" xfId="29463" xr:uid="{84CDD071-8542-4E82-8D48-577A6C8E65FC}"/>
    <cellStyle name="20% - Accent3 5 2 2 2 3" xfId="4171" xr:uid="{00000000-0005-0000-0000-000099040000}"/>
    <cellStyle name="20% - Accent3 5 2 2 2 3 2" xfId="4170" xr:uid="{00000000-0005-0000-0000-00009A040000}"/>
    <cellStyle name="20% - Accent3 5 2 2 2 3 2 2" xfId="22087" xr:uid="{F8FBF88E-27BB-48AC-B86D-C6109F6CB046}"/>
    <cellStyle name="20% - Accent3 5 2 2 2 3 2 2 2" xfId="37063" xr:uid="{4AFC6189-B0C5-462B-83FE-B86BB062D872}"/>
    <cellStyle name="20% - Accent3 5 2 2 2 3 2 3" xfId="29459" xr:uid="{C7BACFFB-3B82-4743-B51F-98ACCDA7412A}"/>
    <cellStyle name="20% - Accent3 5 2 2 2 3 3" xfId="22088" xr:uid="{1913AAC8-832A-4A53-AA44-256364519BFD}"/>
    <cellStyle name="20% - Accent3 5 2 2 2 3 3 2" xfId="37064" xr:uid="{5065D752-78F8-4087-BB05-9E1996A3A22A}"/>
    <cellStyle name="20% - Accent3 5 2 2 2 3 4" xfId="29460" xr:uid="{E158897E-5F27-44A3-A3AC-C5E795202403}"/>
    <cellStyle name="20% - Accent3 5 2 2 2 4" xfId="4169" xr:uid="{00000000-0005-0000-0000-00009B040000}"/>
    <cellStyle name="20% - Accent3 5 2 2 2 4 2" xfId="22086" xr:uid="{C0AFCBA1-15D6-4BD1-A7BB-B594ECF4F304}"/>
    <cellStyle name="20% - Accent3 5 2 2 2 4 2 2" xfId="37062" xr:uid="{49326E2D-4C53-4FB7-B903-C6FE62CD4382}"/>
    <cellStyle name="20% - Accent3 5 2 2 2 4 3" xfId="29458" xr:uid="{896B679F-9E08-4A7C-85C7-A5553B69AF6C}"/>
    <cellStyle name="20% - Accent3 5 2 2 2 5" xfId="22092" xr:uid="{D201A778-7455-40D5-B192-E44E96DC64BE}"/>
    <cellStyle name="20% - Accent3 5 2 2 2 5 2" xfId="37068" xr:uid="{0E4741B3-49E2-45E7-876A-37D7FCB57A67}"/>
    <cellStyle name="20% - Accent3 5 2 2 2 6" xfId="29464" xr:uid="{75E63393-F2F9-4C38-A2D5-8B36C6CD97D0}"/>
    <cellStyle name="20% - Accent3 5 2 2 3" xfId="4168" xr:uid="{00000000-0005-0000-0000-00009C040000}"/>
    <cellStyle name="20% - Accent3 5 2 2 3 2" xfId="4167" xr:uid="{00000000-0005-0000-0000-00009D040000}"/>
    <cellStyle name="20% - Accent3 5 2 2 3 2 2" xfId="22084" xr:uid="{C39FC67E-2727-49F9-993D-D40AC0CD436A}"/>
    <cellStyle name="20% - Accent3 5 2 2 3 2 2 2" xfId="37060" xr:uid="{22DA8157-D293-4C18-9C27-A0510CAB275E}"/>
    <cellStyle name="20% - Accent3 5 2 2 3 2 3" xfId="29456" xr:uid="{F9ED784C-D99A-4C9D-9FBC-65F63A1DE194}"/>
    <cellStyle name="20% - Accent3 5 2 2 3 3" xfId="4166" xr:uid="{00000000-0005-0000-0000-00009E040000}"/>
    <cellStyle name="20% - Accent3 5 2 2 3 3 2" xfId="22083" xr:uid="{0E2A27DC-EAC3-4797-8C6D-8D791F2425A6}"/>
    <cellStyle name="20% - Accent3 5 2 2 3 3 2 2" xfId="37059" xr:uid="{763491C8-5128-453B-A9DE-506127E2A15A}"/>
    <cellStyle name="20% - Accent3 5 2 2 3 3 3" xfId="29455" xr:uid="{B2B4E03E-05DD-4618-A46C-E356330F39E0}"/>
    <cellStyle name="20% - Accent3 5 2 2 3 4" xfId="22085" xr:uid="{C72292A8-12E3-4C7F-91C9-F3DBD929CEFF}"/>
    <cellStyle name="20% - Accent3 5 2 2 3 4 2" xfId="37061" xr:uid="{9855EEFC-4EFD-4811-BD15-A2A5A2231271}"/>
    <cellStyle name="20% - Accent3 5 2 2 3 5" xfId="29457" xr:uid="{511DBD1E-40CA-4009-9FAD-72654B173FFA}"/>
    <cellStyle name="20% - Accent3 5 2 2 4" xfId="4165" xr:uid="{00000000-0005-0000-0000-00009F040000}"/>
    <cellStyle name="20% - Accent3 5 2 2 4 2" xfId="22082" xr:uid="{171513DE-6485-4119-AA27-EF038DE34B0C}"/>
    <cellStyle name="20% - Accent3 5 2 2 4 2 2" xfId="37058" xr:uid="{CFA40481-43D6-4839-878B-3282A92EC72C}"/>
    <cellStyle name="20% - Accent3 5 2 2 4 3" xfId="29454" xr:uid="{EC01B469-4E1D-4813-B0A7-175FBFA4473A}"/>
    <cellStyle name="20% - Accent3 5 2 2 5" xfId="4164" xr:uid="{00000000-0005-0000-0000-0000A0040000}"/>
    <cellStyle name="20% - Accent3 5 2 2 5 2" xfId="4163" xr:uid="{00000000-0005-0000-0000-0000A1040000}"/>
    <cellStyle name="20% - Accent3 5 2 2 5 2 2" xfId="22080" xr:uid="{3C14F70C-AD5E-401A-A196-637A33C0C263}"/>
    <cellStyle name="20% - Accent3 5 2 2 5 2 2 2" xfId="37056" xr:uid="{EEEDED15-4B53-430F-BA65-487FAEEA3CFC}"/>
    <cellStyle name="20% - Accent3 5 2 2 5 2 3" xfId="29452" xr:uid="{66246041-4BD5-47A6-9A95-B898AA4B32E4}"/>
    <cellStyle name="20% - Accent3 5 2 2 5 3" xfId="22081" xr:uid="{35D714B0-D285-4FA5-A33A-3C5DD785D34A}"/>
    <cellStyle name="20% - Accent3 5 2 2 5 3 2" xfId="37057" xr:uid="{3115A8C4-5498-40E8-A449-90B8670A1E68}"/>
    <cellStyle name="20% - Accent3 5 2 2 5 4" xfId="29453" xr:uid="{0FBB231C-A47E-4769-A140-143C1A0C9BCF}"/>
    <cellStyle name="20% - Accent3 5 2 2 6" xfId="4162" xr:uid="{00000000-0005-0000-0000-0000A2040000}"/>
    <cellStyle name="20% - Accent3 5 2 2 6 2" xfId="22079" xr:uid="{A8C85166-221D-4FB0-98B7-46848722EDC2}"/>
    <cellStyle name="20% - Accent3 5 2 2 6 2 2" xfId="37055" xr:uid="{75B300D2-37C4-4C47-B7FE-2022E67FAC0D}"/>
    <cellStyle name="20% - Accent3 5 2 2 6 3" xfId="29451" xr:uid="{E9BB9946-345B-490E-8813-BF5EB636A7BD}"/>
    <cellStyle name="20% - Accent3 5 2 2 7" xfId="22093" xr:uid="{13DA9E44-0247-4382-87D0-406CFC637178}"/>
    <cellStyle name="20% - Accent3 5 2 2 7 2" xfId="37069" xr:uid="{E4C60B5E-F37F-47F5-8A4B-652CAC2AFEE8}"/>
    <cellStyle name="20% - Accent3 5 2 2 8" xfId="29465" xr:uid="{1EB5AE1F-AE3A-478C-9026-2824ED107F76}"/>
    <cellStyle name="20% - Accent3 5 2 3" xfId="4161" xr:uid="{00000000-0005-0000-0000-0000A3040000}"/>
    <cellStyle name="20% - Accent3 5 2 3 2" xfId="4160" xr:uid="{00000000-0005-0000-0000-0000A4040000}"/>
    <cellStyle name="20% - Accent3 5 2 3 2 2" xfId="4159" xr:uid="{00000000-0005-0000-0000-0000A5040000}"/>
    <cellStyle name="20% - Accent3 5 2 3 2 2 2" xfId="22076" xr:uid="{B24BBB74-B1AD-4743-BFC9-EC3BC10908AD}"/>
    <cellStyle name="20% - Accent3 5 2 3 2 2 2 2" xfId="37052" xr:uid="{089759DE-1228-4751-9D21-92339A607DCE}"/>
    <cellStyle name="20% - Accent3 5 2 3 2 2 3" xfId="29448" xr:uid="{6B7ABC6D-E337-483C-9292-DF08302A1EF9}"/>
    <cellStyle name="20% - Accent3 5 2 3 2 3" xfId="4158" xr:uid="{00000000-0005-0000-0000-0000A6040000}"/>
    <cellStyle name="20% - Accent3 5 2 3 2 3 2" xfId="22075" xr:uid="{8EAD4C5F-0E8C-4779-A0A4-8A794D1E5734}"/>
    <cellStyle name="20% - Accent3 5 2 3 2 3 2 2" xfId="37051" xr:uid="{6114E1F2-2FF2-43FE-BAF7-35AF800DF64A}"/>
    <cellStyle name="20% - Accent3 5 2 3 2 3 3" xfId="29447" xr:uid="{151582FE-C448-4660-801E-1FA7220B482B}"/>
    <cellStyle name="20% - Accent3 5 2 3 2 4" xfId="22077" xr:uid="{C7B6686F-DEEF-41BA-8E84-BC7BB8472D67}"/>
    <cellStyle name="20% - Accent3 5 2 3 2 4 2" xfId="37053" xr:uid="{067CD9EA-4C47-4C14-BB7A-888A53F20B6A}"/>
    <cellStyle name="20% - Accent3 5 2 3 2 5" xfId="29449" xr:uid="{FF0A5572-850A-43B8-BB28-BCF8815D6169}"/>
    <cellStyle name="20% - Accent3 5 2 3 3" xfId="4157" xr:uid="{00000000-0005-0000-0000-0000A7040000}"/>
    <cellStyle name="20% - Accent3 5 2 3 3 2" xfId="4156" xr:uid="{00000000-0005-0000-0000-0000A8040000}"/>
    <cellStyle name="20% - Accent3 5 2 3 3 2 2" xfId="22073" xr:uid="{553AFCA1-4C50-47EB-AC77-DB5588B769CD}"/>
    <cellStyle name="20% - Accent3 5 2 3 3 2 2 2" xfId="37049" xr:uid="{33D36A59-FB25-4EE1-90EE-32CE7406C29F}"/>
    <cellStyle name="20% - Accent3 5 2 3 3 2 3" xfId="29445" xr:uid="{8BE92501-A032-4978-B0EF-E421383448ED}"/>
    <cellStyle name="20% - Accent3 5 2 3 3 3" xfId="22074" xr:uid="{19F51BCF-2FFE-42FB-ABD3-96CDEB193571}"/>
    <cellStyle name="20% - Accent3 5 2 3 3 3 2" xfId="37050" xr:uid="{067C55A8-AE35-4E17-AD64-02BBB81CD436}"/>
    <cellStyle name="20% - Accent3 5 2 3 3 4" xfId="29446" xr:uid="{0F343E35-1E09-444F-8BEC-6B0BE342E9B2}"/>
    <cellStyle name="20% - Accent3 5 2 3 4" xfId="4155" xr:uid="{00000000-0005-0000-0000-0000A9040000}"/>
    <cellStyle name="20% - Accent3 5 2 3 4 2" xfId="22072" xr:uid="{8851D9E1-488C-49DE-A4B2-087A53E6D8F2}"/>
    <cellStyle name="20% - Accent3 5 2 3 4 2 2" xfId="37048" xr:uid="{7B82CFA0-13B0-4E77-A320-DED31644E9BA}"/>
    <cellStyle name="20% - Accent3 5 2 3 4 3" xfId="29444" xr:uid="{341E5E06-8329-4A22-A794-0E9D86EA76CF}"/>
    <cellStyle name="20% - Accent3 5 2 3 5" xfId="22078" xr:uid="{B103A13A-6E0D-4B17-9BBF-556EA56231DF}"/>
    <cellStyle name="20% - Accent3 5 2 3 5 2" xfId="37054" xr:uid="{C9799DBA-4C42-4060-B5E3-66396B8E5BFA}"/>
    <cellStyle name="20% - Accent3 5 2 3 6" xfId="29450" xr:uid="{BA693796-C6F1-47B3-B621-8491BD954344}"/>
    <cellStyle name="20% - Accent3 5 2 4" xfId="4154" xr:uid="{00000000-0005-0000-0000-0000AA040000}"/>
    <cellStyle name="20% - Accent3 5 2 5" xfId="4153" xr:uid="{00000000-0005-0000-0000-0000AB040000}"/>
    <cellStyle name="20% - Accent3 5 2 5 2" xfId="22071" xr:uid="{BE0E96DE-FCE9-4918-9160-B095615CC5FE}"/>
    <cellStyle name="20% - Accent3 5 2 5 2 2" xfId="37047" xr:uid="{95509ADC-CB91-4FAD-8CC7-3B3B01DD4FC3}"/>
    <cellStyle name="20% - Accent3 5 2 5 3" xfId="29443" xr:uid="{1E91182A-975F-47A2-B5E2-68F8F16503C4}"/>
    <cellStyle name="20% - Accent3 5 3" xfId="4152" xr:uid="{00000000-0005-0000-0000-0000AC040000}"/>
    <cellStyle name="20% - Accent3 5 3 2" xfId="4151" xr:uid="{00000000-0005-0000-0000-0000AD040000}"/>
    <cellStyle name="20% - Accent3 5 3 2 2" xfId="4150" xr:uid="{00000000-0005-0000-0000-0000AE040000}"/>
    <cellStyle name="20% - Accent3 5 3 2 2 2" xfId="22068" xr:uid="{131F2E01-01B4-416D-84D4-3D90AA9E14C4}"/>
    <cellStyle name="20% - Accent3 5 3 2 2 2 2" xfId="37044" xr:uid="{3D282B33-76AE-4CAA-B1C8-7E12D182AF53}"/>
    <cellStyle name="20% - Accent3 5 3 2 2 3" xfId="29440" xr:uid="{74DD820E-6502-457B-ADCC-1B9D78B95CF4}"/>
    <cellStyle name="20% - Accent3 5 3 2 3" xfId="4149" xr:uid="{00000000-0005-0000-0000-0000AF040000}"/>
    <cellStyle name="20% - Accent3 5 3 2 3 2" xfId="22067" xr:uid="{84C060A3-2416-4AB6-963D-83E870A34920}"/>
    <cellStyle name="20% - Accent3 5 3 2 3 2 2" xfId="37043" xr:uid="{E33316A5-4D77-4597-98D9-C0361574AC01}"/>
    <cellStyle name="20% - Accent3 5 3 2 3 3" xfId="29439" xr:uid="{BF057205-29A9-42BC-B660-8671277C3982}"/>
    <cellStyle name="20% - Accent3 5 3 2 4" xfId="22069" xr:uid="{F5BE14AA-48C3-4BFD-8E2F-000FA22E8140}"/>
    <cellStyle name="20% - Accent3 5 3 2 4 2" xfId="37045" xr:uid="{65F6AA6F-2EE8-4D39-A4B3-E2356266231A}"/>
    <cellStyle name="20% - Accent3 5 3 2 5" xfId="29441" xr:uid="{7485A6E2-C604-42B2-AFB9-D131CE698478}"/>
    <cellStyle name="20% - Accent3 5 3 3" xfId="4148" xr:uid="{00000000-0005-0000-0000-0000B0040000}"/>
    <cellStyle name="20% - Accent3 5 3 3 2" xfId="22066" xr:uid="{346E9F3A-B234-440D-8EF7-B94B1F556E46}"/>
    <cellStyle name="20% - Accent3 5 3 3 2 2" xfId="37042" xr:uid="{56896873-549B-44F1-B2F1-01D6274A984A}"/>
    <cellStyle name="20% - Accent3 5 3 3 3" xfId="29438" xr:uid="{D46EA936-871E-4E77-91C2-85CDBF2C2CD5}"/>
    <cellStyle name="20% - Accent3 5 3 4" xfId="4147" xr:uid="{00000000-0005-0000-0000-0000B1040000}"/>
    <cellStyle name="20% - Accent3 5 3 4 2" xfId="4146" xr:uid="{00000000-0005-0000-0000-0000B2040000}"/>
    <cellStyle name="20% - Accent3 5 3 4 2 2" xfId="22064" xr:uid="{795D27F1-8000-4459-9A17-A9FBC094DE30}"/>
    <cellStyle name="20% - Accent3 5 3 4 2 2 2" xfId="37040" xr:uid="{DC4F596E-0AF6-4CEA-B394-620512E5FD8C}"/>
    <cellStyle name="20% - Accent3 5 3 4 2 3" xfId="29436" xr:uid="{EB023829-F304-4E69-8694-8F37B750C263}"/>
    <cellStyle name="20% - Accent3 5 3 4 3" xfId="22065" xr:uid="{99A1A4AF-BC89-45B5-961A-D5AA410DDB30}"/>
    <cellStyle name="20% - Accent3 5 3 4 3 2" xfId="37041" xr:uid="{9D468FC5-694C-40AB-94D3-BDF2D3614F52}"/>
    <cellStyle name="20% - Accent3 5 3 4 4" xfId="29437" xr:uid="{88720079-241F-4A2F-A05B-59372831B874}"/>
    <cellStyle name="20% - Accent3 5 3 5" xfId="4145" xr:uid="{00000000-0005-0000-0000-0000B3040000}"/>
    <cellStyle name="20% - Accent3 5 3 5 2" xfId="22063" xr:uid="{1A0CAB86-88E7-4E27-A2D3-22A2BD0B3959}"/>
    <cellStyle name="20% - Accent3 5 3 5 2 2" xfId="37039" xr:uid="{59CB0A89-CDD4-41E4-8E1E-F4B2038025C6}"/>
    <cellStyle name="20% - Accent3 5 3 5 3" xfId="29435" xr:uid="{BF2B9E9E-C232-4393-AF65-AB05FDBAF4A3}"/>
    <cellStyle name="20% - Accent3 5 3 6" xfId="22070" xr:uid="{5993D202-D858-488E-B639-8C9C91FBAE18}"/>
    <cellStyle name="20% - Accent3 5 3 6 2" xfId="37046" xr:uid="{5AE3ED44-311A-4658-BE23-7604F0DDA502}"/>
    <cellStyle name="20% - Accent3 5 3 7" xfId="29442" xr:uid="{5DE5AC87-E30F-445D-A591-7D25F4116C36}"/>
    <cellStyle name="20% - Accent3 5 4" xfId="4144" xr:uid="{00000000-0005-0000-0000-0000B4040000}"/>
    <cellStyle name="20% - Accent3 5 4 2" xfId="4143" xr:uid="{00000000-0005-0000-0000-0000B5040000}"/>
    <cellStyle name="20% - Accent3 5 4 2 2" xfId="4142" xr:uid="{00000000-0005-0000-0000-0000B6040000}"/>
    <cellStyle name="20% - Accent3 5 4 2 2 2" xfId="22060" xr:uid="{FE7DC805-138B-44E8-A23E-A5952DA1AFE9}"/>
    <cellStyle name="20% - Accent3 5 4 2 2 2 2" xfId="37036" xr:uid="{58A6CB55-61EF-41B2-A1B7-88096081CC34}"/>
    <cellStyle name="20% - Accent3 5 4 2 2 3" xfId="29432" xr:uid="{BE518549-E97C-44AF-A6F4-DA0266FF92C9}"/>
    <cellStyle name="20% - Accent3 5 4 2 3" xfId="4141" xr:uid="{00000000-0005-0000-0000-0000B7040000}"/>
    <cellStyle name="20% - Accent3 5 4 2 3 2" xfId="22059" xr:uid="{5A057806-A10F-41C8-AC32-5D1E4CF2D14D}"/>
    <cellStyle name="20% - Accent3 5 4 2 3 2 2" xfId="37035" xr:uid="{901FB99A-D0A4-4506-9E29-D0CFF598B685}"/>
    <cellStyle name="20% - Accent3 5 4 2 3 3" xfId="29431" xr:uid="{6D5E329F-1CA7-4064-ACDF-441612E213BE}"/>
    <cellStyle name="20% - Accent3 5 4 2 4" xfId="22061" xr:uid="{311E2C43-E43E-4EF2-92E0-6045E1C36184}"/>
    <cellStyle name="20% - Accent3 5 4 2 4 2" xfId="37037" xr:uid="{7081049A-1456-4EB7-8E5A-42CE2BC11743}"/>
    <cellStyle name="20% - Accent3 5 4 2 5" xfId="29433" xr:uid="{53010182-7CDC-44D7-83D7-E1D7CABA72B4}"/>
    <cellStyle name="20% - Accent3 5 4 3" xfId="4140" xr:uid="{00000000-0005-0000-0000-0000B8040000}"/>
    <cellStyle name="20% - Accent3 5 4 3 2" xfId="4139" xr:uid="{00000000-0005-0000-0000-0000B9040000}"/>
    <cellStyle name="20% - Accent3 5 4 3 2 2" xfId="22057" xr:uid="{8DA676E5-E502-4B88-9238-8CCBC41E24C1}"/>
    <cellStyle name="20% - Accent3 5 4 3 2 2 2" xfId="37033" xr:uid="{5A2983AE-1E7A-4268-BE0D-AFD3F2628512}"/>
    <cellStyle name="20% - Accent3 5 4 3 2 3" xfId="29429" xr:uid="{6DC08329-A351-4D90-AAF2-59C486C070FE}"/>
    <cellStyle name="20% - Accent3 5 4 3 3" xfId="22058" xr:uid="{EF4A5935-CDCB-4FE8-AF8B-037F3EBFC3CC}"/>
    <cellStyle name="20% - Accent3 5 4 3 3 2" xfId="37034" xr:uid="{BA7C22A7-5FB0-4A82-9843-A507548D4DDE}"/>
    <cellStyle name="20% - Accent3 5 4 3 4" xfId="29430" xr:uid="{6F9BCED8-58FE-4736-8D16-D5A2C4F6277A}"/>
    <cellStyle name="20% - Accent3 5 4 4" xfId="4138" xr:uid="{00000000-0005-0000-0000-0000BA040000}"/>
    <cellStyle name="20% - Accent3 5 4 4 2" xfId="22056" xr:uid="{F04D3D02-7A0D-41B9-BE7A-30CAC6E54F2F}"/>
    <cellStyle name="20% - Accent3 5 4 4 2 2" xfId="37032" xr:uid="{31BB7741-6A7F-42B4-826B-BD2CF7E072AC}"/>
    <cellStyle name="20% - Accent3 5 4 4 3" xfId="29428" xr:uid="{DC565432-D46A-4DCB-877C-3FDF083DB568}"/>
    <cellStyle name="20% - Accent3 5 4 5" xfId="22062" xr:uid="{1554A6C4-A4E9-4409-9293-53C1441C7C6B}"/>
    <cellStyle name="20% - Accent3 5 4 5 2" xfId="37038" xr:uid="{4A73BE58-A322-4FE4-9355-36F84F3D24A0}"/>
    <cellStyle name="20% - Accent3 5 4 6" xfId="29434" xr:uid="{D72E8290-A22F-49C8-A43B-8787E715D794}"/>
    <cellStyle name="20% - Accent3 5 5" xfId="4137" xr:uid="{00000000-0005-0000-0000-0000BB040000}"/>
    <cellStyle name="20% - Accent3 5 5 2" xfId="4136" xr:uid="{00000000-0005-0000-0000-0000BC040000}"/>
    <cellStyle name="20% - Accent3 5 5 2 2" xfId="22054" xr:uid="{5861729F-4C7C-4994-B7C1-1351149C98C1}"/>
    <cellStyle name="20% - Accent3 5 5 2 2 2" xfId="37030" xr:uid="{DC10A63A-615A-4F24-B1E2-CA98DFBE82BC}"/>
    <cellStyle name="20% - Accent3 5 5 2 3" xfId="29426" xr:uid="{A7E2C756-EACD-4DEC-935B-D6D317F2B181}"/>
    <cellStyle name="20% - Accent3 5 5 3" xfId="4135" xr:uid="{00000000-0005-0000-0000-0000BD040000}"/>
    <cellStyle name="20% - Accent3 5 5 3 2" xfId="22053" xr:uid="{3F9D0CB1-7914-42A7-B7B1-AF3522548B73}"/>
    <cellStyle name="20% - Accent3 5 5 3 2 2" xfId="37029" xr:uid="{CB1C514B-6C60-477C-8764-3C7B5EE5AF93}"/>
    <cellStyle name="20% - Accent3 5 5 3 3" xfId="29425" xr:uid="{6F50DDA5-9D15-4D96-B436-AD25505C61CD}"/>
    <cellStyle name="20% - Accent3 5 5 4" xfId="22055" xr:uid="{01E29BD6-7D02-4351-A60A-6AC443710712}"/>
    <cellStyle name="20% - Accent3 5 5 4 2" xfId="37031" xr:uid="{4CCE3420-FFB2-4EC7-A9F1-F49FDA645CBF}"/>
    <cellStyle name="20% - Accent3 5 5 5" xfId="29427" xr:uid="{66B522BF-E095-49E4-BD32-963C4E37BD7E}"/>
    <cellStyle name="20% - Accent3 5 6" xfId="4134" xr:uid="{00000000-0005-0000-0000-0000BE040000}"/>
    <cellStyle name="20% - Accent3 5 6 2" xfId="22052" xr:uid="{A1C8D791-F37B-47A1-8695-6162320BE240}"/>
    <cellStyle name="20% - Accent3 5 6 2 2" xfId="37028" xr:uid="{B3C68DD3-882E-48BB-81B6-894DE8061A1C}"/>
    <cellStyle name="20% - Accent3 5 6 3" xfId="29424" xr:uid="{41BB1724-2DAE-48BD-B5BA-0875657F6DC7}"/>
    <cellStyle name="20% - Accent3 5 7" xfId="4133" xr:uid="{00000000-0005-0000-0000-0000BF040000}"/>
    <cellStyle name="20% - Accent3 5 7 2" xfId="4132" xr:uid="{00000000-0005-0000-0000-0000C0040000}"/>
    <cellStyle name="20% - Accent3 5 7 2 2" xfId="22050" xr:uid="{813BAA87-B618-4C06-82B9-C13249DDB26C}"/>
    <cellStyle name="20% - Accent3 5 7 2 2 2" xfId="37026" xr:uid="{365D6DAB-6ADA-4F58-ABF3-6914A6A24FCB}"/>
    <cellStyle name="20% - Accent3 5 7 2 3" xfId="29422" xr:uid="{9679AD1A-021B-4D83-911D-8380B3DBB86B}"/>
    <cellStyle name="20% - Accent3 5 7 3" xfId="22051" xr:uid="{696650D7-A2E2-4269-887A-A9B9F3482CEA}"/>
    <cellStyle name="20% - Accent3 5 7 3 2" xfId="37027" xr:uid="{B0C18EA7-6DFF-43EC-B3B2-11EE4F19F5E8}"/>
    <cellStyle name="20% - Accent3 5 7 4" xfId="29423" xr:uid="{B88CE8B2-D52D-4C4E-BE40-324A24378EF3}"/>
    <cellStyle name="20% - Accent3 5 8" xfId="4131" xr:uid="{00000000-0005-0000-0000-0000C1040000}"/>
    <cellStyle name="20% - Accent3 5 8 2" xfId="22049" xr:uid="{9A485BD6-0917-491D-A17F-F13DBD314895}"/>
    <cellStyle name="20% - Accent3 5 8 2 2" xfId="37025" xr:uid="{E2F10D23-A5CF-41E3-84F7-9163ACC45BE9}"/>
    <cellStyle name="20% - Accent3 5 8 3" xfId="29421" xr:uid="{ADCFD79C-F010-4FD4-93D5-B06177F835B9}"/>
    <cellStyle name="20% - Accent3 5 9" xfId="4178" xr:uid="{00000000-0005-0000-0000-000092040000}"/>
    <cellStyle name="20% - Accent3 5 9 2" xfId="22094" xr:uid="{2D7AF137-DE7D-4018-86C0-8CA7E9E369B3}"/>
    <cellStyle name="20% - Accent3 5 9 2 2" xfId="37070" xr:uid="{8596FFA9-404A-4C7E-B496-5B821B0312BF}"/>
    <cellStyle name="20% - Accent3 5 9 3" xfId="29466" xr:uid="{679D14D9-9A73-4779-B06D-85D735DD5319}"/>
    <cellStyle name="20% - Accent3 6" xfId="166" xr:uid="{00000000-0005-0000-0000-000027000000}"/>
    <cellStyle name="20% - Accent3 6 2" xfId="4130" xr:uid="{00000000-0005-0000-0000-0000C3040000}"/>
    <cellStyle name="20% - Accent3 6 2 2" xfId="4129" xr:uid="{00000000-0005-0000-0000-0000C4040000}"/>
    <cellStyle name="20% - Accent3 6 2 2 2" xfId="4128" xr:uid="{00000000-0005-0000-0000-0000C5040000}"/>
    <cellStyle name="20% - Accent3 6 2 2 2 2" xfId="4127" xr:uid="{00000000-0005-0000-0000-0000C6040000}"/>
    <cellStyle name="20% - Accent3 6 2 2 2 2 2" xfId="22045" xr:uid="{3A53ADCF-F607-4054-A2DC-B7ABD7464C85}"/>
    <cellStyle name="20% - Accent3 6 2 2 2 2 2 2" xfId="37021" xr:uid="{30AB7C8A-257C-4399-A0E5-C2AFC1CF1D44}"/>
    <cellStyle name="20% - Accent3 6 2 2 2 2 3" xfId="29417" xr:uid="{CF9B2C86-2434-4F6C-9DAC-EEEB89EEE16C}"/>
    <cellStyle name="20% - Accent3 6 2 2 2 3" xfId="4126" xr:uid="{00000000-0005-0000-0000-0000C7040000}"/>
    <cellStyle name="20% - Accent3 6 2 2 2 3 2" xfId="22044" xr:uid="{7590B1B8-1BBD-49CC-BC20-0CC0DEE09F08}"/>
    <cellStyle name="20% - Accent3 6 2 2 2 3 2 2" xfId="37020" xr:uid="{52C11F93-0E6E-4001-9315-C8429EE9F66D}"/>
    <cellStyle name="20% - Accent3 6 2 2 2 3 3" xfId="29416" xr:uid="{F671F553-64B2-4506-8BC9-96672A17F2CA}"/>
    <cellStyle name="20% - Accent3 6 2 2 2 4" xfId="22046" xr:uid="{6232944D-8C74-4285-BD47-75FAD4BBD8B4}"/>
    <cellStyle name="20% - Accent3 6 2 2 2 4 2" xfId="37022" xr:uid="{A8B24065-E93F-4614-882B-94285584A82B}"/>
    <cellStyle name="20% - Accent3 6 2 2 2 5" xfId="29418" xr:uid="{B0BFD866-5291-4C62-A1F0-A5D9B74944D6}"/>
    <cellStyle name="20% - Accent3 6 2 2 3" xfId="4125" xr:uid="{00000000-0005-0000-0000-0000C8040000}"/>
    <cellStyle name="20% - Accent3 6 2 2 3 2" xfId="4124" xr:uid="{00000000-0005-0000-0000-0000C9040000}"/>
    <cellStyle name="20% - Accent3 6 2 2 3 2 2" xfId="22042" xr:uid="{0967BBBE-CC4E-4E30-9DA7-16577B9B8EF7}"/>
    <cellStyle name="20% - Accent3 6 2 2 3 2 2 2" xfId="37018" xr:uid="{B059F3E1-3837-4D42-B13E-4CA57FE09071}"/>
    <cellStyle name="20% - Accent3 6 2 2 3 2 3" xfId="29414" xr:uid="{11C1412F-3CC5-45CC-88BD-21318478014B}"/>
    <cellStyle name="20% - Accent3 6 2 2 3 3" xfId="22043" xr:uid="{30F84C14-45D1-49E7-9211-7FBA6495BA1F}"/>
    <cellStyle name="20% - Accent3 6 2 2 3 3 2" xfId="37019" xr:uid="{13C6D321-6DF7-4A64-83F8-945983DBA925}"/>
    <cellStyle name="20% - Accent3 6 2 2 3 4" xfId="29415" xr:uid="{4CC2048F-B872-498A-8135-F73288444AF5}"/>
    <cellStyle name="20% - Accent3 6 2 2 4" xfId="4123" xr:uid="{00000000-0005-0000-0000-0000CA040000}"/>
    <cellStyle name="20% - Accent3 6 2 2 4 2" xfId="22041" xr:uid="{8DD5D642-DE56-4D2E-BC80-758842EC73A3}"/>
    <cellStyle name="20% - Accent3 6 2 2 4 2 2" xfId="37017" xr:uid="{BEB74924-B2C7-4B5C-ACCA-3CB63AB4CD09}"/>
    <cellStyle name="20% - Accent3 6 2 2 4 3" xfId="29413" xr:uid="{1BEB3D4A-4865-49E9-B2A7-14284AB2F2C4}"/>
    <cellStyle name="20% - Accent3 6 2 2 5" xfId="22047" xr:uid="{1A7A6374-42A0-474D-909F-A86C754431FD}"/>
    <cellStyle name="20% - Accent3 6 2 2 5 2" xfId="37023" xr:uid="{BD6D1B96-4766-4CE7-90E5-8DB85DFD2F49}"/>
    <cellStyle name="20% - Accent3 6 2 2 6" xfId="29419" xr:uid="{987DE34F-3440-42A8-87D5-1B52C115F2DD}"/>
    <cellStyle name="20% - Accent3 6 2 3" xfId="4122" xr:uid="{00000000-0005-0000-0000-0000CB040000}"/>
    <cellStyle name="20% - Accent3 6 2 3 2" xfId="4121" xr:uid="{00000000-0005-0000-0000-0000CC040000}"/>
    <cellStyle name="20% - Accent3 6 2 3 2 2" xfId="22039" xr:uid="{3D613A92-893E-4355-BCAA-99F43F374F57}"/>
    <cellStyle name="20% - Accent3 6 2 3 2 2 2" xfId="37015" xr:uid="{26FCD5A6-EAA4-4D9E-809C-70677EA7634F}"/>
    <cellStyle name="20% - Accent3 6 2 3 2 3" xfId="29411" xr:uid="{F72D84AE-AC00-4E7C-BDBF-3E08022CCE85}"/>
    <cellStyle name="20% - Accent3 6 2 3 3" xfId="4120" xr:uid="{00000000-0005-0000-0000-0000CD040000}"/>
    <cellStyle name="20% - Accent3 6 2 3 3 2" xfId="22038" xr:uid="{F37F6C02-1E64-4358-966A-389DEA26E76E}"/>
    <cellStyle name="20% - Accent3 6 2 3 3 2 2" xfId="37014" xr:uid="{37B7CD0A-5568-40CE-A15A-BCBF5DD555AC}"/>
    <cellStyle name="20% - Accent3 6 2 3 3 3" xfId="29410" xr:uid="{44D51142-EB0E-457A-97E3-EC63F64DFA0F}"/>
    <cellStyle name="20% - Accent3 6 2 3 4" xfId="22040" xr:uid="{51B681AC-C39B-4964-B0A4-B09095DC5DDB}"/>
    <cellStyle name="20% - Accent3 6 2 3 4 2" xfId="37016" xr:uid="{ACD239E6-B784-4EB9-ACCD-CD1C95747B7B}"/>
    <cellStyle name="20% - Accent3 6 2 3 5" xfId="29412" xr:uid="{77277CD3-DB7C-482E-92B0-E7E9DA01464A}"/>
    <cellStyle name="20% - Accent3 6 2 4" xfId="4119" xr:uid="{00000000-0005-0000-0000-0000CE040000}"/>
    <cellStyle name="20% - Accent3 6 2 4 2" xfId="22037" xr:uid="{2A08AC10-9F9E-4575-96C4-EA5C3EED4C50}"/>
    <cellStyle name="20% - Accent3 6 2 4 2 2" xfId="37013" xr:uid="{7245E814-F06B-460A-8809-36FF291E7B99}"/>
    <cellStyle name="20% - Accent3 6 2 4 3" xfId="29409" xr:uid="{C53DB69C-3A59-4E7A-BFDD-C8C8F31FD19D}"/>
    <cellStyle name="20% - Accent3 6 2 5" xfId="4118" xr:uid="{00000000-0005-0000-0000-0000CF040000}"/>
    <cellStyle name="20% - Accent3 6 2 5 2" xfId="4117" xr:uid="{00000000-0005-0000-0000-0000D0040000}"/>
    <cellStyle name="20% - Accent3 6 2 5 2 2" xfId="22035" xr:uid="{F770C718-523B-49EE-955A-1A63AF946654}"/>
    <cellStyle name="20% - Accent3 6 2 5 2 2 2" xfId="37011" xr:uid="{69C9661F-3BDB-4FAA-82B0-73377E084C61}"/>
    <cellStyle name="20% - Accent3 6 2 5 2 3" xfId="29407" xr:uid="{F6577EFB-58C8-4210-AB27-8DDC65FC887F}"/>
    <cellStyle name="20% - Accent3 6 2 5 3" xfId="22036" xr:uid="{75B19E95-A7A5-4536-A935-A0DCFE862797}"/>
    <cellStyle name="20% - Accent3 6 2 5 3 2" xfId="37012" xr:uid="{AD4DB657-54CA-4AC1-89F4-D94721B6FD18}"/>
    <cellStyle name="20% - Accent3 6 2 5 4" xfId="29408" xr:uid="{DE95283B-AA15-4235-83AE-2CE115DDB84A}"/>
    <cellStyle name="20% - Accent3 6 2 6" xfId="4116" xr:uid="{00000000-0005-0000-0000-0000D1040000}"/>
    <cellStyle name="20% - Accent3 6 2 6 2" xfId="22034" xr:uid="{606D285A-B2FE-4C2C-93B7-B795CF9286C1}"/>
    <cellStyle name="20% - Accent3 6 2 6 2 2" xfId="37010" xr:uid="{6CD8E933-E6AA-4DF1-A014-120C8B3227D6}"/>
    <cellStyle name="20% - Accent3 6 2 6 3" xfId="29406" xr:uid="{F2019573-8D14-4E0A-864F-CD09CC7387DC}"/>
    <cellStyle name="20% - Accent3 6 2 7" xfId="22048" xr:uid="{E7E310EF-CF7B-44A6-9832-D15D488EF7F4}"/>
    <cellStyle name="20% - Accent3 6 2 7 2" xfId="37024" xr:uid="{60544325-1C7B-4662-8774-9966FCD52357}"/>
    <cellStyle name="20% - Accent3 6 2 8" xfId="29420" xr:uid="{90C29972-F00E-47CF-B007-7F21AF902CE2}"/>
    <cellStyle name="20% - Accent3 6 3" xfId="4115" xr:uid="{00000000-0005-0000-0000-0000D2040000}"/>
    <cellStyle name="20% - Accent3 6 3 2" xfId="4114" xr:uid="{00000000-0005-0000-0000-0000D3040000}"/>
    <cellStyle name="20% - Accent3 6 3 2 2" xfId="4113" xr:uid="{00000000-0005-0000-0000-0000D4040000}"/>
    <cellStyle name="20% - Accent3 6 3 2 2 2" xfId="22031" xr:uid="{5AEC9620-D97C-4463-BB10-3F3A32208955}"/>
    <cellStyle name="20% - Accent3 6 3 2 2 2 2" xfId="37007" xr:uid="{67A17C66-61DB-40DF-84E8-80AA2DA5B615}"/>
    <cellStyle name="20% - Accent3 6 3 2 2 3" xfId="29403" xr:uid="{F05219A2-8681-4425-A8F7-C6770DFE7898}"/>
    <cellStyle name="20% - Accent3 6 3 2 3" xfId="4112" xr:uid="{00000000-0005-0000-0000-0000D5040000}"/>
    <cellStyle name="20% - Accent3 6 3 2 3 2" xfId="22030" xr:uid="{FE574482-0A32-4E2A-9F02-33FC077E5928}"/>
    <cellStyle name="20% - Accent3 6 3 2 3 2 2" xfId="37006" xr:uid="{805DB45E-9BD1-43F8-BE7F-5E48FC428D4E}"/>
    <cellStyle name="20% - Accent3 6 3 2 3 3" xfId="29402" xr:uid="{502823C7-27CC-4BD2-B1A3-FFB062B862BE}"/>
    <cellStyle name="20% - Accent3 6 3 2 4" xfId="22032" xr:uid="{EEB27399-5876-44AC-996C-61CDCFC30548}"/>
    <cellStyle name="20% - Accent3 6 3 2 4 2" xfId="37008" xr:uid="{3F79A5C3-5E19-4DE4-A135-B4C4D5F66CBC}"/>
    <cellStyle name="20% - Accent3 6 3 2 5" xfId="29404" xr:uid="{E6A93184-7B2F-4496-90EF-B260F8D12DB3}"/>
    <cellStyle name="20% - Accent3 6 3 3" xfId="4111" xr:uid="{00000000-0005-0000-0000-0000D6040000}"/>
    <cellStyle name="20% - Accent3 6 3 3 2" xfId="4110" xr:uid="{00000000-0005-0000-0000-0000D7040000}"/>
    <cellStyle name="20% - Accent3 6 3 3 2 2" xfId="22028" xr:uid="{D5C8E335-CB83-405F-BCAC-8CDCB8563B80}"/>
    <cellStyle name="20% - Accent3 6 3 3 2 2 2" xfId="37004" xr:uid="{68F04F66-0D66-488C-8B3B-DECC3B567649}"/>
    <cellStyle name="20% - Accent3 6 3 3 2 3" xfId="29400" xr:uid="{9CC48C29-97CB-4236-A2D9-FA587F03AAB2}"/>
    <cellStyle name="20% - Accent3 6 3 3 3" xfId="22029" xr:uid="{5A270277-24E1-4130-8AAF-CDED89851981}"/>
    <cellStyle name="20% - Accent3 6 3 3 3 2" xfId="37005" xr:uid="{D45EBB2F-2AC0-4A0C-816F-013D6A403FCE}"/>
    <cellStyle name="20% - Accent3 6 3 3 4" xfId="29401" xr:uid="{61CD86F9-2936-44B8-ABA8-DC56992B0740}"/>
    <cellStyle name="20% - Accent3 6 3 4" xfId="4109" xr:uid="{00000000-0005-0000-0000-0000D8040000}"/>
    <cellStyle name="20% - Accent3 6 3 4 2" xfId="22027" xr:uid="{38A0FB90-DBA0-4586-A4DA-13D0DC7F5F5C}"/>
    <cellStyle name="20% - Accent3 6 3 4 2 2" xfId="37003" xr:uid="{450295F3-27EF-4BC0-8273-AEBAF82715CA}"/>
    <cellStyle name="20% - Accent3 6 3 4 3" xfId="29399" xr:uid="{28E414B1-D7BF-444F-8033-39352ADD30AE}"/>
    <cellStyle name="20% - Accent3 6 3 5" xfId="22033" xr:uid="{ABE19911-18F5-4E63-92AA-4174028D0D44}"/>
    <cellStyle name="20% - Accent3 6 3 5 2" xfId="37009" xr:uid="{EE24D5B1-321C-4779-999E-1B19A9391B8C}"/>
    <cellStyle name="20% - Accent3 6 3 6" xfId="29405" xr:uid="{59824516-9869-4047-B16F-AEB6C3136149}"/>
    <cellStyle name="20% - Accent3 6 4" xfId="4108" xr:uid="{00000000-0005-0000-0000-0000D9040000}"/>
    <cellStyle name="20% - Accent3 6 5" xfId="4107" xr:uid="{00000000-0005-0000-0000-0000DA040000}"/>
    <cellStyle name="20% - Accent3 6 5 2" xfId="22026" xr:uid="{599234CD-16D7-4BB9-9EF3-A473E7C91CAC}"/>
    <cellStyle name="20% - Accent3 6 5 2 2" xfId="37002" xr:uid="{3E6CC9CA-8337-4DC4-B893-EC5B889AB650}"/>
    <cellStyle name="20% - Accent3 6 5 3" xfId="29398" xr:uid="{A250CE65-90B2-4CEE-A9C3-27894E577E43}"/>
    <cellStyle name="20% - Accent3 7" xfId="178" xr:uid="{00000000-0005-0000-0000-000028000000}"/>
    <cellStyle name="20% - Accent3 7 2" xfId="4106" xr:uid="{00000000-0005-0000-0000-0000DC040000}"/>
    <cellStyle name="20% - Accent3 7 2 2" xfId="22025" xr:uid="{CD899FAD-D6ED-4EF8-BDC5-8D84460587EE}"/>
    <cellStyle name="20% - Accent3 7 2 2 2" xfId="37001" xr:uid="{CC6C51C2-D093-4B1E-AFE6-862709E63D28}"/>
    <cellStyle name="20% - Accent3 7 2 3" xfId="29397" xr:uid="{EC30984C-2469-418C-9B72-1D76081C4B78}"/>
    <cellStyle name="20% - Accent3 7 3" xfId="4105" xr:uid="{00000000-0005-0000-0000-0000DD040000}"/>
    <cellStyle name="20% - Accent3 7 4" xfId="4104" xr:uid="{00000000-0005-0000-0000-0000DE040000}"/>
    <cellStyle name="20% - Accent3 7 4 2" xfId="22024" xr:uid="{8D7AE392-CC06-4880-AF81-FA23F17D742D}"/>
    <cellStyle name="20% - Accent3 7 4 2 2" xfId="37000" xr:uid="{72215D5B-1591-4380-924A-89223C2EB408}"/>
    <cellStyle name="20% - Accent3 7 4 3" xfId="29396" xr:uid="{80213C61-7B67-450C-8D0F-8170A31BA4B3}"/>
    <cellStyle name="20% - Accent3 8" xfId="4103" xr:uid="{00000000-0005-0000-0000-0000DF040000}"/>
    <cellStyle name="20% - Accent3 8 2" xfId="4102" xr:uid="{00000000-0005-0000-0000-0000E0040000}"/>
    <cellStyle name="20% - Accent3 8 2 2" xfId="4101" xr:uid="{00000000-0005-0000-0000-0000E1040000}"/>
    <cellStyle name="20% - Accent3 8 2 2 2" xfId="22021" xr:uid="{D1BDBA6E-4E10-49A4-BC5C-98A499D41B88}"/>
    <cellStyle name="20% - Accent3 8 2 2 2 2" xfId="36997" xr:uid="{F3ACD402-97D2-4F6D-91EF-2DC87F28E429}"/>
    <cellStyle name="20% - Accent3 8 2 2 3" xfId="29393" xr:uid="{366B4EBA-B9C1-4D5A-8F24-0EE937FD107C}"/>
    <cellStyle name="20% - Accent3 8 2 3" xfId="4100" xr:uid="{00000000-0005-0000-0000-0000E2040000}"/>
    <cellStyle name="20% - Accent3 8 2 3 2" xfId="4099" xr:uid="{00000000-0005-0000-0000-0000E3040000}"/>
    <cellStyle name="20% - Accent3 8 2 3 2 2" xfId="22019" xr:uid="{13B7A907-9C15-491F-B0D2-2655F341CB4D}"/>
    <cellStyle name="20% - Accent3 8 2 3 2 2 2" xfId="36995" xr:uid="{566F29CB-88FF-419F-BA53-1BE618FC1D2E}"/>
    <cellStyle name="20% - Accent3 8 2 3 2 3" xfId="29391" xr:uid="{06E34F81-BDDC-4638-8C0D-3A3A12717827}"/>
    <cellStyle name="20% - Accent3 8 2 3 3" xfId="22020" xr:uid="{3D6314EC-5858-48C1-AE1C-B8828F256533}"/>
    <cellStyle name="20% - Accent3 8 2 3 3 2" xfId="36996" xr:uid="{EC16F173-8BEF-440E-912D-9AA75F31AC5C}"/>
    <cellStyle name="20% - Accent3 8 2 3 4" xfId="29392" xr:uid="{97212524-E4CF-4695-94E1-0EA43922E713}"/>
    <cellStyle name="20% - Accent3 8 2 4" xfId="22022" xr:uid="{71554320-E163-4416-8234-4AD400FA7183}"/>
    <cellStyle name="20% - Accent3 8 2 4 2" xfId="36998" xr:uid="{17A5FAC6-08B4-4B90-A130-E6D50BBE37B2}"/>
    <cellStyle name="20% - Accent3 8 2 5" xfId="29394" xr:uid="{44BECEC8-0339-4EED-BECF-F9608774A4BF}"/>
    <cellStyle name="20% - Accent3 8 3" xfId="4098" xr:uid="{00000000-0005-0000-0000-0000E4040000}"/>
    <cellStyle name="20% - Accent3 8 3 2" xfId="22018" xr:uid="{EB3D75E3-F028-4A29-BDFC-B1BB04236476}"/>
    <cellStyle name="20% - Accent3 8 3 2 2" xfId="36994" xr:uid="{965416DD-E27B-42FE-BF58-C06FA831D9E1}"/>
    <cellStyle name="20% - Accent3 8 3 3" xfId="29390" xr:uid="{6081181A-43C3-480E-9F0E-B32EAC4A95A0}"/>
    <cellStyle name="20% - Accent3 8 4" xfId="4097" xr:uid="{00000000-0005-0000-0000-0000E5040000}"/>
    <cellStyle name="20% - Accent3 8 4 2" xfId="4096" xr:uid="{00000000-0005-0000-0000-0000E6040000}"/>
    <cellStyle name="20% - Accent3 8 4 2 2" xfId="22016" xr:uid="{B3306977-8F5E-44C6-AB26-B132114BB7D0}"/>
    <cellStyle name="20% - Accent3 8 4 2 2 2" xfId="36992" xr:uid="{256A9389-07C9-4FFA-A10F-A15C794335A8}"/>
    <cellStyle name="20% - Accent3 8 4 2 3" xfId="29388" xr:uid="{203FBD71-2568-498E-9D97-990AFE46F52C}"/>
    <cellStyle name="20% - Accent3 8 4 3" xfId="22017" xr:uid="{887C698D-4003-45EF-BFD6-9402D6D18803}"/>
    <cellStyle name="20% - Accent3 8 4 3 2" xfId="36993" xr:uid="{172D5C3E-C5E8-4F93-9A44-1C22D7203887}"/>
    <cellStyle name="20% - Accent3 8 4 4" xfId="29389" xr:uid="{6C472D08-30BF-4E8A-B9D5-4CB442D0FBDA}"/>
    <cellStyle name="20% - Accent3 8 5" xfId="4095" xr:uid="{00000000-0005-0000-0000-0000E7040000}"/>
    <cellStyle name="20% - Accent3 8 5 2" xfId="22015" xr:uid="{37B80710-7A01-43CF-BCDF-8BFB3F08836B}"/>
    <cellStyle name="20% - Accent3 8 5 2 2" xfId="36991" xr:uid="{9700E579-D007-49B0-8E84-586226AD4A14}"/>
    <cellStyle name="20% - Accent3 8 5 3" xfId="29387" xr:uid="{3E5BD64D-5EFF-488A-9873-98F34741458E}"/>
    <cellStyle name="20% - Accent3 8 6" xfId="22023" xr:uid="{45F1BD7E-CFD3-407E-842D-653F5B406603}"/>
    <cellStyle name="20% - Accent3 8 6 2" xfId="36999" xr:uid="{CF76970B-28C7-4E66-9A1C-068516FC9B79}"/>
    <cellStyle name="20% - Accent3 8 7" xfId="29395" xr:uid="{462349E4-6CF9-41A9-962C-F7D23113767E}"/>
    <cellStyle name="20% - Accent3 9" xfId="4094" xr:uid="{00000000-0005-0000-0000-0000E8040000}"/>
    <cellStyle name="20% - Accent3 9 2" xfId="4093" xr:uid="{00000000-0005-0000-0000-0000E9040000}"/>
    <cellStyle name="20% - Accent3 9 2 2" xfId="4092" xr:uid="{00000000-0005-0000-0000-0000EA040000}"/>
    <cellStyle name="20% - Accent3 9 2 2 2" xfId="22012" xr:uid="{044F75CB-0046-4D86-A4BC-B5290435A1C3}"/>
    <cellStyle name="20% - Accent3 9 2 2 2 2" xfId="36988" xr:uid="{7955C1FA-47B1-4533-AE2E-A27B0382BAB3}"/>
    <cellStyle name="20% - Accent3 9 2 2 3" xfId="29384" xr:uid="{0A810548-5165-4207-B0FC-78435B258961}"/>
    <cellStyle name="20% - Accent3 9 2 3" xfId="4091" xr:uid="{00000000-0005-0000-0000-0000EB040000}"/>
    <cellStyle name="20% - Accent3 9 2 3 2" xfId="22011" xr:uid="{B4F573E8-7BEE-469F-B26E-F29CA7557867}"/>
    <cellStyle name="20% - Accent3 9 2 3 2 2" xfId="36987" xr:uid="{EA9864DC-46D3-4055-810D-493CABE71107}"/>
    <cellStyle name="20% - Accent3 9 2 3 3" xfId="29383" xr:uid="{8D4103EC-110C-4E9B-B1F5-9E72088212F3}"/>
    <cellStyle name="20% - Accent3 9 2 4" xfId="22013" xr:uid="{3825E59C-6A50-44CE-A027-4A21A457151E}"/>
    <cellStyle name="20% - Accent3 9 2 4 2" xfId="36989" xr:uid="{FAD326C0-4B4F-42AA-B103-9030138B3C4F}"/>
    <cellStyle name="20% - Accent3 9 2 5" xfId="29385" xr:uid="{250F2CA7-318F-43B7-A451-8481C02388D3}"/>
    <cellStyle name="20% - Accent3 9 3" xfId="4090" xr:uid="{00000000-0005-0000-0000-0000EC040000}"/>
    <cellStyle name="20% - Accent3 9 3 2" xfId="22010" xr:uid="{558B6FA2-B0F6-491E-B008-820A812F3577}"/>
    <cellStyle name="20% - Accent3 9 3 2 2" xfId="36986" xr:uid="{749C1B03-A1E7-4AFF-ABB5-AD0C98652709}"/>
    <cellStyle name="20% - Accent3 9 3 3" xfId="29382" xr:uid="{103C3579-17C7-406B-A013-75E23319EEDA}"/>
    <cellStyle name="20% - Accent3 9 4" xfId="4089" xr:uid="{00000000-0005-0000-0000-0000ED040000}"/>
    <cellStyle name="20% - Accent3 9 4 2" xfId="4088" xr:uid="{00000000-0005-0000-0000-0000EE040000}"/>
    <cellStyle name="20% - Accent3 9 4 2 2" xfId="22008" xr:uid="{40D6FF3F-BDBD-465B-91DF-B76542572E55}"/>
    <cellStyle name="20% - Accent3 9 4 2 2 2" xfId="36984" xr:uid="{62FD2CA4-410D-4DA3-B044-D72A5C39C5DF}"/>
    <cellStyle name="20% - Accent3 9 4 2 3" xfId="29380" xr:uid="{013DDB4A-AF00-45D6-B220-3D0ADFA5F291}"/>
    <cellStyle name="20% - Accent3 9 4 3" xfId="22009" xr:uid="{AA0A81C0-69F1-4C9F-AE15-8C53F73B96C3}"/>
    <cellStyle name="20% - Accent3 9 4 3 2" xfId="36985" xr:uid="{77791008-31B9-49FB-ACF0-29D90E0F9336}"/>
    <cellStyle name="20% - Accent3 9 4 4" xfId="29381" xr:uid="{A09F5054-E4E9-4C06-83ED-2DEBCE996A3C}"/>
    <cellStyle name="20% - Accent3 9 5" xfId="4087" xr:uid="{00000000-0005-0000-0000-0000EF040000}"/>
    <cellStyle name="20% - Accent3 9 5 2" xfId="22007" xr:uid="{47D57422-DDC6-44E5-A37D-82A00CCC896B}"/>
    <cellStyle name="20% - Accent3 9 5 2 2" xfId="36983" xr:uid="{4A2BA782-00C2-4FCE-8C89-CB5C31172985}"/>
    <cellStyle name="20% - Accent3 9 5 3" xfId="29379" xr:uid="{D2C82408-59A1-4593-B3D1-D702E2E9688A}"/>
    <cellStyle name="20% - Accent3 9 6" xfId="22014" xr:uid="{9F8F5306-F517-4A0A-96BA-FA7935115159}"/>
    <cellStyle name="20% - Accent3 9 6 2" xfId="36990" xr:uid="{F393FAF5-1437-4CE3-B00D-6E7395986DA0}"/>
    <cellStyle name="20% - Accent3 9 7" xfId="29386" xr:uid="{7ED60CE4-4AC6-4E89-994F-6B22813563B1}"/>
    <cellStyle name="20% - Accent4" xfId="94" builtinId="42" customBuiltin="1"/>
    <cellStyle name="20% - Accent4 10" xfId="4086" xr:uid="{00000000-0005-0000-0000-0000F0040000}"/>
    <cellStyle name="20% - Accent4 10 2" xfId="4085" xr:uid="{00000000-0005-0000-0000-0000F1040000}"/>
    <cellStyle name="20% - Accent4 10 2 2" xfId="4084" xr:uid="{00000000-0005-0000-0000-0000F2040000}"/>
    <cellStyle name="20% - Accent4 10 2 2 2" xfId="22004" xr:uid="{FFCAD8CA-A9FB-4746-B39C-46908A89B0E5}"/>
    <cellStyle name="20% - Accent4 10 2 2 2 2" xfId="36980" xr:uid="{FF9E368C-1917-478F-8FE1-0C2A9CB495BE}"/>
    <cellStyle name="20% - Accent4 10 2 2 3" xfId="29376" xr:uid="{1661DF9A-6A85-432D-AB2B-55BC0A2BC3E3}"/>
    <cellStyle name="20% - Accent4 10 2 3" xfId="4083" xr:uid="{00000000-0005-0000-0000-0000F3040000}"/>
    <cellStyle name="20% - Accent4 10 2 3 2" xfId="22003" xr:uid="{1B08699D-6A03-4E5F-8449-9B95DC946BFF}"/>
    <cellStyle name="20% - Accent4 10 2 3 2 2" xfId="36979" xr:uid="{B8A1AA32-F672-4FB7-B4D9-9CA0D4764FF5}"/>
    <cellStyle name="20% - Accent4 10 2 3 3" xfId="29375" xr:uid="{8DB06A9F-C2CA-494D-94B4-2698C00A01D7}"/>
    <cellStyle name="20% - Accent4 10 2 4" xfId="22005" xr:uid="{4EEDD940-9A6D-4E15-A412-910B98799E21}"/>
    <cellStyle name="20% - Accent4 10 2 4 2" xfId="36981" xr:uid="{E6659770-221F-4553-9C71-6E1713855C45}"/>
    <cellStyle name="20% - Accent4 10 2 5" xfId="29377" xr:uid="{95369777-3B53-47C8-813D-489027C0E439}"/>
    <cellStyle name="20% - Accent4 10 3" xfId="4082" xr:uid="{00000000-0005-0000-0000-0000F4040000}"/>
    <cellStyle name="20% - Accent4 10 3 2" xfId="22002" xr:uid="{B1654F19-FF08-4E5B-8F0F-A627766C293A}"/>
    <cellStyle name="20% - Accent4 10 3 2 2" xfId="36978" xr:uid="{CFA306D6-2C42-4438-9635-0B0E1D975B6E}"/>
    <cellStyle name="20% - Accent4 10 3 3" xfId="29374" xr:uid="{6D59BF1A-E320-4694-9142-D2E63A25D28A}"/>
    <cellStyle name="20% - Accent4 10 4" xfId="4081" xr:uid="{00000000-0005-0000-0000-0000F5040000}"/>
    <cellStyle name="20% - Accent4 10 4 2" xfId="4080" xr:uid="{00000000-0005-0000-0000-0000F6040000}"/>
    <cellStyle name="20% - Accent4 10 4 2 2" xfId="22000" xr:uid="{F0B79E9B-2D6F-4594-8AD2-95BCC15BADF9}"/>
    <cellStyle name="20% - Accent4 10 4 2 2 2" xfId="36976" xr:uid="{693052B2-DED4-4264-8FD9-E442933CEB6F}"/>
    <cellStyle name="20% - Accent4 10 4 2 3" xfId="29372" xr:uid="{D061CD35-77C5-486F-8F5F-558640BA3BFF}"/>
    <cellStyle name="20% - Accent4 10 4 3" xfId="22001" xr:uid="{FF370086-5382-4AB4-B87F-6AEA6140C952}"/>
    <cellStyle name="20% - Accent4 10 4 3 2" xfId="36977" xr:uid="{12130DE0-5CA3-4F4F-B372-67ECC0B90FE1}"/>
    <cellStyle name="20% - Accent4 10 4 4" xfId="29373" xr:uid="{2187981F-5E16-472D-9260-587801F02184}"/>
    <cellStyle name="20% - Accent4 10 5" xfId="4079" xr:uid="{00000000-0005-0000-0000-0000F7040000}"/>
    <cellStyle name="20% - Accent4 10 5 2" xfId="21999" xr:uid="{FCA8FBE1-7362-45A5-94E6-0F0E71E02DC9}"/>
    <cellStyle name="20% - Accent4 10 5 2 2" xfId="36975" xr:uid="{0BF43CE8-C3BE-4990-8AB4-ED8AEFFE2850}"/>
    <cellStyle name="20% - Accent4 10 5 3" xfId="29371" xr:uid="{A49F1429-BAA7-44CF-B58E-32C7424EAA4E}"/>
    <cellStyle name="20% - Accent4 10 6" xfId="22006" xr:uid="{82DFB2F1-49D9-4810-A567-7E0EF6055722}"/>
    <cellStyle name="20% - Accent4 10 6 2" xfId="36982" xr:uid="{CCDF1213-F248-4E50-916F-E2089EBC5737}"/>
    <cellStyle name="20% - Accent4 10 7" xfId="29378" xr:uid="{0F7AD902-2D36-4F58-BFB4-5612B69BD8BC}"/>
    <cellStyle name="20% - Accent4 11" xfId="4078" xr:uid="{00000000-0005-0000-0000-0000F8040000}"/>
    <cellStyle name="20% - Accent4 11 2" xfId="4077" xr:uid="{00000000-0005-0000-0000-0000F9040000}"/>
    <cellStyle name="20% - Accent4 11 2 2" xfId="21997" xr:uid="{64DEF881-AE49-43B9-B4CF-8D122BE09987}"/>
    <cellStyle name="20% - Accent4 11 2 2 2" xfId="36973" xr:uid="{561D0BC2-CC7B-4467-A44B-6DFBB5BBBA79}"/>
    <cellStyle name="20% - Accent4 11 2 3" xfId="29369" xr:uid="{2AB1616A-8882-4920-B680-367E9BA0A271}"/>
    <cellStyle name="20% - Accent4 11 3" xfId="4076" xr:uid="{00000000-0005-0000-0000-0000FA040000}"/>
    <cellStyle name="20% - Accent4 11 3 2" xfId="4075" xr:uid="{00000000-0005-0000-0000-0000FB040000}"/>
    <cellStyle name="20% - Accent4 11 3 2 2" xfId="21995" xr:uid="{7647732F-1172-456C-9422-B8D4E66B4781}"/>
    <cellStyle name="20% - Accent4 11 3 2 2 2" xfId="36971" xr:uid="{83F45AA0-4FF9-4160-8A14-1E4AC96F4344}"/>
    <cellStyle name="20% - Accent4 11 3 2 3" xfId="29367" xr:uid="{6276137F-E84D-4324-BA29-9CE27AE12D51}"/>
    <cellStyle name="20% - Accent4 11 3 3" xfId="21996" xr:uid="{4B237CAD-58DE-455D-8317-54D4E11C82A4}"/>
    <cellStyle name="20% - Accent4 11 3 3 2" xfId="36972" xr:uid="{560CCDAE-F4DB-414A-A986-80B25AD913B9}"/>
    <cellStyle name="20% - Accent4 11 3 4" xfId="29368" xr:uid="{11154D9B-2155-41AB-87A1-8415F0112D44}"/>
    <cellStyle name="20% - Accent4 11 4" xfId="21998" xr:uid="{21049D01-AD84-45A0-8B37-2B9D06462E21}"/>
    <cellStyle name="20% - Accent4 11 4 2" xfId="36974" xr:uid="{26C5AD63-1E0D-40A9-9285-3EDDFBAB606B}"/>
    <cellStyle name="20% - Accent4 11 5" xfId="29370" xr:uid="{BF2BC7D5-6D94-4743-8B56-FCAF4EBA9DC4}"/>
    <cellStyle name="20% - Accent4 12" xfId="4074" xr:uid="{00000000-0005-0000-0000-0000FC040000}"/>
    <cellStyle name="20% - Accent4 12 2" xfId="4073" xr:uid="{00000000-0005-0000-0000-0000FD040000}"/>
    <cellStyle name="20% - Accent4 12 2 2" xfId="21993" xr:uid="{427E9D2D-9B17-40D5-88C0-54E05C2DAFE2}"/>
    <cellStyle name="20% - Accent4 12 2 2 2" xfId="36969" xr:uid="{71BAC3EC-7E63-417F-8EC4-A2F4E1251FB6}"/>
    <cellStyle name="20% - Accent4 12 2 3" xfId="29365" xr:uid="{49700F69-C05A-42E9-8427-1332E9CEF726}"/>
    <cellStyle name="20% - Accent4 12 3" xfId="4072" xr:uid="{00000000-0005-0000-0000-0000FE040000}"/>
    <cellStyle name="20% - Accent4 12 3 2" xfId="21992" xr:uid="{C394CFC7-94BA-4918-B22A-D682BBB423B7}"/>
    <cellStyle name="20% - Accent4 12 3 2 2" xfId="36968" xr:uid="{57F9870D-C8DC-4F18-9653-CC689CF33771}"/>
    <cellStyle name="20% - Accent4 12 3 3" xfId="29364" xr:uid="{10227089-CBE8-45EA-9C18-E2980465D1F4}"/>
    <cellStyle name="20% - Accent4 12 4" xfId="21994" xr:uid="{4267BFE9-2576-43B5-8DEF-BAEC449378CA}"/>
    <cellStyle name="20% - Accent4 12 4 2" xfId="36970" xr:uid="{F9D1BB30-5D84-4983-8A08-B9BFEC545E4E}"/>
    <cellStyle name="20% - Accent4 12 5" xfId="29366" xr:uid="{E63EAFA3-FC25-4DE7-A348-48CE0EBEC776}"/>
    <cellStyle name="20% - Accent4 13" xfId="4071" xr:uid="{00000000-0005-0000-0000-0000FF040000}"/>
    <cellStyle name="20% - Accent4 13 2" xfId="4070" xr:uid="{00000000-0005-0000-0000-000000050000}"/>
    <cellStyle name="20% - Accent4 13 2 2" xfId="21990" xr:uid="{2E10F4C7-490E-4F91-A7BC-91E47682B9D0}"/>
    <cellStyle name="20% - Accent4 13 2 2 2" xfId="36966" xr:uid="{BD3327A9-9D40-4BC4-B3A7-80FE8678C55F}"/>
    <cellStyle name="20% - Accent4 13 2 3" xfId="29362" xr:uid="{B3328A43-D732-4FA0-88BD-23DE749A0A79}"/>
    <cellStyle name="20% - Accent4 13 3" xfId="4069" xr:uid="{00000000-0005-0000-0000-000001050000}"/>
    <cellStyle name="20% - Accent4 13 3 2" xfId="21989" xr:uid="{768E5A5C-AF21-4C2B-824C-955426B16C00}"/>
    <cellStyle name="20% - Accent4 13 3 2 2" xfId="36965" xr:uid="{CAD927D3-5E87-40DE-B051-8817521131FB}"/>
    <cellStyle name="20% - Accent4 13 3 3" xfId="29361" xr:uid="{956A2C43-1405-46F1-A732-EB6D28017211}"/>
    <cellStyle name="20% - Accent4 13 4" xfId="21991" xr:uid="{31EC5F4F-E8C4-4C08-ACD3-A42E5D0B06D5}"/>
    <cellStyle name="20% - Accent4 13 4 2" xfId="36967" xr:uid="{07604A1B-6DAD-423A-BF8F-B02042998D58}"/>
    <cellStyle name="20% - Accent4 13 5" xfId="29363" xr:uid="{B52BD11D-50BC-4068-A70C-BBEBC4F9D3D5}"/>
    <cellStyle name="20% - Accent4 14" xfId="4068" xr:uid="{00000000-0005-0000-0000-000002050000}"/>
    <cellStyle name="20% - Accent4 14 2" xfId="4067" xr:uid="{00000000-0005-0000-0000-000003050000}"/>
    <cellStyle name="20% - Accent4 14 2 2" xfId="21988" xr:uid="{12035F14-8CE0-4F76-AE4A-2DE8E4FC8213}"/>
    <cellStyle name="20% - Accent4 14 2 2 2" xfId="36964" xr:uid="{1E6B85C7-3AA4-4C7D-908F-AAECE22225F7}"/>
    <cellStyle name="20% - Accent4 14 2 3" xfId="29360" xr:uid="{7A42A352-66EB-49A7-A1B7-635C999C5A5E}"/>
    <cellStyle name="20% - Accent4 15" xfId="4066" xr:uid="{00000000-0005-0000-0000-000004050000}"/>
    <cellStyle name="20% - Accent4 15 2" xfId="21987" xr:uid="{24B5A6DA-A059-4C56-8A18-D6815FC033CC}"/>
    <cellStyle name="20% - Accent4 15 2 2" xfId="36963" xr:uid="{941C38CD-5E16-4557-BE4E-A744921C4E67}"/>
    <cellStyle name="20% - Accent4 15 3" xfId="29359" xr:uid="{9F2D4BC8-A496-4F3B-A60F-BB4F9A9941A0}"/>
    <cellStyle name="20% - Accent4 16" xfId="4065" xr:uid="{00000000-0005-0000-0000-000005050000}"/>
    <cellStyle name="20% - Accent4 17" xfId="20648" xr:uid="{DD0F1EEF-CD1F-45BB-88D1-62480B45912B}"/>
    <cellStyle name="20% - Accent4 17 2" xfId="35649" xr:uid="{23F06A26-D084-4D65-9FD3-87CA299521CB}"/>
    <cellStyle name="20% - Accent4 18" xfId="27952" xr:uid="{66175BA5-9C68-4638-9594-A7EEEC74B791}"/>
    <cellStyle name="20% - Accent4 2" xfId="113" xr:uid="{00000000-0005-0000-0000-000029000000}"/>
    <cellStyle name="20% - Accent4 2 2" xfId="4064" xr:uid="{00000000-0005-0000-0000-000007050000}"/>
    <cellStyle name="20% - Accent4 2 3" xfId="4063" xr:uid="{00000000-0005-0000-0000-000008050000}"/>
    <cellStyle name="20% - Accent4 2 3 10" xfId="29358" xr:uid="{63C36AEB-BC00-4553-AF3E-18143D8FE16F}"/>
    <cellStyle name="20% - Accent4 2 3 2" xfId="4062" xr:uid="{00000000-0005-0000-0000-000009050000}"/>
    <cellStyle name="20% - Accent4 2 3 2 2" xfId="4061" xr:uid="{00000000-0005-0000-0000-00000A050000}"/>
    <cellStyle name="20% - Accent4 2 3 2 2 2" xfId="4060" xr:uid="{00000000-0005-0000-0000-00000B050000}"/>
    <cellStyle name="20% - Accent4 2 3 2 2 2 2" xfId="4059" xr:uid="{00000000-0005-0000-0000-00000C050000}"/>
    <cellStyle name="20% - Accent4 2 3 2 2 2 2 2" xfId="21982" xr:uid="{D4570653-2DC0-4282-9B44-3430EAAF022A}"/>
    <cellStyle name="20% - Accent4 2 3 2 2 2 2 2 2" xfId="36958" xr:uid="{B693B179-34DA-48A6-B3AB-42781F7C703C}"/>
    <cellStyle name="20% - Accent4 2 3 2 2 2 2 3" xfId="29354" xr:uid="{5FAE1B6F-F5F3-4ECD-B06D-D0863FE7D3F9}"/>
    <cellStyle name="20% - Accent4 2 3 2 2 2 3" xfId="4058" xr:uid="{00000000-0005-0000-0000-00000D050000}"/>
    <cellStyle name="20% - Accent4 2 3 2 2 2 3 2" xfId="21981" xr:uid="{AF72A4C5-9A49-4F4E-A7C8-1013162DB819}"/>
    <cellStyle name="20% - Accent4 2 3 2 2 2 3 2 2" xfId="36957" xr:uid="{1B26EE51-13C0-4BCA-A985-65D3459E9079}"/>
    <cellStyle name="20% - Accent4 2 3 2 2 2 3 3" xfId="29353" xr:uid="{84DDCB86-0618-4DA2-AAAF-4C04D16F41B6}"/>
    <cellStyle name="20% - Accent4 2 3 2 2 2 4" xfId="21983" xr:uid="{F7648C30-7568-44BE-AA77-F01E115845E6}"/>
    <cellStyle name="20% - Accent4 2 3 2 2 2 4 2" xfId="36959" xr:uid="{42025E86-C20D-4246-9786-4379AB95C361}"/>
    <cellStyle name="20% - Accent4 2 3 2 2 2 5" xfId="29355" xr:uid="{43F1486C-966C-41EA-8AEE-071CC1B1E967}"/>
    <cellStyle name="20% - Accent4 2 3 2 2 3" xfId="4057" xr:uid="{00000000-0005-0000-0000-00000E050000}"/>
    <cellStyle name="20% - Accent4 2 3 2 2 3 2" xfId="4056" xr:uid="{00000000-0005-0000-0000-00000F050000}"/>
    <cellStyle name="20% - Accent4 2 3 2 2 3 2 2" xfId="21979" xr:uid="{50C549D5-5BA6-4B61-ACC3-1B02A442EA49}"/>
    <cellStyle name="20% - Accent4 2 3 2 2 3 2 2 2" xfId="36955" xr:uid="{EC2F2A16-EC26-4DAD-B3A2-DABA3C0D5CDE}"/>
    <cellStyle name="20% - Accent4 2 3 2 2 3 2 3" xfId="29351" xr:uid="{8E90F6B6-F267-43CB-815B-C08E0B768998}"/>
    <cellStyle name="20% - Accent4 2 3 2 2 3 3" xfId="21980" xr:uid="{CFCD9525-C645-4660-8333-6D00E1DC3392}"/>
    <cellStyle name="20% - Accent4 2 3 2 2 3 3 2" xfId="36956" xr:uid="{2A7A3AC8-D00B-49F2-902E-E963946F6A74}"/>
    <cellStyle name="20% - Accent4 2 3 2 2 3 4" xfId="29352" xr:uid="{BAD8339D-5009-4E75-A907-D45708103A22}"/>
    <cellStyle name="20% - Accent4 2 3 2 2 4" xfId="4055" xr:uid="{00000000-0005-0000-0000-000010050000}"/>
    <cellStyle name="20% - Accent4 2 3 2 2 4 2" xfId="21978" xr:uid="{8460F272-8194-4F1C-BF2F-FEF2E98DA541}"/>
    <cellStyle name="20% - Accent4 2 3 2 2 4 2 2" xfId="36954" xr:uid="{E6AFBED0-DB72-4CFC-8DD0-3B0CB5436850}"/>
    <cellStyle name="20% - Accent4 2 3 2 2 4 3" xfId="29350" xr:uid="{7771BCD7-C3DF-4E49-BE55-BD56616B4C33}"/>
    <cellStyle name="20% - Accent4 2 3 2 2 5" xfId="21984" xr:uid="{5156A808-D69E-4936-8F1A-F7A74793D15A}"/>
    <cellStyle name="20% - Accent4 2 3 2 2 5 2" xfId="36960" xr:uid="{6672729A-080D-42F2-9F4C-0662C145A139}"/>
    <cellStyle name="20% - Accent4 2 3 2 2 6" xfId="29356" xr:uid="{AB70AB5A-99E7-4300-A160-D0315B48153B}"/>
    <cellStyle name="20% - Accent4 2 3 2 3" xfId="4054" xr:uid="{00000000-0005-0000-0000-000011050000}"/>
    <cellStyle name="20% - Accent4 2 3 2 3 2" xfId="4053" xr:uid="{00000000-0005-0000-0000-000012050000}"/>
    <cellStyle name="20% - Accent4 2 3 2 3 2 2" xfId="4052" xr:uid="{00000000-0005-0000-0000-000013050000}"/>
    <cellStyle name="20% - Accent4 2 3 2 3 2 2 2" xfId="21975" xr:uid="{8ADF6733-5BF7-4356-98F9-2E2A8412C7F1}"/>
    <cellStyle name="20% - Accent4 2 3 2 3 2 2 2 2" xfId="36951" xr:uid="{0AA28A79-A005-4F8A-86CC-FE16743C2D2E}"/>
    <cellStyle name="20% - Accent4 2 3 2 3 2 2 3" xfId="29347" xr:uid="{DAC145E3-C268-4273-94D1-873BF22B57B8}"/>
    <cellStyle name="20% - Accent4 2 3 2 3 2 3" xfId="4051" xr:uid="{00000000-0005-0000-0000-000014050000}"/>
    <cellStyle name="20% - Accent4 2 3 2 3 2 3 2" xfId="21974" xr:uid="{89AE7483-C8C5-4862-9888-17821921281B}"/>
    <cellStyle name="20% - Accent4 2 3 2 3 2 3 2 2" xfId="36950" xr:uid="{4498AD3F-3352-43C1-88EC-6DCDE0327AD5}"/>
    <cellStyle name="20% - Accent4 2 3 2 3 2 3 3" xfId="29346" xr:uid="{A21FDBC3-97C7-4AC6-B42C-FF2EFF52B396}"/>
    <cellStyle name="20% - Accent4 2 3 2 3 2 4" xfId="21976" xr:uid="{BD89EA31-7044-4D20-AEC7-124776F44E58}"/>
    <cellStyle name="20% - Accent4 2 3 2 3 2 4 2" xfId="36952" xr:uid="{DBED4878-0A1D-4B9A-AB75-02AAC0EF0CCB}"/>
    <cellStyle name="20% - Accent4 2 3 2 3 2 5" xfId="29348" xr:uid="{642C2412-A270-4622-9B70-2A534BC74B10}"/>
    <cellStyle name="20% - Accent4 2 3 2 3 3" xfId="4050" xr:uid="{00000000-0005-0000-0000-000015050000}"/>
    <cellStyle name="20% - Accent4 2 3 2 3 3 2" xfId="4049" xr:uid="{00000000-0005-0000-0000-000016050000}"/>
    <cellStyle name="20% - Accent4 2 3 2 3 3 2 2" xfId="21972" xr:uid="{82B4D160-7967-4FBB-BEBC-474E58F6A120}"/>
    <cellStyle name="20% - Accent4 2 3 2 3 3 2 2 2" xfId="36948" xr:uid="{BFAC6612-1255-4A2B-8060-31F10E164E65}"/>
    <cellStyle name="20% - Accent4 2 3 2 3 3 2 3" xfId="29344" xr:uid="{648CA54E-3940-44BB-A8C9-038C3D9AF127}"/>
    <cellStyle name="20% - Accent4 2 3 2 3 3 3" xfId="21973" xr:uid="{CA0B3E71-2160-437E-9312-7F23C0C63738}"/>
    <cellStyle name="20% - Accent4 2 3 2 3 3 3 2" xfId="36949" xr:uid="{483373A0-9E70-4A39-9599-8365137F69AD}"/>
    <cellStyle name="20% - Accent4 2 3 2 3 3 4" xfId="29345" xr:uid="{89261776-B51D-4CD5-96DD-1F650B91D603}"/>
    <cellStyle name="20% - Accent4 2 3 2 3 4" xfId="4048" xr:uid="{00000000-0005-0000-0000-000017050000}"/>
    <cellStyle name="20% - Accent4 2 3 2 3 4 2" xfId="21971" xr:uid="{8AF206BA-5F2C-45B4-913F-08901AD5A5F2}"/>
    <cellStyle name="20% - Accent4 2 3 2 3 4 2 2" xfId="36947" xr:uid="{C31E2B8A-6960-41AD-BE92-A6E0E4BDCE7A}"/>
    <cellStyle name="20% - Accent4 2 3 2 3 4 3" xfId="29343" xr:uid="{3A069D1A-FB09-42A7-B132-7E52B9931600}"/>
    <cellStyle name="20% - Accent4 2 3 2 3 5" xfId="21977" xr:uid="{F55283D2-1CD1-4B32-8EB6-84DE6837A48B}"/>
    <cellStyle name="20% - Accent4 2 3 2 3 5 2" xfId="36953" xr:uid="{978C2F9F-8CAD-48F5-8DDC-2BF60B61C6C4}"/>
    <cellStyle name="20% - Accent4 2 3 2 3 6" xfId="29349" xr:uid="{661C5C15-0385-4F60-90AB-547886C7CFC9}"/>
    <cellStyle name="20% - Accent4 2 3 2 4" xfId="4047" xr:uid="{00000000-0005-0000-0000-000018050000}"/>
    <cellStyle name="20% - Accent4 2 3 2 4 2" xfId="4046" xr:uid="{00000000-0005-0000-0000-000019050000}"/>
    <cellStyle name="20% - Accent4 2 3 2 4 2 2" xfId="21969" xr:uid="{3D8C4D50-6BF8-4A96-BB65-4010ABBD1E60}"/>
    <cellStyle name="20% - Accent4 2 3 2 4 2 2 2" xfId="36945" xr:uid="{6F8F8A72-BCE4-49F8-BECA-FCADD5ECD62C}"/>
    <cellStyle name="20% - Accent4 2 3 2 4 2 3" xfId="29341" xr:uid="{6A613D5B-A97C-4FF2-9AEE-43AC775BDE40}"/>
    <cellStyle name="20% - Accent4 2 3 2 4 3" xfId="4045" xr:uid="{00000000-0005-0000-0000-00001A050000}"/>
    <cellStyle name="20% - Accent4 2 3 2 4 3 2" xfId="21968" xr:uid="{940835FB-DB3E-4E46-9D85-2883C0F1AF51}"/>
    <cellStyle name="20% - Accent4 2 3 2 4 3 2 2" xfId="36944" xr:uid="{A304537C-36CD-4E32-8A1E-235BBC482B57}"/>
    <cellStyle name="20% - Accent4 2 3 2 4 3 3" xfId="29340" xr:uid="{423DCF01-D578-45FE-B3AD-3037D52F1287}"/>
    <cellStyle name="20% - Accent4 2 3 2 4 4" xfId="21970" xr:uid="{DB4C7866-073E-4585-B41E-9EC0C5712402}"/>
    <cellStyle name="20% - Accent4 2 3 2 4 4 2" xfId="36946" xr:uid="{AAA49C5F-8E0F-4BD9-B06B-11FB44906985}"/>
    <cellStyle name="20% - Accent4 2 3 2 4 5" xfId="29342" xr:uid="{CF94A0A0-AC40-4F73-BEAF-1BEDE3167029}"/>
    <cellStyle name="20% - Accent4 2 3 2 5" xfId="4044" xr:uid="{00000000-0005-0000-0000-00001B050000}"/>
    <cellStyle name="20% - Accent4 2 3 2 5 2" xfId="21967" xr:uid="{B598EB73-13C1-4F3B-8FFF-2273553C5DBF}"/>
    <cellStyle name="20% - Accent4 2 3 2 5 2 2" xfId="36943" xr:uid="{4D8034B0-DB35-48D3-AB5F-A26C0D7F640B}"/>
    <cellStyle name="20% - Accent4 2 3 2 5 3" xfId="29339" xr:uid="{135048E8-6550-4CB6-89B6-3C0AD7EFDD82}"/>
    <cellStyle name="20% - Accent4 2 3 2 6" xfId="4043" xr:uid="{00000000-0005-0000-0000-00001C050000}"/>
    <cellStyle name="20% - Accent4 2 3 2 6 2" xfId="4042" xr:uid="{00000000-0005-0000-0000-00001D050000}"/>
    <cellStyle name="20% - Accent4 2 3 2 6 2 2" xfId="21965" xr:uid="{CF17842B-0BA1-4F37-B98B-567EBA1BD99D}"/>
    <cellStyle name="20% - Accent4 2 3 2 6 2 2 2" xfId="36941" xr:uid="{0D5C202C-B89A-4783-8716-E38FF4E04D5B}"/>
    <cellStyle name="20% - Accent4 2 3 2 6 2 3" xfId="29337" xr:uid="{052CA9DD-8DC5-4A97-B834-E08337C983CA}"/>
    <cellStyle name="20% - Accent4 2 3 2 6 3" xfId="21966" xr:uid="{640DD996-D58F-45F5-9F74-5B90C6349F10}"/>
    <cellStyle name="20% - Accent4 2 3 2 6 3 2" xfId="36942" xr:uid="{9E77CC00-BF37-4908-9FD5-B08FAA782DD4}"/>
    <cellStyle name="20% - Accent4 2 3 2 6 4" xfId="29338" xr:uid="{075036A4-E4D6-43E1-A726-EBD4D47D0083}"/>
    <cellStyle name="20% - Accent4 2 3 2 7" xfId="4041" xr:uid="{00000000-0005-0000-0000-00001E050000}"/>
    <cellStyle name="20% - Accent4 2 3 2 7 2" xfId="21964" xr:uid="{5E3C8846-BF5F-4394-89E0-E003D73593A1}"/>
    <cellStyle name="20% - Accent4 2 3 2 7 2 2" xfId="36940" xr:uid="{003D5DCA-1C7B-475F-814B-87ED432354E7}"/>
    <cellStyle name="20% - Accent4 2 3 2 7 3" xfId="29336" xr:uid="{4CD27050-7FA8-4187-92E0-2354EBD20118}"/>
    <cellStyle name="20% - Accent4 2 3 2 8" xfId="21985" xr:uid="{C1EF49FC-CAE8-45E1-82D3-0DCCEEC13427}"/>
    <cellStyle name="20% - Accent4 2 3 2 8 2" xfId="36961" xr:uid="{ADA97832-A376-4641-8FCC-1FBF890B2334}"/>
    <cellStyle name="20% - Accent4 2 3 2 9" xfId="29357" xr:uid="{5FF08E61-DD9D-4B68-9AD1-3FE0C962C358}"/>
    <cellStyle name="20% - Accent4 2 3 3" xfId="4040" xr:uid="{00000000-0005-0000-0000-00001F050000}"/>
    <cellStyle name="20% - Accent4 2 3 3 2" xfId="4039" xr:uid="{00000000-0005-0000-0000-000020050000}"/>
    <cellStyle name="20% - Accent4 2 3 3 2 2" xfId="4038" xr:uid="{00000000-0005-0000-0000-000021050000}"/>
    <cellStyle name="20% - Accent4 2 3 3 2 2 2" xfId="21961" xr:uid="{CFA6849E-EBAE-4725-B619-F93A37685B99}"/>
    <cellStyle name="20% - Accent4 2 3 3 2 2 2 2" xfId="36937" xr:uid="{244BB776-3936-4786-8F18-34FAEC225F5D}"/>
    <cellStyle name="20% - Accent4 2 3 3 2 2 3" xfId="29333" xr:uid="{2B0039B4-7D3D-443E-AE28-C2FC0BEC843B}"/>
    <cellStyle name="20% - Accent4 2 3 3 2 3" xfId="4037" xr:uid="{00000000-0005-0000-0000-000022050000}"/>
    <cellStyle name="20% - Accent4 2 3 3 2 3 2" xfId="21960" xr:uid="{75CC34CC-4184-46E8-876A-47BD60808E65}"/>
    <cellStyle name="20% - Accent4 2 3 3 2 3 2 2" xfId="36936" xr:uid="{B3ACF51F-1AE9-43C2-8012-7A562CD89CD8}"/>
    <cellStyle name="20% - Accent4 2 3 3 2 3 3" xfId="29332" xr:uid="{E72F85C2-F00E-4683-9B2D-282469195748}"/>
    <cellStyle name="20% - Accent4 2 3 3 2 4" xfId="21962" xr:uid="{6E44E635-7E13-4210-9C55-A63A528DDA9E}"/>
    <cellStyle name="20% - Accent4 2 3 3 2 4 2" xfId="36938" xr:uid="{E5DF9F71-9A04-455D-8F5A-3033980CA0E8}"/>
    <cellStyle name="20% - Accent4 2 3 3 2 5" xfId="29334" xr:uid="{37E1AC3D-DF45-48B4-906C-1D7E7A897C3E}"/>
    <cellStyle name="20% - Accent4 2 3 3 3" xfId="4036" xr:uid="{00000000-0005-0000-0000-000023050000}"/>
    <cellStyle name="20% - Accent4 2 3 3 3 2" xfId="4035" xr:uid="{00000000-0005-0000-0000-000024050000}"/>
    <cellStyle name="20% - Accent4 2 3 3 3 2 2" xfId="21958" xr:uid="{A7FEEA8C-1B6C-479F-A829-0A26C3B0CE64}"/>
    <cellStyle name="20% - Accent4 2 3 3 3 2 2 2" xfId="36934" xr:uid="{079479AD-1C92-452E-A7FA-3CDF16560110}"/>
    <cellStyle name="20% - Accent4 2 3 3 3 2 3" xfId="29330" xr:uid="{8A156C02-898A-4D74-8DDE-5CFD27D0BE62}"/>
    <cellStyle name="20% - Accent4 2 3 3 3 3" xfId="21959" xr:uid="{FC5D43A1-A924-42AB-AA3A-2157D36B3DB1}"/>
    <cellStyle name="20% - Accent4 2 3 3 3 3 2" xfId="36935" xr:uid="{77BC5F0E-6489-4AC2-A74C-0F28A3F47431}"/>
    <cellStyle name="20% - Accent4 2 3 3 3 4" xfId="29331" xr:uid="{2FF09A59-525E-43C3-8878-9E2BB265AD13}"/>
    <cellStyle name="20% - Accent4 2 3 3 4" xfId="4034" xr:uid="{00000000-0005-0000-0000-000025050000}"/>
    <cellStyle name="20% - Accent4 2 3 3 4 2" xfId="21957" xr:uid="{18613B02-BFEC-40E7-80C4-9A372CFD5A16}"/>
    <cellStyle name="20% - Accent4 2 3 3 4 2 2" xfId="36933" xr:uid="{1105A7F8-71D4-4974-A2A2-AFF6743D2DA6}"/>
    <cellStyle name="20% - Accent4 2 3 3 4 3" xfId="29329" xr:uid="{DD083FDD-4BF0-44DD-9097-A1C5DECB8A57}"/>
    <cellStyle name="20% - Accent4 2 3 3 5" xfId="21963" xr:uid="{F36266D1-6289-4CBF-857E-BD96DE914CF4}"/>
    <cellStyle name="20% - Accent4 2 3 3 5 2" xfId="36939" xr:uid="{9FEAD60D-BB4A-4543-B737-A772E264E534}"/>
    <cellStyle name="20% - Accent4 2 3 3 6" xfId="29335" xr:uid="{DDFC5F8E-C015-4D0A-937D-F24CFF3420A3}"/>
    <cellStyle name="20% - Accent4 2 3 4" xfId="4033" xr:uid="{00000000-0005-0000-0000-000026050000}"/>
    <cellStyle name="20% - Accent4 2 3 4 2" xfId="4032" xr:uid="{00000000-0005-0000-0000-000027050000}"/>
    <cellStyle name="20% - Accent4 2 3 4 2 2" xfId="4031" xr:uid="{00000000-0005-0000-0000-000028050000}"/>
    <cellStyle name="20% - Accent4 2 3 4 2 2 2" xfId="21954" xr:uid="{9AC2422D-0177-476B-B817-CF950A7115F3}"/>
    <cellStyle name="20% - Accent4 2 3 4 2 2 2 2" xfId="36930" xr:uid="{6BAD1E5B-F9DA-44C8-B830-9EE613DD2BD4}"/>
    <cellStyle name="20% - Accent4 2 3 4 2 2 3" xfId="29326" xr:uid="{491D5F26-D940-440A-B2FC-D61B2E704547}"/>
    <cellStyle name="20% - Accent4 2 3 4 2 3" xfId="4030" xr:uid="{00000000-0005-0000-0000-000029050000}"/>
    <cellStyle name="20% - Accent4 2 3 4 2 3 2" xfId="21953" xr:uid="{9DF40404-A120-469F-B1F7-458A096D6640}"/>
    <cellStyle name="20% - Accent4 2 3 4 2 3 2 2" xfId="36929" xr:uid="{34A48400-CA5D-45A4-899A-305727A0631D}"/>
    <cellStyle name="20% - Accent4 2 3 4 2 3 3" xfId="29325" xr:uid="{F65479A4-3D0F-45E2-B1F6-6E62D9FF5587}"/>
    <cellStyle name="20% - Accent4 2 3 4 2 4" xfId="21955" xr:uid="{F92ADE33-7CFA-4589-A893-A6F5813D29FE}"/>
    <cellStyle name="20% - Accent4 2 3 4 2 4 2" xfId="36931" xr:uid="{68126F8B-E1D7-4E20-AE9E-482AF4793FD3}"/>
    <cellStyle name="20% - Accent4 2 3 4 2 5" xfId="29327" xr:uid="{BC6941D7-8855-47BF-8ADF-905C711FFFF4}"/>
    <cellStyle name="20% - Accent4 2 3 4 3" xfId="4029" xr:uid="{00000000-0005-0000-0000-00002A050000}"/>
    <cellStyle name="20% - Accent4 2 3 4 3 2" xfId="4028" xr:uid="{00000000-0005-0000-0000-00002B050000}"/>
    <cellStyle name="20% - Accent4 2 3 4 3 2 2" xfId="21951" xr:uid="{9F405BA4-AA87-4064-9F01-9DF572B2884F}"/>
    <cellStyle name="20% - Accent4 2 3 4 3 2 2 2" xfId="36927" xr:uid="{28F258A0-8D82-4B51-B489-2B7339ADB2CA}"/>
    <cellStyle name="20% - Accent4 2 3 4 3 2 3" xfId="29323" xr:uid="{77A646BE-8235-43FF-A817-E2891542EF25}"/>
    <cellStyle name="20% - Accent4 2 3 4 3 3" xfId="21952" xr:uid="{1B20E162-4579-42D5-888A-F1852A0CC4B6}"/>
    <cellStyle name="20% - Accent4 2 3 4 3 3 2" xfId="36928" xr:uid="{81D5BCB5-70CE-4C66-B9D3-54F7E0E1B8E8}"/>
    <cellStyle name="20% - Accent4 2 3 4 3 4" xfId="29324" xr:uid="{0D360040-BCD3-43F3-82D0-BEA5CEBC3D9A}"/>
    <cellStyle name="20% - Accent4 2 3 4 4" xfId="4027" xr:uid="{00000000-0005-0000-0000-00002C050000}"/>
    <cellStyle name="20% - Accent4 2 3 4 4 2" xfId="21950" xr:uid="{3CA8E197-6566-4A8F-8A89-164AD5F46E57}"/>
    <cellStyle name="20% - Accent4 2 3 4 4 2 2" xfId="36926" xr:uid="{A963DC78-0EE4-429D-BE2E-991C6C806509}"/>
    <cellStyle name="20% - Accent4 2 3 4 4 3" xfId="29322" xr:uid="{A8B86A29-D839-4C7E-B1AA-7A6016FBAF05}"/>
    <cellStyle name="20% - Accent4 2 3 4 5" xfId="21956" xr:uid="{D56DEA32-AD10-4923-9DCF-2B53EC4C74AE}"/>
    <cellStyle name="20% - Accent4 2 3 4 5 2" xfId="36932" xr:uid="{6229F62A-640D-4C30-A59A-6ECA9229A61C}"/>
    <cellStyle name="20% - Accent4 2 3 4 6" xfId="29328" xr:uid="{D05F176F-43F9-4E49-8B1F-3CF3B72ABEC8}"/>
    <cellStyle name="20% - Accent4 2 3 5" xfId="4026" xr:uid="{00000000-0005-0000-0000-00002D050000}"/>
    <cellStyle name="20% - Accent4 2 3 5 2" xfId="4025" xr:uid="{00000000-0005-0000-0000-00002E050000}"/>
    <cellStyle name="20% - Accent4 2 3 5 2 2" xfId="21948" xr:uid="{A921335C-59D4-4E2E-85C4-7949BDAD021B}"/>
    <cellStyle name="20% - Accent4 2 3 5 2 2 2" xfId="36924" xr:uid="{8A3E8A99-CEF9-4416-BBCC-68E47B5ADCB4}"/>
    <cellStyle name="20% - Accent4 2 3 5 2 3" xfId="29320" xr:uid="{9E1F6403-A7A9-45BC-A545-E427BEA40B2F}"/>
    <cellStyle name="20% - Accent4 2 3 5 3" xfId="4024" xr:uid="{00000000-0005-0000-0000-00002F050000}"/>
    <cellStyle name="20% - Accent4 2 3 5 3 2" xfId="21947" xr:uid="{73FC3CC8-0567-49F5-A6FD-8605696A02C3}"/>
    <cellStyle name="20% - Accent4 2 3 5 3 2 2" xfId="36923" xr:uid="{4E8C4E7C-4552-47B7-920F-56A7B2AD0F65}"/>
    <cellStyle name="20% - Accent4 2 3 5 3 3" xfId="29319" xr:uid="{34D929C0-19A9-4A5D-8A90-267AF6156340}"/>
    <cellStyle name="20% - Accent4 2 3 5 4" xfId="21949" xr:uid="{8A409EFA-CE7F-48AB-8F7B-A8EDDA8C43D7}"/>
    <cellStyle name="20% - Accent4 2 3 5 4 2" xfId="36925" xr:uid="{BE066142-24ED-467D-BB20-43E9076F81FD}"/>
    <cellStyle name="20% - Accent4 2 3 5 5" xfId="29321" xr:uid="{18A8C6B1-8863-4728-B1EC-F8607249C6C5}"/>
    <cellStyle name="20% - Accent4 2 3 6" xfId="4023" xr:uid="{00000000-0005-0000-0000-000030050000}"/>
    <cellStyle name="20% - Accent4 2 3 6 2" xfId="21946" xr:uid="{F86239A4-805A-4B5C-A14A-74C30C5543E3}"/>
    <cellStyle name="20% - Accent4 2 3 6 2 2" xfId="36922" xr:uid="{4DD46B75-52D3-42DB-832C-40E773CC2F1D}"/>
    <cellStyle name="20% - Accent4 2 3 6 3" xfId="29318" xr:uid="{90C251EF-C0E6-4836-9F12-7F36D32F97BF}"/>
    <cellStyle name="20% - Accent4 2 3 7" xfId="4022" xr:uid="{00000000-0005-0000-0000-000031050000}"/>
    <cellStyle name="20% - Accent4 2 3 7 2" xfId="4021" xr:uid="{00000000-0005-0000-0000-000032050000}"/>
    <cellStyle name="20% - Accent4 2 3 7 2 2" xfId="21944" xr:uid="{A19904FD-9F24-4A9F-BE1A-209FD1C7B830}"/>
    <cellStyle name="20% - Accent4 2 3 7 2 2 2" xfId="36920" xr:uid="{E0A1182B-4E8A-4C59-AB2F-332D1CD7E317}"/>
    <cellStyle name="20% - Accent4 2 3 7 2 3" xfId="29316" xr:uid="{763FF4BB-70D2-450D-B44E-3C7EC4EEE192}"/>
    <cellStyle name="20% - Accent4 2 3 7 3" xfId="21945" xr:uid="{06F98ABE-225A-4784-9ABD-5F4887738F1A}"/>
    <cellStyle name="20% - Accent4 2 3 7 3 2" xfId="36921" xr:uid="{C93A2DD5-B17F-4C1E-9836-F8161B33B973}"/>
    <cellStyle name="20% - Accent4 2 3 7 4" xfId="29317" xr:uid="{4A0DB469-93B8-4A2F-86F5-C17FAA58EE0A}"/>
    <cellStyle name="20% - Accent4 2 3 8" xfId="4020" xr:uid="{00000000-0005-0000-0000-000033050000}"/>
    <cellStyle name="20% - Accent4 2 3 8 2" xfId="21943" xr:uid="{6BF05F83-4EF3-4705-9A44-E7BACCBBB2AB}"/>
    <cellStyle name="20% - Accent4 2 3 8 2 2" xfId="36919" xr:uid="{24BBAE47-D7BF-408A-ABA3-67F2A5FEA62F}"/>
    <cellStyle name="20% - Accent4 2 3 8 3" xfId="29315" xr:uid="{E4C4D3D3-EE42-404E-9D73-9FB7BAF8190C}"/>
    <cellStyle name="20% - Accent4 2 3 9" xfId="21986" xr:uid="{1606B8FC-EA67-4A9A-B4A5-40EB4BD51EDD}"/>
    <cellStyle name="20% - Accent4 2 3 9 2" xfId="36962" xr:uid="{C2FAFD40-FE37-4DFF-98E3-1FDC197E3624}"/>
    <cellStyle name="20% - Accent4 2 4" xfId="4019" xr:uid="{00000000-0005-0000-0000-000034050000}"/>
    <cellStyle name="20% - Accent4 2 4 10" xfId="29314" xr:uid="{6AD9D1BB-36FE-448D-BFCA-5B81FCDA0B76}"/>
    <cellStyle name="20% - Accent4 2 4 2" xfId="4018" xr:uid="{00000000-0005-0000-0000-000035050000}"/>
    <cellStyle name="20% - Accent4 2 4 2 2" xfId="4017" xr:uid="{00000000-0005-0000-0000-000036050000}"/>
    <cellStyle name="20% - Accent4 2 4 2 2 2" xfId="4016" xr:uid="{00000000-0005-0000-0000-000037050000}"/>
    <cellStyle name="20% - Accent4 2 4 2 2 2 2" xfId="4015" xr:uid="{00000000-0005-0000-0000-000038050000}"/>
    <cellStyle name="20% - Accent4 2 4 2 2 2 2 2" xfId="21938" xr:uid="{E8CE2702-CEDD-4CDF-BA6B-F2010DC18E84}"/>
    <cellStyle name="20% - Accent4 2 4 2 2 2 2 2 2" xfId="36914" xr:uid="{3F17C602-CDF5-4F40-AFDF-08D3D76D438F}"/>
    <cellStyle name="20% - Accent4 2 4 2 2 2 2 3" xfId="29310" xr:uid="{6D51A1B2-5A7C-4132-A67F-C5C98A828AEB}"/>
    <cellStyle name="20% - Accent4 2 4 2 2 2 3" xfId="4014" xr:uid="{00000000-0005-0000-0000-000039050000}"/>
    <cellStyle name="20% - Accent4 2 4 2 2 2 3 2" xfId="21937" xr:uid="{AD2232A2-49BA-4FE5-B65E-76860DC7E6F7}"/>
    <cellStyle name="20% - Accent4 2 4 2 2 2 3 2 2" xfId="36913" xr:uid="{2F080173-5704-4D32-A909-9804EC549077}"/>
    <cellStyle name="20% - Accent4 2 4 2 2 2 3 3" xfId="29309" xr:uid="{197FBCE4-F804-4A5C-A308-ABE8C96DD42A}"/>
    <cellStyle name="20% - Accent4 2 4 2 2 2 4" xfId="21939" xr:uid="{11E38ABF-7F52-42EE-BFDD-4106FDDD0C24}"/>
    <cellStyle name="20% - Accent4 2 4 2 2 2 4 2" xfId="36915" xr:uid="{010D3BD2-D7F3-4AFF-93E8-BF512F2E8A27}"/>
    <cellStyle name="20% - Accent4 2 4 2 2 2 5" xfId="29311" xr:uid="{78CCD32F-33E7-4B8D-A676-7F3DF0319FF0}"/>
    <cellStyle name="20% - Accent4 2 4 2 2 3" xfId="4013" xr:uid="{00000000-0005-0000-0000-00003A050000}"/>
    <cellStyle name="20% - Accent4 2 4 2 2 3 2" xfId="4012" xr:uid="{00000000-0005-0000-0000-00003B050000}"/>
    <cellStyle name="20% - Accent4 2 4 2 2 3 2 2" xfId="21935" xr:uid="{3AEAC64C-AF01-4764-BAD1-EA10965A7FC0}"/>
    <cellStyle name="20% - Accent4 2 4 2 2 3 2 2 2" xfId="36911" xr:uid="{30AC8F7C-DFF9-4BEF-9F21-525774528BFD}"/>
    <cellStyle name="20% - Accent4 2 4 2 2 3 2 3" xfId="29307" xr:uid="{544484C3-724A-490B-B586-BF354F8A4555}"/>
    <cellStyle name="20% - Accent4 2 4 2 2 3 3" xfId="21936" xr:uid="{5E44CE0B-BCE6-4864-B3CC-4767959B885F}"/>
    <cellStyle name="20% - Accent4 2 4 2 2 3 3 2" xfId="36912" xr:uid="{EA1FCB1D-892D-4D63-A020-95D88CB2C727}"/>
    <cellStyle name="20% - Accent4 2 4 2 2 3 4" xfId="29308" xr:uid="{D129DAB4-0C7B-4597-9F6C-534E14323E2C}"/>
    <cellStyle name="20% - Accent4 2 4 2 2 4" xfId="4011" xr:uid="{00000000-0005-0000-0000-00003C050000}"/>
    <cellStyle name="20% - Accent4 2 4 2 2 4 2" xfId="21934" xr:uid="{BDA5E3BD-4C92-404A-A152-D4E39DB092A6}"/>
    <cellStyle name="20% - Accent4 2 4 2 2 4 2 2" xfId="36910" xr:uid="{65CFF764-28C6-43E4-B093-A64CD418FE33}"/>
    <cellStyle name="20% - Accent4 2 4 2 2 4 3" xfId="29306" xr:uid="{76FA402B-0D89-4FC0-BE81-BD06EE908B2B}"/>
    <cellStyle name="20% - Accent4 2 4 2 2 5" xfId="21940" xr:uid="{FB5EB01A-769D-4AE0-AAE8-D4FE1DA0A79F}"/>
    <cellStyle name="20% - Accent4 2 4 2 2 5 2" xfId="36916" xr:uid="{5455A6DC-E0F0-48A7-8966-3B195DE6C331}"/>
    <cellStyle name="20% - Accent4 2 4 2 2 6" xfId="29312" xr:uid="{7DED68E7-047B-42E4-AA2A-BC23A52C2727}"/>
    <cellStyle name="20% - Accent4 2 4 2 3" xfId="4010" xr:uid="{00000000-0005-0000-0000-00003D050000}"/>
    <cellStyle name="20% - Accent4 2 4 2 3 2" xfId="4009" xr:uid="{00000000-0005-0000-0000-00003E050000}"/>
    <cellStyle name="20% - Accent4 2 4 2 3 2 2" xfId="4008" xr:uid="{00000000-0005-0000-0000-00003F050000}"/>
    <cellStyle name="20% - Accent4 2 4 2 3 2 2 2" xfId="21931" xr:uid="{F1343DD2-6273-4109-B9DC-B916E57520D9}"/>
    <cellStyle name="20% - Accent4 2 4 2 3 2 2 2 2" xfId="36907" xr:uid="{99D8AD34-184A-4E00-A6C6-548A328FAD6A}"/>
    <cellStyle name="20% - Accent4 2 4 2 3 2 2 3" xfId="29303" xr:uid="{147247B2-4329-4973-AE48-CF03CB044419}"/>
    <cellStyle name="20% - Accent4 2 4 2 3 2 3" xfId="4007" xr:uid="{00000000-0005-0000-0000-000040050000}"/>
    <cellStyle name="20% - Accent4 2 4 2 3 2 3 2" xfId="21930" xr:uid="{7F9A98F0-5AA8-48D3-A226-E82F9D503A6F}"/>
    <cellStyle name="20% - Accent4 2 4 2 3 2 3 2 2" xfId="36906" xr:uid="{8FEF2DDE-F61F-4F59-B877-998D2B444923}"/>
    <cellStyle name="20% - Accent4 2 4 2 3 2 3 3" xfId="29302" xr:uid="{3166CC8B-54F8-4510-83E2-E43DE59C8646}"/>
    <cellStyle name="20% - Accent4 2 4 2 3 2 4" xfId="21932" xr:uid="{C05B29C1-FF09-4503-8094-F26EC1B83941}"/>
    <cellStyle name="20% - Accent4 2 4 2 3 2 4 2" xfId="36908" xr:uid="{1BD9A108-1FD3-4428-B324-D058F2D232C6}"/>
    <cellStyle name="20% - Accent4 2 4 2 3 2 5" xfId="29304" xr:uid="{B3D69396-80EF-4308-A209-EAA7281A6E1E}"/>
    <cellStyle name="20% - Accent4 2 4 2 3 3" xfId="4006" xr:uid="{00000000-0005-0000-0000-000041050000}"/>
    <cellStyle name="20% - Accent4 2 4 2 3 3 2" xfId="4005" xr:uid="{00000000-0005-0000-0000-000042050000}"/>
    <cellStyle name="20% - Accent4 2 4 2 3 3 2 2" xfId="21928" xr:uid="{B4CF9933-0F4D-474E-A5B1-BA67934EAD81}"/>
    <cellStyle name="20% - Accent4 2 4 2 3 3 2 2 2" xfId="36904" xr:uid="{15DD2C46-9127-47C0-B31C-DA168EC5135A}"/>
    <cellStyle name="20% - Accent4 2 4 2 3 3 2 3" xfId="29300" xr:uid="{66B907E5-66A7-4B8C-BA17-5EF8A700F79F}"/>
    <cellStyle name="20% - Accent4 2 4 2 3 3 3" xfId="21929" xr:uid="{6BD8BDA1-2624-4BE8-9F0D-69D79F58AEB1}"/>
    <cellStyle name="20% - Accent4 2 4 2 3 3 3 2" xfId="36905" xr:uid="{552289EB-87B3-44DF-AC71-BCEB7E5FF505}"/>
    <cellStyle name="20% - Accent4 2 4 2 3 3 4" xfId="29301" xr:uid="{AD56D786-B9B7-4AB1-89F3-B19BF1EDBFF1}"/>
    <cellStyle name="20% - Accent4 2 4 2 3 4" xfId="4004" xr:uid="{00000000-0005-0000-0000-000043050000}"/>
    <cellStyle name="20% - Accent4 2 4 2 3 4 2" xfId="21927" xr:uid="{8A27328A-84C4-4142-BA5F-E8105044C3A0}"/>
    <cellStyle name="20% - Accent4 2 4 2 3 4 2 2" xfId="36903" xr:uid="{953D29CF-4E87-459A-822E-3AAA66317E3F}"/>
    <cellStyle name="20% - Accent4 2 4 2 3 4 3" xfId="29299" xr:uid="{961A06AC-77CC-45B6-80FF-C2F52540B14A}"/>
    <cellStyle name="20% - Accent4 2 4 2 3 5" xfId="21933" xr:uid="{6A2DE109-7A53-4A65-9B96-FB6F7E5B4A04}"/>
    <cellStyle name="20% - Accent4 2 4 2 3 5 2" xfId="36909" xr:uid="{B4EA57AA-1645-4BF1-95F1-2DA25D46B8C2}"/>
    <cellStyle name="20% - Accent4 2 4 2 3 6" xfId="29305" xr:uid="{78EB11BC-AA66-4020-BCB0-E3667AC07695}"/>
    <cellStyle name="20% - Accent4 2 4 2 4" xfId="4003" xr:uid="{00000000-0005-0000-0000-000044050000}"/>
    <cellStyle name="20% - Accent4 2 4 2 4 2" xfId="4002" xr:uid="{00000000-0005-0000-0000-000045050000}"/>
    <cellStyle name="20% - Accent4 2 4 2 4 2 2" xfId="21925" xr:uid="{C2973E81-7583-4669-BE20-6206187FECF8}"/>
    <cellStyle name="20% - Accent4 2 4 2 4 2 2 2" xfId="36901" xr:uid="{0E895ABC-8949-490C-8C1D-E1CD2BD74256}"/>
    <cellStyle name="20% - Accent4 2 4 2 4 2 3" xfId="29297" xr:uid="{7AC237E4-25A4-43E4-97DA-8C5077E01134}"/>
    <cellStyle name="20% - Accent4 2 4 2 4 3" xfId="4001" xr:uid="{00000000-0005-0000-0000-000046050000}"/>
    <cellStyle name="20% - Accent4 2 4 2 4 3 2" xfId="21924" xr:uid="{54958563-DA0C-4A7F-A007-147247B6D27B}"/>
    <cellStyle name="20% - Accent4 2 4 2 4 3 2 2" xfId="36900" xr:uid="{23A87162-CEE6-4AA6-90BD-B39ACA823BC5}"/>
    <cellStyle name="20% - Accent4 2 4 2 4 3 3" xfId="29296" xr:uid="{6D4773E4-9F1F-469D-A47F-C770E1699D44}"/>
    <cellStyle name="20% - Accent4 2 4 2 4 4" xfId="21926" xr:uid="{5B9D3DC9-B799-41A5-B88D-49B973D45339}"/>
    <cellStyle name="20% - Accent4 2 4 2 4 4 2" xfId="36902" xr:uid="{F178702C-1A7E-49A0-928E-C2BC31579F21}"/>
    <cellStyle name="20% - Accent4 2 4 2 4 5" xfId="29298" xr:uid="{9D15FB7A-D209-49BE-AC41-BADBEFD4B093}"/>
    <cellStyle name="20% - Accent4 2 4 2 5" xfId="4000" xr:uid="{00000000-0005-0000-0000-000047050000}"/>
    <cellStyle name="20% - Accent4 2 4 2 5 2" xfId="21923" xr:uid="{E1BA8617-2C30-49C0-A721-227F67843BEC}"/>
    <cellStyle name="20% - Accent4 2 4 2 5 2 2" xfId="36899" xr:uid="{EE2447BC-1245-4326-850C-640EA80F5A66}"/>
    <cellStyle name="20% - Accent4 2 4 2 5 3" xfId="29295" xr:uid="{9F2D8AD7-934D-4D2E-8BCC-869F3B8C8CA0}"/>
    <cellStyle name="20% - Accent4 2 4 2 6" xfId="3999" xr:uid="{00000000-0005-0000-0000-000048050000}"/>
    <cellStyle name="20% - Accent4 2 4 2 6 2" xfId="3998" xr:uid="{00000000-0005-0000-0000-000049050000}"/>
    <cellStyle name="20% - Accent4 2 4 2 6 2 2" xfId="21921" xr:uid="{53790FEE-5300-4FA6-A3D6-6ACEB990057D}"/>
    <cellStyle name="20% - Accent4 2 4 2 6 2 2 2" xfId="36897" xr:uid="{C82629F5-0FC0-450D-92F7-E4249CBD23F1}"/>
    <cellStyle name="20% - Accent4 2 4 2 6 2 3" xfId="29293" xr:uid="{DD3AF67E-4DA9-44A1-87AB-44A1952A0991}"/>
    <cellStyle name="20% - Accent4 2 4 2 6 3" xfId="21922" xr:uid="{7F90CC2A-C344-4DD5-B251-A2D8C41AA89C}"/>
    <cellStyle name="20% - Accent4 2 4 2 6 3 2" xfId="36898" xr:uid="{AC06B345-DE0C-4997-BAD1-AEA40828796D}"/>
    <cellStyle name="20% - Accent4 2 4 2 6 4" xfId="29294" xr:uid="{8F937F6D-E4BB-4845-91F6-CB7B77A2C930}"/>
    <cellStyle name="20% - Accent4 2 4 2 7" xfId="3997" xr:uid="{00000000-0005-0000-0000-00004A050000}"/>
    <cellStyle name="20% - Accent4 2 4 2 7 2" xfId="21920" xr:uid="{04F0192E-8445-4708-BBB2-3CA80C4041B7}"/>
    <cellStyle name="20% - Accent4 2 4 2 7 2 2" xfId="36896" xr:uid="{AD8CF11D-57DD-4FDC-9539-30147772B35E}"/>
    <cellStyle name="20% - Accent4 2 4 2 7 3" xfId="29292" xr:uid="{9DA26AC8-5BD3-4DA9-86E1-9703E37C2191}"/>
    <cellStyle name="20% - Accent4 2 4 2 8" xfId="21941" xr:uid="{C1B1D382-C458-46C0-9826-5C83580416DD}"/>
    <cellStyle name="20% - Accent4 2 4 2 8 2" xfId="36917" xr:uid="{B8D0AA9B-D55D-42E1-9C09-0F29EE29C6E8}"/>
    <cellStyle name="20% - Accent4 2 4 2 9" xfId="29313" xr:uid="{3871115F-376B-48A0-8452-631012D4CEC1}"/>
    <cellStyle name="20% - Accent4 2 4 3" xfId="3996" xr:uid="{00000000-0005-0000-0000-00004B050000}"/>
    <cellStyle name="20% - Accent4 2 4 3 2" xfId="3995" xr:uid="{00000000-0005-0000-0000-00004C050000}"/>
    <cellStyle name="20% - Accent4 2 4 3 2 2" xfId="3994" xr:uid="{00000000-0005-0000-0000-00004D050000}"/>
    <cellStyle name="20% - Accent4 2 4 3 2 2 2" xfId="21917" xr:uid="{BF37D38B-17E6-453A-986F-E5D22013DFCC}"/>
    <cellStyle name="20% - Accent4 2 4 3 2 2 2 2" xfId="36893" xr:uid="{23A44C16-C29F-4101-9A33-4DC54D51B726}"/>
    <cellStyle name="20% - Accent4 2 4 3 2 2 3" xfId="29289" xr:uid="{F8E59C24-3378-4489-A85C-F6C1366CCF5E}"/>
    <cellStyle name="20% - Accent4 2 4 3 2 3" xfId="3993" xr:uid="{00000000-0005-0000-0000-00004E050000}"/>
    <cellStyle name="20% - Accent4 2 4 3 2 3 2" xfId="21916" xr:uid="{1730EA70-AA92-4223-9EE8-64F7F6B02FDB}"/>
    <cellStyle name="20% - Accent4 2 4 3 2 3 2 2" xfId="36892" xr:uid="{67F5B49C-A9C5-4DC5-99FF-9C102169FBCF}"/>
    <cellStyle name="20% - Accent4 2 4 3 2 3 3" xfId="29288" xr:uid="{73FFE773-D102-4D86-B7CD-59707927A5A6}"/>
    <cellStyle name="20% - Accent4 2 4 3 2 4" xfId="21918" xr:uid="{0927C1F2-314C-4F8C-82BE-289897472C5E}"/>
    <cellStyle name="20% - Accent4 2 4 3 2 4 2" xfId="36894" xr:uid="{1AA00809-D41D-4F09-8596-B6BBC2EE6B7F}"/>
    <cellStyle name="20% - Accent4 2 4 3 2 5" xfId="29290" xr:uid="{AE64D233-E293-47A2-B9B6-7EB3CBDF719E}"/>
    <cellStyle name="20% - Accent4 2 4 3 3" xfId="3992" xr:uid="{00000000-0005-0000-0000-00004F050000}"/>
    <cellStyle name="20% - Accent4 2 4 3 3 2" xfId="3991" xr:uid="{00000000-0005-0000-0000-000050050000}"/>
    <cellStyle name="20% - Accent4 2 4 3 3 2 2" xfId="21914" xr:uid="{70056A79-DE30-4296-844C-A2F5770BD4B0}"/>
    <cellStyle name="20% - Accent4 2 4 3 3 2 2 2" xfId="36890" xr:uid="{5255A46F-5075-4B29-94B4-CA9E8F763389}"/>
    <cellStyle name="20% - Accent4 2 4 3 3 2 3" xfId="29286" xr:uid="{3E073E0B-80B4-458D-8B11-970755F32560}"/>
    <cellStyle name="20% - Accent4 2 4 3 3 3" xfId="21915" xr:uid="{D0254270-36FC-44A3-BF2C-0FEBB5C847EA}"/>
    <cellStyle name="20% - Accent4 2 4 3 3 3 2" xfId="36891" xr:uid="{43F1DCFF-37E8-46F2-8356-E5FF8CBFB85A}"/>
    <cellStyle name="20% - Accent4 2 4 3 3 4" xfId="29287" xr:uid="{10145056-E485-4311-B31C-A21CA84E87B6}"/>
    <cellStyle name="20% - Accent4 2 4 3 4" xfId="3990" xr:uid="{00000000-0005-0000-0000-000051050000}"/>
    <cellStyle name="20% - Accent4 2 4 3 4 2" xfId="21913" xr:uid="{282B9E1B-0EAF-427D-8FC7-9374583A65E2}"/>
    <cellStyle name="20% - Accent4 2 4 3 4 2 2" xfId="36889" xr:uid="{57D301E4-C9F9-4C59-A832-D05CD99E6548}"/>
    <cellStyle name="20% - Accent4 2 4 3 4 3" xfId="29285" xr:uid="{BD012876-E355-4880-853A-BA2522D1A657}"/>
    <cellStyle name="20% - Accent4 2 4 3 5" xfId="21919" xr:uid="{1FB1BE65-1041-4026-9ED0-B627D2FF2537}"/>
    <cellStyle name="20% - Accent4 2 4 3 5 2" xfId="36895" xr:uid="{0B6CE9F5-05EE-439A-940C-590EFE0FE369}"/>
    <cellStyle name="20% - Accent4 2 4 3 6" xfId="29291" xr:uid="{63EE65F9-96DF-4DD2-BB0F-3160D42368C9}"/>
    <cellStyle name="20% - Accent4 2 4 4" xfId="3989" xr:uid="{00000000-0005-0000-0000-000052050000}"/>
    <cellStyle name="20% - Accent4 2 4 4 2" xfId="3988" xr:uid="{00000000-0005-0000-0000-000053050000}"/>
    <cellStyle name="20% - Accent4 2 4 4 2 2" xfId="3987" xr:uid="{00000000-0005-0000-0000-000054050000}"/>
    <cellStyle name="20% - Accent4 2 4 4 2 2 2" xfId="21910" xr:uid="{086B4534-2288-4F1E-978F-BBA1FCAC89A6}"/>
    <cellStyle name="20% - Accent4 2 4 4 2 2 2 2" xfId="36886" xr:uid="{CF5F2B5D-4F67-42DA-AB66-44BD6B982BAA}"/>
    <cellStyle name="20% - Accent4 2 4 4 2 2 3" xfId="29282" xr:uid="{FCFBE863-A517-4D15-A14D-CB231D9D10A1}"/>
    <cellStyle name="20% - Accent4 2 4 4 2 3" xfId="3986" xr:uid="{00000000-0005-0000-0000-000055050000}"/>
    <cellStyle name="20% - Accent4 2 4 4 2 3 2" xfId="21909" xr:uid="{6A07689A-3355-4BF0-9FD5-D86F09179CEE}"/>
    <cellStyle name="20% - Accent4 2 4 4 2 3 2 2" xfId="36885" xr:uid="{980BE15B-3A64-4016-A0CC-898252D6989C}"/>
    <cellStyle name="20% - Accent4 2 4 4 2 3 3" xfId="29281" xr:uid="{17579BFF-B6BD-4CF3-B40B-393EB8865CDF}"/>
    <cellStyle name="20% - Accent4 2 4 4 2 4" xfId="21911" xr:uid="{211E6F89-86F0-4D47-A704-FD296A3D4AA7}"/>
    <cellStyle name="20% - Accent4 2 4 4 2 4 2" xfId="36887" xr:uid="{7F6C3032-7C8B-426C-A644-DE89EFC37CD8}"/>
    <cellStyle name="20% - Accent4 2 4 4 2 5" xfId="29283" xr:uid="{F7B42613-8735-4E19-A657-5FC24DD41CE0}"/>
    <cellStyle name="20% - Accent4 2 4 4 3" xfId="3985" xr:uid="{00000000-0005-0000-0000-000056050000}"/>
    <cellStyle name="20% - Accent4 2 4 4 3 2" xfId="3984" xr:uid="{00000000-0005-0000-0000-000057050000}"/>
    <cellStyle name="20% - Accent4 2 4 4 3 2 2" xfId="21907" xr:uid="{261F7B6C-70FF-4618-B0B2-ABBCFCCFA426}"/>
    <cellStyle name="20% - Accent4 2 4 4 3 2 2 2" xfId="36883" xr:uid="{C43E531A-9D65-4D74-885E-C00CA5FCEE49}"/>
    <cellStyle name="20% - Accent4 2 4 4 3 2 3" xfId="29279" xr:uid="{248F998E-CA2C-4A01-80FD-FB02F8C0AB05}"/>
    <cellStyle name="20% - Accent4 2 4 4 3 3" xfId="21908" xr:uid="{4687DC51-05CF-4A0F-B692-2912A9D2821B}"/>
    <cellStyle name="20% - Accent4 2 4 4 3 3 2" xfId="36884" xr:uid="{89828F4B-344A-48D6-8666-E1F7ADE60E30}"/>
    <cellStyle name="20% - Accent4 2 4 4 3 4" xfId="29280" xr:uid="{0E351BEF-AF8B-4C3A-B5CD-F024E3716D4C}"/>
    <cellStyle name="20% - Accent4 2 4 4 4" xfId="3983" xr:uid="{00000000-0005-0000-0000-000058050000}"/>
    <cellStyle name="20% - Accent4 2 4 4 4 2" xfId="21906" xr:uid="{DBDB919E-D086-47B1-A4CF-7256BE39A3B6}"/>
    <cellStyle name="20% - Accent4 2 4 4 4 2 2" xfId="36882" xr:uid="{A587D50C-692F-4387-A818-4D399DB99C21}"/>
    <cellStyle name="20% - Accent4 2 4 4 4 3" xfId="29278" xr:uid="{F7FE15F0-D816-4B0E-ABFE-3AFD15BAD49A}"/>
    <cellStyle name="20% - Accent4 2 4 4 5" xfId="21912" xr:uid="{6603D15F-9D66-4ADE-A48C-61BE67F72F10}"/>
    <cellStyle name="20% - Accent4 2 4 4 5 2" xfId="36888" xr:uid="{66A58C5E-D518-4969-B8A1-C92E13353AB2}"/>
    <cellStyle name="20% - Accent4 2 4 4 6" xfId="29284" xr:uid="{97ABFF4A-294F-4436-A9E0-3AE1EFE2800D}"/>
    <cellStyle name="20% - Accent4 2 4 5" xfId="3982" xr:uid="{00000000-0005-0000-0000-000059050000}"/>
    <cellStyle name="20% - Accent4 2 4 5 2" xfId="3981" xr:uid="{00000000-0005-0000-0000-00005A050000}"/>
    <cellStyle name="20% - Accent4 2 4 5 2 2" xfId="21904" xr:uid="{78FB540D-6943-42E3-85C5-E921CC064E68}"/>
    <cellStyle name="20% - Accent4 2 4 5 2 2 2" xfId="36880" xr:uid="{C94DEAF6-DC94-4E16-B0E8-1E9066452B4B}"/>
    <cellStyle name="20% - Accent4 2 4 5 2 3" xfId="29276" xr:uid="{4DCC7B7A-B2C9-4F7C-8FF2-F1294E392029}"/>
    <cellStyle name="20% - Accent4 2 4 5 3" xfId="3980" xr:uid="{00000000-0005-0000-0000-00005B050000}"/>
    <cellStyle name="20% - Accent4 2 4 5 3 2" xfId="21903" xr:uid="{E18FE44C-80D0-462E-A7F2-CDACB59F52DC}"/>
    <cellStyle name="20% - Accent4 2 4 5 3 2 2" xfId="36879" xr:uid="{2188E06F-153C-45F0-9C53-8BCD6D4B4D76}"/>
    <cellStyle name="20% - Accent4 2 4 5 3 3" xfId="29275" xr:uid="{983D0699-3935-458B-9AC7-67389FA76736}"/>
    <cellStyle name="20% - Accent4 2 4 5 4" xfId="21905" xr:uid="{A1FBDFA0-0A3E-40D3-98D2-2B74F2E90A73}"/>
    <cellStyle name="20% - Accent4 2 4 5 4 2" xfId="36881" xr:uid="{A202D1EA-9D9C-4474-80AB-6D9110C4071E}"/>
    <cellStyle name="20% - Accent4 2 4 5 5" xfId="29277" xr:uid="{38C55DCD-2CCA-4CC9-9B19-A0B3F9912C77}"/>
    <cellStyle name="20% - Accent4 2 4 6" xfId="3979" xr:uid="{00000000-0005-0000-0000-00005C050000}"/>
    <cellStyle name="20% - Accent4 2 4 6 2" xfId="21902" xr:uid="{EFFB01CC-6EEF-4737-9196-11AA1AFF2264}"/>
    <cellStyle name="20% - Accent4 2 4 6 2 2" xfId="36878" xr:uid="{9B7C48E3-96DE-4485-BAB3-C127EC82AFF2}"/>
    <cellStyle name="20% - Accent4 2 4 6 3" xfId="29274" xr:uid="{65617BD3-8303-44C6-B813-DBCD1A00CD12}"/>
    <cellStyle name="20% - Accent4 2 4 7" xfId="3978" xr:uid="{00000000-0005-0000-0000-00005D050000}"/>
    <cellStyle name="20% - Accent4 2 4 7 2" xfId="3977" xr:uid="{00000000-0005-0000-0000-00005E050000}"/>
    <cellStyle name="20% - Accent4 2 4 7 2 2" xfId="21900" xr:uid="{B2D76EBE-7031-4FC0-ADE4-3EAE566E68E7}"/>
    <cellStyle name="20% - Accent4 2 4 7 2 2 2" xfId="36876" xr:uid="{238EFF66-6E5D-4EEF-8613-52B251DA274A}"/>
    <cellStyle name="20% - Accent4 2 4 7 2 3" xfId="29272" xr:uid="{16466DDF-E0CA-466A-AF7B-D245588CE0F5}"/>
    <cellStyle name="20% - Accent4 2 4 7 3" xfId="21901" xr:uid="{F67091F3-723B-4E59-AB8D-9B7BE6CB6202}"/>
    <cellStyle name="20% - Accent4 2 4 7 3 2" xfId="36877" xr:uid="{F33F08F6-85B7-46CE-8406-71CFBF657B14}"/>
    <cellStyle name="20% - Accent4 2 4 7 4" xfId="29273" xr:uid="{D473FA7C-5437-4236-878E-BF1D1DE33EA7}"/>
    <cellStyle name="20% - Accent4 2 4 8" xfId="3976" xr:uid="{00000000-0005-0000-0000-00005F050000}"/>
    <cellStyle name="20% - Accent4 2 4 8 2" xfId="21899" xr:uid="{9E23675C-AF32-43A5-BC6F-A932CAAC9161}"/>
    <cellStyle name="20% - Accent4 2 4 8 2 2" xfId="36875" xr:uid="{4B69ADD4-333C-4599-9662-713F29F8EDD5}"/>
    <cellStyle name="20% - Accent4 2 4 8 3" xfId="29271" xr:uid="{9CF8190A-0615-4EDE-B9AC-2D2813EB2E60}"/>
    <cellStyle name="20% - Accent4 2 4 9" xfId="21942" xr:uid="{8406D82D-E603-4F33-9A8F-56066286CB1C}"/>
    <cellStyle name="20% - Accent4 2 4 9 2" xfId="36918" xr:uid="{541E653F-A12D-4705-89B6-001CE0F64BF0}"/>
    <cellStyle name="20% - Accent4 2 5" xfId="3975" xr:uid="{00000000-0005-0000-0000-000060050000}"/>
    <cellStyle name="20% - Accent4 2 5 10" xfId="29270" xr:uid="{A520E2E9-E4AB-45EF-A6FE-685C4380E4C0}"/>
    <cellStyle name="20% - Accent4 2 5 2" xfId="3974" xr:uid="{00000000-0005-0000-0000-000061050000}"/>
    <cellStyle name="20% - Accent4 2 5 2 2" xfId="3973" xr:uid="{00000000-0005-0000-0000-000062050000}"/>
    <cellStyle name="20% - Accent4 2 5 2 2 2" xfId="3972" xr:uid="{00000000-0005-0000-0000-000063050000}"/>
    <cellStyle name="20% - Accent4 2 5 2 2 2 2" xfId="3971" xr:uid="{00000000-0005-0000-0000-000064050000}"/>
    <cellStyle name="20% - Accent4 2 5 2 2 2 2 2" xfId="21894" xr:uid="{551DA701-09D5-44BC-B062-471DCFE79B0B}"/>
    <cellStyle name="20% - Accent4 2 5 2 2 2 2 2 2" xfId="36870" xr:uid="{8C7E677F-ECC0-4A4C-A4E6-5D04D1464FCC}"/>
    <cellStyle name="20% - Accent4 2 5 2 2 2 2 3" xfId="29266" xr:uid="{C3175C4A-BDD9-43A7-AD7E-31E077213D58}"/>
    <cellStyle name="20% - Accent4 2 5 2 2 2 3" xfId="3970" xr:uid="{00000000-0005-0000-0000-000065050000}"/>
    <cellStyle name="20% - Accent4 2 5 2 2 2 3 2" xfId="21893" xr:uid="{9B3AF500-882C-4405-97C0-43C921E8567B}"/>
    <cellStyle name="20% - Accent4 2 5 2 2 2 3 2 2" xfId="36869" xr:uid="{C02E1FA6-A6AF-4250-B782-3AFEB0F194BF}"/>
    <cellStyle name="20% - Accent4 2 5 2 2 2 3 3" xfId="29265" xr:uid="{804BE0CB-7D22-4A93-8AD8-E7EA56995549}"/>
    <cellStyle name="20% - Accent4 2 5 2 2 2 4" xfId="21895" xr:uid="{40FCDD69-58F4-463C-94F5-9ED739D8FB29}"/>
    <cellStyle name="20% - Accent4 2 5 2 2 2 4 2" xfId="36871" xr:uid="{7603EF97-C831-4FAF-884F-814E24BF8223}"/>
    <cellStyle name="20% - Accent4 2 5 2 2 2 5" xfId="29267" xr:uid="{83FE7BFD-695A-48D6-B043-ED85C88BC770}"/>
    <cellStyle name="20% - Accent4 2 5 2 2 3" xfId="3969" xr:uid="{00000000-0005-0000-0000-000066050000}"/>
    <cellStyle name="20% - Accent4 2 5 2 2 3 2" xfId="3968" xr:uid="{00000000-0005-0000-0000-000067050000}"/>
    <cellStyle name="20% - Accent4 2 5 2 2 3 2 2" xfId="21891" xr:uid="{F8C1FEFA-3BDE-4BC7-A527-8CC1183735C9}"/>
    <cellStyle name="20% - Accent4 2 5 2 2 3 2 2 2" xfId="36867" xr:uid="{1486DD80-B2E3-4494-8725-15FA3F5689F1}"/>
    <cellStyle name="20% - Accent4 2 5 2 2 3 2 3" xfId="29263" xr:uid="{405080E3-DFF0-4A38-9D8F-FE2E332A62DC}"/>
    <cellStyle name="20% - Accent4 2 5 2 2 3 3" xfId="21892" xr:uid="{FD474832-1FF1-494F-A5B4-18E4D4FC6DC6}"/>
    <cellStyle name="20% - Accent4 2 5 2 2 3 3 2" xfId="36868" xr:uid="{FFF0BAAB-6CDC-416F-B259-34E07FF0CB8C}"/>
    <cellStyle name="20% - Accent4 2 5 2 2 3 4" xfId="29264" xr:uid="{C50B4D2D-DCC0-449E-9C13-BD8744BBB1E8}"/>
    <cellStyle name="20% - Accent4 2 5 2 2 4" xfId="3967" xr:uid="{00000000-0005-0000-0000-000068050000}"/>
    <cellStyle name="20% - Accent4 2 5 2 2 4 2" xfId="21890" xr:uid="{8145AE1B-A6FF-4BD6-B4E0-F5F701FD1657}"/>
    <cellStyle name="20% - Accent4 2 5 2 2 4 2 2" xfId="36866" xr:uid="{6D2213DD-8507-4C62-AFDB-772A5DAD8D46}"/>
    <cellStyle name="20% - Accent4 2 5 2 2 4 3" xfId="29262" xr:uid="{A82C2545-0677-455C-A6A6-FECEB31994CC}"/>
    <cellStyle name="20% - Accent4 2 5 2 2 5" xfId="21896" xr:uid="{B59B8F98-00F4-43F9-B4EE-447A03FAD2B8}"/>
    <cellStyle name="20% - Accent4 2 5 2 2 5 2" xfId="36872" xr:uid="{888B013B-9B00-419C-AE5D-2FC3105338D0}"/>
    <cellStyle name="20% - Accent4 2 5 2 2 6" xfId="29268" xr:uid="{06382E5A-62C9-445F-9FA8-D2FB842AB39E}"/>
    <cellStyle name="20% - Accent4 2 5 2 3" xfId="3966" xr:uid="{00000000-0005-0000-0000-000069050000}"/>
    <cellStyle name="20% - Accent4 2 5 2 3 2" xfId="3965" xr:uid="{00000000-0005-0000-0000-00006A050000}"/>
    <cellStyle name="20% - Accent4 2 5 2 3 2 2" xfId="3964" xr:uid="{00000000-0005-0000-0000-00006B050000}"/>
    <cellStyle name="20% - Accent4 2 5 2 3 2 2 2" xfId="21887" xr:uid="{6F8A03B8-B82D-4264-9666-B5A25FD84993}"/>
    <cellStyle name="20% - Accent4 2 5 2 3 2 2 2 2" xfId="36863" xr:uid="{BBCA1793-1B44-4CD0-A931-99D4E82FE687}"/>
    <cellStyle name="20% - Accent4 2 5 2 3 2 2 3" xfId="29259" xr:uid="{B0BDAC9B-1301-4BFF-92C6-1ECF8F995BB9}"/>
    <cellStyle name="20% - Accent4 2 5 2 3 2 3" xfId="3963" xr:uid="{00000000-0005-0000-0000-00006C050000}"/>
    <cellStyle name="20% - Accent4 2 5 2 3 2 3 2" xfId="21886" xr:uid="{14A05559-6073-4420-8466-0F45CFA5C123}"/>
    <cellStyle name="20% - Accent4 2 5 2 3 2 3 2 2" xfId="36862" xr:uid="{5A59217B-0A95-43C0-B740-DBF7EFE1A7B8}"/>
    <cellStyle name="20% - Accent4 2 5 2 3 2 3 3" xfId="29258" xr:uid="{574D9937-949C-4F0A-94E3-83C9928DDCD4}"/>
    <cellStyle name="20% - Accent4 2 5 2 3 2 4" xfId="21888" xr:uid="{16338E45-7B3B-4047-9A92-1FC433448995}"/>
    <cellStyle name="20% - Accent4 2 5 2 3 2 4 2" xfId="36864" xr:uid="{1A22585D-CC4B-453E-A30F-66D907CB8F1D}"/>
    <cellStyle name="20% - Accent4 2 5 2 3 2 5" xfId="29260" xr:uid="{D86592D0-5FC8-4149-B541-6ACC66D52037}"/>
    <cellStyle name="20% - Accent4 2 5 2 3 3" xfId="3962" xr:uid="{00000000-0005-0000-0000-00006D050000}"/>
    <cellStyle name="20% - Accent4 2 5 2 3 3 2" xfId="3961" xr:uid="{00000000-0005-0000-0000-00006E050000}"/>
    <cellStyle name="20% - Accent4 2 5 2 3 3 2 2" xfId="21884" xr:uid="{6C58B0D7-422B-4844-A58A-C3194DDC8DA8}"/>
    <cellStyle name="20% - Accent4 2 5 2 3 3 2 2 2" xfId="36860" xr:uid="{DE87C724-EC95-4DB1-8707-CB95E38F5E4A}"/>
    <cellStyle name="20% - Accent4 2 5 2 3 3 2 3" xfId="29256" xr:uid="{7B599FED-5C1D-4C83-9550-D4EC2908F464}"/>
    <cellStyle name="20% - Accent4 2 5 2 3 3 3" xfId="21885" xr:uid="{908372F3-E55C-4CFF-8B3D-CFEBBC0410E9}"/>
    <cellStyle name="20% - Accent4 2 5 2 3 3 3 2" xfId="36861" xr:uid="{455C9321-6A83-4255-A868-7858F089D591}"/>
    <cellStyle name="20% - Accent4 2 5 2 3 3 4" xfId="29257" xr:uid="{FFF22AF4-D138-4327-9CAE-0232083607ED}"/>
    <cellStyle name="20% - Accent4 2 5 2 3 4" xfId="3960" xr:uid="{00000000-0005-0000-0000-00006F050000}"/>
    <cellStyle name="20% - Accent4 2 5 2 3 4 2" xfId="21883" xr:uid="{DC429540-D149-4335-9960-0868C6EF57FA}"/>
    <cellStyle name="20% - Accent4 2 5 2 3 4 2 2" xfId="36859" xr:uid="{6C45E9FC-DF5E-41B2-949A-5591715A3255}"/>
    <cellStyle name="20% - Accent4 2 5 2 3 4 3" xfId="29255" xr:uid="{3C02ACB7-1330-4905-85A1-1F12AE005269}"/>
    <cellStyle name="20% - Accent4 2 5 2 3 5" xfId="21889" xr:uid="{D5DAE033-B34C-4018-A835-FEB740A6C6BA}"/>
    <cellStyle name="20% - Accent4 2 5 2 3 5 2" xfId="36865" xr:uid="{24E80F42-1848-4AC8-8BB1-4DC193B83B16}"/>
    <cellStyle name="20% - Accent4 2 5 2 3 6" xfId="29261" xr:uid="{90D97846-E302-4505-B4CE-D02821D64C46}"/>
    <cellStyle name="20% - Accent4 2 5 2 4" xfId="3959" xr:uid="{00000000-0005-0000-0000-000070050000}"/>
    <cellStyle name="20% - Accent4 2 5 2 4 2" xfId="3958" xr:uid="{00000000-0005-0000-0000-000071050000}"/>
    <cellStyle name="20% - Accent4 2 5 2 4 2 2" xfId="21881" xr:uid="{D4B600A2-1497-45A8-9BAA-721106FB5F2F}"/>
    <cellStyle name="20% - Accent4 2 5 2 4 2 2 2" xfId="36857" xr:uid="{507D9331-EC03-4685-AF49-6C005A7DD176}"/>
    <cellStyle name="20% - Accent4 2 5 2 4 2 3" xfId="29253" xr:uid="{99B8D497-45D6-4E84-83E1-861C1F768461}"/>
    <cellStyle name="20% - Accent4 2 5 2 4 3" xfId="3957" xr:uid="{00000000-0005-0000-0000-000072050000}"/>
    <cellStyle name="20% - Accent4 2 5 2 4 3 2" xfId="21880" xr:uid="{7EFCE0AB-22A0-42E5-AF93-EECDAAADF159}"/>
    <cellStyle name="20% - Accent4 2 5 2 4 3 2 2" xfId="36856" xr:uid="{51973AE6-AB2C-42E3-A7E8-A570ED1CDD3E}"/>
    <cellStyle name="20% - Accent4 2 5 2 4 3 3" xfId="29252" xr:uid="{D4CC0477-52EA-4DE4-9672-15EF57FD6BDB}"/>
    <cellStyle name="20% - Accent4 2 5 2 4 4" xfId="21882" xr:uid="{D86C2DD7-F388-40F8-811F-DF4CCEE14A89}"/>
    <cellStyle name="20% - Accent4 2 5 2 4 4 2" xfId="36858" xr:uid="{7ED75CBC-35D4-4DB8-B24E-64AF43B2EBC8}"/>
    <cellStyle name="20% - Accent4 2 5 2 4 5" xfId="29254" xr:uid="{8D500C51-345E-44A3-AE2F-060C4514955E}"/>
    <cellStyle name="20% - Accent4 2 5 2 5" xfId="3956" xr:uid="{00000000-0005-0000-0000-000073050000}"/>
    <cellStyle name="20% - Accent4 2 5 2 5 2" xfId="21879" xr:uid="{10748660-A8D4-483F-B600-615E738922D6}"/>
    <cellStyle name="20% - Accent4 2 5 2 5 2 2" xfId="36855" xr:uid="{83F2EEB0-E469-4514-8340-C87AA20FF1E9}"/>
    <cellStyle name="20% - Accent4 2 5 2 5 3" xfId="29251" xr:uid="{AC2EB70C-82D8-4C85-9159-4D942C72EFED}"/>
    <cellStyle name="20% - Accent4 2 5 2 6" xfId="3955" xr:uid="{00000000-0005-0000-0000-000074050000}"/>
    <cellStyle name="20% - Accent4 2 5 2 6 2" xfId="3954" xr:uid="{00000000-0005-0000-0000-000075050000}"/>
    <cellStyle name="20% - Accent4 2 5 2 6 2 2" xfId="21877" xr:uid="{56A28984-8F89-4257-ABAE-4E5915D26307}"/>
    <cellStyle name="20% - Accent4 2 5 2 6 2 2 2" xfId="36853" xr:uid="{D37152D1-3C4A-467C-B2FA-916C94ED3C41}"/>
    <cellStyle name="20% - Accent4 2 5 2 6 2 3" xfId="29249" xr:uid="{80F5F019-E3CD-4692-B0A4-74F000F34B13}"/>
    <cellStyle name="20% - Accent4 2 5 2 6 3" xfId="21878" xr:uid="{77CCABED-7A5A-4B68-AE92-6AD9B1172DAF}"/>
    <cellStyle name="20% - Accent4 2 5 2 6 3 2" xfId="36854" xr:uid="{666250A5-A0E4-4D2C-9A83-3805992877A9}"/>
    <cellStyle name="20% - Accent4 2 5 2 6 4" xfId="29250" xr:uid="{78A7C570-E437-46CF-A479-5CA1EF86EA37}"/>
    <cellStyle name="20% - Accent4 2 5 2 7" xfId="3953" xr:uid="{00000000-0005-0000-0000-000076050000}"/>
    <cellStyle name="20% - Accent4 2 5 2 7 2" xfId="21876" xr:uid="{04AE0A39-A769-4B0F-9A7E-506082E78AC4}"/>
    <cellStyle name="20% - Accent4 2 5 2 7 2 2" xfId="36852" xr:uid="{E3E6B857-4915-4BE1-A4B4-5D86040D5AEA}"/>
    <cellStyle name="20% - Accent4 2 5 2 7 3" xfId="29248" xr:uid="{482198F7-1047-43DE-9F66-DF15A8ADB07D}"/>
    <cellStyle name="20% - Accent4 2 5 2 8" xfId="21897" xr:uid="{8124AC1D-B5BC-4E79-8135-56D05692E309}"/>
    <cellStyle name="20% - Accent4 2 5 2 8 2" xfId="36873" xr:uid="{1DA68889-F6DB-42B9-8982-3962037511B5}"/>
    <cellStyle name="20% - Accent4 2 5 2 9" xfId="29269" xr:uid="{0E6624DF-5772-4FFD-9F67-EF973F894CCA}"/>
    <cellStyle name="20% - Accent4 2 5 3" xfId="3952" xr:uid="{00000000-0005-0000-0000-000077050000}"/>
    <cellStyle name="20% - Accent4 2 5 3 2" xfId="3951" xr:uid="{00000000-0005-0000-0000-000078050000}"/>
    <cellStyle name="20% - Accent4 2 5 3 2 2" xfId="3950" xr:uid="{00000000-0005-0000-0000-000079050000}"/>
    <cellStyle name="20% - Accent4 2 5 3 2 2 2" xfId="21873" xr:uid="{495A7007-B4A6-4F93-934B-293F74B67AB5}"/>
    <cellStyle name="20% - Accent4 2 5 3 2 2 2 2" xfId="36849" xr:uid="{0A05EE0E-5049-400C-A420-A96BFB45C843}"/>
    <cellStyle name="20% - Accent4 2 5 3 2 2 3" xfId="29245" xr:uid="{FF86F0B4-A725-4E2E-972E-E3B23601C756}"/>
    <cellStyle name="20% - Accent4 2 5 3 2 3" xfId="3949" xr:uid="{00000000-0005-0000-0000-00007A050000}"/>
    <cellStyle name="20% - Accent4 2 5 3 2 3 2" xfId="21872" xr:uid="{B67C7522-AF78-4005-B05F-A85E4754F8F4}"/>
    <cellStyle name="20% - Accent4 2 5 3 2 3 2 2" xfId="36848" xr:uid="{21BC53C4-8030-4D35-A04B-89D00B7043B1}"/>
    <cellStyle name="20% - Accent4 2 5 3 2 3 3" xfId="29244" xr:uid="{BCA3A1BD-6DBD-456A-A5A5-86F8BE216BAA}"/>
    <cellStyle name="20% - Accent4 2 5 3 2 4" xfId="21874" xr:uid="{24C9AA59-29D8-420D-BCDF-7A20833C2D8C}"/>
    <cellStyle name="20% - Accent4 2 5 3 2 4 2" xfId="36850" xr:uid="{C7603C4A-80C4-44F7-9D71-009F69EC6650}"/>
    <cellStyle name="20% - Accent4 2 5 3 2 5" xfId="29246" xr:uid="{7D68084F-0E40-4970-B329-68BE89746D47}"/>
    <cellStyle name="20% - Accent4 2 5 3 3" xfId="3948" xr:uid="{00000000-0005-0000-0000-00007B050000}"/>
    <cellStyle name="20% - Accent4 2 5 3 3 2" xfId="3947" xr:uid="{00000000-0005-0000-0000-00007C050000}"/>
    <cellStyle name="20% - Accent4 2 5 3 3 2 2" xfId="21870" xr:uid="{398F312A-A8DB-4C94-ABCE-D3858E44C0A4}"/>
    <cellStyle name="20% - Accent4 2 5 3 3 2 2 2" xfId="36846" xr:uid="{CEBB1E12-A2DD-4CDC-8705-7EC42AA8A640}"/>
    <cellStyle name="20% - Accent4 2 5 3 3 2 3" xfId="29242" xr:uid="{4CCD3AB5-8EC4-4A36-AF3A-F010D026E511}"/>
    <cellStyle name="20% - Accent4 2 5 3 3 3" xfId="21871" xr:uid="{D25F3428-913E-4F45-BA21-9DEE094A01D5}"/>
    <cellStyle name="20% - Accent4 2 5 3 3 3 2" xfId="36847" xr:uid="{2B715521-25EF-44A7-AA34-304109B79B54}"/>
    <cellStyle name="20% - Accent4 2 5 3 3 4" xfId="29243" xr:uid="{2D93B17C-AC26-4F66-9DF7-912BEDA25B4A}"/>
    <cellStyle name="20% - Accent4 2 5 3 4" xfId="3946" xr:uid="{00000000-0005-0000-0000-00007D050000}"/>
    <cellStyle name="20% - Accent4 2 5 3 4 2" xfId="21869" xr:uid="{D801EBD5-6AC6-41B3-B585-A1CFDA53D83C}"/>
    <cellStyle name="20% - Accent4 2 5 3 4 2 2" xfId="36845" xr:uid="{B7497EE5-26C3-4218-B89B-B58E84FF81CD}"/>
    <cellStyle name="20% - Accent4 2 5 3 4 3" xfId="29241" xr:uid="{CF44848E-8E81-4388-BA1F-40BAAD3C5963}"/>
    <cellStyle name="20% - Accent4 2 5 3 5" xfId="21875" xr:uid="{84C55F3E-5B81-490F-9DF1-6C01FF293B7F}"/>
    <cellStyle name="20% - Accent4 2 5 3 5 2" xfId="36851" xr:uid="{B7DBB7EF-7F38-47D7-A043-3F6A5152372E}"/>
    <cellStyle name="20% - Accent4 2 5 3 6" xfId="29247" xr:uid="{F685BE65-AE6A-4EF6-9F9C-8D2C7A5CB5D0}"/>
    <cellStyle name="20% - Accent4 2 5 4" xfId="3945" xr:uid="{00000000-0005-0000-0000-00007E050000}"/>
    <cellStyle name="20% - Accent4 2 5 4 2" xfId="3944" xr:uid="{00000000-0005-0000-0000-00007F050000}"/>
    <cellStyle name="20% - Accent4 2 5 4 2 2" xfId="3943" xr:uid="{00000000-0005-0000-0000-000080050000}"/>
    <cellStyle name="20% - Accent4 2 5 4 2 2 2" xfId="21866" xr:uid="{6F0870ED-3AE1-48DE-806F-B5EDB1823140}"/>
    <cellStyle name="20% - Accent4 2 5 4 2 2 2 2" xfId="36842" xr:uid="{8CAA3DA9-7BB8-4647-BC61-841683D71BD6}"/>
    <cellStyle name="20% - Accent4 2 5 4 2 2 3" xfId="29238" xr:uid="{4583CE2D-7EDA-4919-9032-6660A0700D79}"/>
    <cellStyle name="20% - Accent4 2 5 4 2 3" xfId="3942" xr:uid="{00000000-0005-0000-0000-000081050000}"/>
    <cellStyle name="20% - Accent4 2 5 4 2 3 2" xfId="21865" xr:uid="{8100F55C-2A3A-4C19-8689-F859F3944053}"/>
    <cellStyle name="20% - Accent4 2 5 4 2 3 2 2" xfId="36841" xr:uid="{637892E3-7BDD-4336-BD2D-339CEF9C32DE}"/>
    <cellStyle name="20% - Accent4 2 5 4 2 3 3" xfId="29237" xr:uid="{A06B7DF0-1EE6-4E6D-A0ED-43FEC9A9BC99}"/>
    <cellStyle name="20% - Accent4 2 5 4 2 4" xfId="21867" xr:uid="{48D241C8-2EBC-492D-82D2-4D8120FD574D}"/>
    <cellStyle name="20% - Accent4 2 5 4 2 4 2" xfId="36843" xr:uid="{87EC5854-4936-45F8-BC5B-A8BC80360D4E}"/>
    <cellStyle name="20% - Accent4 2 5 4 2 5" xfId="29239" xr:uid="{5AC45A2E-4DEF-4529-98D4-F269407D5EB8}"/>
    <cellStyle name="20% - Accent4 2 5 4 3" xfId="3941" xr:uid="{00000000-0005-0000-0000-000082050000}"/>
    <cellStyle name="20% - Accent4 2 5 4 3 2" xfId="3940" xr:uid="{00000000-0005-0000-0000-000083050000}"/>
    <cellStyle name="20% - Accent4 2 5 4 3 2 2" xfId="21863" xr:uid="{77C6C6F5-DDBE-4345-A724-78AEADFD47F7}"/>
    <cellStyle name="20% - Accent4 2 5 4 3 2 2 2" xfId="36839" xr:uid="{62A45173-58DF-422A-B10C-7A8731B35B71}"/>
    <cellStyle name="20% - Accent4 2 5 4 3 2 3" xfId="29235" xr:uid="{144927F4-C174-451E-AF44-710149040458}"/>
    <cellStyle name="20% - Accent4 2 5 4 3 3" xfId="21864" xr:uid="{CB12A176-068F-4D7A-A863-C33414748575}"/>
    <cellStyle name="20% - Accent4 2 5 4 3 3 2" xfId="36840" xr:uid="{17321139-B69E-4256-9844-9C2F01057E23}"/>
    <cellStyle name="20% - Accent4 2 5 4 3 4" xfId="29236" xr:uid="{0B2F591E-129E-4098-A9EB-63BD92E322B7}"/>
    <cellStyle name="20% - Accent4 2 5 4 4" xfId="3939" xr:uid="{00000000-0005-0000-0000-000084050000}"/>
    <cellStyle name="20% - Accent4 2 5 4 4 2" xfId="21862" xr:uid="{E9DF4082-E115-458F-B344-BE8C6CB8778E}"/>
    <cellStyle name="20% - Accent4 2 5 4 4 2 2" xfId="36838" xr:uid="{64D99848-6501-4FFD-BAFF-8534FC705FCC}"/>
    <cellStyle name="20% - Accent4 2 5 4 4 3" xfId="29234" xr:uid="{60F9FD10-1B63-4B7E-A2F1-2DF5AF98C5A9}"/>
    <cellStyle name="20% - Accent4 2 5 4 5" xfId="21868" xr:uid="{38AD9106-BCB6-4AF0-80FD-95662CFA64A7}"/>
    <cellStyle name="20% - Accent4 2 5 4 5 2" xfId="36844" xr:uid="{1F9D4220-B81C-4320-BBB2-5F6298331619}"/>
    <cellStyle name="20% - Accent4 2 5 4 6" xfId="29240" xr:uid="{92D4D9B0-2FFA-4FB3-B12C-CC4C5730BF8F}"/>
    <cellStyle name="20% - Accent4 2 5 5" xfId="3938" xr:uid="{00000000-0005-0000-0000-000085050000}"/>
    <cellStyle name="20% - Accent4 2 5 5 2" xfId="3937" xr:uid="{00000000-0005-0000-0000-000086050000}"/>
    <cellStyle name="20% - Accent4 2 5 5 2 2" xfId="21860" xr:uid="{4F474289-07E8-4395-8F60-36EF8746AADB}"/>
    <cellStyle name="20% - Accent4 2 5 5 2 2 2" xfId="36836" xr:uid="{52A7A42B-3FDE-423F-9014-ED4D59DFCF5E}"/>
    <cellStyle name="20% - Accent4 2 5 5 2 3" xfId="29232" xr:uid="{B4A74323-3F20-417F-A44B-D8A816C743CC}"/>
    <cellStyle name="20% - Accent4 2 5 5 3" xfId="3936" xr:uid="{00000000-0005-0000-0000-000087050000}"/>
    <cellStyle name="20% - Accent4 2 5 5 3 2" xfId="21859" xr:uid="{502E822E-E03E-4D87-BDDB-6ED0E6ABC8E8}"/>
    <cellStyle name="20% - Accent4 2 5 5 3 2 2" xfId="36835" xr:uid="{2D6AB843-131D-4975-883B-2EA5EDF91B25}"/>
    <cellStyle name="20% - Accent4 2 5 5 3 3" xfId="29231" xr:uid="{C3B66ACD-E38C-44D8-9C37-F8173FA325A2}"/>
    <cellStyle name="20% - Accent4 2 5 5 4" xfId="21861" xr:uid="{56FA8681-EE4C-46C4-90B8-D1E11C922372}"/>
    <cellStyle name="20% - Accent4 2 5 5 4 2" xfId="36837" xr:uid="{7B6537A8-9612-4860-B427-B9DDB7A7A6CE}"/>
    <cellStyle name="20% - Accent4 2 5 5 5" xfId="29233" xr:uid="{2F9286E9-DAC1-42DB-B4A3-F640BD666959}"/>
    <cellStyle name="20% - Accent4 2 5 6" xfId="3935" xr:uid="{00000000-0005-0000-0000-000088050000}"/>
    <cellStyle name="20% - Accent4 2 5 6 2" xfId="21858" xr:uid="{0FF03A7C-BE74-4027-A888-F0F336744C4F}"/>
    <cellStyle name="20% - Accent4 2 5 6 2 2" xfId="36834" xr:uid="{F7B916DB-9151-477A-82F2-1D9832143A0D}"/>
    <cellStyle name="20% - Accent4 2 5 6 3" xfId="29230" xr:uid="{4F7FA5B5-92CE-4DC6-99A8-8C01D6CB4707}"/>
    <cellStyle name="20% - Accent4 2 5 7" xfId="3934" xr:uid="{00000000-0005-0000-0000-000089050000}"/>
    <cellStyle name="20% - Accent4 2 5 7 2" xfId="3933" xr:uid="{00000000-0005-0000-0000-00008A050000}"/>
    <cellStyle name="20% - Accent4 2 5 7 2 2" xfId="21856" xr:uid="{59255FA9-ACD1-465C-B21C-1550719AC463}"/>
    <cellStyle name="20% - Accent4 2 5 7 2 2 2" xfId="36832" xr:uid="{873EF097-320A-4983-9EFC-C547B5870F16}"/>
    <cellStyle name="20% - Accent4 2 5 7 2 3" xfId="29228" xr:uid="{7DF3CE89-4B6E-4787-A921-99354EB8B5AC}"/>
    <cellStyle name="20% - Accent4 2 5 7 3" xfId="21857" xr:uid="{EDE471F8-4567-4433-97D6-7E259FDE3DB2}"/>
    <cellStyle name="20% - Accent4 2 5 7 3 2" xfId="36833" xr:uid="{1E8BF75C-2C89-4785-9705-FF4590788E29}"/>
    <cellStyle name="20% - Accent4 2 5 7 4" xfId="29229" xr:uid="{5EB8155A-AF9D-474A-BB8A-2BEE500D7B68}"/>
    <cellStyle name="20% - Accent4 2 5 8" xfId="3932" xr:uid="{00000000-0005-0000-0000-00008B050000}"/>
    <cellStyle name="20% - Accent4 2 5 8 2" xfId="21855" xr:uid="{33A7270A-6842-401C-93D1-E63F094ABF42}"/>
    <cellStyle name="20% - Accent4 2 5 8 2 2" xfId="36831" xr:uid="{988E841E-641C-4125-9FB0-B61E608EC71D}"/>
    <cellStyle name="20% - Accent4 2 5 8 3" xfId="29227" xr:uid="{993FD0C6-7038-44EE-9B5C-259106B47F78}"/>
    <cellStyle name="20% - Accent4 2 5 9" xfId="21898" xr:uid="{280BB519-1CC9-4B1E-8704-F72EBDB37309}"/>
    <cellStyle name="20% - Accent4 2 5 9 2" xfId="36874" xr:uid="{214142EA-ACAC-4458-BE3E-BC7B46EED0C7}"/>
    <cellStyle name="20% - Accent4 2 6" xfId="3931" xr:uid="{00000000-0005-0000-0000-00008C050000}"/>
    <cellStyle name="20% - Accent4 2 6 10" xfId="29226" xr:uid="{C7FA53C6-48F5-4D38-B73F-99A695240BEB}"/>
    <cellStyle name="20% - Accent4 2 6 2" xfId="3930" xr:uid="{00000000-0005-0000-0000-00008D050000}"/>
    <cellStyle name="20% - Accent4 2 6 2 2" xfId="3929" xr:uid="{00000000-0005-0000-0000-00008E050000}"/>
    <cellStyle name="20% - Accent4 2 6 2 2 2" xfId="3928" xr:uid="{00000000-0005-0000-0000-00008F050000}"/>
    <cellStyle name="20% - Accent4 2 6 2 2 2 2" xfId="3927" xr:uid="{00000000-0005-0000-0000-000090050000}"/>
    <cellStyle name="20% - Accent4 2 6 2 2 2 2 2" xfId="21850" xr:uid="{DA890B72-276A-40AB-8D0A-E8E41350E196}"/>
    <cellStyle name="20% - Accent4 2 6 2 2 2 2 2 2" xfId="36826" xr:uid="{C14F75CF-69BF-48C2-BDAD-9C2C69682ED2}"/>
    <cellStyle name="20% - Accent4 2 6 2 2 2 2 3" xfId="29222" xr:uid="{8CAF3AA6-B222-4BDA-93CB-18B049B5DC04}"/>
    <cellStyle name="20% - Accent4 2 6 2 2 2 3" xfId="3926" xr:uid="{00000000-0005-0000-0000-000091050000}"/>
    <cellStyle name="20% - Accent4 2 6 2 2 2 3 2" xfId="21849" xr:uid="{156C17D2-A018-4F48-88F1-0E49C5592EF7}"/>
    <cellStyle name="20% - Accent4 2 6 2 2 2 3 2 2" xfId="36825" xr:uid="{BE1CF281-C926-46EB-AFEA-5032D8928EF9}"/>
    <cellStyle name="20% - Accent4 2 6 2 2 2 3 3" xfId="29221" xr:uid="{3CFCADD5-44EE-4632-B499-F01C9CF88010}"/>
    <cellStyle name="20% - Accent4 2 6 2 2 2 4" xfId="21851" xr:uid="{AC396071-FB4E-4F53-9EC7-616D3FA0D3CD}"/>
    <cellStyle name="20% - Accent4 2 6 2 2 2 4 2" xfId="36827" xr:uid="{C738D5F8-7D06-44DF-B2A5-B0E239C93229}"/>
    <cellStyle name="20% - Accent4 2 6 2 2 2 5" xfId="29223" xr:uid="{F13981E7-8034-49C5-A882-9A1599C4C015}"/>
    <cellStyle name="20% - Accent4 2 6 2 2 3" xfId="3925" xr:uid="{00000000-0005-0000-0000-000092050000}"/>
    <cellStyle name="20% - Accent4 2 6 2 2 3 2" xfId="3924" xr:uid="{00000000-0005-0000-0000-000093050000}"/>
    <cellStyle name="20% - Accent4 2 6 2 2 3 2 2" xfId="21847" xr:uid="{10F0600F-DED1-4F30-9930-9EB783BBCF33}"/>
    <cellStyle name="20% - Accent4 2 6 2 2 3 2 2 2" xfId="36823" xr:uid="{85C6A629-DB94-4EF0-AF9B-95C0C1D182E5}"/>
    <cellStyle name="20% - Accent4 2 6 2 2 3 2 3" xfId="29219" xr:uid="{55C81872-E759-4458-8CF3-64A9D6C943D6}"/>
    <cellStyle name="20% - Accent4 2 6 2 2 3 3" xfId="21848" xr:uid="{E7200B26-BEBA-484F-9C39-E602974935EF}"/>
    <cellStyle name="20% - Accent4 2 6 2 2 3 3 2" xfId="36824" xr:uid="{5788C6DA-CBC8-4269-A1AE-CCC41C62D70E}"/>
    <cellStyle name="20% - Accent4 2 6 2 2 3 4" xfId="29220" xr:uid="{3B5E163E-59A5-4908-BCE2-D6C01AC43084}"/>
    <cellStyle name="20% - Accent4 2 6 2 2 4" xfId="3923" xr:uid="{00000000-0005-0000-0000-000094050000}"/>
    <cellStyle name="20% - Accent4 2 6 2 2 4 2" xfId="21846" xr:uid="{4C617C36-BE0F-4C37-B51B-19202852184A}"/>
    <cellStyle name="20% - Accent4 2 6 2 2 4 2 2" xfId="36822" xr:uid="{E3681EF9-FBEB-4EB4-B06B-82ADA0740ABA}"/>
    <cellStyle name="20% - Accent4 2 6 2 2 4 3" xfId="29218" xr:uid="{6C8499CD-31F7-4B2A-BD12-982521C645A0}"/>
    <cellStyle name="20% - Accent4 2 6 2 2 5" xfId="21852" xr:uid="{73785890-4418-4D3B-B34B-9DFB07233FFF}"/>
    <cellStyle name="20% - Accent4 2 6 2 2 5 2" xfId="36828" xr:uid="{F5D78E6A-4843-4629-BEFD-09B2B7C9DD60}"/>
    <cellStyle name="20% - Accent4 2 6 2 2 6" xfId="29224" xr:uid="{ECB222D3-AB93-4EF0-94B8-65229A943D83}"/>
    <cellStyle name="20% - Accent4 2 6 2 3" xfId="3922" xr:uid="{00000000-0005-0000-0000-000095050000}"/>
    <cellStyle name="20% - Accent4 2 6 2 3 2" xfId="3921" xr:uid="{00000000-0005-0000-0000-000096050000}"/>
    <cellStyle name="20% - Accent4 2 6 2 3 2 2" xfId="3920" xr:uid="{00000000-0005-0000-0000-000097050000}"/>
    <cellStyle name="20% - Accent4 2 6 2 3 2 2 2" xfId="21843" xr:uid="{3AEE7190-CC43-45E5-94A5-9ABDFA16A4C4}"/>
    <cellStyle name="20% - Accent4 2 6 2 3 2 2 2 2" xfId="36819" xr:uid="{9929FB3F-22CA-41DC-8BD0-78A6E23164F5}"/>
    <cellStyle name="20% - Accent4 2 6 2 3 2 2 3" xfId="29215" xr:uid="{27E10238-3080-43B9-BCDB-8AAB2641AD28}"/>
    <cellStyle name="20% - Accent4 2 6 2 3 2 3" xfId="3919" xr:uid="{00000000-0005-0000-0000-000098050000}"/>
    <cellStyle name="20% - Accent4 2 6 2 3 2 3 2" xfId="21842" xr:uid="{3B6888ED-C23D-4E66-BB31-FCF7F8B0A140}"/>
    <cellStyle name="20% - Accent4 2 6 2 3 2 3 2 2" xfId="36818" xr:uid="{F778CD02-A980-456C-9407-30DA338D0BB8}"/>
    <cellStyle name="20% - Accent4 2 6 2 3 2 3 3" xfId="29214" xr:uid="{0FAADEDE-1D70-4EDC-B318-19B233EFCC04}"/>
    <cellStyle name="20% - Accent4 2 6 2 3 2 4" xfId="21844" xr:uid="{4E3449A4-6E31-40C2-98EE-7E92C0FAC38A}"/>
    <cellStyle name="20% - Accent4 2 6 2 3 2 4 2" xfId="36820" xr:uid="{BE5818C3-0966-4BC1-A819-AD078AC130BF}"/>
    <cellStyle name="20% - Accent4 2 6 2 3 2 5" xfId="29216" xr:uid="{9B7B8A6B-45AC-4B8C-A938-44704C027E06}"/>
    <cellStyle name="20% - Accent4 2 6 2 3 3" xfId="3918" xr:uid="{00000000-0005-0000-0000-000099050000}"/>
    <cellStyle name="20% - Accent4 2 6 2 3 3 2" xfId="3917" xr:uid="{00000000-0005-0000-0000-00009A050000}"/>
    <cellStyle name="20% - Accent4 2 6 2 3 3 2 2" xfId="21840" xr:uid="{DD9AE4D3-1F09-47FD-A57F-A2AF42635594}"/>
    <cellStyle name="20% - Accent4 2 6 2 3 3 2 2 2" xfId="36816" xr:uid="{A649EF6C-FB66-4860-9BA0-7B2EEBBB267D}"/>
    <cellStyle name="20% - Accent4 2 6 2 3 3 2 3" xfId="29212" xr:uid="{25161619-5D3E-44B1-9674-5F7588151F80}"/>
    <cellStyle name="20% - Accent4 2 6 2 3 3 3" xfId="21841" xr:uid="{19092D96-365B-4A45-975D-8895ED3834BA}"/>
    <cellStyle name="20% - Accent4 2 6 2 3 3 3 2" xfId="36817" xr:uid="{35C750D4-4529-4B2D-AA5C-1AC1DCF275C1}"/>
    <cellStyle name="20% - Accent4 2 6 2 3 3 4" xfId="29213" xr:uid="{F650A29D-DBA0-4E17-9F05-E76D1965B61F}"/>
    <cellStyle name="20% - Accent4 2 6 2 3 4" xfId="3916" xr:uid="{00000000-0005-0000-0000-00009B050000}"/>
    <cellStyle name="20% - Accent4 2 6 2 3 4 2" xfId="21839" xr:uid="{35C58469-A7B1-425F-8893-E58480D4469D}"/>
    <cellStyle name="20% - Accent4 2 6 2 3 4 2 2" xfId="36815" xr:uid="{CEDAA7AA-C405-4B93-BB72-2623A20EB69F}"/>
    <cellStyle name="20% - Accent4 2 6 2 3 4 3" xfId="29211" xr:uid="{B487F580-BFC7-4F81-A77C-5A00A7788802}"/>
    <cellStyle name="20% - Accent4 2 6 2 3 5" xfId="21845" xr:uid="{0426E5C2-1A95-48AF-AD36-86F3BFFCA854}"/>
    <cellStyle name="20% - Accent4 2 6 2 3 5 2" xfId="36821" xr:uid="{4599E6A5-E915-458D-8461-7F2942A5D587}"/>
    <cellStyle name="20% - Accent4 2 6 2 3 6" xfId="29217" xr:uid="{DCDB45F3-2A1E-4593-8824-DE2115D69F18}"/>
    <cellStyle name="20% - Accent4 2 6 2 4" xfId="3915" xr:uid="{00000000-0005-0000-0000-00009C050000}"/>
    <cellStyle name="20% - Accent4 2 6 2 4 2" xfId="3914" xr:uid="{00000000-0005-0000-0000-00009D050000}"/>
    <cellStyle name="20% - Accent4 2 6 2 4 2 2" xfId="21837" xr:uid="{0BFA32E3-E235-4C40-8290-D49BC742E1D8}"/>
    <cellStyle name="20% - Accent4 2 6 2 4 2 2 2" xfId="36813" xr:uid="{150595BB-A8D2-42E6-86A7-69BBB749F564}"/>
    <cellStyle name="20% - Accent4 2 6 2 4 2 3" xfId="29209" xr:uid="{4E89FBE0-3839-4E3A-8E27-32415B0AEFE6}"/>
    <cellStyle name="20% - Accent4 2 6 2 4 3" xfId="3913" xr:uid="{00000000-0005-0000-0000-00009E050000}"/>
    <cellStyle name="20% - Accent4 2 6 2 4 3 2" xfId="21836" xr:uid="{52730EB6-6EA2-4F18-A7EA-88D308A5F989}"/>
    <cellStyle name="20% - Accent4 2 6 2 4 3 2 2" xfId="36812" xr:uid="{F4FF6308-DE67-4249-818A-CD2E4E3FF691}"/>
    <cellStyle name="20% - Accent4 2 6 2 4 3 3" xfId="29208" xr:uid="{49F0D6D0-D5ED-4B7F-B8F3-8DBD2508A027}"/>
    <cellStyle name="20% - Accent4 2 6 2 4 4" xfId="21838" xr:uid="{A320E62E-8503-4FA2-84E5-4B3F13C944ED}"/>
    <cellStyle name="20% - Accent4 2 6 2 4 4 2" xfId="36814" xr:uid="{D549AFAA-7035-48FB-A43B-379C0D36101E}"/>
    <cellStyle name="20% - Accent4 2 6 2 4 5" xfId="29210" xr:uid="{62F65A9F-B251-48CD-A50D-C3843EF95C75}"/>
    <cellStyle name="20% - Accent4 2 6 2 5" xfId="3912" xr:uid="{00000000-0005-0000-0000-00009F050000}"/>
    <cellStyle name="20% - Accent4 2 6 2 5 2" xfId="21835" xr:uid="{B3E08BCB-3D64-4725-AF0E-38923390EFA3}"/>
    <cellStyle name="20% - Accent4 2 6 2 5 2 2" xfId="36811" xr:uid="{5463078B-09AE-4D70-BF8A-36E59139B77C}"/>
    <cellStyle name="20% - Accent4 2 6 2 5 3" xfId="29207" xr:uid="{B435D0EE-460E-4B71-AD31-325FA050B4AF}"/>
    <cellStyle name="20% - Accent4 2 6 2 6" xfId="3911" xr:uid="{00000000-0005-0000-0000-0000A0050000}"/>
    <cellStyle name="20% - Accent4 2 6 2 6 2" xfId="3910" xr:uid="{00000000-0005-0000-0000-0000A1050000}"/>
    <cellStyle name="20% - Accent4 2 6 2 6 2 2" xfId="21833" xr:uid="{E90A6AB1-CC56-4229-8263-BE4540287F04}"/>
    <cellStyle name="20% - Accent4 2 6 2 6 2 2 2" xfId="36809" xr:uid="{C5AFCEF2-ADDE-4DB3-8750-A93E87DAD9D9}"/>
    <cellStyle name="20% - Accent4 2 6 2 6 2 3" xfId="29205" xr:uid="{950FCEE2-C8A1-4529-AFB9-890EB7BE4139}"/>
    <cellStyle name="20% - Accent4 2 6 2 6 3" xfId="21834" xr:uid="{CC45835B-299F-4450-9BD7-38FE6B4CF622}"/>
    <cellStyle name="20% - Accent4 2 6 2 6 3 2" xfId="36810" xr:uid="{15B76FA5-B485-4960-A13A-3926E015B9F4}"/>
    <cellStyle name="20% - Accent4 2 6 2 6 4" xfId="29206" xr:uid="{6E946D09-0A60-4E81-8902-88D006228D2C}"/>
    <cellStyle name="20% - Accent4 2 6 2 7" xfId="3909" xr:uid="{00000000-0005-0000-0000-0000A2050000}"/>
    <cellStyle name="20% - Accent4 2 6 2 7 2" xfId="21832" xr:uid="{85B9BDF4-C3F9-4F8D-8063-33B88600579D}"/>
    <cellStyle name="20% - Accent4 2 6 2 7 2 2" xfId="36808" xr:uid="{8BE188E2-B859-4395-9852-93C6D65FD225}"/>
    <cellStyle name="20% - Accent4 2 6 2 7 3" xfId="29204" xr:uid="{D28904ED-FEF3-49D3-8343-72B808CF93DC}"/>
    <cellStyle name="20% - Accent4 2 6 2 8" xfId="21853" xr:uid="{A89F45B1-12D3-474E-B1A9-B46F550D92A8}"/>
    <cellStyle name="20% - Accent4 2 6 2 8 2" xfId="36829" xr:uid="{F03C5068-7B3D-428A-BF89-505A659DC92E}"/>
    <cellStyle name="20% - Accent4 2 6 2 9" xfId="29225" xr:uid="{96FE9049-CB10-4FFE-AE82-E3CF3C2B1A4C}"/>
    <cellStyle name="20% - Accent4 2 6 3" xfId="3908" xr:uid="{00000000-0005-0000-0000-0000A3050000}"/>
    <cellStyle name="20% - Accent4 2 6 3 2" xfId="3907" xr:uid="{00000000-0005-0000-0000-0000A4050000}"/>
    <cellStyle name="20% - Accent4 2 6 3 2 2" xfId="3906" xr:uid="{00000000-0005-0000-0000-0000A5050000}"/>
    <cellStyle name="20% - Accent4 2 6 3 2 2 2" xfId="21829" xr:uid="{03B8CEC6-5165-43CC-9E6D-D2045FD8048C}"/>
    <cellStyle name="20% - Accent4 2 6 3 2 2 2 2" xfId="36805" xr:uid="{ADEABB43-C25F-4BFF-A19D-63E22672FE83}"/>
    <cellStyle name="20% - Accent4 2 6 3 2 2 3" xfId="29201" xr:uid="{5B67138F-AF62-4DB2-B1E2-248B590E2512}"/>
    <cellStyle name="20% - Accent4 2 6 3 2 3" xfId="3905" xr:uid="{00000000-0005-0000-0000-0000A6050000}"/>
    <cellStyle name="20% - Accent4 2 6 3 2 3 2" xfId="21828" xr:uid="{945163D3-2EFB-4F56-8E81-34CF9C2CFE93}"/>
    <cellStyle name="20% - Accent4 2 6 3 2 3 2 2" xfId="36804" xr:uid="{EA97F828-509D-46C6-83E8-8FD00118DCE7}"/>
    <cellStyle name="20% - Accent4 2 6 3 2 3 3" xfId="29200" xr:uid="{B63B9FEB-1B45-459C-A55C-462C1FDBE17C}"/>
    <cellStyle name="20% - Accent4 2 6 3 2 4" xfId="21830" xr:uid="{5D00F624-8BD4-4095-AA81-3495C29CE101}"/>
    <cellStyle name="20% - Accent4 2 6 3 2 4 2" xfId="36806" xr:uid="{919F16D1-22A6-43F8-B05E-64A7A3B7CEBF}"/>
    <cellStyle name="20% - Accent4 2 6 3 2 5" xfId="29202" xr:uid="{33A8E6A5-F4FF-40E5-9DC6-0CFEA25FEDCD}"/>
    <cellStyle name="20% - Accent4 2 6 3 3" xfId="3904" xr:uid="{00000000-0005-0000-0000-0000A7050000}"/>
    <cellStyle name="20% - Accent4 2 6 3 3 2" xfId="3903" xr:uid="{00000000-0005-0000-0000-0000A8050000}"/>
    <cellStyle name="20% - Accent4 2 6 3 3 2 2" xfId="21826" xr:uid="{5836FE76-50B2-4F34-9C77-BBCBFA1724DA}"/>
    <cellStyle name="20% - Accent4 2 6 3 3 2 2 2" xfId="36802" xr:uid="{C585DA40-516C-45C4-B274-D060D38B9853}"/>
    <cellStyle name="20% - Accent4 2 6 3 3 2 3" xfId="29198" xr:uid="{91302552-6B47-44BF-A9DB-F0DED489759A}"/>
    <cellStyle name="20% - Accent4 2 6 3 3 3" xfId="21827" xr:uid="{0FFE3570-E171-4A5A-8FF3-745E3EFA9DE8}"/>
    <cellStyle name="20% - Accent4 2 6 3 3 3 2" xfId="36803" xr:uid="{2C549BC3-BF63-4245-91CA-EF3B57B5F013}"/>
    <cellStyle name="20% - Accent4 2 6 3 3 4" xfId="29199" xr:uid="{9AED1C48-4439-4955-BB4F-EC99C311C896}"/>
    <cellStyle name="20% - Accent4 2 6 3 4" xfId="3902" xr:uid="{00000000-0005-0000-0000-0000A9050000}"/>
    <cellStyle name="20% - Accent4 2 6 3 4 2" xfId="21825" xr:uid="{62F88F6B-A3DB-4D6D-8420-FF0ECDA5CCCC}"/>
    <cellStyle name="20% - Accent4 2 6 3 4 2 2" xfId="36801" xr:uid="{6F37EABD-B0F0-4383-B45E-D1CAA1EE63BB}"/>
    <cellStyle name="20% - Accent4 2 6 3 4 3" xfId="29197" xr:uid="{EF384FA9-6042-468A-857B-2FC27B625B20}"/>
    <cellStyle name="20% - Accent4 2 6 3 5" xfId="21831" xr:uid="{E1BB381B-06E1-4B30-BE6E-B4FDCD3B1941}"/>
    <cellStyle name="20% - Accent4 2 6 3 5 2" xfId="36807" xr:uid="{BA32A352-770F-4107-906F-8EBEA85A7D4E}"/>
    <cellStyle name="20% - Accent4 2 6 3 6" xfId="29203" xr:uid="{8A821BE1-CA25-46A8-83D4-D77241D158E8}"/>
    <cellStyle name="20% - Accent4 2 6 4" xfId="3901" xr:uid="{00000000-0005-0000-0000-0000AA050000}"/>
    <cellStyle name="20% - Accent4 2 6 4 2" xfId="3900" xr:uid="{00000000-0005-0000-0000-0000AB050000}"/>
    <cellStyle name="20% - Accent4 2 6 4 2 2" xfId="3899" xr:uid="{00000000-0005-0000-0000-0000AC050000}"/>
    <cellStyle name="20% - Accent4 2 6 4 2 2 2" xfId="21822" xr:uid="{090D20BE-43FA-41D2-BC37-E1F4E80C9211}"/>
    <cellStyle name="20% - Accent4 2 6 4 2 2 2 2" xfId="36798" xr:uid="{17B9C99F-23BC-4D75-B895-330DBEA212C4}"/>
    <cellStyle name="20% - Accent4 2 6 4 2 2 3" xfId="29194" xr:uid="{34032000-858D-4C91-9644-258A7A1AC246}"/>
    <cellStyle name="20% - Accent4 2 6 4 2 3" xfId="3898" xr:uid="{00000000-0005-0000-0000-0000AD050000}"/>
    <cellStyle name="20% - Accent4 2 6 4 2 3 2" xfId="21821" xr:uid="{B0A081BD-A2CF-495C-ADA4-894234D7E4B3}"/>
    <cellStyle name="20% - Accent4 2 6 4 2 3 2 2" xfId="36797" xr:uid="{623C503A-98D3-4060-B0A3-775FB2058028}"/>
    <cellStyle name="20% - Accent4 2 6 4 2 3 3" xfId="29193" xr:uid="{0AB7FD1B-23C4-4BF4-898E-E58FB01C28A6}"/>
    <cellStyle name="20% - Accent4 2 6 4 2 4" xfId="21823" xr:uid="{A906A115-52F8-45A3-A877-8E1742040522}"/>
    <cellStyle name="20% - Accent4 2 6 4 2 4 2" xfId="36799" xr:uid="{95671852-248A-4383-9F7A-945054A1CCBA}"/>
    <cellStyle name="20% - Accent4 2 6 4 2 5" xfId="29195" xr:uid="{B623A57A-1C81-4CEB-88FE-3D2AB0BD5082}"/>
    <cellStyle name="20% - Accent4 2 6 4 3" xfId="3897" xr:uid="{00000000-0005-0000-0000-0000AE050000}"/>
    <cellStyle name="20% - Accent4 2 6 4 3 2" xfId="3896" xr:uid="{00000000-0005-0000-0000-0000AF050000}"/>
    <cellStyle name="20% - Accent4 2 6 4 3 2 2" xfId="21819" xr:uid="{6DD0C91E-EB99-493E-8DD3-690D765F79B7}"/>
    <cellStyle name="20% - Accent4 2 6 4 3 2 2 2" xfId="36795" xr:uid="{104FB533-58A0-47B7-861D-A4522B385535}"/>
    <cellStyle name="20% - Accent4 2 6 4 3 2 3" xfId="29191" xr:uid="{CCF6A659-1695-4BF1-A063-AD09D1E885FA}"/>
    <cellStyle name="20% - Accent4 2 6 4 3 3" xfId="21820" xr:uid="{384065C3-0CD3-4050-BC56-9FA14CD043E3}"/>
    <cellStyle name="20% - Accent4 2 6 4 3 3 2" xfId="36796" xr:uid="{6E713A90-1ADA-44E4-B946-B8AFF50E795A}"/>
    <cellStyle name="20% - Accent4 2 6 4 3 4" xfId="29192" xr:uid="{D65BD784-0DC4-4600-8A9C-15AC2C1F5E59}"/>
    <cellStyle name="20% - Accent4 2 6 4 4" xfId="3895" xr:uid="{00000000-0005-0000-0000-0000B0050000}"/>
    <cellStyle name="20% - Accent4 2 6 4 4 2" xfId="21818" xr:uid="{AC10DA3B-9AB0-4A5E-A32B-189702BCBBE8}"/>
    <cellStyle name="20% - Accent4 2 6 4 4 2 2" xfId="36794" xr:uid="{39DC21E1-A9F6-444A-9B9F-31A77301B754}"/>
    <cellStyle name="20% - Accent4 2 6 4 4 3" xfId="29190" xr:uid="{3FB7B6C0-FD36-4041-B84E-84ED3EE73A63}"/>
    <cellStyle name="20% - Accent4 2 6 4 5" xfId="21824" xr:uid="{97CDAEED-7651-40AE-B1D9-0F8C706684E2}"/>
    <cellStyle name="20% - Accent4 2 6 4 5 2" xfId="36800" xr:uid="{6327B0FE-13F1-4C8F-B685-F57E95000656}"/>
    <cellStyle name="20% - Accent4 2 6 4 6" xfId="29196" xr:uid="{1EE4F0A6-8B4F-4F0B-ADA4-5D4D9C08A7D9}"/>
    <cellStyle name="20% - Accent4 2 6 5" xfId="3894" xr:uid="{00000000-0005-0000-0000-0000B1050000}"/>
    <cellStyle name="20% - Accent4 2 6 5 2" xfId="3893" xr:uid="{00000000-0005-0000-0000-0000B2050000}"/>
    <cellStyle name="20% - Accent4 2 6 5 2 2" xfId="21816" xr:uid="{BD8757D2-A57B-4FA3-820E-2966003EEE3C}"/>
    <cellStyle name="20% - Accent4 2 6 5 2 2 2" xfId="36792" xr:uid="{BDA69694-B30B-4B98-B820-36322BF72D6F}"/>
    <cellStyle name="20% - Accent4 2 6 5 2 3" xfId="29188" xr:uid="{5642074F-53C5-494E-9144-7C4DF6D69628}"/>
    <cellStyle name="20% - Accent4 2 6 5 3" xfId="3892" xr:uid="{00000000-0005-0000-0000-0000B3050000}"/>
    <cellStyle name="20% - Accent4 2 6 5 3 2" xfId="21815" xr:uid="{3C68610D-F3AC-4EBC-BE44-A9197BA44455}"/>
    <cellStyle name="20% - Accent4 2 6 5 3 2 2" xfId="36791" xr:uid="{76CF3CE1-E6D4-410B-9536-7BA510A8ABB5}"/>
    <cellStyle name="20% - Accent4 2 6 5 3 3" xfId="29187" xr:uid="{72571A79-C14E-40C5-A295-E5F3EB3E9091}"/>
    <cellStyle name="20% - Accent4 2 6 5 4" xfId="21817" xr:uid="{63489BB3-4039-41A4-BBEE-662A585615F4}"/>
    <cellStyle name="20% - Accent4 2 6 5 4 2" xfId="36793" xr:uid="{669E3774-5881-48D1-B03B-222389013D1F}"/>
    <cellStyle name="20% - Accent4 2 6 5 5" xfId="29189" xr:uid="{0B4A46FD-7728-4A34-97A0-E2042CC05679}"/>
    <cellStyle name="20% - Accent4 2 6 6" xfId="3891" xr:uid="{00000000-0005-0000-0000-0000B4050000}"/>
    <cellStyle name="20% - Accent4 2 6 6 2" xfId="21814" xr:uid="{C417C033-0E7D-4B1B-BCF3-21F3BDFC63D6}"/>
    <cellStyle name="20% - Accent4 2 6 6 2 2" xfId="36790" xr:uid="{0FB56386-FD41-4DD5-A565-3D4E593314DD}"/>
    <cellStyle name="20% - Accent4 2 6 6 3" xfId="29186" xr:uid="{12F72D03-5959-49AC-915E-5050667C629A}"/>
    <cellStyle name="20% - Accent4 2 6 7" xfId="3890" xr:uid="{00000000-0005-0000-0000-0000B5050000}"/>
    <cellStyle name="20% - Accent4 2 6 7 2" xfId="3889" xr:uid="{00000000-0005-0000-0000-0000B6050000}"/>
    <cellStyle name="20% - Accent4 2 6 7 2 2" xfId="21812" xr:uid="{2F38648E-4174-4D37-8B7F-5504B89381E6}"/>
    <cellStyle name="20% - Accent4 2 6 7 2 2 2" xfId="36788" xr:uid="{10A9CF16-84E4-452D-8D30-ACC381C63E23}"/>
    <cellStyle name="20% - Accent4 2 6 7 2 3" xfId="29184" xr:uid="{A33A5F98-061B-468D-AE24-C03FA63E1560}"/>
    <cellStyle name="20% - Accent4 2 6 7 3" xfId="21813" xr:uid="{F0C5EA9D-6426-4708-8FD1-DAC4B1FD33A6}"/>
    <cellStyle name="20% - Accent4 2 6 7 3 2" xfId="36789" xr:uid="{B443726B-3F14-4476-9DB8-C09ADFFAB6BB}"/>
    <cellStyle name="20% - Accent4 2 6 7 4" xfId="29185" xr:uid="{5C7EA24E-71D8-4697-87AF-77120C268007}"/>
    <cellStyle name="20% - Accent4 2 6 8" xfId="3888" xr:uid="{00000000-0005-0000-0000-0000B7050000}"/>
    <cellStyle name="20% - Accent4 2 6 8 2" xfId="21811" xr:uid="{A2C70144-473B-47D4-A129-4211EAE62770}"/>
    <cellStyle name="20% - Accent4 2 6 8 2 2" xfId="36787" xr:uid="{663EEE9C-CA96-4FD1-9D18-8B3985612CCD}"/>
    <cellStyle name="20% - Accent4 2 6 8 3" xfId="29183" xr:uid="{5ED38C4D-C15A-4A0B-B7FD-D28E63693A06}"/>
    <cellStyle name="20% - Accent4 2 6 9" xfId="21854" xr:uid="{6E3188B8-0F69-431E-9E4C-D0BFC8264803}"/>
    <cellStyle name="20% - Accent4 2 6 9 2" xfId="36830" xr:uid="{F1B51535-7B64-4F15-A6A5-DC8B5C93F89A}"/>
    <cellStyle name="20% - Accent4 2 7" xfId="3887" xr:uid="{00000000-0005-0000-0000-0000B8050000}"/>
    <cellStyle name="20% - Accent4 2 7 2" xfId="3886" xr:uid="{00000000-0005-0000-0000-0000B9050000}"/>
    <cellStyle name="20% - Accent4 2 7 2 2" xfId="3885" xr:uid="{00000000-0005-0000-0000-0000BA050000}"/>
    <cellStyle name="20% - Accent4 2 7 2 2 2" xfId="21808" xr:uid="{F912468E-5DA9-482E-9655-17A9C6F2BCB0}"/>
    <cellStyle name="20% - Accent4 2 7 2 2 2 2" xfId="36784" xr:uid="{0968246A-06F6-4DBD-A97B-3D936A310D24}"/>
    <cellStyle name="20% - Accent4 2 7 2 2 3" xfId="29180" xr:uid="{EC8AF9D9-7DEC-4261-A4D0-DABC71F76470}"/>
    <cellStyle name="20% - Accent4 2 7 2 3" xfId="3884" xr:uid="{00000000-0005-0000-0000-0000BB050000}"/>
    <cellStyle name="20% - Accent4 2 7 2 3 2" xfId="21807" xr:uid="{A1D6151F-AD92-4287-B2CB-8931E5AA4CB7}"/>
    <cellStyle name="20% - Accent4 2 7 2 3 2 2" xfId="36783" xr:uid="{CDA3560A-0C76-4A0D-88B1-754E4E49EFE9}"/>
    <cellStyle name="20% - Accent4 2 7 2 3 3" xfId="29179" xr:uid="{1B82DC22-F303-4CEB-941A-A85A304FACFA}"/>
    <cellStyle name="20% - Accent4 2 7 2 4" xfId="21809" xr:uid="{E3BD3307-CAA1-49F9-8D40-F5E5082F6098}"/>
    <cellStyle name="20% - Accent4 2 7 2 4 2" xfId="36785" xr:uid="{46826E74-3202-48A5-B5F6-E19DE7349AC2}"/>
    <cellStyle name="20% - Accent4 2 7 2 5" xfId="29181" xr:uid="{1E9CA01B-B645-492C-8B5D-300D8FCD17F7}"/>
    <cellStyle name="20% - Accent4 2 7 3" xfId="3883" xr:uid="{00000000-0005-0000-0000-0000BC050000}"/>
    <cellStyle name="20% - Accent4 2 7 3 2" xfId="3882" xr:uid="{00000000-0005-0000-0000-0000BD050000}"/>
    <cellStyle name="20% - Accent4 2 7 3 2 2" xfId="21805" xr:uid="{FA75CC29-767B-4118-8D0A-B3DEEE8BC5E7}"/>
    <cellStyle name="20% - Accent4 2 7 3 2 2 2" xfId="36781" xr:uid="{BD3C54FB-5013-42ED-9128-3A1BA5AA14CC}"/>
    <cellStyle name="20% - Accent4 2 7 3 2 3" xfId="29177" xr:uid="{F0BBEC2C-B0F7-4B09-992A-6AFFE658DD47}"/>
    <cellStyle name="20% - Accent4 2 7 3 3" xfId="21806" xr:uid="{9C01C13D-CCE2-453D-B1FA-9581B1CB4F64}"/>
    <cellStyle name="20% - Accent4 2 7 3 3 2" xfId="36782" xr:uid="{B9DA9A4D-F579-4214-B307-28E3F22E06E2}"/>
    <cellStyle name="20% - Accent4 2 7 3 4" xfId="29178" xr:uid="{45152335-8A50-4B00-928D-37378E4D48D7}"/>
    <cellStyle name="20% - Accent4 2 7 4" xfId="3881" xr:uid="{00000000-0005-0000-0000-0000BE050000}"/>
    <cellStyle name="20% - Accent4 2 7 4 2" xfId="21804" xr:uid="{53B28374-ADFF-4FFF-A3B4-4F16A21DF4E1}"/>
    <cellStyle name="20% - Accent4 2 7 4 2 2" xfId="36780" xr:uid="{AB1BABBF-F44B-4F78-AEDF-3AD860565C36}"/>
    <cellStyle name="20% - Accent4 2 7 4 3" xfId="29176" xr:uid="{DB71AE48-E560-47D3-9C1A-9B3F6E3183A4}"/>
    <cellStyle name="20% - Accent4 2 7 5" xfId="21810" xr:uid="{99ACEC44-E3BC-4628-A4D4-8FF395D053DF}"/>
    <cellStyle name="20% - Accent4 2 7 5 2" xfId="36786" xr:uid="{1B86FA4D-6292-4FE7-AF8B-835BA63C5F97}"/>
    <cellStyle name="20% - Accent4 2 7 6" xfId="29182" xr:uid="{BC6EBEEE-D748-40EA-AD00-9A8A6BC1DD94}"/>
    <cellStyle name="20% - Accent4 3" xfId="107" xr:uid="{00000000-0005-0000-0000-00002A000000}"/>
    <cellStyle name="20% - Accent4 3 10" xfId="3880" xr:uid="{00000000-0005-0000-0000-0000BF050000}"/>
    <cellStyle name="20% - Accent4 3 10 2" xfId="21803" xr:uid="{C594B2FD-7CB7-462F-9819-1BD10FEB7E24}"/>
    <cellStyle name="20% - Accent4 3 10 2 2" xfId="36779" xr:uid="{FDD87787-AFC0-44A3-97C5-CBFA8C2068C3}"/>
    <cellStyle name="20% - Accent4 3 10 3" xfId="29175" xr:uid="{4F9455D9-2EC2-4724-8230-2503D57C7791}"/>
    <cellStyle name="20% - Accent4 3 2" xfId="3879" xr:uid="{00000000-0005-0000-0000-0000C0050000}"/>
    <cellStyle name="20% - Accent4 3 2 2" xfId="3878" xr:uid="{00000000-0005-0000-0000-0000C1050000}"/>
    <cellStyle name="20% - Accent4 3 2 2 2" xfId="3877" xr:uid="{00000000-0005-0000-0000-0000C2050000}"/>
    <cellStyle name="20% - Accent4 3 2 2 2 2" xfId="3876" xr:uid="{00000000-0005-0000-0000-0000C3050000}"/>
    <cellStyle name="20% - Accent4 3 2 2 2 2 2" xfId="3875" xr:uid="{00000000-0005-0000-0000-0000C4050000}"/>
    <cellStyle name="20% - Accent4 3 2 2 2 2 2 2" xfId="21799" xr:uid="{85AD9B3A-9DF1-4C50-8CB0-84ED52D0135F}"/>
    <cellStyle name="20% - Accent4 3 2 2 2 2 2 2 2" xfId="36775" xr:uid="{990B2D3E-3166-4729-859D-06607677B02C}"/>
    <cellStyle name="20% - Accent4 3 2 2 2 2 2 3" xfId="29171" xr:uid="{3771AB28-2743-4252-ACC8-0B4ED672803D}"/>
    <cellStyle name="20% - Accent4 3 2 2 2 2 3" xfId="3874" xr:uid="{00000000-0005-0000-0000-0000C5050000}"/>
    <cellStyle name="20% - Accent4 3 2 2 2 2 3 2" xfId="21798" xr:uid="{859CD874-3BC1-4A1C-89E8-0610BFC727D8}"/>
    <cellStyle name="20% - Accent4 3 2 2 2 2 3 2 2" xfId="36774" xr:uid="{D6C6176E-48B7-4559-B2B2-59130FDC36EF}"/>
    <cellStyle name="20% - Accent4 3 2 2 2 2 3 3" xfId="29170" xr:uid="{37EA3B49-00AB-4482-93B9-D8A4AFA621A0}"/>
    <cellStyle name="20% - Accent4 3 2 2 2 2 4" xfId="21800" xr:uid="{4B11A39F-BEB0-4A43-8081-1FB633905EAF}"/>
    <cellStyle name="20% - Accent4 3 2 2 2 2 4 2" xfId="36776" xr:uid="{C354E939-3D4C-4D8D-AA50-D24FE455C15E}"/>
    <cellStyle name="20% - Accent4 3 2 2 2 2 5" xfId="29172" xr:uid="{9DD64B2E-287B-46DA-B7FE-E86177D508CD}"/>
    <cellStyle name="20% - Accent4 3 2 2 2 3" xfId="3873" xr:uid="{00000000-0005-0000-0000-0000C6050000}"/>
    <cellStyle name="20% - Accent4 3 2 2 2 3 2" xfId="3872" xr:uid="{00000000-0005-0000-0000-0000C7050000}"/>
    <cellStyle name="20% - Accent4 3 2 2 2 3 2 2" xfId="21796" xr:uid="{E17E50F9-4E51-4B08-B520-D302FCB79835}"/>
    <cellStyle name="20% - Accent4 3 2 2 2 3 2 2 2" xfId="36772" xr:uid="{472BC90C-16AF-48BD-A4C7-B1C6302B6137}"/>
    <cellStyle name="20% - Accent4 3 2 2 2 3 2 3" xfId="29168" xr:uid="{6E2276CA-C65E-472A-B2FD-D44E0A1A8B54}"/>
    <cellStyle name="20% - Accent4 3 2 2 2 3 3" xfId="21797" xr:uid="{1407AA11-831A-4A99-8F53-C3DAEA8E5258}"/>
    <cellStyle name="20% - Accent4 3 2 2 2 3 3 2" xfId="36773" xr:uid="{546C75EE-B8FF-427B-9CFF-DAFA7BCE8034}"/>
    <cellStyle name="20% - Accent4 3 2 2 2 3 4" xfId="29169" xr:uid="{83798525-A869-41D7-ADF6-A91808AD9541}"/>
    <cellStyle name="20% - Accent4 3 2 2 2 4" xfId="3871" xr:uid="{00000000-0005-0000-0000-0000C8050000}"/>
    <cellStyle name="20% - Accent4 3 2 2 2 4 2" xfId="21795" xr:uid="{977F41FF-15F3-4CB7-9A0D-F5C4EECA18AC}"/>
    <cellStyle name="20% - Accent4 3 2 2 2 4 2 2" xfId="36771" xr:uid="{1B1B2006-04C4-425A-9B8C-C16D75C6BBE9}"/>
    <cellStyle name="20% - Accent4 3 2 2 2 4 3" xfId="29167" xr:uid="{DF0202A8-34C2-4F14-9714-A07DF6BD55CF}"/>
    <cellStyle name="20% - Accent4 3 2 2 2 5" xfId="21801" xr:uid="{5DB5B2E6-0EB7-448E-B809-078F91DF97E0}"/>
    <cellStyle name="20% - Accent4 3 2 2 2 5 2" xfId="36777" xr:uid="{D9398099-2B54-4D14-9B93-3E121011435C}"/>
    <cellStyle name="20% - Accent4 3 2 2 2 6" xfId="29173" xr:uid="{4AC39989-E946-4833-8FF2-559703055106}"/>
    <cellStyle name="20% - Accent4 3 2 2 3" xfId="3870" xr:uid="{00000000-0005-0000-0000-0000C9050000}"/>
    <cellStyle name="20% - Accent4 3 2 2 3 2" xfId="3869" xr:uid="{00000000-0005-0000-0000-0000CA050000}"/>
    <cellStyle name="20% - Accent4 3 2 2 3 2 2" xfId="21793" xr:uid="{50617D97-DD50-42D0-A707-084F89826945}"/>
    <cellStyle name="20% - Accent4 3 2 2 3 2 2 2" xfId="36769" xr:uid="{49191CFC-49AD-447E-B0F9-971F031FEF02}"/>
    <cellStyle name="20% - Accent4 3 2 2 3 2 3" xfId="29165" xr:uid="{04A6028A-E950-4EEA-A190-BA82B41F5D36}"/>
    <cellStyle name="20% - Accent4 3 2 2 3 3" xfId="3868" xr:uid="{00000000-0005-0000-0000-0000CB050000}"/>
    <cellStyle name="20% - Accent4 3 2 2 3 3 2" xfId="21792" xr:uid="{5EB0360A-0C2D-4746-B15B-587C76855571}"/>
    <cellStyle name="20% - Accent4 3 2 2 3 3 2 2" xfId="36768" xr:uid="{262FA4C0-1910-48EE-9637-53F6075592C8}"/>
    <cellStyle name="20% - Accent4 3 2 2 3 3 3" xfId="29164" xr:uid="{AE4DCCC2-12F5-438F-A794-AA2BD0A602FA}"/>
    <cellStyle name="20% - Accent4 3 2 2 3 4" xfId="21794" xr:uid="{D3279FCF-BEAE-4B03-A5AB-AE1CA1CE0435}"/>
    <cellStyle name="20% - Accent4 3 2 2 3 4 2" xfId="36770" xr:uid="{85CA558D-4DBE-4251-BF89-CC8DF796C2C4}"/>
    <cellStyle name="20% - Accent4 3 2 2 3 5" xfId="29166" xr:uid="{94218C39-FCC6-4484-8391-D943A1BBF0CD}"/>
    <cellStyle name="20% - Accent4 3 2 2 4" xfId="3867" xr:uid="{00000000-0005-0000-0000-0000CC050000}"/>
    <cellStyle name="20% - Accent4 3 2 2 4 2" xfId="21791" xr:uid="{AF250CAE-8B83-4028-A441-1D3C2F6EDA62}"/>
    <cellStyle name="20% - Accent4 3 2 2 4 2 2" xfId="36767" xr:uid="{AA579E34-A656-4913-BD90-D3F792D3CE77}"/>
    <cellStyle name="20% - Accent4 3 2 2 4 3" xfId="29163" xr:uid="{84949253-5A94-4F7C-892F-E68FC5032FD3}"/>
    <cellStyle name="20% - Accent4 3 2 2 5" xfId="3866" xr:uid="{00000000-0005-0000-0000-0000CD050000}"/>
    <cellStyle name="20% - Accent4 3 2 2 5 2" xfId="3865" xr:uid="{00000000-0005-0000-0000-0000CE050000}"/>
    <cellStyle name="20% - Accent4 3 2 2 5 2 2" xfId="21789" xr:uid="{3C8927A6-40E3-486D-856F-437484049885}"/>
    <cellStyle name="20% - Accent4 3 2 2 5 2 2 2" xfId="36765" xr:uid="{0F22C226-E8E0-426E-BB49-086D1E2D6425}"/>
    <cellStyle name="20% - Accent4 3 2 2 5 2 3" xfId="29161" xr:uid="{BE1ED203-DFC4-4E77-9C79-5F7582094D9D}"/>
    <cellStyle name="20% - Accent4 3 2 2 5 3" xfId="21790" xr:uid="{9A5BAEC7-1CB5-4D0F-A218-5A3C36E64F64}"/>
    <cellStyle name="20% - Accent4 3 2 2 5 3 2" xfId="36766" xr:uid="{16583749-0B1F-4AAB-A6CA-804B63C38B62}"/>
    <cellStyle name="20% - Accent4 3 2 2 5 4" xfId="29162" xr:uid="{E43AA3AE-59C1-4D09-99BF-27FDAD051383}"/>
    <cellStyle name="20% - Accent4 3 2 2 6" xfId="3864" xr:uid="{00000000-0005-0000-0000-0000CF050000}"/>
    <cellStyle name="20% - Accent4 3 2 2 6 2" xfId="21788" xr:uid="{51965662-E6C1-4523-A0BC-A4046C68CE7F}"/>
    <cellStyle name="20% - Accent4 3 2 2 6 2 2" xfId="36764" xr:uid="{C76D4A3C-BDAD-446A-85EF-AA8237E059DB}"/>
    <cellStyle name="20% - Accent4 3 2 2 6 3" xfId="29160" xr:uid="{CDF42FE2-8F95-433E-9BEC-09BE7B48D10F}"/>
    <cellStyle name="20% - Accent4 3 2 2 7" xfId="21802" xr:uid="{540D3CD2-9100-44F6-BB70-419EA6058A81}"/>
    <cellStyle name="20% - Accent4 3 2 2 7 2" xfId="36778" xr:uid="{ACC9B3D9-5FB2-40C1-A58D-A02F3CD8BCAF}"/>
    <cellStyle name="20% - Accent4 3 2 2 8" xfId="29174" xr:uid="{1DE1D7F2-7316-40EB-84DB-7D85E8711FFD}"/>
    <cellStyle name="20% - Accent4 3 2 3" xfId="3863" xr:uid="{00000000-0005-0000-0000-0000D0050000}"/>
    <cellStyle name="20% - Accent4 3 2 3 2" xfId="3862" xr:uid="{00000000-0005-0000-0000-0000D1050000}"/>
    <cellStyle name="20% - Accent4 3 2 3 2 2" xfId="3861" xr:uid="{00000000-0005-0000-0000-0000D2050000}"/>
    <cellStyle name="20% - Accent4 3 2 3 2 2 2" xfId="21785" xr:uid="{B0824D62-432C-4340-B8D4-5F86C2386DAB}"/>
    <cellStyle name="20% - Accent4 3 2 3 2 2 2 2" xfId="36761" xr:uid="{2C608972-B978-431E-B610-C1B26A1B8E79}"/>
    <cellStyle name="20% - Accent4 3 2 3 2 2 3" xfId="29157" xr:uid="{CFF9F515-59A0-454B-BCF3-455B021ED665}"/>
    <cellStyle name="20% - Accent4 3 2 3 2 3" xfId="3860" xr:uid="{00000000-0005-0000-0000-0000D3050000}"/>
    <cellStyle name="20% - Accent4 3 2 3 2 3 2" xfId="21784" xr:uid="{9AC3D9D0-4D1A-4515-86AA-CD4C6593EA92}"/>
    <cellStyle name="20% - Accent4 3 2 3 2 3 2 2" xfId="36760" xr:uid="{6E626EB8-8652-4871-B8C9-643AA483D68A}"/>
    <cellStyle name="20% - Accent4 3 2 3 2 3 3" xfId="29156" xr:uid="{7B1D72FF-FCAE-4ECF-8630-BE9A225D9473}"/>
    <cellStyle name="20% - Accent4 3 2 3 2 4" xfId="21786" xr:uid="{C9E85641-0667-4B22-BB0D-5F68C138BD1C}"/>
    <cellStyle name="20% - Accent4 3 2 3 2 4 2" xfId="36762" xr:uid="{290A7863-9F27-432A-836B-92199B31CAE7}"/>
    <cellStyle name="20% - Accent4 3 2 3 2 5" xfId="29158" xr:uid="{887E5323-48DA-41F7-BF4D-26678E2D38C1}"/>
    <cellStyle name="20% - Accent4 3 2 3 3" xfId="3859" xr:uid="{00000000-0005-0000-0000-0000D4050000}"/>
    <cellStyle name="20% - Accent4 3 2 3 3 2" xfId="3858" xr:uid="{00000000-0005-0000-0000-0000D5050000}"/>
    <cellStyle name="20% - Accent4 3 2 3 3 2 2" xfId="21782" xr:uid="{20022220-A1BB-4C20-ADC9-13E69C887788}"/>
    <cellStyle name="20% - Accent4 3 2 3 3 2 2 2" xfId="36758" xr:uid="{BEC14DD8-C68B-43CF-997F-B207F9078CCF}"/>
    <cellStyle name="20% - Accent4 3 2 3 3 2 3" xfId="29154" xr:uid="{91FE0A54-B88A-4075-8A84-A82CD7CB7753}"/>
    <cellStyle name="20% - Accent4 3 2 3 3 3" xfId="21783" xr:uid="{26CAD059-CCF9-4968-8315-27736EF58161}"/>
    <cellStyle name="20% - Accent4 3 2 3 3 3 2" xfId="36759" xr:uid="{33D97A59-2670-41F1-B6A6-AEBBAD98E6D2}"/>
    <cellStyle name="20% - Accent4 3 2 3 3 4" xfId="29155" xr:uid="{5F2E441B-1CA1-4AD1-80BE-68042BF2787A}"/>
    <cellStyle name="20% - Accent4 3 2 3 4" xfId="3857" xr:uid="{00000000-0005-0000-0000-0000D6050000}"/>
    <cellStyle name="20% - Accent4 3 2 3 4 2" xfId="21781" xr:uid="{52D2FFE9-3C5B-40F0-82FE-368EB76B1D42}"/>
    <cellStyle name="20% - Accent4 3 2 3 4 2 2" xfId="36757" xr:uid="{16B52B6C-DBF3-4FFE-9C9B-44541B6E76A0}"/>
    <cellStyle name="20% - Accent4 3 2 3 4 3" xfId="29153" xr:uid="{C387EC8C-0BD1-463E-A6FC-704138CBF933}"/>
    <cellStyle name="20% - Accent4 3 2 3 5" xfId="21787" xr:uid="{958CFCF2-11C3-48C6-99D3-33A422F5EAFF}"/>
    <cellStyle name="20% - Accent4 3 2 3 5 2" xfId="36763" xr:uid="{F8EEF93D-A78C-4203-965C-FC2268D91182}"/>
    <cellStyle name="20% - Accent4 3 2 3 6" xfId="29159" xr:uid="{DCD6FEC0-57B4-4CE8-80C7-C1A60620DCE7}"/>
    <cellStyle name="20% - Accent4 3 2 4" xfId="3856" xr:uid="{00000000-0005-0000-0000-0000D7050000}"/>
    <cellStyle name="20% - Accent4 3 2 5" xfId="3855" xr:uid="{00000000-0005-0000-0000-0000D8050000}"/>
    <cellStyle name="20% - Accent4 3 2 5 2" xfId="21780" xr:uid="{1B327F11-D87E-41FD-80B1-D3B7DB4B07F5}"/>
    <cellStyle name="20% - Accent4 3 2 5 2 2" xfId="36756" xr:uid="{F580BF60-A55E-4085-A52B-02BC0DD5B32B}"/>
    <cellStyle name="20% - Accent4 3 2 5 3" xfId="29152" xr:uid="{57186A78-6C86-465A-994A-E746146E0599}"/>
    <cellStyle name="20% - Accent4 3 3" xfId="3854" xr:uid="{00000000-0005-0000-0000-0000D9050000}"/>
    <cellStyle name="20% - Accent4 3 3 2" xfId="3853" xr:uid="{00000000-0005-0000-0000-0000DA050000}"/>
    <cellStyle name="20% - Accent4 3 3 2 2" xfId="3852" xr:uid="{00000000-0005-0000-0000-0000DB050000}"/>
    <cellStyle name="20% - Accent4 3 3 2 2 2" xfId="21777" xr:uid="{D5178E65-6558-4C7B-B482-33643B49CC0A}"/>
    <cellStyle name="20% - Accent4 3 3 2 2 2 2" xfId="36753" xr:uid="{0462D3A8-8538-471B-A938-621C7247384D}"/>
    <cellStyle name="20% - Accent4 3 3 2 2 3" xfId="29149" xr:uid="{F9ACDFB8-FD75-4474-A8B1-AE2095B219EB}"/>
    <cellStyle name="20% - Accent4 3 3 2 3" xfId="3851" xr:uid="{00000000-0005-0000-0000-0000DC050000}"/>
    <cellStyle name="20% - Accent4 3 3 2 3 2" xfId="3850" xr:uid="{00000000-0005-0000-0000-0000DD050000}"/>
    <cellStyle name="20% - Accent4 3 3 2 3 2 2" xfId="21775" xr:uid="{8324F416-2453-4950-85CA-19100271D8BA}"/>
    <cellStyle name="20% - Accent4 3 3 2 3 2 2 2" xfId="36751" xr:uid="{B56684FD-F213-4D9B-A053-33A192C4C4EC}"/>
    <cellStyle name="20% - Accent4 3 3 2 3 2 3" xfId="29147" xr:uid="{1B7AFD00-EABE-4E77-9711-DCCBC3030D4A}"/>
    <cellStyle name="20% - Accent4 3 3 2 3 3" xfId="21776" xr:uid="{C08BBB41-6B04-4744-BEC6-570C378D602A}"/>
    <cellStyle name="20% - Accent4 3 3 2 3 3 2" xfId="36752" xr:uid="{15B97905-6D88-4E34-B350-86C35DCF4BE9}"/>
    <cellStyle name="20% - Accent4 3 3 2 3 4" xfId="29148" xr:uid="{1C40D95B-2821-4D5F-AFE3-F9FAEF16C8D2}"/>
    <cellStyle name="20% - Accent4 3 3 2 4" xfId="21778" xr:uid="{A9B1D059-448F-40F5-BB6C-6D8D08FFF7EC}"/>
    <cellStyle name="20% - Accent4 3 3 2 4 2" xfId="36754" xr:uid="{823FB2DE-743B-406E-87B9-226E991BE0A7}"/>
    <cellStyle name="20% - Accent4 3 3 2 5" xfId="29150" xr:uid="{CD6DFA0E-826D-4B01-89D2-3C29DC43ECDD}"/>
    <cellStyle name="20% - Accent4 3 3 3" xfId="3849" xr:uid="{00000000-0005-0000-0000-0000DE050000}"/>
    <cellStyle name="20% - Accent4 3 3 3 2" xfId="21774" xr:uid="{BB10A708-D800-4A94-99FB-EC1AF60656FE}"/>
    <cellStyle name="20% - Accent4 3 3 3 2 2" xfId="36750" xr:uid="{16066189-8619-4BFD-84ED-777FF334EC5F}"/>
    <cellStyle name="20% - Accent4 3 3 3 3" xfId="29146" xr:uid="{F40E343B-0E3C-4EAE-BDEF-25F688F597D8}"/>
    <cellStyle name="20% - Accent4 3 3 4" xfId="3848" xr:uid="{00000000-0005-0000-0000-0000DF050000}"/>
    <cellStyle name="20% - Accent4 3 3 4 2" xfId="3847" xr:uid="{00000000-0005-0000-0000-0000E0050000}"/>
    <cellStyle name="20% - Accent4 3 3 4 2 2" xfId="21772" xr:uid="{3A3D9E9C-D7CC-46E0-8F3E-5755B768CF83}"/>
    <cellStyle name="20% - Accent4 3 3 4 2 2 2" xfId="36748" xr:uid="{AAEDB9EE-AC0A-4306-924F-CF0422EF3EC8}"/>
    <cellStyle name="20% - Accent4 3 3 4 2 3" xfId="29144" xr:uid="{0AD8FD51-4CEC-4C94-882F-98C0922A65CB}"/>
    <cellStyle name="20% - Accent4 3 3 4 3" xfId="21773" xr:uid="{3401052A-A60E-40D2-B91F-BB53FBB4F3B2}"/>
    <cellStyle name="20% - Accent4 3 3 4 3 2" xfId="36749" xr:uid="{4E2C0CE2-7FDC-44F1-9C56-7AF2A4609A00}"/>
    <cellStyle name="20% - Accent4 3 3 4 4" xfId="29145" xr:uid="{967F1D12-0755-4419-85C0-DEE676BB60D7}"/>
    <cellStyle name="20% - Accent4 3 3 5" xfId="3846" xr:uid="{00000000-0005-0000-0000-0000E1050000}"/>
    <cellStyle name="20% - Accent4 3 3 5 2" xfId="21771" xr:uid="{FC60862F-7B32-4A1A-9FC8-90E1124E737F}"/>
    <cellStyle name="20% - Accent4 3 3 5 2 2" xfId="36747" xr:uid="{BE5A5360-15FA-474C-A051-D532F6BB1599}"/>
    <cellStyle name="20% - Accent4 3 3 5 3" xfId="29143" xr:uid="{A3B15467-5AC1-4680-9A20-87E8ABC9AEA5}"/>
    <cellStyle name="20% - Accent4 3 3 6" xfId="21779" xr:uid="{AD9CF1DA-DEC0-45B4-A1D0-9ED065FD59EC}"/>
    <cellStyle name="20% - Accent4 3 3 6 2" xfId="36755" xr:uid="{70DF7D6F-8855-442A-B859-079BC56000DB}"/>
    <cellStyle name="20% - Accent4 3 3 7" xfId="29151" xr:uid="{001D4D76-09E2-459E-AD56-2A1108B7DC20}"/>
    <cellStyle name="20% - Accent4 3 4" xfId="3845" xr:uid="{00000000-0005-0000-0000-0000E2050000}"/>
    <cellStyle name="20% - Accent4 3 4 2" xfId="3844" xr:uid="{00000000-0005-0000-0000-0000E3050000}"/>
    <cellStyle name="20% - Accent4 3 4 2 2" xfId="3843" xr:uid="{00000000-0005-0000-0000-0000E4050000}"/>
    <cellStyle name="20% - Accent4 3 4 2 2 2" xfId="21768" xr:uid="{2C419017-6B59-49C9-A54E-2E5FD0B9A394}"/>
    <cellStyle name="20% - Accent4 3 4 2 2 2 2" xfId="36744" xr:uid="{02A0AEFD-791B-4AC3-BAAF-BDB52C7DB6B2}"/>
    <cellStyle name="20% - Accent4 3 4 2 2 3" xfId="29140" xr:uid="{2F6EBB63-8C04-4670-B09E-5062C9185AA8}"/>
    <cellStyle name="20% - Accent4 3 4 2 3" xfId="3842" xr:uid="{00000000-0005-0000-0000-0000E5050000}"/>
    <cellStyle name="20% - Accent4 3 4 2 3 2" xfId="21767" xr:uid="{6268F806-D3A1-4AE2-8364-CE86E5D7668E}"/>
    <cellStyle name="20% - Accent4 3 4 2 3 2 2" xfId="36743" xr:uid="{8A7EEA36-FF81-4120-A3BB-2EEC605C08F0}"/>
    <cellStyle name="20% - Accent4 3 4 2 3 3" xfId="29139" xr:uid="{C54ED72C-D827-47E0-BF03-915749C78A4F}"/>
    <cellStyle name="20% - Accent4 3 4 2 4" xfId="21769" xr:uid="{31C78223-CD04-4AD3-A347-5BBCCB57EF6B}"/>
    <cellStyle name="20% - Accent4 3 4 2 4 2" xfId="36745" xr:uid="{43334076-1399-4C82-942A-DF4A3C9C825C}"/>
    <cellStyle name="20% - Accent4 3 4 2 5" xfId="29141" xr:uid="{1084FC5D-DF8D-4A50-A1E8-D3852B12DD66}"/>
    <cellStyle name="20% - Accent4 3 4 3" xfId="3841" xr:uid="{00000000-0005-0000-0000-0000E6050000}"/>
    <cellStyle name="20% - Accent4 3 4 3 2" xfId="21766" xr:uid="{E3CE83D3-EB52-4A5B-AFC7-AD6318D1860F}"/>
    <cellStyle name="20% - Accent4 3 4 3 2 2" xfId="36742" xr:uid="{76C89A94-4729-4246-ACE2-E18D72ED525F}"/>
    <cellStyle name="20% - Accent4 3 4 3 3" xfId="29138" xr:uid="{CC3C5279-25E1-4F87-B3DC-0995076F246B}"/>
    <cellStyle name="20% - Accent4 3 4 4" xfId="3840" xr:uid="{00000000-0005-0000-0000-0000E7050000}"/>
    <cellStyle name="20% - Accent4 3 4 4 2" xfId="3839" xr:uid="{00000000-0005-0000-0000-0000E8050000}"/>
    <cellStyle name="20% - Accent4 3 4 4 2 2" xfId="21764" xr:uid="{7CB5651F-9161-47BD-82CA-281DE71DF66F}"/>
    <cellStyle name="20% - Accent4 3 4 4 2 2 2" xfId="36740" xr:uid="{A29D0F65-C7B9-4FE8-9EE9-59BEE9DD7BB1}"/>
    <cellStyle name="20% - Accent4 3 4 4 2 3" xfId="29136" xr:uid="{E2508B06-7189-41A4-A7E5-C6D3DCDAF5EC}"/>
    <cellStyle name="20% - Accent4 3 4 4 3" xfId="21765" xr:uid="{C6FC3EC5-ED6D-439B-9EE4-BF524BE8A0AF}"/>
    <cellStyle name="20% - Accent4 3 4 4 3 2" xfId="36741" xr:uid="{BFC053B4-02A8-49A6-BB86-81E88591569E}"/>
    <cellStyle name="20% - Accent4 3 4 4 4" xfId="29137" xr:uid="{7A4B4DE0-7383-4CA4-8702-0287F431DF98}"/>
    <cellStyle name="20% - Accent4 3 4 5" xfId="3838" xr:uid="{00000000-0005-0000-0000-0000E9050000}"/>
    <cellStyle name="20% - Accent4 3 4 5 2" xfId="21763" xr:uid="{BC9FA652-69B8-4223-AE6E-8F88531BFE1C}"/>
    <cellStyle name="20% - Accent4 3 4 5 2 2" xfId="36739" xr:uid="{4994868B-15EE-4C56-B69F-6CDFCE3DE36F}"/>
    <cellStyle name="20% - Accent4 3 4 5 3" xfId="29135" xr:uid="{7ED743CC-F87D-4848-98F8-260238890B15}"/>
    <cellStyle name="20% - Accent4 3 4 6" xfId="21770" xr:uid="{D6A09016-AFB4-4B3B-8BC7-61D8FE71F95F}"/>
    <cellStyle name="20% - Accent4 3 4 6 2" xfId="36746" xr:uid="{DCD1A269-7BEA-45CC-B2A0-54B3B0492B70}"/>
    <cellStyle name="20% - Accent4 3 4 7" xfId="29142" xr:uid="{900DB7E9-CDC5-4B71-9E60-FAEAFCDE06F6}"/>
    <cellStyle name="20% - Accent4 3 5" xfId="3837" xr:uid="{00000000-0005-0000-0000-0000EA050000}"/>
    <cellStyle name="20% - Accent4 3 5 2" xfId="3836" xr:uid="{00000000-0005-0000-0000-0000EB050000}"/>
    <cellStyle name="20% - Accent4 3 5 2 2" xfId="3835" xr:uid="{00000000-0005-0000-0000-0000EC050000}"/>
    <cellStyle name="20% - Accent4 3 5 2 2 2" xfId="21760" xr:uid="{D6C6CA0C-BC3A-421A-85C3-19BC0CA8828A}"/>
    <cellStyle name="20% - Accent4 3 5 2 2 2 2" xfId="36736" xr:uid="{9E88B11A-2AFA-4A1E-B4E2-0A3E8340E146}"/>
    <cellStyle name="20% - Accent4 3 5 2 2 3" xfId="29132" xr:uid="{81654564-01DA-4508-88F4-6A0598C5744E}"/>
    <cellStyle name="20% - Accent4 3 5 2 3" xfId="3834" xr:uid="{00000000-0005-0000-0000-0000ED050000}"/>
    <cellStyle name="20% - Accent4 3 5 2 3 2" xfId="21759" xr:uid="{8FDCEA61-AA00-4925-93BB-34FB2F1CD795}"/>
    <cellStyle name="20% - Accent4 3 5 2 3 2 2" xfId="36735" xr:uid="{D88A299E-8E7A-4625-81E7-B6F3E8C6A1C5}"/>
    <cellStyle name="20% - Accent4 3 5 2 3 3" xfId="29131" xr:uid="{B31D5F88-4089-4D83-9DBC-992277344857}"/>
    <cellStyle name="20% - Accent4 3 5 2 4" xfId="21761" xr:uid="{B6A1DDBF-74F1-4D74-A577-02F3C1A4E31E}"/>
    <cellStyle name="20% - Accent4 3 5 2 4 2" xfId="36737" xr:uid="{88D1FA1F-113C-4C6D-B441-F0842A89501F}"/>
    <cellStyle name="20% - Accent4 3 5 2 5" xfId="29133" xr:uid="{00BD4404-FC75-485C-BE0B-D08DD6B7CDA1}"/>
    <cellStyle name="20% - Accent4 3 5 3" xfId="3833" xr:uid="{00000000-0005-0000-0000-0000EE050000}"/>
    <cellStyle name="20% - Accent4 3 5 3 2" xfId="3832" xr:uid="{00000000-0005-0000-0000-0000EF050000}"/>
    <cellStyle name="20% - Accent4 3 5 3 2 2" xfId="21757" xr:uid="{C56D40AA-6919-442A-8CC5-F7C7BB48455B}"/>
    <cellStyle name="20% - Accent4 3 5 3 2 2 2" xfId="36733" xr:uid="{54CDF65E-41D1-47DA-AC23-0E90C6D3B410}"/>
    <cellStyle name="20% - Accent4 3 5 3 2 3" xfId="29129" xr:uid="{C76F28DE-4880-4EB2-9503-D0AEDBD25F1C}"/>
    <cellStyle name="20% - Accent4 3 5 3 3" xfId="21758" xr:uid="{02B1A99C-0EA7-479F-BC7C-2E50463E27B1}"/>
    <cellStyle name="20% - Accent4 3 5 3 3 2" xfId="36734" xr:uid="{A102E209-24AB-4740-A76A-831C0F286483}"/>
    <cellStyle name="20% - Accent4 3 5 3 4" xfId="29130" xr:uid="{631FCFBE-12B3-4075-80A3-570C2C69ACB2}"/>
    <cellStyle name="20% - Accent4 3 5 4" xfId="3831" xr:uid="{00000000-0005-0000-0000-0000F0050000}"/>
    <cellStyle name="20% - Accent4 3 5 4 2" xfId="21756" xr:uid="{D0A6EA90-F35A-4408-959C-1058E24326B5}"/>
    <cellStyle name="20% - Accent4 3 5 4 2 2" xfId="36732" xr:uid="{6D73A2F8-99D9-45EE-BBF4-67D3FD5295B6}"/>
    <cellStyle name="20% - Accent4 3 5 4 3" xfId="29128" xr:uid="{2FBAEE6A-5C68-4B5E-9E07-C612E0B2EB9A}"/>
    <cellStyle name="20% - Accent4 3 5 5" xfId="21762" xr:uid="{5755F325-1806-444B-919C-C111EDBEFF92}"/>
    <cellStyle name="20% - Accent4 3 5 5 2" xfId="36738" xr:uid="{A8A7E734-F75E-40F4-9804-F6CE2B945536}"/>
    <cellStyle name="20% - Accent4 3 5 6" xfId="29134" xr:uid="{45253F35-2A05-4452-96B0-5610C0EB1629}"/>
    <cellStyle name="20% - Accent4 3 6" xfId="3830" xr:uid="{00000000-0005-0000-0000-0000F1050000}"/>
    <cellStyle name="20% - Accent4 3 6 2" xfId="3829" xr:uid="{00000000-0005-0000-0000-0000F2050000}"/>
    <cellStyle name="20% - Accent4 3 6 2 2" xfId="21754" xr:uid="{DDAADE83-BD2B-4EF9-A6EC-CD24917EB251}"/>
    <cellStyle name="20% - Accent4 3 6 2 2 2" xfId="36730" xr:uid="{21A3944D-9BEB-475A-8AD2-A8623802228A}"/>
    <cellStyle name="20% - Accent4 3 6 2 3" xfId="29126" xr:uid="{AB101E44-0A14-4F7A-92F6-568EF18E4239}"/>
    <cellStyle name="20% - Accent4 3 6 3" xfId="3828" xr:uid="{00000000-0005-0000-0000-0000F3050000}"/>
    <cellStyle name="20% - Accent4 3 6 3 2" xfId="21753" xr:uid="{B99DDA39-0CE0-4B25-806B-3DAC72613C86}"/>
    <cellStyle name="20% - Accent4 3 6 3 2 2" xfId="36729" xr:uid="{38D3FF31-035E-424D-8301-0BBF483E3F0D}"/>
    <cellStyle name="20% - Accent4 3 6 3 3" xfId="29125" xr:uid="{42952635-F9E2-4B8F-86BB-2472D5A0FFA7}"/>
    <cellStyle name="20% - Accent4 3 6 4" xfId="21755" xr:uid="{8D04FF05-DC28-4361-80F3-30B6DBA858B1}"/>
    <cellStyle name="20% - Accent4 3 6 4 2" xfId="36731" xr:uid="{A7FAD7A9-CD56-4782-AB68-99C9A5162071}"/>
    <cellStyle name="20% - Accent4 3 6 5" xfId="29127" xr:uid="{2ED7D8F8-816E-4BA9-ACC4-D46D7F4AEEBA}"/>
    <cellStyle name="20% - Accent4 3 7" xfId="3827" xr:uid="{00000000-0005-0000-0000-0000F4050000}"/>
    <cellStyle name="20% - Accent4 3 7 2" xfId="21752" xr:uid="{80F9EEBD-8A82-4691-88F5-9C3F69D74FDE}"/>
    <cellStyle name="20% - Accent4 3 7 2 2" xfId="36728" xr:uid="{CE64EE7F-1D14-419D-ABFC-AEBE2DC47F38}"/>
    <cellStyle name="20% - Accent4 3 7 3" xfId="29124" xr:uid="{B2D2A153-496A-49DC-A320-90AE97F6FE86}"/>
    <cellStyle name="20% - Accent4 3 8" xfId="3826" xr:uid="{00000000-0005-0000-0000-0000F5050000}"/>
    <cellStyle name="20% - Accent4 3 8 2" xfId="3825" xr:uid="{00000000-0005-0000-0000-0000F6050000}"/>
    <cellStyle name="20% - Accent4 3 8 2 2" xfId="21750" xr:uid="{59EBDC3B-0CDA-4B9D-9A18-2F559D6F516D}"/>
    <cellStyle name="20% - Accent4 3 8 2 2 2" xfId="36726" xr:uid="{3AC4BC3A-62F1-4E3F-A905-44F529B72C1C}"/>
    <cellStyle name="20% - Accent4 3 8 2 3" xfId="29122" xr:uid="{DE16FA3E-0170-470B-BC5C-B33158B414B7}"/>
    <cellStyle name="20% - Accent4 3 8 3" xfId="21751" xr:uid="{F561E3C7-2FCA-41D9-860A-FA11B5DD9D91}"/>
    <cellStyle name="20% - Accent4 3 8 3 2" xfId="36727" xr:uid="{C4BD6326-C72B-4AA8-B4C1-6BA213062B0C}"/>
    <cellStyle name="20% - Accent4 3 8 4" xfId="29123" xr:uid="{BF20F856-8E91-4221-9666-FCCEAE97C1C8}"/>
    <cellStyle name="20% - Accent4 3 9" xfId="3824" xr:uid="{00000000-0005-0000-0000-0000F7050000}"/>
    <cellStyle name="20% - Accent4 3 9 2" xfId="21749" xr:uid="{A67383B1-4DE9-468C-B231-02CD6B716DD2}"/>
    <cellStyle name="20% - Accent4 3 9 2 2" xfId="36725" xr:uid="{C017E290-90F4-4FE8-A9DD-D0DBA61CD7E2}"/>
    <cellStyle name="20% - Accent4 3 9 3" xfId="29121" xr:uid="{45CC6093-F196-4043-ADFF-0B4FC82BAA09}"/>
    <cellStyle name="20% - Accent4 4" xfId="189" xr:uid="{00000000-0005-0000-0000-00002B000000}"/>
    <cellStyle name="20% - Accent4 4 10" xfId="3823" xr:uid="{00000000-0005-0000-0000-0000F8050000}"/>
    <cellStyle name="20% - Accent4 4 10 2" xfId="21748" xr:uid="{A11B7A2C-4157-4DE6-B5A4-4547BAB2A8A0}"/>
    <cellStyle name="20% - Accent4 4 10 2 2" xfId="36724" xr:uid="{B6A933FF-0A6F-4E5B-BAAB-532DE11F0165}"/>
    <cellStyle name="20% - Accent4 4 10 3" xfId="29120" xr:uid="{A811939F-73D9-4734-8510-4F377FD788B7}"/>
    <cellStyle name="20% - Accent4 4 2" xfId="3822" xr:uid="{00000000-0005-0000-0000-0000F9050000}"/>
    <cellStyle name="20% - Accent4 4 2 2" xfId="3821" xr:uid="{00000000-0005-0000-0000-0000FA050000}"/>
    <cellStyle name="20% - Accent4 4 2 2 2" xfId="3820" xr:uid="{00000000-0005-0000-0000-0000FB050000}"/>
    <cellStyle name="20% - Accent4 4 2 2 2 2" xfId="3819" xr:uid="{00000000-0005-0000-0000-0000FC050000}"/>
    <cellStyle name="20% - Accent4 4 2 2 2 2 2" xfId="3818" xr:uid="{00000000-0005-0000-0000-0000FD050000}"/>
    <cellStyle name="20% - Accent4 4 2 2 2 2 2 2" xfId="21744" xr:uid="{FCC73E45-8E6F-4F48-A582-6524465EEB32}"/>
    <cellStyle name="20% - Accent4 4 2 2 2 2 2 2 2" xfId="36720" xr:uid="{8849BF45-5006-460E-AF0D-68DD227497C1}"/>
    <cellStyle name="20% - Accent4 4 2 2 2 2 2 3" xfId="29116" xr:uid="{B0F6D674-4BB5-421E-B49C-F449D910F73E}"/>
    <cellStyle name="20% - Accent4 4 2 2 2 2 3" xfId="3817" xr:uid="{00000000-0005-0000-0000-0000FE050000}"/>
    <cellStyle name="20% - Accent4 4 2 2 2 2 3 2" xfId="21743" xr:uid="{3403DE2E-3D3A-43A2-A67B-1B4F5B6F22E0}"/>
    <cellStyle name="20% - Accent4 4 2 2 2 2 3 2 2" xfId="36719" xr:uid="{F6BE68A2-147D-4BBF-AB29-AEC6F2E2D38A}"/>
    <cellStyle name="20% - Accent4 4 2 2 2 2 3 3" xfId="29115" xr:uid="{9FBA3501-0C6A-4C35-8F85-0742F9B6E5A4}"/>
    <cellStyle name="20% - Accent4 4 2 2 2 2 4" xfId="21745" xr:uid="{F7DFD15A-87E9-4EAB-B3D4-F13A3B40C471}"/>
    <cellStyle name="20% - Accent4 4 2 2 2 2 4 2" xfId="36721" xr:uid="{A2AEF5F5-C877-4292-9952-BC4D55392F3D}"/>
    <cellStyle name="20% - Accent4 4 2 2 2 2 5" xfId="29117" xr:uid="{1B4E6B1D-F12F-4A1E-9F0A-36DE2031FDCA}"/>
    <cellStyle name="20% - Accent4 4 2 2 2 3" xfId="3816" xr:uid="{00000000-0005-0000-0000-0000FF050000}"/>
    <cellStyle name="20% - Accent4 4 2 2 2 3 2" xfId="3815" xr:uid="{00000000-0005-0000-0000-000000060000}"/>
    <cellStyle name="20% - Accent4 4 2 2 2 3 2 2" xfId="21741" xr:uid="{55A4EF73-74A2-44DB-A2DC-FAC2710CD3BD}"/>
    <cellStyle name="20% - Accent4 4 2 2 2 3 2 2 2" xfId="36717" xr:uid="{B19DE767-28BA-47B7-A259-ABBBF2046642}"/>
    <cellStyle name="20% - Accent4 4 2 2 2 3 2 3" xfId="29113" xr:uid="{54308A16-87E8-470E-A1AF-C96D0EBF7332}"/>
    <cellStyle name="20% - Accent4 4 2 2 2 3 3" xfId="21742" xr:uid="{238F3391-3EFE-4DA8-8E46-C152AFF89925}"/>
    <cellStyle name="20% - Accent4 4 2 2 2 3 3 2" xfId="36718" xr:uid="{2E7874F6-33CF-4FA9-A954-B85246BFFBD9}"/>
    <cellStyle name="20% - Accent4 4 2 2 2 3 4" xfId="29114" xr:uid="{755DF4EA-72AB-42DE-B4DC-5A17AC483324}"/>
    <cellStyle name="20% - Accent4 4 2 2 2 4" xfId="3814" xr:uid="{00000000-0005-0000-0000-000001060000}"/>
    <cellStyle name="20% - Accent4 4 2 2 2 4 2" xfId="21740" xr:uid="{C0984FB6-0BF7-484C-9F74-292DF870ABAB}"/>
    <cellStyle name="20% - Accent4 4 2 2 2 4 2 2" xfId="36716" xr:uid="{3F052BB8-642C-4AF9-9469-5E14D2057331}"/>
    <cellStyle name="20% - Accent4 4 2 2 2 4 3" xfId="29112" xr:uid="{5F98597C-7BAD-4617-B4EA-D00C0228BE51}"/>
    <cellStyle name="20% - Accent4 4 2 2 2 5" xfId="21746" xr:uid="{3565372B-D788-4B7F-B567-1A85C8B53136}"/>
    <cellStyle name="20% - Accent4 4 2 2 2 5 2" xfId="36722" xr:uid="{2D5AB788-E112-49FD-856D-E6F15C9E3C93}"/>
    <cellStyle name="20% - Accent4 4 2 2 2 6" xfId="29118" xr:uid="{11B28D64-05FD-40DF-B49F-C84B52C2C0BD}"/>
    <cellStyle name="20% - Accent4 4 2 2 3" xfId="3813" xr:uid="{00000000-0005-0000-0000-000002060000}"/>
    <cellStyle name="20% - Accent4 4 2 2 3 2" xfId="3812" xr:uid="{00000000-0005-0000-0000-000003060000}"/>
    <cellStyle name="20% - Accent4 4 2 2 3 2 2" xfId="21738" xr:uid="{EF31BFFD-B84B-44EC-A3DF-A442BB90938F}"/>
    <cellStyle name="20% - Accent4 4 2 2 3 2 2 2" xfId="36714" xr:uid="{6046ACB9-4F87-4DD1-91CA-117AC7797595}"/>
    <cellStyle name="20% - Accent4 4 2 2 3 2 3" xfId="29110" xr:uid="{797D7174-474D-4FAF-AE85-DF8B1F23FE31}"/>
    <cellStyle name="20% - Accent4 4 2 2 3 3" xfId="3811" xr:uid="{00000000-0005-0000-0000-000004060000}"/>
    <cellStyle name="20% - Accent4 4 2 2 3 3 2" xfId="21737" xr:uid="{26FACE47-D71F-4E2F-ABC4-D093B353F209}"/>
    <cellStyle name="20% - Accent4 4 2 2 3 3 2 2" xfId="36713" xr:uid="{1ADBDFE8-A858-49BC-B092-BBC086980686}"/>
    <cellStyle name="20% - Accent4 4 2 2 3 3 3" xfId="29109" xr:uid="{F07BBAF5-1A53-4DE2-8AC1-D979F5DF554D}"/>
    <cellStyle name="20% - Accent4 4 2 2 3 4" xfId="21739" xr:uid="{701666ED-71BC-46C4-8516-F9BD555A90CA}"/>
    <cellStyle name="20% - Accent4 4 2 2 3 4 2" xfId="36715" xr:uid="{84106A80-3684-405B-BF90-9E30D7D05F80}"/>
    <cellStyle name="20% - Accent4 4 2 2 3 5" xfId="29111" xr:uid="{1D594F37-2B06-4C43-B912-A11583068DFB}"/>
    <cellStyle name="20% - Accent4 4 2 2 4" xfId="3810" xr:uid="{00000000-0005-0000-0000-000005060000}"/>
    <cellStyle name="20% - Accent4 4 2 2 4 2" xfId="21736" xr:uid="{2A5BBF76-5819-4158-971B-4D89EB377334}"/>
    <cellStyle name="20% - Accent4 4 2 2 4 2 2" xfId="36712" xr:uid="{E70A219D-4CE8-4CA3-B16C-DBC30B6F71B4}"/>
    <cellStyle name="20% - Accent4 4 2 2 4 3" xfId="29108" xr:uid="{7FDA53E9-2BB4-4C24-9ED5-5E9D3998D051}"/>
    <cellStyle name="20% - Accent4 4 2 2 5" xfId="3809" xr:uid="{00000000-0005-0000-0000-000006060000}"/>
    <cellStyle name="20% - Accent4 4 2 2 5 2" xfId="3808" xr:uid="{00000000-0005-0000-0000-000007060000}"/>
    <cellStyle name="20% - Accent4 4 2 2 5 2 2" xfId="21734" xr:uid="{B4E82C6D-FCA9-4F98-A53B-694990EDE024}"/>
    <cellStyle name="20% - Accent4 4 2 2 5 2 2 2" xfId="36710" xr:uid="{9860C238-A4FC-4636-ADEE-37C71D139BEB}"/>
    <cellStyle name="20% - Accent4 4 2 2 5 2 3" xfId="29106" xr:uid="{1B9A6B58-845B-4CC1-9822-4D80A0F649AC}"/>
    <cellStyle name="20% - Accent4 4 2 2 5 3" xfId="21735" xr:uid="{75E4561A-1DD5-49E6-B659-0FEB31ED8F9C}"/>
    <cellStyle name="20% - Accent4 4 2 2 5 3 2" xfId="36711" xr:uid="{CD5C5DE4-F15C-4344-8B67-75329AFC08C8}"/>
    <cellStyle name="20% - Accent4 4 2 2 5 4" xfId="29107" xr:uid="{2C167E08-7C2B-42C6-A4F0-38838A543B84}"/>
    <cellStyle name="20% - Accent4 4 2 2 6" xfId="3807" xr:uid="{00000000-0005-0000-0000-000008060000}"/>
    <cellStyle name="20% - Accent4 4 2 2 6 2" xfId="21733" xr:uid="{F12621AB-FC9E-4C29-8504-E0F03BDFEB77}"/>
    <cellStyle name="20% - Accent4 4 2 2 6 2 2" xfId="36709" xr:uid="{AE44755F-58ED-4A1F-8BEB-588EC99980EC}"/>
    <cellStyle name="20% - Accent4 4 2 2 6 3" xfId="29105" xr:uid="{476A026A-2B48-44CD-B52F-66D09EE583EC}"/>
    <cellStyle name="20% - Accent4 4 2 2 7" xfId="21747" xr:uid="{548F4878-59DF-493C-AEF7-74E0ACC98326}"/>
    <cellStyle name="20% - Accent4 4 2 2 7 2" xfId="36723" xr:uid="{2DC0828A-AACD-4ADA-B841-E98A2CEE42C3}"/>
    <cellStyle name="20% - Accent4 4 2 2 8" xfId="29119" xr:uid="{D7FBCDEB-34DF-4D9A-883E-888AE5729388}"/>
    <cellStyle name="20% - Accent4 4 2 3" xfId="3806" xr:uid="{00000000-0005-0000-0000-000009060000}"/>
    <cellStyle name="20% - Accent4 4 2 3 2" xfId="3805" xr:uid="{00000000-0005-0000-0000-00000A060000}"/>
    <cellStyle name="20% - Accent4 4 2 3 2 2" xfId="3804" xr:uid="{00000000-0005-0000-0000-00000B060000}"/>
    <cellStyle name="20% - Accent4 4 2 3 2 2 2" xfId="21730" xr:uid="{04A866F3-8059-4C96-B4CF-BE95051AA164}"/>
    <cellStyle name="20% - Accent4 4 2 3 2 2 2 2" xfId="36706" xr:uid="{75B266EC-469F-4A6C-840D-93C0DF333FBD}"/>
    <cellStyle name="20% - Accent4 4 2 3 2 2 3" xfId="29102" xr:uid="{E456156D-CEEB-44B8-B2D8-3A61CD7F9FFE}"/>
    <cellStyle name="20% - Accent4 4 2 3 2 3" xfId="3803" xr:uid="{00000000-0005-0000-0000-00000C060000}"/>
    <cellStyle name="20% - Accent4 4 2 3 2 3 2" xfId="21729" xr:uid="{840D18FB-95E2-47B0-A98A-0142A3EA7AEE}"/>
    <cellStyle name="20% - Accent4 4 2 3 2 3 2 2" xfId="36705" xr:uid="{2C44F488-A39C-43D5-86D9-AC2371BE72E4}"/>
    <cellStyle name="20% - Accent4 4 2 3 2 3 3" xfId="29101" xr:uid="{3E2F2972-9363-4EC2-A7AF-EDB9563880BB}"/>
    <cellStyle name="20% - Accent4 4 2 3 2 4" xfId="21731" xr:uid="{FC8CE9DD-C6C5-429D-873B-A6ED17B97D98}"/>
    <cellStyle name="20% - Accent4 4 2 3 2 4 2" xfId="36707" xr:uid="{1EBC97C4-C710-4134-95D3-95862A4399B5}"/>
    <cellStyle name="20% - Accent4 4 2 3 2 5" xfId="29103" xr:uid="{2BA23321-A6CA-4CBA-A17A-B906B9909D74}"/>
    <cellStyle name="20% - Accent4 4 2 3 3" xfId="3802" xr:uid="{00000000-0005-0000-0000-00000D060000}"/>
    <cellStyle name="20% - Accent4 4 2 3 3 2" xfId="3801" xr:uid="{00000000-0005-0000-0000-00000E060000}"/>
    <cellStyle name="20% - Accent4 4 2 3 3 2 2" xfId="21727" xr:uid="{929D2871-1E00-4885-B082-0242F3D76251}"/>
    <cellStyle name="20% - Accent4 4 2 3 3 2 2 2" xfId="36703" xr:uid="{F4A02D36-13F2-4C14-8871-D471716A76FA}"/>
    <cellStyle name="20% - Accent4 4 2 3 3 2 3" xfId="29099" xr:uid="{3F7B4D74-4DDD-43B6-9951-414A023F1E17}"/>
    <cellStyle name="20% - Accent4 4 2 3 3 3" xfId="21728" xr:uid="{C7198C2B-54AB-4E1A-9A95-B7F11F662F54}"/>
    <cellStyle name="20% - Accent4 4 2 3 3 3 2" xfId="36704" xr:uid="{89DF911A-ABAF-45B3-8E15-4BED1267196E}"/>
    <cellStyle name="20% - Accent4 4 2 3 3 4" xfId="29100" xr:uid="{44FB327B-A771-4D49-A58D-8C075D887F23}"/>
    <cellStyle name="20% - Accent4 4 2 3 4" xfId="3800" xr:uid="{00000000-0005-0000-0000-00000F060000}"/>
    <cellStyle name="20% - Accent4 4 2 3 4 2" xfId="21726" xr:uid="{546077F4-0B3A-416C-A4FE-758BA0735FDB}"/>
    <cellStyle name="20% - Accent4 4 2 3 4 2 2" xfId="36702" xr:uid="{BFA1299C-1115-40AF-9721-F44A1AC83CB2}"/>
    <cellStyle name="20% - Accent4 4 2 3 4 3" xfId="29098" xr:uid="{37A3B1FF-111A-4390-9C94-B2C51679246B}"/>
    <cellStyle name="20% - Accent4 4 2 3 5" xfId="21732" xr:uid="{DA020D72-1466-4786-AE2C-DE0A7ACC1E83}"/>
    <cellStyle name="20% - Accent4 4 2 3 5 2" xfId="36708" xr:uid="{634F714E-0733-4794-8B81-43DB7CCD4743}"/>
    <cellStyle name="20% - Accent4 4 2 3 6" xfId="29104" xr:uid="{5ABFADEC-8592-4D79-A577-CA0E4D69095A}"/>
    <cellStyle name="20% - Accent4 4 2 4" xfId="3799" xr:uid="{00000000-0005-0000-0000-000010060000}"/>
    <cellStyle name="20% - Accent4 4 2 5" xfId="3798" xr:uid="{00000000-0005-0000-0000-000011060000}"/>
    <cellStyle name="20% - Accent4 4 2 5 2" xfId="21725" xr:uid="{8B2C1F10-EDD3-4C81-B5EB-270A9C2E2D15}"/>
    <cellStyle name="20% - Accent4 4 2 5 2 2" xfId="36701" xr:uid="{158D3A76-F26B-485D-9D6D-B45042ECC7FC}"/>
    <cellStyle name="20% - Accent4 4 2 5 3" xfId="29097" xr:uid="{F973AF8F-5EBE-4816-BF13-4536B1025615}"/>
    <cellStyle name="20% - Accent4 4 3" xfId="3797" xr:uid="{00000000-0005-0000-0000-000012060000}"/>
    <cellStyle name="20% - Accent4 4 3 2" xfId="3796" xr:uid="{00000000-0005-0000-0000-000013060000}"/>
    <cellStyle name="20% - Accent4 4 3 2 2" xfId="3795" xr:uid="{00000000-0005-0000-0000-000014060000}"/>
    <cellStyle name="20% - Accent4 4 3 2 2 2" xfId="21722" xr:uid="{565FE61B-1B4A-49D2-9378-F3D188F26BCC}"/>
    <cellStyle name="20% - Accent4 4 3 2 2 2 2" xfId="36698" xr:uid="{D36718CA-DE26-41F6-A205-B854407C8515}"/>
    <cellStyle name="20% - Accent4 4 3 2 2 3" xfId="29094" xr:uid="{F4107B37-AA8C-4062-A659-86BF75958E77}"/>
    <cellStyle name="20% - Accent4 4 3 2 3" xfId="3794" xr:uid="{00000000-0005-0000-0000-000015060000}"/>
    <cellStyle name="20% - Accent4 4 3 2 3 2" xfId="21721" xr:uid="{2D848F67-FB3E-40CE-95A5-C74DAB2E52EA}"/>
    <cellStyle name="20% - Accent4 4 3 2 3 2 2" xfId="36697" xr:uid="{A5E6B547-E69C-4403-A5B9-6C5949D022D1}"/>
    <cellStyle name="20% - Accent4 4 3 2 3 3" xfId="29093" xr:uid="{609285E5-C53E-47C2-912A-A7855BE5DB63}"/>
    <cellStyle name="20% - Accent4 4 3 2 4" xfId="21723" xr:uid="{15908986-4545-4090-A266-588B0B4E1517}"/>
    <cellStyle name="20% - Accent4 4 3 2 4 2" xfId="36699" xr:uid="{C6C4584E-019A-4FE6-BB61-67A8FD14BEE6}"/>
    <cellStyle name="20% - Accent4 4 3 2 5" xfId="29095" xr:uid="{7557525D-4873-4F62-A05B-6F7F05870AD0}"/>
    <cellStyle name="20% - Accent4 4 3 3" xfId="3793" xr:uid="{00000000-0005-0000-0000-000016060000}"/>
    <cellStyle name="20% - Accent4 4 3 3 2" xfId="21720" xr:uid="{FBAD454E-195A-4C5F-AED3-9A07B5803672}"/>
    <cellStyle name="20% - Accent4 4 3 3 2 2" xfId="36696" xr:uid="{58FD26EA-250F-4ED7-85FD-71D7D195BE4C}"/>
    <cellStyle name="20% - Accent4 4 3 3 3" xfId="29092" xr:uid="{E9ABF41D-D72F-4CAE-9F4E-806C5B7BC392}"/>
    <cellStyle name="20% - Accent4 4 3 4" xfId="3792" xr:uid="{00000000-0005-0000-0000-000017060000}"/>
    <cellStyle name="20% - Accent4 4 3 4 2" xfId="3791" xr:uid="{00000000-0005-0000-0000-000018060000}"/>
    <cellStyle name="20% - Accent4 4 3 4 2 2" xfId="21718" xr:uid="{C8371BE2-575F-4D5E-8894-D199BB0206D1}"/>
    <cellStyle name="20% - Accent4 4 3 4 2 2 2" xfId="36694" xr:uid="{76247A65-204E-491F-BB5F-126D0706143D}"/>
    <cellStyle name="20% - Accent4 4 3 4 2 3" xfId="29090" xr:uid="{E6E79D9E-A651-44BE-94F2-F484412DC5FB}"/>
    <cellStyle name="20% - Accent4 4 3 4 3" xfId="21719" xr:uid="{41093FC4-B6E3-43C4-9C39-BCE66B2BFB4C}"/>
    <cellStyle name="20% - Accent4 4 3 4 3 2" xfId="36695" xr:uid="{1E2BDA6F-E2D9-4C2B-96CA-B12E95B511A3}"/>
    <cellStyle name="20% - Accent4 4 3 4 4" xfId="29091" xr:uid="{7BA7C7D3-924F-4375-8067-554049B6AFE7}"/>
    <cellStyle name="20% - Accent4 4 3 5" xfId="3790" xr:uid="{00000000-0005-0000-0000-000019060000}"/>
    <cellStyle name="20% - Accent4 4 3 5 2" xfId="21717" xr:uid="{01DCD0A8-A6D8-4E80-A352-4FB05F8F535D}"/>
    <cellStyle name="20% - Accent4 4 3 5 2 2" xfId="36693" xr:uid="{20650F28-C109-450D-BD4B-E121E9FA4CA0}"/>
    <cellStyle name="20% - Accent4 4 3 5 3" xfId="29089" xr:uid="{47D783E6-020B-4A2D-A1B6-D1DD402DAFC9}"/>
    <cellStyle name="20% - Accent4 4 3 6" xfId="21724" xr:uid="{F1F5441C-2102-430B-AA2C-4DEA1DB7B861}"/>
    <cellStyle name="20% - Accent4 4 3 6 2" xfId="36700" xr:uid="{599CD896-E87C-46B8-8829-60938BA7686B}"/>
    <cellStyle name="20% - Accent4 4 3 7" xfId="29096" xr:uid="{51131789-9684-49D8-9D10-D0BF7B0F64DA}"/>
    <cellStyle name="20% - Accent4 4 4" xfId="3789" xr:uid="{00000000-0005-0000-0000-00001A060000}"/>
    <cellStyle name="20% - Accent4 4 4 2" xfId="3788" xr:uid="{00000000-0005-0000-0000-00001B060000}"/>
    <cellStyle name="20% - Accent4 4 4 2 2" xfId="3787" xr:uid="{00000000-0005-0000-0000-00001C060000}"/>
    <cellStyle name="20% - Accent4 4 4 2 2 2" xfId="21714" xr:uid="{142AF947-67B9-415D-8AFA-7EAFD24A5EB3}"/>
    <cellStyle name="20% - Accent4 4 4 2 2 2 2" xfId="36690" xr:uid="{BA7B3631-DBAB-42A5-900F-9953FDC005CB}"/>
    <cellStyle name="20% - Accent4 4 4 2 2 3" xfId="29086" xr:uid="{555CEF12-AD23-4C60-A53E-CA890F2AAB4A}"/>
    <cellStyle name="20% - Accent4 4 4 2 3" xfId="3786" xr:uid="{00000000-0005-0000-0000-00001D060000}"/>
    <cellStyle name="20% - Accent4 4 4 2 3 2" xfId="21713" xr:uid="{B0A3144C-9143-4145-BCE0-5D9E7D86E010}"/>
    <cellStyle name="20% - Accent4 4 4 2 3 2 2" xfId="36689" xr:uid="{CBDDC55F-5446-45BD-81E8-F84338FB6D21}"/>
    <cellStyle name="20% - Accent4 4 4 2 3 3" xfId="29085" xr:uid="{DB6AB834-9DF8-47C1-B9D0-F45F4CF39CDB}"/>
    <cellStyle name="20% - Accent4 4 4 2 4" xfId="21715" xr:uid="{53508F39-BEA3-4877-A157-F7B3D89508CD}"/>
    <cellStyle name="20% - Accent4 4 4 2 4 2" xfId="36691" xr:uid="{D5BEB9C0-11CB-455C-8E30-B697ED4EE258}"/>
    <cellStyle name="20% - Accent4 4 4 2 5" xfId="29087" xr:uid="{73634B99-70E2-47DF-887F-51559737774F}"/>
    <cellStyle name="20% - Accent4 4 4 3" xfId="3785" xr:uid="{00000000-0005-0000-0000-00001E060000}"/>
    <cellStyle name="20% - Accent4 4 4 3 2" xfId="3784" xr:uid="{00000000-0005-0000-0000-00001F060000}"/>
    <cellStyle name="20% - Accent4 4 4 3 2 2" xfId="21711" xr:uid="{20AEC776-2404-4496-BE89-B18F65575BC3}"/>
    <cellStyle name="20% - Accent4 4 4 3 2 2 2" xfId="36687" xr:uid="{FD811997-3A20-4029-959E-9D4B5475E5F3}"/>
    <cellStyle name="20% - Accent4 4 4 3 2 3" xfId="29083" xr:uid="{1F3F0EED-A6EB-45CA-B3F1-38323BA8870D}"/>
    <cellStyle name="20% - Accent4 4 4 3 3" xfId="21712" xr:uid="{2BD30A4F-A192-4C93-AE40-1A24251465E3}"/>
    <cellStyle name="20% - Accent4 4 4 3 3 2" xfId="36688" xr:uid="{3F9C8FDC-BC5C-487C-8EF3-0D3E9345E711}"/>
    <cellStyle name="20% - Accent4 4 4 3 4" xfId="29084" xr:uid="{582E11F4-A826-4620-8A05-4A931D70B02D}"/>
    <cellStyle name="20% - Accent4 4 4 4" xfId="3783" xr:uid="{00000000-0005-0000-0000-000020060000}"/>
    <cellStyle name="20% - Accent4 4 4 4 2" xfId="21710" xr:uid="{051E3A0C-E85F-4C7A-8426-37916E7DF564}"/>
    <cellStyle name="20% - Accent4 4 4 4 2 2" xfId="36686" xr:uid="{69CAC19D-E897-47E5-A273-C8F827D02C7A}"/>
    <cellStyle name="20% - Accent4 4 4 4 3" xfId="29082" xr:uid="{AA0BD968-FC8C-4615-B325-9CED00D4646F}"/>
    <cellStyle name="20% - Accent4 4 4 5" xfId="21716" xr:uid="{54B27DD7-F412-4FDC-B4CC-B4F9FB830828}"/>
    <cellStyle name="20% - Accent4 4 4 5 2" xfId="36692" xr:uid="{B983873E-C8E7-417B-928B-ACDD2075E6F3}"/>
    <cellStyle name="20% - Accent4 4 4 6" xfId="29088" xr:uid="{5DD35D3D-6490-4CD7-82D0-90EEE2F4DF1A}"/>
    <cellStyle name="20% - Accent4 4 5" xfId="3782" xr:uid="{00000000-0005-0000-0000-000021060000}"/>
    <cellStyle name="20% - Accent4 4 5 2" xfId="3781" xr:uid="{00000000-0005-0000-0000-000022060000}"/>
    <cellStyle name="20% - Accent4 4 5 2 2" xfId="3780" xr:uid="{00000000-0005-0000-0000-000023060000}"/>
    <cellStyle name="20% - Accent4 4 5 2 2 2" xfId="21707" xr:uid="{245974FE-2562-4624-8A5D-17885539A289}"/>
    <cellStyle name="20% - Accent4 4 5 2 2 2 2" xfId="36683" xr:uid="{6AAAE3CF-8C83-47C6-A172-07B2972C1FE3}"/>
    <cellStyle name="20% - Accent4 4 5 2 2 3" xfId="29079" xr:uid="{19976CF6-78DD-4134-BF2C-4EA826EF5DCA}"/>
    <cellStyle name="20% - Accent4 4 5 2 3" xfId="3779" xr:uid="{00000000-0005-0000-0000-000024060000}"/>
    <cellStyle name="20% - Accent4 4 5 2 3 2" xfId="21706" xr:uid="{E22DEAA1-6D2E-4A60-A09E-485E94A2B401}"/>
    <cellStyle name="20% - Accent4 4 5 2 3 2 2" xfId="36682" xr:uid="{8340C8D0-C99A-4273-B97D-886A3BF70B4F}"/>
    <cellStyle name="20% - Accent4 4 5 2 3 3" xfId="29078" xr:uid="{893D3825-E710-4096-ABB3-F76B35C76ADE}"/>
    <cellStyle name="20% - Accent4 4 5 2 4" xfId="21708" xr:uid="{5373B471-9E0E-4E06-9A3E-BC873C3FFDB2}"/>
    <cellStyle name="20% - Accent4 4 5 2 4 2" xfId="36684" xr:uid="{FE389B1E-60E1-402B-969C-FB492450D6ED}"/>
    <cellStyle name="20% - Accent4 4 5 2 5" xfId="29080" xr:uid="{2D0A1E87-4197-4E8B-8DD1-C7D433FC54C8}"/>
    <cellStyle name="20% - Accent4 4 5 3" xfId="3778" xr:uid="{00000000-0005-0000-0000-000025060000}"/>
    <cellStyle name="20% - Accent4 4 5 3 2" xfId="3777" xr:uid="{00000000-0005-0000-0000-000026060000}"/>
    <cellStyle name="20% - Accent4 4 5 3 2 2" xfId="21704" xr:uid="{D8D9E4E3-44DA-4D32-985B-9EF18D1B0869}"/>
    <cellStyle name="20% - Accent4 4 5 3 2 2 2" xfId="36680" xr:uid="{E50A36A0-DDD5-43BF-B0CB-642D82B9097A}"/>
    <cellStyle name="20% - Accent4 4 5 3 2 3" xfId="29076" xr:uid="{C0C6DF7A-DE63-4D42-81B0-C1991EBF6202}"/>
    <cellStyle name="20% - Accent4 4 5 3 3" xfId="21705" xr:uid="{EFD36271-9C11-48B3-A35E-4626E44E0794}"/>
    <cellStyle name="20% - Accent4 4 5 3 3 2" xfId="36681" xr:uid="{FCF5873C-8F2A-4BAE-AD4F-049FAD3998AB}"/>
    <cellStyle name="20% - Accent4 4 5 3 4" xfId="29077" xr:uid="{773CEAC9-07A8-4AF9-9914-CC74E1B01D82}"/>
    <cellStyle name="20% - Accent4 4 5 4" xfId="3776" xr:uid="{00000000-0005-0000-0000-000027060000}"/>
    <cellStyle name="20% - Accent4 4 5 4 2" xfId="21703" xr:uid="{CC1D8FFC-3D38-491A-8248-A5B2FDFF1405}"/>
    <cellStyle name="20% - Accent4 4 5 4 2 2" xfId="36679" xr:uid="{772CAE0A-80C8-4408-A0FE-CDD52DF1AE21}"/>
    <cellStyle name="20% - Accent4 4 5 4 3" xfId="29075" xr:uid="{FDC01ABC-7724-44AF-9040-F2049496EC21}"/>
    <cellStyle name="20% - Accent4 4 5 5" xfId="21709" xr:uid="{0FEAA1ED-6819-42BC-8019-D4DDEE6A0FBC}"/>
    <cellStyle name="20% - Accent4 4 5 5 2" xfId="36685" xr:uid="{F0489328-194E-4461-B144-05C8F27C6EFA}"/>
    <cellStyle name="20% - Accent4 4 5 6" xfId="29081" xr:uid="{F663764C-87EC-4B45-968C-907E6F540652}"/>
    <cellStyle name="20% - Accent4 4 6" xfId="3775" xr:uid="{00000000-0005-0000-0000-000028060000}"/>
    <cellStyle name="20% - Accent4 4 6 2" xfId="3774" xr:uid="{00000000-0005-0000-0000-000029060000}"/>
    <cellStyle name="20% - Accent4 4 6 2 2" xfId="21701" xr:uid="{38971774-C4E6-4030-927F-B12F45BE2943}"/>
    <cellStyle name="20% - Accent4 4 6 2 2 2" xfId="36677" xr:uid="{D35AF930-9241-46B1-A003-12F24283E8A8}"/>
    <cellStyle name="20% - Accent4 4 6 2 3" xfId="29073" xr:uid="{4280D6A6-DE23-466E-A977-F2DC63AE60ED}"/>
    <cellStyle name="20% - Accent4 4 6 3" xfId="3773" xr:uid="{00000000-0005-0000-0000-00002A060000}"/>
    <cellStyle name="20% - Accent4 4 6 3 2" xfId="21700" xr:uid="{73F0A6A5-55DC-4B01-AAF0-174EE276DA26}"/>
    <cellStyle name="20% - Accent4 4 6 3 2 2" xfId="36676" xr:uid="{EE008CBA-F439-4254-959E-209A4684A2EB}"/>
    <cellStyle name="20% - Accent4 4 6 3 3" xfId="29072" xr:uid="{DFA86BE3-0AF2-442D-B0AC-25111E83B4A2}"/>
    <cellStyle name="20% - Accent4 4 6 4" xfId="21702" xr:uid="{D847E5D1-936C-43B6-8261-91D2223FAD77}"/>
    <cellStyle name="20% - Accent4 4 6 4 2" xfId="36678" xr:uid="{3CB40AD0-70BB-48C4-92A4-B3AD7F50F522}"/>
    <cellStyle name="20% - Accent4 4 6 5" xfId="29074" xr:uid="{E2C359E2-BACF-40EC-9CE9-63CF1A72759F}"/>
    <cellStyle name="20% - Accent4 4 7" xfId="3772" xr:uid="{00000000-0005-0000-0000-00002B060000}"/>
    <cellStyle name="20% - Accent4 4 7 2" xfId="21699" xr:uid="{1EC72FAB-BC7C-440B-AFE8-4C9874F91E03}"/>
    <cellStyle name="20% - Accent4 4 7 2 2" xfId="36675" xr:uid="{47C531AF-6E56-4024-9554-332819FDD209}"/>
    <cellStyle name="20% - Accent4 4 7 3" xfId="29071" xr:uid="{AC679CBA-95C1-4EC0-A52F-FB549D5C77DC}"/>
    <cellStyle name="20% - Accent4 4 8" xfId="3771" xr:uid="{00000000-0005-0000-0000-00002C060000}"/>
    <cellStyle name="20% - Accent4 4 8 2" xfId="3770" xr:uid="{00000000-0005-0000-0000-00002D060000}"/>
    <cellStyle name="20% - Accent4 4 8 2 2" xfId="21697" xr:uid="{4462AC94-1115-4EAB-BC80-58935C6E61C0}"/>
    <cellStyle name="20% - Accent4 4 8 2 2 2" xfId="36673" xr:uid="{9CB482E8-9677-4793-85BF-210259DC7279}"/>
    <cellStyle name="20% - Accent4 4 8 2 3" xfId="29069" xr:uid="{61AC056F-CD85-4BC7-AF8F-5A421C1A50AE}"/>
    <cellStyle name="20% - Accent4 4 8 3" xfId="21698" xr:uid="{B4A5F5CC-EE29-41F2-9B41-A7F2DF5EB0A1}"/>
    <cellStyle name="20% - Accent4 4 8 3 2" xfId="36674" xr:uid="{4A124F9C-02A3-4B41-A030-5C88493560AF}"/>
    <cellStyle name="20% - Accent4 4 8 4" xfId="29070" xr:uid="{AE05E229-0B71-4915-B4E2-17B0B1988729}"/>
    <cellStyle name="20% - Accent4 4 9" xfId="3769" xr:uid="{00000000-0005-0000-0000-00002E060000}"/>
    <cellStyle name="20% - Accent4 4 9 2" xfId="21696" xr:uid="{5C5040BB-C360-4EA5-9CFE-AA93F6C78E30}"/>
    <cellStyle name="20% - Accent4 4 9 2 2" xfId="36672" xr:uid="{901B7283-A60F-431D-AF82-320CEFC4B01B}"/>
    <cellStyle name="20% - Accent4 4 9 3" xfId="29068" xr:uid="{9CF44DBF-F4AA-49F1-B92D-2245D8C55C87}"/>
    <cellStyle name="20% - Accent4 5" xfId="205" xr:uid="{00000000-0005-0000-0000-00002C000000}"/>
    <cellStyle name="20% - Accent4 5 2" xfId="3767" xr:uid="{00000000-0005-0000-0000-000030060000}"/>
    <cellStyle name="20% - Accent4 5 2 2" xfId="3766" xr:uid="{00000000-0005-0000-0000-000031060000}"/>
    <cellStyle name="20% - Accent4 5 2 2 2" xfId="3765" xr:uid="{00000000-0005-0000-0000-000032060000}"/>
    <cellStyle name="20% - Accent4 5 2 2 2 2" xfId="3764" xr:uid="{00000000-0005-0000-0000-000033060000}"/>
    <cellStyle name="20% - Accent4 5 2 2 2 2 2" xfId="3763" xr:uid="{00000000-0005-0000-0000-000034060000}"/>
    <cellStyle name="20% - Accent4 5 2 2 2 2 2 2" xfId="21691" xr:uid="{518E0F15-5281-4750-AB25-3B4F50FCACE0}"/>
    <cellStyle name="20% - Accent4 5 2 2 2 2 2 2 2" xfId="36667" xr:uid="{87888485-7E7E-4C13-9878-EAE8088729DB}"/>
    <cellStyle name="20% - Accent4 5 2 2 2 2 2 3" xfId="29063" xr:uid="{58EAA290-6A56-4C40-9EB4-CA895EE47012}"/>
    <cellStyle name="20% - Accent4 5 2 2 2 2 3" xfId="3762" xr:uid="{00000000-0005-0000-0000-000035060000}"/>
    <cellStyle name="20% - Accent4 5 2 2 2 2 3 2" xfId="21690" xr:uid="{89F4DE7B-C36A-42F7-8B90-6F6177077E0D}"/>
    <cellStyle name="20% - Accent4 5 2 2 2 2 3 2 2" xfId="36666" xr:uid="{A24707B6-8DC5-4C92-AA7A-FF71B2B3D4F5}"/>
    <cellStyle name="20% - Accent4 5 2 2 2 2 3 3" xfId="29062" xr:uid="{199CACA0-523F-407B-B7D4-7BE414549569}"/>
    <cellStyle name="20% - Accent4 5 2 2 2 2 4" xfId="21692" xr:uid="{C05CD9F9-82B8-41ED-94BF-A9CE07BF33FA}"/>
    <cellStyle name="20% - Accent4 5 2 2 2 2 4 2" xfId="36668" xr:uid="{ACCEEFF5-C322-4ADA-9AC9-1A97F90A3BD7}"/>
    <cellStyle name="20% - Accent4 5 2 2 2 2 5" xfId="29064" xr:uid="{76032B04-8FE0-41A8-A5E9-38B9EA2968C5}"/>
    <cellStyle name="20% - Accent4 5 2 2 2 3" xfId="3761" xr:uid="{00000000-0005-0000-0000-000036060000}"/>
    <cellStyle name="20% - Accent4 5 2 2 2 3 2" xfId="3760" xr:uid="{00000000-0005-0000-0000-000037060000}"/>
    <cellStyle name="20% - Accent4 5 2 2 2 3 2 2" xfId="21688" xr:uid="{FA4F30E5-AD3D-4AB8-A9F3-4190434F8D82}"/>
    <cellStyle name="20% - Accent4 5 2 2 2 3 2 2 2" xfId="36664" xr:uid="{D32CDD11-0839-4782-90BF-BE7C9A274605}"/>
    <cellStyle name="20% - Accent4 5 2 2 2 3 2 3" xfId="29060" xr:uid="{D9EB2478-A2D4-4C91-A234-B90790A603E9}"/>
    <cellStyle name="20% - Accent4 5 2 2 2 3 3" xfId="21689" xr:uid="{BD0C11BE-1533-42A7-B84A-5FA361971482}"/>
    <cellStyle name="20% - Accent4 5 2 2 2 3 3 2" xfId="36665" xr:uid="{DE336957-16C5-43C4-8552-053E6EC42D55}"/>
    <cellStyle name="20% - Accent4 5 2 2 2 3 4" xfId="29061" xr:uid="{7838ED51-A6D2-4E32-A342-42E37BAAC4C6}"/>
    <cellStyle name="20% - Accent4 5 2 2 2 4" xfId="3759" xr:uid="{00000000-0005-0000-0000-000038060000}"/>
    <cellStyle name="20% - Accent4 5 2 2 2 4 2" xfId="21687" xr:uid="{F39BD30B-F8B7-45F7-8B94-2364A8284B65}"/>
    <cellStyle name="20% - Accent4 5 2 2 2 4 2 2" xfId="36663" xr:uid="{43182E9C-B3B2-43B0-BB2A-CA943EC7FC20}"/>
    <cellStyle name="20% - Accent4 5 2 2 2 4 3" xfId="29059" xr:uid="{6CC25A3D-8856-4F78-840F-6B959124F703}"/>
    <cellStyle name="20% - Accent4 5 2 2 2 5" xfId="21693" xr:uid="{08E4AFCD-B991-415C-8C50-C596D59633EE}"/>
    <cellStyle name="20% - Accent4 5 2 2 2 5 2" xfId="36669" xr:uid="{8049EEDC-128D-45F0-9F17-4BC73D27B517}"/>
    <cellStyle name="20% - Accent4 5 2 2 2 6" xfId="29065" xr:uid="{634E0889-832E-45D0-8CA9-EDE17C9EDE34}"/>
    <cellStyle name="20% - Accent4 5 2 2 3" xfId="3758" xr:uid="{00000000-0005-0000-0000-000039060000}"/>
    <cellStyle name="20% - Accent4 5 2 2 3 2" xfId="3757" xr:uid="{00000000-0005-0000-0000-00003A060000}"/>
    <cellStyle name="20% - Accent4 5 2 2 3 2 2" xfId="21685" xr:uid="{DAB54CAA-9068-4D4D-BD74-C5EAEEA0458F}"/>
    <cellStyle name="20% - Accent4 5 2 2 3 2 2 2" xfId="36661" xr:uid="{D5B3B7AF-4A9A-46A0-89DE-04294F016C00}"/>
    <cellStyle name="20% - Accent4 5 2 2 3 2 3" xfId="29057" xr:uid="{BA5B3549-211B-4E72-A43F-23B132B2F40A}"/>
    <cellStyle name="20% - Accent4 5 2 2 3 3" xfId="3756" xr:uid="{00000000-0005-0000-0000-00003B060000}"/>
    <cellStyle name="20% - Accent4 5 2 2 3 3 2" xfId="21684" xr:uid="{F29DE295-257F-4C57-AE98-BAE00D340FB0}"/>
    <cellStyle name="20% - Accent4 5 2 2 3 3 2 2" xfId="36660" xr:uid="{52E2914A-63F3-451F-A694-36F91D32DE13}"/>
    <cellStyle name="20% - Accent4 5 2 2 3 3 3" xfId="29056" xr:uid="{5AF19951-9FE4-45D3-9BC1-FFCCC481ED9C}"/>
    <cellStyle name="20% - Accent4 5 2 2 3 4" xfId="21686" xr:uid="{860DD506-E741-4529-88C8-EA2A5EBFFACA}"/>
    <cellStyle name="20% - Accent4 5 2 2 3 4 2" xfId="36662" xr:uid="{0C2977AF-0A85-4B1B-BEA7-DA8D5F16152B}"/>
    <cellStyle name="20% - Accent4 5 2 2 3 5" xfId="29058" xr:uid="{C7FDF3FA-A3E4-47C3-83B8-DD1355830EDF}"/>
    <cellStyle name="20% - Accent4 5 2 2 4" xfId="3755" xr:uid="{00000000-0005-0000-0000-00003C060000}"/>
    <cellStyle name="20% - Accent4 5 2 2 4 2" xfId="21683" xr:uid="{DA2A4EED-18E5-4B7B-B56C-56350683B150}"/>
    <cellStyle name="20% - Accent4 5 2 2 4 2 2" xfId="36659" xr:uid="{01F9E0EE-1977-4081-80C8-B4E189BA4E3A}"/>
    <cellStyle name="20% - Accent4 5 2 2 4 3" xfId="29055" xr:uid="{680BD679-5514-4937-8CBD-AD6E98A0D030}"/>
    <cellStyle name="20% - Accent4 5 2 2 5" xfId="3754" xr:uid="{00000000-0005-0000-0000-00003D060000}"/>
    <cellStyle name="20% - Accent4 5 2 2 5 2" xfId="3753" xr:uid="{00000000-0005-0000-0000-00003E060000}"/>
    <cellStyle name="20% - Accent4 5 2 2 5 2 2" xfId="21681" xr:uid="{FCED8B89-E068-4804-A202-B96BFB854680}"/>
    <cellStyle name="20% - Accent4 5 2 2 5 2 2 2" xfId="36657" xr:uid="{E469B18E-F0DD-4A19-BF59-1ECFE1CBE382}"/>
    <cellStyle name="20% - Accent4 5 2 2 5 2 3" xfId="29053" xr:uid="{84EE36C7-276E-47FB-B588-CC3234BBEA0F}"/>
    <cellStyle name="20% - Accent4 5 2 2 5 3" xfId="21682" xr:uid="{87C0D870-EC56-486F-8579-4C8637E93AF5}"/>
    <cellStyle name="20% - Accent4 5 2 2 5 3 2" xfId="36658" xr:uid="{A7F6375C-09F3-45B3-873E-E204577F6183}"/>
    <cellStyle name="20% - Accent4 5 2 2 5 4" xfId="29054" xr:uid="{8EA60E30-989C-447B-8D55-48625689E0C6}"/>
    <cellStyle name="20% - Accent4 5 2 2 6" xfId="3752" xr:uid="{00000000-0005-0000-0000-00003F060000}"/>
    <cellStyle name="20% - Accent4 5 2 2 6 2" xfId="21680" xr:uid="{29F4D422-EFC7-49A8-96FA-FBC7BC4E26B7}"/>
    <cellStyle name="20% - Accent4 5 2 2 6 2 2" xfId="36656" xr:uid="{6A9C706C-CBA4-442D-96A1-76F018A821E6}"/>
    <cellStyle name="20% - Accent4 5 2 2 6 3" xfId="29052" xr:uid="{30FA5B36-1210-4136-BB03-A490337FF4CB}"/>
    <cellStyle name="20% - Accent4 5 2 2 7" xfId="21694" xr:uid="{6576B7A6-29AC-47E6-B69D-100B8B34A961}"/>
    <cellStyle name="20% - Accent4 5 2 2 7 2" xfId="36670" xr:uid="{429B72B4-98BE-486D-AA6D-8E3BD6F1A62A}"/>
    <cellStyle name="20% - Accent4 5 2 2 8" xfId="29066" xr:uid="{7878FD21-B247-42B1-B189-C484D77D14A7}"/>
    <cellStyle name="20% - Accent4 5 2 3" xfId="3751" xr:uid="{00000000-0005-0000-0000-000040060000}"/>
    <cellStyle name="20% - Accent4 5 2 3 2" xfId="3750" xr:uid="{00000000-0005-0000-0000-000041060000}"/>
    <cellStyle name="20% - Accent4 5 2 3 2 2" xfId="3749" xr:uid="{00000000-0005-0000-0000-000042060000}"/>
    <cellStyle name="20% - Accent4 5 2 3 2 2 2" xfId="21677" xr:uid="{EA698929-CF91-4A63-9740-8DF7A6745A16}"/>
    <cellStyle name="20% - Accent4 5 2 3 2 2 2 2" xfId="36653" xr:uid="{658E01B8-15B8-443B-9A64-951076E1F228}"/>
    <cellStyle name="20% - Accent4 5 2 3 2 2 3" xfId="29049" xr:uid="{F683EF69-2DA2-44E9-B197-DF13421B630A}"/>
    <cellStyle name="20% - Accent4 5 2 3 2 3" xfId="3748" xr:uid="{00000000-0005-0000-0000-000043060000}"/>
    <cellStyle name="20% - Accent4 5 2 3 2 3 2" xfId="21676" xr:uid="{FB0CA247-ECD1-4BF9-AAD3-4BC1959F53AE}"/>
    <cellStyle name="20% - Accent4 5 2 3 2 3 2 2" xfId="36652" xr:uid="{3940E376-1DB5-4D73-9963-91951E9C34A2}"/>
    <cellStyle name="20% - Accent4 5 2 3 2 3 3" xfId="29048" xr:uid="{32BF9200-4187-4367-BDF2-F576C01E4D51}"/>
    <cellStyle name="20% - Accent4 5 2 3 2 4" xfId="21678" xr:uid="{A19AA575-69D9-4F24-9A5A-5B4C2C530EBF}"/>
    <cellStyle name="20% - Accent4 5 2 3 2 4 2" xfId="36654" xr:uid="{EF3EC203-74BB-4839-9201-B595FF027B51}"/>
    <cellStyle name="20% - Accent4 5 2 3 2 5" xfId="29050" xr:uid="{23BA6E83-1B44-47A1-951F-E62C2C948138}"/>
    <cellStyle name="20% - Accent4 5 2 3 3" xfId="3747" xr:uid="{00000000-0005-0000-0000-000044060000}"/>
    <cellStyle name="20% - Accent4 5 2 3 3 2" xfId="3746" xr:uid="{00000000-0005-0000-0000-000045060000}"/>
    <cellStyle name="20% - Accent4 5 2 3 3 2 2" xfId="21674" xr:uid="{8154B51F-EAEE-4783-9DFC-FFEF11F2E967}"/>
    <cellStyle name="20% - Accent4 5 2 3 3 2 2 2" xfId="36650" xr:uid="{B8036CD6-FE90-49AB-A17E-B9E8224D501F}"/>
    <cellStyle name="20% - Accent4 5 2 3 3 2 3" xfId="29046" xr:uid="{A52E94E7-CD90-46CB-A522-745CB0899121}"/>
    <cellStyle name="20% - Accent4 5 2 3 3 3" xfId="21675" xr:uid="{1BFAA29A-BAF3-4469-9EF5-97E3BED211A9}"/>
    <cellStyle name="20% - Accent4 5 2 3 3 3 2" xfId="36651" xr:uid="{D20689A0-D35C-46D6-9593-41898751D679}"/>
    <cellStyle name="20% - Accent4 5 2 3 3 4" xfId="29047" xr:uid="{C49A4392-F87E-40A8-BD1B-CBBFBEAE58A3}"/>
    <cellStyle name="20% - Accent4 5 2 3 4" xfId="3745" xr:uid="{00000000-0005-0000-0000-000046060000}"/>
    <cellStyle name="20% - Accent4 5 2 3 4 2" xfId="21673" xr:uid="{9897F870-1628-4DC2-8482-4C26FC1085B3}"/>
    <cellStyle name="20% - Accent4 5 2 3 4 2 2" xfId="36649" xr:uid="{10975D53-648B-4884-8606-D3AF85ABAB0B}"/>
    <cellStyle name="20% - Accent4 5 2 3 4 3" xfId="29045" xr:uid="{2DA77002-034C-492B-AA75-AD6BDEA829E7}"/>
    <cellStyle name="20% - Accent4 5 2 3 5" xfId="21679" xr:uid="{469A677C-C3B6-476B-A386-09B012A9BBC5}"/>
    <cellStyle name="20% - Accent4 5 2 3 5 2" xfId="36655" xr:uid="{1C0C212C-77AB-4444-B391-B199C761E28C}"/>
    <cellStyle name="20% - Accent4 5 2 3 6" xfId="29051" xr:uid="{4F0011F5-3481-4C70-B485-55C16384D5B0}"/>
    <cellStyle name="20% - Accent4 5 2 4" xfId="3744" xr:uid="{00000000-0005-0000-0000-000047060000}"/>
    <cellStyle name="20% - Accent4 5 2 5" xfId="3743" xr:uid="{00000000-0005-0000-0000-000048060000}"/>
    <cellStyle name="20% - Accent4 5 2 5 2" xfId="21672" xr:uid="{00C8F400-DD4D-4299-A385-70DD457A9B35}"/>
    <cellStyle name="20% - Accent4 5 2 5 2 2" xfId="36648" xr:uid="{6BE013FE-A6CB-4932-8BA5-E9C3F74320A6}"/>
    <cellStyle name="20% - Accent4 5 2 5 3" xfId="29044" xr:uid="{84EA9883-A603-4C13-8887-E3D69A1A7D6C}"/>
    <cellStyle name="20% - Accent4 5 3" xfId="3742" xr:uid="{00000000-0005-0000-0000-000049060000}"/>
    <cellStyle name="20% - Accent4 5 3 2" xfId="3741" xr:uid="{00000000-0005-0000-0000-00004A060000}"/>
    <cellStyle name="20% - Accent4 5 3 2 2" xfId="3740" xr:uid="{00000000-0005-0000-0000-00004B060000}"/>
    <cellStyle name="20% - Accent4 5 3 2 2 2" xfId="21669" xr:uid="{24FAAEB2-DFCF-40FF-A150-DB6BF99EF053}"/>
    <cellStyle name="20% - Accent4 5 3 2 2 2 2" xfId="36645" xr:uid="{085477D9-F9A0-4BB4-A70E-B98498AA2835}"/>
    <cellStyle name="20% - Accent4 5 3 2 2 3" xfId="29041" xr:uid="{8BC3D137-64C0-4F2A-BCC2-97ABC5FFCEDD}"/>
    <cellStyle name="20% - Accent4 5 3 2 3" xfId="3739" xr:uid="{00000000-0005-0000-0000-00004C060000}"/>
    <cellStyle name="20% - Accent4 5 3 2 3 2" xfId="21668" xr:uid="{28E5CFBC-1536-4DC2-B3DB-C696E6D2E3C5}"/>
    <cellStyle name="20% - Accent4 5 3 2 3 2 2" xfId="36644" xr:uid="{44E95245-86FD-49DD-89B4-00793256779D}"/>
    <cellStyle name="20% - Accent4 5 3 2 3 3" xfId="29040" xr:uid="{6C58AD48-670A-4729-9BA7-E1A8A5CCC0FC}"/>
    <cellStyle name="20% - Accent4 5 3 2 4" xfId="21670" xr:uid="{D3700A8C-9A9B-4AFD-9F2A-DF5DE5377831}"/>
    <cellStyle name="20% - Accent4 5 3 2 4 2" xfId="36646" xr:uid="{94F98BE5-0BD2-4A6F-8784-B8963B3D7E5D}"/>
    <cellStyle name="20% - Accent4 5 3 2 5" xfId="29042" xr:uid="{B09E6228-CCDD-4C3F-899A-EFF674C8DBE3}"/>
    <cellStyle name="20% - Accent4 5 3 3" xfId="3738" xr:uid="{00000000-0005-0000-0000-00004D060000}"/>
    <cellStyle name="20% - Accent4 5 3 3 2" xfId="21667" xr:uid="{533B9C86-2924-4BD9-B3AE-C8B98850506A}"/>
    <cellStyle name="20% - Accent4 5 3 3 2 2" xfId="36643" xr:uid="{B8D96851-E597-4676-9070-2F3C704C65E4}"/>
    <cellStyle name="20% - Accent4 5 3 3 3" xfId="29039" xr:uid="{AA5E5303-7B67-429E-B57F-310BC35D23E2}"/>
    <cellStyle name="20% - Accent4 5 3 4" xfId="3737" xr:uid="{00000000-0005-0000-0000-00004E060000}"/>
    <cellStyle name="20% - Accent4 5 3 4 2" xfId="3736" xr:uid="{00000000-0005-0000-0000-00004F060000}"/>
    <cellStyle name="20% - Accent4 5 3 4 2 2" xfId="21665" xr:uid="{CC265DAB-4960-4BF2-BB0A-DC102F232470}"/>
    <cellStyle name="20% - Accent4 5 3 4 2 2 2" xfId="36641" xr:uid="{BC60DCDA-A86A-4257-A434-6FF86AD941A3}"/>
    <cellStyle name="20% - Accent4 5 3 4 2 3" xfId="29037" xr:uid="{7A31C431-0E94-4E54-9300-9D7F6EED476E}"/>
    <cellStyle name="20% - Accent4 5 3 4 3" xfId="21666" xr:uid="{81201B3D-2E6E-4E36-B50E-E5F1934330B6}"/>
    <cellStyle name="20% - Accent4 5 3 4 3 2" xfId="36642" xr:uid="{9C7F2FE0-5C75-48D0-83CF-DA1A4AECA62E}"/>
    <cellStyle name="20% - Accent4 5 3 4 4" xfId="29038" xr:uid="{9178C9BB-E515-471B-995D-6D5CA5AD4B15}"/>
    <cellStyle name="20% - Accent4 5 3 5" xfId="3735" xr:uid="{00000000-0005-0000-0000-000050060000}"/>
    <cellStyle name="20% - Accent4 5 3 5 2" xfId="21664" xr:uid="{688F4FC8-A766-4D49-BF4A-90C767A90D27}"/>
    <cellStyle name="20% - Accent4 5 3 5 2 2" xfId="36640" xr:uid="{FE955F61-EA32-4BE2-952B-8EA2164C3768}"/>
    <cellStyle name="20% - Accent4 5 3 5 3" xfId="29036" xr:uid="{6AAF0E1D-0BDA-407A-8BF1-5FF08FDF0954}"/>
    <cellStyle name="20% - Accent4 5 3 6" xfId="21671" xr:uid="{FB344459-69FB-4A3F-AD26-D267F12CD77B}"/>
    <cellStyle name="20% - Accent4 5 3 6 2" xfId="36647" xr:uid="{C68670CF-B4BC-4BD8-BBFE-6642E9E56D08}"/>
    <cellStyle name="20% - Accent4 5 3 7" xfId="29043" xr:uid="{C1FFE009-8840-40A2-A341-E032DB4CFED3}"/>
    <cellStyle name="20% - Accent4 5 4" xfId="3734" xr:uid="{00000000-0005-0000-0000-000051060000}"/>
    <cellStyle name="20% - Accent4 5 4 2" xfId="3733" xr:uid="{00000000-0005-0000-0000-000052060000}"/>
    <cellStyle name="20% - Accent4 5 4 2 2" xfId="3732" xr:uid="{00000000-0005-0000-0000-000053060000}"/>
    <cellStyle name="20% - Accent4 5 4 2 2 2" xfId="21661" xr:uid="{A1EF8B4D-4BD5-4E8A-B440-C938B3D19432}"/>
    <cellStyle name="20% - Accent4 5 4 2 2 2 2" xfId="36637" xr:uid="{DAD4F2FC-3981-4FFF-A8AD-E3CFB435B029}"/>
    <cellStyle name="20% - Accent4 5 4 2 2 3" xfId="29033" xr:uid="{60CF7827-EF4E-476F-BDF7-D554D801FE88}"/>
    <cellStyle name="20% - Accent4 5 4 2 3" xfId="3731" xr:uid="{00000000-0005-0000-0000-000054060000}"/>
    <cellStyle name="20% - Accent4 5 4 2 3 2" xfId="21660" xr:uid="{B83C4377-E521-4C7F-A11D-472BA8DEF2C8}"/>
    <cellStyle name="20% - Accent4 5 4 2 3 2 2" xfId="36636" xr:uid="{1A583970-939A-4CDB-B428-43C532D2038D}"/>
    <cellStyle name="20% - Accent4 5 4 2 3 3" xfId="29032" xr:uid="{FDA6E204-572E-4792-89A7-3DEC000DE77C}"/>
    <cellStyle name="20% - Accent4 5 4 2 4" xfId="21662" xr:uid="{3F44BA9C-F684-43D2-B753-8149C2A32259}"/>
    <cellStyle name="20% - Accent4 5 4 2 4 2" xfId="36638" xr:uid="{0C56B081-45E6-41FA-B194-AC69540814BD}"/>
    <cellStyle name="20% - Accent4 5 4 2 5" xfId="29034" xr:uid="{D6AF1494-3CF0-4FD2-A3BB-D50F4B5FDA1C}"/>
    <cellStyle name="20% - Accent4 5 4 3" xfId="3730" xr:uid="{00000000-0005-0000-0000-000055060000}"/>
    <cellStyle name="20% - Accent4 5 4 3 2" xfId="3729" xr:uid="{00000000-0005-0000-0000-000056060000}"/>
    <cellStyle name="20% - Accent4 5 4 3 2 2" xfId="21658" xr:uid="{9C02B4AA-5DB2-4EC4-873A-0AEDC0FA799C}"/>
    <cellStyle name="20% - Accent4 5 4 3 2 2 2" xfId="36634" xr:uid="{C97A3E29-A702-4761-8215-A5BCB2922F37}"/>
    <cellStyle name="20% - Accent4 5 4 3 2 3" xfId="29030" xr:uid="{C20BFE6F-D292-4512-A7D1-E37D1EC77F4C}"/>
    <cellStyle name="20% - Accent4 5 4 3 3" xfId="21659" xr:uid="{35E33E54-C27D-4CC3-A919-AD8152D58AD9}"/>
    <cellStyle name="20% - Accent4 5 4 3 3 2" xfId="36635" xr:uid="{5D898C8D-A0F7-4DF4-ACB4-6604AFAA8D66}"/>
    <cellStyle name="20% - Accent4 5 4 3 4" xfId="29031" xr:uid="{471F673E-706C-4B1F-A6B2-63E85F6AF413}"/>
    <cellStyle name="20% - Accent4 5 4 4" xfId="3728" xr:uid="{00000000-0005-0000-0000-000057060000}"/>
    <cellStyle name="20% - Accent4 5 4 4 2" xfId="21657" xr:uid="{13A794B4-DF35-4E76-830D-337A56307104}"/>
    <cellStyle name="20% - Accent4 5 4 4 2 2" xfId="36633" xr:uid="{E962AE1E-AE76-41DC-BE6C-02AF34AD48A6}"/>
    <cellStyle name="20% - Accent4 5 4 4 3" xfId="29029" xr:uid="{803DF19B-2581-4B10-A744-0463451D2945}"/>
    <cellStyle name="20% - Accent4 5 4 5" xfId="21663" xr:uid="{27A7693F-8B8E-478C-A92D-F2957CBE2B06}"/>
    <cellStyle name="20% - Accent4 5 4 5 2" xfId="36639" xr:uid="{0F49FF51-A152-4721-84F8-62747ABA8814}"/>
    <cellStyle name="20% - Accent4 5 4 6" xfId="29035" xr:uid="{B18E3539-1326-43FB-A611-8EE9B67D869D}"/>
    <cellStyle name="20% - Accent4 5 5" xfId="3727" xr:uid="{00000000-0005-0000-0000-000058060000}"/>
    <cellStyle name="20% - Accent4 5 5 2" xfId="3726" xr:uid="{00000000-0005-0000-0000-000059060000}"/>
    <cellStyle name="20% - Accent4 5 5 2 2" xfId="21655" xr:uid="{AC55CA0D-20B0-4531-83A9-F04A1660E33E}"/>
    <cellStyle name="20% - Accent4 5 5 2 2 2" xfId="36631" xr:uid="{5EC09F93-C269-4CC6-994F-97813C23AEEF}"/>
    <cellStyle name="20% - Accent4 5 5 2 3" xfId="29027" xr:uid="{D0DE5204-50BC-4756-975B-896B1876566D}"/>
    <cellStyle name="20% - Accent4 5 5 3" xfId="3725" xr:uid="{00000000-0005-0000-0000-00005A060000}"/>
    <cellStyle name="20% - Accent4 5 5 3 2" xfId="21654" xr:uid="{4F92A98C-7736-4AF4-B874-40558B356A8E}"/>
    <cellStyle name="20% - Accent4 5 5 3 2 2" xfId="36630" xr:uid="{4219F1D4-8D31-47E0-8FB8-0782F4678585}"/>
    <cellStyle name="20% - Accent4 5 5 3 3" xfId="29026" xr:uid="{CF01324E-EFEE-4D8D-8636-4C66FB62B988}"/>
    <cellStyle name="20% - Accent4 5 5 4" xfId="21656" xr:uid="{F9DB85E5-8CF2-4BEA-B3D9-2AFB2E9BBD9D}"/>
    <cellStyle name="20% - Accent4 5 5 4 2" xfId="36632" xr:uid="{08C1B2C9-910D-480C-A89C-B88789C0110D}"/>
    <cellStyle name="20% - Accent4 5 5 5" xfId="29028" xr:uid="{53066E66-6C27-4F1F-ADD4-839A2BDF6335}"/>
    <cellStyle name="20% - Accent4 5 6" xfId="3724" xr:uid="{00000000-0005-0000-0000-00005B060000}"/>
    <cellStyle name="20% - Accent4 5 6 2" xfId="21653" xr:uid="{D024C9FA-6C48-4EB3-A0B0-8B356FAC45DD}"/>
    <cellStyle name="20% - Accent4 5 6 2 2" xfId="36629" xr:uid="{C14E9A6E-AF65-4E7A-B25C-FDE10A9BB88A}"/>
    <cellStyle name="20% - Accent4 5 6 3" xfId="29025" xr:uid="{BCAC50AE-C38C-474A-87E1-4164884FD7F1}"/>
    <cellStyle name="20% - Accent4 5 7" xfId="3723" xr:uid="{00000000-0005-0000-0000-00005C060000}"/>
    <cellStyle name="20% - Accent4 5 7 2" xfId="3722" xr:uid="{00000000-0005-0000-0000-00005D060000}"/>
    <cellStyle name="20% - Accent4 5 7 2 2" xfId="21651" xr:uid="{7D0EF5B9-575B-4F5B-AD50-D47A3E08BD49}"/>
    <cellStyle name="20% - Accent4 5 7 2 2 2" xfId="36627" xr:uid="{02DC52DD-D2AC-4EBC-A181-12B56E9E740E}"/>
    <cellStyle name="20% - Accent4 5 7 2 3" xfId="29023" xr:uid="{C1B3BE67-34AF-4D4B-9B9E-061C84732D61}"/>
    <cellStyle name="20% - Accent4 5 7 3" xfId="21652" xr:uid="{B63B0AAD-BDF9-4E78-B418-67F1AE6A912C}"/>
    <cellStyle name="20% - Accent4 5 7 3 2" xfId="36628" xr:uid="{0D892DC4-E16C-4062-B0B8-34C2E5765AA0}"/>
    <cellStyle name="20% - Accent4 5 7 4" xfId="29024" xr:uid="{A67B2F15-2FC1-43C1-AED7-2A180070851A}"/>
    <cellStyle name="20% - Accent4 5 8" xfId="3721" xr:uid="{00000000-0005-0000-0000-00005E060000}"/>
    <cellStyle name="20% - Accent4 5 8 2" xfId="21650" xr:uid="{31448ED5-02FC-4B48-B70A-C3288434B249}"/>
    <cellStyle name="20% - Accent4 5 8 2 2" xfId="36626" xr:uid="{8FB5EA5E-463C-4368-9D09-BBF0BCF2045A}"/>
    <cellStyle name="20% - Accent4 5 8 3" xfId="29022" xr:uid="{F887A951-7D48-43BD-B3E0-9610E28E6F90}"/>
    <cellStyle name="20% - Accent4 5 9" xfId="3768" xr:uid="{00000000-0005-0000-0000-00002F060000}"/>
    <cellStyle name="20% - Accent4 5 9 2" xfId="21695" xr:uid="{5A4A8040-4E53-46AB-92D2-8ADE122116A2}"/>
    <cellStyle name="20% - Accent4 5 9 2 2" xfId="36671" xr:uid="{B748BA61-50CE-4C58-8A73-06D50F003874}"/>
    <cellStyle name="20% - Accent4 5 9 3" xfId="29067" xr:uid="{BB48CB33-F904-42E7-93B3-0AB8107881BC}"/>
    <cellStyle name="20% - Accent4 6" xfId="206" xr:uid="{00000000-0005-0000-0000-00002D000000}"/>
    <cellStyle name="20% - Accent4 6 2" xfId="3720" xr:uid="{00000000-0005-0000-0000-000060060000}"/>
    <cellStyle name="20% - Accent4 6 2 2" xfId="3719" xr:uid="{00000000-0005-0000-0000-000061060000}"/>
    <cellStyle name="20% - Accent4 6 2 2 2" xfId="3718" xr:uid="{00000000-0005-0000-0000-000062060000}"/>
    <cellStyle name="20% - Accent4 6 2 2 2 2" xfId="3717" xr:uid="{00000000-0005-0000-0000-000063060000}"/>
    <cellStyle name="20% - Accent4 6 2 2 2 2 2" xfId="21646" xr:uid="{B51B3D34-DF92-4856-9D39-85312D030EEA}"/>
    <cellStyle name="20% - Accent4 6 2 2 2 2 2 2" xfId="36622" xr:uid="{A45BD2B2-9C63-4E92-BE4C-40DC808C8FF9}"/>
    <cellStyle name="20% - Accent4 6 2 2 2 2 3" xfId="29018" xr:uid="{DCACC783-17C9-4567-A117-4709BEB1C0A2}"/>
    <cellStyle name="20% - Accent4 6 2 2 2 3" xfId="3716" xr:uid="{00000000-0005-0000-0000-000064060000}"/>
    <cellStyle name="20% - Accent4 6 2 2 2 3 2" xfId="21645" xr:uid="{C5208E3F-D685-4A9D-A8E2-ACFB978F23F5}"/>
    <cellStyle name="20% - Accent4 6 2 2 2 3 2 2" xfId="36621" xr:uid="{4C19AC8A-1568-4546-BF48-B4E5AEFD8E87}"/>
    <cellStyle name="20% - Accent4 6 2 2 2 3 3" xfId="29017" xr:uid="{0DBBE638-FA8E-4EBB-A69D-6851225991F0}"/>
    <cellStyle name="20% - Accent4 6 2 2 2 4" xfId="21647" xr:uid="{9B47EB45-8D35-4DAB-9659-C88AA43C7904}"/>
    <cellStyle name="20% - Accent4 6 2 2 2 4 2" xfId="36623" xr:uid="{DB79FB27-1937-4A1F-A61D-BBC65C26D9C5}"/>
    <cellStyle name="20% - Accent4 6 2 2 2 5" xfId="29019" xr:uid="{1BA0C48F-41B1-4A65-B229-218272BA09B0}"/>
    <cellStyle name="20% - Accent4 6 2 2 3" xfId="3715" xr:uid="{00000000-0005-0000-0000-000065060000}"/>
    <cellStyle name="20% - Accent4 6 2 2 3 2" xfId="3714" xr:uid="{00000000-0005-0000-0000-000066060000}"/>
    <cellStyle name="20% - Accent4 6 2 2 3 2 2" xfId="21643" xr:uid="{1AE72BF5-32F1-452A-A9E6-482A2BB8E774}"/>
    <cellStyle name="20% - Accent4 6 2 2 3 2 2 2" xfId="36619" xr:uid="{C88041B9-59B6-4D69-B1E1-EBBCD5D1180E}"/>
    <cellStyle name="20% - Accent4 6 2 2 3 2 3" xfId="29015" xr:uid="{0773CFD5-6DCC-4F0D-8CBC-699DFD142AB9}"/>
    <cellStyle name="20% - Accent4 6 2 2 3 3" xfId="21644" xr:uid="{7378B7F4-C299-4EC8-8EAD-5A23462F0FFE}"/>
    <cellStyle name="20% - Accent4 6 2 2 3 3 2" xfId="36620" xr:uid="{3430C70B-FA0B-4DC9-AB86-2FA3458175E1}"/>
    <cellStyle name="20% - Accent4 6 2 2 3 4" xfId="29016" xr:uid="{F4532FA1-14E3-4B55-8408-553CF2EA517A}"/>
    <cellStyle name="20% - Accent4 6 2 2 4" xfId="3713" xr:uid="{00000000-0005-0000-0000-000067060000}"/>
    <cellStyle name="20% - Accent4 6 2 2 4 2" xfId="21642" xr:uid="{5DE2E205-BAFC-49EC-84A9-4EAB43AAE867}"/>
    <cellStyle name="20% - Accent4 6 2 2 4 2 2" xfId="36618" xr:uid="{8B7BE363-47ED-4F1F-B1B3-E2489DD11682}"/>
    <cellStyle name="20% - Accent4 6 2 2 4 3" xfId="29014" xr:uid="{264F3F8D-D0DA-4DDD-AB61-B687EC428B33}"/>
    <cellStyle name="20% - Accent4 6 2 2 5" xfId="21648" xr:uid="{0C0949DF-61EF-498D-8249-5241610E2F7F}"/>
    <cellStyle name="20% - Accent4 6 2 2 5 2" xfId="36624" xr:uid="{5CED708B-62CE-4439-8EE8-067E9F1EACC1}"/>
    <cellStyle name="20% - Accent4 6 2 2 6" xfId="29020" xr:uid="{B757E393-8D6A-4939-A512-741FC1C0A899}"/>
    <cellStyle name="20% - Accent4 6 2 3" xfId="3712" xr:uid="{00000000-0005-0000-0000-000068060000}"/>
    <cellStyle name="20% - Accent4 6 2 3 2" xfId="3711" xr:uid="{00000000-0005-0000-0000-000069060000}"/>
    <cellStyle name="20% - Accent4 6 2 3 2 2" xfId="21640" xr:uid="{3011E753-F9DB-49DD-A018-77907B9F2F0B}"/>
    <cellStyle name="20% - Accent4 6 2 3 2 2 2" xfId="36616" xr:uid="{14BE9C72-821B-4B9B-A571-C0E7E70A0F45}"/>
    <cellStyle name="20% - Accent4 6 2 3 2 3" xfId="29012" xr:uid="{EB52FE60-6CE3-4862-AA41-82285E6DB165}"/>
    <cellStyle name="20% - Accent4 6 2 3 3" xfId="3710" xr:uid="{00000000-0005-0000-0000-00006A060000}"/>
    <cellStyle name="20% - Accent4 6 2 3 3 2" xfId="21639" xr:uid="{25D3AE94-221C-4B5C-9D1B-FCBB5AF2BFDB}"/>
    <cellStyle name="20% - Accent4 6 2 3 3 2 2" xfId="36615" xr:uid="{63024405-5406-412B-BEF0-C4B0524CA5DB}"/>
    <cellStyle name="20% - Accent4 6 2 3 3 3" xfId="29011" xr:uid="{32977777-9B8D-4FC3-8E82-C164E43C32FC}"/>
    <cellStyle name="20% - Accent4 6 2 3 4" xfId="21641" xr:uid="{2C67225D-59E2-4195-9162-BC939D99D147}"/>
    <cellStyle name="20% - Accent4 6 2 3 4 2" xfId="36617" xr:uid="{F3EFD6F2-450E-4CC6-AB25-B95518F6ECF6}"/>
    <cellStyle name="20% - Accent4 6 2 3 5" xfId="29013" xr:uid="{23DCD938-3D36-4775-9A08-9C2CE230C9B4}"/>
    <cellStyle name="20% - Accent4 6 2 4" xfId="3709" xr:uid="{00000000-0005-0000-0000-00006B060000}"/>
    <cellStyle name="20% - Accent4 6 2 4 2" xfId="21638" xr:uid="{072B7F71-DBEC-44E7-B398-2046DC1D764D}"/>
    <cellStyle name="20% - Accent4 6 2 4 2 2" xfId="36614" xr:uid="{35BE0696-7995-4526-ACB0-217B31854476}"/>
    <cellStyle name="20% - Accent4 6 2 4 3" xfId="29010" xr:uid="{9CA785AE-2BC1-498D-9E03-6BA70D5101CA}"/>
    <cellStyle name="20% - Accent4 6 2 5" xfId="3708" xr:uid="{00000000-0005-0000-0000-00006C060000}"/>
    <cellStyle name="20% - Accent4 6 2 5 2" xfId="3707" xr:uid="{00000000-0005-0000-0000-00006D060000}"/>
    <cellStyle name="20% - Accent4 6 2 5 2 2" xfId="21636" xr:uid="{580C511D-8178-4DE0-BC58-E987D8EEC20E}"/>
    <cellStyle name="20% - Accent4 6 2 5 2 2 2" xfId="36612" xr:uid="{BDC6475B-50EE-4962-93C5-2DD970BB5D2A}"/>
    <cellStyle name="20% - Accent4 6 2 5 2 3" xfId="29008" xr:uid="{B9499EF7-E3E5-4223-ACB3-32B7D539FBD6}"/>
    <cellStyle name="20% - Accent4 6 2 5 3" xfId="21637" xr:uid="{8E8137B0-A32D-4396-B625-3076F78DAD2D}"/>
    <cellStyle name="20% - Accent4 6 2 5 3 2" xfId="36613" xr:uid="{7C289C6B-B3BD-48B6-B8B6-AA6BCBC341E1}"/>
    <cellStyle name="20% - Accent4 6 2 5 4" xfId="29009" xr:uid="{A2ED57B1-FF46-4CD1-91FC-D3CF00CE4108}"/>
    <cellStyle name="20% - Accent4 6 2 6" xfId="3706" xr:uid="{00000000-0005-0000-0000-00006E060000}"/>
    <cellStyle name="20% - Accent4 6 2 6 2" xfId="21635" xr:uid="{547BA44A-C40A-4D66-B4D9-B95817A97A43}"/>
    <cellStyle name="20% - Accent4 6 2 6 2 2" xfId="36611" xr:uid="{139EBF6E-9632-4AE1-B4A5-6A7D02A1D87B}"/>
    <cellStyle name="20% - Accent4 6 2 6 3" xfId="29007" xr:uid="{FBECB79B-5E23-4DDD-8B1B-0E0A6F8A9FE7}"/>
    <cellStyle name="20% - Accent4 6 2 7" xfId="21649" xr:uid="{19FABB1D-9770-4892-AE40-BE4C7505DA31}"/>
    <cellStyle name="20% - Accent4 6 2 7 2" xfId="36625" xr:uid="{5BD610B6-DA46-48A2-A0A4-6A7844EF32CC}"/>
    <cellStyle name="20% - Accent4 6 2 8" xfId="29021" xr:uid="{C8E18D89-96B4-42FD-84B8-2F231D8653ED}"/>
    <cellStyle name="20% - Accent4 6 3" xfId="3705" xr:uid="{00000000-0005-0000-0000-00006F060000}"/>
    <cellStyle name="20% - Accent4 6 3 2" xfId="3704" xr:uid="{00000000-0005-0000-0000-000070060000}"/>
    <cellStyle name="20% - Accent4 6 3 2 2" xfId="3703" xr:uid="{00000000-0005-0000-0000-000071060000}"/>
    <cellStyle name="20% - Accent4 6 3 2 2 2" xfId="21632" xr:uid="{02F437AB-CEE3-4C95-8109-50D09A285AC3}"/>
    <cellStyle name="20% - Accent4 6 3 2 2 2 2" xfId="36608" xr:uid="{26291178-F8EE-4B13-8041-96936FDBD57B}"/>
    <cellStyle name="20% - Accent4 6 3 2 2 3" xfId="29004" xr:uid="{2AD9FFD5-F186-47ED-8915-C1091FE944B3}"/>
    <cellStyle name="20% - Accent4 6 3 2 3" xfId="3702" xr:uid="{00000000-0005-0000-0000-000072060000}"/>
    <cellStyle name="20% - Accent4 6 3 2 3 2" xfId="21631" xr:uid="{22A8193C-F418-468B-B964-A002ABA01E6D}"/>
    <cellStyle name="20% - Accent4 6 3 2 3 2 2" xfId="36607" xr:uid="{1790C918-E043-4E76-84FF-004342A0CD6F}"/>
    <cellStyle name="20% - Accent4 6 3 2 3 3" xfId="29003" xr:uid="{19FD0A09-62AB-41AE-BE91-A70F73C792A1}"/>
    <cellStyle name="20% - Accent4 6 3 2 4" xfId="21633" xr:uid="{A74E2442-B195-430E-A456-134F0E03DD3B}"/>
    <cellStyle name="20% - Accent4 6 3 2 4 2" xfId="36609" xr:uid="{8EFB66C0-3C69-4F73-8E8F-4770A2A591DA}"/>
    <cellStyle name="20% - Accent4 6 3 2 5" xfId="29005" xr:uid="{4886689E-D63E-4442-9C05-B52F7DE678B3}"/>
    <cellStyle name="20% - Accent4 6 3 3" xfId="3701" xr:uid="{00000000-0005-0000-0000-000073060000}"/>
    <cellStyle name="20% - Accent4 6 3 3 2" xfId="3700" xr:uid="{00000000-0005-0000-0000-000074060000}"/>
    <cellStyle name="20% - Accent4 6 3 3 2 2" xfId="21629" xr:uid="{815CA9A0-1824-4E22-9A3B-3744ED7C0B7C}"/>
    <cellStyle name="20% - Accent4 6 3 3 2 2 2" xfId="36605" xr:uid="{A3EB958C-6A1C-4951-845C-3E71D5B09442}"/>
    <cellStyle name="20% - Accent4 6 3 3 2 3" xfId="29001" xr:uid="{C65C8DB2-2424-40F2-B3BC-56FB06DA957C}"/>
    <cellStyle name="20% - Accent4 6 3 3 3" xfId="21630" xr:uid="{3C2DCBE8-357E-4564-AD3A-E235084806D4}"/>
    <cellStyle name="20% - Accent4 6 3 3 3 2" xfId="36606" xr:uid="{F01C22C5-1F8B-48C8-B422-F9411CB34938}"/>
    <cellStyle name="20% - Accent4 6 3 3 4" xfId="29002" xr:uid="{CE6D4128-9398-4787-806C-E868C9D2CA53}"/>
    <cellStyle name="20% - Accent4 6 3 4" xfId="3699" xr:uid="{00000000-0005-0000-0000-000075060000}"/>
    <cellStyle name="20% - Accent4 6 3 4 2" xfId="21628" xr:uid="{448C46DA-E6A4-4225-84BD-B8D8CAFC9951}"/>
    <cellStyle name="20% - Accent4 6 3 4 2 2" xfId="36604" xr:uid="{73D2E4E9-8010-42F5-904E-52B7D190C973}"/>
    <cellStyle name="20% - Accent4 6 3 4 3" xfId="29000" xr:uid="{2B1D54FD-C8E3-4FE2-9813-B5A5FA3DA17C}"/>
    <cellStyle name="20% - Accent4 6 3 5" xfId="21634" xr:uid="{D364BA9B-8CA2-4733-9AFD-71EEC42D0FA2}"/>
    <cellStyle name="20% - Accent4 6 3 5 2" xfId="36610" xr:uid="{FE1E423B-FF2F-4F13-B54D-7CF97C602A07}"/>
    <cellStyle name="20% - Accent4 6 3 6" xfId="29006" xr:uid="{35D7BDA3-A940-4001-ACB1-A69F53810FAF}"/>
    <cellStyle name="20% - Accent4 6 4" xfId="3698" xr:uid="{00000000-0005-0000-0000-000076060000}"/>
    <cellStyle name="20% - Accent4 6 5" xfId="3697" xr:uid="{00000000-0005-0000-0000-000077060000}"/>
    <cellStyle name="20% - Accent4 6 5 2" xfId="21627" xr:uid="{EDDA5A52-2659-4B40-94DB-BE3CF6041466}"/>
    <cellStyle name="20% - Accent4 6 5 2 2" xfId="36603" xr:uid="{78A2ABE6-0FB7-4380-B4F9-9D55F440B01B}"/>
    <cellStyle name="20% - Accent4 6 5 3" xfId="28999" xr:uid="{4C01A7D0-BB5D-4208-9DEB-3D02FA6AF8B3}"/>
    <cellStyle name="20% - Accent4 7" xfId="207" xr:uid="{00000000-0005-0000-0000-00002E000000}"/>
    <cellStyle name="20% - Accent4 7 2" xfId="3696" xr:uid="{00000000-0005-0000-0000-000079060000}"/>
    <cellStyle name="20% - Accent4 7 2 2" xfId="21626" xr:uid="{2B8D74A3-A486-4ED8-9293-0A244703C365}"/>
    <cellStyle name="20% - Accent4 7 2 2 2" xfId="36602" xr:uid="{7CB24E21-A5DF-4EA7-AA23-9BCE3F203E7B}"/>
    <cellStyle name="20% - Accent4 7 2 3" xfId="28998" xr:uid="{F9AFB7FF-D0CF-4DA5-80F8-3EA9932415F6}"/>
    <cellStyle name="20% - Accent4 7 3" xfId="3695" xr:uid="{00000000-0005-0000-0000-00007A060000}"/>
    <cellStyle name="20% - Accent4 7 4" xfId="3694" xr:uid="{00000000-0005-0000-0000-00007B060000}"/>
    <cellStyle name="20% - Accent4 7 4 2" xfId="21625" xr:uid="{F446CD76-3F9C-497E-80ED-4A70DAD8E04C}"/>
    <cellStyle name="20% - Accent4 7 4 2 2" xfId="36601" xr:uid="{219498AF-1EF7-498E-A886-BF70932AFD1F}"/>
    <cellStyle name="20% - Accent4 7 4 3" xfId="28997" xr:uid="{DCDA20CC-C0B5-4021-B6C6-DA1D9901B6CA}"/>
    <cellStyle name="20% - Accent4 8" xfId="3693" xr:uid="{00000000-0005-0000-0000-00007C060000}"/>
    <cellStyle name="20% - Accent4 8 2" xfId="3692" xr:uid="{00000000-0005-0000-0000-00007D060000}"/>
    <cellStyle name="20% - Accent4 8 2 2" xfId="3691" xr:uid="{00000000-0005-0000-0000-00007E060000}"/>
    <cellStyle name="20% - Accent4 8 2 2 2" xfId="21622" xr:uid="{ADEA6DC9-BCA9-4995-B099-5EFDCAEAEB79}"/>
    <cellStyle name="20% - Accent4 8 2 2 2 2" xfId="36598" xr:uid="{C5C17543-FC53-4199-A0A8-61BE07715C83}"/>
    <cellStyle name="20% - Accent4 8 2 2 3" xfId="28994" xr:uid="{F7A75568-764A-4A59-A0F7-E6BA8820F412}"/>
    <cellStyle name="20% - Accent4 8 2 3" xfId="3690" xr:uid="{00000000-0005-0000-0000-00007F060000}"/>
    <cellStyle name="20% - Accent4 8 2 3 2" xfId="3689" xr:uid="{00000000-0005-0000-0000-000080060000}"/>
    <cellStyle name="20% - Accent4 8 2 3 2 2" xfId="21620" xr:uid="{6C15D264-CA9D-443F-ACFA-C3FC95560CFF}"/>
    <cellStyle name="20% - Accent4 8 2 3 2 2 2" xfId="36596" xr:uid="{9EA30611-E635-44B7-B462-7C825F8AB8CE}"/>
    <cellStyle name="20% - Accent4 8 2 3 2 3" xfId="28992" xr:uid="{FF8E955D-7FF1-4AB5-B44E-E5E5413578DC}"/>
    <cellStyle name="20% - Accent4 8 2 3 3" xfId="21621" xr:uid="{94801618-994E-4814-9B34-2F9C019E0BFD}"/>
    <cellStyle name="20% - Accent4 8 2 3 3 2" xfId="36597" xr:uid="{9BC0F4C9-E510-4EA6-9725-D66C4E42440F}"/>
    <cellStyle name="20% - Accent4 8 2 3 4" xfId="28993" xr:uid="{323BB8D0-62FB-480B-B97B-0E68A54CEB72}"/>
    <cellStyle name="20% - Accent4 8 2 4" xfId="21623" xr:uid="{CBD96E60-D1A6-40C1-BD65-107582F44521}"/>
    <cellStyle name="20% - Accent4 8 2 4 2" xfId="36599" xr:uid="{F5EF4B37-2A68-4711-ACA6-8A91BFBA4BF8}"/>
    <cellStyle name="20% - Accent4 8 2 5" xfId="28995" xr:uid="{32D00E5C-D200-4407-AD59-7F32DC06BF77}"/>
    <cellStyle name="20% - Accent4 8 3" xfId="3688" xr:uid="{00000000-0005-0000-0000-000081060000}"/>
    <cellStyle name="20% - Accent4 8 3 2" xfId="21619" xr:uid="{C5498919-8AF4-4A01-928F-8607612E7F43}"/>
    <cellStyle name="20% - Accent4 8 3 2 2" xfId="36595" xr:uid="{248079E5-4AE3-4321-A8C0-D0B1D44E07D7}"/>
    <cellStyle name="20% - Accent4 8 3 3" xfId="28991" xr:uid="{7036CC5C-5D14-4D1B-BD0D-FCB1A704591E}"/>
    <cellStyle name="20% - Accent4 8 4" xfId="3687" xr:uid="{00000000-0005-0000-0000-000082060000}"/>
    <cellStyle name="20% - Accent4 8 4 2" xfId="3686" xr:uid="{00000000-0005-0000-0000-000083060000}"/>
    <cellStyle name="20% - Accent4 8 4 2 2" xfId="21617" xr:uid="{109251BC-E640-4545-BE80-5BD83813A712}"/>
    <cellStyle name="20% - Accent4 8 4 2 2 2" xfId="36593" xr:uid="{8364D040-1AD1-47CD-B51B-250D133434BF}"/>
    <cellStyle name="20% - Accent4 8 4 2 3" xfId="28989" xr:uid="{B5626662-D1A7-48B4-BEA2-7F1E211369AC}"/>
    <cellStyle name="20% - Accent4 8 4 3" xfId="21618" xr:uid="{71820407-0EF3-49EE-882D-8F5C51637E1F}"/>
    <cellStyle name="20% - Accent4 8 4 3 2" xfId="36594" xr:uid="{8F0B0FE1-D848-452E-B8F3-9F974B231FFB}"/>
    <cellStyle name="20% - Accent4 8 4 4" xfId="28990" xr:uid="{5706C0A9-8133-41B2-BAD3-DE423647CB7D}"/>
    <cellStyle name="20% - Accent4 8 5" xfId="3685" xr:uid="{00000000-0005-0000-0000-000084060000}"/>
    <cellStyle name="20% - Accent4 8 5 2" xfId="21616" xr:uid="{F8E6139F-7425-4AC5-B1E2-54CFE3EC3303}"/>
    <cellStyle name="20% - Accent4 8 5 2 2" xfId="36592" xr:uid="{9EB2BD07-0EEB-4EA5-B2A2-B9B05A489A40}"/>
    <cellStyle name="20% - Accent4 8 5 3" xfId="28988" xr:uid="{E096C004-A8C0-4CB8-9466-8B4050AC7106}"/>
    <cellStyle name="20% - Accent4 8 6" xfId="21624" xr:uid="{07CB2297-23B6-4444-AA2A-B10D47EC475F}"/>
    <cellStyle name="20% - Accent4 8 6 2" xfId="36600" xr:uid="{E43C9787-C86F-44F0-8A34-854BAB288EE9}"/>
    <cellStyle name="20% - Accent4 8 7" xfId="28996" xr:uid="{D38C5D18-699A-409D-9596-D85B530EBFB2}"/>
    <cellStyle name="20% - Accent4 9" xfId="3684" xr:uid="{00000000-0005-0000-0000-000085060000}"/>
    <cellStyle name="20% - Accent4 9 2" xfId="3683" xr:uid="{00000000-0005-0000-0000-000086060000}"/>
    <cellStyle name="20% - Accent4 9 2 2" xfId="3682" xr:uid="{00000000-0005-0000-0000-000087060000}"/>
    <cellStyle name="20% - Accent4 9 2 2 2" xfId="21613" xr:uid="{C17432DF-BF56-49B8-998D-A8D0CC7D24FA}"/>
    <cellStyle name="20% - Accent4 9 2 2 2 2" xfId="36589" xr:uid="{2F862B73-AA95-44DF-B819-CF45156D2FB9}"/>
    <cellStyle name="20% - Accent4 9 2 2 3" xfId="28985" xr:uid="{CC1CA874-BFAA-4355-A2C0-9A6CA17F707C}"/>
    <cellStyle name="20% - Accent4 9 2 3" xfId="3681" xr:uid="{00000000-0005-0000-0000-000088060000}"/>
    <cellStyle name="20% - Accent4 9 2 3 2" xfId="21612" xr:uid="{E3AC3FF2-4572-4885-9EA9-95AFE59200DB}"/>
    <cellStyle name="20% - Accent4 9 2 3 2 2" xfId="36588" xr:uid="{70B03FD5-B6E1-4069-AF8C-371D54E9FCE1}"/>
    <cellStyle name="20% - Accent4 9 2 3 3" xfId="28984" xr:uid="{9E0B655A-7347-4817-B982-1310F5435F45}"/>
    <cellStyle name="20% - Accent4 9 2 4" xfId="21614" xr:uid="{17A95297-1DDE-4112-AD09-9461FF488FEC}"/>
    <cellStyle name="20% - Accent4 9 2 4 2" xfId="36590" xr:uid="{64AD0073-3073-4497-BD1B-46078084B389}"/>
    <cellStyle name="20% - Accent4 9 2 5" xfId="28986" xr:uid="{B77F6280-83A6-4F34-8404-C41CEA1FB679}"/>
    <cellStyle name="20% - Accent4 9 3" xfId="3680" xr:uid="{00000000-0005-0000-0000-000089060000}"/>
    <cellStyle name="20% - Accent4 9 3 2" xfId="21611" xr:uid="{90710E15-2318-41DD-9C7A-4CCDCFBB331B}"/>
    <cellStyle name="20% - Accent4 9 3 2 2" xfId="36587" xr:uid="{B895C9AE-EDB0-452F-BABE-2654901EA98D}"/>
    <cellStyle name="20% - Accent4 9 3 3" xfId="28983" xr:uid="{468484C0-110F-4FA0-9EE5-95C59D1A7C2B}"/>
    <cellStyle name="20% - Accent4 9 4" xfId="3679" xr:uid="{00000000-0005-0000-0000-00008A060000}"/>
    <cellStyle name="20% - Accent4 9 4 2" xfId="3678" xr:uid="{00000000-0005-0000-0000-00008B060000}"/>
    <cellStyle name="20% - Accent4 9 4 2 2" xfId="21609" xr:uid="{842F3FF8-8D6F-41A6-ACCC-3FC265E39CD6}"/>
    <cellStyle name="20% - Accent4 9 4 2 2 2" xfId="36585" xr:uid="{BDAC1CA4-EE27-4B68-A63C-4D5450638B0D}"/>
    <cellStyle name="20% - Accent4 9 4 2 3" xfId="28981" xr:uid="{3C4F90BB-4BF7-4A2C-8B55-1FADA61F289B}"/>
    <cellStyle name="20% - Accent4 9 4 3" xfId="21610" xr:uid="{7F1859C1-6D75-4754-B61A-CF3AC9704296}"/>
    <cellStyle name="20% - Accent4 9 4 3 2" xfId="36586" xr:uid="{83721662-0B7C-4E46-8397-BB04DB2919C6}"/>
    <cellStyle name="20% - Accent4 9 4 4" xfId="28982" xr:uid="{B131AE42-364F-436E-AE54-4FA22F1C9EE5}"/>
    <cellStyle name="20% - Accent4 9 5" xfId="3677" xr:uid="{00000000-0005-0000-0000-00008C060000}"/>
    <cellStyle name="20% - Accent4 9 5 2" xfId="21608" xr:uid="{2564193D-8A70-4671-9E83-3211F09853B7}"/>
    <cellStyle name="20% - Accent4 9 5 2 2" xfId="36584" xr:uid="{B823CD77-C912-4406-93DD-48E15D3BFCA6}"/>
    <cellStyle name="20% - Accent4 9 5 3" xfId="28980" xr:uid="{2E2771E5-3EB6-4EB7-891D-1ED51E15970C}"/>
    <cellStyle name="20% - Accent4 9 6" xfId="21615" xr:uid="{5426A6DA-4389-463C-A4CB-8AF76790C972}"/>
    <cellStyle name="20% - Accent4 9 6 2" xfId="36591" xr:uid="{F7D664B7-C4F4-4029-BBE1-3E1D6B811223}"/>
    <cellStyle name="20% - Accent4 9 7" xfId="28987" xr:uid="{38DC1412-A981-4210-8C10-DF1EC3BD1823}"/>
    <cellStyle name="20% - Accent5" xfId="98" builtinId="46" customBuiltin="1"/>
    <cellStyle name="20% - Accent5 10" xfId="3676" xr:uid="{00000000-0005-0000-0000-00008D060000}"/>
    <cellStyle name="20% - Accent5 10 2" xfId="3675" xr:uid="{00000000-0005-0000-0000-00008E060000}"/>
    <cellStyle name="20% - Accent5 10 2 2" xfId="3674" xr:uid="{00000000-0005-0000-0000-00008F060000}"/>
    <cellStyle name="20% - Accent5 10 2 2 2" xfId="21605" xr:uid="{EB058874-55D5-4D7A-9FAE-DAA3759EF0D2}"/>
    <cellStyle name="20% - Accent5 10 2 2 2 2" xfId="36581" xr:uid="{ACCCCF17-E782-42C6-8A05-0C7BFEC1B34C}"/>
    <cellStyle name="20% - Accent5 10 2 2 3" xfId="28977" xr:uid="{32DBCF5A-198D-4934-8842-85F6CA0332AF}"/>
    <cellStyle name="20% - Accent5 10 2 3" xfId="3673" xr:uid="{00000000-0005-0000-0000-000090060000}"/>
    <cellStyle name="20% - Accent5 10 2 3 2" xfId="21604" xr:uid="{22564DAF-EF2A-48D7-9A61-DB49AF2E86AD}"/>
    <cellStyle name="20% - Accent5 10 2 3 2 2" xfId="36580" xr:uid="{FFA95DD8-028C-4795-A105-5330112145B8}"/>
    <cellStyle name="20% - Accent5 10 2 3 3" xfId="28976" xr:uid="{7CFC8B67-26D4-4197-B43D-44632E15DC15}"/>
    <cellStyle name="20% - Accent5 10 2 4" xfId="21606" xr:uid="{80A041C3-407E-415E-99D6-E1F59DEFDAE3}"/>
    <cellStyle name="20% - Accent5 10 2 4 2" xfId="36582" xr:uid="{3890CDDF-1343-47BE-AF4A-9DD36C20D621}"/>
    <cellStyle name="20% - Accent5 10 2 5" xfId="28978" xr:uid="{8EF2F4F4-EB45-4169-9912-052ADCF359E4}"/>
    <cellStyle name="20% - Accent5 10 3" xfId="3672" xr:uid="{00000000-0005-0000-0000-000091060000}"/>
    <cellStyle name="20% - Accent5 10 3 2" xfId="21603" xr:uid="{EF9E5D73-DB2A-42DC-AB33-0D60E659EC45}"/>
    <cellStyle name="20% - Accent5 10 3 2 2" xfId="36579" xr:uid="{E98FAC81-718C-4971-9452-33BEC07FFBCE}"/>
    <cellStyle name="20% - Accent5 10 3 3" xfId="28975" xr:uid="{9E9E9A30-A1C3-44A7-BFD5-716435ABCB00}"/>
    <cellStyle name="20% - Accent5 10 4" xfId="3671" xr:uid="{00000000-0005-0000-0000-000092060000}"/>
    <cellStyle name="20% - Accent5 10 4 2" xfId="21602" xr:uid="{F6F5B9E5-6B5A-4788-A6C3-DD0D7CD1EB84}"/>
    <cellStyle name="20% - Accent5 10 4 2 2" xfId="36578" xr:uid="{7413FA9B-DEE4-4ABF-8387-6BC88F6FEC8F}"/>
    <cellStyle name="20% - Accent5 10 4 3" xfId="28974" xr:uid="{045F83AC-2125-4CAC-BC3D-9C4CAFA0903B}"/>
    <cellStyle name="20% - Accent5 10 5" xfId="21607" xr:uid="{D1BA2F64-757C-4FA6-81E1-60BA7B7B153A}"/>
    <cellStyle name="20% - Accent5 10 5 2" xfId="36583" xr:uid="{731CAE20-7212-4A69-9767-50136DE4E5F2}"/>
    <cellStyle name="20% - Accent5 10 6" xfId="28979" xr:uid="{C418ED93-E231-468D-9EDB-666FA8E06446}"/>
    <cellStyle name="20% - Accent5 11" xfId="3670" xr:uid="{00000000-0005-0000-0000-000093060000}"/>
    <cellStyle name="20% - Accent5 11 2" xfId="3669" xr:uid="{00000000-0005-0000-0000-000094060000}"/>
    <cellStyle name="20% - Accent5 11 2 2" xfId="21600" xr:uid="{4F8F9F03-9CD1-4527-A0F2-FF8DCCDDFA5F}"/>
    <cellStyle name="20% - Accent5 11 2 2 2" xfId="36576" xr:uid="{E490F9DA-8524-4A0D-B5EA-B32C107D2A1D}"/>
    <cellStyle name="20% - Accent5 11 2 3" xfId="28972" xr:uid="{2CF380DA-5D67-4019-9A65-B4C8D68B1628}"/>
    <cellStyle name="20% - Accent5 11 3" xfId="3668" xr:uid="{00000000-0005-0000-0000-000095060000}"/>
    <cellStyle name="20% - Accent5 11 3 2" xfId="21599" xr:uid="{7DF85AB5-5D28-4478-BFF7-91E890C08113}"/>
    <cellStyle name="20% - Accent5 11 3 2 2" xfId="36575" xr:uid="{1703A6B9-7DD4-418C-9A30-1AAD72868664}"/>
    <cellStyle name="20% - Accent5 11 3 3" xfId="28971" xr:uid="{F6181EC4-E672-4E39-8A3C-3CE8D14F6462}"/>
    <cellStyle name="20% - Accent5 11 4" xfId="21601" xr:uid="{EEE62F36-371B-4BFD-BA26-CC4EBF1F2717}"/>
    <cellStyle name="20% - Accent5 11 4 2" xfId="36577" xr:uid="{0597498C-622C-4195-9048-E366B674FAD3}"/>
    <cellStyle name="20% - Accent5 11 5" xfId="28973" xr:uid="{43C26B85-76B2-4335-B4E3-49CDEB42E703}"/>
    <cellStyle name="20% - Accent5 12" xfId="3667" xr:uid="{00000000-0005-0000-0000-000096060000}"/>
    <cellStyle name="20% - Accent5 12 2" xfId="3666" xr:uid="{00000000-0005-0000-0000-000097060000}"/>
    <cellStyle name="20% - Accent5 12 2 2" xfId="21597" xr:uid="{19E7F220-5052-44F2-B0CB-C2826E7BC1AB}"/>
    <cellStyle name="20% - Accent5 12 2 2 2" xfId="36573" xr:uid="{A4EE94B5-0BEE-4E79-9C09-4E35DB0958CD}"/>
    <cellStyle name="20% - Accent5 12 2 3" xfId="28969" xr:uid="{7111BFCE-4730-4E52-9862-97B095960E3B}"/>
    <cellStyle name="20% - Accent5 12 3" xfId="3665" xr:uid="{00000000-0005-0000-0000-000098060000}"/>
    <cellStyle name="20% - Accent5 12 3 2" xfId="21596" xr:uid="{45B918E5-923C-4180-8520-8D101D46ECD7}"/>
    <cellStyle name="20% - Accent5 12 3 2 2" xfId="36572" xr:uid="{855BF80A-1494-4A10-B4F9-E6B5781DC170}"/>
    <cellStyle name="20% - Accent5 12 3 3" xfId="28968" xr:uid="{63EC017C-B240-40C9-8617-AD5A64C9BE05}"/>
    <cellStyle name="20% - Accent5 12 4" xfId="21598" xr:uid="{0D27511C-3435-4411-A5C4-F388BDE2967D}"/>
    <cellStyle name="20% - Accent5 12 4 2" xfId="36574" xr:uid="{AC0F9947-B540-4D7F-95BD-E5CD1279022C}"/>
    <cellStyle name="20% - Accent5 12 5" xfId="28970" xr:uid="{738E0AF7-7F5D-4247-A9AC-CAD719515EED}"/>
    <cellStyle name="20% - Accent5 13" xfId="3664" xr:uid="{00000000-0005-0000-0000-000099060000}"/>
    <cellStyle name="20% - Accent5 13 2" xfId="3663" xr:uid="{00000000-0005-0000-0000-00009A060000}"/>
    <cellStyle name="20% - Accent5 13 2 2" xfId="21594" xr:uid="{39BFFFA6-F3D9-4294-A1DF-EFAEFA6D9335}"/>
    <cellStyle name="20% - Accent5 13 2 2 2" xfId="36570" xr:uid="{AF0206FF-9395-4405-86A0-7102E2785B63}"/>
    <cellStyle name="20% - Accent5 13 2 3" xfId="28966" xr:uid="{C9582882-A205-42E8-B604-7A7A2571F7EC}"/>
    <cellStyle name="20% - Accent5 13 3" xfId="3662" xr:uid="{00000000-0005-0000-0000-00009B060000}"/>
    <cellStyle name="20% - Accent5 13 3 2" xfId="21593" xr:uid="{C8D26FD5-C6F9-4C70-9DE7-F720475F9A7C}"/>
    <cellStyle name="20% - Accent5 13 3 2 2" xfId="36569" xr:uid="{568B7CD9-8365-4427-B3F0-CBC2185D79AF}"/>
    <cellStyle name="20% - Accent5 13 3 3" xfId="28965" xr:uid="{FE4DCDD5-3F6B-4B25-A8CB-0E8CDA772774}"/>
    <cellStyle name="20% - Accent5 13 4" xfId="21595" xr:uid="{81150A8D-9C8A-4ABC-A0AA-C7361306DF69}"/>
    <cellStyle name="20% - Accent5 13 4 2" xfId="36571" xr:uid="{DA3AC4E7-E338-4BD7-BD08-CD357A49DE2B}"/>
    <cellStyle name="20% - Accent5 13 5" xfId="28967" xr:uid="{5B6779AC-DC54-4BEC-B4CF-A4E1BC6ACA8E}"/>
    <cellStyle name="20% - Accent5 14" xfId="3661" xr:uid="{00000000-0005-0000-0000-00009C060000}"/>
    <cellStyle name="20% - Accent5 14 2" xfId="3660" xr:uid="{00000000-0005-0000-0000-00009D060000}"/>
    <cellStyle name="20% - Accent5 14 2 2" xfId="21592" xr:uid="{22950F82-4A9D-4053-8695-B53CB882C9D8}"/>
    <cellStyle name="20% - Accent5 14 2 2 2" xfId="36568" xr:uid="{934CDDF4-69CB-4FC8-89A1-F6EA300E31B2}"/>
    <cellStyle name="20% - Accent5 14 2 3" xfId="28964" xr:uid="{56CAC860-126C-4C55-A2AF-23F788FF2D4A}"/>
    <cellStyle name="20% - Accent5 15" xfId="3659" xr:uid="{00000000-0005-0000-0000-00009E060000}"/>
    <cellStyle name="20% - Accent5 15 2" xfId="21591" xr:uid="{8E4FA169-A990-434A-A671-0E4317A3D3D8}"/>
    <cellStyle name="20% - Accent5 15 2 2" xfId="36567" xr:uid="{6B12EC71-7206-4AB4-8CE0-78D2059FF547}"/>
    <cellStyle name="20% - Accent5 15 3" xfId="28963" xr:uid="{7315EC94-C6F6-473F-8BFF-67B8453D7889}"/>
    <cellStyle name="20% - Accent5 16" xfId="3658" xr:uid="{00000000-0005-0000-0000-00009F060000}"/>
    <cellStyle name="20% - Accent5 17" xfId="20651" xr:uid="{023D2D12-9617-459D-9A64-7AAA128B57DA}"/>
    <cellStyle name="20% - Accent5 17 2" xfId="35652" xr:uid="{012B1184-C517-44C6-B2F5-55B3E0BFEED9}"/>
    <cellStyle name="20% - Accent5 18" xfId="27955" xr:uid="{CFF4706D-6698-4C98-8E1E-CC692CD8BAE2}"/>
    <cellStyle name="20% - Accent5 2" xfId="208" xr:uid="{00000000-0005-0000-0000-00002F000000}"/>
    <cellStyle name="20% - Accent5 2 2" xfId="3657" xr:uid="{00000000-0005-0000-0000-0000A1060000}"/>
    <cellStyle name="20% - Accent5 2 3" xfId="3656" xr:uid="{00000000-0005-0000-0000-0000A2060000}"/>
    <cellStyle name="20% - Accent5 2 3 2" xfId="3655" xr:uid="{00000000-0005-0000-0000-0000A3060000}"/>
    <cellStyle name="20% - Accent5 2 3 2 2" xfId="3654" xr:uid="{00000000-0005-0000-0000-0000A4060000}"/>
    <cellStyle name="20% - Accent5 2 3 2 2 2" xfId="3653" xr:uid="{00000000-0005-0000-0000-0000A5060000}"/>
    <cellStyle name="20% - Accent5 2 3 2 2 2 2" xfId="3652" xr:uid="{00000000-0005-0000-0000-0000A6060000}"/>
    <cellStyle name="20% - Accent5 2 3 2 2 2 2 2" xfId="21586" xr:uid="{8EDF8A02-9861-4B3A-A841-2502B82D9B9E}"/>
    <cellStyle name="20% - Accent5 2 3 2 2 2 2 2 2" xfId="36562" xr:uid="{8AF30849-7E0E-4DF3-9CE7-302D3DC26AF0}"/>
    <cellStyle name="20% - Accent5 2 3 2 2 2 2 3" xfId="28958" xr:uid="{38DED918-B8F2-465A-BEA2-D539FC540B0C}"/>
    <cellStyle name="20% - Accent5 2 3 2 2 2 3" xfId="3651" xr:uid="{00000000-0005-0000-0000-0000A7060000}"/>
    <cellStyle name="20% - Accent5 2 3 2 2 2 3 2" xfId="21585" xr:uid="{3B944661-D5E9-4806-ABB8-4D9EC39D78AA}"/>
    <cellStyle name="20% - Accent5 2 3 2 2 2 3 2 2" xfId="36561" xr:uid="{B79E4F1E-C090-42D0-B387-C5734CBEE95F}"/>
    <cellStyle name="20% - Accent5 2 3 2 2 2 3 3" xfId="28957" xr:uid="{03F1A590-F4F0-4D85-A99B-9DB191B1D541}"/>
    <cellStyle name="20% - Accent5 2 3 2 2 2 4" xfId="21587" xr:uid="{E1AB7ABC-2EA3-4F6C-908F-D5EF311AAB55}"/>
    <cellStyle name="20% - Accent5 2 3 2 2 2 4 2" xfId="36563" xr:uid="{D6BF5E70-4731-476D-A7FA-B8497543A37A}"/>
    <cellStyle name="20% - Accent5 2 3 2 2 2 5" xfId="28959" xr:uid="{A6CF8583-2A95-4623-B6E1-4C059F61BA6E}"/>
    <cellStyle name="20% - Accent5 2 3 2 2 3" xfId="3650" xr:uid="{00000000-0005-0000-0000-0000A8060000}"/>
    <cellStyle name="20% - Accent5 2 3 2 2 3 2" xfId="21584" xr:uid="{699E77C0-AE00-4082-BDD9-BB3703722BA0}"/>
    <cellStyle name="20% - Accent5 2 3 2 2 3 2 2" xfId="36560" xr:uid="{971C84BE-D7C2-4CDF-B126-EDE3F72A72EE}"/>
    <cellStyle name="20% - Accent5 2 3 2 2 3 3" xfId="28956" xr:uid="{548BEE32-BA19-4DC9-8AE1-E7C438DF82A3}"/>
    <cellStyle name="20% - Accent5 2 3 2 2 4" xfId="3649" xr:uid="{00000000-0005-0000-0000-0000A9060000}"/>
    <cellStyle name="20% - Accent5 2 3 2 2 4 2" xfId="21583" xr:uid="{B13CB17C-0EE4-4DD6-8CEF-D80B404DEA92}"/>
    <cellStyle name="20% - Accent5 2 3 2 2 4 2 2" xfId="36559" xr:uid="{D75A01AC-B566-4548-84C9-F60D7FDE3369}"/>
    <cellStyle name="20% - Accent5 2 3 2 2 4 3" xfId="28955" xr:uid="{7B70CDCD-DC80-400E-B708-7F25639E0EEE}"/>
    <cellStyle name="20% - Accent5 2 3 2 2 5" xfId="21588" xr:uid="{6E34F94D-D186-4269-945E-B46332C9309A}"/>
    <cellStyle name="20% - Accent5 2 3 2 2 5 2" xfId="36564" xr:uid="{67CD7AFA-DD38-4D43-B8DD-B628BE11E8A3}"/>
    <cellStyle name="20% - Accent5 2 3 2 2 6" xfId="28960" xr:uid="{62AE5819-254F-4554-B8FD-297FCFD06013}"/>
    <cellStyle name="20% - Accent5 2 3 2 3" xfId="3648" xr:uid="{00000000-0005-0000-0000-0000AA060000}"/>
    <cellStyle name="20% - Accent5 2 3 2 3 2" xfId="3647" xr:uid="{00000000-0005-0000-0000-0000AB060000}"/>
    <cellStyle name="20% - Accent5 2 3 2 3 2 2" xfId="3646" xr:uid="{00000000-0005-0000-0000-0000AC060000}"/>
    <cellStyle name="20% - Accent5 2 3 2 3 2 2 2" xfId="21580" xr:uid="{EB9626D6-A7D8-44E7-B978-AD1F6759E6D1}"/>
    <cellStyle name="20% - Accent5 2 3 2 3 2 2 2 2" xfId="36556" xr:uid="{C11EC669-FA43-4DA3-B5FC-794005683019}"/>
    <cellStyle name="20% - Accent5 2 3 2 3 2 2 3" xfId="28952" xr:uid="{E7F9FB00-94AD-4C29-BD10-13E137479499}"/>
    <cellStyle name="20% - Accent5 2 3 2 3 2 3" xfId="3645" xr:uid="{00000000-0005-0000-0000-0000AD060000}"/>
    <cellStyle name="20% - Accent5 2 3 2 3 2 3 2" xfId="21579" xr:uid="{A384F986-1BFB-45EB-A250-DDDA4B915DAE}"/>
    <cellStyle name="20% - Accent5 2 3 2 3 2 3 2 2" xfId="36555" xr:uid="{67265054-A04F-4673-BCC3-1ACE1873BBB5}"/>
    <cellStyle name="20% - Accent5 2 3 2 3 2 3 3" xfId="28951" xr:uid="{1C66A485-B287-4933-9A3F-E55B17880A6D}"/>
    <cellStyle name="20% - Accent5 2 3 2 3 2 4" xfId="21581" xr:uid="{DB72F92B-E0C1-41E8-99F1-FC3D42A53207}"/>
    <cellStyle name="20% - Accent5 2 3 2 3 2 4 2" xfId="36557" xr:uid="{DCC53194-A9B8-45F2-BF38-43916912298E}"/>
    <cellStyle name="20% - Accent5 2 3 2 3 2 5" xfId="28953" xr:uid="{EFCE7F1E-F4E6-4F95-91C5-0223A1BBC01F}"/>
    <cellStyle name="20% - Accent5 2 3 2 3 3" xfId="3644" xr:uid="{00000000-0005-0000-0000-0000AE060000}"/>
    <cellStyle name="20% - Accent5 2 3 2 3 3 2" xfId="21578" xr:uid="{DE66A25A-55E1-4BEF-AA23-281EB0CD9828}"/>
    <cellStyle name="20% - Accent5 2 3 2 3 3 2 2" xfId="36554" xr:uid="{7483B227-2452-4D59-80BF-B669310493B9}"/>
    <cellStyle name="20% - Accent5 2 3 2 3 3 3" xfId="28950" xr:uid="{8D2AD199-7E3B-4379-A13D-2E823E1ACB47}"/>
    <cellStyle name="20% - Accent5 2 3 2 3 4" xfId="3643" xr:uid="{00000000-0005-0000-0000-0000AF060000}"/>
    <cellStyle name="20% - Accent5 2 3 2 3 4 2" xfId="21577" xr:uid="{FB64B33E-5F46-46D8-9844-3D8F143190EE}"/>
    <cellStyle name="20% - Accent5 2 3 2 3 4 2 2" xfId="36553" xr:uid="{E5FE9A0E-A2EE-4A4F-B44D-11B0D1ECD0DC}"/>
    <cellStyle name="20% - Accent5 2 3 2 3 4 3" xfId="28949" xr:uid="{AF0A799F-9142-4472-9213-C6BA89161321}"/>
    <cellStyle name="20% - Accent5 2 3 2 3 5" xfId="21582" xr:uid="{8AF5FDA1-4753-4FD6-A4ED-3E5C4CD874B4}"/>
    <cellStyle name="20% - Accent5 2 3 2 3 5 2" xfId="36558" xr:uid="{1AD53FBA-4BD3-406D-A5BA-F200F1181482}"/>
    <cellStyle name="20% - Accent5 2 3 2 3 6" xfId="28954" xr:uid="{825224FC-57D0-45D9-BF53-3455BF10C047}"/>
    <cellStyle name="20% - Accent5 2 3 2 4" xfId="3642" xr:uid="{00000000-0005-0000-0000-0000B0060000}"/>
    <cellStyle name="20% - Accent5 2 3 2 4 2" xfId="3641" xr:uid="{00000000-0005-0000-0000-0000B1060000}"/>
    <cellStyle name="20% - Accent5 2 3 2 4 2 2" xfId="21575" xr:uid="{116F0FCE-8167-4A2B-8E43-B8A2BF87CE84}"/>
    <cellStyle name="20% - Accent5 2 3 2 4 2 2 2" xfId="36551" xr:uid="{B121022B-BBD9-482B-AAA0-B3331A94E106}"/>
    <cellStyle name="20% - Accent5 2 3 2 4 2 3" xfId="28947" xr:uid="{C0CE9090-B4C4-48F1-B5C8-8AF6CA844A43}"/>
    <cellStyle name="20% - Accent5 2 3 2 4 3" xfId="3640" xr:uid="{00000000-0005-0000-0000-0000B2060000}"/>
    <cellStyle name="20% - Accent5 2 3 2 4 3 2" xfId="21574" xr:uid="{64B38CDE-D606-4240-B1A9-CDE8744FB3C6}"/>
    <cellStyle name="20% - Accent5 2 3 2 4 3 2 2" xfId="36550" xr:uid="{013253B6-D0CA-45BC-A5CE-EEECE31769F6}"/>
    <cellStyle name="20% - Accent5 2 3 2 4 3 3" xfId="28946" xr:uid="{04841177-BB64-4390-8944-2C80FC0A9A9D}"/>
    <cellStyle name="20% - Accent5 2 3 2 4 4" xfId="21576" xr:uid="{45D8A44D-490A-467C-86B6-C3A8601D362C}"/>
    <cellStyle name="20% - Accent5 2 3 2 4 4 2" xfId="36552" xr:uid="{DB1F2C54-D490-443C-93FF-7BEDC52D91BE}"/>
    <cellStyle name="20% - Accent5 2 3 2 4 5" xfId="28948" xr:uid="{21588618-B163-4FCD-87BB-77FDAB7D32DE}"/>
    <cellStyle name="20% - Accent5 2 3 2 5" xfId="3639" xr:uid="{00000000-0005-0000-0000-0000B3060000}"/>
    <cellStyle name="20% - Accent5 2 3 2 5 2" xfId="21573" xr:uid="{DD9FB861-8DA3-479F-A77E-AC76408BC99A}"/>
    <cellStyle name="20% - Accent5 2 3 2 5 2 2" xfId="36549" xr:uid="{15178633-8BC6-4B12-BD0D-E554FA945D09}"/>
    <cellStyle name="20% - Accent5 2 3 2 5 3" xfId="28945" xr:uid="{B61E172C-0265-4023-B8DB-A35B4F7F0586}"/>
    <cellStyle name="20% - Accent5 2 3 2 6" xfId="3638" xr:uid="{00000000-0005-0000-0000-0000B4060000}"/>
    <cellStyle name="20% - Accent5 2 3 2 6 2" xfId="21572" xr:uid="{9DD851E5-B44C-4128-84C0-B40D55C3D7A0}"/>
    <cellStyle name="20% - Accent5 2 3 2 6 2 2" xfId="36548" xr:uid="{06495BCE-D316-44B0-A77C-8380D1A27673}"/>
    <cellStyle name="20% - Accent5 2 3 2 6 3" xfId="28944" xr:uid="{CCB75481-A03C-46D6-8A98-B1A5563530E9}"/>
    <cellStyle name="20% - Accent5 2 3 2 7" xfId="21589" xr:uid="{C855BD4C-D3D8-479D-A52B-2EE217DD135A}"/>
    <cellStyle name="20% - Accent5 2 3 2 7 2" xfId="36565" xr:uid="{4A6C7FF5-79F4-4C23-A695-585770D378C3}"/>
    <cellStyle name="20% - Accent5 2 3 2 8" xfId="28961" xr:uid="{02DBF673-A4D2-43F6-8F1B-1601FC3BE3DB}"/>
    <cellStyle name="20% - Accent5 2 3 3" xfId="3637" xr:uid="{00000000-0005-0000-0000-0000B5060000}"/>
    <cellStyle name="20% - Accent5 2 3 3 2" xfId="3636" xr:uid="{00000000-0005-0000-0000-0000B6060000}"/>
    <cellStyle name="20% - Accent5 2 3 3 2 2" xfId="3635" xr:uid="{00000000-0005-0000-0000-0000B7060000}"/>
    <cellStyle name="20% - Accent5 2 3 3 2 2 2" xfId="21569" xr:uid="{931FB5FE-0C90-4F07-BD41-261321710EF3}"/>
    <cellStyle name="20% - Accent5 2 3 3 2 2 2 2" xfId="36545" xr:uid="{CB706413-D64F-4D56-9AD9-C2B62802DEEF}"/>
    <cellStyle name="20% - Accent5 2 3 3 2 2 3" xfId="28941" xr:uid="{DDE9603B-132D-42F2-AD0E-4449C01EB187}"/>
    <cellStyle name="20% - Accent5 2 3 3 2 3" xfId="3634" xr:uid="{00000000-0005-0000-0000-0000B8060000}"/>
    <cellStyle name="20% - Accent5 2 3 3 2 3 2" xfId="21568" xr:uid="{573765E8-B6EE-4266-9062-A32AEC5BE64E}"/>
    <cellStyle name="20% - Accent5 2 3 3 2 3 2 2" xfId="36544" xr:uid="{6C08D901-894C-49EF-8CD7-4EA643203648}"/>
    <cellStyle name="20% - Accent5 2 3 3 2 3 3" xfId="28940" xr:uid="{F4083737-B2E8-4636-AB33-EBD8BA4C1586}"/>
    <cellStyle name="20% - Accent5 2 3 3 2 4" xfId="21570" xr:uid="{98BA62F9-553F-48D1-BE2F-C03485B57E13}"/>
    <cellStyle name="20% - Accent5 2 3 3 2 4 2" xfId="36546" xr:uid="{7D4B46EB-EE4F-4A8D-A43B-D9EFB4DE4417}"/>
    <cellStyle name="20% - Accent5 2 3 3 2 5" xfId="28942" xr:uid="{FBE2A78E-D20B-4DA9-91C7-F59287D84BA4}"/>
    <cellStyle name="20% - Accent5 2 3 3 3" xfId="3633" xr:uid="{00000000-0005-0000-0000-0000B9060000}"/>
    <cellStyle name="20% - Accent5 2 3 3 3 2" xfId="21567" xr:uid="{B7F7F12D-77E4-44C6-8E23-6E0DB9E312C0}"/>
    <cellStyle name="20% - Accent5 2 3 3 3 2 2" xfId="36543" xr:uid="{144FBFD5-5125-4D8B-9AF1-A7634CFDD19B}"/>
    <cellStyle name="20% - Accent5 2 3 3 3 3" xfId="28939" xr:uid="{4BD5D8E9-011C-4028-BE81-204BC7F22C5C}"/>
    <cellStyle name="20% - Accent5 2 3 3 4" xfId="3632" xr:uid="{00000000-0005-0000-0000-0000BA060000}"/>
    <cellStyle name="20% - Accent5 2 3 3 4 2" xfId="21566" xr:uid="{CDE0CEFF-7D54-4385-8286-93D953A80CBF}"/>
    <cellStyle name="20% - Accent5 2 3 3 4 2 2" xfId="36542" xr:uid="{EA1B3988-9BBB-478F-B6F8-7D70CA08BDA8}"/>
    <cellStyle name="20% - Accent5 2 3 3 4 3" xfId="28938" xr:uid="{0291DBC5-3BFA-4FDD-8C53-B6045EFFCC4A}"/>
    <cellStyle name="20% - Accent5 2 3 3 5" xfId="21571" xr:uid="{BA275C2F-725B-49BE-8278-49D4CF61EBAD}"/>
    <cellStyle name="20% - Accent5 2 3 3 5 2" xfId="36547" xr:uid="{A2731BED-0284-4163-A0ED-6AC34414365A}"/>
    <cellStyle name="20% - Accent5 2 3 3 6" xfId="28943" xr:uid="{2821C6D5-0E96-449C-9268-7E41966A613D}"/>
    <cellStyle name="20% - Accent5 2 3 4" xfId="3631" xr:uid="{00000000-0005-0000-0000-0000BB060000}"/>
    <cellStyle name="20% - Accent5 2 3 4 2" xfId="3630" xr:uid="{00000000-0005-0000-0000-0000BC060000}"/>
    <cellStyle name="20% - Accent5 2 3 4 2 2" xfId="3629" xr:uid="{00000000-0005-0000-0000-0000BD060000}"/>
    <cellStyle name="20% - Accent5 2 3 4 2 2 2" xfId="21563" xr:uid="{9E7ABEAD-0402-411B-8D82-1DBDA6929D51}"/>
    <cellStyle name="20% - Accent5 2 3 4 2 2 2 2" xfId="36539" xr:uid="{63A2CA50-1737-4D81-B1CF-58E291527475}"/>
    <cellStyle name="20% - Accent5 2 3 4 2 2 3" xfId="28935" xr:uid="{A29579A3-081C-4506-AAA8-C6F37F90817A}"/>
    <cellStyle name="20% - Accent5 2 3 4 2 3" xfId="3628" xr:uid="{00000000-0005-0000-0000-0000BE060000}"/>
    <cellStyle name="20% - Accent5 2 3 4 2 3 2" xfId="21562" xr:uid="{D255680E-FAB4-4BC8-90D3-071E43749592}"/>
    <cellStyle name="20% - Accent5 2 3 4 2 3 2 2" xfId="36538" xr:uid="{A6C21608-8E1F-4A5B-885D-55E25D750AD9}"/>
    <cellStyle name="20% - Accent5 2 3 4 2 3 3" xfId="28934" xr:uid="{8931186D-809A-4C62-9783-28EC9F883C7E}"/>
    <cellStyle name="20% - Accent5 2 3 4 2 4" xfId="21564" xr:uid="{71003C02-EAB7-40A6-ACF5-A32ADE5470E5}"/>
    <cellStyle name="20% - Accent5 2 3 4 2 4 2" xfId="36540" xr:uid="{99F47A9F-9842-4602-885A-86B189D5C3D6}"/>
    <cellStyle name="20% - Accent5 2 3 4 2 5" xfId="28936" xr:uid="{5E58A1B5-D741-448C-9A7B-E8B8888F4317}"/>
    <cellStyle name="20% - Accent5 2 3 4 3" xfId="3627" xr:uid="{00000000-0005-0000-0000-0000BF060000}"/>
    <cellStyle name="20% - Accent5 2 3 4 3 2" xfId="21561" xr:uid="{674282DB-384E-4761-A89B-FACBE6A56B5D}"/>
    <cellStyle name="20% - Accent5 2 3 4 3 2 2" xfId="36537" xr:uid="{83CBFD53-94B4-475F-8627-A0C0A7EF8F7E}"/>
    <cellStyle name="20% - Accent5 2 3 4 3 3" xfId="28933" xr:uid="{08EDBD1D-E99A-4BD4-996B-EA2A4FDE814D}"/>
    <cellStyle name="20% - Accent5 2 3 4 4" xfId="3626" xr:uid="{00000000-0005-0000-0000-0000C0060000}"/>
    <cellStyle name="20% - Accent5 2 3 4 4 2" xfId="21560" xr:uid="{8F394B6C-B908-4220-8F43-E89CC4C87C45}"/>
    <cellStyle name="20% - Accent5 2 3 4 4 2 2" xfId="36536" xr:uid="{854FE5A9-159C-44EE-9D0B-053006881156}"/>
    <cellStyle name="20% - Accent5 2 3 4 4 3" xfId="28932" xr:uid="{47FADF62-84FA-4E50-8E8A-683720913444}"/>
    <cellStyle name="20% - Accent5 2 3 4 5" xfId="21565" xr:uid="{EB5B54D8-9D06-4254-9881-18547245E0C9}"/>
    <cellStyle name="20% - Accent5 2 3 4 5 2" xfId="36541" xr:uid="{B91C75E1-63E7-485C-86A2-6ED4DD4F18DB}"/>
    <cellStyle name="20% - Accent5 2 3 4 6" xfId="28937" xr:uid="{B373C22A-DEEA-4713-920B-6B077FD62844}"/>
    <cellStyle name="20% - Accent5 2 3 5" xfId="3625" xr:uid="{00000000-0005-0000-0000-0000C1060000}"/>
    <cellStyle name="20% - Accent5 2 3 5 2" xfId="3624" xr:uid="{00000000-0005-0000-0000-0000C2060000}"/>
    <cellStyle name="20% - Accent5 2 3 5 2 2" xfId="21558" xr:uid="{F14724B0-308C-4EE5-A790-6A864CB6163A}"/>
    <cellStyle name="20% - Accent5 2 3 5 2 2 2" xfId="36534" xr:uid="{DA190C7C-E4C1-4F02-AD1C-6FF29109AF3F}"/>
    <cellStyle name="20% - Accent5 2 3 5 2 3" xfId="28930" xr:uid="{23F559C0-46E4-4E26-BC1D-666EBE51C9A0}"/>
    <cellStyle name="20% - Accent5 2 3 5 3" xfId="3623" xr:uid="{00000000-0005-0000-0000-0000C3060000}"/>
    <cellStyle name="20% - Accent5 2 3 5 3 2" xfId="21557" xr:uid="{65CE3952-1AED-49D7-984F-DBEB86BC699D}"/>
    <cellStyle name="20% - Accent5 2 3 5 3 2 2" xfId="36533" xr:uid="{BA4F89F5-F8FA-4A13-8D40-35ECCF182943}"/>
    <cellStyle name="20% - Accent5 2 3 5 3 3" xfId="28929" xr:uid="{3490AA5D-621E-468A-A609-7793553C3387}"/>
    <cellStyle name="20% - Accent5 2 3 5 4" xfId="21559" xr:uid="{F6E01C37-FEBA-4C57-89AB-1F89AC0FE710}"/>
    <cellStyle name="20% - Accent5 2 3 5 4 2" xfId="36535" xr:uid="{C62BF3CA-583E-4752-BB8B-DBC58F940BF1}"/>
    <cellStyle name="20% - Accent5 2 3 5 5" xfId="28931" xr:uid="{28EBC8CC-9BEF-49D2-9D00-9BEF980E2821}"/>
    <cellStyle name="20% - Accent5 2 3 6" xfId="3622" xr:uid="{00000000-0005-0000-0000-0000C4060000}"/>
    <cellStyle name="20% - Accent5 2 3 6 2" xfId="21556" xr:uid="{9485D8D3-EBFE-4DFF-8A23-1D6E07A316F0}"/>
    <cellStyle name="20% - Accent5 2 3 6 2 2" xfId="36532" xr:uid="{84B5138E-02DB-450F-BB5E-181DA540674F}"/>
    <cellStyle name="20% - Accent5 2 3 6 3" xfId="28928" xr:uid="{319B4A8B-9C50-4AAD-93B1-2702B8D4F595}"/>
    <cellStyle name="20% - Accent5 2 3 7" xfId="3621" xr:uid="{00000000-0005-0000-0000-0000C5060000}"/>
    <cellStyle name="20% - Accent5 2 3 7 2" xfId="21555" xr:uid="{8E48DECC-B3BD-4660-BB03-F43E8AE0EEF1}"/>
    <cellStyle name="20% - Accent5 2 3 7 2 2" xfId="36531" xr:uid="{CADCCD68-8D02-4954-B1BA-96C753793821}"/>
    <cellStyle name="20% - Accent5 2 3 7 3" xfId="28927" xr:uid="{3AC5C9A1-A176-4798-99EA-6395AC6EBA5A}"/>
    <cellStyle name="20% - Accent5 2 3 8" xfId="21590" xr:uid="{2B28EFB6-0C2F-4F1D-84BF-0E471A629024}"/>
    <cellStyle name="20% - Accent5 2 3 8 2" xfId="36566" xr:uid="{EB06D308-992C-4684-88ED-A27807C86A01}"/>
    <cellStyle name="20% - Accent5 2 3 9" xfId="28962" xr:uid="{01C84DA1-9028-4B7C-9D55-7D871821C5C1}"/>
    <cellStyle name="20% - Accent5 2 4" xfId="3620" xr:uid="{00000000-0005-0000-0000-0000C6060000}"/>
    <cellStyle name="20% - Accent5 2 4 2" xfId="3619" xr:uid="{00000000-0005-0000-0000-0000C7060000}"/>
    <cellStyle name="20% - Accent5 2 4 2 2" xfId="3618" xr:uid="{00000000-0005-0000-0000-0000C8060000}"/>
    <cellStyle name="20% - Accent5 2 4 2 2 2" xfId="3617" xr:uid="{00000000-0005-0000-0000-0000C9060000}"/>
    <cellStyle name="20% - Accent5 2 4 2 2 2 2" xfId="3616" xr:uid="{00000000-0005-0000-0000-0000CA060000}"/>
    <cellStyle name="20% - Accent5 2 4 2 2 2 2 2" xfId="21550" xr:uid="{04E5E28D-DF85-4742-87B3-CA39080EB350}"/>
    <cellStyle name="20% - Accent5 2 4 2 2 2 2 2 2" xfId="36526" xr:uid="{52943DAD-48AF-4BE3-A820-64CD2BF38536}"/>
    <cellStyle name="20% - Accent5 2 4 2 2 2 2 3" xfId="28922" xr:uid="{72D4F76D-644D-4186-8A3F-8FFB059284AB}"/>
    <cellStyle name="20% - Accent5 2 4 2 2 2 3" xfId="3615" xr:uid="{00000000-0005-0000-0000-0000CB060000}"/>
    <cellStyle name="20% - Accent5 2 4 2 2 2 3 2" xfId="21549" xr:uid="{C83295F5-DBC9-49FF-8DB0-6BF115BD256D}"/>
    <cellStyle name="20% - Accent5 2 4 2 2 2 3 2 2" xfId="36525" xr:uid="{C0FB6AD1-8D7D-4B8D-900D-CF491EE55E10}"/>
    <cellStyle name="20% - Accent5 2 4 2 2 2 3 3" xfId="28921" xr:uid="{D9C1EB64-6985-41A3-9A4A-D3D08A1CB4D1}"/>
    <cellStyle name="20% - Accent5 2 4 2 2 2 4" xfId="21551" xr:uid="{9F03BCE7-ED92-410D-A7A1-BAF355B9F8BF}"/>
    <cellStyle name="20% - Accent5 2 4 2 2 2 4 2" xfId="36527" xr:uid="{7AA936DB-7B25-4583-A9E7-0851B4BB2FD2}"/>
    <cellStyle name="20% - Accent5 2 4 2 2 2 5" xfId="28923" xr:uid="{F52144F9-1F05-4FFE-94E4-C45509BA4432}"/>
    <cellStyle name="20% - Accent5 2 4 2 2 3" xfId="3614" xr:uid="{00000000-0005-0000-0000-0000CC060000}"/>
    <cellStyle name="20% - Accent5 2 4 2 2 3 2" xfId="21548" xr:uid="{ADEA4673-9BBD-4BBD-89AE-A2C042D641AE}"/>
    <cellStyle name="20% - Accent5 2 4 2 2 3 2 2" xfId="36524" xr:uid="{0AA68D20-6469-41C4-8350-DD1DA06E0D07}"/>
    <cellStyle name="20% - Accent5 2 4 2 2 3 3" xfId="28920" xr:uid="{4332EDB2-51C8-4F03-98F0-31066A11685F}"/>
    <cellStyle name="20% - Accent5 2 4 2 2 4" xfId="3613" xr:uid="{00000000-0005-0000-0000-0000CD060000}"/>
    <cellStyle name="20% - Accent5 2 4 2 2 4 2" xfId="21547" xr:uid="{FE8B5313-55ED-40F9-8DED-80D22238EEC9}"/>
    <cellStyle name="20% - Accent5 2 4 2 2 4 2 2" xfId="36523" xr:uid="{722D89BA-A57A-45AC-B40E-DDEDC93B08BE}"/>
    <cellStyle name="20% - Accent5 2 4 2 2 4 3" xfId="28919" xr:uid="{30440A76-BBE6-46CF-B98C-B45F23FEA9AE}"/>
    <cellStyle name="20% - Accent5 2 4 2 2 5" xfId="21552" xr:uid="{283CA163-90A3-4387-A5CA-81D3E30DEBE2}"/>
    <cellStyle name="20% - Accent5 2 4 2 2 5 2" xfId="36528" xr:uid="{E91B9656-FEDA-4F7B-9B0B-C6103D721AE5}"/>
    <cellStyle name="20% - Accent5 2 4 2 2 6" xfId="28924" xr:uid="{E27D11A9-1F0A-4872-A693-00096C142651}"/>
    <cellStyle name="20% - Accent5 2 4 2 3" xfId="3612" xr:uid="{00000000-0005-0000-0000-0000CE060000}"/>
    <cellStyle name="20% - Accent5 2 4 2 3 2" xfId="3611" xr:uid="{00000000-0005-0000-0000-0000CF060000}"/>
    <cellStyle name="20% - Accent5 2 4 2 3 2 2" xfId="3610" xr:uid="{00000000-0005-0000-0000-0000D0060000}"/>
    <cellStyle name="20% - Accent5 2 4 2 3 2 2 2" xfId="21544" xr:uid="{5FCD3C53-0994-439A-91F9-A30C42D611ED}"/>
    <cellStyle name="20% - Accent5 2 4 2 3 2 2 2 2" xfId="36520" xr:uid="{3843B66A-2331-4C23-A853-0D7C862AC46D}"/>
    <cellStyle name="20% - Accent5 2 4 2 3 2 2 3" xfId="28916" xr:uid="{ADD7FD5B-4E92-45D1-8D31-5B40270991EB}"/>
    <cellStyle name="20% - Accent5 2 4 2 3 2 3" xfId="3609" xr:uid="{00000000-0005-0000-0000-0000D1060000}"/>
    <cellStyle name="20% - Accent5 2 4 2 3 2 3 2" xfId="21543" xr:uid="{5FCAC723-D5A8-46D0-90C1-1507370B703B}"/>
    <cellStyle name="20% - Accent5 2 4 2 3 2 3 2 2" xfId="36519" xr:uid="{497B80FE-32E6-44BB-8049-BDE3A41D4299}"/>
    <cellStyle name="20% - Accent5 2 4 2 3 2 3 3" xfId="28915" xr:uid="{EDCD3623-1066-4439-B48F-753A7AE16B5D}"/>
    <cellStyle name="20% - Accent5 2 4 2 3 2 4" xfId="21545" xr:uid="{CEC1D255-8B99-4594-A15F-96D4015F09DF}"/>
    <cellStyle name="20% - Accent5 2 4 2 3 2 4 2" xfId="36521" xr:uid="{5E5DD304-03DA-4739-9E59-8F11493A3FEF}"/>
    <cellStyle name="20% - Accent5 2 4 2 3 2 5" xfId="28917" xr:uid="{381C57FB-CA8D-472A-B63B-B3553F21A559}"/>
    <cellStyle name="20% - Accent5 2 4 2 3 3" xfId="3608" xr:uid="{00000000-0005-0000-0000-0000D2060000}"/>
    <cellStyle name="20% - Accent5 2 4 2 3 3 2" xfId="21542" xr:uid="{3FE67AFE-DE0A-4399-BF6B-8AD8AF4A5A10}"/>
    <cellStyle name="20% - Accent5 2 4 2 3 3 2 2" xfId="36518" xr:uid="{94CBA39F-BC1D-46D3-8AFD-83DC58E92B11}"/>
    <cellStyle name="20% - Accent5 2 4 2 3 3 3" xfId="28914" xr:uid="{752499AD-CEAC-4656-A0F0-509E231D7D7A}"/>
    <cellStyle name="20% - Accent5 2 4 2 3 4" xfId="3607" xr:uid="{00000000-0005-0000-0000-0000D3060000}"/>
    <cellStyle name="20% - Accent5 2 4 2 3 4 2" xfId="21541" xr:uid="{2935F690-5E86-4FFD-A062-C98AB37B7399}"/>
    <cellStyle name="20% - Accent5 2 4 2 3 4 2 2" xfId="36517" xr:uid="{8C9F45EE-5937-4F0B-90AD-AA942673C4E6}"/>
    <cellStyle name="20% - Accent5 2 4 2 3 4 3" xfId="28913" xr:uid="{AFAD43FA-C803-4057-9D58-C18C1CFD4AA1}"/>
    <cellStyle name="20% - Accent5 2 4 2 3 5" xfId="21546" xr:uid="{C47EF4E6-79F6-414C-8651-5EBCEDF18312}"/>
    <cellStyle name="20% - Accent5 2 4 2 3 5 2" xfId="36522" xr:uid="{462FA4E9-A2CA-40BA-8AAE-E8C0D2CD6CFE}"/>
    <cellStyle name="20% - Accent5 2 4 2 3 6" xfId="28918" xr:uid="{F55FBCDC-540C-40D6-B1EE-20262EC13F44}"/>
    <cellStyle name="20% - Accent5 2 4 2 4" xfId="3606" xr:uid="{00000000-0005-0000-0000-0000D4060000}"/>
    <cellStyle name="20% - Accent5 2 4 2 4 2" xfId="3605" xr:uid="{00000000-0005-0000-0000-0000D5060000}"/>
    <cellStyle name="20% - Accent5 2 4 2 4 2 2" xfId="21539" xr:uid="{FD8F07CE-B19C-414E-961E-DEDEE1267574}"/>
    <cellStyle name="20% - Accent5 2 4 2 4 2 2 2" xfId="36515" xr:uid="{1A8D108A-601B-4C15-9E31-FC4B56D0370D}"/>
    <cellStyle name="20% - Accent5 2 4 2 4 2 3" xfId="28911" xr:uid="{ABC2628F-E202-4008-A359-582A013C5816}"/>
    <cellStyle name="20% - Accent5 2 4 2 4 3" xfId="3604" xr:uid="{00000000-0005-0000-0000-0000D6060000}"/>
    <cellStyle name="20% - Accent5 2 4 2 4 3 2" xfId="21538" xr:uid="{9B0CFA91-BFDD-4C5D-AA81-A164F7EA953F}"/>
    <cellStyle name="20% - Accent5 2 4 2 4 3 2 2" xfId="36514" xr:uid="{33522344-AC60-4B5B-A4D5-FEA6B845E0CC}"/>
    <cellStyle name="20% - Accent5 2 4 2 4 3 3" xfId="28910" xr:uid="{B1FEE9A2-F789-4272-B753-452E315384FD}"/>
    <cellStyle name="20% - Accent5 2 4 2 4 4" xfId="21540" xr:uid="{0E47B16E-A217-4AC4-97A8-E0DC8DF31B75}"/>
    <cellStyle name="20% - Accent5 2 4 2 4 4 2" xfId="36516" xr:uid="{E1A48DBD-C95F-4B55-8DA4-0B14D3F848D2}"/>
    <cellStyle name="20% - Accent5 2 4 2 4 5" xfId="28912" xr:uid="{3D9CD6C7-4658-4D9C-9DF5-EF77962D71E7}"/>
    <cellStyle name="20% - Accent5 2 4 2 5" xfId="3603" xr:uid="{00000000-0005-0000-0000-0000D7060000}"/>
    <cellStyle name="20% - Accent5 2 4 2 5 2" xfId="21537" xr:uid="{1FFD2419-A2D2-46FC-BB5B-197031B4D1DD}"/>
    <cellStyle name="20% - Accent5 2 4 2 5 2 2" xfId="36513" xr:uid="{827105E3-3DB0-47AB-8BE8-657A0C10070B}"/>
    <cellStyle name="20% - Accent5 2 4 2 5 3" xfId="28909" xr:uid="{FAE6C8F2-456E-47DB-8149-DED0371E2768}"/>
    <cellStyle name="20% - Accent5 2 4 2 6" xfId="3602" xr:uid="{00000000-0005-0000-0000-0000D8060000}"/>
    <cellStyle name="20% - Accent5 2 4 2 6 2" xfId="21536" xr:uid="{2B52DB81-0C23-44B6-AB10-A8D02DEF4823}"/>
    <cellStyle name="20% - Accent5 2 4 2 6 2 2" xfId="36512" xr:uid="{2F713B8C-A37F-492E-8CAE-EF1D12497418}"/>
    <cellStyle name="20% - Accent5 2 4 2 6 3" xfId="28908" xr:uid="{014C6B59-3D94-45A0-9819-B8BC560D8FEC}"/>
    <cellStyle name="20% - Accent5 2 4 2 7" xfId="21553" xr:uid="{66F1F191-045D-4ADD-9566-E6D1FA839040}"/>
    <cellStyle name="20% - Accent5 2 4 2 7 2" xfId="36529" xr:uid="{DE426D3D-1AC5-43D4-8771-E55FACB23481}"/>
    <cellStyle name="20% - Accent5 2 4 2 8" xfId="28925" xr:uid="{9B781E38-DAEE-4D86-89C9-6CED8DF684A0}"/>
    <cellStyle name="20% - Accent5 2 4 3" xfId="3601" xr:uid="{00000000-0005-0000-0000-0000D9060000}"/>
    <cellStyle name="20% - Accent5 2 4 3 2" xfId="3600" xr:uid="{00000000-0005-0000-0000-0000DA060000}"/>
    <cellStyle name="20% - Accent5 2 4 3 2 2" xfId="3599" xr:uid="{00000000-0005-0000-0000-0000DB060000}"/>
    <cellStyle name="20% - Accent5 2 4 3 2 2 2" xfId="21533" xr:uid="{2FD181F0-5726-47D0-B6CB-D952A496C979}"/>
    <cellStyle name="20% - Accent5 2 4 3 2 2 2 2" xfId="36509" xr:uid="{E401EEE5-096D-444A-8C3A-A91B25B0E827}"/>
    <cellStyle name="20% - Accent5 2 4 3 2 2 3" xfId="28905" xr:uid="{086D2F9C-A8B5-452F-BA36-12A28114BF49}"/>
    <cellStyle name="20% - Accent5 2 4 3 2 3" xfId="3598" xr:uid="{00000000-0005-0000-0000-0000DC060000}"/>
    <cellStyle name="20% - Accent5 2 4 3 2 3 2" xfId="21532" xr:uid="{0619CD98-F4E3-4EF2-8F09-11EB89FE0B97}"/>
    <cellStyle name="20% - Accent5 2 4 3 2 3 2 2" xfId="36508" xr:uid="{029B9CA5-081B-44D3-AD7E-094AD611541A}"/>
    <cellStyle name="20% - Accent5 2 4 3 2 3 3" xfId="28904" xr:uid="{21091E0A-E9E5-43B3-84F8-0F3AD0DE51FD}"/>
    <cellStyle name="20% - Accent5 2 4 3 2 4" xfId="21534" xr:uid="{97AC2B2C-E2D0-4D25-822E-B03736EEEBCD}"/>
    <cellStyle name="20% - Accent5 2 4 3 2 4 2" xfId="36510" xr:uid="{F1749523-7ED6-4A14-9304-7A323949C31D}"/>
    <cellStyle name="20% - Accent5 2 4 3 2 5" xfId="28906" xr:uid="{DDD8F6DE-D123-4831-BF1E-F9028D88B644}"/>
    <cellStyle name="20% - Accent5 2 4 3 3" xfId="3597" xr:uid="{00000000-0005-0000-0000-0000DD060000}"/>
    <cellStyle name="20% - Accent5 2 4 3 3 2" xfId="21531" xr:uid="{1B8F7B17-6EF7-4C31-A4D3-4B2D00FE5772}"/>
    <cellStyle name="20% - Accent5 2 4 3 3 2 2" xfId="36507" xr:uid="{55A7C1B4-351A-45BA-AFAE-979707445BC2}"/>
    <cellStyle name="20% - Accent5 2 4 3 3 3" xfId="28903" xr:uid="{800AE125-BF88-4EF9-8EE4-72376C213CE2}"/>
    <cellStyle name="20% - Accent5 2 4 3 4" xfId="3596" xr:uid="{00000000-0005-0000-0000-0000DE060000}"/>
    <cellStyle name="20% - Accent5 2 4 3 4 2" xfId="21530" xr:uid="{7C51FD93-1808-4BE4-8F9F-FB7CF4F2B470}"/>
    <cellStyle name="20% - Accent5 2 4 3 4 2 2" xfId="36506" xr:uid="{FD07CBC7-7D18-4074-9A23-0B7FB9B3C8EC}"/>
    <cellStyle name="20% - Accent5 2 4 3 4 3" xfId="28902" xr:uid="{E8B6A7FA-C04F-4EB3-A376-57633472367F}"/>
    <cellStyle name="20% - Accent5 2 4 3 5" xfId="21535" xr:uid="{0D474045-1145-43F6-A445-3B9CBBCB3AB6}"/>
    <cellStyle name="20% - Accent5 2 4 3 5 2" xfId="36511" xr:uid="{BE9A16CB-6B1F-461C-9D35-815E3D9E470A}"/>
    <cellStyle name="20% - Accent5 2 4 3 6" xfId="28907" xr:uid="{33F0EE72-A513-4BDA-BE4A-F25F9361FFC9}"/>
    <cellStyle name="20% - Accent5 2 4 4" xfId="3595" xr:uid="{00000000-0005-0000-0000-0000DF060000}"/>
    <cellStyle name="20% - Accent5 2 4 4 2" xfId="3594" xr:uid="{00000000-0005-0000-0000-0000E0060000}"/>
    <cellStyle name="20% - Accent5 2 4 4 2 2" xfId="3593" xr:uid="{00000000-0005-0000-0000-0000E1060000}"/>
    <cellStyle name="20% - Accent5 2 4 4 2 2 2" xfId="21527" xr:uid="{516EFF8C-1366-454F-9640-E241A4A94212}"/>
    <cellStyle name="20% - Accent5 2 4 4 2 2 2 2" xfId="36503" xr:uid="{8A3B32EF-A9F5-440E-8F7B-F4EC3897F87E}"/>
    <cellStyle name="20% - Accent5 2 4 4 2 2 3" xfId="28899" xr:uid="{D18240F1-C3B9-408F-A51C-17F8E357AABD}"/>
    <cellStyle name="20% - Accent5 2 4 4 2 3" xfId="3592" xr:uid="{00000000-0005-0000-0000-0000E2060000}"/>
    <cellStyle name="20% - Accent5 2 4 4 2 3 2" xfId="21526" xr:uid="{3FE552D3-ED5A-451C-A1AB-F4528B2EC6C4}"/>
    <cellStyle name="20% - Accent5 2 4 4 2 3 2 2" xfId="36502" xr:uid="{B46A707D-B929-44E6-A1CF-82AF20FB9792}"/>
    <cellStyle name="20% - Accent5 2 4 4 2 3 3" xfId="28898" xr:uid="{DAC902AF-2F5D-488D-A814-270278DA13D9}"/>
    <cellStyle name="20% - Accent5 2 4 4 2 4" xfId="21528" xr:uid="{DA435823-29EC-4C79-BC64-88960D40AE06}"/>
    <cellStyle name="20% - Accent5 2 4 4 2 4 2" xfId="36504" xr:uid="{7B66C1F2-C261-4713-98E0-5BA71BDE3670}"/>
    <cellStyle name="20% - Accent5 2 4 4 2 5" xfId="28900" xr:uid="{D7587B0A-629D-4A60-854D-7F0901CD350C}"/>
    <cellStyle name="20% - Accent5 2 4 4 3" xfId="3591" xr:uid="{00000000-0005-0000-0000-0000E3060000}"/>
    <cellStyle name="20% - Accent5 2 4 4 3 2" xfId="21525" xr:uid="{1440E898-6E47-439E-89FE-BB2F088FA4F9}"/>
    <cellStyle name="20% - Accent5 2 4 4 3 2 2" xfId="36501" xr:uid="{FA1E9862-29C4-4A8D-9AD5-0BFA39F6BD00}"/>
    <cellStyle name="20% - Accent5 2 4 4 3 3" xfId="28897" xr:uid="{09283920-B147-435B-A694-909CFBA66E72}"/>
    <cellStyle name="20% - Accent5 2 4 4 4" xfId="3590" xr:uid="{00000000-0005-0000-0000-0000E4060000}"/>
    <cellStyle name="20% - Accent5 2 4 4 4 2" xfId="21524" xr:uid="{2AADAC22-0CD5-444C-8EF9-C076BED39155}"/>
    <cellStyle name="20% - Accent5 2 4 4 4 2 2" xfId="36500" xr:uid="{855EBB49-E61C-4E2B-925D-BB16FB4D21B5}"/>
    <cellStyle name="20% - Accent5 2 4 4 4 3" xfId="28896" xr:uid="{0428137F-50C8-43FC-8E16-3BC27817B7AF}"/>
    <cellStyle name="20% - Accent5 2 4 4 5" xfId="21529" xr:uid="{8B3534CB-83FA-4677-A907-E4EFC604207E}"/>
    <cellStyle name="20% - Accent5 2 4 4 5 2" xfId="36505" xr:uid="{2356BE7B-99B8-4A03-AF63-E73635888F9F}"/>
    <cellStyle name="20% - Accent5 2 4 4 6" xfId="28901" xr:uid="{91C0A4B9-E10C-47AA-9DB7-3180641EDC5E}"/>
    <cellStyle name="20% - Accent5 2 4 5" xfId="3589" xr:uid="{00000000-0005-0000-0000-0000E5060000}"/>
    <cellStyle name="20% - Accent5 2 4 5 2" xfId="3588" xr:uid="{00000000-0005-0000-0000-0000E6060000}"/>
    <cellStyle name="20% - Accent5 2 4 5 2 2" xfId="21522" xr:uid="{72836180-41D9-4DB3-B90B-F094B6D1780E}"/>
    <cellStyle name="20% - Accent5 2 4 5 2 2 2" xfId="36498" xr:uid="{46D62F94-B47A-4800-BAB1-6D49964CB1D3}"/>
    <cellStyle name="20% - Accent5 2 4 5 2 3" xfId="28894" xr:uid="{8401A53F-2D22-4344-BF6C-26C4463F409B}"/>
    <cellStyle name="20% - Accent5 2 4 5 3" xfId="3587" xr:uid="{00000000-0005-0000-0000-0000E7060000}"/>
    <cellStyle name="20% - Accent5 2 4 5 3 2" xfId="21521" xr:uid="{B8B2D6FC-479E-4D3C-B5DD-8FD1AF5856CA}"/>
    <cellStyle name="20% - Accent5 2 4 5 3 2 2" xfId="36497" xr:uid="{BC817AC7-EE77-42A5-A617-0CCD06B2C480}"/>
    <cellStyle name="20% - Accent5 2 4 5 3 3" xfId="28893" xr:uid="{A1672372-A51B-4664-9545-FCB404806CE5}"/>
    <cellStyle name="20% - Accent5 2 4 5 4" xfId="21523" xr:uid="{325F762D-4B62-4E45-88AF-51F5FC065FD7}"/>
    <cellStyle name="20% - Accent5 2 4 5 4 2" xfId="36499" xr:uid="{43C8E0A0-A763-427F-B27E-D842DA53F61E}"/>
    <cellStyle name="20% - Accent5 2 4 5 5" xfId="28895" xr:uid="{5F04A3AF-C391-4B48-BCE4-27BFB59BAF74}"/>
    <cellStyle name="20% - Accent5 2 4 6" xfId="3586" xr:uid="{00000000-0005-0000-0000-0000E8060000}"/>
    <cellStyle name="20% - Accent5 2 4 6 2" xfId="21520" xr:uid="{DF8B654D-AFE5-4CE0-B1F5-32F4762F8B39}"/>
    <cellStyle name="20% - Accent5 2 4 6 2 2" xfId="36496" xr:uid="{B779CEA6-83E7-41FA-8B70-688A07D9698C}"/>
    <cellStyle name="20% - Accent5 2 4 6 3" xfId="28892" xr:uid="{95CF063C-1368-403D-B5AF-4B018099F21B}"/>
    <cellStyle name="20% - Accent5 2 4 7" xfId="3585" xr:uid="{00000000-0005-0000-0000-0000E9060000}"/>
    <cellStyle name="20% - Accent5 2 4 7 2" xfId="21519" xr:uid="{60957D35-8E67-4812-92C3-4646B29AA97B}"/>
    <cellStyle name="20% - Accent5 2 4 7 2 2" xfId="36495" xr:uid="{71AD7EDF-FC36-4567-A269-5A1BB73E9F92}"/>
    <cellStyle name="20% - Accent5 2 4 7 3" xfId="28891" xr:uid="{25392D7E-5734-4E08-84D7-8B5DDFD28B57}"/>
    <cellStyle name="20% - Accent5 2 4 8" xfId="21554" xr:uid="{D498D2A3-C93E-4082-BFC4-E53B6F046631}"/>
    <cellStyle name="20% - Accent5 2 4 8 2" xfId="36530" xr:uid="{F0B18ABC-D27F-4CDE-8CB4-145426D1C8CA}"/>
    <cellStyle name="20% - Accent5 2 4 9" xfId="28926" xr:uid="{BF2BC0C2-6F27-475A-8802-915026CB33A9}"/>
    <cellStyle name="20% - Accent5 2 5" xfId="3584" xr:uid="{00000000-0005-0000-0000-0000EA060000}"/>
    <cellStyle name="20% - Accent5 2 5 2" xfId="3583" xr:uid="{00000000-0005-0000-0000-0000EB060000}"/>
    <cellStyle name="20% - Accent5 2 5 2 2" xfId="3582" xr:uid="{00000000-0005-0000-0000-0000EC060000}"/>
    <cellStyle name="20% - Accent5 2 5 2 2 2" xfId="3581" xr:uid="{00000000-0005-0000-0000-0000ED060000}"/>
    <cellStyle name="20% - Accent5 2 5 2 2 2 2" xfId="3580" xr:uid="{00000000-0005-0000-0000-0000EE060000}"/>
    <cellStyle name="20% - Accent5 2 5 2 2 2 2 2" xfId="21514" xr:uid="{C2A0F798-CA91-4B0B-A38C-B58FBF133EAD}"/>
    <cellStyle name="20% - Accent5 2 5 2 2 2 2 2 2" xfId="36490" xr:uid="{E8008B85-17BD-4EF8-9F28-A9FC6240808D}"/>
    <cellStyle name="20% - Accent5 2 5 2 2 2 2 3" xfId="28886" xr:uid="{3D31DAF3-2615-4089-B4CD-013BAE72ECCE}"/>
    <cellStyle name="20% - Accent5 2 5 2 2 2 3" xfId="3579" xr:uid="{00000000-0005-0000-0000-0000EF060000}"/>
    <cellStyle name="20% - Accent5 2 5 2 2 2 3 2" xfId="21513" xr:uid="{DAED8671-613C-4D24-A5DF-D549A747FDD3}"/>
    <cellStyle name="20% - Accent5 2 5 2 2 2 3 2 2" xfId="36489" xr:uid="{E48AEA61-F9F7-4831-9E6B-3B9731403204}"/>
    <cellStyle name="20% - Accent5 2 5 2 2 2 3 3" xfId="28885" xr:uid="{71424A1F-C7CA-45D5-82DC-0D5A2C9DA138}"/>
    <cellStyle name="20% - Accent5 2 5 2 2 2 4" xfId="21515" xr:uid="{50D4EAAF-A4AB-4A47-B984-DB44C8092BF7}"/>
    <cellStyle name="20% - Accent5 2 5 2 2 2 4 2" xfId="36491" xr:uid="{283A1936-1D08-48D7-A054-D9D4873C3A89}"/>
    <cellStyle name="20% - Accent5 2 5 2 2 2 5" xfId="28887" xr:uid="{34DCAEA1-B936-483E-9825-9A1B23E45110}"/>
    <cellStyle name="20% - Accent5 2 5 2 2 3" xfId="3578" xr:uid="{00000000-0005-0000-0000-0000F0060000}"/>
    <cellStyle name="20% - Accent5 2 5 2 2 3 2" xfId="21512" xr:uid="{71365697-D51E-4835-B86D-D5BE954E7D2D}"/>
    <cellStyle name="20% - Accent5 2 5 2 2 3 2 2" xfId="36488" xr:uid="{98BA3537-B811-4229-B7E4-535CD333F75E}"/>
    <cellStyle name="20% - Accent5 2 5 2 2 3 3" xfId="28884" xr:uid="{EF54FA74-7031-489A-9E98-F2AC1548B5A2}"/>
    <cellStyle name="20% - Accent5 2 5 2 2 4" xfId="3577" xr:uid="{00000000-0005-0000-0000-0000F1060000}"/>
    <cellStyle name="20% - Accent5 2 5 2 2 4 2" xfId="21511" xr:uid="{ED704AD4-ECE4-48E1-9F34-E58E27C6A705}"/>
    <cellStyle name="20% - Accent5 2 5 2 2 4 2 2" xfId="36487" xr:uid="{C8DBBDA3-EBC2-4E7D-97A3-FD7A75F1A4BB}"/>
    <cellStyle name="20% - Accent5 2 5 2 2 4 3" xfId="28883" xr:uid="{38808641-1433-457C-AD67-CB014276DB33}"/>
    <cellStyle name="20% - Accent5 2 5 2 2 5" xfId="21516" xr:uid="{95D10039-133D-4251-B27C-7F1F4AC64053}"/>
    <cellStyle name="20% - Accent5 2 5 2 2 5 2" xfId="36492" xr:uid="{FCCD94A6-94D7-4A6D-B359-1E437B96BF0B}"/>
    <cellStyle name="20% - Accent5 2 5 2 2 6" xfId="28888" xr:uid="{7066E31F-9B8A-4DA2-81D6-671603A22059}"/>
    <cellStyle name="20% - Accent5 2 5 2 3" xfId="3576" xr:uid="{00000000-0005-0000-0000-0000F2060000}"/>
    <cellStyle name="20% - Accent5 2 5 2 3 2" xfId="3575" xr:uid="{00000000-0005-0000-0000-0000F3060000}"/>
    <cellStyle name="20% - Accent5 2 5 2 3 2 2" xfId="3574" xr:uid="{00000000-0005-0000-0000-0000F4060000}"/>
    <cellStyle name="20% - Accent5 2 5 2 3 2 2 2" xfId="21508" xr:uid="{24E7CA92-CC90-4EAE-B868-DDF821A56E0F}"/>
    <cellStyle name="20% - Accent5 2 5 2 3 2 2 2 2" xfId="36484" xr:uid="{A2EC4183-5C70-46CA-BA9E-C1788F3BDCA5}"/>
    <cellStyle name="20% - Accent5 2 5 2 3 2 2 3" xfId="28880" xr:uid="{94A4D10A-2B4F-46C7-BDCA-C077A99CACF1}"/>
    <cellStyle name="20% - Accent5 2 5 2 3 2 3" xfId="3573" xr:uid="{00000000-0005-0000-0000-0000F5060000}"/>
    <cellStyle name="20% - Accent5 2 5 2 3 2 3 2" xfId="21507" xr:uid="{2C00C615-08DC-4FCC-8D1C-D8F118A6D157}"/>
    <cellStyle name="20% - Accent5 2 5 2 3 2 3 2 2" xfId="36483" xr:uid="{37D15909-539B-4FC7-A4E9-9B7809186E62}"/>
    <cellStyle name="20% - Accent5 2 5 2 3 2 3 3" xfId="28879" xr:uid="{5B29A270-3AFD-4D93-A8BB-51BFFCEA8B31}"/>
    <cellStyle name="20% - Accent5 2 5 2 3 2 4" xfId="21509" xr:uid="{A52B3E8F-3CFD-44BE-9776-314F0CAD404E}"/>
    <cellStyle name="20% - Accent5 2 5 2 3 2 4 2" xfId="36485" xr:uid="{5CC59D9F-BFCA-4AEE-B284-6D98A65EAE85}"/>
    <cellStyle name="20% - Accent5 2 5 2 3 2 5" xfId="28881" xr:uid="{08F25975-1CE7-4174-825E-FBA81C7F3E55}"/>
    <cellStyle name="20% - Accent5 2 5 2 3 3" xfId="3572" xr:uid="{00000000-0005-0000-0000-0000F6060000}"/>
    <cellStyle name="20% - Accent5 2 5 2 3 3 2" xfId="21506" xr:uid="{34D33AE6-46E9-433C-81E4-A547CC0692B8}"/>
    <cellStyle name="20% - Accent5 2 5 2 3 3 2 2" xfId="36482" xr:uid="{7AF3E604-C08E-4FAD-93E4-CC939A15DB2A}"/>
    <cellStyle name="20% - Accent5 2 5 2 3 3 3" xfId="28878" xr:uid="{BE072C04-ADD5-47E2-A6F3-7C85B78C7654}"/>
    <cellStyle name="20% - Accent5 2 5 2 3 4" xfId="3571" xr:uid="{00000000-0005-0000-0000-0000F7060000}"/>
    <cellStyle name="20% - Accent5 2 5 2 3 4 2" xfId="21505" xr:uid="{F17193A0-F78B-4097-B19C-A8B9C1D362DE}"/>
    <cellStyle name="20% - Accent5 2 5 2 3 4 2 2" xfId="36481" xr:uid="{3D5B8539-2D51-4A27-A3D7-982491AD98A1}"/>
    <cellStyle name="20% - Accent5 2 5 2 3 4 3" xfId="28877" xr:uid="{6DBD5FDE-E103-4F6E-8A9A-0DAD322DF2E2}"/>
    <cellStyle name="20% - Accent5 2 5 2 3 5" xfId="21510" xr:uid="{8F60D57A-7F5A-4BB4-8C03-8E1CFAEEAAAE}"/>
    <cellStyle name="20% - Accent5 2 5 2 3 5 2" xfId="36486" xr:uid="{306B4E76-117A-4047-9688-2C197A03CA8E}"/>
    <cellStyle name="20% - Accent5 2 5 2 3 6" xfId="28882" xr:uid="{5CD0C293-5D24-4D1A-8B03-081D5834FED8}"/>
    <cellStyle name="20% - Accent5 2 5 2 4" xfId="3570" xr:uid="{00000000-0005-0000-0000-0000F8060000}"/>
    <cellStyle name="20% - Accent5 2 5 2 4 2" xfId="3569" xr:uid="{00000000-0005-0000-0000-0000F9060000}"/>
    <cellStyle name="20% - Accent5 2 5 2 4 2 2" xfId="21503" xr:uid="{AA6F37CC-001E-41CD-BEF0-1FED9F6B7A8A}"/>
    <cellStyle name="20% - Accent5 2 5 2 4 2 2 2" xfId="36479" xr:uid="{CC1AB1D0-2B10-4AC5-9593-3052032B2529}"/>
    <cellStyle name="20% - Accent5 2 5 2 4 2 3" xfId="28875" xr:uid="{276CF935-881E-4CF3-A348-E4C37CD5C52C}"/>
    <cellStyle name="20% - Accent5 2 5 2 4 3" xfId="3568" xr:uid="{00000000-0005-0000-0000-0000FA060000}"/>
    <cellStyle name="20% - Accent5 2 5 2 4 3 2" xfId="21502" xr:uid="{297137C7-93BB-4AE1-B7B5-D95FA9783809}"/>
    <cellStyle name="20% - Accent5 2 5 2 4 3 2 2" xfId="36478" xr:uid="{10A0D884-9CD3-4051-9453-124BE9B28349}"/>
    <cellStyle name="20% - Accent5 2 5 2 4 3 3" xfId="28874" xr:uid="{01C9ACFB-D8B5-4517-A55B-076F560BA999}"/>
    <cellStyle name="20% - Accent5 2 5 2 4 4" xfId="21504" xr:uid="{75279334-CDBA-42C6-AC70-63CC78584829}"/>
    <cellStyle name="20% - Accent5 2 5 2 4 4 2" xfId="36480" xr:uid="{02E85EDE-5EF7-4513-8245-8125B7DD618A}"/>
    <cellStyle name="20% - Accent5 2 5 2 4 5" xfId="28876" xr:uid="{318D7685-B2D6-4EF4-AB2F-80E71C3A98ED}"/>
    <cellStyle name="20% - Accent5 2 5 2 5" xfId="3567" xr:uid="{00000000-0005-0000-0000-0000FB060000}"/>
    <cellStyle name="20% - Accent5 2 5 2 5 2" xfId="21501" xr:uid="{69ECC3EC-EA0D-4633-914E-A33A2BCCAE27}"/>
    <cellStyle name="20% - Accent5 2 5 2 5 2 2" xfId="36477" xr:uid="{7CB816F3-420B-41ED-9D38-1089687AB140}"/>
    <cellStyle name="20% - Accent5 2 5 2 5 3" xfId="28873" xr:uid="{22B9DAD5-9371-42D1-8DBE-7305B5ACD621}"/>
    <cellStyle name="20% - Accent5 2 5 2 6" xfId="3566" xr:uid="{00000000-0005-0000-0000-0000FC060000}"/>
    <cellStyle name="20% - Accent5 2 5 2 6 2" xfId="21500" xr:uid="{603707B2-A81B-47CD-8691-FCD7826FDBA1}"/>
    <cellStyle name="20% - Accent5 2 5 2 6 2 2" xfId="36476" xr:uid="{C952ED4E-11AD-4934-B7E0-82CCCDADB0AF}"/>
    <cellStyle name="20% - Accent5 2 5 2 6 3" xfId="28872" xr:uid="{E3B95901-F69B-4007-B4FB-79A918E581D6}"/>
    <cellStyle name="20% - Accent5 2 5 2 7" xfId="21517" xr:uid="{2E4D602C-2CEC-4ECF-9C2B-D87C16FB1491}"/>
    <cellStyle name="20% - Accent5 2 5 2 7 2" xfId="36493" xr:uid="{3ECE297D-18F4-424A-9229-130A0FB82BEA}"/>
    <cellStyle name="20% - Accent5 2 5 2 8" xfId="28889" xr:uid="{B41A4CCA-D811-47EE-897F-388C6FFA6A3A}"/>
    <cellStyle name="20% - Accent5 2 5 3" xfId="3565" xr:uid="{00000000-0005-0000-0000-0000FD060000}"/>
    <cellStyle name="20% - Accent5 2 5 3 2" xfId="3564" xr:uid="{00000000-0005-0000-0000-0000FE060000}"/>
    <cellStyle name="20% - Accent5 2 5 3 2 2" xfId="3563" xr:uid="{00000000-0005-0000-0000-0000FF060000}"/>
    <cellStyle name="20% - Accent5 2 5 3 2 2 2" xfId="21497" xr:uid="{482778BB-FCAE-4135-87EE-F114DBD6BB83}"/>
    <cellStyle name="20% - Accent5 2 5 3 2 2 2 2" xfId="36473" xr:uid="{5836D2E4-6F08-4770-B9BC-46DB5C099158}"/>
    <cellStyle name="20% - Accent5 2 5 3 2 2 3" xfId="28869" xr:uid="{20343933-6B60-42DA-A63B-C02EB51B1F58}"/>
    <cellStyle name="20% - Accent5 2 5 3 2 3" xfId="3562" xr:uid="{00000000-0005-0000-0000-000000070000}"/>
    <cellStyle name="20% - Accent5 2 5 3 2 3 2" xfId="21496" xr:uid="{FFA4F1EF-E667-44DE-A246-62E338D46400}"/>
    <cellStyle name="20% - Accent5 2 5 3 2 3 2 2" xfId="36472" xr:uid="{6B587292-F0C2-4840-979B-C305D8455209}"/>
    <cellStyle name="20% - Accent5 2 5 3 2 3 3" xfId="28868" xr:uid="{FC6C62E4-C713-4161-AC74-2A1283FBEAA1}"/>
    <cellStyle name="20% - Accent5 2 5 3 2 4" xfId="21498" xr:uid="{CE3787D3-EC44-4347-8408-B48BD948B478}"/>
    <cellStyle name="20% - Accent5 2 5 3 2 4 2" xfId="36474" xr:uid="{17C38194-FFE6-4855-B492-776C2BC57E35}"/>
    <cellStyle name="20% - Accent5 2 5 3 2 5" xfId="28870" xr:uid="{113CAE0E-5756-41D3-8347-FEA8DE9DE790}"/>
    <cellStyle name="20% - Accent5 2 5 3 3" xfId="3561" xr:uid="{00000000-0005-0000-0000-000001070000}"/>
    <cellStyle name="20% - Accent5 2 5 3 3 2" xfId="21495" xr:uid="{6655F362-AE99-4701-B1E0-D5DDB9D60375}"/>
    <cellStyle name="20% - Accent5 2 5 3 3 2 2" xfId="36471" xr:uid="{B85AEF4E-0D1F-4572-BE09-40DBCD6A20EB}"/>
    <cellStyle name="20% - Accent5 2 5 3 3 3" xfId="28867" xr:uid="{B6227E3D-2E3B-4CD6-8AA6-3F0175EDED72}"/>
    <cellStyle name="20% - Accent5 2 5 3 4" xfId="3560" xr:uid="{00000000-0005-0000-0000-000002070000}"/>
    <cellStyle name="20% - Accent5 2 5 3 4 2" xfId="21494" xr:uid="{05BCBE68-C480-4FC6-BF9C-1FEB7E125978}"/>
    <cellStyle name="20% - Accent5 2 5 3 4 2 2" xfId="36470" xr:uid="{EB8CF164-7679-4B72-A325-2529963FFEA2}"/>
    <cellStyle name="20% - Accent5 2 5 3 4 3" xfId="28866" xr:uid="{63527403-CC9A-4299-941D-C25B4D8AC5DB}"/>
    <cellStyle name="20% - Accent5 2 5 3 5" xfId="21499" xr:uid="{96627DA0-1112-4F5A-80C9-2519ADEC4643}"/>
    <cellStyle name="20% - Accent5 2 5 3 5 2" xfId="36475" xr:uid="{EDCAC69D-FE53-4821-9F05-E2BEAC917D8E}"/>
    <cellStyle name="20% - Accent5 2 5 3 6" xfId="28871" xr:uid="{F0B26C1E-56E1-4FEC-8E7C-A49CDA92B6FD}"/>
    <cellStyle name="20% - Accent5 2 5 4" xfId="3559" xr:uid="{00000000-0005-0000-0000-000003070000}"/>
    <cellStyle name="20% - Accent5 2 5 4 2" xfId="3558" xr:uid="{00000000-0005-0000-0000-000004070000}"/>
    <cellStyle name="20% - Accent5 2 5 4 2 2" xfId="3557" xr:uid="{00000000-0005-0000-0000-000005070000}"/>
    <cellStyle name="20% - Accent5 2 5 4 2 2 2" xfId="21491" xr:uid="{E6F17781-2C4F-437D-98F6-E9257A332649}"/>
    <cellStyle name="20% - Accent5 2 5 4 2 2 2 2" xfId="36467" xr:uid="{3F0A4CA0-0EE8-41AB-AEFE-4E07ED18B391}"/>
    <cellStyle name="20% - Accent5 2 5 4 2 2 3" xfId="28863" xr:uid="{8C4A3AEA-66DC-486B-A4FC-16C41D9056FB}"/>
    <cellStyle name="20% - Accent5 2 5 4 2 3" xfId="3556" xr:uid="{00000000-0005-0000-0000-000006070000}"/>
    <cellStyle name="20% - Accent5 2 5 4 2 3 2" xfId="21490" xr:uid="{40A510BF-8093-44B3-A1CE-D8F4DE0C786E}"/>
    <cellStyle name="20% - Accent5 2 5 4 2 3 2 2" xfId="36466" xr:uid="{EC997025-68EF-426C-87A2-EE08354FCC0B}"/>
    <cellStyle name="20% - Accent5 2 5 4 2 3 3" xfId="28862" xr:uid="{F09E402A-FE3B-4DAC-AC54-CBD6945DA7E2}"/>
    <cellStyle name="20% - Accent5 2 5 4 2 4" xfId="21492" xr:uid="{8270BD70-9494-41F1-8B0E-F251BB18B157}"/>
    <cellStyle name="20% - Accent5 2 5 4 2 4 2" xfId="36468" xr:uid="{A8F744F3-A00B-4F26-A89B-36DBEA9BF57E}"/>
    <cellStyle name="20% - Accent5 2 5 4 2 5" xfId="28864" xr:uid="{4A2AC1B8-9FBD-4B38-A2A5-AEA76AD6C6AB}"/>
    <cellStyle name="20% - Accent5 2 5 4 3" xfId="3555" xr:uid="{00000000-0005-0000-0000-000007070000}"/>
    <cellStyle name="20% - Accent5 2 5 4 3 2" xfId="21489" xr:uid="{CBD20594-162F-4BAE-97D1-188D5EB034AA}"/>
    <cellStyle name="20% - Accent5 2 5 4 3 2 2" xfId="36465" xr:uid="{511A7EB0-977B-4D86-877E-F322AD5EB683}"/>
    <cellStyle name="20% - Accent5 2 5 4 3 3" xfId="28861" xr:uid="{F78DEEF9-AFD0-4179-B87D-B75E20DD085D}"/>
    <cellStyle name="20% - Accent5 2 5 4 4" xfId="3554" xr:uid="{00000000-0005-0000-0000-000008070000}"/>
    <cellStyle name="20% - Accent5 2 5 4 4 2" xfId="21488" xr:uid="{77A049B8-13AE-4DE8-9EDF-86B58FA17EF0}"/>
    <cellStyle name="20% - Accent5 2 5 4 4 2 2" xfId="36464" xr:uid="{2C0A64FE-3CE1-42F5-B03E-621B2BD595DD}"/>
    <cellStyle name="20% - Accent5 2 5 4 4 3" xfId="28860" xr:uid="{3A8E610D-D663-4F8A-8D3A-8C1FC5F11A73}"/>
    <cellStyle name="20% - Accent5 2 5 4 5" xfId="21493" xr:uid="{2F8FCE58-B61E-40E0-9550-B8A3B4AE62F5}"/>
    <cellStyle name="20% - Accent5 2 5 4 5 2" xfId="36469" xr:uid="{0F632A9E-3170-4948-9F07-322EF753FCA8}"/>
    <cellStyle name="20% - Accent5 2 5 4 6" xfId="28865" xr:uid="{5C33FD43-754B-4810-B4B0-C3B1DB8BB981}"/>
    <cellStyle name="20% - Accent5 2 5 5" xfId="3553" xr:uid="{00000000-0005-0000-0000-000009070000}"/>
    <cellStyle name="20% - Accent5 2 5 5 2" xfId="3552" xr:uid="{00000000-0005-0000-0000-00000A070000}"/>
    <cellStyle name="20% - Accent5 2 5 5 2 2" xfId="21486" xr:uid="{9BC0C936-6C57-44A8-AA06-8ABB38EEC7DA}"/>
    <cellStyle name="20% - Accent5 2 5 5 2 2 2" xfId="36462" xr:uid="{BADD9D46-A154-438C-BF87-A4E4CDEF8976}"/>
    <cellStyle name="20% - Accent5 2 5 5 2 3" xfId="28858" xr:uid="{6B93E102-0613-407F-A6AA-34AAB70EBE0F}"/>
    <cellStyle name="20% - Accent5 2 5 5 3" xfId="3551" xr:uid="{00000000-0005-0000-0000-00000B070000}"/>
    <cellStyle name="20% - Accent5 2 5 5 3 2" xfId="21485" xr:uid="{CA24CD6E-86EA-4B4F-8C5F-0D0F90262AC4}"/>
    <cellStyle name="20% - Accent5 2 5 5 3 2 2" xfId="36461" xr:uid="{2FAA1FC9-8E0B-4669-AF0A-4F0D3F058397}"/>
    <cellStyle name="20% - Accent5 2 5 5 3 3" xfId="28857" xr:uid="{A859BF9E-928E-4B94-A394-9C3637D1FADD}"/>
    <cellStyle name="20% - Accent5 2 5 5 4" xfId="21487" xr:uid="{0FAD931D-443E-4C56-9659-AD27891D4C5F}"/>
    <cellStyle name="20% - Accent5 2 5 5 4 2" xfId="36463" xr:uid="{2E75AC92-898C-4E26-AA9E-BE391821A57B}"/>
    <cellStyle name="20% - Accent5 2 5 5 5" xfId="28859" xr:uid="{C6A3FDD0-4111-47C0-8646-34B13B348BB0}"/>
    <cellStyle name="20% - Accent5 2 5 6" xfId="3550" xr:uid="{00000000-0005-0000-0000-00000C070000}"/>
    <cellStyle name="20% - Accent5 2 5 6 2" xfId="21484" xr:uid="{869D8FFE-446D-4714-AFB2-05E9B5800595}"/>
    <cellStyle name="20% - Accent5 2 5 6 2 2" xfId="36460" xr:uid="{88FC1D06-E6CE-42D2-A5CE-BF8CAD7B083E}"/>
    <cellStyle name="20% - Accent5 2 5 6 3" xfId="28856" xr:uid="{84888041-D3F2-4955-A113-15C7D17FC4CC}"/>
    <cellStyle name="20% - Accent5 2 5 7" xfId="3549" xr:uid="{00000000-0005-0000-0000-00000D070000}"/>
    <cellStyle name="20% - Accent5 2 5 7 2" xfId="21483" xr:uid="{9520F50D-3FA2-4889-B6D0-945552113FFD}"/>
    <cellStyle name="20% - Accent5 2 5 7 2 2" xfId="36459" xr:uid="{D1A56D93-D2CF-4FEE-9700-1F7B0BD78410}"/>
    <cellStyle name="20% - Accent5 2 5 7 3" xfId="28855" xr:uid="{29D9A560-AC8F-48D7-BD8C-7477607CAC1B}"/>
    <cellStyle name="20% - Accent5 2 5 8" xfId="21518" xr:uid="{84B69DC5-994D-43E9-824A-EADDE5DBB0C0}"/>
    <cellStyle name="20% - Accent5 2 5 8 2" xfId="36494" xr:uid="{39C6798F-5EA2-487E-8C1E-0167F095CA7C}"/>
    <cellStyle name="20% - Accent5 2 5 9" xfId="28890" xr:uid="{0E1C54CA-B731-4A93-A814-23A88EED8316}"/>
    <cellStyle name="20% - Accent5 2 6" xfId="3548" xr:uid="{00000000-0005-0000-0000-00000E070000}"/>
    <cellStyle name="20% - Accent5 2 6 2" xfId="3547" xr:uid="{00000000-0005-0000-0000-00000F070000}"/>
    <cellStyle name="20% - Accent5 2 6 2 2" xfId="3546" xr:uid="{00000000-0005-0000-0000-000010070000}"/>
    <cellStyle name="20% - Accent5 2 6 2 2 2" xfId="3545" xr:uid="{00000000-0005-0000-0000-000011070000}"/>
    <cellStyle name="20% - Accent5 2 6 2 2 2 2" xfId="3544" xr:uid="{00000000-0005-0000-0000-000012070000}"/>
    <cellStyle name="20% - Accent5 2 6 2 2 2 2 2" xfId="21478" xr:uid="{48F3874D-A994-471C-8C21-9AAC2C6B54BF}"/>
    <cellStyle name="20% - Accent5 2 6 2 2 2 2 2 2" xfId="36454" xr:uid="{D0420D39-0845-400E-875C-CC15B93982E3}"/>
    <cellStyle name="20% - Accent5 2 6 2 2 2 2 3" xfId="28850" xr:uid="{A9C010F9-1EA4-481C-B8A2-10D67FA7F4C5}"/>
    <cellStyle name="20% - Accent5 2 6 2 2 2 3" xfId="3543" xr:uid="{00000000-0005-0000-0000-000013070000}"/>
    <cellStyle name="20% - Accent5 2 6 2 2 2 3 2" xfId="21477" xr:uid="{321305F1-1A57-4439-981B-FC901B0F647E}"/>
    <cellStyle name="20% - Accent5 2 6 2 2 2 3 2 2" xfId="36453" xr:uid="{DFA1D629-9BD8-4EDF-98D6-534D92C86AD9}"/>
    <cellStyle name="20% - Accent5 2 6 2 2 2 3 3" xfId="28849" xr:uid="{E67A66BA-C731-4111-949C-38CF9D80EB8C}"/>
    <cellStyle name="20% - Accent5 2 6 2 2 2 4" xfId="21479" xr:uid="{50295BAE-06B7-4C15-9CE9-65F0D482FA9E}"/>
    <cellStyle name="20% - Accent5 2 6 2 2 2 4 2" xfId="36455" xr:uid="{644D6012-D841-4C49-B303-74850F9FA648}"/>
    <cellStyle name="20% - Accent5 2 6 2 2 2 5" xfId="28851" xr:uid="{F91F43C5-2AF7-4BFB-B727-5900EB9DEACC}"/>
    <cellStyle name="20% - Accent5 2 6 2 2 3" xfId="3542" xr:uid="{00000000-0005-0000-0000-000014070000}"/>
    <cellStyle name="20% - Accent5 2 6 2 2 3 2" xfId="21476" xr:uid="{38ABE3D6-FF59-415E-ADD9-74860634C3FD}"/>
    <cellStyle name="20% - Accent5 2 6 2 2 3 2 2" xfId="36452" xr:uid="{B08A6926-B226-4C7A-BDB8-DEAD59C191E3}"/>
    <cellStyle name="20% - Accent5 2 6 2 2 3 3" xfId="28848" xr:uid="{F78443D7-8A50-4FB9-AA26-89B483EA68B4}"/>
    <cellStyle name="20% - Accent5 2 6 2 2 4" xfId="3541" xr:uid="{00000000-0005-0000-0000-000015070000}"/>
    <cellStyle name="20% - Accent5 2 6 2 2 4 2" xfId="21475" xr:uid="{8EEDC614-AAE0-4372-9302-D33FEBF996A4}"/>
    <cellStyle name="20% - Accent5 2 6 2 2 4 2 2" xfId="36451" xr:uid="{9334B3B7-247B-446B-8A3C-29B01C35686F}"/>
    <cellStyle name="20% - Accent5 2 6 2 2 4 3" xfId="28847" xr:uid="{32ADDF05-4131-4835-A9BA-B6F9C35F688D}"/>
    <cellStyle name="20% - Accent5 2 6 2 2 5" xfId="21480" xr:uid="{931B4C65-02A1-40A8-B903-7D1BD116B289}"/>
    <cellStyle name="20% - Accent5 2 6 2 2 5 2" xfId="36456" xr:uid="{F21F56E5-8268-43EE-A0B3-572A37B3017F}"/>
    <cellStyle name="20% - Accent5 2 6 2 2 6" xfId="28852" xr:uid="{7E0990BF-A8C2-4D29-9745-96F7A6F0A421}"/>
    <cellStyle name="20% - Accent5 2 6 2 3" xfId="3540" xr:uid="{00000000-0005-0000-0000-000016070000}"/>
    <cellStyle name="20% - Accent5 2 6 2 3 2" xfId="3539" xr:uid="{00000000-0005-0000-0000-000017070000}"/>
    <cellStyle name="20% - Accent5 2 6 2 3 2 2" xfId="3538" xr:uid="{00000000-0005-0000-0000-000018070000}"/>
    <cellStyle name="20% - Accent5 2 6 2 3 2 2 2" xfId="21472" xr:uid="{9FA9AA40-165B-43EC-AFF4-7CB6252327C2}"/>
    <cellStyle name="20% - Accent5 2 6 2 3 2 2 2 2" xfId="36448" xr:uid="{78065EAD-5151-4ADF-93A7-D445581F88DA}"/>
    <cellStyle name="20% - Accent5 2 6 2 3 2 2 3" xfId="28844" xr:uid="{20589092-84D4-4948-90CA-A59E585F7745}"/>
    <cellStyle name="20% - Accent5 2 6 2 3 2 3" xfId="3537" xr:uid="{00000000-0005-0000-0000-000019070000}"/>
    <cellStyle name="20% - Accent5 2 6 2 3 2 3 2" xfId="21471" xr:uid="{3125B9AF-F3AB-4DA7-9FCA-CD549394B5C8}"/>
    <cellStyle name="20% - Accent5 2 6 2 3 2 3 2 2" xfId="36447" xr:uid="{A8319418-3BBE-4250-9E9F-D3CE38B84960}"/>
    <cellStyle name="20% - Accent5 2 6 2 3 2 3 3" xfId="28843" xr:uid="{5405E38B-56D9-45B7-8674-D775B5FCD2FC}"/>
    <cellStyle name="20% - Accent5 2 6 2 3 2 4" xfId="21473" xr:uid="{9EB9E175-C376-4190-82AA-55ADD4D311C5}"/>
    <cellStyle name="20% - Accent5 2 6 2 3 2 4 2" xfId="36449" xr:uid="{3A9F1F29-B6CC-4E92-B37C-70B9258F79C6}"/>
    <cellStyle name="20% - Accent5 2 6 2 3 2 5" xfId="28845" xr:uid="{4D0A1545-025A-46B7-95D7-54E9B1528368}"/>
    <cellStyle name="20% - Accent5 2 6 2 3 3" xfId="3536" xr:uid="{00000000-0005-0000-0000-00001A070000}"/>
    <cellStyle name="20% - Accent5 2 6 2 3 3 2" xfId="21470" xr:uid="{805C2A16-7A9C-4EEF-A1AA-B5EAC64301EB}"/>
    <cellStyle name="20% - Accent5 2 6 2 3 3 2 2" xfId="36446" xr:uid="{4B10544B-41E4-4C9E-9A05-964EE15C02AA}"/>
    <cellStyle name="20% - Accent5 2 6 2 3 3 3" xfId="28842" xr:uid="{84F933D0-0DE5-48B6-95EB-6F61445CF3D8}"/>
    <cellStyle name="20% - Accent5 2 6 2 3 4" xfId="3535" xr:uid="{00000000-0005-0000-0000-00001B070000}"/>
    <cellStyle name="20% - Accent5 2 6 2 3 4 2" xfId="21469" xr:uid="{7CAF7296-BDBF-4926-B101-69E4D7897251}"/>
    <cellStyle name="20% - Accent5 2 6 2 3 4 2 2" xfId="36445" xr:uid="{DF531660-42A0-414A-8BE6-D78CA12A0DEF}"/>
    <cellStyle name="20% - Accent5 2 6 2 3 4 3" xfId="28841" xr:uid="{0FED7E67-3CA9-4D39-BBEC-89D57FEC2B56}"/>
    <cellStyle name="20% - Accent5 2 6 2 3 5" xfId="21474" xr:uid="{2AF1386C-898E-400C-9263-0E13FE0EA9DC}"/>
    <cellStyle name="20% - Accent5 2 6 2 3 5 2" xfId="36450" xr:uid="{40F004FF-9FA0-4279-BECF-A1C3B09608D8}"/>
    <cellStyle name="20% - Accent5 2 6 2 3 6" xfId="28846" xr:uid="{82DE091D-4E68-4D5B-99F6-7CA81863F167}"/>
    <cellStyle name="20% - Accent5 2 6 2 4" xfId="3534" xr:uid="{00000000-0005-0000-0000-00001C070000}"/>
    <cellStyle name="20% - Accent5 2 6 2 4 2" xfId="3533" xr:uid="{00000000-0005-0000-0000-00001D070000}"/>
    <cellStyle name="20% - Accent5 2 6 2 4 2 2" xfId="21467" xr:uid="{8E827F26-DC15-4751-B365-F9771869D66C}"/>
    <cellStyle name="20% - Accent5 2 6 2 4 2 2 2" xfId="36443" xr:uid="{026C360E-B110-4468-86C0-941CE70D4E82}"/>
    <cellStyle name="20% - Accent5 2 6 2 4 2 3" xfId="28839" xr:uid="{B00ECA61-A78B-4C9A-96B4-5812DF035FD7}"/>
    <cellStyle name="20% - Accent5 2 6 2 4 3" xfId="3532" xr:uid="{00000000-0005-0000-0000-00001E070000}"/>
    <cellStyle name="20% - Accent5 2 6 2 4 3 2" xfId="21466" xr:uid="{306D7CFB-2A53-474C-BD2F-CEA20C768C4D}"/>
    <cellStyle name="20% - Accent5 2 6 2 4 3 2 2" xfId="36442" xr:uid="{8BAD8D2B-C4A9-4E90-B2F4-B128FA08BF4C}"/>
    <cellStyle name="20% - Accent5 2 6 2 4 3 3" xfId="28838" xr:uid="{60A0A2A6-EF0F-4A1B-9792-763C1FE23732}"/>
    <cellStyle name="20% - Accent5 2 6 2 4 4" xfId="21468" xr:uid="{F250758A-406A-4A01-B566-ABC04729FC49}"/>
    <cellStyle name="20% - Accent5 2 6 2 4 4 2" xfId="36444" xr:uid="{D9EE52C6-6002-4FAA-B627-AB5FE5085D01}"/>
    <cellStyle name="20% - Accent5 2 6 2 4 5" xfId="28840" xr:uid="{F97A02BC-FB84-4AA7-8633-1D53AA75B3CB}"/>
    <cellStyle name="20% - Accent5 2 6 2 5" xfId="3531" xr:uid="{00000000-0005-0000-0000-00001F070000}"/>
    <cellStyle name="20% - Accent5 2 6 2 5 2" xfId="21465" xr:uid="{9AB66622-8055-4FA6-908B-14F9A5E00182}"/>
    <cellStyle name="20% - Accent5 2 6 2 5 2 2" xfId="36441" xr:uid="{345C8398-4329-40A2-80F1-3B5C0B3DD193}"/>
    <cellStyle name="20% - Accent5 2 6 2 5 3" xfId="28837" xr:uid="{7CD73960-8581-44AB-9014-FA383C1E726B}"/>
    <cellStyle name="20% - Accent5 2 6 2 6" xfId="3530" xr:uid="{00000000-0005-0000-0000-000020070000}"/>
    <cellStyle name="20% - Accent5 2 6 2 6 2" xfId="21464" xr:uid="{44A52A49-AE3D-4188-B989-BF3E351A19D8}"/>
    <cellStyle name="20% - Accent5 2 6 2 6 2 2" xfId="36440" xr:uid="{DE220668-C351-4CEA-BB16-C41BAC983D22}"/>
    <cellStyle name="20% - Accent5 2 6 2 6 3" xfId="28836" xr:uid="{4AE509ED-07CD-4852-BE29-C3468423C68C}"/>
    <cellStyle name="20% - Accent5 2 6 2 7" xfId="21481" xr:uid="{7D4EFF1C-162C-43F9-84B2-8EB2F241C265}"/>
    <cellStyle name="20% - Accent5 2 6 2 7 2" xfId="36457" xr:uid="{00EA85BA-8EEE-493B-B9C1-11C467BBA6F5}"/>
    <cellStyle name="20% - Accent5 2 6 2 8" xfId="28853" xr:uid="{3277D787-9884-4DE2-A382-A66D19E0825D}"/>
    <cellStyle name="20% - Accent5 2 6 3" xfId="3529" xr:uid="{00000000-0005-0000-0000-000021070000}"/>
    <cellStyle name="20% - Accent5 2 6 3 2" xfId="3528" xr:uid="{00000000-0005-0000-0000-000022070000}"/>
    <cellStyle name="20% - Accent5 2 6 3 2 2" xfId="3527" xr:uid="{00000000-0005-0000-0000-000023070000}"/>
    <cellStyle name="20% - Accent5 2 6 3 2 2 2" xfId="21461" xr:uid="{2722CEB7-ED06-4B3F-AD83-A1AD7A1A623E}"/>
    <cellStyle name="20% - Accent5 2 6 3 2 2 2 2" xfId="36437" xr:uid="{4514FD72-9156-4312-BEC1-6A4E9ECF0FD2}"/>
    <cellStyle name="20% - Accent5 2 6 3 2 2 3" xfId="28833" xr:uid="{48A8E0F3-D540-4242-B2F4-8A7347998B5A}"/>
    <cellStyle name="20% - Accent5 2 6 3 2 3" xfId="3526" xr:uid="{00000000-0005-0000-0000-000024070000}"/>
    <cellStyle name="20% - Accent5 2 6 3 2 3 2" xfId="21460" xr:uid="{E746E68A-E042-47C2-A62A-BA4A3306F90B}"/>
    <cellStyle name="20% - Accent5 2 6 3 2 3 2 2" xfId="36436" xr:uid="{52F8149D-074C-408B-86FD-9915D4567914}"/>
    <cellStyle name="20% - Accent5 2 6 3 2 3 3" xfId="28832" xr:uid="{BD7CFE8F-E87F-47B8-9C6E-2C4B93F67278}"/>
    <cellStyle name="20% - Accent5 2 6 3 2 4" xfId="21462" xr:uid="{1522BC0C-E1A6-4780-A668-BD4CDC0192DD}"/>
    <cellStyle name="20% - Accent5 2 6 3 2 4 2" xfId="36438" xr:uid="{6D6553A2-CEB8-43C1-BF80-29F01E6AE05D}"/>
    <cellStyle name="20% - Accent5 2 6 3 2 5" xfId="28834" xr:uid="{5603D5E6-CAFF-46C4-8666-DAC55E1883E6}"/>
    <cellStyle name="20% - Accent5 2 6 3 3" xfId="3525" xr:uid="{00000000-0005-0000-0000-000025070000}"/>
    <cellStyle name="20% - Accent5 2 6 3 3 2" xfId="21459" xr:uid="{0CBF49A1-13D8-43A1-A755-E16FCCAEA01A}"/>
    <cellStyle name="20% - Accent5 2 6 3 3 2 2" xfId="36435" xr:uid="{F019C72E-AFDF-44B3-BF46-538F3B4F2494}"/>
    <cellStyle name="20% - Accent5 2 6 3 3 3" xfId="28831" xr:uid="{028AA2B6-ECDE-4EAD-81F4-3719DEB296B6}"/>
    <cellStyle name="20% - Accent5 2 6 3 4" xfId="3524" xr:uid="{00000000-0005-0000-0000-000026070000}"/>
    <cellStyle name="20% - Accent5 2 6 3 4 2" xfId="21458" xr:uid="{BF723AB1-157F-469D-B2FB-F063D810942E}"/>
    <cellStyle name="20% - Accent5 2 6 3 4 2 2" xfId="36434" xr:uid="{A0872D39-9F53-45CF-A07C-4A293D2DE91D}"/>
    <cellStyle name="20% - Accent5 2 6 3 4 3" xfId="28830" xr:uid="{0AC47F7F-CB84-46E2-9292-BED9D5E3EF76}"/>
    <cellStyle name="20% - Accent5 2 6 3 5" xfId="21463" xr:uid="{88ABB531-52F9-49DA-9246-363C8A9B316A}"/>
    <cellStyle name="20% - Accent5 2 6 3 5 2" xfId="36439" xr:uid="{D2E78111-503F-412F-952B-EA8A9286D448}"/>
    <cellStyle name="20% - Accent5 2 6 3 6" xfId="28835" xr:uid="{FC5F9423-60A7-4A19-93B9-837059B6F72E}"/>
    <cellStyle name="20% - Accent5 2 6 4" xfId="3523" xr:uid="{00000000-0005-0000-0000-000027070000}"/>
    <cellStyle name="20% - Accent5 2 6 4 2" xfId="3522" xr:uid="{00000000-0005-0000-0000-000028070000}"/>
    <cellStyle name="20% - Accent5 2 6 4 2 2" xfId="3521" xr:uid="{00000000-0005-0000-0000-000029070000}"/>
    <cellStyle name="20% - Accent5 2 6 4 2 2 2" xfId="21455" xr:uid="{10F69704-B2DC-430C-AB38-704B8B6DDB32}"/>
    <cellStyle name="20% - Accent5 2 6 4 2 2 2 2" xfId="36431" xr:uid="{97C9B8D1-5CE9-42FB-B710-62B071FCE578}"/>
    <cellStyle name="20% - Accent5 2 6 4 2 2 3" xfId="28827" xr:uid="{DC64B3D5-5252-4830-B620-60984A8D0EFB}"/>
    <cellStyle name="20% - Accent5 2 6 4 2 3" xfId="3520" xr:uid="{00000000-0005-0000-0000-00002A070000}"/>
    <cellStyle name="20% - Accent5 2 6 4 2 3 2" xfId="21454" xr:uid="{73D3C64E-F62A-4F09-BE5C-C476AC6B53AE}"/>
    <cellStyle name="20% - Accent5 2 6 4 2 3 2 2" xfId="36430" xr:uid="{F6C9E323-7D53-480F-ADD9-D1997B400D21}"/>
    <cellStyle name="20% - Accent5 2 6 4 2 3 3" xfId="28826" xr:uid="{A2892E00-295E-496D-BF07-7E6905D6B471}"/>
    <cellStyle name="20% - Accent5 2 6 4 2 4" xfId="21456" xr:uid="{81B86BC6-D3EA-4C26-BE4E-3B1C109087FD}"/>
    <cellStyle name="20% - Accent5 2 6 4 2 4 2" xfId="36432" xr:uid="{87E18294-7205-4683-902F-53E6BE5D10F9}"/>
    <cellStyle name="20% - Accent5 2 6 4 2 5" xfId="28828" xr:uid="{201DD65A-47C0-45EF-935E-39744AE48C30}"/>
    <cellStyle name="20% - Accent5 2 6 4 3" xfId="3519" xr:uid="{00000000-0005-0000-0000-00002B070000}"/>
    <cellStyle name="20% - Accent5 2 6 4 3 2" xfId="21453" xr:uid="{4307FA00-3776-4C2C-B4A7-2D20BCCF868B}"/>
    <cellStyle name="20% - Accent5 2 6 4 3 2 2" xfId="36429" xr:uid="{E9D125C1-E934-47A4-9037-C90B42912189}"/>
    <cellStyle name="20% - Accent5 2 6 4 3 3" xfId="28825" xr:uid="{36B84034-6FCA-432F-AC32-2C0326B452A9}"/>
    <cellStyle name="20% - Accent5 2 6 4 4" xfId="3518" xr:uid="{00000000-0005-0000-0000-00002C070000}"/>
    <cellStyle name="20% - Accent5 2 6 4 4 2" xfId="21452" xr:uid="{730EDF5E-2DE8-4F03-9E5B-8A85813708AA}"/>
    <cellStyle name="20% - Accent5 2 6 4 4 2 2" xfId="36428" xr:uid="{29701E0E-48F6-4367-A618-7E5BE9D583D7}"/>
    <cellStyle name="20% - Accent5 2 6 4 4 3" xfId="28824" xr:uid="{7BBBBDE5-58D7-4843-8506-D6BF8D9CF96C}"/>
    <cellStyle name="20% - Accent5 2 6 4 5" xfId="21457" xr:uid="{17914137-3FCF-4EB2-913C-0FF2FB7AFCC7}"/>
    <cellStyle name="20% - Accent5 2 6 4 5 2" xfId="36433" xr:uid="{C848C79C-FE6F-4E54-8CE3-CBEF5FCEF716}"/>
    <cellStyle name="20% - Accent5 2 6 4 6" xfId="28829" xr:uid="{5C65B1A9-FBEC-458D-9DE2-E4EB0CEA69D7}"/>
    <cellStyle name="20% - Accent5 2 6 5" xfId="3517" xr:uid="{00000000-0005-0000-0000-00002D070000}"/>
    <cellStyle name="20% - Accent5 2 6 5 2" xfId="3516" xr:uid="{00000000-0005-0000-0000-00002E070000}"/>
    <cellStyle name="20% - Accent5 2 6 5 2 2" xfId="21450" xr:uid="{C30398B0-6F26-4B8C-B596-616783257575}"/>
    <cellStyle name="20% - Accent5 2 6 5 2 2 2" xfId="36426" xr:uid="{1F56F971-891D-4949-AC97-776A96F0C726}"/>
    <cellStyle name="20% - Accent5 2 6 5 2 3" xfId="28822" xr:uid="{02914C6A-F908-4678-91F4-D14E10D3DF96}"/>
    <cellStyle name="20% - Accent5 2 6 5 3" xfId="3515" xr:uid="{00000000-0005-0000-0000-00002F070000}"/>
    <cellStyle name="20% - Accent5 2 6 5 3 2" xfId="21449" xr:uid="{3DD1AC5E-E4CD-4CA6-A06A-A19CC583C1F1}"/>
    <cellStyle name="20% - Accent5 2 6 5 3 2 2" xfId="36425" xr:uid="{1C513CF9-FDB2-421D-9C0D-8E5A4A11D0D0}"/>
    <cellStyle name="20% - Accent5 2 6 5 3 3" xfId="28821" xr:uid="{6AA0A7B2-F1F0-4431-AF44-804B23C550BC}"/>
    <cellStyle name="20% - Accent5 2 6 5 4" xfId="21451" xr:uid="{38D2AC32-DB6A-4D65-AA92-72D393C43440}"/>
    <cellStyle name="20% - Accent5 2 6 5 4 2" xfId="36427" xr:uid="{525F8BDF-AD85-4F87-A58B-13D18FFD814B}"/>
    <cellStyle name="20% - Accent5 2 6 5 5" xfId="28823" xr:uid="{4C0FDECE-50B4-42D3-A191-1A8C504460E9}"/>
    <cellStyle name="20% - Accent5 2 6 6" xfId="3514" xr:uid="{00000000-0005-0000-0000-000030070000}"/>
    <cellStyle name="20% - Accent5 2 6 6 2" xfId="21448" xr:uid="{345ACFE6-6ABA-446D-8016-98702D97B55D}"/>
    <cellStyle name="20% - Accent5 2 6 6 2 2" xfId="36424" xr:uid="{9F70133D-8B76-4FD8-AFF8-83A3FD050DF6}"/>
    <cellStyle name="20% - Accent5 2 6 6 3" xfId="28820" xr:uid="{13ABBF2D-2B1D-45C0-A46D-35422D7C0F62}"/>
    <cellStyle name="20% - Accent5 2 6 7" xfId="3513" xr:uid="{00000000-0005-0000-0000-000031070000}"/>
    <cellStyle name="20% - Accent5 2 6 7 2" xfId="21447" xr:uid="{DA4CBA58-66F1-4D6E-AE5E-165D1F50B4B5}"/>
    <cellStyle name="20% - Accent5 2 6 7 2 2" xfId="36423" xr:uid="{57F8A1EC-3E7B-49C7-A2BD-6408B4781F39}"/>
    <cellStyle name="20% - Accent5 2 6 7 3" xfId="28819" xr:uid="{53207586-EF18-42B0-9050-CC4B67747E02}"/>
    <cellStyle name="20% - Accent5 2 6 8" xfId="21482" xr:uid="{51A30CF5-EE20-43C7-83BB-9C6FE8F162A6}"/>
    <cellStyle name="20% - Accent5 2 6 8 2" xfId="36458" xr:uid="{0BCB2A83-358A-4A79-83E5-582AAE578C92}"/>
    <cellStyle name="20% - Accent5 2 6 9" xfId="28854" xr:uid="{EF3BC3AF-204C-42FD-91AE-EC3CAF5F70EF}"/>
    <cellStyle name="20% - Accent5 2 7" xfId="3512" xr:uid="{00000000-0005-0000-0000-000032070000}"/>
    <cellStyle name="20% - Accent5 2 7 2" xfId="3511" xr:uid="{00000000-0005-0000-0000-000033070000}"/>
    <cellStyle name="20% - Accent5 2 7 2 2" xfId="3510" xr:uid="{00000000-0005-0000-0000-000034070000}"/>
    <cellStyle name="20% - Accent5 2 7 2 2 2" xfId="21444" xr:uid="{B062CA78-CF92-4AF6-A82B-5510FFF26297}"/>
    <cellStyle name="20% - Accent5 2 7 2 2 2 2" xfId="36420" xr:uid="{1782EECA-E457-4C6C-A994-26CA2F0200CB}"/>
    <cellStyle name="20% - Accent5 2 7 2 2 3" xfId="28816" xr:uid="{2A2BC87B-A9DF-4683-B586-CD9FDDD996DA}"/>
    <cellStyle name="20% - Accent5 2 7 2 3" xfId="3509" xr:uid="{00000000-0005-0000-0000-000035070000}"/>
    <cellStyle name="20% - Accent5 2 7 2 3 2" xfId="21443" xr:uid="{CEE37022-F708-4B33-A779-FD8A6BABD631}"/>
    <cellStyle name="20% - Accent5 2 7 2 3 2 2" xfId="36419" xr:uid="{7D9FCB2C-4132-49D2-806B-5DBF0AFCFD9C}"/>
    <cellStyle name="20% - Accent5 2 7 2 3 3" xfId="28815" xr:uid="{83DAEDD4-DBF7-40D8-9C03-FABD841CB46D}"/>
    <cellStyle name="20% - Accent5 2 7 2 4" xfId="21445" xr:uid="{8C3E287B-CEBF-4222-A132-5D3B7D047BB8}"/>
    <cellStyle name="20% - Accent5 2 7 2 4 2" xfId="36421" xr:uid="{DB72EAF6-8A35-4BE9-B36B-298ACA32273E}"/>
    <cellStyle name="20% - Accent5 2 7 2 5" xfId="28817" xr:uid="{59D21C6F-3E74-46B1-98F5-814337DB5498}"/>
    <cellStyle name="20% - Accent5 2 7 3" xfId="3508" xr:uid="{00000000-0005-0000-0000-000036070000}"/>
    <cellStyle name="20% - Accent5 2 7 3 2" xfId="21442" xr:uid="{50BB33B6-6A21-4774-9744-7EA2C43F9F53}"/>
    <cellStyle name="20% - Accent5 2 7 3 2 2" xfId="36418" xr:uid="{203D33BB-DA1B-4891-AFC2-034A5E09F29C}"/>
    <cellStyle name="20% - Accent5 2 7 3 3" xfId="28814" xr:uid="{FF82F3DB-C234-4E35-946F-4384BFF791F5}"/>
    <cellStyle name="20% - Accent5 2 7 4" xfId="3507" xr:uid="{00000000-0005-0000-0000-000037070000}"/>
    <cellStyle name="20% - Accent5 2 7 4 2" xfId="21441" xr:uid="{369F086F-EF82-4368-8230-FAF65F5942EC}"/>
    <cellStyle name="20% - Accent5 2 7 4 2 2" xfId="36417" xr:uid="{16398F91-D9D4-4745-ABA4-6DF402878538}"/>
    <cellStyle name="20% - Accent5 2 7 4 3" xfId="28813" xr:uid="{CC20B0CF-F1C3-494B-A3A8-40DF0AC1F936}"/>
    <cellStyle name="20% - Accent5 2 7 5" xfId="21446" xr:uid="{A8F78774-24D8-4BF7-A4EF-97B71DA7856B}"/>
    <cellStyle name="20% - Accent5 2 7 5 2" xfId="36422" xr:uid="{ACD60C97-2799-4BDA-9E4A-62F19C2ADE63}"/>
    <cellStyle name="20% - Accent5 2 7 6" xfId="28818" xr:uid="{421932C5-473B-4D69-A4EF-197EA778749A}"/>
    <cellStyle name="20% - Accent5 3" xfId="209" xr:uid="{00000000-0005-0000-0000-000030000000}"/>
    <cellStyle name="20% - Accent5 3 2" xfId="3505" xr:uid="{00000000-0005-0000-0000-000039070000}"/>
    <cellStyle name="20% - Accent5 3 2 2" xfId="3504" xr:uid="{00000000-0005-0000-0000-00003A070000}"/>
    <cellStyle name="20% - Accent5 3 2 2 2" xfId="3503" xr:uid="{00000000-0005-0000-0000-00003B070000}"/>
    <cellStyle name="20% - Accent5 3 2 2 2 2" xfId="3502" xr:uid="{00000000-0005-0000-0000-00003C070000}"/>
    <cellStyle name="20% - Accent5 3 2 2 2 2 2" xfId="3501" xr:uid="{00000000-0005-0000-0000-00003D070000}"/>
    <cellStyle name="20% - Accent5 3 2 2 2 2 2 2" xfId="21436" xr:uid="{1E9DE684-08D3-440F-82BD-3F3305A38FA8}"/>
    <cellStyle name="20% - Accent5 3 2 2 2 2 2 2 2" xfId="36412" xr:uid="{A4F2A5AD-1A83-4D96-ABAE-791A73BD3751}"/>
    <cellStyle name="20% - Accent5 3 2 2 2 2 2 3" xfId="28808" xr:uid="{7E1E4665-77C9-436D-88AB-3F05E1ABDC21}"/>
    <cellStyle name="20% - Accent5 3 2 2 2 2 3" xfId="3500" xr:uid="{00000000-0005-0000-0000-00003E070000}"/>
    <cellStyle name="20% - Accent5 3 2 2 2 2 3 2" xfId="21435" xr:uid="{5A957F83-6C65-4F18-8E18-94F976DF71EC}"/>
    <cellStyle name="20% - Accent5 3 2 2 2 2 3 2 2" xfId="36411" xr:uid="{DEEFFA3A-236D-4F78-8B6F-E8CD25618E7C}"/>
    <cellStyle name="20% - Accent5 3 2 2 2 2 3 3" xfId="28807" xr:uid="{98346C4D-0125-42EB-BDDA-9F84B8534BFF}"/>
    <cellStyle name="20% - Accent5 3 2 2 2 2 4" xfId="21437" xr:uid="{78BA1CC7-016A-4165-837F-BA38FD9F8C25}"/>
    <cellStyle name="20% - Accent5 3 2 2 2 2 4 2" xfId="36413" xr:uid="{004D55DF-63CF-4338-9599-13B27F3BEB4F}"/>
    <cellStyle name="20% - Accent5 3 2 2 2 2 5" xfId="28809" xr:uid="{B590C07E-F549-47CF-959D-F795D3AF35B6}"/>
    <cellStyle name="20% - Accent5 3 2 2 2 3" xfId="3499" xr:uid="{00000000-0005-0000-0000-00003F070000}"/>
    <cellStyle name="20% - Accent5 3 2 2 2 3 2" xfId="21434" xr:uid="{3FFC1249-E63C-4F95-891F-90BB44057533}"/>
    <cellStyle name="20% - Accent5 3 2 2 2 3 2 2" xfId="36410" xr:uid="{333434A1-3385-4C7B-B678-1D95827EEFA1}"/>
    <cellStyle name="20% - Accent5 3 2 2 2 3 3" xfId="28806" xr:uid="{1C8450FE-1430-4A77-AD46-310D383226E5}"/>
    <cellStyle name="20% - Accent5 3 2 2 2 4" xfId="3498" xr:uid="{00000000-0005-0000-0000-000040070000}"/>
    <cellStyle name="20% - Accent5 3 2 2 2 4 2" xfId="21433" xr:uid="{8CE12543-F7E9-4B71-B7C7-FFE13EB986B4}"/>
    <cellStyle name="20% - Accent5 3 2 2 2 4 2 2" xfId="36409" xr:uid="{FF935472-B28E-416E-960A-CD91977678D5}"/>
    <cellStyle name="20% - Accent5 3 2 2 2 4 3" xfId="28805" xr:uid="{CECA5AA5-2DAF-4A3C-8877-A69213C039EB}"/>
    <cellStyle name="20% - Accent5 3 2 2 2 5" xfId="21438" xr:uid="{259D5B5E-DC30-4FA5-A939-EC168C2FEF67}"/>
    <cellStyle name="20% - Accent5 3 2 2 2 5 2" xfId="36414" xr:uid="{FC194723-F8D3-451E-A354-195FED6FE4D1}"/>
    <cellStyle name="20% - Accent5 3 2 2 2 6" xfId="28810" xr:uid="{27FCCECE-22DF-4A06-9A91-4188CCD242F7}"/>
    <cellStyle name="20% - Accent5 3 2 2 3" xfId="3497" xr:uid="{00000000-0005-0000-0000-000041070000}"/>
    <cellStyle name="20% - Accent5 3 2 2 3 2" xfId="3496" xr:uid="{00000000-0005-0000-0000-000042070000}"/>
    <cellStyle name="20% - Accent5 3 2 2 3 2 2" xfId="21431" xr:uid="{F819C699-9FE5-42DB-9416-B821073FD24E}"/>
    <cellStyle name="20% - Accent5 3 2 2 3 2 2 2" xfId="36407" xr:uid="{1EE38A26-AA33-4C0E-8AB7-53E216C2A30A}"/>
    <cellStyle name="20% - Accent5 3 2 2 3 2 3" xfId="28803" xr:uid="{50306CE3-3FA9-4BBD-8795-E8A4C633BB09}"/>
    <cellStyle name="20% - Accent5 3 2 2 3 3" xfId="3495" xr:uid="{00000000-0005-0000-0000-000043070000}"/>
    <cellStyle name="20% - Accent5 3 2 2 3 3 2" xfId="21430" xr:uid="{1C56756F-24BB-41E7-A9BF-565DC68C2C88}"/>
    <cellStyle name="20% - Accent5 3 2 2 3 3 2 2" xfId="36406" xr:uid="{AE70EE69-B78E-46BF-88D9-28AF77F0B018}"/>
    <cellStyle name="20% - Accent5 3 2 2 3 3 3" xfId="28802" xr:uid="{37DA7975-5C8C-4D84-A868-B9B12450137F}"/>
    <cellStyle name="20% - Accent5 3 2 2 3 4" xfId="21432" xr:uid="{0F361B59-3593-4CFB-B075-75753C60679E}"/>
    <cellStyle name="20% - Accent5 3 2 2 3 4 2" xfId="36408" xr:uid="{0604FAB9-EBBA-4A0C-81C0-28E9D4088105}"/>
    <cellStyle name="20% - Accent5 3 2 2 3 5" xfId="28804" xr:uid="{0BB147CB-6019-4896-B1E6-E1DB59618693}"/>
    <cellStyle name="20% - Accent5 3 2 2 4" xfId="3494" xr:uid="{00000000-0005-0000-0000-000044070000}"/>
    <cellStyle name="20% - Accent5 3 2 2 4 2" xfId="21429" xr:uid="{ACDDB713-7D04-4DB8-9C33-BC7318725FE0}"/>
    <cellStyle name="20% - Accent5 3 2 2 4 2 2" xfId="36405" xr:uid="{CACDDBDC-8D5F-44B9-9991-B42EBEB2E9FD}"/>
    <cellStyle name="20% - Accent5 3 2 2 4 3" xfId="28801" xr:uid="{C847A26C-541D-4A77-9A5A-EEC76E45B275}"/>
    <cellStyle name="20% - Accent5 3 2 2 5" xfId="3493" xr:uid="{00000000-0005-0000-0000-000045070000}"/>
    <cellStyle name="20% - Accent5 3 2 2 5 2" xfId="21428" xr:uid="{5CA78704-76AA-4C75-85F2-0D5C0433D0CD}"/>
    <cellStyle name="20% - Accent5 3 2 2 5 2 2" xfId="36404" xr:uid="{08FFC526-6476-4734-B710-FA0B57FAE889}"/>
    <cellStyle name="20% - Accent5 3 2 2 5 3" xfId="28800" xr:uid="{82C8BF66-E3F9-4F5B-B0E5-4701231108BC}"/>
    <cellStyle name="20% - Accent5 3 2 2 6" xfId="21439" xr:uid="{F0CB7CCF-59F1-4A6C-8CF2-0E2BC0AAFC09}"/>
    <cellStyle name="20% - Accent5 3 2 2 6 2" xfId="36415" xr:uid="{1594273F-6818-4A0C-BFDF-D5E1041D0996}"/>
    <cellStyle name="20% - Accent5 3 2 2 7" xfId="28811" xr:uid="{E3FC900D-1932-49C0-AA16-E56E0EA38E00}"/>
    <cellStyle name="20% - Accent5 3 2 3" xfId="3492" xr:uid="{00000000-0005-0000-0000-000046070000}"/>
    <cellStyle name="20% - Accent5 3 2 3 2" xfId="3491" xr:uid="{00000000-0005-0000-0000-000047070000}"/>
    <cellStyle name="20% - Accent5 3 2 3 2 2" xfId="3490" xr:uid="{00000000-0005-0000-0000-000048070000}"/>
    <cellStyle name="20% - Accent5 3 2 3 2 2 2" xfId="21425" xr:uid="{025D6F12-A8D1-4D32-B4FC-4FBBA3282D8D}"/>
    <cellStyle name="20% - Accent5 3 2 3 2 2 2 2" xfId="36401" xr:uid="{356D02BE-3EB6-452E-AC4E-DA7C360AF17D}"/>
    <cellStyle name="20% - Accent5 3 2 3 2 2 3" xfId="28797" xr:uid="{CB67ACEA-D22A-4ECF-BF3D-F1BE8049216F}"/>
    <cellStyle name="20% - Accent5 3 2 3 2 3" xfId="3489" xr:uid="{00000000-0005-0000-0000-000049070000}"/>
    <cellStyle name="20% - Accent5 3 2 3 2 3 2" xfId="21424" xr:uid="{805C679E-B6F6-44B1-977D-06F657C146A6}"/>
    <cellStyle name="20% - Accent5 3 2 3 2 3 2 2" xfId="36400" xr:uid="{526E8D07-A266-4C93-8F59-FA2F968B94B5}"/>
    <cellStyle name="20% - Accent5 3 2 3 2 3 3" xfId="28796" xr:uid="{D72DB858-80E3-42F8-B3BB-619C09EF189C}"/>
    <cellStyle name="20% - Accent5 3 2 3 2 4" xfId="21426" xr:uid="{D06E37B5-E878-4D27-A030-813B9EE83E00}"/>
    <cellStyle name="20% - Accent5 3 2 3 2 4 2" xfId="36402" xr:uid="{60491D76-37D1-4FE3-B831-369027365B7B}"/>
    <cellStyle name="20% - Accent5 3 2 3 2 5" xfId="28798" xr:uid="{A9A57E6A-FB27-46AB-A9D9-C7F44A76A8E1}"/>
    <cellStyle name="20% - Accent5 3 2 3 3" xfId="3488" xr:uid="{00000000-0005-0000-0000-00004A070000}"/>
    <cellStyle name="20% - Accent5 3 2 3 3 2" xfId="21423" xr:uid="{43B83D42-A92C-4C20-AAD0-2A1C3A4FAB4A}"/>
    <cellStyle name="20% - Accent5 3 2 3 3 2 2" xfId="36399" xr:uid="{F648AEFF-D0CB-4B6B-A7EF-A658D2C91C69}"/>
    <cellStyle name="20% - Accent5 3 2 3 3 3" xfId="28795" xr:uid="{090AB78E-6BB0-4E2F-BFC3-681E11FFEFF9}"/>
    <cellStyle name="20% - Accent5 3 2 3 4" xfId="3487" xr:uid="{00000000-0005-0000-0000-00004B070000}"/>
    <cellStyle name="20% - Accent5 3 2 3 4 2" xfId="21422" xr:uid="{2F6032F2-0708-480F-9505-E5E47116E978}"/>
    <cellStyle name="20% - Accent5 3 2 3 4 2 2" xfId="36398" xr:uid="{E6FA7E41-3D13-4F64-B6A3-4209807B8091}"/>
    <cellStyle name="20% - Accent5 3 2 3 4 3" xfId="28794" xr:uid="{CA246358-BACA-4447-BD5C-38AA2C4593B0}"/>
    <cellStyle name="20% - Accent5 3 2 3 5" xfId="21427" xr:uid="{BC83D152-FD17-4623-A47A-01E250CB1FD2}"/>
    <cellStyle name="20% - Accent5 3 2 3 5 2" xfId="36403" xr:uid="{3AC728B6-4082-4670-9BDB-BEB4E92ABDC9}"/>
    <cellStyle name="20% - Accent5 3 2 3 6" xfId="28799" xr:uid="{B6FA81F7-6D64-4A55-A037-981A27AA1360}"/>
    <cellStyle name="20% - Accent5 3 2 4" xfId="3486" xr:uid="{00000000-0005-0000-0000-00004C070000}"/>
    <cellStyle name="20% - Accent5 3 3" xfId="3485" xr:uid="{00000000-0005-0000-0000-00004D070000}"/>
    <cellStyle name="20% - Accent5 3 3 2" xfId="3484" xr:uid="{00000000-0005-0000-0000-00004E070000}"/>
    <cellStyle name="20% - Accent5 3 3 2 2" xfId="3483" xr:uid="{00000000-0005-0000-0000-00004F070000}"/>
    <cellStyle name="20% - Accent5 3 3 2 2 2" xfId="21419" xr:uid="{06822F3B-B7E0-43D9-8EAE-B33FB488C0F9}"/>
    <cellStyle name="20% - Accent5 3 3 2 2 2 2" xfId="36395" xr:uid="{8E95C226-9E4B-4846-B7FB-18A3CAE34EF0}"/>
    <cellStyle name="20% - Accent5 3 3 2 2 3" xfId="28791" xr:uid="{59D8DB95-EBA9-4CE0-895F-E78255EBEFB6}"/>
    <cellStyle name="20% - Accent5 3 3 2 3" xfId="3482" xr:uid="{00000000-0005-0000-0000-000050070000}"/>
    <cellStyle name="20% - Accent5 3 3 2 3 2" xfId="21418" xr:uid="{8BD02A45-8E9D-474F-AC77-F253C62F5706}"/>
    <cellStyle name="20% - Accent5 3 3 2 3 2 2" xfId="36394" xr:uid="{DDC6DA2F-99B7-4D64-94DE-1011328C65C8}"/>
    <cellStyle name="20% - Accent5 3 3 2 3 3" xfId="28790" xr:uid="{E5890664-0404-4E72-BA4F-9B3EA7957487}"/>
    <cellStyle name="20% - Accent5 3 3 2 4" xfId="21420" xr:uid="{80B5E1EC-0F37-48F6-9B65-87338DCBF5EF}"/>
    <cellStyle name="20% - Accent5 3 3 2 4 2" xfId="36396" xr:uid="{1C58C1EF-8995-4E41-B2AD-0083A153B520}"/>
    <cellStyle name="20% - Accent5 3 3 2 5" xfId="28792" xr:uid="{E3F42DCA-B1A8-4075-BA75-02FF37760693}"/>
    <cellStyle name="20% - Accent5 3 3 3" xfId="3481" xr:uid="{00000000-0005-0000-0000-000051070000}"/>
    <cellStyle name="20% - Accent5 3 3 3 2" xfId="21417" xr:uid="{83B9E957-3AE9-498E-A5DB-C5F76B09D8D9}"/>
    <cellStyle name="20% - Accent5 3 3 3 2 2" xfId="36393" xr:uid="{D5C794D6-5827-4F0E-AAA6-0386CF81A239}"/>
    <cellStyle name="20% - Accent5 3 3 3 3" xfId="28789" xr:uid="{2EC8919B-5A35-4A67-816A-69E11EC960BE}"/>
    <cellStyle name="20% - Accent5 3 3 4" xfId="3480" xr:uid="{00000000-0005-0000-0000-000052070000}"/>
    <cellStyle name="20% - Accent5 3 3 4 2" xfId="21416" xr:uid="{6EBE80F2-23AF-4497-9F48-0FAEC96406F1}"/>
    <cellStyle name="20% - Accent5 3 3 4 2 2" xfId="36392" xr:uid="{5A6CA35F-2028-4158-97E8-72D3F457E6E2}"/>
    <cellStyle name="20% - Accent5 3 3 4 3" xfId="28788" xr:uid="{F163E4DF-AD40-4B87-9F3A-6ACF4C5874AB}"/>
    <cellStyle name="20% - Accent5 3 3 5" xfId="21421" xr:uid="{E6AD7FDD-0F68-4F31-A73D-324CB801BC66}"/>
    <cellStyle name="20% - Accent5 3 3 5 2" xfId="36397" xr:uid="{78601ED9-F355-43F0-8F8C-A50A0B89EACF}"/>
    <cellStyle name="20% - Accent5 3 3 6" xfId="28793" xr:uid="{53F8951E-74A8-47BE-9DE8-5804B0F26D78}"/>
    <cellStyle name="20% - Accent5 3 4" xfId="3479" xr:uid="{00000000-0005-0000-0000-000053070000}"/>
    <cellStyle name="20% - Accent5 3 4 2" xfId="3478" xr:uid="{00000000-0005-0000-0000-000054070000}"/>
    <cellStyle name="20% - Accent5 3 4 2 2" xfId="3477" xr:uid="{00000000-0005-0000-0000-000055070000}"/>
    <cellStyle name="20% - Accent5 3 4 2 2 2" xfId="21413" xr:uid="{EB675EE5-EECB-4778-921F-465F802F2ACA}"/>
    <cellStyle name="20% - Accent5 3 4 2 2 2 2" xfId="36389" xr:uid="{2B3B0D61-C942-47E3-B43E-AF70C26E387B}"/>
    <cellStyle name="20% - Accent5 3 4 2 2 3" xfId="28785" xr:uid="{ABCB07F5-47AB-45A5-BB05-DB1006E77EB8}"/>
    <cellStyle name="20% - Accent5 3 4 2 3" xfId="3476" xr:uid="{00000000-0005-0000-0000-000056070000}"/>
    <cellStyle name="20% - Accent5 3 4 2 3 2" xfId="21412" xr:uid="{0EBBC7EC-F5AB-47C6-A24D-3F5187E936C9}"/>
    <cellStyle name="20% - Accent5 3 4 2 3 2 2" xfId="36388" xr:uid="{E0B2AA18-7367-4633-9ED8-BF100CEA473D}"/>
    <cellStyle name="20% - Accent5 3 4 2 3 3" xfId="28784" xr:uid="{FAF73BCC-7870-4648-88F4-B12581F4BFB9}"/>
    <cellStyle name="20% - Accent5 3 4 2 4" xfId="21414" xr:uid="{9B7A3E5F-D324-46E9-B4B4-B72757F3A2F4}"/>
    <cellStyle name="20% - Accent5 3 4 2 4 2" xfId="36390" xr:uid="{951501AF-E4E7-43CB-B12D-3901783DDC1A}"/>
    <cellStyle name="20% - Accent5 3 4 2 5" xfId="28786" xr:uid="{AA6E7A52-C180-4B84-B3B2-3F90D090D64D}"/>
    <cellStyle name="20% - Accent5 3 4 3" xfId="3475" xr:uid="{00000000-0005-0000-0000-000057070000}"/>
    <cellStyle name="20% - Accent5 3 4 3 2" xfId="21411" xr:uid="{D8F67DA4-67C7-4718-978F-2D96ABAF9DB6}"/>
    <cellStyle name="20% - Accent5 3 4 3 2 2" xfId="36387" xr:uid="{CD5DF5CD-6F86-403E-A973-40142AAA370F}"/>
    <cellStyle name="20% - Accent5 3 4 3 3" xfId="28783" xr:uid="{90FF2F2A-3DB5-4E71-BCE0-F9916AA59039}"/>
    <cellStyle name="20% - Accent5 3 4 4" xfId="3474" xr:uid="{00000000-0005-0000-0000-000058070000}"/>
    <cellStyle name="20% - Accent5 3 4 4 2" xfId="21410" xr:uid="{90AF2896-B935-4814-AF80-DF2C2F8353D5}"/>
    <cellStyle name="20% - Accent5 3 4 4 2 2" xfId="36386" xr:uid="{5CA5F6BF-B8EE-40F5-99A7-2FBC514F7140}"/>
    <cellStyle name="20% - Accent5 3 4 4 3" xfId="28782" xr:uid="{BB96D497-50ED-4D8B-9561-128AB4F678E5}"/>
    <cellStyle name="20% - Accent5 3 4 5" xfId="21415" xr:uid="{9CA62BC2-BFCD-4D47-9F7E-D17EAB41A795}"/>
    <cellStyle name="20% - Accent5 3 4 5 2" xfId="36391" xr:uid="{8BDF15AD-8538-403C-A2E9-A59756363AD5}"/>
    <cellStyle name="20% - Accent5 3 4 6" xfId="28787" xr:uid="{D24AE0BC-EC93-40E0-A963-F0A14A803053}"/>
    <cellStyle name="20% - Accent5 3 5" xfId="3473" xr:uid="{00000000-0005-0000-0000-000059070000}"/>
    <cellStyle name="20% - Accent5 3 5 2" xfId="3472" xr:uid="{00000000-0005-0000-0000-00005A070000}"/>
    <cellStyle name="20% - Accent5 3 5 2 2" xfId="3471" xr:uid="{00000000-0005-0000-0000-00005B070000}"/>
    <cellStyle name="20% - Accent5 3 5 2 2 2" xfId="21407" xr:uid="{CB3E1B73-F84B-4F5D-990C-94F3C6E608DF}"/>
    <cellStyle name="20% - Accent5 3 5 2 2 2 2" xfId="36383" xr:uid="{A545844B-E9D1-461B-9E94-E67C0ED0BD48}"/>
    <cellStyle name="20% - Accent5 3 5 2 2 3" xfId="28779" xr:uid="{B393C005-D42D-4A4E-A6BC-4338C4B24970}"/>
    <cellStyle name="20% - Accent5 3 5 2 3" xfId="3470" xr:uid="{00000000-0005-0000-0000-00005C070000}"/>
    <cellStyle name="20% - Accent5 3 5 2 3 2" xfId="21406" xr:uid="{9BE069AA-2B25-4ECE-AFE0-4C0B860B58CD}"/>
    <cellStyle name="20% - Accent5 3 5 2 3 2 2" xfId="36382" xr:uid="{6FECC9F3-1137-4858-AB4F-C8E4BA9EA4E6}"/>
    <cellStyle name="20% - Accent5 3 5 2 3 3" xfId="28778" xr:uid="{DF5B1F88-C51F-47C4-9FA6-151C7EE891CB}"/>
    <cellStyle name="20% - Accent5 3 5 2 4" xfId="21408" xr:uid="{4217CE73-DD8A-4216-967A-828F4BE0FBEA}"/>
    <cellStyle name="20% - Accent5 3 5 2 4 2" xfId="36384" xr:uid="{BC8BE0A8-3440-4EA0-B3BC-973724836B67}"/>
    <cellStyle name="20% - Accent5 3 5 2 5" xfId="28780" xr:uid="{46A0FE7B-F1A1-42A3-81D2-466D460C8897}"/>
    <cellStyle name="20% - Accent5 3 5 3" xfId="3469" xr:uid="{00000000-0005-0000-0000-00005D070000}"/>
    <cellStyle name="20% - Accent5 3 5 3 2" xfId="21405" xr:uid="{FC76C039-0230-44C8-869B-52F225AF70D2}"/>
    <cellStyle name="20% - Accent5 3 5 3 2 2" xfId="36381" xr:uid="{C183A369-C13F-439A-A6A4-6740B4EE0136}"/>
    <cellStyle name="20% - Accent5 3 5 3 3" xfId="28777" xr:uid="{C471734B-7615-442A-AA0C-944A5294E7C8}"/>
    <cellStyle name="20% - Accent5 3 5 4" xfId="3468" xr:uid="{00000000-0005-0000-0000-00005E070000}"/>
    <cellStyle name="20% - Accent5 3 5 4 2" xfId="21404" xr:uid="{BD21A2A0-79DB-439F-8A76-BEDCAA3CFB88}"/>
    <cellStyle name="20% - Accent5 3 5 4 2 2" xfId="36380" xr:uid="{2A76F8AB-4DD8-46CF-B29A-DC0A4D870E4B}"/>
    <cellStyle name="20% - Accent5 3 5 4 3" xfId="28776" xr:uid="{49EFE0B2-C2BD-4335-A711-381A1E826373}"/>
    <cellStyle name="20% - Accent5 3 5 5" xfId="21409" xr:uid="{D04EAB7A-5F37-4232-87FE-A04C1B79FBEA}"/>
    <cellStyle name="20% - Accent5 3 5 5 2" xfId="36385" xr:uid="{16039F2B-318E-49FC-B7A7-C87368936E8D}"/>
    <cellStyle name="20% - Accent5 3 5 6" xfId="28781" xr:uid="{553B5800-BD3A-424E-91E0-C8BA82CBFBD6}"/>
    <cellStyle name="20% - Accent5 3 6" xfId="3467" xr:uid="{00000000-0005-0000-0000-00005F070000}"/>
    <cellStyle name="20% - Accent5 3 6 2" xfId="3466" xr:uid="{00000000-0005-0000-0000-000060070000}"/>
    <cellStyle name="20% - Accent5 3 6 2 2" xfId="21402" xr:uid="{DEE18898-7D9F-4F7D-AD5A-DE7F3991E99A}"/>
    <cellStyle name="20% - Accent5 3 6 2 2 2" xfId="36378" xr:uid="{7BEBCB9B-ABBB-4AA2-9B82-048CA129D24E}"/>
    <cellStyle name="20% - Accent5 3 6 2 3" xfId="28774" xr:uid="{1E4FF404-E5F9-482B-9F4E-76C4AA4C109C}"/>
    <cellStyle name="20% - Accent5 3 6 3" xfId="3465" xr:uid="{00000000-0005-0000-0000-000061070000}"/>
    <cellStyle name="20% - Accent5 3 6 3 2" xfId="21401" xr:uid="{C792F843-7481-4362-B4BF-EF8DA3E67EF1}"/>
    <cellStyle name="20% - Accent5 3 6 3 2 2" xfId="36377" xr:uid="{E11738E7-294F-4B98-B169-9EF2AB9ECF5A}"/>
    <cellStyle name="20% - Accent5 3 6 3 3" xfId="28773" xr:uid="{E701F078-72AD-452E-A6E8-570F78AEE454}"/>
    <cellStyle name="20% - Accent5 3 6 4" xfId="21403" xr:uid="{339A15E3-A042-4CEA-9DAE-54775E0EEB08}"/>
    <cellStyle name="20% - Accent5 3 6 4 2" xfId="36379" xr:uid="{3EC2A384-A676-4741-BC9F-30935235EC23}"/>
    <cellStyle name="20% - Accent5 3 6 5" xfId="28775" xr:uid="{FB169296-3944-4C9A-975B-EA6CE1F467D1}"/>
    <cellStyle name="20% - Accent5 3 7" xfId="3464" xr:uid="{00000000-0005-0000-0000-000062070000}"/>
    <cellStyle name="20% - Accent5 3 7 2" xfId="21400" xr:uid="{0C796D7B-F3E5-4F7A-AADD-67D1AF45FEE0}"/>
    <cellStyle name="20% - Accent5 3 7 2 2" xfId="36376" xr:uid="{F3AC59BB-4A62-43D5-B82B-7E0E921348DD}"/>
    <cellStyle name="20% - Accent5 3 7 3" xfId="28772" xr:uid="{2B82717F-36A6-4BE9-AC67-BC8F62380B1C}"/>
    <cellStyle name="20% - Accent5 3 8" xfId="3463" xr:uid="{00000000-0005-0000-0000-000063070000}"/>
    <cellStyle name="20% - Accent5 3 8 2" xfId="21399" xr:uid="{BF473B1F-84D6-4987-AFAD-710E11BB170D}"/>
    <cellStyle name="20% - Accent5 3 8 2 2" xfId="36375" xr:uid="{E15D6BA6-9BA0-4BF9-BEF3-15E29DCC8BBE}"/>
    <cellStyle name="20% - Accent5 3 8 3" xfId="28771" xr:uid="{90DAFDB6-03D7-4BF0-BBEA-1B6D79E6EBF9}"/>
    <cellStyle name="20% - Accent5 3 9" xfId="3506" xr:uid="{00000000-0005-0000-0000-000038070000}"/>
    <cellStyle name="20% - Accent5 3 9 2" xfId="21440" xr:uid="{10098C96-818E-4CB9-9320-0A4B97D5A9F2}"/>
    <cellStyle name="20% - Accent5 3 9 2 2" xfId="36416" xr:uid="{84435993-972B-40C1-A7CC-6F90CBDA3A34}"/>
    <cellStyle name="20% - Accent5 3 9 3" xfId="28812" xr:uid="{568884B7-E0A0-488A-B0FA-B9B627A2003B}"/>
    <cellStyle name="20% - Accent5 4" xfId="210" xr:uid="{00000000-0005-0000-0000-000031000000}"/>
    <cellStyle name="20% - Accent5 4 2" xfId="3461" xr:uid="{00000000-0005-0000-0000-000065070000}"/>
    <cellStyle name="20% - Accent5 4 2 2" xfId="3460" xr:uid="{00000000-0005-0000-0000-000066070000}"/>
    <cellStyle name="20% - Accent5 4 2 2 2" xfId="3459" xr:uid="{00000000-0005-0000-0000-000067070000}"/>
    <cellStyle name="20% - Accent5 4 2 2 2 2" xfId="3458" xr:uid="{00000000-0005-0000-0000-000068070000}"/>
    <cellStyle name="20% - Accent5 4 2 2 2 2 2" xfId="3457" xr:uid="{00000000-0005-0000-0000-000069070000}"/>
    <cellStyle name="20% - Accent5 4 2 2 2 2 2 2" xfId="21394" xr:uid="{9F11DB4E-6B7F-4D5E-986C-365AFA52E883}"/>
    <cellStyle name="20% - Accent5 4 2 2 2 2 2 2 2" xfId="36370" xr:uid="{796EDF75-DE70-4FA5-B6C1-76C827FF4C0C}"/>
    <cellStyle name="20% - Accent5 4 2 2 2 2 2 3" xfId="28766" xr:uid="{CA20D1F5-822B-4341-9F2F-5D973F87BC5B}"/>
    <cellStyle name="20% - Accent5 4 2 2 2 2 3" xfId="3456" xr:uid="{00000000-0005-0000-0000-00006A070000}"/>
    <cellStyle name="20% - Accent5 4 2 2 2 2 3 2" xfId="21393" xr:uid="{ED06C8CE-3B00-4A9F-8FFA-8517D7EDD082}"/>
    <cellStyle name="20% - Accent5 4 2 2 2 2 3 2 2" xfId="36369" xr:uid="{184194B7-0CE1-4F8D-932E-E702696F4FA3}"/>
    <cellStyle name="20% - Accent5 4 2 2 2 2 3 3" xfId="28765" xr:uid="{1B70B9EA-A61F-43D8-A179-47A6D41B04CD}"/>
    <cellStyle name="20% - Accent5 4 2 2 2 2 4" xfId="21395" xr:uid="{47A0023A-9E7B-4628-AD0B-98CB3C5E306B}"/>
    <cellStyle name="20% - Accent5 4 2 2 2 2 4 2" xfId="36371" xr:uid="{3C9866C7-440D-4049-A2B3-67992BDD7276}"/>
    <cellStyle name="20% - Accent5 4 2 2 2 2 5" xfId="28767" xr:uid="{F1FAF3CF-CB0B-45EE-A93C-5969D26288F3}"/>
    <cellStyle name="20% - Accent5 4 2 2 2 3" xfId="3455" xr:uid="{00000000-0005-0000-0000-00006B070000}"/>
    <cellStyle name="20% - Accent5 4 2 2 2 3 2" xfId="21392" xr:uid="{61EDCA00-496C-431B-A48C-61591647CEE9}"/>
    <cellStyle name="20% - Accent5 4 2 2 2 3 2 2" xfId="36368" xr:uid="{3185A3E6-E575-498A-BAB1-ED8DF7B831FA}"/>
    <cellStyle name="20% - Accent5 4 2 2 2 3 3" xfId="28764" xr:uid="{526100AC-C475-4B8C-9D83-EEC4401532D4}"/>
    <cellStyle name="20% - Accent5 4 2 2 2 4" xfId="3454" xr:uid="{00000000-0005-0000-0000-00006C070000}"/>
    <cellStyle name="20% - Accent5 4 2 2 2 4 2" xfId="21391" xr:uid="{8C96FBB8-88FF-4DCD-A28E-C09DE4C819D5}"/>
    <cellStyle name="20% - Accent5 4 2 2 2 4 2 2" xfId="36367" xr:uid="{E4DB0548-52E3-4046-AAA8-EB3C0BA8A80C}"/>
    <cellStyle name="20% - Accent5 4 2 2 2 4 3" xfId="28763" xr:uid="{D1771D59-5867-4D16-B556-41E3A74137ED}"/>
    <cellStyle name="20% - Accent5 4 2 2 2 5" xfId="21396" xr:uid="{1BB0E70E-C07F-426C-B6FB-7FB94EFEB51B}"/>
    <cellStyle name="20% - Accent5 4 2 2 2 5 2" xfId="36372" xr:uid="{2ADD8A94-B59C-4055-A6F7-5D9407D977EC}"/>
    <cellStyle name="20% - Accent5 4 2 2 2 6" xfId="28768" xr:uid="{FADA3C91-3BDC-4DED-9749-BE76D4D36788}"/>
    <cellStyle name="20% - Accent5 4 2 2 3" xfId="3453" xr:uid="{00000000-0005-0000-0000-00006D070000}"/>
    <cellStyle name="20% - Accent5 4 2 2 3 2" xfId="3452" xr:uid="{00000000-0005-0000-0000-00006E070000}"/>
    <cellStyle name="20% - Accent5 4 2 2 3 2 2" xfId="21389" xr:uid="{807FB188-884C-480C-9015-AF068003C21B}"/>
    <cellStyle name="20% - Accent5 4 2 2 3 2 2 2" xfId="36365" xr:uid="{876293A6-2156-48FB-BDEA-2B897020BBF2}"/>
    <cellStyle name="20% - Accent5 4 2 2 3 2 3" xfId="28761" xr:uid="{1559A09F-DB5A-4CE1-8A80-7FCB7B96C262}"/>
    <cellStyle name="20% - Accent5 4 2 2 3 3" xfId="3451" xr:uid="{00000000-0005-0000-0000-00006F070000}"/>
    <cellStyle name="20% - Accent5 4 2 2 3 3 2" xfId="21388" xr:uid="{87788E66-513B-4652-86BE-5F33685CA051}"/>
    <cellStyle name="20% - Accent5 4 2 2 3 3 2 2" xfId="36364" xr:uid="{78AEC68C-186F-4659-B6B4-CC5A794B2D43}"/>
    <cellStyle name="20% - Accent5 4 2 2 3 3 3" xfId="28760" xr:uid="{1ACCD97C-F9A7-45BD-9E4B-00D00AB06445}"/>
    <cellStyle name="20% - Accent5 4 2 2 3 4" xfId="21390" xr:uid="{20F3B51F-F04C-41FE-8AE9-CFF8A07690D9}"/>
    <cellStyle name="20% - Accent5 4 2 2 3 4 2" xfId="36366" xr:uid="{8228A46D-187F-4D56-80B7-AF019FFC03C9}"/>
    <cellStyle name="20% - Accent5 4 2 2 3 5" xfId="28762" xr:uid="{D22F30D6-4E32-4FC8-96EC-15ACEA8BCB96}"/>
    <cellStyle name="20% - Accent5 4 2 2 4" xfId="3450" xr:uid="{00000000-0005-0000-0000-000070070000}"/>
    <cellStyle name="20% - Accent5 4 2 2 4 2" xfId="21387" xr:uid="{A5E39536-2BEA-4D2C-9E9E-1C33EEA068D7}"/>
    <cellStyle name="20% - Accent5 4 2 2 4 2 2" xfId="36363" xr:uid="{B44521F2-B522-4453-A4A6-496E18B3DA17}"/>
    <cellStyle name="20% - Accent5 4 2 2 4 3" xfId="28759" xr:uid="{A95DFAAB-8023-481C-9136-E7D676542E4F}"/>
    <cellStyle name="20% - Accent5 4 2 2 5" xfId="3449" xr:uid="{00000000-0005-0000-0000-000071070000}"/>
    <cellStyle name="20% - Accent5 4 2 2 5 2" xfId="21386" xr:uid="{26A2155D-DA30-4E96-A659-057A601AAD4D}"/>
    <cellStyle name="20% - Accent5 4 2 2 5 2 2" xfId="36362" xr:uid="{0C923321-C7E5-4130-B821-95732F15519E}"/>
    <cellStyle name="20% - Accent5 4 2 2 5 3" xfId="28758" xr:uid="{678CBE7F-173D-40FC-829A-F925DD295C09}"/>
    <cellStyle name="20% - Accent5 4 2 2 6" xfId="21397" xr:uid="{B38DABC7-D515-459E-8A72-76A32A402BAA}"/>
    <cellStyle name="20% - Accent5 4 2 2 6 2" xfId="36373" xr:uid="{3B89DC7F-B237-4F6B-ACD3-D4CE7E96FFF2}"/>
    <cellStyle name="20% - Accent5 4 2 2 7" xfId="28769" xr:uid="{86036F6A-BD0E-444C-BA71-8DC69BE7C28B}"/>
    <cellStyle name="20% - Accent5 4 2 3" xfId="3448" xr:uid="{00000000-0005-0000-0000-000072070000}"/>
    <cellStyle name="20% - Accent5 4 2 3 2" xfId="3447" xr:uid="{00000000-0005-0000-0000-000073070000}"/>
    <cellStyle name="20% - Accent5 4 2 3 2 2" xfId="3446" xr:uid="{00000000-0005-0000-0000-000074070000}"/>
    <cellStyle name="20% - Accent5 4 2 3 2 2 2" xfId="21383" xr:uid="{F1A2A790-170C-426A-B212-72CD4E8BCF20}"/>
    <cellStyle name="20% - Accent5 4 2 3 2 2 2 2" xfId="36359" xr:uid="{05D57EC0-C665-46D0-8395-0C631E17771E}"/>
    <cellStyle name="20% - Accent5 4 2 3 2 2 3" xfId="28755" xr:uid="{A25F6B66-A6EA-40B3-BDAB-C8CEB9142C4D}"/>
    <cellStyle name="20% - Accent5 4 2 3 2 3" xfId="3445" xr:uid="{00000000-0005-0000-0000-000075070000}"/>
    <cellStyle name="20% - Accent5 4 2 3 2 3 2" xfId="21382" xr:uid="{D5ACE4D2-E16E-4A19-B842-D9C7F396CD70}"/>
    <cellStyle name="20% - Accent5 4 2 3 2 3 2 2" xfId="36358" xr:uid="{F73E3D5D-CCFB-4B0C-A2AD-BCA1E7157B36}"/>
    <cellStyle name="20% - Accent5 4 2 3 2 3 3" xfId="28754" xr:uid="{A537A3EA-DB30-4E20-BC57-894F7BF0F010}"/>
    <cellStyle name="20% - Accent5 4 2 3 2 4" xfId="21384" xr:uid="{3D2F222D-B75A-4964-A6C8-B84E37639B4B}"/>
    <cellStyle name="20% - Accent5 4 2 3 2 4 2" xfId="36360" xr:uid="{E31B219A-0871-452F-BB7D-00E3CCCB5600}"/>
    <cellStyle name="20% - Accent5 4 2 3 2 5" xfId="28756" xr:uid="{15891D40-7F86-4831-9C11-01091B756A3C}"/>
    <cellStyle name="20% - Accent5 4 2 3 3" xfId="3444" xr:uid="{00000000-0005-0000-0000-000076070000}"/>
    <cellStyle name="20% - Accent5 4 2 3 3 2" xfId="21381" xr:uid="{B0F76614-6E32-4916-BE6E-97BF2C488843}"/>
    <cellStyle name="20% - Accent5 4 2 3 3 2 2" xfId="36357" xr:uid="{36E2995F-4AA4-4CCB-BB44-A6BE62E15B09}"/>
    <cellStyle name="20% - Accent5 4 2 3 3 3" xfId="28753" xr:uid="{C47799D7-84BA-47ED-AFDE-361357F1A05E}"/>
    <cellStyle name="20% - Accent5 4 2 3 4" xfId="3443" xr:uid="{00000000-0005-0000-0000-000077070000}"/>
    <cellStyle name="20% - Accent5 4 2 3 4 2" xfId="21380" xr:uid="{D5E2C099-2541-4B92-8958-F953D2E33D2B}"/>
    <cellStyle name="20% - Accent5 4 2 3 4 2 2" xfId="36356" xr:uid="{03386ECC-A24D-4439-BA05-4FE9958AD533}"/>
    <cellStyle name="20% - Accent5 4 2 3 4 3" xfId="28752" xr:uid="{48BAA99C-320E-40E2-8A6A-7842740A9AE3}"/>
    <cellStyle name="20% - Accent5 4 2 3 5" xfId="21385" xr:uid="{AFEC7FF9-EAC9-4644-9C85-882FE0CD4983}"/>
    <cellStyle name="20% - Accent5 4 2 3 5 2" xfId="36361" xr:uid="{0C3ECEEE-0674-41EB-8DD8-76A5A29BE68A}"/>
    <cellStyle name="20% - Accent5 4 2 3 6" xfId="28757" xr:uid="{FA08E4AA-0B5B-4E57-B5D3-C0553529E2A5}"/>
    <cellStyle name="20% - Accent5 4 2 4" xfId="3442" xr:uid="{00000000-0005-0000-0000-000078070000}"/>
    <cellStyle name="20% - Accent5 4 3" xfId="3441" xr:uid="{00000000-0005-0000-0000-000079070000}"/>
    <cellStyle name="20% - Accent5 4 3 2" xfId="3440" xr:uid="{00000000-0005-0000-0000-00007A070000}"/>
    <cellStyle name="20% - Accent5 4 3 2 2" xfId="3439" xr:uid="{00000000-0005-0000-0000-00007B070000}"/>
    <cellStyle name="20% - Accent5 4 3 2 2 2" xfId="21377" xr:uid="{F2787F7F-5FA3-4BBD-AA96-C2A31A45A63D}"/>
    <cellStyle name="20% - Accent5 4 3 2 2 2 2" xfId="36353" xr:uid="{75BBF2F7-F39A-4263-BD4D-5A7D84F32CF3}"/>
    <cellStyle name="20% - Accent5 4 3 2 2 3" xfId="28749" xr:uid="{D9AEF22E-872C-429D-8B72-2E473FB7F3BE}"/>
    <cellStyle name="20% - Accent5 4 3 2 3" xfId="3438" xr:uid="{00000000-0005-0000-0000-00007C070000}"/>
    <cellStyle name="20% - Accent5 4 3 2 3 2" xfId="21376" xr:uid="{CFF158F9-6693-48C4-A7FF-C75585C82FFF}"/>
    <cellStyle name="20% - Accent5 4 3 2 3 2 2" xfId="36352" xr:uid="{41871F03-F24E-40B7-9F1F-22FA572DE687}"/>
    <cellStyle name="20% - Accent5 4 3 2 3 3" xfId="28748" xr:uid="{961A6C5E-BE2A-44B3-B7AC-04CD0A1EE3EE}"/>
    <cellStyle name="20% - Accent5 4 3 2 4" xfId="21378" xr:uid="{08BA9230-3206-4DD4-9F5E-DA162E5EB594}"/>
    <cellStyle name="20% - Accent5 4 3 2 4 2" xfId="36354" xr:uid="{AC4FC01D-9B65-47F4-8DAC-15A99B979678}"/>
    <cellStyle name="20% - Accent5 4 3 2 5" xfId="28750" xr:uid="{8054501D-3814-49B0-953C-7D3D011F0352}"/>
    <cellStyle name="20% - Accent5 4 3 3" xfId="3437" xr:uid="{00000000-0005-0000-0000-00007D070000}"/>
    <cellStyle name="20% - Accent5 4 3 3 2" xfId="21375" xr:uid="{99A5F3F5-8DD7-4DCD-8B82-4E7972460CA8}"/>
    <cellStyle name="20% - Accent5 4 3 3 2 2" xfId="36351" xr:uid="{98188E0D-5E4A-4FDC-9214-EA4DCCA67331}"/>
    <cellStyle name="20% - Accent5 4 3 3 3" xfId="28747" xr:uid="{3D363CB1-FEA3-4BA8-96DC-57C884943687}"/>
    <cellStyle name="20% - Accent5 4 3 4" xfId="3436" xr:uid="{00000000-0005-0000-0000-00007E070000}"/>
    <cellStyle name="20% - Accent5 4 3 4 2" xfId="21374" xr:uid="{EB34759A-E0A1-48EB-9F49-5BC1F630EE7D}"/>
    <cellStyle name="20% - Accent5 4 3 4 2 2" xfId="36350" xr:uid="{E7E5A807-C345-4122-8710-91D1ED14D81B}"/>
    <cellStyle name="20% - Accent5 4 3 4 3" xfId="28746" xr:uid="{2B9C04B0-91C7-4AA0-9D79-24B0EC870BE8}"/>
    <cellStyle name="20% - Accent5 4 3 5" xfId="21379" xr:uid="{588FE71E-4AE1-4DF8-B37F-B621CA41A79C}"/>
    <cellStyle name="20% - Accent5 4 3 5 2" xfId="36355" xr:uid="{653FDF52-01DF-414C-9892-4112A5164606}"/>
    <cellStyle name="20% - Accent5 4 3 6" xfId="28751" xr:uid="{478AC3EB-6AEF-4D5E-8EC4-27FB879E6EED}"/>
    <cellStyle name="20% - Accent5 4 4" xfId="3435" xr:uid="{00000000-0005-0000-0000-00007F070000}"/>
    <cellStyle name="20% - Accent5 4 4 2" xfId="3434" xr:uid="{00000000-0005-0000-0000-000080070000}"/>
    <cellStyle name="20% - Accent5 4 4 2 2" xfId="3433" xr:uid="{00000000-0005-0000-0000-000081070000}"/>
    <cellStyle name="20% - Accent5 4 4 2 2 2" xfId="21371" xr:uid="{1CC50294-5A5A-4D58-AA7C-4006F3E9D051}"/>
    <cellStyle name="20% - Accent5 4 4 2 2 2 2" xfId="36347" xr:uid="{728297B2-6FE2-4579-A5E1-B675D8500FE0}"/>
    <cellStyle name="20% - Accent5 4 4 2 2 3" xfId="28743" xr:uid="{93476E75-D7BA-4400-AC66-D0592754665E}"/>
    <cellStyle name="20% - Accent5 4 4 2 3" xfId="3432" xr:uid="{00000000-0005-0000-0000-000082070000}"/>
    <cellStyle name="20% - Accent5 4 4 2 3 2" xfId="21370" xr:uid="{7440EF67-A86E-433D-894C-14A5A95ADB63}"/>
    <cellStyle name="20% - Accent5 4 4 2 3 2 2" xfId="36346" xr:uid="{93B9BA94-5120-4FD2-AD23-7398E79820E2}"/>
    <cellStyle name="20% - Accent5 4 4 2 3 3" xfId="28742" xr:uid="{3E9F09E3-B91D-4121-AB85-3017A9A2A92A}"/>
    <cellStyle name="20% - Accent5 4 4 2 4" xfId="21372" xr:uid="{45B1F7D5-F519-401A-9B76-F8B521003288}"/>
    <cellStyle name="20% - Accent5 4 4 2 4 2" xfId="36348" xr:uid="{57632646-6525-4712-88B5-4EF034C8ED5F}"/>
    <cellStyle name="20% - Accent5 4 4 2 5" xfId="28744" xr:uid="{DE0A47E5-4A6E-4B70-9604-718DAF3853FC}"/>
    <cellStyle name="20% - Accent5 4 4 3" xfId="3431" xr:uid="{00000000-0005-0000-0000-000083070000}"/>
    <cellStyle name="20% - Accent5 4 4 3 2" xfId="21369" xr:uid="{28AC6A02-1FD2-47F6-BC09-FB2ADEF090D5}"/>
    <cellStyle name="20% - Accent5 4 4 3 2 2" xfId="36345" xr:uid="{8871E707-C53D-4FF1-8F0E-FD139B8C796C}"/>
    <cellStyle name="20% - Accent5 4 4 3 3" xfId="28741" xr:uid="{CE39E0EA-D9EA-4A17-A796-21AD221AD035}"/>
    <cellStyle name="20% - Accent5 4 4 4" xfId="3430" xr:uid="{00000000-0005-0000-0000-000084070000}"/>
    <cellStyle name="20% - Accent5 4 4 4 2" xfId="21368" xr:uid="{D27E686D-F01B-43C8-84B6-74037396A41B}"/>
    <cellStyle name="20% - Accent5 4 4 4 2 2" xfId="36344" xr:uid="{E2C4EE30-284D-4039-8883-1DD961AD9D05}"/>
    <cellStyle name="20% - Accent5 4 4 4 3" xfId="28740" xr:uid="{297DB713-FE54-4FB0-B663-516C96065D96}"/>
    <cellStyle name="20% - Accent5 4 4 5" xfId="21373" xr:uid="{8C135A77-B34F-4866-9B35-B4AFA16BA813}"/>
    <cellStyle name="20% - Accent5 4 4 5 2" xfId="36349" xr:uid="{F5A41DE3-D3E3-4867-B6A9-E182E0618030}"/>
    <cellStyle name="20% - Accent5 4 4 6" xfId="28745" xr:uid="{E078E5B7-5490-4A1B-B4B5-75DE99BA6923}"/>
    <cellStyle name="20% - Accent5 4 5" xfId="3429" xr:uid="{00000000-0005-0000-0000-000085070000}"/>
    <cellStyle name="20% - Accent5 4 5 2" xfId="3428" xr:uid="{00000000-0005-0000-0000-000086070000}"/>
    <cellStyle name="20% - Accent5 4 5 2 2" xfId="5514" xr:uid="{00000000-0005-0000-0000-000087070000}"/>
    <cellStyle name="20% - Accent5 4 5 2 2 2" xfId="23188" xr:uid="{E49398A8-2764-4E03-ABD0-76C670501D78}"/>
    <cellStyle name="20% - Accent5 4 5 2 2 2 2" xfId="38159" xr:uid="{EB48D853-7F74-4DF3-9126-5E06BC46C251}"/>
    <cellStyle name="20% - Accent5 4 5 2 2 3" xfId="30556" xr:uid="{4DD389B9-B2B2-45A3-B5A7-8A45A4A378E7}"/>
    <cellStyle name="20% - Accent5 4 5 2 3" xfId="3427" xr:uid="{00000000-0005-0000-0000-000088070000}"/>
    <cellStyle name="20% - Accent5 4 5 2 3 2" xfId="21365" xr:uid="{006990F8-32B2-4DC2-919C-0C294E37A3C7}"/>
    <cellStyle name="20% - Accent5 4 5 2 3 2 2" xfId="36341" xr:uid="{866E93B4-3374-4EBF-B47A-9680816307FB}"/>
    <cellStyle name="20% - Accent5 4 5 2 3 3" xfId="28737" xr:uid="{441184CB-9BAC-4ACB-848E-91969DC46BF2}"/>
    <cellStyle name="20% - Accent5 4 5 2 4" xfId="21366" xr:uid="{E36BF269-106A-459F-BFF5-64E0A8C1DA51}"/>
    <cellStyle name="20% - Accent5 4 5 2 4 2" xfId="36342" xr:uid="{786C0D8D-B59D-46A7-8109-939C33210875}"/>
    <cellStyle name="20% - Accent5 4 5 2 5" xfId="28738" xr:uid="{01005E3A-D112-4378-BE68-AA26959224BA}"/>
    <cellStyle name="20% - Accent5 4 5 3" xfId="3426" xr:uid="{00000000-0005-0000-0000-000089070000}"/>
    <cellStyle name="20% - Accent5 4 5 3 2" xfId="21364" xr:uid="{D4B9CD43-9688-4F7A-82D7-E0A366AD4ECA}"/>
    <cellStyle name="20% - Accent5 4 5 3 2 2" xfId="36340" xr:uid="{3F87AB46-D854-4C1C-BC48-E39EC330FFEC}"/>
    <cellStyle name="20% - Accent5 4 5 3 3" xfId="28736" xr:uid="{6B62FDD5-01CC-43AD-B0F1-FB8DDB8570BE}"/>
    <cellStyle name="20% - Accent5 4 5 4" xfId="3425" xr:uid="{00000000-0005-0000-0000-00008A070000}"/>
    <cellStyle name="20% - Accent5 4 5 4 2" xfId="21363" xr:uid="{4E090E48-1CCA-44A5-89E6-4F22765962C7}"/>
    <cellStyle name="20% - Accent5 4 5 4 2 2" xfId="36339" xr:uid="{1B296F85-4B10-482D-A945-B9A7113C48DD}"/>
    <cellStyle name="20% - Accent5 4 5 4 3" xfId="28735" xr:uid="{DFCB974E-6D2C-4B0B-A842-121B13C432A5}"/>
    <cellStyle name="20% - Accent5 4 5 5" xfId="21367" xr:uid="{F2988B08-3285-45DC-AA77-1824A642B08F}"/>
    <cellStyle name="20% - Accent5 4 5 5 2" xfId="36343" xr:uid="{AEC39725-86EB-44E3-98DC-0C3A0B118965}"/>
    <cellStyle name="20% - Accent5 4 5 6" xfId="28739" xr:uid="{D0F1DE47-2EA2-4ECE-98C8-2FE31A832AA7}"/>
    <cellStyle name="20% - Accent5 4 6" xfId="3424" xr:uid="{00000000-0005-0000-0000-00008B070000}"/>
    <cellStyle name="20% - Accent5 4 6 2" xfId="3423" xr:uid="{00000000-0005-0000-0000-00008C070000}"/>
    <cellStyle name="20% - Accent5 4 6 2 2" xfId="21361" xr:uid="{E2A84813-14E2-4C90-9F87-93B32A4365B4}"/>
    <cellStyle name="20% - Accent5 4 6 2 2 2" xfId="36337" xr:uid="{2654D991-3B9A-4E74-BC0F-DE0363257970}"/>
    <cellStyle name="20% - Accent5 4 6 2 3" xfId="28733" xr:uid="{7EFDB6CA-89EE-46A5-B9EF-05148FD81084}"/>
    <cellStyle name="20% - Accent5 4 6 3" xfId="3422" xr:uid="{00000000-0005-0000-0000-00008D070000}"/>
    <cellStyle name="20% - Accent5 4 6 3 2" xfId="21360" xr:uid="{01DE27AE-AD2C-4310-9309-73EBA41B1AD4}"/>
    <cellStyle name="20% - Accent5 4 6 3 2 2" xfId="36336" xr:uid="{61358B00-FC24-4CDD-942C-AD99B9A0E864}"/>
    <cellStyle name="20% - Accent5 4 6 3 3" xfId="28732" xr:uid="{A6E5668F-E81B-49F5-A00C-133B74581EC9}"/>
    <cellStyle name="20% - Accent5 4 6 4" xfId="21362" xr:uid="{5AEBD629-C29A-434F-BC84-78BEB2BC950D}"/>
    <cellStyle name="20% - Accent5 4 6 4 2" xfId="36338" xr:uid="{40B8FDCF-DB20-4FF3-84D6-9EDEA1B3F17F}"/>
    <cellStyle name="20% - Accent5 4 6 5" xfId="28734" xr:uid="{17E1C38B-EA09-4380-A009-B177AB20D17F}"/>
    <cellStyle name="20% - Accent5 4 7" xfId="3421" xr:uid="{00000000-0005-0000-0000-00008E070000}"/>
    <cellStyle name="20% - Accent5 4 7 2" xfId="21359" xr:uid="{B9F7C3EA-BA65-4876-8CA3-00ACCBF33E83}"/>
    <cellStyle name="20% - Accent5 4 7 2 2" xfId="36335" xr:uid="{199F43FA-EB75-476D-9B4C-672CF8A94F0D}"/>
    <cellStyle name="20% - Accent5 4 7 3" xfId="28731" xr:uid="{F61C0C48-EBA7-42D6-84B0-BA7CC629E43A}"/>
    <cellStyle name="20% - Accent5 4 8" xfId="3420" xr:uid="{00000000-0005-0000-0000-00008F070000}"/>
    <cellStyle name="20% - Accent5 4 8 2" xfId="21358" xr:uid="{EEBA5FC1-AEFE-4625-ABB4-BB75709708DF}"/>
    <cellStyle name="20% - Accent5 4 8 2 2" xfId="36334" xr:uid="{7AD8ED89-A5F9-423D-9C3B-E6D2D509A7C8}"/>
    <cellStyle name="20% - Accent5 4 8 3" xfId="28730" xr:uid="{D78790BF-04F0-4C71-8313-C925FDADB26F}"/>
    <cellStyle name="20% - Accent5 4 9" xfId="3462" xr:uid="{00000000-0005-0000-0000-000064070000}"/>
    <cellStyle name="20% - Accent5 4 9 2" xfId="21398" xr:uid="{5E8FFFC6-11E4-49CF-9914-1C28884F84E8}"/>
    <cellStyle name="20% - Accent5 4 9 2 2" xfId="36374" xr:uid="{523BB7E2-0A3E-441C-8DF1-8F67C7497DC4}"/>
    <cellStyle name="20% - Accent5 4 9 3" xfId="28770" xr:uid="{DB2A87E9-B06D-4F51-B711-1E00ECCA89C2}"/>
    <cellStyle name="20% - Accent5 5" xfId="211" xr:uid="{00000000-0005-0000-0000-000032000000}"/>
    <cellStyle name="20% - Accent5 5 2" xfId="3418" xr:uid="{00000000-0005-0000-0000-000091070000}"/>
    <cellStyle name="20% - Accent5 5 2 2" xfId="3417" xr:uid="{00000000-0005-0000-0000-000092070000}"/>
    <cellStyle name="20% - Accent5 5 2 2 2" xfId="3416" xr:uid="{00000000-0005-0000-0000-000093070000}"/>
    <cellStyle name="20% - Accent5 5 2 2 2 2" xfId="3415" xr:uid="{00000000-0005-0000-0000-000094070000}"/>
    <cellStyle name="20% - Accent5 5 2 2 2 2 2" xfId="3414" xr:uid="{00000000-0005-0000-0000-000095070000}"/>
    <cellStyle name="20% - Accent5 5 2 2 2 2 2 2" xfId="21353" xr:uid="{1F922FF0-9F6B-48D9-8158-B36CFDEE1A7B}"/>
    <cellStyle name="20% - Accent5 5 2 2 2 2 2 2 2" xfId="36329" xr:uid="{10EA223D-1AD6-4902-B11D-3EE897A4463B}"/>
    <cellStyle name="20% - Accent5 5 2 2 2 2 2 3" xfId="28725" xr:uid="{4AADD153-2DF0-4F0F-A755-4C213DE0DBF3}"/>
    <cellStyle name="20% - Accent5 5 2 2 2 2 3" xfId="3413" xr:uid="{00000000-0005-0000-0000-000096070000}"/>
    <cellStyle name="20% - Accent5 5 2 2 2 2 3 2" xfId="21352" xr:uid="{5A989FAC-9E03-4004-940D-B5269387BDB3}"/>
    <cellStyle name="20% - Accent5 5 2 2 2 2 3 2 2" xfId="36328" xr:uid="{A9AE6DFC-1289-41CA-BDCB-F2F5D6AA59F4}"/>
    <cellStyle name="20% - Accent5 5 2 2 2 2 3 3" xfId="28724" xr:uid="{10ECA6C4-43F5-4411-9A6D-6E91891B9154}"/>
    <cellStyle name="20% - Accent5 5 2 2 2 2 4" xfId="21354" xr:uid="{DF7A1F98-8AB9-40AE-8DB1-384DD99FA01D}"/>
    <cellStyle name="20% - Accent5 5 2 2 2 2 4 2" xfId="36330" xr:uid="{8E017F81-59BC-482A-9AAF-4D8665ADDEDE}"/>
    <cellStyle name="20% - Accent5 5 2 2 2 2 5" xfId="28726" xr:uid="{1D385178-3979-48BC-8111-0A9ECAD7EADF}"/>
    <cellStyle name="20% - Accent5 5 2 2 2 3" xfId="3412" xr:uid="{00000000-0005-0000-0000-000097070000}"/>
    <cellStyle name="20% - Accent5 5 2 2 2 3 2" xfId="21351" xr:uid="{1A4DC5E8-8947-4894-A598-29CF3FF03BAC}"/>
    <cellStyle name="20% - Accent5 5 2 2 2 3 2 2" xfId="36327" xr:uid="{DC31A2B0-A491-45C9-A8AD-92D4B4B3C8E3}"/>
    <cellStyle name="20% - Accent5 5 2 2 2 3 3" xfId="28723" xr:uid="{3CE82025-F2D1-413D-82F9-F6A29E0FE92F}"/>
    <cellStyle name="20% - Accent5 5 2 2 2 4" xfId="3411" xr:uid="{00000000-0005-0000-0000-000098070000}"/>
    <cellStyle name="20% - Accent5 5 2 2 2 4 2" xfId="21350" xr:uid="{FED47E4E-7ED4-4311-9499-DD198A956F85}"/>
    <cellStyle name="20% - Accent5 5 2 2 2 4 2 2" xfId="36326" xr:uid="{616B15E2-0396-4FB7-A76D-ADEBCF6A11E5}"/>
    <cellStyle name="20% - Accent5 5 2 2 2 4 3" xfId="28722" xr:uid="{EF852F83-8CA3-4A0E-9472-2CE00BBDB992}"/>
    <cellStyle name="20% - Accent5 5 2 2 2 5" xfId="21355" xr:uid="{53EB1FFF-524B-42B9-BAE6-8DB895FF348B}"/>
    <cellStyle name="20% - Accent5 5 2 2 2 5 2" xfId="36331" xr:uid="{7418F3BA-9A0C-4BDF-8CB9-0F4F7CF4F24C}"/>
    <cellStyle name="20% - Accent5 5 2 2 2 6" xfId="28727" xr:uid="{BCA05DD7-D00A-4CB0-A592-965861BA1D6F}"/>
    <cellStyle name="20% - Accent5 5 2 2 3" xfId="3410" xr:uid="{00000000-0005-0000-0000-000099070000}"/>
    <cellStyle name="20% - Accent5 5 2 2 3 2" xfId="3409" xr:uid="{00000000-0005-0000-0000-00009A070000}"/>
    <cellStyle name="20% - Accent5 5 2 2 3 2 2" xfId="21348" xr:uid="{45E2A338-27CD-4E39-A67B-ABB1F0FB0214}"/>
    <cellStyle name="20% - Accent5 5 2 2 3 2 2 2" xfId="36324" xr:uid="{F490F9C5-E826-4764-AE14-C6E49902481E}"/>
    <cellStyle name="20% - Accent5 5 2 2 3 2 3" xfId="28720" xr:uid="{8C654FC3-F3D3-4C51-9DFC-D52294CDECE7}"/>
    <cellStyle name="20% - Accent5 5 2 2 3 3" xfId="3408" xr:uid="{00000000-0005-0000-0000-00009B070000}"/>
    <cellStyle name="20% - Accent5 5 2 2 3 3 2" xfId="21347" xr:uid="{E29B0ECD-A1F7-4674-8DF3-092C55087563}"/>
    <cellStyle name="20% - Accent5 5 2 2 3 3 2 2" xfId="36323" xr:uid="{7C7C573C-51A1-4415-9765-73ACCFCD4A99}"/>
    <cellStyle name="20% - Accent5 5 2 2 3 3 3" xfId="28719" xr:uid="{0E7AB2B3-1B1F-4B3B-A08E-2503A80633C5}"/>
    <cellStyle name="20% - Accent5 5 2 2 3 4" xfId="21349" xr:uid="{BCAE9519-8D12-4670-B304-3C093A4A28A2}"/>
    <cellStyle name="20% - Accent5 5 2 2 3 4 2" xfId="36325" xr:uid="{E3648B28-E87A-42C3-B687-92768AB25A0C}"/>
    <cellStyle name="20% - Accent5 5 2 2 3 5" xfId="28721" xr:uid="{22036CE3-195D-4D25-824B-EC7490E57737}"/>
    <cellStyle name="20% - Accent5 5 2 2 4" xfId="3407" xr:uid="{00000000-0005-0000-0000-00009C070000}"/>
    <cellStyle name="20% - Accent5 5 2 2 4 2" xfId="21346" xr:uid="{E7AF47E2-B62D-44EE-A1B7-9955C995A7CB}"/>
    <cellStyle name="20% - Accent5 5 2 2 4 2 2" xfId="36322" xr:uid="{5E6695E7-73E0-454B-A178-C33D943DDA51}"/>
    <cellStyle name="20% - Accent5 5 2 2 4 3" xfId="28718" xr:uid="{EB12C567-AAEC-4B85-8884-FDD18E01A2D8}"/>
    <cellStyle name="20% - Accent5 5 2 2 5" xfId="3406" xr:uid="{00000000-0005-0000-0000-00009D070000}"/>
    <cellStyle name="20% - Accent5 5 2 2 5 2" xfId="21345" xr:uid="{235F0021-DF53-45C4-B3BC-6B6B8C25C1EC}"/>
    <cellStyle name="20% - Accent5 5 2 2 5 2 2" xfId="36321" xr:uid="{12F94618-9E7B-456A-A85E-D55CD8FC3979}"/>
    <cellStyle name="20% - Accent5 5 2 2 5 3" xfId="28717" xr:uid="{5DB7ACB3-CEAB-498F-8A21-C34CA576E9B0}"/>
    <cellStyle name="20% - Accent5 5 2 2 6" xfId="21356" xr:uid="{3109ABC1-4693-440E-9AA8-F8816F077F42}"/>
    <cellStyle name="20% - Accent5 5 2 2 6 2" xfId="36332" xr:uid="{0B563E9F-132E-4A94-96A7-CB20F5087A95}"/>
    <cellStyle name="20% - Accent5 5 2 2 7" xfId="28728" xr:uid="{F866FE37-206F-47D0-9B92-BE9192A2763F}"/>
    <cellStyle name="20% - Accent5 5 2 3" xfId="3405" xr:uid="{00000000-0005-0000-0000-00009E070000}"/>
    <cellStyle name="20% - Accent5 5 2 3 2" xfId="3404" xr:uid="{00000000-0005-0000-0000-00009F070000}"/>
    <cellStyle name="20% - Accent5 5 2 3 2 2" xfId="3403" xr:uid="{00000000-0005-0000-0000-0000A0070000}"/>
    <cellStyle name="20% - Accent5 5 2 3 2 2 2" xfId="21342" xr:uid="{15DA3A49-C31E-4053-ABAC-A858E8C3231A}"/>
    <cellStyle name="20% - Accent5 5 2 3 2 2 2 2" xfId="36318" xr:uid="{97607D02-9097-4D3D-90BC-F3BC36B32B87}"/>
    <cellStyle name="20% - Accent5 5 2 3 2 2 3" xfId="28714" xr:uid="{69A502BF-84B0-408C-9933-574955C63AD5}"/>
    <cellStyle name="20% - Accent5 5 2 3 2 3" xfId="3402" xr:uid="{00000000-0005-0000-0000-0000A1070000}"/>
    <cellStyle name="20% - Accent5 5 2 3 2 3 2" xfId="21341" xr:uid="{69D63CB5-A82F-48F0-A8A0-9B27164AA2AB}"/>
    <cellStyle name="20% - Accent5 5 2 3 2 3 2 2" xfId="36317" xr:uid="{6F500724-9302-4564-9779-B9BF9D445E2B}"/>
    <cellStyle name="20% - Accent5 5 2 3 2 3 3" xfId="28713" xr:uid="{EA5AB814-D715-4BB5-AFFA-3F0F22BE66C1}"/>
    <cellStyle name="20% - Accent5 5 2 3 2 4" xfId="21343" xr:uid="{D9269049-FE28-4E2B-8656-B86D077F217A}"/>
    <cellStyle name="20% - Accent5 5 2 3 2 4 2" xfId="36319" xr:uid="{0273726A-3345-4F09-95CC-6764F65A9616}"/>
    <cellStyle name="20% - Accent5 5 2 3 2 5" xfId="28715" xr:uid="{7E2ED682-AC34-41C2-8CAC-293ADD2DCE82}"/>
    <cellStyle name="20% - Accent5 5 2 3 3" xfId="3401" xr:uid="{00000000-0005-0000-0000-0000A2070000}"/>
    <cellStyle name="20% - Accent5 5 2 3 3 2" xfId="21340" xr:uid="{CDE42257-51E5-4B24-A9CC-821889CF5D5F}"/>
    <cellStyle name="20% - Accent5 5 2 3 3 2 2" xfId="36316" xr:uid="{C311E674-E34F-4E23-B3E1-483DBE6418A2}"/>
    <cellStyle name="20% - Accent5 5 2 3 3 3" xfId="28712" xr:uid="{38D28A22-EF5E-4259-834F-09DB7F242B82}"/>
    <cellStyle name="20% - Accent5 5 2 3 4" xfId="3400" xr:uid="{00000000-0005-0000-0000-0000A3070000}"/>
    <cellStyle name="20% - Accent5 5 2 3 4 2" xfId="21339" xr:uid="{29D16794-4A3D-457D-B7D9-4A74661DBE3B}"/>
    <cellStyle name="20% - Accent5 5 2 3 4 2 2" xfId="36315" xr:uid="{9C4072CE-0AAF-4734-9180-51B0B98A2E9C}"/>
    <cellStyle name="20% - Accent5 5 2 3 4 3" xfId="28711" xr:uid="{25CC001A-55BB-40B6-AD0D-D60980CBC2AB}"/>
    <cellStyle name="20% - Accent5 5 2 3 5" xfId="21344" xr:uid="{186531E3-008F-4953-B7C9-2CA4A9505C6B}"/>
    <cellStyle name="20% - Accent5 5 2 3 5 2" xfId="36320" xr:uid="{E4C2803A-B1C9-4851-953C-E10347D1389B}"/>
    <cellStyle name="20% - Accent5 5 2 3 6" xfId="28716" xr:uid="{1665695C-D6B0-4374-A2F1-0AC4ED5D726A}"/>
    <cellStyle name="20% - Accent5 5 2 4" xfId="3399" xr:uid="{00000000-0005-0000-0000-0000A4070000}"/>
    <cellStyle name="20% - Accent5 5 3" xfId="3398" xr:uid="{00000000-0005-0000-0000-0000A5070000}"/>
    <cellStyle name="20% - Accent5 5 3 2" xfId="3397" xr:uid="{00000000-0005-0000-0000-0000A6070000}"/>
    <cellStyle name="20% - Accent5 5 3 2 2" xfId="3396" xr:uid="{00000000-0005-0000-0000-0000A7070000}"/>
    <cellStyle name="20% - Accent5 5 3 2 2 2" xfId="21336" xr:uid="{D70254C5-C76A-47D4-B2FC-76D9786A53D9}"/>
    <cellStyle name="20% - Accent5 5 3 2 2 2 2" xfId="36312" xr:uid="{FA1A54E3-5BA1-4B7D-9711-B854E941E05B}"/>
    <cellStyle name="20% - Accent5 5 3 2 2 3" xfId="28708" xr:uid="{AB68D596-EF75-43AA-B289-FFE4275962D3}"/>
    <cellStyle name="20% - Accent5 5 3 2 3" xfId="2867" xr:uid="{00000000-0005-0000-0000-0000A8070000}"/>
    <cellStyle name="20% - Accent5 5 3 2 3 2" xfId="20821" xr:uid="{4300A9A9-640D-4A76-B2A9-13FB5962DFEA}"/>
    <cellStyle name="20% - Accent5 5 3 2 3 2 2" xfId="35797" xr:uid="{99358F17-88DD-4D1A-98FB-42BB0E294912}"/>
    <cellStyle name="20% - Accent5 5 3 2 3 3" xfId="28193" xr:uid="{A878CC28-C867-4B2A-99BB-6B708686454B}"/>
    <cellStyle name="20% - Accent5 5 3 2 4" xfId="21337" xr:uid="{637EA4FE-B47C-410E-84DE-915464AE8858}"/>
    <cellStyle name="20% - Accent5 5 3 2 4 2" xfId="36313" xr:uid="{A5391B8C-C62F-465C-A372-030553098C84}"/>
    <cellStyle name="20% - Accent5 5 3 2 5" xfId="28709" xr:uid="{9DECF0C6-AC43-42A8-8DAD-97A42FBB30F4}"/>
    <cellStyle name="20% - Accent5 5 3 3" xfId="3395" xr:uid="{00000000-0005-0000-0000-0000A9070000}"/>
    <cellStyle name="20% - Accent5 5 3 3 2" xfId="21335" xr:uid="{E0E3EE3E-ED6B-4A68-8009-5B815B5B72BC}"/>
    <cellStyle name="20% - Accent5 5 3 3 2 2" xfId="36311" xr:uid="{4C9F885A-D8CD-4C58-9AC8-760A8781FDA5}"/>
    <cellStyle name="20% - Accent5 5 3 3 3" xfId="28707" xr:uid="{8C899F46-81FC-4A49-A691-EFC88EC1412D}"/>
    <cellStyle name="20% - Accent5 5 3 4" xfId="3394" xr:uid="{00000000-0005-0000-0000-0000AA070000}"/>
    <cellStyle name="20% - Accent5 5 3 4 2" xfId="21334" xr:uid="{D7EC8900-FC2C-4BB4-A43A-D6F17562A5A8}"/>
    <cellStyle name="20% - Accent5 5 3 4 2 2" xfId="36310" xr:uid="{5EA87D4A-A2D9-47C3-AF3B-9D35E4C4D3EC}"/>
    <cellStyle name="20% - Accent5 5 3 4 3" xfId="28706" xr:uid="{2A69DE81-DCBE-4358-837C-854FD6263F4E}"/>
    <cellStyle name="20% - Accent5 5 3 5" xfId="21338" xr:uid="{BB4AE927-6D76-471E-8674-12FE8BA5573A}"/>
    <cellStyle name="20% - Accent5 5 3 5 2" xfId="36314" xr:uid="{95313FD9-55CF-416C-8194-BAA8E855B410}"/>
    <cellStyle name="20% - Accent5 5 3 6" xfId="28710" xr:uid="{2F341322-288E-4D32-AE38-AA988FCEF8B3}"/>
    <cellStyle name="20% - Accent5 5 4" xfId="3393" xr:uid="{00000000-0005-0000-0000-0000AB070000}"/>
    <cellStyle name="20% - Accent5 5 4 2" xfId="3392" xr:uid="{00000000-0005-0000-0000-0000AC070000}"/>
    <cellStyle name="20% - Accent5 5 4 2 2" xfId="3391" xr:uid="{00000000-0005-0000-0000-0000AD070000}"/>
    <cellStyle name="20% - Accent5 5 4 2 2 2" xfId="21331" xr:uid="{7A374281-3C35-47A8-BBCD-0F252884CDB3}"/>
    <cellStyle name="20% - Accent5 5 4 2 2 2 2" xfId="36307" xr:uid="{2557699B-7ACD-45D9-84F0-9CA70979410D}"/>
    <cellStyle name="20% - Accent5 5 4 2 2 3" xfId="28703" xr:uid="{F3DF6803-EE2B-4F20-B3E6-C0B1B45789C6}"/>
    <cellStyle name="20% - Accent5 5 4 2 3" xfId="3390" xr:uid="{00000000-0005-0000-0000-0000AE070000}"/>
    <cellStyle name="20% - Accent5 5 4 2 3 2" xfId="21330" xr:uid="{9F0F8BDE-4144-4A85-9F01-B8060D8F22C4}"/>
    <cellStyle name="20% - Accent5 5 4 2 3 2 2" xfId="36306" xr:uid="{14F412C3-3944-4E0E-AE04-F6F4BBD68B42}"/>
    <cellStyle name="20% - Accent5 5 4 2 3 3" xfId="28702" xr:uid="{42C697A4-55C2-4544-A987-E4814C150BD9}"/>
    <cellStyle name="20% - Accent5 5 4 2 4" xfId="21332" xr:uid="{76E2E209-CCCA-4D7A-A63B-37A442626469}"/>
    <cellStyle name="20% - Accent5 5 4 2 4 2" xfId="36308" xr:uid="{DB383AE3-7344-45C0-B7D6-B6DFFE368D01}"/>
    <cellStyle name="20% - Accent5 5 4 2 5" xfId="28704" xr:uid="{58929644-F8F6-4E01-92ED-EC8A27E6855F}"/>
    <cellStyle name="20% - Accent5 5 4 3" xfId="3389" xr:uid="{00000000-0005-0000-0000-0000AF070000}"/>
    <cellStyle name="20% - Accent5 5 4 3 2" xfId="21329" xr:uid="{6223AA08-61C3-41DA-A354-0E81BC89B83C}"/>
    <cellStyle name="20% - Accent5 5 4 3 2 2" xfId="36305" xr:uid="{8B2081AC-633D-4537-B823-FCCFA963F25C}"/>
    <cellStyle name="20% - Accent5 5 4 3 3" xfId="28701" xr:uid="{D525100A-3BFF-46A0-A983-290BB6F4C1F3}"/>
    <cellStyle name="20% - Accent5 5 4 4" xfId="3388" xr:uid="{00000000-0005-0000-0000-0000B0070000}"/>
    <cellStyle name="20% - Accent5 5 4 4 2" xfId="21328" xr:uid="{3215AF4C-A572-4743-8CF0-476D45D0E6D4}"/>
    <cellStyle name="20% - Accent5 5 4 4 2 2" xfId="36304" xr:uid="{6DF02E53-40D9-4B96-92C1-997A5B34891D}"/>
    <cellStyle name="20% - Accent5 5 4 4 3" xfId="28700" xr:uid="{264F0DB8-524B-4AC0-AB64-9E3F7A55FC53}"/>
    <cellStyle name="20% - Accent5 5 4 5" xfId="21333" xr:uid="{47618B5E-AFBB-487A-A512-77BB60CE80CC}"/>
    <cellStyle name="20% - Accent5 5 4 5 2" xfId="36309" xr:uid="{C41EA37A-C257-450F-957E-BDB0DDC4DE3C}"/>
    <cellStyle name="20% - Accent5 5 4 6" xfId="28705" xr:uid="{D1FF4C8F-ABE4-440C-8794-A30C4BF116D2}"/>
    <cellStyle name="20% - Accent5 5 5" xfId="3387" xr:uid="{00000000-0005-0000-0000-0000B1070000}"/>
    <cellStyle name="20% - Accent5 5 5 2" xfId="3386" xr:uid="{00000000-0005-0000-0000-0000B2070000}"/>
    <cellStyle name="20% - Accent5 5 5 2 2" xfId="21326" xr:uid="{504391C1-E25A-4B0A-9888-54C5C914D5EC}"/>
    <cellStyle name="20% - Accent5 5 5 2 2 2" xfId="36302" xr:uid="{F31DAC63-C90C-484D-984A-C0B853CF67E1}"/>
    <cellStyle name="20% - Accent5 5 5 2 3" xfId="28698" xr:uid="{619C8DE2-8951-41B8-A31E-FCE606BCA853}"/>
    <cellStyle name="20% - Accent5 5 5 3" xfId="3385" xr:uid="{00000000-0005-0000-0000-0000B3070000}"/>
    <cellStyle name="20% - Accent5 5 5 3 2" xfId="21325" xr:uid="{77B91D8A-AE9C-412B-8C27-8C0BEF1178DF}"/>
    <cellStyle name="20% - Accent5 5 5 3 2 2" xfId="36301" xr:uid="{99022A9C-8235-41FB-AA1C-8C48BBB4E5FF}"/>
    <cellStyle name="20% - Accent5 5 5 3 3" xfId="28697" xr:uid="{7F8BC347-07AE-4084-B7FE-4A653724DFE8}"/>
    <cellStyle name="20% - Accent5 5 5 4" xfId="21327" xr:uid="{21C96378-38B8-4AD6-B380-6BC4AAD5A352}"/>
    <cellStyle name="20% - Accent5 5 5 4 2" xfId="36303" xr:uid="{1060285F-815A-4EB5-8E31-94F4879981D1}"/>
    <cellStyle name="20% - Accent5 5 5 5" xfId="28699" xr:uid="{810AFE4D-984C-40C0-816F-CEBF3F271582}"/>
    <cellStyle name="20% - Accent5 5 6" xfId="3384" xr:uid="{00000000-0005-0000-0000-0000B4070000}"/>
    <cellStyle name="20% - Accent5 5 6 2" xfId="21324" xr:uid="{BF7BCBE3-8CFD-4E07-96E0-3A02FEC22A21}"/>
    <cellStyle name="20% - Accent5 5 6 2 2" xfId="36300" xr:uid="{F4AAB469-45C5-47D4-9EC2-50E9CE8885B7}"/>
    <cellStyle name="20% - Accent5 5 6 3" xfId="28696" xr:uid="{2CE8E85D-B2FA-4B18-9350-9566BCBEA3DF}"/>
    <cellStyle name="20% - Accent5 5 7" xfId="3383" xr:uid="{00000000-0005-0000-0000-0000B5070000}"/>
    <cellStyle name="20% - Accent5 5 7 2" xfId="21323" xr:uid="{D317011F-5FD1-47DA-8940-467DBD5EE76C}"/>
    <cellStyle name="20% - Accent5 5 7 2 2" xfId="36299" xr:uid="{ABBAE086-3880-4E5A-A75A-62224380EAB7}"/>
    <cellStyle name="20% - Accent5 5 7 3" xfId="28695" xr:uid="{117FE194-B80A-435F-9566-44D7365E4D8D}"/>
    <cellStyle name="20% - Accent5 5 8" xfId="3419" xr:uid="{00000000-0005-0000-0000-000090070000}"/>
    <cellStyle name="20% - Accent5 5 8 2" xfId="21357" xr:uid="{DF46FC3C-A8C7-4EF7-881F-807955687324}"/>
    <cellStyle name="20% - Accent5 5 8 2 2" xfId="36333" xr:uid="{87586D3A-C415-47E8-8EF8-9A78A2927288}"/>
    <cellStyle name="20% - Accent5 5 8 3" xfId="28729" xr:uid="{790C1843-8DF6-46B5-999B-3209AA87096A}"/>
    <cellStyle name="20% - Accent5 6" xfId="212" xr:uid="{00000000-0005-0000-0000-000033000000}"/>
    <cellStyle name="20% - Accent5 6 2" xfId="3382" xr:uid="{00000000-0005-0000-0000-0000B7070000}"/>
    <cellStyle name="20% - Accent5 6 2 2" xfId="3381" xr:uid="{00000000-0005-0000-0000-0000B8070000}"/>
    <cellStyle name="20% - Accent5 6 2 2 2" xfId="3380" xr:uid="{00000000-0005-0000-0000-0000B9070000}"/>
    <cellStyle name="20% - Accent5 6 2 2 2 2" xfId="3379" xr:uid="{00000000-0005-0000-0000-0000BA070000}"/>
    <cellStyle name="20% - Accent5 6 2 2 2 2 2" xfId="21319" xr:uid="{8F584C7F-71AF-48F9-8043-BC2C627E1058}"/>
    <cellStyle name="20% - Accent5 6 2 2 2 2 2 2" xfId="36295" xr:uid="{AC3FAC45-D533-46F3-BF45-E9250EF70AE5}"/>
    <cellStyle name="20% - Accent5 6 2 2 2 2 3" xfId="28691" xr:uid="{18AE5A15-80EF-426C-8B0D-05861C9F63BA}"/>
    <cellStyle name="20% - Accent5 6 2 2 2 3" xfId="3378" xr:uid="{00000000-0005-0000-0000-0000BB070000}"/>
    <cellStyle name="20% - Accent5 6 2 2 2 3 2" xfId="21318" xr:uid="{F4974EE4-C0C3-4301-865C-3D345235CFC9}"/>
    <cellStyle name="20% - Accent5 6 2 2 2 3 2 2" xfId="36294" xr:uid="{A4C4FCDC-901E-46D2-8B58-B996A7F90883}"/>
    <cellStyle name="20% - Accent5 6 2 2 2 3 3" xfId="28690" xr:uid="{B1A249E9-22D1-4268-A80D-2677CA5997DD}"/>
    <cellStyle name="20% - Accent5 6 2 2 2 4" xfId="21320" xr:uid="{AF7518DE-318D-40A0-A934-85A89CB3C3B1}"/>
    <cellStyle name="20% - Accent5 6 2 2 2 4 2" xfId="36296" xr:uid="{CF16E805-BC56-4741-97B8-8DC7775B4411}"/>
    <cellStyle name="20% - Accent5 6 2 2 2 5" xfId="28692" xr:uid="{3BE58749-1286-4601-A4E3-FA3AD127FFA4}"/>
    <cellStyle name="20% - Accent5 6 2 2 3" xfId="3377" xr:uid="{00000000-0005-0000-0000-0000BC070000}"/>
    <cellStyle name="20% - Accent5 6 2 2 3 2" xfId="21317" xr:uid="{2AD2E3EA-5CF3-4924-8268-0E623870FB01}"/>
    <cellStyle name="20% - Accent5 6 2 2 3 2 2" xfId="36293" xr:uid="{AC59E45B-129A-4598-AA85-A903319AA579}"/>
    <cellStyle name="20% - Accent5 6 2 2 3 3" xfId="28689" xr:uid="{70A789E0-EB95-4CB1-9835-9501D764ACA3}"/>
    <cellStyle name="20% - Accent5 6 2 2 4" xfId="3375" xr:uid="{00000000-0005-0000-0000-0000BD070000}"/>
    <cellStyle name="20% - Accent5 6 2 2 4 2" xfId="21315" xr:uid="{0F936589-753F-42A1-98F7-7CC12721699F}"/>
    <cellStyle name="20% - Accent5 6 2 2 4 2 2" xfId="36291" xr:uid="{7F713991-2AD6-4339-A038-8DF1145E4E01}"/>
    <cellStyle name="20% - Accent5 6 2 2 4 3" xfId="28687" xr:uid="{2AB8C438-5060-479A-8F43-EBBD1A98742F}"/>
    <cellStyle name="20% - Accent5 6 2 2 5" xfId="21321" xr:uid="{7DB61ED2-3DDF-46A6-BFEB-DBE79B832193}"/>
    <cellStyle name="20% - Accent5 6 2 2 5 2" xfId="36297" xr:uid="{732B1286-B6AF-4CE7-8874-572A482BBB45}"/>
    <cellStyle name="20% - Accent5 6 2 2 6" xfId="28693" xr:uid="{391DE499-4967-4EB8-BA3A-88CC2F6C7351}"/>
    <cellStyle name="20% - Accent5 6 2 3" xfId="3376" xr:uid="{00000000-0005-0000-0000-0000BE070000}"/>
    <cellStyle name="20% - Accent5 6 2 3 2" xfId="3374" xr:uid="{00000000-0005-0000-0000-0000BF070000}"/>
    <cellStyle name="20% - Accent5 6 2 3 2 2" xfId="21314" xr:uid="{2D0FED21-8A7D-428A-8853-CD139466DF67}"/>
    <cellStyle name="20% - Accent5 6 2 3 2 2 2" xfId="36290" xr:uid="{A5479DA1-475D-4BE5-B476-0AB0F4A739AD}"/>
    <cellStyle name="20% - Accent5 6 2 3 2 3" xfId="28686" xr:uid="{08FA5674-2098-4515-97F2-2DAA816AC4D4}"/>
    <cellStyle name="20% - Accent5 6 2 3 3" xfId="3373" xr:uid="{00000000-0005-0000-0000-0000C0070000}"/>
    <cellStyle name="20% - Accent5 6 2 3 3 2" xfId="21313" xr:uid="{48741502-213F-49EB-AFF6-A74DBF7765A1}"/>
    <cellStyle name="20% - Accent5 6 2 3 3 2 2" xfId="36289" xr:uid="{DAB2B698-93C1-49A5-8752-9D2DD137B29C}"/>
    <cellStyle name="20% - Accent5 6 2 3 3 3" xfId="28685" xr:uid="{67228886-E290-458C-B062-07F93D1FC5CD}"/>
    <cellStyle name="20% - Accent5 6 2 3 4" xfId="21316" xr:uid="{6C7CF4DC-1138-429F-B802-3A41D9D141DD}"/>
    <cellStyle name="20% - Accent5 6 2 3 4 2" xfId="36292" xr:uid="{1F395DE4-132A-4AC1-94EB-18D12E120AA6}"/>
    <cellStyle name="20% - Accent5 6 2 3 5" xfId="28688" xr:uid="{CEEBD63D-87EF-4B5D-90C8-149322ECA9D6}"/>
    <cellStyle name="20% - Accent5 6 2 4" xfId="3372" xr:uid="{00000000-0005-0000-0000-0000C1070000}"/>
    <cellStyle name="20% - Accent5 6 2 4 2" xfId="21312" xr:uid="{0CE0F337-29EA-4C62-B556-276768C3A7B3}"/>
    <cellStyle name="20% - Accent5 6 2 4 2 2" xfId="36288" xr:uid="{AD2B60EC-3C31-4862-993A-F7BA6139DC94}"/>
    <cellStyle name="20% - Accent5 6 2 4 3" xfId="28684" xr:uid="{56838041-A9A5-4551-A27A-E9E8586C4BE9}"/>
    <cellStyle name="20% - Accent5 6 2 5" xfId="3371" xr:uid="{00000000-0005-0000-0000-0000C2070000}"/>
    <cellStyle name="20% - Accent5 6 2 5 2" xfId="21311" xr:uid="{AC917253-5EDE-41B1-8610-798D5301799C}"/>
    <cellStyle name="20% - Accent5 6 2 5 2 2" xfId="36287" xr:uid="{CEB2CC5E-8F79-45B0-A6A8-082FDD530DAD}"/>
    <cellStyle name="20% - Accent5 6 2 5 3" xfId="28683" xr:uid="{9236B4BF-6C56-4899-9365-BD02B4129613}"/>
    <cellStyle name="20% - Accent5 6 2 6" xfId="21322" xr:uid="{C7B04963-4F91-4DEC-9614-3E383ACE1ED0}"/>
    <cellStyle name="20% - Accent5 6 2 6 2" xfId="36298" xr:uid="{9A2C2E1B-D6E3-4DA5-A20E-5B08A053A022}"/>
    <cellStyle name="20% - Accent5 6 2 7" xfId="28694" xr:uid="{FCE72F0A-DF68-47A5-B9BA-5860D90FCB9A}"/>
    <cellStyle name="20% - Accent5 6 3" xfId="3370" xr:uid="{00000000-0005-0000-0000-0000C3070000}"/>
    <cellStyle name="20% - Accent5 6 3 2" xfId="3369" xr:uid="{00000000-0005-0000-0000-0000C4070000}"/>
    <cellStyle name="20% - Accent5 6 3 2 2" xfId="3368" xr:uid="{00000000-0005-0000-0000-0000C5070000}"/>
    <cellStyle name="20% - Accent5 6 3 2 2 2" xfId="21308" xr:uid="{770C9397-AC2F-495A-AE67-1AC5F7BD8E8B}"/>
    <cellStyle name="20% - Accent5 6 3 2 2 2 2" xfId="36284" xr:uid="{D22F32C7-4AAD-48AA-B09B-AF15C0B6DED3}"/>
    <cellStyle name="20% - Accent5 6 3 2 2 3" xfId="28680" xr:uid="{620E8093-1A35-4AD1-A0A7-17CE0535A90D}"/>
    <cellStyle name="20% - Accent5 6 3 2 3" xfId="3367" xr:uid="{00000000-0005-0000-0000-0000C6070000}"/>
    <cellStyle name="20% - Accent5 6 3 2 3 2" xfId="21307" xr:uid="{C1AB58B5-E4F0-4324-B8AF-FFA5BB7D0D58}"/>
    <cellStyle name="20% - Accent5 6 3 2 3 2 2" xfId="36283" xr:uid="{70B25BDD-014D-448C-AE0E-E77E9A580CF1}"/>
    <cellStyle name="20% - Accent5 6 3 2 3 3" xfId="28679" xr:uid="{CFD60AC0-1C97-482F-9E7E-E9ADC5B5DF09}"/>
    <cellStyle name="20% - Accent5 6 3 2 4" xfId="21309" xr:uid="{3F554DF4-CE90-425B-8A14-5D109A7DF8AF}"/>
    <cellStyle name="20% - Accent5 6 3 2 4 2" xfId="36285" xr:uid="{1869871F-B60A-45BD-93E1-87E166F56556}"/>
    <cellStyle name="20% - Accent5 6 3 2 5" xfId="28681" xr:uid="{A7FC706A-4A54-4E0A-BDA1-BC61BFE15CB1}"/>
    <cellStyle name="20% - Accent5 6 3 3" xfId="3366" xr:uid="{00000000-0005-0000-0000-0000C7070000}"/>
    <cellStyle name="20% - Accent5 6 3 3 2" xfId="21306" xr:uid="{6D2356E2-E511-4C31-A57B-5F789CA98144}"/>
    <cellStyle name="20% - Accent5 6 3 3 2 2" xfId="36282" xr:uid="{96DBF766-ECCB-43CC-8241-E3A90D26A2A4}"/>
    <cellStyle name="20% - Accent5 6 3 3 3" xfId="28678" xr:uid="{7543DDD6-F47F-49CC-9650-DE2D517906E2}"/>
    <cellStyle name="20% - Accent5 6 3 4" xfId="3365" xr:uid="{00000000-0005-0000-0000-0000C8070000}"/>
    <cellStyle name="20% - Accent5 6 3 4 2" xfId="21305" xr:uid="{08440E3C-3B3B-45FC-ABCF-E0BA94AF8456}"/>
    <cellStyle name="20% - Accent5 6 3 4 2 2" xfId="36281" xr:uid="{08FDD301-A951-4C8E-94CE-6FF809849130}"/>
    <cellStyle name="20% - Accent5 6 3 4 3" xfId="28677" xr:uid="{0F3863D7-0EEC-4D41-9915-6B2CE10F1918}"/>
    <cellStyle name="20% - Accent5 6 3 5" xfId="21310" xr:uid="{D0150C06-3D13-4E48-82DF-F5F6A0260B6F}"/>
    <cellStyle name="20% - Accent5 6 3 5 2" xfId="36286" xr:uid="{2599ECED-BB49-4226-8289-2E6BFAAA809E}"/>
    <cellStyle name="20% - Accent5 6 3 6" xfId="28682" xr:uid="{B7F428E3-7857-41CD-98A2-B967522E2A54}"/>
    <cellStyle name="20% - Accent5 6 4" xfId="3364" xr:uid="{00000000-0005-0000-0000-0000C9070000}"/>
    <cellStyle name="20% - Accent5 7" xfId="213" xr:uid="{00000000-0005-0000-0000-000034000000}"/>
    <cellStyle name="20% - Accent5 7 2" xfId="3363" xr:uid="{00000000-0005-0000-0000-0000CB070000}"/>
    <cellStyle name="20% - Accent5 7 2 2" xfId="21304" xr:uid="{B30DA703-8CED-4646-9F12-D5F0F7F34DF5}"/>
    <cellStyle name="20% - Accent5 7 2 2 2" xfId="36280" xr:uid="{E179CDBC-AE43-4F37-95E3-097978E091DE}"/>
    <cellStyle name="20% - Accent5 7 2 3" xfId="28676" xr:uid="{9487ECAD-EE63-472F-A7B1-507FFCCD6C7E}"/>
    <cellStyle name="20% - Accent5 7 3" xfId="3362" xr:uid="{00000000-0005-0000-0000-0000CC070000}"/>
    <cellStyle name="20% - Accent5 7 4" xfId="5519" xr:uid="{00000000-0005-0000-0000-0000CD070000}"/>
    <cellStyle name="20% - Accent5 7 4 2" xfId="23192" xr:uid="{DD18EAB0-241F-430B-9AB0-77A68891D6E1}"/>
    <cellStyle name="20% - Accent5 7 4 2 2" xfId="38163" xr:uid="{DE106F23-1CB4-4CF8-809D-460DF7AC64C6}"/>
    <cellStyle name="20% - Accent5 7 4 3" xfId="30560" xr:uid="{10D28EC7-7492-4E20-9FD9-B2A0C683BCDD}"/>
    <cellStyle name="20% - Accent5 8" xfId="5522" xr:uid="{00000000-0005-0000-0000-0000CE070000}"/>
    <cellStyle name="20% - Accent5 8 2" xfId="3361" xr:uid="{00000000-0005-0000-0000-0000CF070000}"/>
    <cellStyle name="20% - Accent5 8 2 2" xfId="5520" xr:uid="{00000000-0005-0000-0000-0000D0070000}"/>
    <cellStyle name="20% - Accent5 8 2 2 2" xfId="23193" xr:uid="{A9F1E3B8-9BAB-4E87-AFAA-0F4DD67C3158}"/>
    <cellStyle name="20% - Accent5 8 2 2 2 2" xfId="38164" xr:uid="{7ED14002-6335-4C23-B9FE-F9A6EBF2EE74}"/>
    <cellStyle name="20% - Accent5 8 2 2 3" xfId="30561" xr:uid="{1F340C03-A98A-44F4-B926-461EA93C4C0A}"/>
    <cellStyle name="20% - Accent5 8 2 3" xfId="5521" xr:uid="{00000000-0005-0000-0000-0000D1070000}"/>
    <cellStyle name="20% - Accent5 8 2 3 2" xfId="23194" xr:uid="{672BEC3B-CDE7-4EC9-B744-E7F55A21015F}"/>
    <cellStyle name="20% - Accent5 8 2 3 2 2" xfId="38165" xr:uid="{AAAD3A62-895D-4672-A59F-B038243652E2}"/>
    <cellStyle name="20% - Accent5 8 2 3 3" xfId="30562" xr:uid="{175FD388-99FF-45E6-9266-7B5083353354}"/>
    <cellStyle name="20% - Accent5 8 2 4" xfId="21303" xr:uid="{16310A37-EA6E-4766-BEC0-C444319A24CF}"/>
    <cellStyle name="20% - Accent5 8 2 4 2" xfId="36279" xr:uid="{54A0D170-F75A-4771-8DE3-8F1BFDA08228}"/>
    <cellStyle name="20% - Accent5 8 2 5" xfId="28675" xr:uid="{038EF9BC-B0E5-4082-8AD4-394442B71D9F}"/>
    <cellStyle name="20% - Accent5 8 3" xfId="3360" xr:uid="{00000000-0005-0000-0000-0000D2070000}"/>
    <cellStyle name="20% - Accent5 8 3 2" xfId="21302" xr:uid="{7A7E0C3F-88F0-4F6F-A70D-8B75C40B1FD2}"/>
    <cellStyle name="20% - Accent5 8 3 2 2" xfId="36278" xr:uid="{A364D28A-023B-44F8-9E52-AD86D2059C83}"/>
    <cellStyle name="20% - Accent5 8 3 3" xfId="28674" xr:uid="{590247ED-D4ED-49BC-9D89-55B41E383E12}"/>
    <cellStyle name="20% - Accent5 8 4" xfId="3359" xr:uid="{00000000-0005-0000-0000-0000D3070000}"/>
    <cellStyle name="20% - Accent5 8 4 2" xfId="21301" xr:uid="{6D730A47-B09F-469F-A5EF-3ADF869F6AE1}"/>
    <cellStyle name="20% - Accent5 8 4 2 2" xfId="36277" xr:uid="{EC97423A-22CC-47B2-9F34-4A24D430E706}"/>
    <cellStyle name="20% - Accent5 8 4 3" xfId="28673" xr:uid="{691D9C38-24CE-4EB8-8B3B-49ED062A93C3}"/>
    <cellStyle name="20% - Accent5 8 5" xfId="23195" xr:uid="{8211BE74-B24B-4DB9-822E-99AB49DBF19A}"/>
    <cellStyle name="20% - Accent5 8 5 2" xfId="38166" xr:uid="{EC1E70CE-FE11-4D4E-9A4C-8FC8E006DF07}"/>
    <cellStyle name="20% - Accent5 8 6" xfId="30563" xr:uid="{E877A7B9-78BD-4056-9326-48983C174003}"/>
    <cellStyle name="20% - Accent5 9" xfId="3358" xr:uid="{00000000-0005-0000-0000-0000D4070000}"/>
    <cellStyle name="20% - Accent5 9 2" xfId="3357" xr:uid="{00000000-0005-0000-0000-0000D5070000}"/>
    <cellStyle name="20% - Accent5 9 2 2" xfId="3356" xr:uid="{00000000-0005-0000-0000-0000D6070000}"/>
    <cellStyle name="20% - Accent5 9 2 2 2" xfId="21298" xr:uid="{08638807-4DF5-42AB-9C8B-253DB4D48B4D}"/>
    <cellStyle name="20% - Accent5 9 2 2 2 2" xfId="36274" xr:uid="{D098B4D1-8EF9-4AFD-A068-542A108D2402}"/>
    <cellStyle name="20% - Accent5 9 2 2 3" xfId="28670" xr:uid="{FF0F9A0C-E3B3-45A2-BB5D-A1EBF712AFB8}"/>
    <cellStyle name="20% - Accent5 9 2 3" xfId="3355" xr:uid="{00000000-0005-0000-0000-0000D7070000}"/>
    <cellStyle name="20% - Accent5 9 2 3 2" xfId="21297" xr:uid="{59672723-C153-42FC-A32D-21F0B458B292}"/>
    <cellStyle name="20% - Accent5 9 2 3 2 2" xfId="36273" xr:uid="{48809CC6-D2E8-4F6E-BFBD-F843FAC188DC}"/>
    <cellStyle name="20% - Accent5 9 2 3 3" xfId="28669" xr:uid="{AC661C8B-665E-42EC-A985-55EFE6EF37A0}"/>
    <cellStyle name="20% - Accent5 9 2 4" xfId="21299" xr:uid="{77AF5C47-89A1-4C75-AEDA-C79BAAD964EE}"/>
    <cellStyle name="20% - Accent5 9 2 4 2" xfId="36275" xr:uid="{B89FB7F9-BE17-4F13-9A51-8D6366F3E2F4}"/>
    <cellStyle name="20% - Accent5 9 2 5" xfId="28671" xr:uid="{39099A33-4580-4AA9-A596-AF5196894B42}"/>
    <cellStyle name="20% - Accent5 9 3" xfId="3354" xr:uid="{00000000-0005-0000-0000-0000D8070000}"/>
    <cellStyle name="20% - Accent5 9 3 2" xfId="21296" xr:uid="{CD095B59-599D-4B23-BF30-BF694D0DE4C2}"/>
    <cellStyle name="20% - Accent5 9 3 2 2" xfId="36272" xr:uid="{BC031BE6-2F69-4833-909E-19205B1ED696}"/>
    <cellStyle name="20% - Accent5 9 3 3" xfId="28668" xr:uid="{4789E8E8-08D5-4569-B377-306AF95544E8}"/>
    <cellStyle name="20% - Accent5 9 4" xfId="3353" xr:uid="{00000000-0005-0000-0000-0000D9070000}"/>
    <cellStyle name="20% - Accent5 9 4 2" xfId="21295" xr:uid="{2E264C0F-F10F-4E31-B2C8-16FECE51F9D9}"/>
    <cellStyle name="20% - Accent5 9 4 2 2" xfId="36271" xr:uid="{10E81145-C6BB-44A6-B60F-3D5472E90F68}"/>
    <cellStyle name="20% - Accent5 9 4 3" xfId="28667" xr:uid="{358008A0-F4E7-4C75-9D24-9378707FD7DE}"/>
    <cellStyle name="20% - Accent5 9 5" xfId="21300" xr:uid="{4D9C5DF7-23A6-4C36-A48E-F99EA06D84FD}"/>
    <cellStyle name="20% - Accent5 9 5 2" xfId="36276" xr:uid="{95CDA557-DA0E-4170-ABB1-F2221821A51C}"/>
    <cellStyle name="20% - Accent5 9 6" xfId="28672" xr:uid="{4D77FC77-BB77-4A65-9C38-3434B5E9DE73}"/>
    <cellStyle name="20% - Accent6" xfId="102" builtinId="50" customBuiltin="1"/>
    <cellStyle name="20% - Accent6 10" xfId="3352" xr:uid="{00000000-0005-0000-0000-0000DA070000}"/>
    <cellStyle name="20% - Accent6 10 2" xfId="3351" xr:uid="{00000000-0005-0000-0000-0000DB070000}"/>
    <cellStyle name="20% - Accent6 10 2 2" xfId="3350" xr:uid="{00000000-0005-0000-0000-0000DC070000}"/>
    <cellStyle name="20% - Accent6 10 2 2 2" xfId="21292" xr:uid="{84F1BBEF-1E7A-4FC8-A71C-2EEEB386C67D}"/>
    <cellStyle name="20% - Accent6 10 2 2 2 2" xfId="36268" xr:uid="{FDA89FD5-942D-4D90-BAEB-523AFDD440AA}"/>
    <cellStyle name="20% - Accent6 10 2 2 3" xfId="28664" xr:uid="{09540B1C-43FA-4A6D-8637-7236BC3023E5}"/>
    <cellStyle name="20% - Accent6 10 2 3" xfId="3349" xr:uid="{00000000-0005-0000-0000-0000DD070000}"/>
    <cellStyle name="20% - Accent6 10 2 3 2" xfId="21291" xr:uid="{115BFFF6-DE05-4750-9FC6-75CF278DFC78}"/>
    <cellStyle name="20% - Accent6 10 2 3 2 2" xfId="36267" xr:uid="{850B86A3-2F7D-4E36-ABEE-57A9DA9ACA7C}"/>
    <cellStyle name="20% - Accent6 10 2 3 3" xfId="28663" xr:uid="{73AE3026-D039-4B80-A6BA-552920BEDD4E}"/>
    <cellStyle name="20% - Accent6 10 2 4" xfId="21293" xr:uid="{29800C6B-2CD0-4738-89FB-8FFDC38321D3}"/>
    <cellStyle name="20% - Accent6 10 2 4 2" xfId="36269" xr:uid="{056FC9CE-7620-40DD-816D-C2D42A596820}"/>
    <cellStyle name="20% - Accent6 10 2 5" xfId="28665" xr:uid="{AC96B495-2BFF-4CBC-933A-45767931B9B6}"/>
    <cellStyle name="20% - Accent6 10 3" xfId="3348" xr:uid="{00000000-0005-0000-0000-0000DE070000}"/>
    <cellStyle name="20% - Accent6 10 3 2" xfId="21290" xr:uid="{BA8F19A1-ED53-483E-A58E-DECFFD5DCDF2}"/>
    <cellStyle name="20% - Accent6 10 3 2 2" xfId="36266" xr:uid="{5DD23CC8-A04D-4948-88AD-C85C0F43A603}"/>
    <cellStyle name="20% - Accent6 10 3 3" xfId="28662" xr:uid="{AE4F539D-DBF1-4A44-854A-957A0219C0FF}"/>
    <cellStyle name="20% - Accent6 10 4" xfId="3347" xr:uid="{00000000-0005-0000-0000-0000DF070000}"/>
    <cellStyle name="20% - Accent6 10 4 2" xfId="3346" xr:uid="{00000000-0005-0000-0000-0000E0070000}"/>
    <cellStyle name="20% - Accent6 10 4 2 2" xfId="21288" xr:uid="{16F6FD75-42CF-49C9-B8A5-60244B6BE9EA}"/>
    <cellStyle name="20% - Accent6 10 4 2 2 2" xfId="36264" xr:uid="{25CF1A0A-C9D0-4A89-875D-A64EB20C6F15}"/>
    <cellStyle name="20% - Accent6 10 4 2 3" xfId="28660" xr:uid="{D62A52CE-1DF6-471E-B9B9-6A82BD7ACC57}"/>
    <cellStyle name="20% - Accent6 10 4 3" xfId="21289" xr:uid="{0C856CD3-58D7-4F55-81E0-FF0B38238867}"/>
    <cellStyle name="20% - Accent6 10 4 3 2" xfId="36265" xr:uid="{1EB77BD6-84C6-44E6-9D6C-4E41A079E9B9}"/>
    <cellStyle name="20% - Accent6 10 4 4" xfId="28661" xr:uid="{54A8288E-8A66-4EEE-8593-6268170D092D}"/>
    <cellStyle name="20% - Accent6 10 5" xfId="3345" xr:uid="{00000000-0005-0000-0000-0000E1070000}"/>
    <cellStyle name="20% - Accent6 10 5 2" xfId="21287" xr:uid="{74F94373-3350-4404-A066-340A55D5B3BC}"/>
    <cellStyle name="20% - Accent6 10 5 2 2" xfId="36263" xr:uid="{C8AA5761-D528-4ECA-9CA2-0987F6B02DBB}"/>
    <cellStyle name="20% - Accent6 10 5 3" xfId="28659" xr:uid="{5DDF3000-E51A-4C45-A04A-081523DFD616}"/>
    <cellStyle name="20% - Accent6 10 6" xfId="21294" xr:uid="{39605300-9815-45D2-80CB-D3FC31691A9C}"/>
    <cellStyle name="20% - Accent6 10 6 2" xfId="36270" xr:uid="{96D8E3C7-B8B5-462B-9C9D-BFFA1C82A2A5}"/>
    <cellStyle name="20% - Accent6 10 7" xfId="28666" xr:uid="{497AD610-FE20-4D27-AC81-178261CDA0C2}"/>
    <cellStyle name="20% - Accent6 11" xfId="3344" xr:uid="{00000000-0005-0000-0000-0000E2070000}"/>
    <cellStyle name="20% - Accent6 11 2" xfId="3343" xr:uid="{00000000-0005-0000-0000-0000E3070000}"/>
    <cellStyle name="20% - Accent6 11 2 2" xfId="21285" xr:uid="{89229A6D-09DB-44C9-9ADF-3B7DB2D72373}"/>
    <cellStyle name="20% - Accent6 11 2 2 2" xfId="36261" xr:uid="{DB931BDC-04CE-423F-B003-443F44E5F16F}"/>
    <cellStyle name="20% - Accent6 11 2 3" xfId="28657" xr:uid="{F7441F2B-44CC-4885-86A8-6DDCD7E6E7B0}"/>
    <cellStyle name="20% - Accent6 11 3" xfId="3342" xr:uid="{00000000-0005-0000-0000-0000E4070000}"/>
    <cellStyle name="20% - Accent6 11 3 2" xfId="3341" xr:uid="{00000000-0005-0000-0000-0000E5070000}"/>
    <cellStyle name="20% - Accent6 11 3 2 2" xfId="21283" xr:uid="{687D6E29-3550-4004-B9D1-E4DBF639A2AD}"/>
    <cellStyle name="20% - Accent6 11 3 2 2 2" xfId="36259" xr:uid="{B41D9BD6-75B5-4549-8418-6933A401D5B3}"/>
    <cellStyle name="20% - Accent6 11 3 2 3" xfId="28655" xr:uid="{FEB575C8-5216-48FA-8540-E66D7EF25F72}"/>
    <cellStyle name="20% - Accent6 11 3 3" xfId="21284" xr:uid="{8EAC741E-07CD-4C83-8C8A-0EB0038AF17A}"/>
    <cellStyle name="20% - Accent6 11 3 3 2" xfId="36260" xr:uid="{979260E2-A448-4913-A486-590E1A4AE212}"/>
    <cellStyle name="20% - Accent6 11 3 4" xfId="28656" xr:uid="{770768DA-6025-4A93-B686-8D2B13F44144}"/>
    <cellStyle name="20% - Accent6 11 4" xfId="21286" xr:uid="{A3724296-C687-47FF-AB02-B62DD46DFA21}"/>
    <cellStyle name="20% - Accent6 11 4 2" xfId="36262" xr:uid="{3B100AF8-637C-40D2-9EEF-AB09A8977078}"/>
    <cellStyle name="20% - Accent6 11 5" xfId="28658" xr:uid="{E8C191A5-DDBF-4E97-8882-6F3309340841}"/>
    <cellStyle name="20% - Accent6 12" xfId="3340" xr:uid="{00000000-0005-0000-0000-0000E6070000}"/>
    <cellStyle name="20% - Accent6 12 2" xfId="3339" xr:uid="{00000000-0005-0000-0000-0000E7070000}"/>
    <cellStyle name="20% - Accent6 12 2 2" xfId="21281" xr:uid="{306F0BF5-81FF-46C1-8FDD-95E230808FA2}"/>
    <cellStyle name="20% - Accent6 12 2 2 2" xfId="36257" xr:uid="{A35B6DCE-C229-4B13-A9D6-548026D3BEFC}"/>
    <cellStyle name="20% - Accent6 12 2 3" xfId="28653" xr:uid="{BED08928-531A-4416-AF6E-4FF9BE97F6E1}"/>
    <cellStyle name="20% - Accent6 12 3" xfId="3338" xr:uid="{00000000-0005-0000-0000-0000E8070000}"/>
    <cellStyle name="20% - Accent6 12 3 2" xfId="21280" xr:uid="{C63819F3-4E2E-4D37-8F00-DEF694C3BAD6}"/>
    <cellStyle name="20% - Accent6 12 3 2 2" xfId="36256" xr:uid="{75569FA5-9C67-4345-A14F-9971D5311AD2}"/>
    <cellStyle name="20% - Accent6 12 3 3" xfId="28652" xr:uid="{40E1AFDF-1331-448E-8AAF-0524EB5DB1BF}"/>
    <cellStyle name="20% - Accent6 12 4" xfId="21282" xr:uid="{F4DD58CB-5C33-49C0-A37F-5EBFBBB5D4A0}"/>
    <cellStyle name="20% - Accent6 12 4 2" xfId="36258" xr:uid="{CD671DF1-AF76-4782-A52C-164FF2FEF205}"/>
    <cellStyle name="20% - Accent6 12 5" xfId="28654" xr:uid="{89A980A6-76A5-4DFC-9204-EEB41D4C6A80}"/>
    <cellStyle name="20% - Accent6 13" xfId="3337" xr:uid="{00000000-0005-0000-0000-0000E9070000}"/>
    <cellStyle name="20% - Accent6 13 2" xfId="3336" xr:uid="{00000000-0005-0000-0000-0000EA070000}"/>
    <cellStyle name="20% - Accent6 13 2 2" xfId="21278" xr:uid="{CEA0B605-3C20-4449-BE7C-4E965A8D53F5}"/>
    <cellStyle name="20% - Accent6 13 2 2 2" xfId="36254" xr:uid="{AAE13169-DD86-4FF4-8943-71BED5A566BF}"/>
    <cellStyle name="20% - Accent6 13 2 3" xfId="28650" xr:uid="{4C8A8B9D-39F1-4414-B617-2C46975DAB38}"/>
    <cellStyle name="20% - Accent6 13 3" xfId="3335" xr:uid="{00000000-0005-0000-0000-0000EB070000}"/>
    <cellStyle name="20% - Accent6 13 3 2" xfId="21277" xr:uid="{ED902B4F-EF4D-455B-828D-7201D6ABBADE}"/>
    <cellStyle name="20% - Accent6 13 3 2 2" xfId="36253" xr:uid="{842673F8-1CD6-46A2-857F-06CF5157648E}"/>
    <cellStyle name="20% - Accent6 13 3 3" xfId="28649" xr:uid="{D6F62A94-F2AD-4798-AF56-0871A498875A}"/>
    <cellStyle name="20% - Accent6 13 4" xfId="21279" xr:uid="{C013D028-6D62-4E3C-A8C4-D2E93CA1EFDA}"/>
    <cellStyle name="20% - Accent6 13 4 2" xfId="36255" xr:uid="{ED8AD075-A433-4BFF-96A6-45732AE466FD}"/>
    <cellStyle name="20% - Accent6 13 5" xfId="28651" xr:uid="{1C5D364E-5D40-436F-AA66-6A71E7F1A176}"/>
    <cellStyle name="20% - Accent6 14" xfId="3334" xr:uid="{00000000-0005-0000-0000-0000EC070000}"/>
    <cellStyle name="20% - Accent6 14 2" xfId="3333" xr:uid="{00000000-0005-0000-0000-0000ED070000}"/>
    <cellStyle name="20% - Accent6 14 2 2" xfId="21276" xr:uid="{6D51D8AE-F7BD-4CB5-8927-A1ECA0FD5A4A}"/>
    <cellStyle name="20% - Accent6 14 2 2 2" xfId="36252" xr:uid="{7092B3C9-F244-4BE8-AF8A-B8C1A1EB7C06}"/>
    <cellStyle name="20% - Accent6 14 2 3" xfId="28648" xr:uid="{F9ED61C9-BC95-4D4F-87A6-BE8D4B72060F}"/>
    <cellStyle name="20% - Accent6 15" xfId="3332" xr:uid="{00000000-0005-0000-0000-0000EE070000}"/>
    <cellStyle name="20% - Accent6 15 2" xfId="21275" xr:uid="{4AC21773-C626-4F3F-8F04-388CBA4C592D}"/>
    <cellStyle name="20% - Accent6 15 2 2" xfId="36251" xr:uid="{1539B0FD-241B-4A9E-BC0B-06B28D92ACCE}"/>
    <cellStyle name="20% - Accent6 15 3" xfId="28647" xr:uid="{A8FC0427-82BE-473D-9D1D-04A9A8F9127F}"/>
    <cellStyle name="20% - Accent6 16" xfId="3331" xr:uid="{00000000-0005-0000-0000-0000EF070000}"/>
    <cellStyle name="20% - Accent6 17" xfId="20654" xr:uid="{3E1C9095-C2D3-4488-B328-323A8DF6C971}"/>
    <cellStyle name="20% - Accent6 17 2" xfId="35655" xr:uid="{CA1EA9D6-7635-4120-A760-ABD9D87F805C}"/>
    <cellStyle name="20% - Accent6 18" xfId="27958" xr:uid="{40BCB57A-56A0-4571-BEC3-3A64EAA530B9}"/>
    <cellStyle name="20% - Accent6 2" xfId="214" xr:uid="{00000000-0005-0000-0000-000035000000}"/>
    <cellStyle name="20% - Accent6 2 2" xfId="3330" xr:uid="{00000000-0005-0000-0000-0000F1070000}"/>
    <cellStyle name="20% - Accent6 2 3" xfId="3329" xr:uid="{00000000-0005-0000-0000-0000F2070000}"/>
    <cellStyle name="20% - Accent6 2 3 10" xfId="28646" xr:uid="{EB997E11-77BF-447D-ACD3-23CB90ED21E9}"/>
    <cellStyle name="20% - Accent6 2 3 2" xfId="3328" xr:uid="{00000000-0005-0000-0000-0000F3070000}"/>
    <cellStyle name="20% - Accent6 2 3 2 2" xfId="3327" xr:uid="{00000000-0005-0000-0000-0000F4070000}"/>
    <cellStyle name="20% - Accent6 2 3 2 2 2" xfId="3326" xr:uid="{00000000-0005-0000-0000-0000F5070000}"/>
    <cellStyle name="20% - Accent6 2 3 2 2 2 2" xfId="3325" xr:uid="{00000000-0005-0000-0000-0000F6070000}"/>
    <cellStyle name="20% - Accent6 2 3 2 2 2 2 2" xfId="21270" xr:uid="{0A9E59A1-D616-41E7-9AE0-4DB8B1147E89}"/>
    <cellStyle name="20% - Accent6 2 3 2 2 2 2 2 2" xfId="36246" xr:uid="{08431F31-9ADC-48A8-A1F3-6F378F550531}"/>
    <cellStyle name="20% - Accent6 2 3 2 2 2 2 3" xfId="28642" xr:uid="{D393A149-D4CE-40A6-A996-58289547A385}"/>
    <cellStyle name="20% - Accent6 2 3 2 2 2 3" xfId="3324" xr:uid="{00000000-0005-0000-0000-0000F7070000}"/>
    <cellStyle name="20% - Accent6 2 3 2 2 2 3 2" xfId="21269" xr:uid="{847BE610-9CB0-466D-A6AB-AEC0261DA613}"/>
    <cellStyle name="20% - Accent6 2 3 2 2 2 3 2 2" xfId="36245" xr:uid="{73F6C700-645A-4FA1-BD02-2820784007F1}"/>
    <cellStyle name="20% - Accent6 2 3 2 2 2 3 3" xfId="28641" xr:uid="{D82D717D-92C4-4463-A8E3-3F4ADA3CD686}"/>
    <cellStyle name="20% - Accent6 2 3 2 2 2 4" xfId="21271" xr:uid="{B883639E-977C-4A97-B752-957ED99C7B7F}"/>
    <cellStyle name="20% - Accent6 2 3 2 2 2 4 2" xfId="36247" xr:uid="{1D79B874-E482-489D-B69D-88005EBE76AB}"/>
    <cellStyle name="20% - Accent6 2 3 2 2 2 5" xfId="28643" xr:uid="{AD2C1E10-8BAC-467A-AAD4-EB187022B60F}"/>
    <cellStyle name="20% - Accent6 2 3 2 2 3" xfId="3323" xr:uid="{00000000-0005-0000-0000-0000F8070000}"/>
    <cellStyle name="20% - Accent6 2 3 2 2 3 2" xfId="3322" xr:uid="{00000000-0005-0000-0000-0000F9070000}"/>
    <cellStyle name="20% - Accent6 2 3 2 2 3 2 2" xfId="21267" xr:uid="{CAD40F89-5D89-4230-BE9A-86D46D96D570}"/>
    <cellStyle name="20% - Accent6 2 3 2 2 3 2 2 2" xfId="36243" xr:uid="{F16AE9A7-9251-4360-9E72-4AA54C519ABD}"/>
    <cellStyle name="20% - Accent6 2 3 2 2 3 2 3" xfId="28639" xr:uid="{292818C6-DC00-4A0D-A395-E0AD2015AA54}"/>
    <cellStyle name="20% - Accent6 2 3 2 2 3 3" xfId="21268" xr:uid="{8261941A-7AF9-4EEB-B398-DAFFD1283070}"/>
    <cellStyle name="20% - Accent6 2 3 2 2 3 3 2" xfId="36244" xr:uid="{349AACA2-31FE-48F0-BF0A-12A016E912F5}"/>
    <cellStyle name="20% - Accent6 2 3 2 2 3 4" xfId="28640" xr:uid="{169BA079-C07D-4F22-B79B-76BEABCAD325}"/>
    <cellStyle name="20% - Accent6 2 3 2 2 4" xfId="3321" xr:uid="{00000000-0005-0000-0000-0000FA070000}"/>
    <cellStyle name="20% - Accent6 2 3 2 2 4 2" xfId="21266" xr:uid="{54AF66DD-0CEC-4756-B107-B991D3768A03}"/>
    <cellStyle name="20% - Accent6 2 3 2 2 4 2 2" xfId="36242" xr:uid="{33B03B3A-12F1-4271-936B-04FDF573C2B7}"/>
    <cellStyle name="20% - Accent6 2 3 2 2 4 3" xfId="28638" xr:uid="{AE25EF26-DBE7-4902-8C14-CAA39982D4E7}"/>
    <cellStyle name="20% - Accent6 2 3 2 2 5" xfId="21272" xr:uid="{78B91D54-26B3-4673-AF16-EA83A3F89AA1}"/>
    <cellStyle name="20% - Accent6 2 3 2 2 5 2" xfId="36248" xr:uid="{58B69175-6BA4-45B2-A6DB-8E92C94B40B1}"/>
    <cellStyle name="20% - Accent6 2 3 2 2 6" xfId="28644" xr:uid="{920E3110-D3A8-4CFB-B8DE-052E4911F0E8}"/>
    <cellStyle name="20% - Accent6 2 3 2 3" xfId="3320" xr:uid="{00000000-0005-0000-0000-0000FB070000}"/>
    <cellStyle name="20% - Accent6 2 3 2 3 2" xfId="3319" xr:uid="{00000000-0005-0000-0000-0000FC070000}"/>
    <cellStyle name="20% - Accent6 2 3 2 3 2 2" xfId="3318" xr:uid="{00000000-0005-0000-0000-0000FD070000}"/>
    <cellStyle name="20% - Accent6 2 3 2 3 2 2 2" xfId="21263" xr:uid="{A59C7960-C125-4A38-9524-631EED0C5200}"/>
    <cellStyle name="20% - Accent6 2 3 2 3 2 2 2 2" xfId="36239" xr:uid="{9266EC5A-6F53-478E-8138-7765474CAC9A}"/>
    <cellStyle name="20% - Accent6 2 3 2 3 2 2 3" xfId="28635" xr:uid="{4459FC94-4322-4395-A674-3099DEBEA57D}"/>
    <cellStyle name="20% - Accent6 2 3 2 3 2 3" xfId="3317" xr:uid="{00000000-0005-0000-0000-0000FE070000}"/>
    <cellStyle name="20% - Accent6 2 3 2 3 2 3 2" xfId="21262" xr:uid="{89881527-3CD1-4E48-B8D6-0D2D321D3C8F}"/>
    <cellStyle name="20% - Accent6 2 3 2 3 2 3 2 2" xfId="36238" xr:uid="{2059FBEE-9652-4D0A-9B80-64402343F956}"/>
    <cellStyle name="20% - Accent6 2 3 2 3 2 3 3" xfId="28634" xr:uid="{D98244A8-9E85-4285-BCC2-57F47E1A416F}"/>
    <cellStyle name="20% - Accent6 2 3 2 3 2 4" xfId="21264" xr:uid="{2078DD6F-56BE-4267-ADB4-E867EDC67AC5}"/>
    <cellStyle name="20% - Accent6 2 3 2 3 2 4 2" xfId="36240" xr:uid="{6F534B38-E6A6-4511-8560-4315BC14EE80}"/>
    <cellStyle name="20% - Accent6 2 3 2 3 2 5" xfId="28636" xr:uid="{F3590CF4-0743-4964-916F-E232ED563214}"/>
    <cellStyle name="20% - Accent6 2 3 2 3 3" xfId="3316" xr:uid="{00000000-0005-0000-0000-0000FF070000}"/>
    <cellStyle name="20% - Accent6 2 3 2 3 3 2" xfId="3315" xr:uid="{00000000-0005-0000-0000-000000080000}"/>
    <cellStyle name="20% - Accent6 2 3 2 3 3 2 2" xfId="21260" xr:uid="{607FF84D-8AD0-4415-9832-C502396B8703}"/>
    <cellStyle name="20% - Accent6 2 3 2 3 3 2 2 2" xfId="36236" xr:uid="{1393123B-A55F-4718-9167-773F25076998}"/>
    <cellStyle name="20% - Accent6 2 3 2 3 3 2 3" xfId="28632" xr:uid="{779F996E-A338-47E4-BFB4-C6C39EC9208A}"/>
    <cellStyle name="20% - Accent6 2 3 2 3 3 3" xfId="21261" xr:uid="{FA657BE1-22A6-4097-B543-B49ACB324B13}"/>
    <cellStyle name="20% - Accent6 2 3 2 3 3 3 2" xfId="36237" xr:uid="{959FAEBF-243D-45F6-9FC6-4AC0A3AC1FD3}"/>
    <cellStyle name="20% - Accent6 2 3 2 3 3 4" xfId="28633" xr:uid="{69255844-A613-43F7-ADCF-631B208EEC14}"/>
    <cellStyle name="20% - Accent6 2 3 2 3 4" xfId="3314" xr:uid="{00000000-0005-0000-0000-000001080000}"/>
    <cellStyle name="20% - Accent6 2 3 2 3 4 2" xfId="21259" xr:uid="{49EECBC0-ECD7-4A00-A4C0-9ABC2A28C10B}"/>
    <cellStyle name="20% - Accent6 2 3 2 3 4 2 2" xfId="36235" xr:uid="{86F95A36-3EF1-4A3F-BD8F-912E1B809E70}"/>
    <cellStyle name="20% - Accent6 2 3 2 3 4 3" xfId="28631" xr:uid="{FEFC19E8-9499-4042-9D6C-127886899534}"/>
    <cellStyle name="20% - Accent6 2 3 2 3 5" xfId="21265" xr:uid="{338DDFAA-08CB-4213-B61F-44093139DFD3}"/>
    <cellStyle name="20% - Accent6 2 3 2 3 5 2" xfId="36241" xr:uid="{D1DA612A-97E3-4C04-94AA-EDB63A7D83C7}"/>
    <cellStyle name="20% - Accent6 2 3 2 3 6" xfId="28637" xr:uid="{89260315-8EDE-43E0-B349-B46898046BFC}"/>
    <cellStyle name="20% - Accent6 2 3 2 4" xfId="3313" xr:uid="{00000000-0005-0000-0000-000002080000}"/>
    <cellStyle name="20% - Accent6 2 3 2 4 2" xfId="3312" xr:uid="{00000000-0005-0000-0000-000003080000}"/>
    <cellStyle name="20% - Accent6 2 3 2 4 2 2" xfId="21257" xr:uid="{80E0C313-9F50-4A0B-B325-11B614C3212C}"/>
    <cellStyle name="20% - Accent6 2 3 2 4 2 2 2" xfId="36233" xr:uid="{0B197166-88BE-4B1A-9F44-B394265D4E52}"/>
    <cellStyle name="20% - Accent6 2 3 2 4 2 3" xfId="28629" xr:uid="{D1DB09D7-DBCB-454C-A0CD-D559FC5E8A3C}"/>
    <cellStyle name="20% - Accent6 2 3 2 4 3" xfId="3311" xr:uid="{00000000-0005-0000-0000-000004080000}"/>
    <cellStyle name="20% - Accent6 2 3 2 4 3 2" xfId="21256" xr:uid="{7E050237-753E-43B0-A2CD-527015707169}"/>
    <cellStyle name="20% - Accent6 2 3 2 4 3 2 2" xfId="36232" xr:uid="{8C938087-9DB2-4AAF-81C4-845F258ECA91}"/>
    <cellStyle name="20% - Accent6 2 3 2 4 3 3" xfId="28628" xr:uid="{210D14D7-2A94-4A5A-A910-ECA811C2829D}"/>
    <cellStyle name="20% - Accent6 2 3 2 4 4" xfId="21258" xr:uid="{2CCD11B7-F6EE-4AA5-A18B-102785539C4C}"/>
    <cellStyle name="20% - Accent6 2 3 2 4 4 2" xfId="36234" xr:uid="{7A2ED230-43AB-413E-A6E5-2CA15F69126D}"/>
    <cellStyle name="20% - Accent6 2 3 2 4 5" xfId="28630" xr:uid="{2D5EC8EE-BB37-4B84-B6B7-2A9F86A3C43C}"/>
    <cellStyle name="20% - Accent6 2 3 2 5" xfId="3310" xr:uid="{00000000-0005-0000-0000-000005080000}"/>
    <cellStyle name="20% - Accent6 2 3 2 5 2" xfId="21255" xr:uid="{1BF681CC-923E-45F4-88BE-E59A9BA03E6F}"/>
    <cellStyle name="20% - Accent6 2 3 2 5 2 2" xfId="36231" xr:uid="{2BFA427E-18DD-42DF-BD76-3A52F538DBF0}"/>
    <cellStyle name="20% - Accent6 2 3 2 5 3" xfId="28627" xr:uid="{7FC2AD05-76A8-4FBD-B885-C8F349809427}"/>
    <cellStyle name="20% - Accent6 2 3 2 6" xfId="3309" xr:uid="{00000000-0005-0000-0000-000006080000}"/>
    <cellStyle name="20% - Accent6 2 3 2 6 2" xfId="3308" xr:uid="{00000000-0005-0000-0000-000007080000}"/>
    <cellStyle name="20% - Accent6 2 3 2 6 2 2" xfId="21253" xr:uid="{7ED0F8D7-D202-4088-827C-53A392689F88}"/>
    <cellStyle name="20% - Accent6 2 3 2 6 2 2 2" xfId="36229" xr:uid="{8DCF5771-B370-4D82-8C3D-6B2D992158AA}"/>
    <cellStyle name="20% - Accent6 2 3 2 6 2 3" xfId="28625" xr:uid="{18714E2C-6927-4CC9-8746-AC90407149D4}"/>
    <cellStyle name="20% - Accent6 2 3 2 6 3" xfId="21254" xr:uid="{C55684E3-7C36-4CBB-BE8E-AD9993690F53}"/>
    <cellStyle name="20% - Accent6 2 3 2 6 3 2" xfId="36230" xr:uid="{E603AEFB-8CFC-485C-91DC-220E067D6CA7}"/>
    <cellStyle name="20% - Accent6 2 3 2 6 4" xfId="28626" xr:uid="{5232670A-820B-4EC8-879F-8495F7E74E17}"/>
    <cellStyle name="20% - Accent6 2 3 2 7" xfId="3307" xr:uid="{00000000-0005-0000-0000-000008080000}"/>
    <cellStyle name="20% - Accent6 2 3 2 7 2" xfId="21252" xr:uid="{AE83447B-16FA-48DD-8509-AAC5E2D74E21}"/>
    <cellStyle name="20% - Accent6 2 3 2 7 2 2" xfId="36228" xr:uid="{55F16B77-C84E-4889-941A-AA7F76E79B0B}"/>
    <cellStyle name="20% - Accent6 2 3 2 7 3" xfId="28624" xr:uid="{FDF01B69-EF35-47FC-926B-46E3B3F03DED}"/>
    <cellStyle name="20% - Accent6 2 3 2 8" xfId="21273" xr:uid="{8BD1978C-CAF6-406C-87F7-43D2484B8D25}"/>
    <cellStyle name="20% - Accent6 2 3 2 8 2" xfId="36249" xr:uid="{8BCE11E9-ACD8-42AE-ACB6-04CE9D43F7C6}"/>
    <cellStyle name="20% - Accent6 2 3 2 9" xfId="28645" xr:uid="{5FCB9D20-5179-4045-B3EC-ECBB5C4FF267}"/>
    <cellStyle name="20% - Accent6 2 3 3" xfId="3306" xr:uid="{00000000-0005-0000-0000-000009080000}"/>
    <cellStyle name="20% - Accent6 2 3 3 2" xfId="3305" xr:uid="{00000000-0005-0000-0000-00000A080000}"/>
    <cellStyle name="20% - Accent6 2 3 3 2 2" xfId="3304" xr:uid="{00000000-0005-0000-0000-00000B080000}"/>
    <cellStyle name="20% - Accent6 2 3 3 2 2 2" xfId="21249" xr:uid="{D8FFFF46-1FCA-4B7F-93AD-ADCF5A0220FB}"/>
    <cellStyle name="20% - Accent6 2 3 3 2 2 2 2" xfId="36225" xr:uid="{925D11D6-492F-4572-A8B5-4A4B1B07F49A}"/>
    <cellStyle name="20% - Accent6 2 3 3 2 2 3" xfId="28621" xr:uid="{784B4509-BF7C-4D5E-AC5A-49EB7A25F942}"/>
    <cellStyle name="20% - Accent6 2 3 3 2 3" xfId="3303" xr:uid="{00000000-0005-0000-0000-00000C080000}"/>
    <cellStyle name="20% - Accent6 2 3 3 2 3 2" xfId="21248" xr:uid="{EAA50C0F-D34E-40B7-ACBF-38010FE229B5}"/>
    <cellStyle name="20% - Accent6 2 3 3 2 3 2 2" xfId="36224" xr:uid="{E5EED1B2-4E84-42AB-8674-9EFACE121087}"/>
    <cellStyle name="20% - Accent6 2 3 3 2 3 3" xfId="28620" xr:uid="{4843BA94-D2D2-42E8-93DF-F9B31F3A4BA7}"/>
    <cellStyle name="20% - Accent6 2 3 3 2 4" xfId="21250" xr:uid="{D811CB05-914E-46B0-A2A0-608BF1F64B57}"/>
    <cellStyle name="20% - Accent6 2 3 3 2 4 2" xfId="36226" xr:uid="{C208F3F2-0411-4894-BE63-BEDDFD17A43F}"/>
    <cellStyle name="20% - Accent6 2 3 3 2 5" xfId="28622" xr:uid="{A2484113-EFED-43BC-98B3-C50FF5E65CD6}"/>
    <cellStyle name="20% - Accent6 2 3 3 3" xfId="3302" xr:uid="{00000000-0005-0000-0000-00000D080000}"/>
    <cellStyle name="20% - Accent6 2 3 3 3 2" xfId="3301" xr:uid="{00000000-0005-0000-0000-00000E080000}"/>
    <cellStyle name="20% - Accent6 2 3 3 3 2 2" xfId="21246" xr:uid="{780A699E-F13E-43F3-9B4D-69E94FF25E41}"/>
    <cellStyle name="20% - Accent6 2 3 3 3 2 2 2" xfId="36222" xr:uid="{B660319D-9C7D-49D3-BC7F-D18E38AE4C0C}"/>
    <cellStyle name="20% - Accent6 2 3 3 3 2 3" xfId="28618" xr:uid="{0749CA74-3E8D-4509-8D00-CB20FC9BC386}"/>
    <cellStyle name="20% - Accent6 2 3 3 3 3" xfId="21247" xr:uid="{53F4F68C-0870-4228-8933-B6D693B3DCE0}"/>
    <cellStyle name="20% - Accent6 2 3 3 3 3 2" xfId="36223" xr:uid="{497A87C1-E102-4BFF-89EF-1F2F42205488}"/>
    <cellStyle name="20% - Accent6 2 3 3 3 4" xfId="28619" xr:uid="{A6EB2516-0C26-495D-B2D5-0F7D95EA94F6}"/>
    <cellStyle name="20% - Accent6 2 3 3 4" xfId="3300" xr:uid="{00000000-0005-0000-0000-00000F080000}"/>
    <cellStyle name="20% - Accent6 2 3 3 4 2" xfId="21245" xr:uid="{BCA3FD53-D89C-4601-A7FA-7E21EDA20BE7}"/>
    <cellStyle name="20% - Accent6 2 3 3 4 2 2" xfId="36221" xr:uid="{F04D1D05-9832-490C-9426-AC53FAE2255D}"/>
    <cellStyle name="20% - Accent6 2 3 3 4 3" xfId="28617" xr:uid="{2057A574-1285-4DB2-982F-0029DF700E41}"/>
    <cellStyle name="20% - Accent6 2 3 3 5" xfId="21251" xr:uid="{261EDCA0-1F56-450A-BC5F-DF4AF8EF37F0}"/>
    <cellStyle name="20% - Accent6 2 3 3 5 2" xfId="36227" xr:uid="{73A77DEB-BFDE-45CB-8539-0EF8463D1F8B}"/>
    <cellStyle name="20% - Accent6 2 3 3 6" xfId="28623" xr:uid="{2D49E8E9-767F-4A6A-87B9-F94793E64238}"/>
    <cellStyle name="20% - Accent6 2 3 4" xfId="3299" xr:uid="{00000000-0005-0000-0000-000010080000}"/>
    <cellStyle name="20% - Accent6 2 3 4 2" xfId="3298" xr:uid="{00000000-0005-0000-0000-000011080000}"/>
    <cellStyle name="20% - Accent6 2 3 4 2 2" xfId="3297" xr:uid="{00000000-0005-0000-0000-000012080000}"/>
    <cellStyle name="20% - Accent6 2 3 4 2 2 2" xfId="21242" xr:uid="{032E6ECF-2FC0-4E29-8D9F-A0F14492D6E3}"/>
    <cellStyle name="20% - Accent6 2 3 4 2 2 2 2" xfId="36218" xr:uid="{ED95C692-D563-4B4B-B2D5-DDD4E1704EB1}"/>
    <cellStyle name="20% - Accent6 2 3 4 2 2 3" xfId="28614" xr:uid="{2E36A388-598E-4143-9F0A-75B45019DCA2}"/>
    <cellStyle name="20% - Accent6 2 3 4 2 3" xfId="3296" xr:uid="{00000000-0005-0000-0000-000013080000}"/>
    <cellStyle name="20% - Accent6 2 3 4 2 3 2" xfId="21241" xr:uid="{7E3B2ACB-820E-4141-B7C1-6330BEF03767}"/>
    <cellStyle name="20% - Accent6 2 3 4 2 3 2 2" xfId="36217" xr:uid="{FF10820A-D62C-4B12-8596-FBFBCCC8B486}"/>
    <cellStyle name="20% - Accent6 2 3 4 2 3 3" xfId="28613" xr:uid="{F41EC595-5728-4BB1-8D90-7EB8DB651E83}"/>
    <cellStyle name="20% - Accent6 2 3 4 2 4" xfId="21243" xr:uid="{49B463AA-E8CE-4C33-AFA8-6510691427D3}"/>
    <cellStyle name="20% - Accent6 2 3 4 2 4 2" xfId="36219" xr:uid="{84AF1273-75A1-4B34-8D1E-68790B4DE434}"/>
    <cellStyle name="20% - Accent6 2 3 4 2 5" xfId="28615" xr:uid="{639C6AC9-1612-4E48-AF41-11CF2E4B35B7}"/>
    <cellStyle name="20% - Accent6 2 3 4 3" xfId="3295" xr:uid="{00000000-0005-0000-0000-000014080000}"/>
    <cellStyle name="20% - Accent6 2 3 4 3 2" xfId="3294" xr:uid="{00000000-0005-0000-0000-000015080000}"/>
    <cellStyle name="20% - Accent6 2 3 4 3 2 2" xfId="21239" xr:uid="{87454F7A-5A14-4915-8454-E9AE531596AC}"/>
    <cellStyle name="20% - Accent6 2 3 4 3 2 2 2" xfId="36215" xr:uid="{E46BEAA5-E876-44AF-B342-6FE56620F762}"/>
    <cellStyle name="20% - Accent6 2 3 4 3 2 3" xfId="28611" xr:uid="{7A6F6A93-392C-4705-84E7-6178BC742D9E}"/>
    <cellStyle name="20% - Accent6 2 3 4 3 3" xfId="21240" xr:uid="{9EEF046F-4216-4336-9E8F-D4ED28F13DAD}"/>
    <cellStyle name="20% - Accent6 2 3 4 3 3 2" xfId="36216" xr:uid="{7D1ADA00-A51E-480B-8ABD-ECCF41C50501}"/>
    <cellStyle name="20% - Accent6 2 3 4 3 4" xfId="28612" xr:uid="{D5425DB9-E242-4AE5-969D-90B2F8259FC5}"/>
    <cellStyle name="20% - Accent6 2 3 4 4" xfId="3293" xr:uid="{00000000-0005-0000-0000-000016080000}"/>
    <cellStyle name="20% - Accent6 2 3 4 4 2" xfId="21238" xr:uid="{7585E78B-AC48-4733-B9AE-E2E5B5DE1387}"/>
    <cellStyle name="20% - Accent6 2 3 4 4 2 2" xfId="36214" xr:uid="{41E304C2-4C73-44E0-AB67-1EAEB7ED8368}"/>
    <cellStyle name="20% - Accent6 2 3 4 4 3" xfId="28610" xr:uid="{7F7CC787-1349-4373-BA66-CAD8CB9A3035}"/>
    <cellStyle name="20% - Accent6 2 3 4 5" xfId="21244" xr:uid="{1CE768EC-7A5D-4D5A-831D-1FB341FF1687}"/>
    <cellStyle name="20% - Accent6 2 3 4 5 2" xfId="36220" xr:uid="{9EA1B1A1-7405-455F-83F9-9450A7B0D5AE}"/>
    <cellStyle name="20% - Accent6 2 3 4 6" xfId="28616" xr:uid="{F31974DA-0574-47E5-A7B2-AB7C06B05864}"/>
    <cellStyle name="20% - Accent6 2 3 5" xfId="3292" xr:uid="{00000000-0005-0000-0000-000017080000}"/>
    <cellStyle name="20% - Accent6 2 3 5 2" xfId="3291" xr:uid="{00000000-0005-0000-0000-000018080000}"/>
    <cellStyle name="20% - Accent6 2 3 5 2 2" xfId="21236" xr:uid="{B89E0392-8BE8-4533-9978-6BC79A1F8943}"/>
    <cellStyle name="20% - Accent6 2 3 5 2 2 2" xfId="36212" xr:uid="{9A198AA7-979B-41C4-8608-17C1C1C9651C}"/>
    <cellStyle name="20% - Accent6 2 3 5 2 3" xfId="28608" xr:uid="{1A16CDE3-7B05-4EB2-A47A-051E64FD9A01}"/>
    <cellStyle name="20% - Accent6 2 3 5 3" xfId="3290" xr:uid="{00000000-0005-0000-0000-000019080000}"/>
    <cellStyle name="20% - Accent6 2 3 5 3 2" xfId="21235" xr:uid="{9C389567-E0D6-45DA-98C0-B66FDA49751B}"/>
    <cellStyle name="20% - Accent6 2 3 5 3 2 2" xfId="36211" xr:uid="{38A8F48B-059A-4ADE-BCE9-BD8A09BC0EAD}"/>
    <cellStyle name="20% - Accent6 2 3 5 3 3" xfId="28607" xr:uid="{F52CB7BE-CB64-4969-A03A-97666CA0298F}"/>
    <cellStyle name="20% - Accent6 2 3 5 4" xfId="21237" xr:uid="{8D87E839-BEC7-446B-B5A5-778F32359229}"/>
    <cellStyle name="20% - Accent6 2 3 5 4 2" xfId="36213" xr:uid="{44A83048-1E8E-41C6-B396-0E4D1B072850}"/>
    <cellStyle name="20% - Accent6 2 3 5 5" xfId="28609" xr:uid="{2627E760-F3C5-41AE-A94A-1EA07CB66329}"/>
    <cellStyle name="20% - Accent6 2 3 6" xfId="3289" xr:uid="{00000000-0005-0000-0000-00001A080000}"/>
    <cellStyle name="20% - Accent6 2 3 6 2" xfId="21234" xr:uid="{7F741B35-A06A-4C1E-940B-90C4F48720FA}"/>
    <cellStyle name="20% - Accent6 2 3 6 2 2" xfId="36210" xr:uid="{15BEB807-89D1-4E0E-9A35-703BA6666ECE}"/>
    <cellStyle name="20% - Accent6 2 3 6 3" xfId="28606" xr:uid="{4B1950B0-9B5F-4F77-A1CE-4774FB970F8D}"/>
    <cellStyle name="20% - Accent6 2 3 7" xfId="3288" xr:uid="{00000000-0005-0000-0000-00001B080000}"/>
    <cellStyle name="20% - Accent6 2 3 7 2" xfId="3287" xr:uid="{00000000-0005-0000-0000-00001C080000}"/>
    <cellStyle name="20% - Accent6 2 3 7 2 2" xfId="21232" xr:uid="{3510291E-53ED-4B58-8CC8-E8BAB6BDBF06}"/>
    <cellStyle name="20% - Accent6 2 3 7 2 2 2" xfId="36208" xr:uid="{D13DA2A8-366D-4DB6-AC83-1ABBE887605B}"/>
    <cellStyle name="20% - Accent6 2 3 7 2 3" xfId="28604" xr:uid="{38E71829-A025-44E1-9538-57A074C850E7}"/>
    <cellStyle name="20% - Accent6 2 3 7 3" xfId="21233" xr:uid="{37CACC2F-7635-43FE-A480-57235E9DD369}"/>
    <cellStyle name="20% - Accent6 2 3 7 3 2" xfId="36209" xr:uid="{98D6E18A-1C3C-437A-B3C5-143F4E63A55B}"/>
    <cellStyle name="20% - Accent6 2 3 7 4" xfId="28605" xr:uid="{07E70CF4-4557-4494-81B2-9C1161197092}"/>
    <cellStyle name="20% - Accent6 2 3 8" xfId="3286" xr:uid="{00000000-0005-0000-0000-00001D080000}"/>
    <cellStyle name="20% - Accent6 2 3 8 2" xfId="21231" xr:uid="{FEB3DD5F-3200-43D4-9EFD-BFB46D9DA28B}"/>
    <cellStyle name="20% - Accent6 2 3 8 2 2" xfId="36207" xr:uid="{35119277-FFDF-4E51-BB63-7C50AA3AA758}"/>
    <cellStyle name="20% - Accent6 2 3 8 3" xfId="28603" xr:uid="{BE3A9822-8A1B-4A84-80A4-43B0D30A2B8A}"/>
    <cellStyle name="20% - Accent6 2 3 9" xfId="21274" xr:uid="{20C47B75-B450-4CFD-B2C2-B11A406EE4C4}"/>
    <cellStyle name="20% - Accent6 2 3 9 2" xfId="36250" xr:uid="{A362D23B-64BF-4220-AA76-3D420486BD35}"/>
    <cellStyle name="20% - Accent6 2 4" xfId="3285" xr:uid="{00000000-0005-0000-0000-00001E080000}"/>
    <cellStyle name="20% - Accent6 2 4 10" xfId="28602" xr:uid="{6CFD66BF-0D5D-4B21-8FBC-FE8AA66EDB05}"/>
    <cellStyle name="20% - Accent6 2 4 2" xfId="3284" xr:uid="{00000000-0005-0000-0000-00001F080000}"/>
    <cellStyle name="20% - Accent6 2 4 2 2" xfId="3283" xr:uid="{00000000-0005-0000-0000-000020080000}"/>
    <cellStyle name="20% - Accent6 2 4 2 2 2" xfId="3282" xr:uid="{00000000-0005-0000-0000-000021080000}"/>
    <cellStyle name="20% - Accent6 2 4 2 2 2 2" xfId="3281" xr:uid="{00000000-0005-0000-0000-000022080000}"/>
    <cellStyle name="20% - Accent6 2 4 2 2 2 2 2" xfId="21226" xr:uid="{F1AB5A53-1474-4505-BB24-074127A24FD6}"/>
    <cellStyle name="20% - Accent6 2 4 2 2 2 2 2 2" xfId="36202" xr:uid="{B97A8127-0ED0-44C6-AA1A-67331AF44221}"/>
    <cellStyle name="20% - Accent6 2 4 2 2 2 2 3" xfId="28598" xr:uid="{67B7A381-3F28-4EFB-A42B-C5B720602459}"/>
    <cellStyle name="20% - Accent6 2 4 2 2 2 3" xfId="3280" xr:uid="{00000000-0005-0000-0000-000023080000}"/>
    <cellStyle name="20% - Accent6 2 4 2 2 2 3 2" xfId="21225" xr:uid="{F62952EA-95E0-4525-9CD8-8F08CAE77AB1}"/>
    <cellStyle name="20% - Accent6 2 4 2 2 2 3 2 2" xfId="36201" xr:uid="{D52D7E36-443D-4E74-89CF-40D61B9C1665}"/>
    <cellStyle name="20% - Accent6 2 4 2 2 2 3 3" xfId="28597" xr:uid="{50C20A3C-6EA4-432F-8421-44DA5375A0AE}"/>
    <cellStyle name="20% - Accent6 2 4 2 2 2 4" xfId="21227" xr:uid="{8B3C0B8D-5927-484E-AB72-237A571C34C8}"/>
    <cellStyle name="20% - Accent6 2 4 2 2 2 4 2" xfId="36203" xr:uid="{DABDE74E-7BA2-4E75-A760-41B15A311702}"/>
    <cellStyle name="20% - Accent6 2 4 2 2 2 5" xfId="28599" xr:uid="{37FEC252-BB85-41B0-B2A6-915F1BF8B025}"/>
    <cellStyle name="20% - Accent6 2 4 2 2 3" xfId="3279" xr:uid="{00000000-0005-0000-0000-000024080000}"/>
    <cellStyle name="20% - Accent6 2 4 2 2 3 2" xfId="3278" xr:uid="{00000000-0005-0000-0000-000025080000}"/>
    <cellStyle name="20% - Accent6 2 4 2 2 3 2 2" xfId="21223" xr:uid="{C30767E4-49D8-4C2D-9315-66CD107132A2}"/>
    <cellStyle name="20% - Accent6 2 4 2 2 3 2 2 2" xfId="36199" xr:uid="{CD0B194F-6C54-4633-9137-B3400D626C97}"/>
    <cellStyle name="20% - Accent6 2 4 2 2 3 2 3" xfId="28595" xr:uid="{BFC4CEE7-5933-4223-97AC-E233102E2BBC}"/>
    <cellStyle name="20% - Accent6 2 4 2 2 3 3" xfId="21224" xr:uid="{72031385-489F-4D68-B590-301B346903DB}"/>
    <cellStyle name="20% - Accent6 2 4 2 2 3 3 2" xfId="36200" xr:uid="{06A1D078-9DDB-4E03-BFC3-7EBF51714F19}"/>
    <cellStyle name="20% - Accent6 2 4 2 2 3 4" xfId="28596" xr:uid="{249981A9-A74C-4252-B828-DD2D9FFEEB2F}"/>
    <cellStyle name="20% - Accent6 2 4 2 2 4" xfId="3277" xr:uid="{00000000-0005-0000-0000-000026080000}"/>
    <cellStyle name="20% - Accent6 2 4 2 2 4 2" xfId="21222" xr:uid="{4A6F29BB-2E02-4AB6-AC6A-0F386460D53A}"/>
    <cellStyle name="20% - Accent6 2 4 2 2 4 2 2" xfId="36198" xr:uid="{7BC30383-27AF-44C5-8570-F74029C06B81}"/>
    <cellStyle name="20% - Accent6 2 4 2 2 4 3" xfId="28594" xr:uid="{DFCA8659-9567-4699-A9AA-0F08106707F2}"/>
    <cellStyle name="20% - Accent6 2 4 2 2 5" xfId="21228" xr:uid="{2591A88F-866C-42CF-85FB-B5999AEE27B1}"/>
    <cellStyle name="20% - Accent6 2 4 2 2 5 2" xfId="36204" xr:uid="{AD2EFAB0-4D1B-4218-9537-36B65AD60C7A}"/>
    <cellStyle name="20% - Accent6 2 4 2 2 6" xfId="28600" xr:uid="{475C8664-2632-4BD8-BFEB-73A6E527899F}"/>
    <cellStyle name="20% - Accent6 2 4 2 3" xfId="3276" xr:uid="{00000000-0005-0000-0000-000027080000}"/>
    <cellStyle name="20% - Accent6 2 4 2 3 2" xfId="3275" xr:uid="{00000000-0005-0000-0000-000028080000}"/>
    <cellStyle name="20% - Accent6 2 4 2 3 2 2" xfId="3274" xr:uid="{00000000-0005-0000-0000-000029080000}"/>
    <cellStyle name="20% - Accent6 2 4 2 3 2 2 2" xfId="21219" xr:uid="{CEE1A184-801D-4DB2-B7D9-355EF34E9146}"/>
    <cellStyle name="20% - Accent6 2 4 2 3 2 2 2 2" xfId="36195" xr:uid="{68806D5F-CAAA-4673-B612-7681A3EB38A7}"/>
    <cellStyle name="20% - Accent6 2 4 2 3 2 2 3" xfId="28591" xr:uid="{3B589101-8666-4164-8DDB-EBB4887C668F}"/>
    <cellStyle name="20% - Accent6 2 4 2 3 2 3" xfId="3273" xr:uid="{00000000-0005-0000-0000-00002A080000}"/>
    <cellStyle name="20% - Accent6 2 4 2 3 2 3 2" xfId="21218" xr:uid="{C28140B9-F24F-4387-AE32-B16C1EB8275F}"/>
    <cellStyle name="20% - Accent6 2 4 2 3 2 3 2 2" xfId="36194" xr:uid="{AAA7E3B0-8AF1-49B9-B5CC-2237C0CF1FC4}"/>
    <cellStyle name="20% - Accent6 2 4 2 3 2 3 3" xfId="28590" xr:uid="{0CEA1C80-D26C-4E00-B6DD-133005775EEA}"/>
    <cellStyle name="20% - Accent6 2 4 2 3 2 4" xfId="21220" xr:uid="{D28F8B7F-7326-4C58-AF54-A82AC89C0196}"/>
    <cellStyle name="20% - Accent6 2 4 2 3 2 4 2" xfId="36196" xr:uid="{425265CE-1D52-44CD-BB3C-8DB6F32E44D1}"/>
    <cellStyle name="20% - Accent6 2 4 2 3 2 5" xfId="28592" xr:uid="{7B2DB377-AB36-47D3-9EA3-3227228279AD}"/>
    <cellStyle name="20% - Accent6 2 4 2 3 3" xfId="3272" xr:uid="{00000000-0005-0000-0000-00002B080000}"/>
    <cellStyle name="20% - Accent6 2 4 2 3 3 2" xfId="3271" xr:uid="{00000000-0005-0000-0000-00002C080000}"/>
    <cellStyle name="20% - Accent6 2 4 2 3 3 2 2" xfId="21216" xr:uid="{BF3F5B08-2F0E-4312-85B1-B23DBD974BD8}"/>
    <cellStyle name="20% - Accent6 2 4 2 3 3 2 2 2" xfId="36192" xr:uid="{A3610948-4952-4E8B-B08A-0D123CB0DC8B}"/>
    <cellStyle name="20% - Accent6 2 4 2 3 3 2 3" xfId="28588" xr:uid="{3F294DC7-712A-476E-9DA6-67A6E62AE095}"/>
    <cellStyle name="20% - Accent6 2 4 2 3 3 3" xfId="21217" xr:uid="{637E4C88-EC53-4527-AE27-C4CF08B005EF}"/>
    <cellStyle name="20% - Accent6 2 4 2 3 3 3 2" xfId="36193" xr:uid="{824755D1-A632-46C9-8ECD-A51665E6E081}"/>
    <cellStyle name="20% - Accent6 2 4 2 3 3 4" xfId="28589" xr:uid="{E30777CE-F921-47D1-AC56-3C5AE331CCA6}"/>
    <cellStyle name="20% - Accent6 2 4 2 3 4" xfId="3270" xr:uid="{00000000-0005-0000-0000-00002D080000}"/>
    <cellStyle name="20% - Accent6 2 4 2 3 4 2" xfId="21215" xr:uid="{757FC1DF-A096-4989-AF3C-52238DD240D9}"/>
    <cellStyle name="20% - Accent6 2 4 2 3 4 2 2" xfId="36191" xr:uid="{3B81B713-08D3-4844-8DCA-6E008D4F5EEE}"/>
    <cellStyle name="20% - Accent6 2 4 2 3 4 3" xfId="28587" xr:uid="{608CF503-0C40-4DD7-BB7D-B3E36EA5A870}"/>
    <cellStyle name="20% - Accent6 2 4 2 3 5" xfId="21221" xr:uid="{88F0854D-A3FF-4540-916D-2037859A169C}"/>
    <cellStyle name="20% - Accent6 2 4 2 3 5 2" xfId="36197" xr:uid="{3BD62233-D366-4799-B997-45842AC56A39}"/>
    <cellStyle name="20% - Accent6 2 4 2 3 6" xfId="28593" xr:uid="{D61C9C25-FF2D-4EFD-BF8E-92A4AFF5D14E}"/>
    <cellStyle name="20% - Accent6 2 4 2 4" xfId="3269" xr:uid="{00000000-0005-0000-0000-00002E080000}"/>
    <cellStyle name="20% - Accent6 2 4 2 4 2" xfId="3268" xr:uid="{00000000-0005-0000-0000-00002F080000}"/>
    <cellStyle name="20% - Accent6 2 4 2 4 2 2" xfId="21213" xr:uid="{9199F804-BA7A-466A-9902-1683872C0788}"/>
    <cellStyle name="20% - Accent6 2 4 2 4 2 2 2" xfId="36189" xr:uid="{0BA9989A-B07E-425F-B31B-94051BF7A0CC}"/>
    <cellStyle name="20% - Accent6 2 4 2 4 2 3" xfId="28585" xr:uid="{3374071B-EC8A-4A37-950E-8303AC3D6F87}"/>
    <cellStyle name="20% - Accent6 2 4 2 4 3" xfId="3267" xr:uid="{00000000-0005-0000-0000-000030080000}"/>
    <cellStyle name="20% - Accent6 2 4 2 4 3 2" xfId="21212" xr:uid="{DD0FF7BB-756B-4041-864C-2FE0F3398A03}"/>
    <cellStyle name="20% - Accent6 2 4 2 4 3 2 2" xfId="36188" xr:uid="{95FC77EB-62B7-4EF1-B366-B4193F1B667B}"/>
    <cellStyle name="20% - Accent6 2 4 2 4 3 3" xfId="28584" xr:uid="{402D5912-333C-4B32-AED6-85B45693B90B}"/>
    <cellStyle name="20% - Accent6 2 4 2 4 4" xfId="21214" xr:uid="{9F7D30F6-EE3E-4B1B-9665-007FAE91B466}"/>
    <cellStyle name="20% - Accent6 2 4 2 4 4 2" xfId="36190" xr:uid="{DEE6C54B-1117-4CD8-ADF7-6AF6AD067A0F}"/>
    <cellStyle name="20% - Accent6 2 4 2 4 5" xfId="28586" xr:uid="{3CCF721A-7520-4484-8C7B-62BE9C0403A5}"/>
    <cellStyle name="20% - Accent6 2 4 2 5" xfId="3266" xr:uid="{00000000-0005-0000-0000-000031080000}"/>
    <cellStyle name="20% - Accent6 2 4 2 5 2" xfId="21211" xr:uid="{4B6C758B-5DD2-4FEA-BEB3-0F95427FD12E}"/>
    <cellStyle name="20% - Accent6 2 4 2 5 2 2" xfId="36187" xr:uid="{D4C9F20B-F4E1-4CE4-AD4B-814D2F4C207F}"/>
    <cellStyle name="20% - Accent6 2 4 2 5 3" xfId="28583" xr:uid="{21E08226-C98D-4B69-ADCD-E46E83DBD6A2}"/>
    <cellStyle name="20% - Accent6 2 4 2 6" xfId="3265" xr:uid="{00000000-0005-0000-0000-000032080000}"/>
    <cellStyle name="20% - Accent6 2 4 2 6 2" xfId="3264" xr:uid="{00000000-0005-0000-0000-000033080000}"/>
    <cellStyle name="20% - Accent6 2 4 2 6 2 2" xfId="21209" xr:uid="{D49A5DD9-910B-4603-937E-D5BD14148557}"/>
    <cellStyle name="20% - Accent6 2 4 2 6 2 2 2" xfId="36185" xr:uid="{A2879C5D-C045-4B25-89CE-7F459BBE1004}"/>
    <cellStyle name="20% - Accent6 2 4 2 6 2 3" xfId="28581" xr:uid="{55770E53-87DB-4280-8438-D1CD4DC7686B}"/>
    <cellStyle name="20% - Accent6 2 4 2 6 3" xfId="21210" xr:uid="{0004CEC4-03D1-46D2-916D-D3AFF7893ED5}"/>
    <cellStyle name="20% - Accent6 2 4 2 6 3 2" xfId="36186" xr:uid="{0C4F37BC-4CF8-4DCD-ABE2-67AD65438E83}"/>
    <cellStyle name="20% - Accent6 2 4 2 6 4" xfId="28582" xr:uid="{FBF074D7-0BDD-4896-98BF-D33FB181A4A4}"/>
    <cellStyle name="20% - Accent6 2 4 2 7" xfId="3263" xr:uid="{00000000-0005-0000-0000-000034080000}"/>
    <cellStyle name="20% - Accent6 2 4 2 7 2" xfId="21208" xr:uid="{ABA30C7B-0ACA-4C83-AA38-EA980CF47941}"/>
    <cellStyle name="20% - Accent6 2 4 2 7 2 2" xfId="36184" xr:uid="{FAE3A1DF-B019-4550-AFCA-0D89A5301959}"/>
    <cellStyle name="20% - Accent6 2 4 2 7 3" xfId="28580" xr:uid="{299ABC8A-50B0-4EE0-AADA-99F5E3B84802}"/>
    <cellStyle name="20% - Accent6 2 4 2 8" xfId="21229" xr:uid="{6652BB56-047A-457B-B282-E52C0E793C26}"/>
    <cellStyle name="20% - Accent6 2 4 2 8 2" xfId="36205" xr:uid="{7B42106D-5287-4086-B2AB-7C06396507EF}"/>
    <cellStyle name="20% - Accent6 2 4 2 9" xfId="28601" xr:uid="{362902B4-5463-49C0-BB90-24C4EDCAF964}"/>
    <cellStyle name="20% - Accent6 2 4 3" xfId="3262" xr:uid="{00000000-0005-0000-0000-000035080000}"/>
    <cellStyle name="20% - Accent6 2 4 3 2" xfId="3261" xr:uid="{00000000-0005-0000-0000-000036080000}"/>
    <cellStyle name="20% - Accent6 2 4 3 2 2" xfId="3260" xr:uid="{00000000-0005-0000-0000-000037080000}"/>
    <cellStyle name="20% - Accent6 2 4 3 2 2 2" xfId="21205" xr:uid="{5DD18231-7561-40CB-BE22-5BBE48D7B62C}"/>
    <cellStyle name="20% - Accent6 2 4 3 2 2 2 2" xfId="36181" xr:uid="{C4217E86-1BB5-432A-A7D0-23D3607BCDDC}"/>
    <cellStyle name="20% - Accent6 2 4 3 2 2 3" xfId="28577" xr:uid="{AB416667-BC28-4C00-8114-9809778B13E1}"/>
    <cellStyle name="20% - Accent6 2 4 3 2 3" xfId="3259" xr:uid="{00000000-0005-0000-0000-000038080000}"/>
    <cellStyle name="20% - Accent6 2 4 3 2 3 2" xfId="21204" xr:uid="{3B21D5FD-576B-4539-A309-A1065650A2D3}"/>
    <cellStyle name="20% - Accent6 2 4 3 2 3 2 2" xfId="36180" xr:uid="{9F473995-3A3D-47F9-A893-C3D9C6F786A0}"/>
    <cellStyle name="20% - Accent6 2 4 3 2 3 3" xfId="28576" xr:uid="{71B5CE23-6328-4546-A4B3-3FA543ABE594}"/>
    <cellStyle name="20% - Accent6 2 4 3 2 4" xfId="21206" xr:uid="{FB5A7295-D0F8-43D0-90F8-908B2DD440A9}"/>
    <cellStyle name="20% - Accent6 2 4 3 2 4 2" xfId="36182" xr:uid="{BDF74E77-7ECA-42FF-A43C-2C172CA3F1FF}"/>
    <cellStyle name="20% - Accent6 2 4 3 2 5" xfId="28578" xr:uid="{A01BA40F-7D16-4DD4-9212-9FA4FDDF52A3}"/>
    <cellStyle name="20% - Accent6 2 4 3 3" xfId="5579" xr:uid="{00000000-0005-0000-0000-000039080000}"/>
    <cellStyle name="20% - Accent6 2 4 3 3 2" xfId="5581" xr:uid="{00000000-0005-0000-0000-00003A080000}"/>
    <cellStyle name="20% - Accent6 2 4 3 3 2 2" xfId="23235" xr:uid="{69970890-9C05-46A5-B7FD-1A49B0B4B37B}"/>
    <cellStyle name="20% - Accent6 2 4 3 3 2 2 2" xfId="38206" xr:uid="{5A9213FA-CEE4-49B8-A48E-1D6DF88B6A39}"/>
    <cellStyle name="20% - Accent6 2 4 3 3 2 3" xfId="30603" xr:uid="{D05D5842-F3AD-4E7F-954E-9462578F2ECD}"/>
    <cellStyle name="20% - Accent6 2 4 3 3 3" xfId="23233" xr:uid="{48B0820F-57C3-4D7E-BB6E-9950E9CE4A64}"/>
    <cellStyle name="20% - Accent6 2 4 3 3 3 2" xfId="38204" xr:uid="{5333F208-9D92-4500-AEC9-954D08EECF29}"/>
    <cellStyle name="20% - Accent6 2 4 3 3 4" xfId="30601" xr:uid="{4A86655D-1332-47FE-859A-B7FA1D11A869}"/>
    <cellStyle name="20% - Accent6 2 4 3 4" xfId="5586" xr:uid="{00000000-0005-0000-0000-00003B080000}"/>
    <cellStyle name="20% - Accent6 2 4 3 4 2" xfId="23240" xr:uid="{CEB82FA7-5414-4E43-83C8-3C753397DC12}"/>
    <cellStyle name="20% - Accent6 2 4 3 4 2 2" xfId="38211" xr:uid="{E0412F1A-7AC5-4BC9-8C74-31020287C90E}"/>
    <cellStyle name="20% - Accent6 2 4 3 4 3" xfId="30608" xr:uid="{55DBD1D0-3456-4D52-974F-9FE476012F04}"/>
    <cellStyle name="20% - Accent6 2 4 3 5" xfId="21207" xr:uid="{55EAB872-457E-4098-A617-1836BA6A99CD}"/>
    <cellStyle name="20% - Accent6 2 4 3 5 2" xfId="36183" xr:uid="{A82B6ACA-C541-439D-9317-B82CCDA4D31C}"/>
    <cellStyle name="20% - Accent6 2 4 3 6" xfId="28579" xr:uid="{3E01A8B1-C626-4A57-97B2-E184FD0804FF}"/>
    <cellStyle name="20% - Accent6 2 4 4" xfId="5589" xr:uid="{00000000-0005-0000-0000-00003C080000}"/>
    <cellStyle name="20% - Accent6 2 4 4 2" xfId="3258" xr:uid="{00000000-0005-0000-0000-00003D080000}"/>
    <cellStyle name="20% - Accent6 2 4 4 2 2" xfId="3257" xr:uid="{00000000-0005-0000-0000-00003E080000}"/>
    <cellStyle name="20% - Accent6 2 4 4 2 2 2" xfId="21202" xr:uid="{0085AEC8-DCCC-407F-BCD5-39220AA5432C}"/>
    <cellStyle name="20% - Accent6 2 4 4 2 2 2 2" xfId="36178" xr:uid="{40A2B5BA-1C6F-4303-A354-73C2E17C40C4}"/>
    <cellStyle name="20% - Accent6 2 4 4 2 2 3" xfId="28574" xr:uid="{32C6D2D2-44DC-43C3-B92D-DAAA1997C96A}"/>
    <cellStyle name="20% - Accent6 2 4 4 2 3" xfId="3256" xr:uid="{00000000-0005-0000-0000-00003F080000}"/>
    <cellStyle name="20% - Accent6 2 4 4 2 3 2" xfId="21201" xr:uid="{42C26804-14C8-44A3-A8CD-EB0B28B15F1E}"/>
    <cellStyle name="20% - Accent6 2 4 4 2 3 2 2" xfId="36177" xr:uid="{F2E449B7-EE6A-47C1-A8CD-443872390010}"/>
    <cellStyle name="20% - Accent6 2 4 4 2 3 3" xfId="28573" xr:uid="{0FAC1CB0-D92B-4599-8A4E-0E54AD0C4364}"/>
    <cellStyle name="20% - Accent6 2 4 4 2 4" xfId="21203" xr:uid="{6D2DD0FE-D605-4F27-8F17-6F40202421FC}"/>
    <cellStyle name="20% - Accent6 2 4 4 2 4 2" xfId="36179" xr:uid="{1D7A2A3E-285D-4A62-9F38-9C9E283BC36F}"/>
    <cellStyle name="20% - Accent6 2 4 4 2 5" xfId="28575" xr:uid="{62D5A714-679F-4487-94BC-AD67997118C6}"/>
    <cellStyle name="20% - Accent6 2 4 4 3" xfId="3255" xr:uid="{00000000-0005-0000-0000-000040080000}"/>
    <cellStyle name="20% - Accent6 2 4 4 3 2" xfId="3254" xr:uid="{00000000-0005-0000-0000-000041080000}"/>
    <cellStyle name="20% - Accent6 2 4 4 3 2 2" xfId="21199" xr:uid="{E2D7E1EB-DDB9-4F2F-90B5-28424C1E573F}"/>
    <cellStyle name="20% - Accent6 2 4 4 3 2 2 2" xfId="36175" xr:uid="{E75217F6-85FD-4FAE-88AD-45D91B6CEFA5}"/>
    <cellStyle name="20% - Accent6 2 4 4 3 2 3" xfId="28571" xr:uid="{5040DF1E-325B-456F-BC76-B0E3BE827F27}"/>
    <cellStyle name="20% - Accent6 2 4 4 3 3" xfId="21200" xr:uid="{9313D4B8-396E-43E1-9193-D9E1A9A0F2EC}"/>
    <cellStyle name="20% - Accent6 2 4 4 3 3 2" xfId="36176" xr:uid="{5C21DE96-B4CD-40D4-B158-697D0373FB51}"/>
    <cellStyle name="20% - Accent6 2 4 4 3 4" xfId="28572" xr:uid="{8151DDB0-E2A0-4DE5-8E9B-04DC2E05B1E1}"/>
    <cellStyle name="20% - Accent6 2 4 4 4" xfId="5592" xr:uid="{00000000-0005-0000-0000-000042080000}"/>
    <cellStyle name="20% - Accent6 2 4 4 4 2" xfId="23246" xr:uid="{D3778B4F-E1F5-470B-80AC-4123847C3953}"/>
    <cellStyle name="20% - Accent6 2 4 4 4 2 2" xfId="38217" xr:uid="{00BDF04B-8B48-48A0-9FDA-3EB0E64FE884}"/>
    <cellStyle name="20% - Accent6 2 4 4 4 3" xfId="30614" xr:uid="{210B525F-A221-4EB9-8003-3A1658CDE91F}"/>
    <cellStyle name="20% - Accent6 2 4 4 5" xfId="23243" xr:uid="{41667959-D53E-4A3D-BEC0-1C5D295C73A8}"/>
    <cellStyle name="20% - Accent6 2 4 4 5 2" xfId="38214" xr:uid="{EA2345DE-8FF9-4C67-A56B-7C0A459F710D}"/>
    <cellStyle name="20% - Accent6 2 4 4 6" xfId="30611" xr:uid="{F2540318-6630-4295-83B1-BE0BB2D2E94E}"/>
    <cellStyle name="20% - Accent6 2 4 5" xfId="5595" xr:uid="{00000000-0005-0000-0000-000043080000}"/>
    <cellStyle name="20% - Accent6 2 4 5 2" xfId="5598" xr:uid="{00000000-0005-0000-0000-000044080000}"/>
    <cellStyle name="20% - Accent6 2 4 5 2 2" xfId="23252" xr:uid="{7DE9BB01-5DEE-4914-A1AB-71ACB94C0B33}"/>
    <cellStyle name="20% - Accent6 2 4 5 2 2 2" xfId="38223" xr:uid="{94B2886D-DF21-4FCC-9777-6D76E33925DD}"/>
    <cellStyle name="20% - Accent6 2 4 5 2 3" xfId="30620" xr:uid="{3B40F3AA-0F2E-4867-8295-01D086DA62CE}"/>
    <cellStyle name="20% - Accent6 2 4 5 3" xfId="5601" xr:uid="{00000000-0005-0000-0000-000045080000}"/>
    <cellStyle name="20% - Accent6 2 4 5 3 2" xfId="23255" xr:uid="{A33E57BA-7B47-4DFC-9FC7-24F4488E9352}"/>
    <cellStyle name="20% - Accent6 2 4 5 3 2 2" xfId="38226" xr:uid="{50CFD762-86E0-4CB1-9D35-715A546067B9}"/>
    <cellStyle name="20% - Accent6 2 4 5 3 3" xfId="30623" xr:uid="{C887D544-CEB7-4DE6-90DD-28B93085B999}"/>
    <cellStyle name="20% - Accent6 2 4 5 4" xfId="23249" xr:uid="{BA0D9A98-1B32-4603-8E68-372E818DCA16}"/>
    <cellStyle name="20% - Accent6 2 4 5 4 2" xfId="38220" xr:uid="{CB04C10A-DB90-4501-8E62-89307D91FF93}"/>
    <cellStyle name="20% - Accent6 2 4 5 5" xfId="30617" xr:uid="{96F5E4A3-D645-4038-AF5D-C6FC8B47AA2E}"/>
    <cellStyle name="20% - Accent6 2 4 6" xfId="5607" xr:uid="{00000000-0005-0000-0000-000046080000}"/>
    <cellStyle name="20% - Accent6 2 4 6 2" xfId="23259" xr:uid="{0C4F91DF-15F3-4A2D-8607-92C8E55E6176}"/>
    <cellStyle name="20% - Accent6 2 4 6 2 2" xfId="38230" xr:uid="{25B53408-1FBF-44BD-B627-3FDC6E01B0EE}"/>
    <cellStyle name="20% - Accent6 2 4 6 3" xfId="30627" xr:uid="{811CCB50-CAEF-4C41-9B57-A079A640AFC3}"/>
    <cellStyle name="20% - Accent6 2 4 7" xfId="5609" xr:uid="{00000000-0005-0000-0000-000047080000}"/>
    <cellStyle name="20% - Accent6 2 4 7 2" xfId="5612" xr:uid="{00000000-0005-0000-0000-000048080000}"/>
    <cellStyle name="20% - Accent6 2 4 7 2 2" xfId="23263" xr:uid="{5AB90723-64CE-456D-AF18-224C906491DB}"/>
    <cellStyle name="20% - Accent6 2 4 7 2 2 2" xfId="38234" xr:uid="{B2054FBB-F385-429C-A943-7890A79F4099}"/>
    <cellStyle name="20% - Accent6 2 4 7 2 3" xfId="30631" xr:uid="{19ECCD2F-BFF9-4701-9E8D-F95426E02916}"/>
    <cellStyle name="20% - Accent6 2 4 7 3" xfId="23261" xr:uid="{C9977928-88E4-4043-9211-F7ABCB983CD5}"/>
    <cellStyle name="20% - Accent6 2 4 7 3 2" xfId="38232" xr:uid="{1C231D53-85C0-4123-ACE2-04E65C50C4AB}"/>
    <cellStyle name="20% - Accent6 2 4 7 4" xfId="30629" xr:uid="{D41FF9D0-6214-4EA3-8909-28600AB24BE9}"/>
    <cellStyle name="20% - Accent6 2 4 8" xfId="5614" xr:uid="{00000000-0005-0000-0000-000049080000}"/>
    <cellStyle name="20% - Accent6 2 4 8 2" xfId="23265" xr:uid="{D7D36274-6CD5-4355-B333-835A027BBA7A}"/>
    <cellStyle name="20% - Accent6 2 4 8 2 2" xfId="38236" xr:uid="{BDB1FD1E-D79F-4126-AE6F-1F2340C4D92A}"/>
    <cellStyle name="20% - Accent6 2 4 8 3" xfId="30633" xr:uid="{72047300-BFE9-4514-9286-68E1FFCD13B2}"/>
    <cellStyle name="20% - Accent6 2 4 9" xfId="21230" xr:uid="{17BCD3F4-618E-4EA2-B5B9-A80C3627D31D}"/>
    <cellStyle name="20% - Accent6 2 4 9 2" xfId="36206" xr:uid="{2E5ECCDF-94FB-456A-BBCB-4FA8EE42F627}"/>
    <cellStyle name="20% - Accent6 2 5" xfId="5617" xr:uid="{00000000-0005-0000-0000-00004A080000}"/>
    <cellStyle name="20% - Accent6 2 5 10" xfId="30635" xr:uid="{868247E1-DA24-473B-8957-B0800FDA0337}"/>
    <cellStyle name="20% - Accent6 2 5 2" xfId="5620" xr:uid="{00000000-0005-0000-0000-00004B080000}"/>
    <cellStyle name="20% - Accent6 2 5 2 2" xfId="3253" xr:uid="{00000000-0005-0000-0000-00004C080000}"/>
    <cellStyle name="20% - Accent6 2 5 2 2 2" xfId="3252" xr:uid="{00000000-0005-0000-0000-00004D080000}"/>
    <cellStyle name="20% - Accent6 2 5 2 2 2 2" xfId="3251" xr:uid="{00000000-0005-0000-0000-00004E080000}"/>
    <cellStyle name="20% - Accent6 2 5 2 2 2 2 2" xfId="21196" xr:uid="{1099B426-29F2-4209-8979-C5B8FC2FCBAF}"/>
    <cellStyle name="20% - Accent6 2 5 2 2 2 2 2 2" xfId="36172" xr:uid="{5FAD7C19-0954-47FD-B0DB-D8875780BC50}"/>
    <cellStyle name="20% - Accent6 2 5 2 2 2 2 3" xfId="28568" xr:uid="{20C00A83-4DC7-4110-9FFB-7C32767DB532}"/>
    <cellStyle name="20% - Accent6 2 5 2 2 2 3" xfId="3250" xr:uid="{00000000-0005-0000-0000-00004F080000}"/>
    <cellStyle name="20% - Accent6 2 5 2 2 2 3 2" xfId="21195" xr:uid="{CC315E1F-19E7-4C60-80C9-F7F48C582A48}"/>
    <cellStyle name="20% - Accent6 2 5 2 2 2 3 2 2" xfId="36171" xr:uid="{3263CD01-7B91-4DC6-B5DC-F137D4BA3F5B}"/>
    <cellStyle name="20% - Accent6 2 5 2 2 2 3 3" xfId="28567" xr:uid="{CF4AA848-54BE-4CD7-958C-F662E8BE2D49}"/>
    <cellStyle name="20% - Accent6 2 5 2 2 2 4" xfId="21197" xr:uid="{A87DDC19-0CB4-46AF-A328-43A2F3A3ABB3}"/>
    <cellStyle name="20% - Accent6 2 5 2 2 2 4 2" xfId="36173" xr:uid="{7273213D-2FF6-47AE-9B72-E682E680A300}"/>
    <cellStyle name="20% - Accent6 2 5 2 2 2 5" xfId="28569" xr:uid="{3652ABD1-176A-4BD0-A7A4-806C49C64387}"/>
    <cellStyle name="20% - Accent6 2 5 2 2 3" xfId="5623" xr:uid="{00000000-0005-0000-0000-000050080000}"/>
    <cellStyle name="20% - Accent6 2 5 2 2 3 2" xfId="5627" xr:uid="{00000000-0005-0000-0000-000051080000}"/>
    <cellStyle name="20% - Accent6 2 5 2 2 3 2 2" xfId="23277" xr:uid="{6D827D0B-DD53-4140-8274-8A3C3ED3EEC8}"/>
    <cellStyle name="20% - Accent6 2 5 2 2 3 2 2 2" xfId="38248" xr:uid="{D6D8C4FA-03B3-4939-B6DE-4F1C4D49EA82}"/>
    <cellStyle name="20% - Accent6 2 5 2 2 3 2 3" xfId="30645" xr:uid="{23848ADB-F9AE-4E7C-88DD-C7DB6D7AB059}"/>
    <cellStyle name="20% - Accent6 2 5 2 2 3 3" xfId="23273" xr:uid="{F48D94A8-E47B-4BE4-80DD-0B67E3DE1568}"/>
    <cellStyle name="20% - Accent6 2 5 2 2 3 3 2" xfId="38244" xr:uid="{261E4E78-052F-41E6-B372-F507A6B21726}"/>
    <cellStyle name="20% - Accent6 2 5 2 2 3 4" xfId="30641" xr:uid="{225EBEBD-8259-489E-A3CC-676EEFF037EE}"/>
    <cellStyle name="20% - Accent6 2 5 2 2 4" xfId="5553" xr:uid="{00000000-0005-0000-0000-000052080000}"/>
    <cellStyle name="20% - Accent6 2 5 2 2 4 2" xfId="23209" xr:uid="{C168CD57-CEE7-4A98-9A05-2202AD59F22F}"/>
    <cellStyle name="20% - Accent6 2 5 2 2 4 2 2" xfId="38180" xr:uid="{DA7A7F41-5EDE-4E71-A7C2-A61A50523206}"/>
    <cellStyle name="20% - Accent6 2 5 2 2 4 3" xfId="30577" xr:uid="{75C12F73-11F3-4756-BC4C-458A4735DACC}"/>
    <cellStyle name="20% - Accent6 2 5 2 2 5" xfId="21198" xr:uid="{0E113F56-7B80-4487-8B33-D49C3675CC70}"/>
    <cellStyle name="20% - Accent6 2 5 2 2 5 2" xfId="36174" xr:uid="{12A83769-7BA0-4D3C-A2A9-CC6A028EB376}"/>
    <cellStyle name="20% - Accent6 2 5 2 2 6" xfId="28570" xr:uid="{1661EDF1-8A8D-4E14-92C6-32D0F0BC8FDE}"/>
    <cellStyle name="20% - Accent6 2 5 2 3" xfId="5555" xr:uid="{00000000-0005-0000-0000-000053080000}"/>
    <cellStyle name="20% - Accent6 2 5 2 3 2" xfId="5560" xr:uid="{00000000-0005-0000-0000-000054080000}"/>
    <cellStyle name="20% - Accent6 2 5 2 3 2 2" xfId="5630" xr:uid="{00000000-0005-0000-0000-000055080000}"/>
    <cellStyle name="20% - Accent6 2 5 2 3 2 2 2" xfId="23280" xr:uid="{0A11F352-55D5-48E2-BDB7-D96B878137EA}"/>
    <cellStyle name="20% - Accent6 2 5 2 3 2 2 2 2" xfId="38251" xr:uid="{C6237070-A3CA-4C08-B898-C577202FA90F}"/>
    <cellStyle name="20% - Accent6 2 5 2 3 2 2 3" xfId="30648" xr:uid="{06313645-F19A-48D8-AA4B-A995EED68606}"/>
    <cellStyle name="20% - Accent6 2 5 2 3 2 3" xfId="5563" xr:uid="{00000000-0005-0000-0000-000056080000}"/>
    <cellStyle name="20% - Accent6 2 5 2 3 2 3 2" xfId="23218" xr:uid="{0344D2F8-90BF-4406-AE09-63104E296496}"/>
    <cellStyle name="20% - Accent6 2 5 2 3 2 3 2 2" xfId="38189" xr:uid="{8176BB8A-1003-4E20-8F32-FDA25BC22F59}"/>
    <cellStyle name="20% - Accent6 2 5 2 3 2 3 3" xfId="30586" xr:uid="{BA3D0ADB-D544-4C87-AE51-FC6D75046767}"/>
    <cellStyle name="20% - Accent6 2 5 2 3 2 4" xfId="23215" xr:uid="{60C1E3A2-A9D3-420C-85A3-592DAC96DF9B}"/>
    <cellStyle name="20% - Accent6 2 5 2 3 2 4 2" xfId="38186" xr:uid="{D04C1ABD-8E9F-495E-A4CD-0FD08DA3523A}"/>
    <cellStyle name="20% - Accent6 2 5 2 3 2 5" xfId="30583" xr:uid="{89CE8A23-AB00-4BE5-A822-5AFA7C4583C4}"/>
    <cellStyle name="20% - Accent6 2 5 2 3 3" xfId="5565" xr:uid="{00000000-0005-0000-0000-000057080000}"/>
    <cellStyle name="20% - Accent6 2 5 2 3 3 2" xfId="5515" xr:uid="{00000000-0005-0000-0000-000058080000}"/>
    <cellStyle name="20% - Accent6 2 5 2 3 3 2 2" xfId="23189" xr:uid="{5EC37DD1-5522-402C-853E-BCB2E4547245}"/>
    <cellStyle name="20% - Accent6 2 5 2 3 3 2 2 2" xfId="38160" xr:uid="{1FBAA5AB-6EFB-4C2B-ABC0-26650CEA0FA0}"/>
    <cellStyle name="20% - Accent6 2 5 2 3 3 2 3" xfId="30557" xr:uid="{8397C07F-1798-4456-BDF5-62852CFFD197}"/>
    <cellStyle name="20% - Accent6 2 5 2 3 3 3" xfId="23220" xr:uid="{C8EB622D-505D-42D8-BC52-F292672F0C07}"/>
    <cellStyle name="20% - Accent6 2 5 2 3 3 3 2" xfId="38191" xr:uid="{5FD94129-AE0E-409F-B868-59235A078CCE}"/>
    <cellStyle name="20% - Accent6 2 5 2 3 3 4" xfId="30588" xr:uid="{C02683B7-8125-4040-8BB6-D37A81DDFC12}"/>
    <cellStyle name="20% - Accent6 2 5 2 3 4" xfId="5509" xr:uid="{00000000-0005-0000-0000-000059080000}"/>
    <cellStyle name="20% - Accent6 2 5 2 3 4 2" xfId="23184" xr:uid="{AC842935-E664-4ACC-8570-B898F0746B3A}"/>
    <cellStyle name="20% - Accent6 2 5 2 3 4 2 2" xfId="38155" xr:uid="{E2B304FE-DB28-4C9B-B0BD-052C8D49BAF9}"/>
    <cellStyle name="20% - Accent6 2 5 2 3 4 3" xfId="30552" xr:uid="{7E2720CC-E772-4C9B-9F9C-CABE71CCB820}"/>
    <cellStyle name="20% - Accent6 2 5 2 3 5" xfId="23211" xr:uid="{27F4AD89-F944-4C11-8E79-BC3CBCC41488}"/>
    <cellStyle name="20% - Accent6 2 5 2 3 5 2" xfId="38182" xr:uid="{288E362F-7046-4D4A-8D47-9F879B3C54B5}"/>
    <cellStyle name="20% - Accent6 2 5 2 3 6" xfId="30579" xr:uid="{0D1798EC-5644-46EE-B614-57AF0706EEB9}"/>
    <cellStyle name="20% - Accent6 2 5 2 4" xfId="3249" xr:uid="{00000000-0005-0000-0000-00005A080000}"/>
    <cellStyle name="20% - Accent6 2 5 2 4 2" xfId="3248" xr:uid="{00000000-0005-0000-0000-00005B080000}"/>
    <cellStyle name="20% - Accent6 2 5 2 4 2 2" xfId="21193" xr:uid="{99FDBDC8-1D5B-4AD5-9AAD-820B5B6C06F7}"/>
    <cellStyle name="20% - Accent6 2 5 2 4 2 2 2" xfId="36169" xr:uid="{CE5F67FD-9B86-4E3F-BB27-4BDDB1DFC58C}"/>
    <cellStyle name="20% - Accent6 2 5 2 4 2 3" xfId="28565" xr:uid="{3B6E4B2F-1BF8-4B16-BB22-9213AB76563E}"/>
    <cellStyle name="20% - Accent6 2 5 2 4 3" xfId="3247" xr:uid="{00000000-0005-0000-0000-00005C080000}"/>
    <cellStyle name="20% - Accent6 2 5 2 4 3 2" xfId="21192" xr:uid="{FBFFD032-039D-4AB7-8B0A-8D3740131601}"/>
    <cellStyle name="20% - Accent6 2 5 2 4 3 2 2" xfId="36168" xr:uid="{7F30C531-4097-40E8-B5D6-BA6AF05F50AA}"/>
    <cellStyle name="20% - Accent6 2 5 2 4 3 3" xfId="28564" xr:uid="{92F51E01-0309-4D76-8FF8-D9A63EC0E826}"/>
    <cellStyle name="20% - Accent6 2 5 2 4 4" xfId="21194" xr:uid="{23471832-45EB-44B5-9328-E9A4CBB4A5C0}"/>
    <cellStyle name="20% - Accent6 2 5 2 4 4 2" xfId="36170" xr:uid="{0824CD1C-E72D-4BC7-8C80-8952F766A72F}"/>
    <cellStyle name="20% - Accent6 2 5 2 4 5" xfId="28566" xr:uid="{BC12DFE0-4C12-4E50-9763-2333464FE64C}"/>
    <cellStyle name="20% - Accent6 2 5 2 5" xfId="3246" xr:uid="{00000000-0005-0000-0000-00005D080000}"/>
    <cellStyle name="20% - Accent6 2 5 2 5 2" xfId="21191" xr:uid="{518F5CFF-B687-44EA-B519-B6595E931F61}"/>
    <cellStyle name="20% - Accent6 2 5 2 5 2 2" xfId="36167" xr:uid="{68E124D5-B318-4337-8146-A91F2D45BF2E}"/>
    <cellStyle name="20% - Accent6 2 5 2 5 3" xfId="28563" xr:uid="{9092A443-892B-4159-AB82-6DBEEA7D79D6}"/>
    <cellStyle name="20% - Accent6 2 5 2 6" xfId="3245" xr:uid="{00000000-0005-0000-0000-00005E080000}"/>
    <cellStyle name="20% - Accent6 2 5 2 6 2" xfId="3244" xr:uid="{00000000-0005-0000-0000-00005F080000}"/>
    <cellStyle name="20% - Accent6 2 5 2 6 2 2" xfId="21189" xr:uid="{347BD82B-17FD-4BCB-9F36-1BD83B98F4E7}"/>
    <cellStyle name="20% - Accent6 2 5 2 6 2 2 2" xfId="36165" xr:uid="{318A90D0-D980-439D-B104-FB4D4775A419}"/>
    <cellStyle name="20% - Accent6 2 5 2 6 2 3" xfId="28561" xr:uid="{C00CDB07-FBF6-4425-91E1-6E002A11B1BA}"/>
    <cellStyle name="20% - Accent6 2 5 2 6 3" xfId="21190" xr:uid="{8A93AE16-E106-486D-9872-E32BA18B7259}"/>
    <cellStyle name="20% - Accent6 2 5 2 6 3 2" xfId="36166" xr:uid="{1D8D3A0F-7F37-4B72-8B1F-29F649B46332}"/>
    <cellStyle name="20% - Accent6 2 5 2 6 4" xfId="28562" xr:uid="{4999F864-A7C1-4E05-AEB8-367F5974518B}"/>
    <cellStyle name="20% - Accent6 2 5 2 7" xfId="5510" xr:uid="{00000000-0005-0000-0000-000060080000}"/>
    <cellStyle name="20% - Accent6 2 5 2 7 2" xfId="23185" xr:uid="{BD4C6142-59F2-4604-A20B-A0C0375080ED}"/>
    <cellStyle name="20% - Accent6 2 5 2 7 2 2" xfId="38156" xr:uid="{AE3FD464-266F-4EF3-B364-AD81B0C3EF72}"/>
    <cellStyle name="20% - Accent6 2 5 2 7 3" xfId="30553" xr:uid="{280BFEE2-062A-4847-9D7F-E35DBE3C1DBB}"/>
    <cellStyle name="20% - Accent6 2 5 2 8" xfId="23270" xr:uid="{60BB144B-7D0C-4730-B493-AC232FFA5F3B}"/>
    <cellStyle name="20% - Accent6 2 5 2 8 2" xfId="38241" xr:uid="{F4CC2033-A8B6-41E2-BFBD-27D2BEC30B64}"/>
    <cellStyle name="20% - Accent6 2 5 2 9" xfId="30638" xr:uid="{C0D2DF63-FFDF-4921-B000-523D3507381A}"/>
    <cellStyle name="20% - Accent6 2 5 3" xfId="3243" xr:uid="{00000000-0005-0000-0000-000061080000}"/>
    <cellStyle name="20% - Accent6 2 5 3 2" xfId="3242" xr:uid="{00000000-0005-0000-0000-000062080000}"/>
    <cellStyle name="20% - Accent6 2 5 3 2 2" xfId="3241" xr:uid="{00000000-0005-0000-0000-000063080000}"/>
    <cellStyle name="20% - Accent6 2 5 3 2 2 2" xfId="21186" xr:uid="{314F1A68-22B9-4E10-8BE4-8080FE1D7794}"/>
    <cellStyle name="20% - Accent6 2 5 3 2 2 2 2" xfId="36162" xr:uid="{54CE58CF-CA87-40D3-8CDB-137A15BDDD12}"/>
    <cellStyle name="20% - Accent6 2 5 3 2 2 3" xfId="28558" xr:uid="{30C0721F-1520-488E-A8FB-A8FC2A074C56}"/>
    <cellStyle name="20% - Accent6 2 5 3 2 3" xfId="3240" xr:uid="{00000000-0005-0000-0000-000064080000}"/>
    <cellStyle name="20% - Accent6 2 5 3 2 3 2" xfId="21185" xr:uid="{9FC44A06-1890-4F6B-8AEC-F72B7665F499}"/>
    <cellStyle name="20% - Accent6 2 5 3 2 3 2 2" xfId="36161" xr:uid="{181299BA-B7C6-4A89-B00C-5D4A97FE74B7}"/>
    <cellStyle name="20% - Accent6 2 5 3 2 3 3" xfId="28557" xr:uid="{8DB23238-9A98-4E71-9F59-AA41EBCBDC8D}"/>
    <cellStyle name="20% - Accent6 2 5 3 2 4" xfId="21187" xr:uid="{E85985D2-AD47-421D-9EDC-926FD7B1876E}"/>
    <cellStyle name="20% - Accent6 2 5 3 2 4 2" xfId="36163" xr:uid="{1ECAD41A-DFDB-4E60-AA29-FA4AFBF26D2F}"/>
    <cellStyle name="20% - Accent6 2 5 3 2 5" xfId="28559" xr:uid="{8A96546F-CF89-4052-9480-82FCD5EB19F2}"/>
    <cellStyle name="20% - Accent6 2 5 3 3" xfId="3239" xr:uid="{00000000-0005-0000-0000-000065080000}"/>
    <cellStyle name="20% - Accent6 2 5 3 3 2" xfId="3238" xr:uid="{00000000-0005-0000-0000-000066080000}"/>
    <cellStyle name="20% - Accent6 2 5 3 3 2 2" xfId="21183" xr:uid="{56AFA4D9-B3A3-47AF-AF23-C0C0E6F3453A}"/>
    <cellStyle name="20% - Accent6 2 5 3 3 2 2 2" xfId="36159" xr:uid="{39870E7F-D260-4F7B-870E-D819CEABBE99}"/>
    <cellStyle name="20% - Accent6 2 5 3 3 2 3" xfId="28555" xr:uid="{D0444624-9C8D-46CE-AB67-ECFAD69AD8E6}"/>
    <cellStyle name="20% - Accent6 2 5 3 3 3" xfId="21184" xr:uid="{1D656ACD-DCCC-4536-8020-FB26A6CDAAAE}"/>
    <cellStyle name="20% - Accent6 2 5 3 3 3 2" xfId="36160" xr:uid="{1E23919D-2FD2-4439-81FD-D3A59D3FC463}"/>
    <cellStyle name="20% - Accent6 2 5 3 3 4" xfId="28556" xr:uid="{E0336747-C92C-4307-8B84-9F1ACA227A90}"/>
    <cellStyle name="20% - Accent6 2 5 3 4" xfId="3237" xr:uid="{00000000-0005-0000-0000-000067080000}"/>
    <cellStyle name="20% - Accent6 2 5 3 4 2" xfId="21182" xr:uid="{B7A42DFA-6ED9-49E4-ACF0-470C02A11B0A}"/>
    <cellStyle name="20% - Accent6 2 5 3 4 2 2" xfId="36158" xr:uid="{BF2D66E2-8C83-45D2-AC27-DE895BF6D5C0}"/>
    <cellStyle name="20% - Accent6 2 5 3 4 3" xfId="28554" xr:uid="{FEEE41B1-CA68-4F93-930A-30FF0C9FA0A9}"/>
    <cellStyle name="20% - Accent6 2 5 3 5" xfId="21188" xr:uid="{84989EC0-9ADA-4045-B14A-5A31140E01DF}"/>
    <cellStyle name="20% - Accent6 2 5 3 5 2" xfId="36164" xr:uid="{76259974-8F19-4158-85EC-54A633615F2A}"/>
    <cellStyle name="20% - Accent6 2 5 3 6" xfId="28560" xr:uid="{57F6A305-B092-4F70-9C76-06EFD2D500D3}"/>
    <cellStyle name="20% - Accent6 2 5 4" xfId="3236" xr:uid="{00000000-0005-0000-0000-000068080000}"/>
    <cellStyle name="20% - Accent6 2 5 4 2" xfId="3235" xr:uid="{00000000-0005-0000-0000-000069080000}"/>
    <cellStyle name="20% - Accent6 2 5 4 2 2" xfId="3234" xr:uid="{00000000-0005-0000-0000-00006A080000}"/>
    <cellStyle name="20% - Accent6 2 5 4 2 2 2" xfId="21179" xr:uid="{C0C6A24B-7C2D-4593-A548-2C44EA382FCB}"/>
    <cellStyle name="20% - Accent6 2 5 4 2 2 2 2" xfId="36155" xr:uid="{FB7D6D56-6F52-47D2-A58C-C4ACD7963087}"/>
    <cellStyle name="20% - Accent6 2 5 4 2 2 3" xfId="28551" xr:uid="{929806C2-DA10-4AE7-BC79-4197EAF1FFC3}"/>
    <cellStyle name="20% - Accent6 2 5 4 2 3" xfId="3233" xr:uid="{00000000-0005-0000-0000-00006B080000}"/>
    <cellStyle name="20% - Accent6 2 5 4 2 3 2" xfId="21178" xr:uid="{8FA39FAD-3290-4A54-8EE2-D78F5845DE6D}"/>
    <cellStyle name="20% - Accent6 2 5 4 2 3 2 2" xfId="36154" xr:uid="{AA6C21AD-C7CC-4DF0-B18F-7E89356AA146}"/>
    <cellStyle name="20% - Accent6 2 5 4 2 3 3" xfId="28550" xr:uid="{A6091715-63C6-4A3B-8C09-BDB852EC6751}"/>
    <cellStyle name="20% - Accent6 2 5 4 2 4" xfId="21180" xr:uid="{2DF34988-F4B2-4C25-AA9C-24B8912AC3A6}"/>
    <cellStyle name="20% - Accent6 2 5 4 2 4 2" xfId="36156" xr:uid="{F401B9E5-F92A-4918-9427-3EE0CB7C9A00}"/>
    <cellStyle name="20% - Accent6 2 5 4 2 5" xfId="28552" xr:uid="{017B5B81-CF9A-49EC-AB91-47B97A63DCD7}"/>
    <cellStyle name="20% - Accent6 2 5 4 3" xfId="3232" xr:uid="{00000000-0005-0000-0000-00006C080000}"/>
    <cellStyle name="20% - Accent6 2 5 4 3 2" xfId="3231" xr:uid="{00000000-0005-0000-0000-00006D080000}"/>
    <cellStyle name="20% - Accent6 2 5 4 3 2 2" xfId="21176" xr:uid="{78100C58-F2FB-4B0D-9F07-FD92A9C501B5}"/>
    <cellStyle name="20% - Accent6 2 5 4 3 2 2 2" xfId="36152" xr:uid="{02A19506-B42B-432A-8892-60E4462E1D0B}"/>
    <cellStyle name="20% - Accent6 2 5 4 3 2 3" xfId="28548" xr:uid="{D3D9077B-8F91-4E5B-984B-B0EE994B4950}"/>
    <cellStyle name="20% - Accent6 2 5 4 3 3" xfId="21177" xr:uid="{5A082CE2-3B61-416B-B0D9-4D6C2BB34549}"/>
    <cellStyle name="20% - Accent6 2 5 4 3 3 2" xfId="36153" xr:uid="{384488B6-7A55-4EC8-BDEA-A225B848C070}"/>
    <cellStyle name="20% - Accent6 2 5 4 3 4" xfId="28549" xr:uid="{727E86C5-49EB-4D45-BD82-2891995D6C9B}"/>
    <cellStyle name="20% - Accent6 2 5 4 4" xfId="3230" xr:uid="{00000000-0005-0000-0000-00006E080000}"/>
    <cellStyle name="20% - Accent6 2 5 4 4 2" xfId="21175" xr:uid="{3D17C508-CAC1-4763-B749-B426AD11B70E}"/>
    <cellStyle name="20% - Accent6 2 5 4 4 2 2" xfId="36151" xr:uid="{633CCB9F-D9B5-4143-8744-F0EB932D1905}"/>
    <cellStyle name="20% - Accent6 2 5 4 4 3" xfId="28547" xr:uid="{2DEB6B09-F67F-44B3-AAD2-F5501666F16A}"/>
    <cellStyle name="20% - Accent6 2 5 4 5" xfId="21181" xr:uid="{F6B45303-0385-4F01-96F9-274BC1F9A965}"/>
    <cellStyle name="20% - Accent6 2 5 4 5 2" xfId="36157" xr:uid="{D75A202B-9F05-471A-9CAC-E795CF4B28A9}"/>
    <cellStyle name="20% - Accent6 2 5 4 6" xfId="28553" xr:uid="{F2BD7EFA-F288-4092-BD54-227B81D5FB79}"/>
    <cellStyle name="20% - Accent6 2 5 5" xfId="3229" xr:uid="{00000000-0005-0000-0000-00006F080000}"/>
    <cellStyle name="20% - Accent6 2 5 5 2" xfId="3228" xr:uid="{00000000-0005-0000-0000-000070080000}"/>
    <cellStyle name="20% - Accent6 2 5 5 2 2" xfId="21173" xr:uid="{12E1C149-6595-4A6C-A991-86B14F48E3DD}"/>
    <cellStyle name="20% - Accent6 2 5 5 2 2 2" xfId="36149" xr:uid="{229E6689-5898-42E7-94AE-E6CCD0336C16}"/>
    <cellStyle name="20% - Accent6 2 5 5 2 3" xfId="28545" xr:uid="{C16FC388-6525-4C7D-8FCE-756ED12CF003}"/>
    <cellStyle name="20% - Accent6 2 5 5 3" xfId="3227" xr:uid="{00000000-0005-0000-0000-000071080000}"/>
    <cellStyle name="20% - Accent6 2 5 5 3 2" xfId="21172" xr:uid="{17C0B06D-E8D8-4F61-98D1-22E58B43363C}"/>
    <cellStyle name="20% - Accent6 2 5 5 3 2 2" xfId="36148" xr:uid="{2F2D72FD-D92A-487A-8B7A-A48768545367}"/>
    <cellStyle name="20% - Accent6 2 5 5 3 3" xfId="28544" xr:uid="{507F050D-47B1-4625-BCD5-077FF7D04159}"/>
    <cellStyle name="20% - Accent6 2 5 5 4" xfId="21174" xr:uid="{289BF8E8-DD92-4F1F-B121-D6ACE8404921}"/>
    <cellStyle name="20% - Accent6 2 5 5 4 2" xfId="36150" xr:uid="{D8552F5A-C743-4A43-A21D-3137FC430D36}"/>
    <cellStyle name="20% - Accent6 2 5 5 5" xfId="28546" xr:uid="{E1918224-0870-4F12-9E83-825A3534C884}"/>
    <cellStyle name="20% - Accent6 2 5 6" xfId="3226" xr:uid="{00000000-0005-0000-0000-000072080000}"/>
    <cellStyle name="20% - Accent6 2 5 6 2" xfId="21171" xr:uid="{8F5241A2-CA13-4B0B-A649-B46E00F8AFB9}"/>
    <cellStyle name="20% - Accent6 2 5 6 2 2" xfId="36147" xr:uid="{B4DF61D3-B261-4BFA-BF9F-E11F3D6A1E65}"/>
    <cellStyle name="20% - Accent6 2 5 6 3" xfId="28543" xr:uid="{9EB049EA-A89A-47DD-9B8E-7A6B63268A2E}"/>
    <cellStyle name="20% - Accent6 2 5 7" xfId="3225" xr:uid="{00000000-0005-0000-0000-000073080000}"/>
    <cellStyle name="20% - Accent6 2 5 7 2" xfId="3224" xr:uid="{00000000-0005-0000-0000-000074080000}"/>
    <cellStyle name="20% - Accent6 2 5 7 2 2" xfId="21169" xr:uid="{3749F340-DCBC-4D36-952A-20B21A03E4D2}"/>
    <cellStyle name="20% - Accent6 2 5 7 2 2 2" xfId="36145" xr:uid="{FB7A8D1B-AB34-40AD-8D21-2B05A94CE8A0}"/>
    <cellStyle name="20% - Accent6 2 5 7 2 3" xfId="28541" xr:uid="{4582B128-CE01-4475-A2C8-E723AEF38A28}"/>
    <cellStyle name="20% - Accent6 2 5 7 3" xfId="21170" xr:uid="{DDA35C89-E9BA-4F00-A44D-B68BF64DE591}"/>
    <cellStyle name="20% - Accent6 2 5 7 3 2" xfId="36146" xr:uid="{D6AB62F0-2788-4948-9636-E762A36924CD}"/>
    <cellStyle name="20% - Accent6 2 5 7 4" xfId="28542" xr:uid="{7017D70E-44BA-45CC-8155-7145F7965AE1}"/>
    <cellStyle name="20% - Accent6 2 5 8" xfId="3223" xr:uid="{00000000-0005-0000-0000-000075080000}"/>
    <cellStyle name="20% - Accent6 2 5 8 2" xfId="21168" xr:uid="{3B52EB4E-33B6-4FA2-83EC-9FD60989A02B}"/>
    <cellStyle name="20% - Accent6 2 5 8 2 2" xfId="36144" xr:uid="{D13A18F0-33EA-462D-B522-F78A495B453E}"/>
    <cellStyle name="20% - Accent6 2 5 8 3" xfId="28540" xr:uid="{B0F94DA9-05C3-4F7D-B82C-3348AC20B85E}"/>
    <cellStyle name="20% - Accent6 2 5 9" xfId="23267" xr:uid="{972A8C27-7D99-4723-BAB6-B19AEBA532CB}"/>
    <cellStyle name="20% - Accent6 2 5 9 2" xfId="38238" xr:uid="{7C6F2260-5F13-408D-BF07-F1F8774E3D8B}"/>
    <cellStyle name="20% - Accent6 2 6" xfId="3222" xr:uid="{00000000-0005-0000-0000-000076080000}"/>
    <cellStyle name="20% - Accent6 2 6 10" xfId="28539" xr:uid="{C47E1DC4-8145-4845-8EEA-CA57990B99E5}"/>
    <cellStyle name="20% - Accent6 2 6 2" xfId="3221" xr:uid="{00000000-0005-0000-0000-000077080000}"/>
    <cellStyle name="20% - Accent6 2 6 2 2" xfId="5580" xr:uid="{00000000-0005-0000-0000-000078080000}"/>
    <cellStyle name="20% - Accent6 2 6 2 2 2" xfId="5582" xr:uid="{00000000-0005-0000-0000-000079080000}"/>
    <cellStyle name="20% - Accent6 2 6 2 2 2 2" xfId="5587" xr:uid="{00000000-0005-0000-0000-00007A080000}"/>
    <cellStyle name="20% - Accent6 2 6 2 2 2 2 2" xfId="23241" xr:uid="{425EC787-46CC-4D73-BAD9-39CA9E1033CA}"/>
    <cellStyle name="20% - Accent6 2 6 2 2 2 2 2 2" xfId="38212" xr:uid="{8C51DA32-06E7-47F4-90A1-E12BDD84FCD2}"/>
    <cellStyle name="20% - Accent6 2 6 2 2 2 2 3" xfId="30609" xr:uid="{756B8B71-E3C6-4C1C-B051-FEEBB8C6D11A}"/>
    <cellStyle name="20% - Accent6 2 6 2 2 2 3" xfId="5590" xr:uid="{00000000-0005-0000-0000-00007B080000}"/>
    <cellStyle name="20% - Accent6 2 6 2 2 2 3 2" xfId="23244" xr:uid="{36AB91A1-C2AD-40F4-8174-370D32B75F05}"/>
    <cellStyle name="20% - Accent6 2 6 2 2 2 3 2 2" xfId="38215" xr:uid="{182B1A7E-3537-4F84-B28A-AF4E65BA28E9}"/>
    <cellStyle name="20% - Accent6 2 6 2 2 2 3 3" xfId="30612" xr:uid="{C7DD10BC-DDA1-442A-8685-423CD7BB7526}"/>
    <cellStyle name="20% - Accent6 2 6 2 2 2 4" xfId="23236" xr:uid="{FA6246C9-1BD2-4336-80D3-69A94940D4F1}"/>
    <cellStyle name="20% - Accent6 2 6 2 2 2 4 2" xfId="38207" xr:uid="{5D21C3D4-67B5-46C2-95A5-8528920849C6}"/>
    <cellStyle name="20% - Accent6 2 6 2 2 2 5" xfId="30604" xr:uid="{7150194C-162E-4771-81B8-885356FBE01B}"/>
    <cellStyle name="20% - Accent6 2 6 2 2 3" xfId="5593" xr:uid="{00000000-0005-0000-0000-00007C080000}"/>
    <cellStyle name="20% - Accent6 2 6 2 2 3 2" xfId="5596" xr:uid="{00000000-0005-0000-0000-00007D080000}"/>
    <cellStyle name="20% - Accent6 2 6 2 2 3 2 2" xfId="23250" xr:uid="{59F57AC1-E8FF-4177-851E-F1991ED78AC5}"/>
    <cellStyle name="20% - Accent6 2 6 2 2 3 2 2 2" xfId="38221" xr:uid="{6EC2EC59-8DD7-48C2-B617-C13730DF04CB}"/>
    <cellStyle name="20% - Accent6 2 6 2 2 3 2 3" xfId="30618" xr:uid="{33DF82EE-6791-4A26-9006-45E4B6E78F84}"/>
    <cellStyle name="20% - Accent6 2 6 2 2 3 3" xfId="23247" xr:uid="{BFA4D46C-78BA-485B-8864-14A02FA4849F}"/>
    <cellStyle name="20% - Accent6 2 6 2 2 3 3 2" xfId="38218" xr:uid="{0A93A64D-8C13-4CCE-9094-27C367F2B4F8}"/>
    <cellStyle name="20% - Accent6 2 6 2 2 3 4" xfId="30615" xr:uid="{8F9C6AB1-C6D3-45DB-BD0F-5AAD90C536A1}"/>
    <cellStyle name="20% - Accent6 2 6 2 2 4" xfId="3220" xr:uid="{00000000-0005-0000-0000-00007E080000}"/>
    <cellStyle name="20% - Accent6 2 6 2 2 4 2" xfId="21165" xr:uid="{69504CA1-1E08-4956-828C-913310C13354}"/>
    <cellStyle name="20% - Accent6 2 6 2 2 4 2 2" xfId="36141" xr:uid="{74CDEC7B-A023-472F-987B-E718EA3BC5FB}"/>
    <cellStyle name="20% - Accent6 2 6 2 2 4 3" xfId="28537" xr:uid="{546F9142-4E0B-4FDB-8C7F-C5DEFA44A0C6}"/>
    <cellStyle name="20% - Accent6 2 6 2 2 5" xfId="23234" xr:uid="{1DD671B3-8DAC-4DD5-9BFB-8787FDEC9B55}"/>
    <cellStyle name="20% - Accent6 2 6 2 2 5 2" xfId="38205" xr:uid="{5CB9BF00-AE7C-45C2-931D-172F6528EB48}"/>
    <cellStyle name="20% - Accent6 2 6 2 2 6" xfId="30602" xr:uid="{589C6B0A-DEBE-46D9-B287-5407173E66E5}"/>
    <cellStyle name="20% - Accent6 2 6 2 3" xfId="3219" xr:uid="{00000000-0005-0000-0000-00007F080000}"/>
    <cellStyle name="20% - Accent6 2 6 2 3 2" xfId="3218" xr:uid="{00000000-0005-0000-0000-000080080000}"/>
    <cellStyle name="20% - Accent6 2 6 2 3 2 2" xfId="5599" xr:uid="{00000000-0005-0000-0000-000081080000}"/>
    <cellStyle name="20% - Accent6 2 6 2 3 2 2 2" xfId="23253" xr:uid="{34B46682-918B-4FC9-8017-1F240B1786D8}"/>
    <cellStyle name="20% - Accent6 2 6 2 3 2 2 2 2" xfId="38224" xr:uid="{A8A8B1B3-AB71-4F0A-A260-131C169734AA}"/>
    <cellStyle name="20% - Accent6 2 6 2 3 2 2 3" xfId="30621" xr:uid="{FE49F9E9-C37B-409B-AFA1-39A2323D5AC5}"/>
    <cellStyle name="20% - Accent6 2 6 2 3 2 3" xfId="5602" xr:uid="{00000000-0005-0000-0000-000082080000}"/>
    <cellStyle name="20% - Accent6 2 6 2 3 2 3 2" xfId="23256" xr:uid="{2F226ECD-34BC-4741-BD67-1E37C241F020}"/>
    <cellStyle name="20% - Accent6 2 6 2 3 2 3 2 2" xfId="38227" xr:uid="{417D92CA-0017-4420-984E-9387C49ABD38}"/>
    <cellStyle name="20% - Accent6 2 6 2 3 2 3 3" xfId="30624" xr:uid="{91BEACB7-DB96-4E2B-8489-D7B0F362CA1E}"/>
    <cellStyle name="20% - Accent6 2 6 2 3 2 4" xfId="21163" xr:uid="{CACA9BF6-4A03-4572-B2F4-385957BAFD67}"/>
    <cellStyle name="20% - Accent6 2 6 2 3 2 4 2" xfId="36139" xr:uid="{C03AE993-D939-4FD7-A952-E67316A3B218}"/>
    <cellStyle name="20% - Accent6 2 6 2 3 2 5" xfId="28535" xr:uid="{E3D0F124-F333-448A-A187-43032A44BF37}"/>
    <cellStyle name="20% - Accent6 2 6 2 3 3" xfId="5608" xr:uid="{00000000-0005-0000-0000-000083080000}"/>
    <cellStyle name="20% - Accent6 2 6 2 3 3 2" xfId="5610" xr:uid="{00000000-0005-0000-0000-000084080000}"/>
    <cellStyle name="20% - Accent6 2 6 2 3 3 2 2" xfId="23262" xr:uid="{2D09CA69-0DD2-47F8-9C08-9E54174D9B36}"/>
    <cellStyle name="20% - Accent6 2 6 2 3 3 2 2 2" xfId="38233" xr:uid="{0377DC16-F15E-43FC-B879-9DE70AB7BF29}"/>
    <cellStyle name="20% - Accent6 2 6 2 3 3 2 3" xfId="30630" xr:uid="{2D973D73-B763-4417-A5C2-8A4E60B86BD7}"/>
    <cellStyle name="20% - Accent6 2 6 2 3 3 3" xfId="23260" xr:uid="{FCABDD64-A63C-4FB4-B75C-806388D48E92}"/>
    <cellStyle name="20% - Accent6 2 6 2 3 3 3 2" xfId="38231" xr:uid="{151BB472-FFB2-444D-9FF4-F5A6B1306316}"/>
    <cellStyle name="20% - Accent6 2 6 2 3 3 4" xfId="30628" xr:uid="{E87E1BAB-031B-443B-AFFF-43A28DB64C58}"/>
    <cellStyle name="20% - Accent6 2 6 2 3 4" xfId="5613" xr:uid="{00000000-0005-0000-0000-000085080000}"/>
    <cellStyle name="20% - Accent6 2 6 2 3 4 2" xfId="23264" xr:uid="{570A8C37-05A6-4067-9E75-19D1C246733E}"/>
    <cellStyle name="20% - Accent6 2 6 2 3 4 2 2" xfId="38235" xr:uid="{E31D2BE6-FEDC-429C-834B-5FB17D89F8D0}"/>
    <cellStyle name="20% - Accent6 2 6 2 3 4 3" xfId="30632" xr:uid="{E47FCF0B-4EC4-4A60-90A2-9B9AACF79EE6}"/>
    <cellStyle name="20% - Accent6 2 6 2 3 5" xfId="21164" xr:uid="{2A55E759-667B-4C42-88AE-7EE50FCE9D79}"/>
    <cellStyle name="20% - Accent6 2 6 2 3 5 2" xfId="36140" xr:uid="{68DCFF3C-A9CD-4622-B1E1-B72C64E6DA96}"/>
    <cellStyle name="20% - Accent6 2 6 2 3 6" xfId="28536" xr:uid="{E3C27CCC-206E-460D-9CF0-60B34D207277}"/>
    <cellStyle name="20% - Accent6 2 6 2 4" xfId="5615" xr:uid="{00000000-0005-0000-0000-000086080000}"/>
    <cellStyle name="20% - Accent6 2 6 2 4 2" xfId="5618" xr:uid="{00000000-0005-0000-0000-000087080000}"/>
    <cellStyle name="20% - Accent6 2 6 2 4 2 2" xfId="23268" xr:uid="{557CDD9F-2AE8-4BE0-A8FA-44606721F3E2}"/>
    <cellStyle name="20% - Accent6 2 6 2 4 2 2 2" xfId="38239" xr:uid="{370DBCB8-D7D6-4336-8AC8-4F1E3787A7BF}"/>
    <cellStyle name="20% - Accent6 2 6 2 4 2 3" xfId="30636" xr:uid="{E5228BC5-2BF5-4DDC-8E04-4B72D393F004}"/>
    <cellStyle name="20% - Accent6 2 6 2 4 3" xfId="5621" xr:uid="{00000000-0005-0000-0000-000088080000}"/>
    <cellStyle name="20% - Accent6 2 6 2 4 3 2" xfId="23271" xr:uid="{C1E2A2C6-0EF4-4613-B6A3-A603CACF54E7}"/>
    <cellStyle name="20% - Accent6 2 6 2 4 3 2 2" xfId="38242" xr:uid="{75F6B4B8-6F40-46CC-8C7A-E51CCB7E4486}"/>
    <cellStyle name="20% - Accent6 2 6 2 4 3 3" xfId="30639" xr:uid="{1649976C-AE0E-468E-B945-940721143288}"/>
    <cellStyle name="20% - Accent6 2 6 2 4 4" xfId="23266" xr:uid="{CDA5AD4A-3021-48B7-8CB1-496495846939}"/>
    <cellStyle name="20% - Accent6 2 6 2 4 4 2" xfId="38237" xr:uid="{19D91882-70A1-47D3-9084-FAF632BB8351}"/>
    <cellStyle name="20% - Accent6 2 6 2 4 5" xfId="30634" xr:uid="{3F4CE48B-D097-47CA-97CE-B000C36469C2}"/>
    <cellStyle name="20% - Accent6 2 6 2 5" xfId="5624" xr:uid="{00000000-0005-0000-0000-000089080000}"/>
    <cellStyle name="20% - Accent6 2 6 2 5 2" xfId="23274" xr:uid="{F3ECCF2E-28EB-483B-A824-A518BBB05F73}"/>
    <cellStyle name="20% - Accent6 2 6 2 5 2 2" xfId="38245" xr:uid="{8626FA1E-7E91-4036-AD4B-5D4BA707E779}"/>
    <cellStyle name="20% - Accent6 2 6 2 5 3" xfId="30642" xr:uid="{00DF0421-3CB3-42E2-B493-D8C90EA286E1}"/>
    <cellStyle name="20% - Accent6 2 6 2 6" xfId="5628" xr:uid="{00000000-0005-0000-0000-00008A080000}"/>
    <cellStyle name="20% - Accent6 2 6 2 6 2" xfId="5567" xr:uid="{00000000-0005-0000-0000-00008B080000}"/>
    <cellStyle name="20% - Accent6 2 6 2 6 2 2" xfId="23222" xr:uid="{A2F2E9FD-C33C-441E-A6C3-775301FB5533}"/>
    <cellStyle name="20% - Accent6 2 6 2 6 2 2 2" xfId="38193" xr:uid="{CD473E60-0191-40C2-83DA-B7F678BEB7EA}"/>
    <cellStyle name="20% - Accent6 2 6 2 6 2 3" xfId="30590" xr:uid="{62465B13-66D9-4593-A1E9-A526509F5F5F}"/>
    <cellStyle name="20% - Accent6 2 6 2 6 3" xfId="23278" xr:uid="{6BA56F31-2115-4A9D-9FAC-5E2093BE0522}"/>
    <cellStyle name="20% - Accent6 2 6 2 6 3 2" xfId="38249" xr:uid="{83B2F21F-45A3-4C9D-81C6-9E4ABB32D2EA}"/>
    <cellStyle name="20% - Accent6 2 6 2 6 4" xfId="30646" xr:uid="{0B048A28-C253-469B-BE2B-DB54D1D75E95}"/>
    <cellStyle name="20% - Accent6 2 6 2 7" xfId="5517" xr:uid="{00000000-0005-0000-0000-00008C080000}"/>
    <cellStyle name="20% - Accent6 2 6 2 7 2" xfId="23191" xr:uid="{C122EFAD-8875-4941-81FC-E80B5019C09F}"/>
    <cellStyle name="20% - Accent6 2 6 2 7 2 2" xfId="38162" xr:uid="{5B7A8CFD-4AC4-4A1E-A236-522B33871E12}"/>
    <cellStyle name="20% - Accent6 2 6 2 7 3" xfId="30559" xr:uid="{68EA442B-E71A-4F76-A864-060F17762902}"/>
    <cellStyle name="20% - Accent6 2 6 2 8" xfId="21166" xr:uid="{F87DAC1C-1D66-4EA3-B031-E26D7CA4476E}"/>
    <cellStyle name="20% - Accent6 2 6 2 8 2" xfId="36142" xr:uid="{743B21C2-268C-42A3-AF11-DEC526F0422B}"/>
    <cellStyle name="20% - Accent6 2 6 2 9" xfId="28538" xr:uid="{07FBDDC8-9FD0-4EA5-9406-AC02F8920FFF}"/>
    <cellStyle name="20% - Accent6 2 6 3" xfId="5564" xr:uid="{00000000-0005-0000-0000-00008D080000}"/>
    <cellStyle name="20% - Accent6 2 6 3 2" xfId="5513" xr:uid="{00000000-0005-0000-0000-00008E080000}"/>
    <cellStyle name="20% - Accent6 2 6 3 2 2" xfId="3217" xr:uid="{00000000-0005-0000-0000-00008F080000}"/>
    <cellStyle name="20% - Accent6 2 6 3 2 2 2" xfId="21162" xr:uid="{841F4676-A8A0-4646-9DBC-0A82BDB1353D}"/>
    <cellStyle name="20% - Accent6 2 6 3 2 2 2 2" xfId="36138" xr:uid="{8821800F-C6A0-4505-8ACE-3616212A65C3}"/>
    <cellStyle name="20% - Accent6 2 6 3 2 2 3" xfId="28534" xr:uid="{4EAB1326-8113-441E-B2C9-6146A9D7B253}"/>
    <cellStyle name="20% - Accent6 2 6 3 2 3" xfId="3216" xr:uid="{00000000-0005-0000-0000-000090080000}"/>
    <cellStyle name="20% - Accent6 2 6 3 2 3 2" xfId="21161" xr:uid="{225BDAC3-F202-49F5-A7DC-8BFD0BDA65B4}"/>
    <cellStyle name="20% - Accent6 2 6 3 2 3 2 2" xfId="36137" xr:uid="{951E522D-F319-403E-B1B3-4816771927E5}"/>
    <cellStyle name="20% - Accent6 2 6 3 2 3 3" xfId="28533" xr:uid="{574163A5-59C7-45D0-82CD-661D55B77EC2}"/>
    <cellStyle name="20% - Accent6 2 6 3 2 4" xfId="23187" xr:uid="{E1066478-33FC-452E-9ECA-6056CD05320F}"/>
    <cellStyle name="20% - Accent6 2 6 3 2 4 2" xfId="38158" xr:uid="{6D5B104D-294D-4D14-B970-6822F45572F8}"/>
    <cellStyle name="20% - Accent6 2 6 3 2 5" xfId="30555" xr:uid="{5E84347B-829A-4D31-9A73-3FA0367AC4C0}"/>
    <cellStyle name="20% - Accent6 2 6 3 3" xfId="3215" xr:uid="{00000000-0005-0000-0000-000091080000}"/>
    <cellStyle name="20% - Accent6 2 6 3 3 2" xfId="1625" xr:uid="{00000000-0005-0000-0000-000092080000}"/>
    <cellStyle name="20% - Accent6 2 6 3 3 2 2" xfId="20742" xr:uid="{8186661D-5EE6-4534-8FF8-9629491F1245}"/>
    <cellStyle name="20% - Accent6 2 6 3 3 2 2 2" xfId="35735" xr:uid="{DD1DB360-239B-455B-9D7A-9421F1371481}"/>
    <cellStyle name="20% - Accent6 2 6 3 3 2 3" xfId="28059" xr:uid="{DC6C3703-2EA0-4CAD-8FF9-9AB7422B84BD}"/>
    <cellStyle name="20% - Accent6 2 6 3 3 3" xfId="21160" xr:uid="{A885997E-F567-4464-B259-D20AD44FC12A}"/>
    <cellStyle name="20% - Accent6 2 6 3 3 3 2" xfId="36136" xr:uid="{70A9F6C9-BAE8-469C-9B36-C9B8F98A1662}"/>
    <cellStyle name="20% - Accent6 2 6 3 3 4" xfId="28532" xr:uid="{026DCC4C-5AEF-49D1-977E-BAB2757C6FC6}"/>
    <cellStyle name="20% - Accent6 2 6 3 4" xfId="5554" xr:uid="{00000000-0005-0000-0000-000093080000}"/>
    <cellStyle name="20% - Accent6 2 6 3 4 2" xfId="23210" xr:uid="{6EA0780D-344F-4DD7-981F-0FCB002A26A5}"/>
    <cellStyle name="20% - Accent6 2 6 3 4 2 2" xfId="38181" xr:uid="{3A7F8730-5EA5-4D5C-9D88-AA29FE7D4F41}"/>
    <cellStyle name="20% - Accent6 2 6 3 4 3" xfId="30578" xr:uid="{8AF690C8-0F2B-474C-8FBC-5F9C10D310D5}"/>
    <cellStyle name="20% - Accent6 2 6 3 5" xfId="23219" xr:uid="{2DDD661D-FE39-44E2-B64A-9468048451B3}"/>
    <cellStyle name="20% - Accent6 2 6 3 5 2" xfId="38190" xr:uid="{C0EE52A2-6A23-46ED-A314-2BC7161E4564}"/>
    <cellStyle name="20% - Accent6 2 6 3 6" xfId="30587" xr:uid="{DACE4B30-FB73-4254-8E0E-8D0A7C3F437D}"/>
    <cellStyle name="20% - Accent6 2 6 4" xfId="5556" xr:uid="{00000000-0005-0000-0000-000094080000}"/>
    <cellStyle name="20% - Accent6 2 6 4 2" xfId="5561" xr:uid="{00000000-0005-0000-0000-000095080000}"/>
    <cellStyle name="20% - Accent6 2 6 4 2 2" xfId="3214" xr:uid="{00000000-0005-0000-0000-000096080000}"/>
    <cellStyle name="20% - Accent6 2 6 4 2 2 2" xfId="21159" xr:uid="{35D32776-6564-4233-A587-57F989D7A983}"/>
    <cellStyle name="20% - Accent6 2 6 4 2 2 2 2" xfId="36135" xr:uid="{2A829F73-5C53-496B-B759-44B645D5A939}"/>
    <cellStyle name="20% - Accent6 2 6 4 2 2 3" xfId="28531" xr:uid="{3DA3FE65-87EF-49E3-9494-88C655991657}"/>
    <cellStyle name="20% - Accent6 2 6 4 2 3" xfId="3213" xr:uid="{00000000-0005-0000-0000-000097080000}"/>
    <cellStyle name="20% - Accent6 2 6 4 2 3 2" xfId="21158" xr:uid="{CB319680-F682-480D-89C3-530DFA08864E}"/>
    <cellStyle name="20% - Accent6 2 6 4 2 3 2 2" xfId="36134" xr:uid="{1FD8D279-17EE-48EC-A3E3-C8EC53F83091}"/>
    <cellStyle name="20% - Accent6 2 6 4 2 3 3" xfId="28530" xr:uid="{4766D3C3-7447-4F7A-A7A8-951DA14B189E}"/>
    <cellStyle name="20% - Accent6 2 6 4 2 4" xfId="23216" xr:uid="{745EED33-936F-4CAA-8586-E83BE1C3C526}"/>
    <cellStyle name="20% - Accent6 2 6 4 2 4 2" xfId="38187" xr:uid="{32626142-544A-4B72-9770-1B76E4562BE8}"/>
    <cellStyle name="20% - Accent6 2 6 4 2 5" xfId="30584" xr:uid="{11819313-4FEC-478A-8E40-F01A5F419880}"/>
    <cellStyle name="20% - Accent6 2 6 4 3" xfId="3212" xr:uid="{00000000-0005-0000-0000-000098080000}"/>
    <cellStyle name="20% - Accent6 2 6 4 3 2" xfId="3211" xr:uid="{00000000-0005-0000-0000-000099080000}"/>
    <cellStyle name="20% - Accent6 2 6 4 3 2 2" xfId="21156" xr:uid="{C5FD0449-0D09-4AC3-B4B4-0216EF4E138B}"/>
    <cellStyle name="20% - Accent6 2 6 4 3 2 2 2" xfId="36132" xr:uid="{D441D083-B36F-43B5-BD82-228D030433B9}"/>
    <cellStyle name="20% - Accent6 2 6 4 3 2 3" xfId="28528" xr:uid="{C283B6E4-0B10-4719-A94E-5AD766D513A1}"/>
    <cellStyle name="20% - Accent6 2 6 4 3 3" xfId="21157" xr:uid="{1B6D9509-0750-4A9B-9B94-4D32607665A9}"/>
    <cellStyle name="20% - Accent6 2 6 4 3 3 2" xfId="36133" xr:uid="{E37EC9CC-FF6F-432F-91E4-8985151B1119}"/>
    <cellStyle name="20% - Accent6 2 6 4 3 4" xfId="28529" xr:uid="{E2D185F0-E93B-4F09-9A40-1D613A246719}"/>
    <cellStyle name="20% - Accent6 2 6 4 4" xfId="3210" xr:uid="{00000000-0005-0000-0000-00009A080000}"/>
    <cellStyle name="20% - Accent6 2 6 4 4 2" xfId="21155" xr:uid="{62C977E6-8274-449A-935F-82B53F157BD9}"/>
    <cellStyle name="20% - Accent6 2 6 4 4 2 2" xfId="36131" xr:uid="{48CAB10E-930C-43FD-A6E3-018543AEC66A}"/>
    <cellStyle name="20% - Accent6 2 6 4 4 3" xfId="28527" xr:uid="{38C24B19-D133-44B5-9DBB-E80EFAF2BF8A}"/>
    <cellStyle name="20% - Accent6 2 6 4 5" xfId="23212" xr:uid="{C7916691-E814-4286-BE10-B1B69ED09EFB}"/>
    <cellStyle name="20% - Accent6 2 6 4 5 2" xfId="38183" xr:uid="{7B0123F6-D9E1-43D0-AB67-1BE9FC89087C}"/>
    <cellStyle name="20% - Accent6 2 6 4 6" xfId="30580" xr:uid="{674C82BB-CDEE-4F9B-8009-EF0E0CB96A8C}"/>
    <cellStyle name="20% - Accent6 2 6 5" xfId="3209" xr:uid="{00000000-0005-0000-0000-00009B080000}"/>
    <cellStyle name="20% - Accent6 2 6 5 2" xfId="3208" xr:uid="{00000000-0005-0000-0000-00009C080000}"/>
    <cellStyle name="20% - Accent6 2 6 5 2 2" xfId="21153" xr:uid="{A3794298-7847-4D9A-A999-3412730D28AB}"/>
    <cellStyle name="20% - Accent6 2 6 5 2 2 2" xfId="36129" xr:uid="{93F0EDBB-43B5-47DD-A403-E2D68AAE17AF}"/>
    <cellStyle name="20% - Accent6 2 6 5 2 3" xfId="28525" xr:uid="{EC7CBFBD-D0BF-4DF0-AD2C-FC3AE9FA521C}"/>
    <cellStyle name="20% - Accent6 2 6 5 3" xfId="3207" xr:uid="{00000000-0005-0000-0000-00009D080000}"/>
    <cellStyle name="20% - Accent6 2 6 5 3 2" xfId="21152" xr:uid="{7DCF920A-C626-4A23-B306-DC86E844D703}"/>
    <cellStyle name="20% - Accent6 2 6 5 3 2 2" xfId="36128" xr:uid="{E21F603C-9E43-4831-BC0D-7BB392060F13}"/>
    <cellStyle name="20% - Accent6 2 6 5 3 3" xfId="28524" xr:uid="{EBC0C5F3-CCAC-4F14-B7C6-C27C3D84D197}"/>
    <cellStyle name="20% - Accent6 2 6 5 4" xfId="21154" xr:uid="{455B7D85-C57C-4294-B261-5A98C4E8C96E}"/>
    <cellStyle name="20% - Accent6 2 6 5 4 2" xfId="36130" xr:uid="{0D8AF11A-8955-4B56-9D33-41B5BDAF0354}"/>
    <cellStyle name="20% - Accent6 2 6 5 5" xfId="28526" xr:uid="{0745A5F2-3EE6-462D-8F83-502078FCD27C}"/>
    <cellStyle name="20% - Accent6 2 6 6" xfId="3206" xr:uid="{00000000-0005-0000-0000-00009E080000}"/>
    <cellStyle name="20% - Accent6 2 6 6 2" xfId="21151" xr:uid="{155734DD-F3EE-4B55-870C-C754F496D82B}"/>
    <cellStyle name="20% - Accent6 2 6 6 2 2" xfId="36127" xr:uid="{E528AFF1-5871-4644-BB12-C63CA5F333B0}"/>
    <cellStyle name="20% - Accent6 2 6 6 3" xfId="28523" xr:uid="{8F2485A8-ABD7-4F2F-8736-46F71D9FBFE4}"/>
    <cellStyle name="20% - Accent6 2 6 7" xfId="3205" xr:uid="{00000000-0005-0000-0000-00009F080000}"/>
    <cellStyle name="20% - Accent6 2 6 7 2" xfId="3204" xr:uid="{00000000-0005-0000-0000-0000A0080000}"/>
    <cellStyle name="20% - Accent6 2 6 7 2 2" xfId="21149" xr:uid="{A2E7D291-564A-414E-B214-C207C3A7ED9A}"/>
    <cellStyle name="20% - Accent6 2 6 7 2 2 2" xfId="36125" xr:uid="{A855A49C-83F9-4DCD-899D-12D4CEC35526}"/>
    <cellStyle name="20% - Accent6 2 6 7 2 3" xfId="28521" xr:uid="{F5731760-0BE2-4BFF-84E0-DED885F080FD}"/>
    <cellStyle name="20% - Accent6 2 6 7 3" xfId="21150" xr:uid="{706B1657-B204-447D-AEB1-E00CDE89EABF}"/>
    <cellStyle name="20% - Accent6 2 6 7 3 2" xfId="36126" xr:uid="{91784BA6-4134-426C-8872-960069370652}"/>
    <cellStyle name="20% - Accent6 2 6 7 4" xfId="28522" xr:uid="{2DBD68B8-B30E-42A6-A2F6-2F870FA0FD54}"/>
    <cellStyle name="20% - Accent6 2 6 8" xfId="3203" xr:uid="{00000000-0005-0000-0000-0000A1080000}"/>
    <cellStyle name="20% - Accent6 2 6 8 2" xfId="21148" xr:uid="{ABC12B32-BAFB-4A7D-93C2-2B636F011340}"/>
    <cellStyle name="20% - Accent6 2 6 8 2 2" xfId="36124" xr:uid="{EFCEB598-B8FB-4EC8-B1F2-F7077A5D5104}"/>
    <cellStyle name="20% - Accent6 2 6 8 3" xfId="28520" xr:uid="{F726FEFC-93F3-40E3-9DFA-53817A9A772C}"/>
    <cellStyle name="20% - Accent6 2 6 9" xfId="21167" xr:uid="{2F5201EC-D395-40DC-AC30-9F8D0417A90A}"/>
    <cellStyle name="20% - Accent6 2 6 9 2" xfId="36143" xr:uid="{03BE5A6F-6D1F-424B-B84E-3B6039EC100A}"/>
    <cellStyle name="20% - Accent6 2 7" xfId="3202" xr:uid="{00000000-0005-0000-0000-0000A2080000}"/>
    <cellStyle name="20% - Accent6 2 7 2" xfId="3201" xr:uid="{00000000-0005-0000-0000-0000A3080000}"/>
    <cellStyle name="20% - Accent6 2 7 2 2" xfId="3200" xr:uid="{00000000-0005-0000-0000-0000A4080000}"/>
    <cellStyle name="20% - Accent6 2 7 2 2 2" xfId="21145" xr:uid="{9BC6A3A1-10C0-4932-B754-3786712135AD}"/>
    <cellStyle name="20% - Accent6 2 7 2 2 2 2" xfId="36121" xr:uid="{EFD9C136-5A6C-4F7A-BEC0-4B4308EAEFB5}"/>
    <cellStyle name="20% - Accent6 2 7 2 2 3" xfId="28517" xr:uid="{3268FC7A-20A9-476E-89DE-925F1DF2629E}"/>
    <cellStyle name="20% - Accent6 2 7 2 3" xfId="5512" xr:uid="{00000000-0005-0000-0000-0000A5080000}"/>
    <cellStyle name="20% - Accent6 2 7 2 3 2" xfId="23186" xr:uid="{5A50F001-BCF9-4BB0-8A47-9CCBC5FBF25E}"/>
    <cellStyle name="20% - Accent6 2 7 2 3 2 2" xfId="38157" xr:uid="{047C50D1-465D-49EF-92A2-EC967FF91196}"/>
    <cellStyle name="20% - Accent6 2 7 2 3 3" xfId="30554" xr:uid="{FBE1AEED-0E71-4A53-A6C1-A668CF7ED7AA}"/>
    <cellStyle name="20% - Accent6 2 7 2 4" xfId="21146" xr:uid="{C21DAE31-39A1-48BC-B8E7-C90352358A74}"/>
    <cellStyle name="20% - Accent6 2 7 2 4 2" xfId="36122" xr:uid="{463BBFF5-9F7D-4858-BE14-F42AADDCC63C}"/>
    <cellStyle name="20% - Accent6 2 7 2 5" xfId="28518" xr:uid="{F899AC5F-6712-4E19-902A-4335BBE40F51}"/>
    <cellStyle name="20% - Accent6 2 7 3" xfId="3199" xr:uid="{00000000-0005-0000-0000-0000A6080000}"/>
    <cellStyle name="20% - Accent6 2 7 3 2" xfId="3198" xr:uid="{00000000-0005-0000-0000-0000A7080000}"/>
    <cellStyle name="20% - Accent6 2 7 3 2 2" xfId="21143" xr:uid="{AB12EEFB-0975-4435-A424-5F508C832250}"/>
    <cellStyle name="20% - Accent6 2 7 3 2 2 2" xfId="36119" xr:uid="{8F44CD3E-9DDC-4302-AEF1-B15A604C4784}"/>
    <cellStyle name="20% - Accent6 2 7 3 2 3" xfId="28515" xr:uid="{9F2A544B-C0A7-4068-B6B2-6532C952C306}"/>
    <cellStyle name="20% - Accent6 2 7 3 3" xfId="21144" xr:uid="{25DC80F2-AA9B-49C8-B09C-A541C0DF4FE0}"/>
    <cellStyle name="20% - Accent6 2 7 3 3 2" xfId="36120" xr:uid="{6505828C-CD02-459A-B681-B4CFE687210B}"/>
    <cellStyle name="20% - Accent6 2 7 3 4" xfId="28516" xr:uid="{2D0F2653-265E-4048-BB2B-E05FFD80AB79}"/>
    <cellStyle name="20% - Accent6 2 7 4" xfId="3197" xr:uid="{00000000-0005-0000-0000-0000A8080000}"/>
    <cellStyle name="20% - Accent6 2 7 4 2" xfId="21142" xr:uid="{ED0A4999-5DC8-4096-88BE-48AA29FD4915}"/>
    <cellStyle name="20% - Accent6 2 7 4 2 2" xfId="36118" xr:uid="{3F4CEBAA-4F9C-450B-A0D3-43EF4A2A86F4}"/>
    <cellStyle name="20% - Accent6 2 7 4 3" xfId="28514" xr:uid="{A4B32A4F-C56F-4BCD-9C5F-5DBE603A4750}"/>
    <cellStyle name="20% - Accent6 2 7 5" xfId="21147" xr:uid="{6278C209-0AEF-4E08-AF68-1C5582D7E6FB}"/>
    <cellStyle name="20% - Accent6 2 7 5 2" xfId="36123" xr:uid="{BEA41BF4-9840-4441-B181-9B527F6E5DF0}"/>
    <cellStyle name="20% - Accent6 2 7 6" xfId="28519" xr:uid="{513ED157-0012-4DC4-8EC3-56FB513305CA}"/>
    <cellStyle name="20% - Accent6 3" xfId="215" xr:uid="{00000000-0005-0000-0000-000036000000}"/>
    <cellStyle name="20% - Accent6 3 10" xfId="3196" xr:uid="{00000000-0005-0000-0000-0000A9080000}"/>
    <cellStyle name="20% - Accent6 3 10 2" xfId="21141" xr:uid="{855DC1AF-9584-45E8-B3CF-6EB34CE754C4}"/>
    <cellStyle name="20% - Accent6 3 10 2 2" xfId="36117" xr:uid="{FD48F0CA-9923-4505-842A-E9AA140D7556}"/>
    <cellStyle name="20% - Accent6 3 10 3" xfId="28513" xr:uid="{86B60C27-BD1E-4EC0-B448-08D52FB0C120}"/>
    <cellStyle name="20% - Accent6 3 2" xfId="3195" xr:uid="{00000000-0005-0000-0000-0000AA080000}"/>
    <cellStyle name="20% - Accent6 3 2 2" xfId="3194" xr:uid="{00000000-0005-0000-0000-0000AB080000}"/>
    <cellStyle name="20% - Accent6 3 2 2 2" xfId="3193" xr:uid="{00000000-0005-0000-0000-0000AC080000}"/>
    <cellStyle name="20% - Accent6 3 2 2 2 2" xfId="3192" xr:uid="{00000000-0005-0000-0000-0000AD080000}"/>
    <cellStyle name="20% - Accent6 3 2 2 2 2 2" xfId="3191" xr:uid="{00000000-0005-0000-0000-0000AE080000}"/>
    <cellStyle name="20% - Accent6 3 2 2 2 2 2 2" xfId="21137" xr:uid="{9195224F-332F-4463-9A02-5C86193AD689}"/>
    <cellStyle name="20% - Accent6 3 2 2 2 2 2 2 2" xfId="36113" xr:uid="{AA539AB4-6F17-4B9C-959F-C0460D8861A7}"/>
    <cellStyle name="20% - Accent6 3 2 2 2 2 2 3" xfId="28509" xr:uid="{04D2B9F9-6FA7-4E2F-B08D-CE611F492AAF}"/>
    <cellStyle name="20% - Accent6 3 2 2 2 2 3" xfId="3190" xr:uid="{00000000-0005-0000-0000-0000AF080000}"/>
    <cellStyle name="20% - Accent6 3 2 2 2 2 3 2" xfId="21136" xr:uid="{5055A0AE-8AE4-44C6-ACE1-BA24865D063F}"/>
    <cellStyle name="20% - Accent6 3 2 2 2 2 3 2 2" xfId="36112" xr:uid="{9919702F-DF2D-4225-A318-48D503B2E202}"/>
    <cellStyle name="20% - Accent6 3 2 2 2 2 3 3" xfId="28508" xr:uid="{E3FBCABC-F3D5-4226-9547-151926475850}"/>
    <cellStyle name="20% - Accent6 3 2 2 2 2 4" xfId="21138" xr:uid="{812151D1-913D-4158-B979-990AC8A0B490}"/>
    <cellStyle name="20% - Accent6 3 2 2 2 2 4 2" xfId="36114" xr:uid="{3A3B8A95-7C60-473F-9C89-97C9D17EAB84}"/>
    <cellStyle name="20% - Accent6 3 2 2 2 2 5" xfId="28510" xr:uid="{2ADE1D0E-6EDE-46B4-9F1A-7AA73335D6F3}"/>
    <cellStyle name="20% - Accent6 3 2 2 2 3" xfId="3189" xr:uid="{00000000-0005-0000-0000-0000B0080000}"/>
    <cellStyle name="20% - Accent6 3 2 2 2 3 2" xfId="3188" xr:uid="{00000000-0005-0000-0000-0000B1080000}"/>
    <cellStyle name="20% - Accent6 3 2 2 2 3 2 2" xfId="21134" xr:uid="{45DF6EC3-042D-4DA9-839A-33B291159B7A}"/>
    <cellStyle name="20% - Accent6 3 2 2 2 3 2 2 2" xfId="36110" xr:uid="{CF6DE42D-6E63-4D5B-9383-4851D7B193FB}"/>
    <cellStyle name="20% - Accent6 3 2 2 2 3 2 3" xfId="28506" xr:uid="{1C4E7A6D-2889-4899-8E49-0BD334B09E92}"/>
    <cellStyle name="20% - Accent6 3 2 2 2 3 3" xfId="21135" xr:uid="{12AE5E60-95B4-4D66-9F02-F6871501199D}"/>
    <cellStyle name="20% - Accent6 3 2 2 2 3 3 2" xfId="36111" xr:uid="{964F5231-C47E-476C-99CE-BAB7C57C7CA7}"/>
    <cellStyle name="20% - Accent6 3 2 2 2 3 4" xfId="28507" xr:uid="{133A0267-81D4-4F02-B59F-D91F79275C38}"/>
    <cellStyle name="20% - Accent6 3 2 2 2 4" xfId="3187" xr:uid="{00000000-0005-0000-0000-0000B2080000}"/>
    <cellStyle name="20% - Accent6 3 2 2 2 4 2" xfId="21133" xr:uid="{D114B307-B8C8-4485-AF4A-08C3FADBE0E3}"/>
    <cellStyle name="20% - Accent6 3 2 2 2 4 2 2" xfId="36109" xr:uid="{D4B808C6-9FD0-44FF-A365-8DE83964807E}"/>
    <cellStyle name="20% - Accent6 3 2 2 2 4 3" xfId="28505" xr:uid="{3A88A27D-EEB7-4B05-968B-22530D243DE2}"/>
    <cellStyle name="20% - Accent6 3 2 2 2 5" xfId="21139" xr:uid="{4DA4E686-8553-4444-9300-26F002A77A22}"/>
    <cellStyle name="20% - Accent6 3 2 2 2 5 2" xfId="36115" xr:uid="{2DDF070F-039B-44A6-9C61-FE8961EF0798}"/>
    <cellStyle name="20% - Accent6 3 2 2 2 6" xfId="28511" xr:uid="{9262C3D2-83B6-48AD-99E8-DD8E9FE4FF8C}"/>
    <cellStyle name="20% - Accent6 3 2 2 3" xfId="3186" xr:uid="{00000000-0005-0000-0000-0000B3080000}"/>
    <cellStyle name="20% - Accent6 3 2 2 3 2" xfId="3185" xr:uid="{00000000-0005-0000-0000-0000B4080000}"/>
    <cellStyle name="20% - Accent6 3 2 2 3 2 2" xfId="21131" xr:uid="{94E34245-D0C6-4340-92C0-9A3D481B4821}"/>
    <cellStyle name="20% - Accent6 3 2 2 3 2 2 2" xfId="36107" xr:uid="{BF2F2F3C-F6E9-4E56-9A16-97E2F33C6E4A}"/>
    <cellStyle name="20% - Accent6 3 2 2 3 2 3" xfId="28503" xr:uid="{0E4764D8-5C3A-4EDA-9181-64AE58D81285}"/>
    <cellStyle name="20% - Accent6 3 2 2 3 3" xfId="3184" xr:uid="{00000000-0005-0000-0000-0000B5080000}"/>
    <cellStyle name="20% - Accent6 3 2 2 3 3 2" xfId="21130" xr:uid="{6B6AE99D-86FF-4915-918F-6E66515F817C}"/>
    <cellStyle name="20% - Accent6 3 2 2 3 3 2 2" xfId="36106" xr:uid="{AA6E9030-485A-4EBF-B429-4213162EA63C}"/>
    <cellStyle name="20% - Accent6 3 2 2 3 3 3" xfId="28502" xr:uid="{F0CC994E-4855-4114-B53B-F8B7A3757F9C}"/>
    <cellStyle name="20% - Accent6 3 2 2 3 4" xfId="21132" xr:uid="{AAD6FBEB-E16A-4AA4-A171-F5F97FBD819C}"/>
    <cellStyle name="20% - Accent6 3 2 2 3 4 2" xfId="36108" xr:uid="{0262D790-3220-4D58-A986-68B4F486B27E}"/>
    <cellStyle name="20% - Accent6 3 2 2 3 5" xfId="28504" xr:uid="{FACD85D5-5768-47F3-AB96-60C0769384DD}"/>
    <cellStyle name="20% - Accent6 3 2 2 4" xfId="3183" xr:uid="{00000000-0005-0000-0000-0000B6080000}"/>
    <cellStyle name="20% - Accent6 3 2 2 4 2" xfId="21129" xr:uid="{BFDB8503-391E-4C0A-8560-F18445A6E120}"/>
    <cellStyle name="20% - Accent6 3 2 2 4 2 2" xfId="36105" xr:uid="{CA68DDB7-CB57-450D-93CE-3EFD1167255E}"/>
    <cellStyle name="20% - Accent6 3 2 2 4 3" xfId="28501" xr:uid="{DEC1366E-1E9E-4126-80A8-B59E701D2ECE}"/>
    <cellStyle name="20% - Accent6 3 2 2 5" xfId="3182" xr:uid="{00000000-0005-0000-0000-0000B7080000}"/>
    <cellStyle name="20% - Accent6 3 2 2 5 2" xfId="3181" xr:uid="{00000000-0005-0000-0000-0000B8080000}"/>
    <cellStyle name="20% - Accent6 3 2 2 5 2 2" xfId="21127" xr:uid="{9157BD6A-1A60-4675-BE25-388CC4FAAE56}"/>
    <cellStyle name="20% - Accent6 3 2 2 5 2 2 2" xfId="36103" xr:uid="{55D4091D-CDB0-4E0F-AACA-9A3769AD8D37}"/>
    <cellStyle name="20% - Accent6 3 2 2 5 2 3" xfId="28499" xr:uid="{D0795FE4-3E94-4E9F-B5A2-B7136812C3ED}"/>
    <cellStyle name="20% - Accent6 3 2 2 5 3" xfId="21128" xr:uid="{617635E8-9B66-477B-83ED-EB965AC916B2}"/>
    <cellStyle name="20% - Accent6 3 2 2 5 3 2" xfId="36104" xr:uid="{24FF2E1C-ECCF-4B0C-9C82-EAD39EB79D62}"/>
    <cellStyle name="20% - Accent6 3 2 2 5 4" xfId="28500" xr:uid="{6A4F535C-D812-4048-AE8F-F7AAB89443D7}"/>
    <cellStyle name="20% - Accent6 3 2 2 6" xfId="3180" xr:uid="{00000000-0005-0000-0000-0000B9080000}"/>
    <cellStyle name="20% - Accent6 3 2 2 6 2" xfId="21126" xr:uid="{008FA302-D292-40C0-A159-90F2947F3D4B}"/>
    <cellStyle name="20% - Accent6 3 2 2 6 2 2" xfId="36102" xr:uid="{0DCEBAED-170C-42D6-932A-79D5680F41FD}"/>
    <cellStyle name="20% - Accent6 3 2 2 6 3" xfId="28498" xr:uid="{2FB8C5DE-61DC-4478-B26F-1E6F3671737B}"/>
    <cellStyle name="20% - Accent6 3 2 2 7" xfId="21140" xr:uid="{EF1ADDCF-0460-4D18-A37F-1134EF492FC7}"/>
    <cellStyle name="20% - Accent6 3 2 2 7 2" xfId="36116" xr:uid="{2D599AC1-76F0-4672-A8E6-C9A13357B9B9}"/>
    <cellStyle name="20% - Accent6 3 2 2 8" xfId="28512" xr:uid="{7AB139CE-C211-44A2-9AF6-59D56EBAB545}"/>
    <cellStyle name="20% - Accent6 3 2 3" xfId="3179" xr:uid="{00000000-0005-0000-0000-0000BA080000}"/>
    <cellStyle name="20% - Accent6 3 2 3 2" xfId="3178" xr:uid="{00000000-0005-0000-0000-0000BB080000}"/>
    <cellStyle name="20% - Accent6 3 2 3 2 2" xfId="3177" xr:uid="{00000000-0005-0000-0000-0000BC080000}"/>
    <cellStyle name="20% - Accent6 3 2 3 2 2 2" xfId="21123" xr:uid="{59007889-0004-4FA6-9492-B64ED5DFE871}"/>
    <cellStyle name="20% - Accent6 3 2 3 2 2 2 2" xfId="36099" xr:uid="{B71851BF-1E68-47B1-9DF3-DD5ECE78B5CA}"/>
    <cellStyle name="20% - Accent6 3 2 3 2 2 3" xfId="28495" xr:uid="{D2896F0E-4266-43A0-A16B-C8B948E9CE5B}"/>
    <cellStyle name="20% - Accent6 3 2 3 2 3" xfId="3176" xr:uid="{00000000-0005-0000-0000-0000BD080000}"/>
    <cellStyle name="20% - Accent6 3 2 3 2 3 2" xfId="21122" xr:uid="{ED454345-A28E-43A2-A988-2EC315DD0EEC}"/>
    <cellStyle name="20% - Accent6 3 2 3 2 3 2 2" xfId="36098" xr:uid="{300C56C9-82EB-4B4D-A9CB-6617C07C76D8}"/>
    <cellStyle name="20% - Accent6 3 2 3 2 3 3" xfId="28494" xr:uid="{4D0F9502-8BDB-4049-B5E4-D8204F0383E6}"/>
    <cellStyle name="20% - Accent6 3 2 3 2 4" xfId="21124" xr:uid="{346ADAE3-7F2C-46CF-8AEE-24BF26D1CFDC}"/>
    <cellStyle name="20% - Accent6 3 2 3 2 4 2" xfId="36100" xr:uid="{D7A11A19-5AFD-4A5B-B440-7AE403F1D829}"/>
    <cellStyle name="20% - Accent6 3 2 3 2 5" xfId="28496" xr:uid="{925480BD-4451-4A68-BD4C-E609C4A87A6E}"/>
    <cellStyle name="20% - Accent6 3 2 3 3" xfId="3175" xr:uid="{00000000-0005-0000-0000-0000BE080000}"/>
    <cellStyle name="20% - Accent6 3 2 3 3 2" xfId="3174" xr:uid="{00000000-0005-0000-0000-0000BF080000}"/>
    <cellStyle name="20% - Accent6 3 2 3 3 2 2" xfId="21120" xr:uid="{4236AC0E-EA38-4E83-8183-D674DB1A9ABB}"/>
    <cellStyle name="20% - Accent6 3 2 3 3 2 2 2" xfId="36096" xr:uid="{636F2A19-E68C-466A-8434-5E1BF2BB7F8D}"/>
    <cellStyle name="20% - Accent6 3 2 3 3 2 3" xfId="28492" xr:uid="{8BFD99D8-C5ED-411B-ADDD-B9765C42B3B9}"/>
    <cellStyle name="20% - Accent6 3 2 3 3 3" xfId="21121" xr:uid="{1196FADD-2851-4B2A-97C2-5B056C883C90}"/>
    <cellStyle name="20% - Accent6 3 2 3 3 3 2" xfId="36097" xr:uid="{B077EA21-6B06-4838-9704-DA2C5FAD8F89}"/>
    <cellStyle name="20% - Accent6 3 2 3 3 4" xfId="28493" xr:uid="{54905852-9BA4-4436-A815-752CA9AF5BD5}"/>
    <cellStyle name="20% - Accent6 3 2 3 4" xfId="3173" xr:uid="{00000000-0005-0000-0000-0000C0080000}"/>
    <cellStyle name="20% - Accent6 3 2 3 4 2" xfId="21119" xr:uid="{08B33EAB-EB38-4455-B520-3FDE8BBBDEB3}"/>
    <cellStyle name="20% - Accent6 3 2 3 4 2 2" xfId="36095" xr:uid="{5D6B0E6E-25A4-4856-AD9E-71D3F54BF66A}"/>
    <cellStyle name="20% - Accent6 3 2 3 4 3" xfId="28491" xr:uid="{FEA36791-F260-4C5E-8E01-2382BCA88B94}"/>
    <cellStyle name="20% - Accent6 3 2 3 5" xfId="21125" xr:uid="{3013901D-8A66-4216-BE1A-8BEE1D4CEE9B}"/>
    <cellStyle name="20% - Accent6 3 2 3 5 2" xfId="36101" xr:uid="{9F5BA2EA-2F9F-4F83-BC14-B49E356D0C43}"/>
    <cellStyle name="20% - Accent6 3 2 3 6" xfId="28497" xr:uid="{4CB54B6E-7BD4-4C80-93AC-6258939574B0}"/>
    <cellStyle name="20% - Accent6 3 2 4" xfId="3172" xr:uid="{00000000-0005-0000-0000-0000C1080000}"/>
    <cellStyle name="20% - Accent6 3 2 5" xfId="3171" xr:uid="{00000000-0005-0000-0000-0000C2080000}"/>
    <cellStyle name="20% - Accent6 3 2 5 2" xfId="21118" xr:uid="{F37D7B37-9E6B-4A0A-B962-F5AF62173A87}"/>
    <cellStyle name="20% - Accent6 3 2 5 2 2" xfId="36094" xr:uid="{1A452512-DA3A-4EE7-9207-AAA7397B1923}"/>
    <cellStyle name="20% - Accent6 3 2 5 3" xfId="28490" xr:uid="{A053572C-10DB-4497-B72D-67C9F12BD05C}"/>
    <cellStyle name="20% - Accent6 3 3" xfId="3170" xr:uid="{00000000-0005-0000-0000-0000C3080000}"/>
    <cellStyle name="20% - Accent6 3 3 2" xfId="3169" xr:uid="{00000000-0005-0000-0000-0000C4080000}"/>
    <cellStyle name="20% - Accent6 3 3 2 2" xfId="3168" xr:uid="{00000000-0005-0000-0000-0000C5080000}"/>
    <cellStyle name="20% - Accent6 3 3 2 2 2" xfId="21115" xr:uid="{70A4A235-256D-4DFF-A32C-D997E427AB63}"/>
    <cellStyle name="20% - Accent6 3 3 2 2 2 2" xfId="36091" xr:uid="{EB548A69-4E6E-4FDD-8C74-D52D1574518F}"/>
    <cellStyle name="20% - Accent6 3 3 2 2 3" xfId="28487" xr:uid="{5F291E36-BC47-4EE7-A6C9-1D0F7F497437}"/>
    <cellStyle name="20% - Accent6 3 3 2 3" xfId="3167" xr:uid="{00000000-0005-0000-0000-0000C6080000}"/>
    <cellStyle name="20% - Accent6 3 3 2 3 2" xfId="3166" xr:uid="{00000000-0005-0000-0000-0000C7080000}"/>
    <cellStyle name="20% - Accent6 3 3 2 3 2 2" xfId="21113" xr:uid="{CC9DDD46-23DA-49D3-BBB8-1843958AA9E5}"/>
    <cellStyle name="20% - Accent6 3 3 2 3 2 2 2" xfId="36089" xr:uid="{32D7E1E6-FF56-4EFF-B34F-576999651629}"/>
    <cellStyle name="20% - Accent6 3 3 2 3 2 3" xfId="28485" xr:uid="{20A56E6E-0CB4-4C0E-B381-703C57E38BC9}"/>
    <cellStyle name="20% - Accent6 3 3 2 3 3" xfId="21114" xr:uid="{AD42CC5B-1D3C-4C8D-B979-B4F78ECEBED8}"/>
    <cellStyle name="20% - Accent6 3 3 2 3 3 2" xfId="36090" xr:uid="{5A27B600-8CAB-491E-9F0F-E309798CD917}"/>
    <cellStyle name="20% - Accent6 3 3 2 3 4" xfId="28486" xr:uid="{67E564DD-A4EE-41C9-9895-4213E4F27C58}"/>
    <cellStyle name="20% - Accent6 3 3 2 4" xfId="21116" xr:uid="{59CD2A1B-61D2-457A-BD0E-DDED59881244}"/>
    <cellStyle name="20% - Accent6 3 3 2 4 2" xfId="36092" xr:uid="{DDDE4500-3254-4389-9B7E-46A7C72751DE}"/>
    <cellStyle name="20% - Accent6 3 3 2 5" xfId="28488" xr:uid="{11092A1E-5A73-4453-8915-45D36D8F777D}"/>
    <cellStyle name="20% - Accent6 3 3 3" xfId="3165" xr:uid="{00000000-0005-0000-0000-0000C8080000}"/>
    <cellStyle name="20% - Accent6 3 3 3 2" xfId="21112" xr:uid="{501181AD-6985-4136-B706-3E6B833E51A2}"/>
    <cellStyle name="20% - Accent6 3 3 3 2 2" xfId="36088" xr:uid="{7F660C4F-07CB-4219-A4FF-D56F7030B82B}"/>
    <cellStyle name="20% - Accent6 3 3 3 3" xfId="28484" xr:uid="{E7A807D2-F5F6-4E77-A0F5-121AE1E760E2}"/>
    <cellStyle name="20% - Accent6 3 3 4" xfId="3164" xr:uid="{00000000-0005-0000-0000-0000C9080000}"/>
    <cellStyle name="20% - Accent6 3 3 4 2" xfId="3163" xr:uid="{00000000-0005-0000-0000-0000CA080000}"/>
    <cellStyle name="20% - Accent6 3 3 4 2 2" xfId="21110" xr:uid="{5C2B034F-E5B4-4AD8-B5B6-3E37EE1EA782}"/>
    <cellStyle name="20% - Accent6 3 3 4 2 2 2" xfId="36086" xr:uid="{B4D35036-D220-469F-A608-38B91B7B9E52}"/>
    <cellStyle name="20% - Accent6 3 3 4 2 3" xfId="28482" xr:uid="{9B62ED9D-DF21-453E-A927-B5962E3969B1}"/>
    <cellStyle name="20% - Accent6 3 3 4 3" xfId="21111" xr:uid="{4B4D9B56-2A64-4FD2-A665-A9BA0DC8552D}"/>
    <cellStyle name="20% - Accent6 3 3 4 3 2" xfId="36087" xr:uid="{2C949EB0-F5B4-4720-8BAB-E96D1DA8CBFB}"/>
    <cellStyle name="20% - Accent6 3 3 4 4" xfId="28483" xr:uid="{5CEF26D9-41D1-49C3-9EF0-1167F6E5AB96}"/>
    <cellStyle name="20% - Accent6 3 3 5" xfId="3162" xr:uid="{00000000-0005-0000-0000-0000CB080000}"/>
    <cellStyle name="20% - Accent6 3 3 5 2" xfId="21109" xr:uid="{BDB29E85-F91B-4D46-A83C-E56C20B1BC04}"/>
    <cellStyle name="20% - Accent6 3 3 5 2 2" xfId="36085" xr:uid="{679DFF18-86A6-4C15-AF90-697F6FE91397}"/>
    <cellStyle name="20% - Accent6 3 3 5 3" xfId="28481" xr:uid="{A95908C6-E3A2-4584-B4A5-EBBA9FB6AF9E}"/>
    <cellStyle name="20% - Accent6 3 3 6" xfId="21117" xr:uid="{E5507C55-39D0-44D9-B576-99267FB710C3}"/>
    <cellStyle name="20% - Accent6 3 3 6 2" xfId="36093" xr:uid="{4A1FA534-632E-45BF-B2A9-488E22F1E013}"/>
    <cellStyle name="20% - Accent6 3 3 7" xfId="28489" xr:uid="{09862D0D-7296-48FD-81E9-B6C4C0FE2715}"/>
    <cellStyle name="20% - Accent6 3 4" xfId="3161" xr:uid="{00000000-0005-0000-0000-0000CC080000}"/>
    <cellStyle name="20% - Accent6 3 4 2" xfId="3160" xr:uid="{00000000-0005-0000-0000-0000CD080000}"/>
    <cellStyle name="20% - Accent6 3 4 2 2" xfId="3159" xr:uid="{00000000-0005-0000-0000-0000CE080000}"/>
    <cellStyle name="20% - Accent6 3 4 2 2 2" xfId="21106" xr:uid="{24D71AE3-233A-45DF-A55B-EAAA829F6A7D}"/>
    <cellStyle name="20% - Accent6 3 4 2 2 2 2" xfId="36082" xr:uid="{4622738B-DB57-46B3-AC3B-31CD0F2A85BE}"/>
    <cellStyle name="20% - Accent6 3 4 2 2 3" xfId="28478" xr:uid="{91387A1B-154E-4D7B-AF15-443BBF20CB5E}"/>
    <cellStyle name="20% - Accent6 3 4 2 3" xfId="3158" xr:uid="{00000000-0005-0000-0000-0000CF080000}"/>
    <cellStyle name="20% - Accent6 3 4 2 3 2" xfId="21105" xr:uid="{1214E0CD-0E73-4255-9C7A-B4F1D0975CEA}"/>
    <cellStyle name="20% - Accent6 3 4 2 3 2 2" xfId="36081" xr:uid="{F7C6FAAF-AC12-4816-9CC4-8F8B44D35665}"/>
    <cellStyle name="20% - Accent6 3 4 2 3 3" xfId="28477" xr:uid="{A3BA3D66-E513-4B47-8848-7AD496021185}"/>
    <cellStyle name="20% - Accent6 3 4 2 4" xfId="21107" xr:uid="{134C264F-B5E9-426D-9A3A-C57ECE0F70E6}"/>
    <cellStyle name="20% - Accent6 3 4 2 4 2" xfId="36083" xr:uid="{A682F167-B5A8-4F2F-B531-CE98CEFEA29F}"/>
    <cellStyle name="20% - Accent6 3 4 2 5" xfId="28479" xr:uid="{F01219A7-F174-409A-B250-EB9B5C1462EB}"/>
    <cellStyle name="20% - Accent6 3 4 3" xfId="3157" xr:uid="{00000000-0005-0000-0000-0000D0080000}"/>
    <cellStyle name="20% - Accent6 3 4 3 2" xfId="21104" xr:uid="{412571B4-A703-404F-AC76-52E16D41710D}"/>
    <cellStyle name="20% - Accent6 3 4 3 2 2" xfId="36080" xr:uid="{33F585D6-59B2-41FD-8AD8-D1F17003F4E2}"/>
    <cellStyle name="20% - Accent6 3 4 3 3" xfId="28476" xr:uid="{E3397DD4-0E24-48DA-97F8-3D60FD1885B7}"/>
    <cellStyle name="20% - Accent6 3 4 4" xfId="3156" xr:uid="{00000000-0005-0000-0000-0000D1080000}"/>
    <cellStyle name="20% - Accent6 3 4 4 2" xfId="3155" xr:uid="{00000000-0005-0000-0000-0000D2080000}"/>
    <cellStyle name="20% - Accent6 3 4 4 2 2" xfId="21102" xr:uid="{6B58AF7B-DD39-4E55-AEA4-4811C595C055}"/>
    <cellStyle name="20% - Accent6 3 4 4 2 2 2" xfId="36078" xr:uid="{E492B1FC-C711-4592-814E-FE2F17DA4B1D}"/>
    <cellStyle name="20% - Accent6 3 4 4 2 3" xfId="28474" xr:uid="{D068F7A3-255E-4B27-8A10-9727BF01F1E6}"/>
    <cellStyle name="20% - Accent6 3 4 4 3" xfId="21103" xr:uid="{2FD75B58-1FFE-4B4F-8934-C7EB2C1D7D6E}"/>
    <cellStyle name="20% - Accent6 3 4 4 3 2" xfId="36079" xr:uid="{57E4083E-9F5F-440C-9444-0B6B1A36C1D4}"/>
    <cellStyle name="20% - Accent6 3 4 4 4" xfId="28475" xr:uid="{512986DD-7A52-4100-8751-96ABEDB5A1B1}"/>
    <cellStyle name="20% - Accent6 3 4 5" xfId="3154" xr:uid="{00000000-0005-0000-0000-0000D3080000}"/>
    <cellStyle name="20% - Accent6 3 4 5 2" xfId="21101" xr:uid="{FCAEE04F-7DC3-4A63-831A-E2879BA53989}"/>
    <cellStyle name="20% - Accent6 3 4 5 2 2" xfId="36077" xr:uid="{E627E2FD-3F92-4120-81B6-1594AD9F4798}"/>
    <cellStyle name="20% - Accent6 3 4 5 3" xfId="28473" xr:uid="{B1D7D8C0-F653-4FC8-B52A-FCA9CE6A75AD}"/>
    <cellStyle name="20% - Accent6 3 4 6" xfId="21108" xr:uid="{12489009-3BE4-4F2A-9E7E-CC620B18F5D8}"/>
    <cellStyle name="20% - Accent6 3 4 6 2" xfId="36084" xr:uid="{C148E105-DE31-4F44-A39C-7D621BDDC2C7}"/>
    <cellStyle name="20% - Accent6 3 4 7" xfId="28480" xr:uid="{4CB21FC5-DD03-4FFE-909F-2A7EE4383007}"/>
    <cellStyle name="20% - Accent6 3 5" xfId="3153" xr:uid="{00000000-0005-0000-0000-0000D4080000}"/>
    <cellStyle name="20% - Accent6 3 5 2" xfId="3152" xr:uid="{00000000-0005-0000-0000-0000D5080000}"/>
    <cellStyle name="20% - Accent6 3 5 2 2" xfId="3151" xr:uid="{00000000-0005-0000-0000-0000D6080000}"/>
    <cellStyle name="20% - Accent6 3 5 2 2 2" xfId="21098" xr:uid="{7B8D32E5-2FE8-45E0-9464-53934D7A2AB4}"/>
    <cellStyle name="20% - Accent6 3 5 2 2 2 2" xfId="36074" xr:uid="{EEAD04F7-66D1-4879-9248-4CB75ADA9D18}"/>
    <cellStyle name="20% - Accent6 3 5 2 2 3" xfId="28470" xr:uid="{91548000-59F1-4640-AC48-B1163980BA32}"/>
    <cellStyle name="20% - Accent6 3 5 2 3" xfId="3150" xr:uid="{00000000-0005-0000-0000-0000D7080000}"/>
    <cellStyle name="20% - Accent6 3 5 2 3 2" xfId="21097" xr:uid="{2CAF20AB-31F3-4F06-9BD3-A6ACEDD622BD}"/>
    <cellStyle name="20% - Accent6 3 5 2 3 2 2" xfId="36073" xr:uid="{D7B4127E-C037-4BCE-93A5-D3C83BAB1F3B}"/>
    <cellStyle name="20% - Accent6 3 5 2 3 3" xfId="28469" xr:uid="{ECC35649-3AEC-4006-A0E9-2DF79CA450AC}"/>
    <cellStyle name="20% - Accent6 3 5 2 4" xfId="21099" xr:uid="{A09CA749-AB7F-4770-B8BB-19D50EDFB7FF}"/>
    <cellStyle name="20% - Accent6 3 5 2 4 2" xfId="36075" xr:uid="{3D943F48-4E17-44EF-963C-D2909C8C942E}"/>
    <cellStyle name="20% - Accent6 3 5 2 5" xfId="28471" xr:uid="{33B91E68-044A-44D2-9021-95E0F8DCE982}"/>
    <cellStyle name="20% - Accent6 3 5 3" xfId="3149" xr:uid="{00000000-0005-0000-0000-0000D8080000}"/>
    <cellStyle name="20% - Accent6 3 5 3 2" xfId="3148" xr:uid="{00000000-0005-0000-0000-0000D9080000}"/>
    <cellStyle name="20% - Accent6 3 5 3 2 2" xfId="21095" xr:uid="{66EB7FC5-228E-4C21-9382-D7E4357B5E80}"/>
    <cellStyle name="20% - Accent6 3 5 3 2 2 2" xfId="36071" xr:uid="{F3012521-7222-4EF8-9EB5-197AB35AD4DC}"/>
    <cellStyle name="20% - Accent6 3 5 3 2 3" xfId="28467" xr:uid="{C2CC49E1-9CDC-4DE6-A106-EE0B6460CA46}"/>
    <cellStyle name="20% - Accent6 3 5 3 3" xfId="21096" xr:uid="{3F07110C-93F9-4007-AEE7-218D92E68196}"/>
    <cellStyle name="20% - Accent6 3 5 3 3 2" xfId="36072" xr:uid="{7C6B961C-78A6-4C88-9378-C67D97ECFB05}"/>
    <cellStyle name="20% - Accent6 3 5 3 4" xfId="28468" xr:uid="{43B0861B-5A1C-4FF5-900C-2720E29D82C4}"/>
    <cellStyle name="20% - Accent6 3 5 4" xfId="3147" xr:uid="{00000000-0005-0000-0000-0000DA080000}"/>
    <cellStyle name="20% - Accent6 3 5 4 2" xfId="21094" xr:uid="{8852A3A4-EF9D-4244-926D-7ACE40614F3E}"/>
    <cellStyle name="20% - Accent6 3 5 4 2 2" xfId="36070" xr:uid="{6F2CFEA2-518D-4326-8307-C30BD26E1E30}"/>
    <cellStyle name="20% - Accent6 3 5 4 3" xfId="28466" xr:uid="{456847C1-AB45-40F5-8944-451BFF3BFF79}"/>
    <cellStyle name="20% - Accent6 3 5 5" xfId="21100" xr:uid="{E92B9C69-0660-4D9F-AC5A-046F5A8FAA03}"/>
    <cellStyle name="20% - Accent6 3 5 5 2" xfId="36076" xr:uid="{47B622B2-570F-4358-A1FE-9289FB7B78E1}"/>
    <cellStyle name="20% - Accent6 3 5 6" xfId="28472" xr:uid="{CC59CCA4-8D1A-4420-9EBF-F354286186F3}"/>
    <cellStyle name="20% - Accent6 3 6" xfId="3146" xr:uid="{00000000-0005-0000-0000-0000DB080000}"/>
    <cellStyle name="20% - Accent6 3 6 2" xfId="3145" xr:uid="{00000000-0005-0000-0000-0000DC080000}"/>
    <cellStyle name="20% - Accent6 3 6 2 2" xfId="21092" xr:uid="{292C8D28-AD61-4931-BA9C-988F9A0642F9}"/>
    <cellStyle name="20% - Accent6 3 6 2 2 2" xfId="36068" xr:uid="{035E77BD-D2A7-4059-B676-1A24144E5281}"/>
    <cellStyle name="20% - Accent6 3 6 2 3" xfId="28464" xr:uid="{22620249-8E4E-4ACC-8CB0-FF480B31BD6C}"/>
    <cellStyle name="20% - Accent6 3 6 3" xfId="3144" xr:uid="{00000000-0005-0000-0000-0000DD080000}"/>
    <cellStyle name="20% - Accent6 3 6 3 2" xfId="21091" xr:uid="{C7140D4E-4183-47CE-BAAD-C35EDE290A96}"/>
    <cellStyle name="20% - Accent6 3 6 3 2 2" xfId="36067" xr:uid="{40E515FF-40E1-492C-8715-804DBF5F7A29}"/>
    <cellStyle name="20% - Accent6 3 6 3 3" xfId="28463" xr:uid="{D2EE4815-1CF9-4444-AC9A-DC305DF24D09}"/>
    <cellStyle name="20% - Accent6 3 6 4" xfId="21093" xr:uid="{0BE56BA2-A114-4C66-BB34-C3A84B4D1584}"/>
    <cellStyle name="20% - Accent6 3 6 4 2" xfId="36069" xr:uid="{D4A6A318-E846-459A-B1E9-3CC821A056AC}"/>
    <cellStyle name="20% - Accent6 3 6 5" xfId="28465" xr:uid="{558E7AC1-F04C-487B-BBF4-FF6731DB9E24}"/>
    <cellStyle name="20% - Accent6 3 7" xfId="3143" xr:uid="{00000000-0005-0000-0000-0000DE080000}"/>
    <cellStyle name="20% - Accent6 3 7 2" xfId="21090" xr:uid="{6488DCEC-2A49-4C1E-A3C9-34D9D1766369}"/>
    <cellStyle name="20% - Accent6 3 7 2 2" xfId="36066" xr:uid="{A2F4C7DD-A6B7-4C24-A876-FEE9245E21D9}"/>
    <cellStyle name="20% - Accent6 3 7 3" xfId="28462" xr:uid="{36E18005-DC08-421C-AAD0-7C268E737291}"/>
    <cellStyle name="20% - Accent6 3 8" xfId="3142" xr:uid="{00000000-0005-0000-0000-0000DF080000}"/>
    <cellStyle name="20% - Accent6 3 8 2" xfId="3141" xr:uid="{00000000-0005-0000-0000-0000E0080000}"/>
    <cellStyle name="20% - Accent6 3 8 2 2" xfId="21088" xr:uid="{C43EC87A-26C7-402C-8D6A-0D4437C5C468}"/>
    <cellStyle name="20% - Accent6 3 8 2 2 2" xfId="36064" xr:uid="{2E0A60F7-6BD9-4E11-96AC-EBDACAE982E4}"/>
    <cellStyle name="20% - Accent6 3 8 2 3" xfId="28460" xr:uid="{C1CD2980-4EE2-4737-8A41-35D28075B290}"/>
    <cellStyle name="20% - Accent6 3 8 3" xfId="21089" xr:uid="{E2A8F854-D4B0-409D-A30F-0ACA815DAA17}"/>
    <cellStyle name="20% - Accent6 3 8 3 2" xfId="36065" xr:uid="{12173CE9-72AB-4F1D-8B0A-D08336A56B2C}"/>
    <cellStyle name="20% - Accent6 3 8 4" xfId="28461" xr:uid="{3E32C1E0-354C-42E4-8B5C-AB9367527C8E}"/>
    <cellStyle name="20% - Accent6 3 9" xfId="3140" xr:uid="{00000000-0005-0000-0000-0000E1080000}"/>
    <cellStyle name="20% - Accent6 3 9 2" xfId="21087" xr:uid="{3ACF311B-F1C7-4A79-AC65-F756025DB9E0}"/>
    <cellStyle name="20% - Accent6 3 9 2 2" xfId="36063" xr:uid="{95C1DA6A-D4C8-42BE-9733-88F510B04F12}"/>
    <cellStyle name="20% - Accent6 3 9 3" xfId="28459" xr:uid="{CCB29165-5100-445D-9DB5-CF643288AF7E}"/>
    <cellStyle name="20% - Accent6 4" xfId="216" xr:uid="{00000000-0005-0000-0000-000037000000}"/>
    <cellStyle name="20% - Accent6 4 10" xfId="3139" xr:uid="{00000000-0005-0000-0000-0000E2080000}"/>
    <cellStyle name="20% - Accent6 4 10 2" xfId="21086" xr:uid="{8E9E0ADA-9766-4ED5-A5D1-782235BFF7B6}"/>
    <cellStyle name="20% - Accent6 4 10 2 2" xfId="36062" xr:uid="{AD97E319-6608-4E4E-8567-09104592B487}"/>
    <cellStyle name="20% - Accent6 4 10 3" xfId="28458" xr:uid="{EA66C8DD-9DD9-45EA-8675-8C31D6D249FE}"/>
    <cellStyle name="20% - Accent6 4 2" xfId="3138" xr:uid="{00000000-0005-0000-0000-0000E3080000}"/>
    <cellStyle name="20% - Accent6 4 2 2" xfId="3137" xr:uid="{00000000-0005-0000-0000-0000E4080000}"/>
    <cellStyle name="20% - Accent6 4 2 2 2" xfId="3136" xr:uid="{00000000-0005-0000-0000-0000E5080000}"/>
    <cellStyle name="20% - Accent6 4 2 2 2 2" xfId="3135" xr:uid="{00000000-0005-0000-0000-0000E6080000}"/>
    <cellStyle name="20% - Accent6 4 2 2 2 2 2" xfId="3134" xr:uid="{00000000-0005-0000-0000-0000E7080000}"/>
    <cellStyle name="20% - Accent6 4 2 2 2 2 2 2" xfId="21082" xr:uid="{5736D8D2-54BE-43ED-8A67-309E732A9E97}"/>
    <cellStyle name="20% - Accent6 4 2 2 2 2 2 2 2" xfId="36058" xr:uid="{AEB34094-34AA-402E-91BB-4071FEED2053}"/>
    <cellStyle name="20% - Accent6 4 2 2 2 2 2 3" xfId="28454" xr:uid="{41D994B8-0946-43CF-97B2-95719DE38ACA}"/>
    <cellStyle name="20% - Accent6 4 2 2 2 2 3" xfId="3133" xr:uid="{00000000-0005-0000-0000-0000E8080000}"/>
    <cellStyle name="20% - Accent6 4 2 2 2 2 3 2" xfId="21081" xr:uid="{AA646D31-DB5C-4591-B666-40358BC39F10}"/>
    <cellStyle name="20% - Accent6 4 2 2 2 2 3 2 2" xfId="36057" xr:uid="{87351BD0-C6C7-4871-8FBE-6CD5814D71E6}"/>
    <cellStyle name="20% - Accent6 4 2 2 2 2 3 3" xfId="28453" xr:uid="{18B9A098-F03E-4BE9-8681-7A82E2CB6024}"/>
    <cellStyle name="20% - Accent6 4 2 2 2 2 4" xfId="21083" xr:uid="{0C0997A9-EAF1-46EC-9B01-A67366E3A58C}"/>
    <cellStyle name="20% - Accent6 4 2 2 2 2 4 2" xfId="36059" xr:uid="{0F763C1B-2702-4FC3-836E-49DE2C222DB1}"/>
    <cellStyle name="20% - Accent6 4 2 2 2 2 5" xfId="28455" xr:uid="{B3A405F3-D37E-4A3B-9EDD-D04901137091}"/>
    <cellStyle name="20% - Accent6 4 2 2 2 3" xfId="3132" xr:uid="{00000000-0005-0000-0000-0000E9080000}"/>
    <cellStyle name="20% - Accent6 4 2 2 2 3 2" xfId="3131" xr:uid="{00000000-0005-0000-0000-0000EA080000}"/>
    <cellStyle name="20% - Accent6 4 2 2 2 3 2 2" xfId="21079" xr:uid="{55F9E65F-DAFC-4B4B-92A3-8636B93CD835}"/>
    <cellStyle name="20% - Accent6 4 2 2 2 3 2 2 2" xfId="36055" xr:uid="{13FF2B67-4F4B-4CB6-9BE8-F3657A47AA22}"/>
    <cellStyle name="20% - Accent6 4 2 2 2 3 2 3" xfId="28451" xr:uid="{FBF87B76-0369-4A26-870D-B52CBC967EB1}"/>
    <cellStyle name="20% - Accent6 4 2 2 2 3 3" xfId="21080" xr:uid="{EB3409A8-B53D-4DC8-96BC-B997973C1984}"/>
    <cellStyle name="20% - Accent6 4 2 2 2 3 3 2" xfId="36056" xr:uid="{52B0C644-9311-4530-9EB0-C7D764E522B1}"/>
    <cellStyle name="20% - Accent6 4 2 2 2 3 4" xfId="28452" xr:uid="{E35DA9D1-F2DA-4AEF-9E70-04ECAD6C6C7A}"/>
    <cellStyle name="20% - Accent6 4 2 2 2 4" xfId="3130" xr:uid="{00000000-0005-0000-0000-0000EB080000}"/>
    <cellStyle name="20% - Accent6 4 2 2 2 4 2" xfId="21078" xr:uid="{7E08BA1F-1AF9-4188-A24E-FDCFC203A84B}"/>
    <cellStyle name="20% - Accent6 4 2 2 2 4 2 2" xfId="36054" xr:uid="{BDBBF6D5-5F13-43E0-BB16-5CACC55AAD4A}"/>
    <cellStyle name="20% - Accent6 4 2 2 2 4 3" xfId="28450" xr:uid="{38F0EA4E-3D31-4153-8876-40CD81F8011A}"/>
    <cellStyle name="20% - Accent6 4 2 2 2 5" xfId="21084" xr:uid="{E630DB0B-997E-45EC-950F-3F409DDCC881}"/>
    <cellStyle name="20% - Accent6 4 2 2 2 5 2" xfId="36060" xr:uid="{6A15E51E-824C-489B-AB0B-95B286FD67D0}"/>
    <cellStyle name="20% - Accent6 4 2 2 2 6" xfId="28456" xr:uid="{9C1E54D7-BED2-4102-B2AB-801CCD1C702A}"/>
    <cellStyle name="20% - Accent6 4 2 2 3" xfId="3129" xr:uid="{00000000-0005-0000-0000-0000EC080000}"/>
    <cellStyle name="20% - Accent6 4 2 2 3 2" xfId="3128" xr:uid="{00000000-0005-0000-0000-0000ED080000}"/>
    <cellStyle name="20% - Accent6 4 2 2 3 2 2" xfId="21076" xr:uid="{61CA2771-2EF7-43C8-B9D5-2759165C8460}"/>
    <cellStyle name="20% - Accent6 4 2 2 3 2 2 2" xfId="36052" xr:uid="{CED4FF6F-7A96-478A-8A91-AFD73CD4D07E}"/>
    <cellStyle name="20% - Accent6 4 2 2 3 2 3" xfId="28448" xr:uid="{BD427653-10D9-4E8A-AAEA-0A8489CEF18B}"/>
    <cellStyle name="20% - Accent6 4 2 2 3 3" xfId="3127" xr:uid="{00000000-0005-0000-0000-0000EE080000}"/>
    <cellStyle name="20% - Accent6 4 2 2 3 3 2" xfId="21075" xr:uid="{FD8CEB6D-DD14-49F4-BCA6-BFB62A4B2D6D}"/>
    <cellStyle name="20% - Accent6 4 2 2 3 3 2 2" xfId="36051" xr:uid="{10AD3D26-73AD-4E98-887F-1D37F8635D1B}"/>
    <cellStyle name="20% - Accent6 4 2 2 3 3 3" xfId="28447" xr:uid="{CE71821E-3A02-4382-8718-F6AD1D1AB9BB}"/>
    <cellStyle name="20% - Accent6 4 2 2 3 4" xfId="21077" xr:uid="{2282E63F-33C1-44ED-B479-F848CB9450AD}"/>
    <cellStyle name="20% - Accent6 4 2 2 3 4 2" xfId="36053" xr:uid="{D0F66D58-4B1D-4920-A7C2-F8EA6C7883C0}"/>
    <cellStyle name="20% - Accent6 4 2 2 3 5" xfId="28449" xr:uid="{EC3A501E-9089-48B1-B5F2-21908B9E92BE}"/>
    <cellStyle name="20% - Accent6 4 2 2 4" xfId="3126" xr:uid="{00000000-0005-0000-0000-0000EF080000}"/>
    <cellStyle name="20% - Accent6 4 2 2 4 2" xfId="21074" xr:uid="{CD5657D6-9E93-4A4A-A89C-B7BFEB39EA02}"/>
    <cellStyle name="20% - Accent6 4 2 2 4 2 2" xfId="36050" xr:uid="{F4316F0F-910A-4735-BF9B-E1F3433992EF}"/>
    <cellStyle name="20% - Accent6 4 2 2 4 3" xfId="28446" xr:uid="{89258339-8033-44C8-8F91-6F58E738B5F6}"/>
    <cellStyle name="20% - Accent6 4 2 2 5" xfId="3125" xr:uid="{00000000-0005-0000-0000-0000F0080000}"/>
    <cellStyle name="20% - Accent6 4 2 2 5 2" xfId="3124" xr:uid="{00000000-0005-0000-0000-0000F1080000}"/>
    <cellStyle name="20% - Accent6 4 2 2 5 2 2" xfId="21072" xr:uid="{F71BBFE4-F230-4054-BB03-92442B4C77B6}"/>
    <cellStyle name="20% - Accent6 4 2 2 5 2 2 2" xfId="36048" xr:uid="{E6677FE1-3EB6-4814-9FEC-D257F62DE9AD}"/>
    <cellStyle name="20% - Accent6 4 2 2 5 2 3" xfId="28444" xr:uid="{2ED5159A-C8B9-4EEB-BC63-F0AD86ED9812}"/>
    <cellStyle name="20% - Accent6 4 2 2 5 3" xfId="21073" xr:uid="{66AD4B83-B9FA-4D60-995D-E15C2F34D3A7}"/>
    <cellStyle name="20% - Accent6 4 2 2 5 3 2" xfId="36049" xr:uid="{BBD2BCB7-D63D-4FB6-905A-8909C818E6C9}"/>
    <cellStyle name="20% - Accent6 4 2 2 5 4" xfId="28445" xr:uid="{9BE30E0F-34CD-4166-B88F-1F6CEC9D7DBE}"/>
    <cellStyle name="20% - Accent6 4 2 2 6" xfId="3123" xr:uid="{00000000-0005-0000-0000-0000F2080000}"/>
    <cellStyle name="20% - Accent6 4 2 2 6 2" xfId="21071" xr:uid="{E812322C-01A7-4829-8783-011A61C81366}"/>
    <cellStyle name="20% - Accent6 4 2 2 6 2 2" xfId="36047" xr:uid="{48706BB6-835F-440D-A45C-15EF90C45D1D}"/>
    <cellStyle name="20% - Accent6 4 2 2 6 3" xfId="28443" xr:uid="{E131934F-F7D4-4672-AFDB-36952761B8A8}"/>
    <cellStyle name="20% - Accent6 4 2 2 7" xfId="21085" xr:uid="{A4A7933D-F598-4866-9CCB-AC44BA4868A9}"/>
    <cellStyle name="20% - Accent6 4 2 2 7 2" xfId="36061" xr:uid="{C971BCC6-8783-4396-BF92-88900B2078EB}"/>
    <cellStyle name="20% - Accent6 4 2 2 8" xfId="28457" xr:uid="{C0154305-1B5A-4EDA-BA37-1F3B96E566A9}"/>
    <cellStyle name="20% - Accent6 4 2 3" xfId="3122" xr:uid="{00000000-0005-0000-0000-0000F3080000}"/>
    <cellStyle name="20% - Accent6 4 2 3 2" xfId="3121" xr:uid="{00000000-0005-0000-0000-0000F4080000}"/>
    <cellStyle name="20% - Accent6 4 2 3 2 2" xfId="3120" xr:uid="{00000000-0005-0000-0000-0000F5080000}"/>
    <cellStyle name="20% - Accent6 4 2 3 2 2 2" xfId="21068" xr:uid="{FBBA5A99-F348-40D5-819F-1DB337D3B44C}"/>
    <cellStyle name="20% - Accent6 4 2 3 2 2 2 2" xfId="36044" xr:uid="{3E3ECC70-C9D8-41E7-AAD3-6D49D77D80EE}"/>
    <cellStyle name="20% - Accent6 4 2 3 2 2 3" xfId="28440" xr:uid="{F247DB4A-AFB8-4A04-9A38-CC7A4B92B6DF}"/>
    <cellStyle name="20% - Accent6 4 2 3 2 3" xfId="3119" xr:uid="{00000000-0005-0000-0000-0000F6080000}"/>
    <cellStyle name="20% - Accent6 4 2 3 2 3 2" xfId="21067" xr:uid="{245B75A4-7C54-48CC-B829-4ECD2FB7E5F2}"/>
    <cellStyle name="20% - Accent6 4 2 3 2 3 2 2" xfId="36043" xr:uid="{0F060C9B-CA37-4190-912A-FC67D4B67002}"/>
    <cellStyle name="20% - Accent6 4 2 3 2 3 3" xfId="28439" xr:uid="{C5FF0627-5EE0-4874-9C7A-A62EEBE9F845}"/>
    <cellStyle name="20% - Accent6 4 2 3 2 4" xfId="21069" xr:uid="{CF0D948A-4684-4F18-9AB5-BB8F9DDAA1D9}"/>
    <cellStyle name="20% - Accent6 4 2 3 2 4 2" xfId="36045" xr:uid="{95086EB6-8B86-4274-9C69-B52F208E19CB}"/>
    <cellStyle name="20% - Accent6 4 2 3 2 5" xfId="28441" xr:uid="{FCF0442A-786A-46A0-AB34-9B02F83F649B}"/>
    <cellStyle name="20% - Accent6 4 2 3 3" xfId="3118" xr:uid="{00000000-0005-0000-0000-0000F7080000}"/>
    <cellStyle name="20% - Accent6 4 2 3 3 2" xfId="3117" xr:uid="{00000000-0005-0000-0000-0000F8080000}"/>
    <cellStyle name="20% - Accent6 4 2 3 3 2 2" xfId="21065" xr:uid="{94CA44DB-54CA-4DCE-81F8-3851B544E22E}"/>
    <cellStyle name="20% - Accent6 4 2 3 3 2 2 2" xfId="36041" xr:uid="{7C1A9FFD-8CBB-4A46-8DC5-B63C535CAD9E}"/>
    <cellStyle name="20% - Accent6 4 2 3 3 2 3" xfId="28437" xr:uid="{68A0AD76-A85E-4851-BD51-0BEB104FDFB1}"/>
    <cellStyle name="20% - Accent6 4 2 3 3 3" xfId="21066" xr:uid="{4A8A0E30-183A-4132-9DF1-F5D13372ED86}"/>
    <cellStyle name="20% - Accent6 4 2 3 3 3 2" xfId="36042" xr:uid="{8668E2CC-AE34-4AF2-9E4B-F76AA54D1438}"/>
    <cellStyle name="20% - Accent6 4 2 3 3 4" xfId="28438" xr:uid="{87525A23-E6F2-4BC9-8F09-C378A0090F1D}"/>
    <cellStyle name="20% - Accent6 4 2 3 4" xfId="3116" xr:uid="{00000000-0005-0000-0000-0000F9080000}"/>
    <cellStyle name="20% - Accent6 4 2 3 4 2" xfId="21064" xr:uid="{46441D65-1249-4052-B194-57EE316178C9}"/>
    <cellStyle name="20% - Accent6 4 2 3 4 2 2" xfId="36040" xr:uid="{65D6EBC5-6D05-4468-9B5C-E7F74133D6A9}"/>
    <cellStyle name="20% - Accent6 4 2 3 4 3" xfId="28436" xr:uid="{A7640139-61E9-41E0-9D2D-7AD37FFA1362}"/>
    <cellStyle name="20% - Accent6 4 2 3 5" xfId="21070" xr:uid="{1315184A-83AC-4DB9-A7DC-A5F52C1B5265}"/>
    <cellStyle name="20% - Accent6 4 2 3 5 2" xfId="36046" xr:uid="{76014509-91DE-4E97-A5A7-23DD54CD13AD}"/>
    <cellStyle name="20% - Accent6 4 2 3 6" xfId="28442" xr:uid="{F8CC10A4-D2FE-44F0-8273-922EF552C042}"/>
    <cellStyle name="20% - Accent6 4 2 4" xfId="3115" xr:uid="{00000000-0005-0000-0000-0000FA080000}"/>
    <cellStyle name="20% - Accent6 4 2 5" xfId="3114" xr:uid="{00000000-0005-0000-0000-0000FB080000}"/>
    <cellStyle name="20% - Accent6 4 2 5 2" xfId="21063" xr:uid="{E95AFBF1-D87F-424E-952B-2D2DBDB870DC}"/>
    <cellStyle name="20% - Accent6 4 2 5 2 2" xfId="36039" xr:uid="{F968A41C-2D11-47B8-89A8-06ECD4BCCBDA}"/>
    <cellStyle name="20% - Accent6 4 2 5 3" xfId="28435" xr:uid="{F5066057-01F6-4A10-832A-6511430B0D7D}"/>
    <cellStyle name="20% - Accent6 4 3" xfId="3113" xr:uid="{00000000-0005-0000-0000-0000FC080000}"/>
    <cellStyle name="20% - Accent6 4 3 2" xfId="3112" xr:uid="{00000000-0005-0000-0000-0000FD080000}"/>
    <cellStyle name="20% - Accent6 4 3 2 2" xfId="3111" xr:uid="{00000000-0005-0000-0000-0000FE080000}"/>
    <cellStyle name="20% - Accent6 4 3 2 2 2" xfId="21060" xr:uid="{3C580462-6064-4501-AD81-49183786C651}"/>
    <cellStyle name="20% - Accent6 4 3 2 2 2 2" xfId="36036" xr:uid="{A140B845-C9F4-4F89-902B-EFBE39DA6987}"/>
    <cellStyle name="20% - Accent6 4 3 2 2 3" xfId="28432" xr:uid="{0D9D8F7D-0D0C-4696-811A-AECD635A43CA}"/>
    <cellStyle name="20% - Accent6 4 3 2 3" xfId="3110" xr:uid="{00000000-0005-0000-0000-0000FF080000}"/>
    <cellStyle name="20% - Accent6 4 3 2 3 2" xfId="21059" xr:uid="{7A7F2A9E-45C7-403B-81CA-8F2C51D29D24}"/>
    <cellStyle name="20% - Accent6 4 3 2 3 2 2" xfId="36035" xr:uid="{F636EC2A-0E05-4D30-A12A-A71403FE773A}"/>
    <cellStyle name="20% - Accent6 4 3 2 3 3" xfId="28431" xr:uid="{33F33F87-FFD9-42FC-9E01-A7767245A8D2}"/>
    <cellStyle name="20% - Accent6 4 3 2 4" xfId="21061" xr:uid="{44F0ACC3-7482-4FA1-AA6B-49FD6E31997A}"/>
    <cellStyle name="20% - Accent6 4 3 2 4 2" xfId="36037" xr:uid="{99D59DC9-A490-4E84-994F-7C6770B66203}"/>
    <cellStyle name="20% - Accent6 4 3 2 5" xfId="28433" xr:uid="{4AA8AE89-BA0F-4E5B-84EA-A1AB26D39972}"/>
    <cellStyle name="20% - Accent6 4 3 3" xfId="3109" xr:uid="{00000000-0005-0000-0000-000000090000}"/>
    <cellStyle name="20% - Accent6 4 3 3 2" xfId="21058" xr:uid="{64AFCAE1-5929-438F-A0CA-212C70AFD778}"/>
    <cellStyle name="20% - Accent6 4 3 3 2 2" xfId="36034" xr:uid="{0A0C68F7-A25B-4D11-B88D-ECB3475501B5}"/>
    <cellStyle name="20% - Accent6 4 3 3 3" xfId="28430" xr:uid="{4AD286F3-3276-4C92-889A-D69982C2CA3C}"/>
    <cellStyle name="20% - Accent6 4 3 4" xfId="3108" xr:uid="{00000000-0005-0000-0000-000001090000}"/>
    <cellStyle name="20% - Accent6 4 3 4 2" xfId="3107" xr:uid="{00000000-0005-0000-0000-000002090000}"/>
    <cellStyle name="20% - Accent6 4 3 4 2 2" xfId="21056" xr:uid="{8D3D8294-6ABF-4BCB-9C45-02887AC6C829}"/>
    <cellStyle name="20% - Accent6 4 3 4 2 2 2" xfId="36032" xr:uid="{20B3EC32-D8ED-46ED-8348-2A1698EA0C12}"/>
    <cellStyle name="20% - Accent6 4 3 4 2 3" xfId="28428" xr:uid="{01A6035B-C27F-46C6-97D2-13123236B9A6}"/>
    <cellStyle name="20% - Accent6 4 3 4 3" xfId="21057" xr:uid="{018E00A3-123F-40CF-924C-37466E690C07}"/>
    <cellStyle name="20% - Accent6 4 3 4 3 2" xfId="36033" xr:uid="{80DB5F5D-0709-430C-BCAE-4F4A48CED0D3}"/>
    <cellStyle name="20% - Accent6 4 3 4 4" xfId="28429" xr:uid="{7E761240-F355-46E9-90DB-AD1870BE9D94}"/>
    <cellStyle name="20% - Accent6 4 3 5" xfId="3106" xr:uid="{00000000-0005-0000-0000-000003090000}"/>
    <cellStyle name="20% - Accent6 4 3 5 2" xfId="21055" xr:uid="{97A6598B-F0DB-4215-90D8-1514A93BF15C}"/>
    <cellStyle name="20% - Accent6 4 3 5 2 2" xfId="36031" xr:uid="{4AFB6379-C054-438E-A2E3-218C903518EE}"/>
    <cellStyle name="20% - Accent6 4 3 5 3" xfId="28427" xr:uid="{863408E5-2F37-4AC7-BC7C-56CD1359F2E7}"/>
    <cellStyle name="20% - Accent6 4 3 6" xfId="21062" xr:uid="{780AFAFF-7198-4BDA-B8AC-98165FEA8C16}"/>
    <cellStyle name="20% - Accent6 4 3 6 2" xfId="36038" xr:uid="{1FEB6DFF-84DF-47B8-A56E-A91B0389E0D8}"/>
    <cellStyle name="20% - Accent6 4 3 7" xfId="28434" xr:uid="{E65F43A3-94E2-4075-89FA-4F67AA044659}"/>
    <cellStyle name="20% - Accent6 4 4" xfId="3105" xr:uid="{00000000-0005-0000-0000-000004090000}"/>
    <cellStyle name="20% - Accent6 4 4 2" xfId="3104" xr:uid="{00000000-0005-0000-0000-000005090000}"/>
    <cellStyle name="20% - Accent6 4 4 2 2" xfId="3103" xr:uid="{00000000-0005-0000-0000-000006090000}"/>
    <cellStyle name="20% - Accent6 4 4 2 2 2" xfId="21052" xr:uid="{4DF5F7BB-64C1-4B42-BA1F-536FDD5A63AD}"/>
    <cellStyle name="20% - Accent6 4 4 2 2 2 2" xfId="36028" xr:uid="{D438E22E-43A6-4522-BF44-55744ABB4413}"/>
    <cellStyle name="20% - Accent6 4 4 2 2 3" xfId="28424" xr:uid="{ACB7E2A5-6345-4327-944A-8EF946266A13}"/>
    <cellStyle name="20% - Accent6 4 4 2 3" xfId="3102" xr:uid="{00000000-0005-0000-0000-000007090000}"/>
    <cellStyle name="20% - Accent6 4 4 2 3 2" xfId="21051" xr:uid="{91E3181C-942C-440D-87D6-5B2C6AC05D36}"/>
    <cellStyle name="20% - Accent6 4 4 2 3 2 2" xfId="36027" xr:uid="{F89469B8-3E12-4BFF-9EA0-0287D74709FF}"/>
    <cellStyle name="20% - Accent6 4 4 2 3 3" xfId="28423" xr:uid="{CCBE09A0-5948-47C0-8422-4C2C221849FF}"/>
    <cellStyle name="20% - Accent6 4 4 2 4" xfId="21053" xr:uid="{82B04D00-5492-4C84-B6E8-628C23763946}"/>
    <cellStyle name="20% - Accent6 4 4 2 4 2" xfId="36029" xr:uid="{5520556F-1045-4D10-8D54-B4A3AC5FE3C2}"/>
    <cellStyle name="20% - Accent6 4 4 2 5" xfId="28425" xr:uid="{CCD81C3C-449F-4BA2-A855-69D65B957309}"/>
    <cellStyle name="20% - Accent6 4 4 3" xfId="3101" xr:uid="{00000000-0005-0000-0000-000008090000}"/>
    <cellStyle name="20% - Accent6 4 4 3 2" xfId="3100" xr:uid="{00000000-0005-0000-0000-000009090000}"/>
    <cellStyle name="20% - Accent6 4 4 3 2 2" xfId="21049" xr:uid="{14891253-3B60-45D5-A647-1BE9E8733D42}"/>
    <cellStyle name="20% - Accent6 4 4 3 2 2 2" xfId="36025" xr:uid="{B6907C30-436A-41A5-8D62-97901D0F5E92}"/>
    <cellStyle name="20% - Accent6 4 4 3 2 3" xfId="28421" xr:uid="{E7D2FAD8-ED9E-4FFF-A725-11D4B3D86B43}"/>
    <cellStyle name="20% - Accent6 4 4 3 3" xfId="21050" xr:uid="{66D4B70D-C216-4129-8FE4-678F046D583B}"/>
    <cellStyle name="20% - Accent6 4 4 3 3 2" xfId="36026" xr:uid="{068A31E4-8C40-4653-B54E-05B3C484F523}"/>
    <cellStyle name="20% - Accent6 4 4 3 4" xfId="28422" xr:uid="{6FF446D7-932D-4399-853E-811858D27F42}"/>
    <cellStyle name="20% - Accent6 4 4 4" xfId="3099" xr:uid="{00000000-0005-0000-0000-00000A090000}"/>
    <cellStyle name="20% - Accent6 4 4 4 2" xfId="21048" xr:uid="{641980CE-25AE-471C-B3D0-490C9BCC93AB}"/>
    <cellStyle name="20% - Accent6 4 4 4 2 2" xfId="36024" xr:uid="{A0920BE9-8CB9-4B9A-9F29-487CF47B1255}"/>
    <cellStyle name="20% - Accent6 4 4 4 3" xfId="28420" xr:uid="{7D1E436E-FA29-4A3F-BBED-0862BC3B26CC}"/>
    <cellStyle name="20% - Accent6 4 4 5" xfId="21054" xr:uid="{CCCA2901-20CB-4505-A397-CFB6A39EC06A}"/>
    <cellStyle name="20% - Accent6 4 4 5 2" xfId="36030" xr:uid="{3B919C16-3601-4048-98B5-3A847999C780}"/>
    <cellStyle name="20% - Accent6 4 4 6" xfId="28426" xr:uid="{1A6AE687-A8EE-44A3-835F-EE46845BB31A}"/>
    <cellStyle name="20% - Accent6 4 5" xfId="3098" xr:uid="{00000000-0005-0000-0000-00000B090000}"/>
    <cellStyle name="20% - Accent6 4 5 2" xfId="3097" xr:uid="{00000000-0005-0000-0000-00000C090000}"/>
    <cellStyle name="20% - Accent6 4 5 2 2" xfId="3096" xr:uid="{00000000-0005-0000-0000-00000D090000}"/>
    <cellStyle name="20% - Accent6 4 5 2 2 2" xfId="21045" xr:uid="{1466F97F-EC47-4EA5-98EE-BDFF3A66D7B7}"/>
    <cellStyle name="20% - Accent6 4 5 2 2 2 2" xfId="36021" xr:uid="{FBC7E5A2-9D69-4206-8874-97DAD8809444}"/>
    <cellStyle name="20% - Accent6 4 5 2 2 3" xfId="28417" xr:uid="{E0490020-CDE8-45B2-ABE8-31D6FE1DA68B}"/>
    <cellStyle name="20% - Accent6 4 5 2 3" xfId="3095" xr:uid="{00000000-0005-0000-0000-00000E090000}"/>
    <cellStyle name="20% - Accent6 4 5 2 3 2" xfId="21044" xr:uid="{BF873DA6-B998-4643-A493-64DFAF6F7272}"/>
    <cellStyle name="20% - Accent6 4 5 2 3 2 2" xfId="36020" xr:uid="{707A3986-F03F-43F1-A108-FF07C3424CBF}"/>
    <cellStyle name="20% - Accent6 4 5 2 3 3" xfId="28416" xr:uid="{45C63656-ED8D-4774-81B0-67C12EF23B8F}"/>
    <cellStyle name="20% - Accent6 4 5 2 4" xfId="21046" xr:uid="{FC898E23-CB9F-4683-902B-B92CEA5922DC}"/>
    <cellStyle name="20% - Accent6 4 5 2 4 2" xfId="36022" xr:uid="{7BC7671F-EF35-481C-817F-06D04F2ECA5E}"/>
    <cellStyle name="20% - Accent6 4 5 2 5" xfId="28418" xr:uid="{1FBFF800-44B0-44A8-875A-53558D91CD15}"/>
    <cellStyle name="20% - Accent6 4 5 3" xfId="3094" xr:uid="{00000000-0005-0000-0000-00000F090000}"/>
    <cellStyle name="20% - Accent6 4 5 3 2" xfId="3093" xr:uid="{00000000-0005-0000-0000-000010090000}"/>
    <cellStyle name="20% - Accent6 4 5 3 2 2" xfId="21042" xr:uid="{C784FB19-31DA-4499-9161-2465438067E9}"/>
    <cellStyle name="20% - Accent6 4 5 3 2 2 2" xfId="36018" xr:uid="{1A06FC3D-0639-4638-A53A-EC3BEAC2F4D1}"/>
    <cellStyle name="20% - Accent6 4 5 3 2 3" xfId="28414" xr:uid="{0BE3E2C9-AA90-43BC-97B6-9E25C6CD1AB6}"/>
    <cellStyle name="20% - Accent6 4 5 3 3" xfId="21043" xr:uid="{DAEF0089-194F-401F-9D45-A4DD183B1128}"/>
    <cellStyle name="20% - Accent6 4 5 3 3 2" xfId="36019" xr:uid="{167244ED-D68A-459E-B3DE-17779D46C954}"/>
    <cellStyle name="20% - Accent6 4 5 3 4" xfId="28415" xr:uid="{5A3C0A2C-C54C-4AB9-9CCC-6827698875E4}"/>
    <cellStyle name="20% - Accent6 4 5 4" xfId="3092" xr:uid="{00000000-0005-0000-0000-000011090000}"/>
    <cellStyle name="20% - Accent6 4 5 4 2" xfId="21041" xr:uid="{0CF7C714-F854-4EA2-B222-D75AFD020E85}"/>
    <cellStyle name="20% - Accent6 4 5 4 2 2" xfId="36017" xr:uid="{64AF3571-9745-4BEC-B3E5-C310B45662C6}"/>
    <cellStyle name="20% - Accent6 4 5 4 3" xfId="28413" xr:uid="{EF0C204B-5951-4E63-90CC-14F2BFFB65B5}"/>
    <cellStyle name="20% - Accent6 4 5 5" xfId="21047" xr:uid="{D7BA652F-537F-4B9F-A166-02C4290C49A2}"/>
    <cellStyle name="20% - Accent6 4 5 5 2" xfId="36023" xr:uid="{234FB827-C1D0-4338-92C6-A11404DE3608}"/>
    <cellStyle name="20% - Accent6 4 5 6" xfId="28419" xr:uid="{7B23FA59-B591-418B-A2B6-A951BCD122A3}"/>
    <cellStyle name="20% - Accent6 4 6" xfId="3091" xr:uid="{00000000-0005-0000-0000-000012090000}"/>
    <cellStyle name="20% - Accent6 4 6 2" xfId="3090" xr:uid="{00000000-0005-0000-0000-000013090000}"/>
    <cellStyle name="20% - Accent6 4 6 2 2" xfId="21039" xr:uid="{12DA9E27-C3EC-4288-837D-D5C63E7EA9BD}"/>
    <cellStyle name="20% - Accent6 4 6 2 2 2" xfId="36015" xr:uid="{E432DEC4-B50E-45D2-9B2F-11F0CEF8A5D3}"/>
    <cellStyle name="20% - Accent6 4 6 2 3" xfId="28411" xr:uid="{30F5A750-A3EA-4FCA-B6DF-2102390D562C}"/>
    <cellStyle name="20% - Accent6 4 6 3" xfId="3089" xr:uid="{00000000-0005-0000-0000-000014090000}"/>
    <cellStyle name="20% - Accent6 4 6 3 2" xfId="21038" xr:uid="{1B28ED13-B05B-4D56-93D7-2181439D81E5}"/>
    <cellStyle name="20% - Accent6 4 6 3 2 2" xfId="36014" xr:uid="{ADF24437-5931-45B1-AC2C-7F73C4F3D3FA}"/>
    <cellStyle name="20% - Accent6 4 6 3 3" xfId="28410" xr:uid="{8A4AAFFA-5709-4B68-BE9A-92698FB118FA}"/>
    <cellStyle name="20% - Accent6 4 6 4" xfId="21040" xr:uid="{2F5AB537-711D-4BDD-B7CC-BF75E3E05C88}"/>
    <cellStyle name="20% - Accent6 4 6 4 2" xfId="36016" xr:uid="{35ADDF82-408F-4292-952E-86662F4688F4}"/>
    <cellStyle name="20% - Accent6 4 6 5" xfId="28412" xr:uid="{8BEE2788-AC51-44E6-9763-823A21B76960}"/>
    <cellStyle name="20% - Accent6 4 7" xfId="3088" xr:uid="{00000000-0005-0000-0000-000015090000}"/>
    <cellStyle name="20% - Accent6 4 7 2" xfId="21037" xr:uid="{05DE8979-343B-41A3-932D-2931447B739E}"/>
    <cellStyle name="20% - Accent6 4 7 2 2" xfId="36013" xr:uid="{6FBF650B-61FA-40E9-96DD-91E0FAF4D700}"/>
    <cellStyle name="20% - Accent6 4 7 3" xfId="28409" xr:uid="{FFDF263E-B02E-4909-AD80-0C1667A15892}"/>
    <cellStyle name="20% - Accent6 4 8" xfId="3087" xr:uid="{00000000-0005-0000-0000-000016090000}"/>
    <cellStyle name="20% - Accent6 4 8 2" xfId="3086" xr:uid="{00000000-0005-0000-0000-000017090000}"/>
    <cellStyle name="20% - Accent6 4 8 2 2" xfId="21035" xr:uid="{F09BA105-FE07-4767-AF28-7417BD0FF027}"/>
    <cellStyle name="20% - Accent6 4 8 2 2 2" xfId="36011" xr:uid="{36DDDA9A-953E-4FC1-BFBF-8A6539FF8AD5}"/>
    <cellStyle name="20% - Accent6 4 8 2 3" xfId="28407" xr:uid="{DB960C48-8ACC-4BD4-9170-461C169AA909}"/>
    <cellStyle name="20% - Accent6 4 8 3" xfId="21036" xr:uid="{1AB828A7-9E4E-4B5C-ADBE-83E22536981E}"/>
    <cellStyle name="20% - Accent6 4 8 3 2" xfId="36012" xr:uid="{348F100A-A8BC-448A-A774-F04728178880}"/>
    <cellStyle name="20% - Accent6 4 8 4" xfId="28408" xr:uid="{1A70E5E1-E771-4548-93E6-9C0E33A3D7D7}"/>
    <cellStyle name="20% - Accent6 4 9" xfId="3085" xr:uid="{00000000-0005-0000-0000-000018090000}"/>
    <cellStyle name="20% - Accent6 4 9 2" xfId="21034" xr:uid="{E291E923-2225-4EC6-89AC-47548596E1CB}"/>
    <cellStyle name="20% - Accent6 4 9 2 2" xfId="36010" xr:uid="{70298A9C-04ED-4FC1-BA95-9D46A6114A07}"/>
    <cellStyle name="20% - Accent6 4 9 3" xfId="28406" xr:uid="{BFE658F6-0CF2-4F87-9223-DDA5ECF55215}"/>
    <cellStyle name="20% - Accent6 5" xfId="217" xr:uid="{00000000-0005-0000-0000-000038000000}"/>
    <cellStyle name="20% - Accent6 5 2" xfId="3083" xr:uid="{00000000-0005-0000-0000-00001A090000}"/>
    <cellStyle name="20% - Accent6 5 2 2" xfId="3082" xr:uid="{00000000-0005-0000-0000-00001B090000}"/>
    <cellStyle name="20% - Accent6 5 2 2 2" xfId="3081" xr:uid="{00000000-0005-0000-0000-00001C090000}"/>
    <cellStyle name="20% - Accent6 5 2 2 2 2" xfId="3080" xr:uid="{00000000-0005-0000-0000-00001D090000}"/>
    <cellStyle name="20% - Accent6 5 2 2 2 2 2" xfId="3079" xr:uid="{00000000-0005-0000-0000-00001E090000}"/>
    <cellStyle name="20% - Accent6 5 2 2 2 2 2 2" xfId="21029" xr:uid="{2C932390-A572-4763-81FB-EC9BFD3729FB}"/>
    <cellStyle name="20% - Accent6 5 2 2 2 2 2 2 2" xfId="36005" xr:uid="{CFE52D34-9AAC-4E60-AC7A-D96077999DCC}"/>
    <cellStyle name="20% - Accent6 5 2 2 2 2 2 3" xfId="28401" xr:uid="{BFB03416-AE0E-425F-9992-8B6060373E7C}"/>
    <cellStyle name="20% - Accent6 5 2 2 2 2 3" xfId="3078" xr:uid="{00000000-0005-0000-0000-00001F090000}"/>
    <cellStyle name="20% - Accent6 5 2 2 2 2 3 2" xfId="21028" xr:uid="{FE08EB57-E12E-4859-8363-48B3AE3254EF}"/>
    <cellStyle name="20% - Accent6 5 2 2 2 2 3 2 2" xfId="36004" xr:uid="{5E5189C2-F568-491C-9D27-EB062B08941D}"/>
    <cellStyle name="20% - Accent6 5 2 2 2 2 3 3" xfId="28400" xr:uid="{C32EF95B-8D70-4EE4-9627-6C4E780BFC6D}"/>
    <cellStyle name="20% - Accent6 5 2 2 2 2 4" xfId="21030" xr:uid="{A09E9DF7-AD33-4C43-899D-599566F36F49}"/>
    <cellStyle name="20% - Accent6 5 2 2 2 2 4 2" xfId="36006" xr:uid="{B4B40574-8A5C-48D3-92D2-800B81751B5F}"/>
    <cellStyle name="20% - Accent6 5 2 2 2 2 5" xfId="28402" xr:uid="{05937F57-8992-4FAF-8C4D-C580DC05BF42}"/>
    <cellStyle name="20% - Accent6 5 2 2 2 3" xfId="3077" xr:uid="{00000000-0005-0000-0000-000020090000}"/>
    <cellStyle name="20% - Accent6 5 2 2 2 3 2" xfId="3076" xr:uid="{00000000-0005-0000-0000-000021090000}"/>
    <cellStyle name="20% - Accent6 5 2 2 2 3 2 2" xfId="21026" xr:uid="{8A1D7407-488D-47A6-8F02-F71089F61C62}"/>
    <cellStyle name="20% - Accent6 5 2 2 2 3 2 2 2" xfId="36002" xr:uid="{7BAAC348-6B6A-4F4D-9AC9-6936CEDF08B9}"/>
    <cellStyle name="20% - Accent6 5 2 2 2 3 2 3" xfId="28398" xr:uid="{7531F5A5-D626-4B2F-A711-EA684F8D87C5}"/>
    <cellStyle name="20% - Accent6 5 2 2 2 3 3" xfId="21027" xr:uid="{B1FE88F9-CE1F-480A-9829-35512D1F181A}"/>
    <cellStyle name="20% - Accent6 5 2 2 2 3 3 2" xfId="36003" xr:uid="{385D246C-C7AC-4203-B128-87F9E79E4426}"/>
    <cellStyle name="20% - Accent6 5 2 2 2 3 4" xfId="28399" xr:uid="{1B5745C0-2F47-474D-94B2-120FB586DB6C}"/>
    <cellStyle name="20% - Accent6 5 2 2 2 4" xfId="3075" xr:uid="{00000000-0005-0000-0000-000022090000}"/>
    <cellStyle name="20% - Accent6 5 2 2 2 4 2" xfId="21025" xr:uid="{33D36770-4C39-493C-A8ED-327996746C89}"/>
    <cellStyle name="20% - Accent6 5 2 2 2 4 2 2" xfId="36001" xr:uid="{D514F4A5-1076-493B-8D13-C9B4B1938DF6}"/>
    <cellStyle name="20% - Accent6 5 2 2 2 4 3" xfId="28397" xr:uid="{3D3C2C59-E0AB-49C5-AF56-44D75917C59F}"/>
    <cellStyle name="20% - Accent6 5 2 2 2 5" xfId="21031" xr:uid="{A0510BD3-02A7-46E4-901B-3F75D8079981}"/>
    <cellStyle name="20% - Accent6 5 2 2 2 5 2" xfId="36007" xr:uid="{3344BF5B-B7F7-4296-84CE-D3E0FEE26481}"/>
    <cellStyle name="20% - Accent6 5 2 2 2 6" xfId="28403" xr:uid="{C76A2121-76B6-4C45-ADF8-EE3B1D8B3F33}"/>
    <cellStyle name="20% - Accent6 5 2 2 3" xfId="3074" xr:uid="{00000000-0005-0000-0000-000023090000}"/>
    <cellStyle name="20% - Accent6 5 2 2 3 2" xfId="3073" xr:uid="{00000000-0005-0000-0000-000024090000}"/>
    <cellStyle name="20% - Accent6 5 2 2 3 2 2" xfId="21023" xr:uid="{0190F6B8-608D-4962-9746-457F1D3F92ED}"/>
    <cellStyle name="20% - Accent6 5 2 2 3 2 2 2" xfId="35999" xr:uid="{BFDE840F-9276-4879-98D9-0F48C68C68CD}"/>
    <cellStyle name="20% - Accent6 5 2 2 3 2 3" xfId="28395" xr:uid="{C74D73A3-28C4-4DF8-BAB3-C7C3FA09550A}"/>
    <cellStyle name="20% - Accent6 5 2 2 3 3" xfId="3072" xr:uid="{00000000-0005-0000-0000-000025090000}"/>
    <cellStyle name="20% - Accent6 5 2 2 3 3 2" xfId="21022" xr:uid="{D106470F-146D-4030-A903-2D9EF54D9E39}"/>
    <cellStyle name="20% - Accent6 5 2 2 3 3 2 2" xfId="35998" xr:uid="{F394F11A-38B9-4959-B1E1-FBA768EF1C0D}"/>
    <cellStyle name="20% - Accent6 5 2 2 3 3 3" xfId="28394" xr:uid="{7995D73D-ED36-4E7E-B2EB-98E1240A3E5D}"/>
    <cellStyle name="20% - Accent6 5 2 2 3 4" xfId="21024" xr:uid="{FDFBF014-48AB-4DF7-983D-F3A7FDB44A88}"/>
    <cellStyle name="20% - Accent6 5 2 2 3 4 2" xfId="36000" xr:uid="{560EC566-350E-4D35-9341-A4D2ECF0AEC4}"/>
    <cellStyle name="20% - Accent6 5 2 2 3 5" xfId="28396" xr:uid="{75A309CB-E942-4911-B02B-EB71830BB98F}"/>
    <cellStyle name="20% - Accent6 5 2 2 4" xfId="3071" xr:uid="{00000000-0005-0000-0000-000026090000}"/>
    <cellStyle name="20% - Accent6 5 2 2 4 2" xfId="21021" xr:uid="{D5E1E08E-BFFD-42EA-B4B0-4C172D16C484}"/>
    <cellStyle name="20% - Accent6 5 2 2 4 2 2" xfId="35997" xr:uid="{0A51D823-2238-4029-AC49-76EAF1A5B302}"/>
    <cellStyle name="20% - Accent6 5 2 2 4 3" xfId="28393" xr:uid="{D4587097-4469-4CDF-989E-EA180582675E}"/>
    <cellStyle name="20% - Accent6 5 2 2 5" xfId="3070" xr:uid="{00000000-0005-0000-0000-000027090000}"/>
    <cellStyle name="20% - Accent6 5 2 2 5 2" xfId="3069" xr:uid="{00000000-0005-0000-0000-000028090000}"/>
    <cellStyle name="20% - Accent6 5 2 2 5 2 2" xfId="21019" xr:uid="{8A393292-D583-4EBC-ACA1-9A0EFEC75197}"/>
    <cellStyle name="20% - Accent6 5 2 2 5 2 2 2" xfId="35995" xr:uid="{E323F9EE-A7F8-4597-8F1B-0FE84F9A7E0F}"/>
    <cellStyle name="20% - Accent6 5 2 2 5 2 3" xfId="28391" xr:uid="{95907ADD-C768-4089-BCA9-E7582B453467}"/>
    <cellStyle name="20% - Accent6 5 2 2 5 3" xfId="21020" xr:uid="{E96F21BF-A7D8-4987-B5A0-80CFC9CC5781}"/>
    <cellStyle name="20% - Accent6 5 2 2 5 3 2" xfId="35996" xr:uid="{7590F0BB-B9D7-4497-923C-A0DF674487AE}"/>
    <cellStyle name="20% - Accent6 5 2 2 5 4" xfId="28392" xr:uid="{68F61245-B3BD-4775-ADCB-DD1A64AB8021}"/>
    <cellStyle name="20% - Accent6 5 2 2 6" xfId="3068" xr:uid="{00000000-0005-0000-0000-000029090000}"/>
    <cellStyle name="20% - Accent6 5 2 2 6 2" xfId="21018" xr:uid="{0AA8ECEA-EA09-42B8-A92B-257003F43E10}"/>
    <cellStyle name="20% - Accent6 5 2 2 6 2 2" xfId="35994" xr:uid="{D0FE36E5-1C25-4114-A924-1C448D8A46CF}"/>
    <cellStyle name="20% - Accent6 5 2 2 6 3" xfId="28390" xr:uid="{6EF0EA79-3BBD-43F3-B38B-7FC32CDDD9C0}"/>
    <cellStyle name="20% - Accent6 5 2 2 7" xfId="21032" xr:uid="{85E66991-5D8B-488C-AE60-2912B6B3CB21}"/>
    <cellStyle name="20% - Accent6 5 2 2 7 2" xfId="36008" xr:uid="{0E51BB97-552D-42E0-BEE9-875DE2BDED3C}"/>
    <cellStyle name="20% - Accent6 5 2 2 8" xfId="28404" xr:uid="{0AAE4C61-8AE5-49C8-B736-2C1892374076}"/>
    <cellStyle name="20% - Accent6 5 2 3" xfId="3067" xr:uid="{00000000-0005-0000-0000-00002A090000}"/>
    <cellStyle name="20% - Accent6 5 2 3 2" xfId="3066" xr:uid="{00000000-0005-0000-0000-00002B090000}"/>
    <cellStyle name="20% - Accent6 5 2 3 2 2" xfId="3065" xr:uid="{00000000-0005-0000-0000-00002C090000}"/>
    <cellStyle name="20% - Accent6 5 2 3 2 2 2" xfId="21015" xr:uid="{B4F2E79B-4248-4D22-97EC-AC4D0ACF9DB2}"/>
    <cellStyle name="20% - Accent6 5 2 3 2 2 2 2" xfId="35991" xr:uid="{36FF3B13-1FB8-4DD9-963B-7762D3E2639E}"/>
    <cellStyle name="20% - Accent6 5 2 3 2 2 3" xfId="28387" xr:uid="{957947B6-CBAA-4EF4-898D-DF87C491F44F}"/>
    <cellStyle name="20% - Accent6 5 2 3 2 3" xfId="3064" xr:uid="{00000000-0005-0000-0000-00002D090000}"/>
    <cellStyle name="20% - Accent6 5 2 3 2 3 2" xfId="21014" xr:uid="{9B456398-E94E-45AD-B1A0-A7633A80306A}"/>
    <cellStyle name="20% - Accent6 5 2 3 2 3 2 2" xfId="35990" xr:uid="{9D1F7121-5ACD-41E9-8C3D-F505B13D6A1B}"/>
    <cellStyle name="20% - Accent6 5 2 3 2 3 3" xfId="28386" xr:uid="{961318CE-D12C-4A97-AC63-6F6CC59EB62F}"/>
    <cellStyle name="20% - Accent6 5 2 3 2 4" xfId="21016" xr:uid="{EE793709-F8C5-4C43-A9AF-CE4BA093C68D}"/>
    <cellStyle name="20% - Accent6 5 2 3 2 4 2" xfId="35992" xr:uid="{A71A9281-A704-4A9D-8705-E4EAC622A130}"/>
    <cellStyle name="20% - Accent6 5 2 3 2 5" xfId="28388" xr:uid="{50DD43B4-7C89-4A8C-AE78-57412B1FC36F}"/>
    <cellStyle name="20% - Accent6 5 2 3 3" xfId="3063" xr:uid="{00000000-0005-0000-0000-00002E090000}"/>
    <cellStyle name="20% - Accent6 5 2 3 3 2" xfId="3062" xr:uid="{00000000-0005-0000-0000-00002F090000}"/>
    <cellStyle name="20% - Accent6 5 2 3 3 2 2" xfId="21012" xr:uid="{1C20733E-2787-47EB-9AED-AD8202746124}"/>
    <cellStyle name="20% - Accent6 5 2 3 3 2 2 2" xfId="35988" xr:uid="{A2C8FA88-A2A6-407B-8E6E-C930826D9402}"/>
    <cellStyle name="20% - Accent6 5 2 3 3 2 3" xfId="28384" xr:uid="{AF85B15F-6122-467C-B1D2-2F4AEA5C5AE3}"/>
    <cellStyle name="20% - Accent6 5 2 3 3 3" xfId="21013" xr:uid="{92803217-A425-4198-A734-4D7A98A11FAC}"/>
    <cellStyle name="20% - Accent6 5 2 3 3 3 2" xfId="35989" xr:uid="{C99F9BCA-DA3E-4050-B0EC-42A9B3A2C4C0}"/>
    <cellStyle name="20% - Accent6 5 2 3 3 4" xfId="28385" xr:uid="{20ADC661-31B9-4211-A83E-FD10E5609E2B}"/>
    <cellStyle name="20% - Accent6 5 2 3 4" xfId="3061" xr:uid="{00000000-0005-0000-0000-000030090000}"/>
    <cellStyle name="20% - Accent6 5 2 3 4 2" xfId="21011" xr:uid="{9E7B719B-9CA6-42E3-801C-5C4075B975AB}"/>
    <cellStyle name="20% - Accent6 5 2 3 4 2 2" xfId="35987" xr:uid="{2B6F606C-2CA2-44C8-AB01-086B1B89FC1D}"/>
    <cellStyle name="20% - Accent6 5 2 3 4 3" xfId="28383" xr:uid="{7F45ECA4-05B3-4EEF-A078-24625CADEEA2}"/>
    <cellStyle name="20% - Accent6 5 2 3 5" xfId="21017" xr:uid="{EA374B40-8BB3-4B13-968C-F03A69EC881B}"/>
    <cellStyle name="20% - Accent6 5 2 3 5 2" xfId="35993" xr:uid="{A986C49E-84F3-4726-8C22-C5FD26AADBAB}"/>
    <cellStyle name="20% - Accent6 5 2 3 6" xfId="28389" xr:uid="{B2F316E1-3C0D-425C-A0DC-AE6D04A4E132}"/>
    <cellStyle name="20% - Accent6 5 2 4" xfId="3060" xr:uid="{00000000-0005-0000-0000-000031090000}"/>
    <cellStyle name="20% - Accent6 5 2 5" xfId="3059" xr:uid="{00000000-0005-0000-0000-000032090000}"/>
    <cellStyle name="20% - Accent6 5 2 5 2" xfId="21010" xr:uid="{5EF7E082-CFF5-48B6-826D-8E7E2B33F0C4}"/>
    <cellStyle name="20% - Accent6 5 2 5 2 2" xfId="35986" xr:uid="{791F5B3B-9308-4E06-BC99-6EB8FACD1291}"/>
    <cellStyle name="20% - Accent6 5 2 5 3" xfId="28382" xr:uid="{BCDA29F6-5B36-4AE0-9EA7-E168FD304B6B}"/>
    <cellStyle name="20% - Accent6 5 3" xfId="3058" xr:uid="{00000000-0005-0000-0000-000033090000}"/>
    <cellStyle name="20% - Accent6 5 3 2" xfId="3057" xr:uid="{00000000-0005-0000-0000-000034090000}"/>
    <cellStyle name="20% - Accent6 5 3 2 2" xfId="3056" xr:uid="{00000000-0005-0000-0000-000035090000}"/>
    <cellStyle name="20% - Accent6 5 3 2 2 2" xfId="21007" xr:uid="{36E2A8A6-47A5-4DD0-BCB6-9677BE39C79A}"/>
    <cellStyle name="20% - Accent6 5 3 2 2 2 2" xfId="35983" xr:uid="{94127C8B-C269-434C-B635-4FB9DF935E3C}"/>
    <cellStyle name="20% - Accent6 5 3 2 2 3" xfId="28379" xr:uid="{EC44514A-EEAE-4F5C-9D79-799D7682595B}"/>
    <cellStyle name="20% - Accent6 5 3 2 3" xfId="3055" xr:uid="{00000000-0005-0000-0000-000036090000}"/>
    <cellStyle name="20% - Accent6 5 3 2 3 2" xfId="21006" xr:uid="{FB7E7413-47A8-43D8-B62E-D8423D20FE71}"/>
    <cellStyle name="20% - Accent6 5 3 2 3 2 2" xfId="35982" xr:uid="{2D529DC4-4094-4090-8DB4-2A6401711539}"/>
    <cellStyle name="20% - Accent6 5 3 2 3 3" xfId="28378" xr:uid="{1948C1FF-F7B2-4F35-8D37-8C58CCB97C08}"/>
    <cellStyle name="20% - Accent6 5 3 2 4" xfId="21008" xr:uid="{0E574868-45F5-4E6E-AB18-1884D7D34B69}"/>
    <cellStyle name="20% - Accent6 5 3 2 4 2" xfId="35984" xr:uid="{ACD6D1B8-836B-475D-AB4C-9DD73F524D36}"/>
    <cellStyle name="20% - Accent6 5 3 2 5" xfId="28380" xr:uid="{43497E24-6526-4901-B427-BEDDE0B370E0}"/>
    <cellStyle name="20% - Accent6 5 3 3" xfId="3054" xr:uid="{00000000-0005-0000-0000-000037090000}"/>
    <cellStyle name="20% - Accent6 5 3 3 2" xfId="21005" xr:uid="{A8FB0DA9-BD5C-4EC6-A38A-905B13609BDA}"/>
    <cellStyle name="20% - Accent6 5 3 3 2 2" xfId="35981" xr:uid="{786055AC-E3DF-409C-8020-B13C619C7A4F}"/>
    <cellStyle name="20% - Accent6 5 3 3 3" xfId="28377" xr:uid="{62A8091E-BC10-4F90-B19E-24E38D25C3CD}"/>
    <cellStyle name="20% - Accent6 5 3 4" xfId="3053" xr:uid="{00000000-0005-0000-0000-000038090000}"/>
    <cellStyle name="20% - Accent6 5 3 4 2" xfId="3052" xr:uid="{00000000-0005-0000-0000-000039090000}"/>
    <cellStyle name="20% - Accent6 5 3 4 2 2" xfId="21003" xr:uid="{AAC8CF6B-214F-4030-A31D-A45E3E1C2E0F}"/>
    <cellStyle name="20% - Accent6 5 3 4 2 2 2" xfId="35979" xr:uid="{034421C8-1AC3-457C-95AC-C3C9BDDA5B72}"/>
    <cellStyle name="20% - Accent6 5 3 4 2 3" xfId="28375" xr:uid="{CB4E18F8-F214-44D5-B665-8A94F776A906}"/>
    <cellStyle name="20% - Accent6 5 3 4 3" xfId="21004" xr:uid="{BDDFE318-3438-4BC0-AFFC-EFF7F4387106}"/>
    <cellStyle name="20% - Accent6 5 3 4 3 2" xfId="35980" xr:uid="{A169C88D-FAD1-4D29-A482-A447F504FB21}"/>
    <cellStyle name="20% - Accent6 5 3 4 4" xfId="28376" xr:uid="{1C8F403C-2BE6-4875-A435-9B39A9531524}"/>
    <cellStyle name="20% - Accent6 5 3 5" xfId="3051" xr:uid="{00000000-0005-0000-0000-00003A090000}"/>
    <cellStyle name="20% - Accent6 5 3 5 2" xfId="21002" xr:uid="{C3EE04C6-72A7-4AEA-815B-9690AD7006DD}"/>
    <cellStyle name="20% - Accent6 5 3 5 2 2" xfId="35978" xr:uid="{70EE642E-D6CB-4233-9180-D1CC741F9A66}"/>
    <cellStyle name="20% - Accent6 5 3 5 3" xfId="28374" xr:uid="{6D77504C-630F-4F35-876D-346F3C035189}"/>
    <cellStyle name="20% - Accent6 5 3 6" xfId="21009" xr:uid="{DE592CA9-920D-429E-96FF-1F09509C7FCE}"/>
    <cellStyle name="20% - Accent6 5 3 6 2" xfId="35985" xr:uid="{FB163FE1-794A-4DD0-B893-CDC6DF305F9B}"/>
    <cellStyle name="20% - Accent6 5 3 7" xfId="28381" xr:uid="{769B815A-D13C-4999-8788-57CA94574B35}"/>
    <cellStyle name="20% - Accent6 5 4" xfId="3050" xr:uid="{00000000-0005-0000-0000-00003B090000}"/>
    <cellStyle name="20% - Accent6 5 4 2" xfId="3049" xr:uid="{00000000-0005-0000-0000-00003C090000}"/>
    <cellStyle name="20% - Accent6 5 4 2 2" xfId="3048" xr:uid="{00000000-0005-0000-0000-00003D090000}"/>
    <cellStyle name="20% - Accent6 5 4 2 2 2" xfId="20999" xr:uid="{4E435A14-3A98-45A2-9E79-EB1B0982BFF6}"/>
    <cellStyle name="20% - Accent6 5 4 2 2 2 2" xfId="35975" xr:uid="{C062D032-C175-4EC4-B96A-60E2B72BA821}"/>
    <cellStyle name="20% - Accent6 5 4 2 2 3" xfId="28371" xr:uid="{A9239DF9-BCDE-4C39-98A2-B41EAB5D9BA4}"/>
    <cellStyle name="20% - Accent6 5 4 2 3" xfId="3047" xr:uid="{00000000-0005-0000-0000-00003E090000}"/>
    <cellStyle name="20% - Accent6 5 4 2 3 2" xfId="20998" xr:uid="{1E6D6799-AE22-456F-9992-B664D7A9E17A}"/>
    <cellStyle name="20% - Accent6 5 4 2 3 2 2" xfId="35974" xr:uid="{29F0F5D2-0757-434A-B0A1-D103667B373E}"/>
    <cellStyle name="20% - Accent6 5 4 2 3 3" xfId="28370" xr:uid="{4B8BD0C4-0E09-469F-90DB-9C0FA541D638}"/>
    <cellStyle name="20% - Accent6 5 4 2 4" xfId="21000" xr:uid="{35515155-D128-47AB-BD9D-871606C9E748}"/>
    <cellStyle name="20% - Accent6 5 4 2 4 2" xfId="35976" xr:uid="{AB4CCBF2-4CE5-4DBE-98FA-0A2A9DE3E450}"/>
    <cellStyle name="20% - Accent6 5 4 2 5" xfId="28372" xr:uid="{E17D6D4D-7208-46DF-990D-CD90B40D250B}"/>
    <cellStyle name="20% - Accent6 5 4 3" xfId="3046" xr:uid="{00000000-0005-0000-0000-00003F090000}"/>
    <cellStyle name="20% - Accent6 5 4 3 2" xfId="3045" xr:uid="{00000000-0005-0000-0000-000040090000}"/>
    <cellStyle name="20% - Accent6 5 4 3 2 2" xfId="20996" xr:uid="{2645BB93-57DE-4588-81E4-AB02920C95BE}"/>
    <cellStyle name="20% - Accent6 5 4 3 2 2 2" xfId="35972" xr:uid="{050703A6-AED1-47BC-A608-A397485428E3}"/>
    <cellStyle name="20% - Accent6 5 4 3 2 3" xfId="28368" xr:uid="{F4704FD9-2246-4BF2-88F1-294113FA355C}"/>
    <cellStyle name="20% - Accent6 5 4 3 3" xfId="20997" xr:uid="{887AA934-2D0F-4A98-8821-7278B1FDB3DC}"/>
    <cellStyle name="20% - Accent6 5 4 3 3 2" xfId="35973" xr:uid="{3869EA6C-263D-4EC7-9048-090BA46423E8}"/>
    <cellStyle name="20% - Accent6 5 4 3 4" xfId="28369" xr:uid="{70AFC897-0308-4C9D-A6FA-742DEBFA0F0F}"/>
    <cellStyle name="20% - Accent6 5 4 4" xfId="3044" xr:uid="{00000000-0005-0000-0000-000041090000}"/>
    <cellStyle name="20% - Accent6 5 4 4 2" xfId="20995" xr:uid="{AB6D549B-D4F9-4C46-B37A-D301C0BCDBAF}"/>
    <cellStyle name="20% - Accent6 5 4 4 2 2" xfId="35971" xr:uid="{32CFE155-08FC-4A17-B59D-F54A973B13DD}"/>
    <cellStyle name="20% - Accent6 5 4 4 3" xfId="28367" xr:uid="{14A0C89E-2276-4EA6-A855-CCDD82E6EC97}"/>
    <cellStyle name="20% - Accent6 5 4 5" xfId="21001" xr:uid="{68141F12-970D-4172-8E56-BFE5EC10CD54}"/>
    <cellStyle name="20% - Accent6 5 4 5 2" xfId="35977" xr:uid="{8B0F5E4B-49E2-4921-9A03-E7A14390FC43}"/>
    <cellStyle name="20% - Accent6 5 4 6" xfId="28373" xr:uid="{FEEBFADA-E779-4B13-8026-18786719A587}"/>
    <cellStyle name="20% - Accent6 5 5" xfId="3043" xr:uid="{00000000-0005-0000-0000-000042090000}"/>
    <cellStyle name="20% - Accent6 5 5 2" xfId="3042" xr:uid="{00000000-0005-0000-0000-000043090000}"/>
    <cellStyle name="20% - Accent6 5 5 2 2" xfId="20993" xr:uid="{50EBED5C-1048-47BA-9388-29DB140549AC}"/>
    <cellStyle name="20% - Accent6 5 5 2 2 2" xfId="35969" xr:uid="{6DF295D1-370A-4DA5-BB9F-AEAE764FA53C}"/>
    <cellStyle name="20% - Accent6 5 5 2 3" xfId="28365" xr:uid="{87164BBB-6177-4959-AC34-B7F6F9E5BEFF}"/>
    <cellStyle name="20% - Accent6 5 5 3" xfId="3041" xr:uid="{00000000-0005-0000-0000-000044090000}"/>
    <cellStyle name="20% - Accent6 5 5 3 2" xfId="20992" xr:uid="{C6128C71-7111-43A7-98A8-B92B3E10C654}"/>
    <cellStyle name="20% - Accent6 5 5 3 2 2" xfId="35968" xr:uid="{C0D2C428-9758-447C-8EC6-AEA0F82E345F}"/>
    <cellStyle name="20% - Accent6 5 5 3 3" xfId="28364" xr:uid="{6197689E-313D-4CFD-B0D1-23107A8D5DA5}"/>
    <cellStyle name="20% - Accent6 5 5 4" xfId="20994" xr:uid="{ED5C0004-2B72-4D8A-9283-82FE597C0086}"/>
    <cellStyle name="20% - Accent6 5 5 4 2" xfId="35970" xr:uid="{3024CCF8-82F2-4CFD-A051-4DAD94A01EBA}"/>
    <cellStyle name="20% - Accent6 5 5 5" xfId="28366" xr:uid="{6329F426-6DDC-4275-B821-5669FC4BB6E6}"/>
    <cellStyle name="20% - Accent6 5 6" xfId="3040" xr:uid="{00000000-0005-0000-0000-000045090000}"/>
    <cellStyle name="20% - Accent6 5 6 2" xfId="20991" xr:uid="{2AD92547-69AC-4CBC-9651-8BA9F0B13B98}"/>
    <cellStyle name="20% - Accent6 5 6 2 2" xfId="35967" xr:uid="{7BBF6CB7-BAD7-48B8-AC2F-231A96BBCA96}"/>
    <cellStyle name="20% - Accent6 5 6 3" xfId="28363" xr:uid="{84BDCAC8-5819-4D9C-BF84-8D1BABAFB639}"/>
    <cellStyle name="20% - Accent6 5 7" xfId="3039" xr:uid="{00000000-0005-0000-0000-000046090000}"/>
    <cellStyle name="20% - Accent6 5 7 2" xfId="3038" xr:uid="{00000000-0005-0000-0000-000047090000}"/>
    <cellStyle name="20% - Accent6 5 7 2 2" xfId="20989" xr:uid="{566427B3-F07B-43CA-9A8A-8ECB1E2C634A}"/>
    <cellStyle name="20% - Accent6 5 7 2 2 2" xfId="35965" xr:uid="{8D4CEA40-852C-4A2F-8EFE-DC7C16CC6C7B}"/>
    <cellStyle name="20% - Accent6 5 7 2 3" xfId="28361" xr:uid="{49DB0ED6-FDB0-4437-B0DE-12335733BF12}"/>
    <cellStyle name="20% - Accent6 5 7 3" xfId="20990" xr:uid="{76669B5D-CB9B-4DFA-8538-645A8B4B8EEB}"/>
    <cellStyle name="20% - Accent6 5 7 3 2" xfId="35966" xr:uid="{0E7D3AD7-F85C-4FED-ADA4-6163D684E9B7}"/>
    <cellStyle name="20% - Accent6 5 7 4" xfId="28362" xr:uid="{03B2CBEF-5503-43B6-92DC-CB2C03216E14}"/>
    <cellStyle name="20% - Accent6 5 8" xfId="3037" xr:uid="{00000000-0005-0000-0000-000048090000}"/>
    <cellStyle name="20% - Accent6 5 8 2" xfId="20988" xr:uid="{3A997FC3-2313-468F-939C-8453DD8FAFBF}"/>
    <cellStyle name="20% - Accent6 5 8 2 2" xfId="35964" xr:uid="{C414333B-1F57-4DFD-A15B-D52CF4DFBA8F}"/>
    <cellStyle name="20% - Accent6 5 8 3" xfId="28360" xr:uid="{D34137E5-F01C-4CB7-A256-7A34C8790BE5}"/>
    <cellStyle name="20% - Accent6 5 9" xfId="3084" xr:uid="{00000000-0005-0000-0000-000019090000}"/>
    <cellStyle name="20% - Accent6 5 9 2" xfId="21033" xr:uid="{C2974C59-49CD-4078-A381-8BB26047742D}"/>
    <cellStyle name="20% - Accent6 5 9 2 2" xfId="36009" xr:uid="{B4B6B0E2-FBA9-463E-BE2B-6461353CA724}"/>
    <cellStyle name="20% - Accent6 5 9 3" xfId="28405" xr:uid="{D1EB1816-5243-420B-9D28-0495F672F44D}"/>
    <cellStyle name="20% - Accent6 6" xfId="218" xr:uid="{00000000-0005-0000-0000-000039000000}"/>
    <cellStyle name="20% - Accent6 6 2" xfId="3036" xr:uid="{00000000-0005-0000-0000-00004A090000}"/>
    <cellStyle name="20% - Accent6 6 2 2" xfId="3035" xr:uid="{00000000-0005-0000-0000-00004B090000}"/>
    <cellStyle name="20% - Accent6 6 2 2 2" xfId="3034" xr:uid="{00000000-0005-0000-0000-00004C090000}"/>
    <cellStyle name="20% - Accent6 6 2 2 2 2" xfId="3033" xr:uid="{00000000-0005-0000-0000-00004D090000}"/>
    <cellStyle name="20% - Accent6 6 2 2 2 2 2" xfId="20984" xr:uid="{4DB1EB80-0870-4D11-8146-E5FBDDC9D1EE}"/>
    <cellStyle name="20% - Accent6 6 2 2 2 2 2 2" xfId="35960" xr:uid="{18CE82ED-F136-4F8B-842B-4EF8D1219D73}"/>
    <cellStyle name="20% - Accent6 6 2 2 2 2 3" xfId="28356" xr:uid="{5FDB63BD-E9A0-4EF5-BD5A-E39E9AB8CF7B}"/>
    <cellStyle name="20% - Accent6 6 2 2 2 3" xfId="3032" xr:uid="{00000000-0005-0000-0000-00004E090000}"/>
    <cellStyle name="20% - Accent6 6 2 2 2 3 2" xfId="20983" xr:uid="{79943055-E27A-40C9-ABCB-C5CCDB719165}"/>
    <cellStyle name="20% - Accent6 6 2 2 2 3 2 2" xfId="35959" xr:uid="{B648655E-2CC3-4145-8A47-E10E18AD2507}"/>
    <cellStyle name="20% - Accent6 6 2 2 2 3 3" xfId="28355" xr:uid="{FD53C5DB-5AF1-477E-8601-4E23D67E1B89}"/>
    <cellStyle name="20% - Accent6 6 2 2 2 4" xfId="20985" xr:uid="{CCAFC510-D41A-4126-9EA4-D2542487ABA8}"/>
    <cellStyle name="20% - Accent6 6 2 2 2 4 2" xfId="35961" xr:uid="{27372220-C985-43D9-93CA-4D2F47997804}"/>
    <cellStyle name="20% - Accent6 6 2 2 2 5" xfId="28357" xr:uid="{983E69C1-5ABA-4947-B0BB-A31D5D8D8330}"/>
    <cellStyle name="20% - Accent6 6 2 2 3" xfId="3031" xr:uid="{00000000-0005-0000-0000-00004F090000}"/>
    <cellStyle name="20% - Accent6 6 2 2 3 2" xfId="3030" xr:uid="{00000000-0005-0000-0000-000050090000}"/>
    <cellStyle name="20% - Accent6 6 2 2 3 2 2" xfId="20981" xr:uid="{E4FAF9E2-1622-46E9-8746-CB0D48D41D73}"/>
    <cellStyle name="20% - Accent6 6 2 2 3 2 2 2" xfId="35957" xr:uid="{33EC213D-0D2E-47BF-88E6-DE1CB43C7DF7}"/>
    <cellStyle name="20% - Accent6 6 2 2 3 2 3" xfId="28353" xr:uid="{1C54A1A6-A231-4DE5-88B6-23D2183B3604}"/>
    <cellStyle name="20% - Accent6 6 2 2 3 3" xfId="20982" xr:uid="{70D2C986-D6D2-4022-86FE-E5CA0E587A6B}"/>
    <cellStyle name="20% - Accent6 6 2 2 3 3 2" xfId="35958" xr:uid="{6FCCB426-13AE-44B4-979A-A0394DC45937}"/>
    <cellStyle name="20% - Accent6 6 2 2 3 4" xfId="28354" xr:uid="{52CF7717-99D8-404A-B683-7DFBCEDE037A}"/>
    <cellStyle name="20% - Accent6 6 2 2 4" xfId="3029" xr:uid="{00000000-0005-0000-0000-000051090000}"/>
    <cellStyle name="20% - Accent6 6 2 2 4 2" xfId="20980" xr:uid="{2C66B422-F24D-4CA0-AB7A-25264C930E57}"/>
    <cellStyle name="20% - Accent6 6 2 2 4 2 2" xfId="35956" xr:uid="{8001FD4E-5025-4DE5-95ED-046617A2AF45}"/>
    <cellStyle name="20% - Accent6 6 2 2 4 3" xfId="28352" xr:uid="{2AD8A3F7-BC0C-463D-BC11-1220BC025A0B}"/>
    <cellStyle name="20% - Accent6 6 2 2 5" xfId="20986" xr:uid="{D0A0E0DF-D9A4-43E5-82AA-BFC401CA998F}"/>
    <cellStyle name="20% - Accent6 6 2 2 5 2" xfId="35962" xr:uid="{8ED20491-3609-4276-9944-E3D87C72CE6D}"/>
    <cellStyle name="20% - Accent6 6 2 2 6" xfId="28358" xr:uid="{43865A43-FF5C-43CA-BBA1-7C003EBD59FB}"/>
    <cellStyle name="20% - Accent6 6 2 3" xfId="3028" xr:uid="{00000000-0005-0000-0000-000052090000}"/>
    <cellStyle name="20% - Accent6 6 2 3 2" xfId="3027" xr:uid="{00000000-0005-0000-0000-000053090000}"/>
    <cellStyle name="20% - Accent6 6 2 3 2 2" xfId="20978" xr:uid="{15D6714C-1559-421B-9BD7-D0D24EFFB58D}"/>
    <cellStyle name="20% - Accent6 6 2 3 2 2 2" xfId="35954" xr:uid="{0649D9AC-C473-42EA-812C-D90021426452}"/>
    <cellStyle name="20% - Accent6 6 2 3 2 3" xfId="28350" xr:uid="{5BD01108-375D-4C7C-AE9C-559D95A1FB53}"/>
    <cellStyle name="20% - Accent6 6 2 3 3" xfId="3026" xr:uid="{00000000-0005-0000-0000-000054090000}"/>
    <cellStyle name="20% - Accent6 6 2 3 3 2" xfId="20977" xr:uid="{CBD7138D-A0B3-41D4-9CFE-FAE6F564395E}"/>
    <cellStyle name="20% - Accent6 6 2 3 3 2 2" xfId="35953" xr:uid="{F36E5242-0203-4D5E-842B-91451B548143}"/>
    <cellStyle name="20% - Accent6 6 2 3 3 3" xfId="28349" xr:uid="{FEB0108D-25B8-49D1-8F11-7E4EC0E32017}"/>
    <cellStyle name="20% - Accent6 6 2 3 4" xfId="20979" xr:uid="{1CA537C0-0B09-485D-9C56-B894D15A72FF}"/>
    <cellStyle name="20% - Accent6 6 2 3 4 2" xfId="35955" xr:uid="{CBE1059F-B37F-4EAD-B88A-6068545EE54D}"/>
    <cellStyle name="20% - Accent6 6 2 3 5" xfId="28351" xr:uid="{46A292C0-2960-4131-BB54-EE134AA40E06}"/>
    <cellStyle name="20% - Accent6 6 2 4" xfId="3025" xr:uid="{00000000-0005-0000-0000-000055090000}"/>
    <cellStyle name="20% - Accent6 6 2 4 2" xfId="20976" xr:uid="{84C3215F-7DE2-4F27-AC83-633529481C35}"/>
    <cellStyle name="20% - Accent6 6 2 4 2 2" xfId="35952" xr:uid="{8CA71D62-61EF-4494-9516-716D42E898CA}"/>
    <cellStyle name="20% - Accent6 6 2 4 3" xfId="28348" xr:uid="{E27D79D0-BA10-4441-B9B3-F4210A77B495}"/>
    <cellStyle name="20% - Accent6 6 2 5" xfId="3024" xr:uid="{00000000-0005-0000-0000-000056090000}"/>
    <cellStyle name="20% - Accent6 6 2 5 2" xfId="3023" xr:uid="{00000000-0005-0000-0000-000057090000}"/>
    <cellStyle name="20% - Accent6 6 2 5 2 2" xfId="20974" xr:uid="{22CEE0E7-C2A7-4EB9-BC54-5BACAECDE438}"/>
    <cellStyle name="20% - Accent6 6 2 5 2 2 2" xfId="35950" xr:uid="{DC1035C4-104C-4389-B7BA-C5B3E25CDC22}"/>
    <cellStyle name="20% - Accent6 6 2 5 2 3" xfId="28346" xr:uid="{E6735593-1062-48AF-B71E-405F765AE2AD}"/>
    <cellStyle name="20% - Accent6 6 2 5 3" xfId="20975" xr:uid="{F8C36776-DFA7-4E38-97F9-22253A720AB1}"/>
    <cellStyle name="20% - Accent6 6 2 5 3 2" xfId="35951" xr:uid="{6BB884DD-9FD5-4A62-AE1E-24A725ACAB2D}"/>
    <cellStyle name="20% - Accent6 6 2 5 4" xfId="28347" xr:uid="{FA2D1771-6895-4FB9-A4A5-A7BE915E29A4}"/>
    <cellStyle name="20% - Accent6 6 2 6" xfId="3022" xr:uid="{00000000-0005-0000-0000-000058090000}"/>
    <cellStyle name="20% - Accent6 6 2 6 2" xfId="20973" xr:uid="{5177999B-F632-4714-82B3-0D1E06BEA29E}"/>
    <cellStyle name="20% - Accent6 6 2 6 2 2" xfId="35949" xr:uid="{65BFA7C7-306A-479F-9D43-0F6AE04340BC}"/>
    <cellStyle name="20% - Accent6 6 2 6 3" xfId="28345" xr:uid="{F893197E-9C97-48BD-B297-FE8A692BCCA2}"/>
    <cellStyle name="20% - Accent6 6 2 7" xfId="20987" xr:uid="{843DDAE9-2FFC-4285-9678-16603CEC3DC0}"/>
    <cellStyle name="20% - Accent6 6 2 7 2" xfId="35963" xr:uid="{35D9E6F5-C73C-4497-92D7-8C71622ED4DD}"/>
    <cellStyle name="20% - Accent6 6 2 8" xfId="28359" xr:uid="{E57409A7-CFE6-4877-B4E9-FA5F0A106D88}"/>
    <cellStyle name="20% - Accent6 6 3" xfId="3021" xr:uid="{00000000-0005-0000-0000-000059090000}"/>
    <cellStyle name="20% - Accent6 6 3 2" xfId="3020" xr:uid="{00000000-0005-0000-0000-00005A090000}"/>
    <cellStyle name="20% - Accent6 6 3 2 2" xfId="3019" xr:uid="{00000000-0005-0000-0000-00005B090000}"/>
    <cellStyle name="20% - Accent6 6 3 2 2 2" xfId="20970" xr:uid="{5472F7B8-408A-4101-B925-34ACF8819CF6}"/>
    <cellStyle name="20% - Accent6 6 3 2 2 2 2" xfId="35946" xr:uid="{E13C0C9F-B0C7-460F-BB53-751B100FF622}"/>
    <cellStyle name="20% - Accent6 6 3 2 2 3" xfId="28342" xr:uid="{D9661A11-8FD8-44F6-874A-B116CF7454C8}"/>
    <cellStyle name="20% - Accent6 6 3 2 3" xfId="3018" xr:uid="{00000000-0005-0000-0000-00005C090000}"/>
    <cellStyle name="20% - Accent6 6 3 2 3 2" xfId="20969" xr:uid="{4170A7E5-5F3E-435F-8420-64F917AD9891}"/>
    <cellStyle name="20% - Accent6 6 3 2 3 2 2" xfId="35945" xr:uid="{EE7407DD-24B8-44B7-86A6-A0CEA5C49C25}"/>
    <cellStyle name="20% - Accent6 6 3 2 3 3" xfId="28341" xr:uid="{0003AFD5-C21F-411A-80A8-9203294FB96D}"/>
    <cellStyle name="20% - Accent6 6 3 2 4" xfId="20971" xr:uid="{91D60956-1F65-4816-8150-81C7C7CEB49E}"/>
    <cellStyle name="20% - Accent6 6 3 2 4 2" xfId="35947" xr:uid="{C3EC1CF5-C73A-4127-B66A-796B7A34A109}"/>
    <cellStyle name="20% - Accent6 6 3 2 5" xfId="28343" xr:uid="{8808C000-9EE9-4858-AF64-C5C96CD09EBD}"/>
    <cellStyle name="20% - Accent6 6 3 3" xfId="3017" xr:uid="{00000000-0005-0000-0000-00005D090000}"/>
    <cellStyle name="20% - Accent6 6 3 3 2" xfId="3016" xr:uid="{00000000-0005-0000-0000-00005E090000}"/>
    <cellStyle name="20% - Accent6 6 3 3 2 2" xfId="20967" xr:uid="{15B48FEA-D3AF-4686-81EC-DF706D33FD56}"/>
    <cellStyle name="20% - Accent6 6 3 3 2 2 2" xfId="35943" xr:uid="{303A79C4-D2DD-40F8-BFB1-A18F10E99FF7}"/>
    <cellStyle name="20% - Accent6 6 3 3 2 3" xfId="28339" xr:uid="{4E7F86E0-F8DC-4A0A-B44B-755E83EF3B6C}"/>
    <cellStyle name="20% - Accent6 6 3 3 3" xfId="20968" xr:uid="{BFFD4A1C-1C24-4122-B1BE-0C521DBB2D2E}"/>
    <cellStyle name="20% - Accent6 6 3 3 3 2" xfId="35944" xr:uid="{E984F965-7555-4662-9C8F-F93274AEF50D}"/>
    <cellStyle name="20% - Accent6 6 3 3 4" xfId="28340" xr:uid="{CE03013A-D4D6-46C9-AFCC-DB4E2CBE67D5}"/>
    <cellStyle name="20% - Accent6 6 3 4" xfId="3015" xr:uid="{00000000-0005-0000-0000-00005F090000}"/>
    <cellStyle name="20% - Accent6 6 3 4 2" xfId="20966" xr:uid="{67F98DCC-78A8-4506-9F47-349805DE75C5}"/>
    <cellStyle name="20% - Accent6 6 3 4 2 2" xfId="35942" xr:uid="{CFDF784A-92DA-45BE-B00F-C4B0A62D9983}"/>
    <cellStyle name="20% - Accent6 6 3 4 3" xfId="28338" xr:uid="{785B293D-B929-45E5-B671-18AE89D8AFF8}"/>
    <cellStyle name="20% - Accent6 6 3 5" xfId="20972" xr:uid="{6171C7DC-A84A-4DBA-8A29-C24C0AF78EAD}"/>
    <cellStyle name="20% - Accent6 6 3 5 2" xfId="35948" xr:uid="{D973774A-75FF-4C9B-8CD4-F6BD205C5E97}"/>
    <cellStyle name="20% - Accent6 6 3 6" xfId="28344" xr:uid="{218FDC3B-A171-4210-BFAA-EE62D2B0BA4B}"/>
    <cellStyle name="20% - Accent6 6 4" xfId="3014" xr:uid="{00000000-0005-0000-0000-000060090000}"/>
    <cellStyle name="20% - Accent6 6 5" xfId="3013" xr:uid="{00000000-0005-0000-0000-000061090000}"/>
    <cellStyle name="20% - Accent6 6 5 2" xfId="20965" xr:uid="{DF8FC760-986F-4196-980C-F7EC143664E7}"/>
    <cellStyle name="20% - Accent6 6 5 2 2" xfId="35941" xr:uid="{D97C4DCD-6E67-4241-8BD6-0C7926772442}"/>
    <cellStyle name="20% - Accent6 6 5 3" xfId="28337" xr:uid="{0BBB2D5D-79E7-4AF7-AF82-40A8FA48F8FF}"/>
    <cellStyle name="20% - Accent6 7" xfId="219" xr:uid="{00000000-0005-0000-0000-00003A000000}"/>
    <cellStyle name="20% - Accent6 7 2" xfId="3012" xr:uid="{00000000-0005-0000-0000-000063090000}"/>
    <cellStyle name="20% - Accent6 7 2 2" xfId="20964" xr:uid="{E7A69C65-705C-4F44-A511-F52860F7695D}"/>
    <cellStyle name="20% - Accent6 7 2 2 2" xfId="35940" xr:uid="{6C4BCDA9-B78D-4B2E-AF19-E3551CAF4293}"/>
    <cellStyle name="20% - Accent6 7 2 3" xfId="28336" xr:uid="{49C64DE0-B875-48D1-B164-7AEDB220170A}"/>
    <cellStyle name="20% - Accent6 7 3" xfId="3011" xr:uid="{00000000-0005-0000-0000-000064090000}"/>
    <cellStyle name="20% - Accent6 7 4" xfId="3010" xr:uid="{00000000-0005-0000-0000-000065090000}"/>
    <cellStyle name="20% - Accent6 7 4 2" xfId="20963" xr:uid="{242EFA88-6E9A-4CB8-A75C-63AEEA404DA6}"/>
    <cellStyle name="20% - Accent6 7 4 2 2" xfId="35939" xr:uid="{C3980A73-694B-44A0-9B13-E1F8CFA2202C}"/>
    <cellStyle name="20% - Accent6 7 4 3" xfId="28335" xr:uid="{13DFFAC3-52F6-4609-8C91-198688B4763B}"/>
    <cellStyle name="20% - Accent6 8" xfId="3009" xr:uid="{00000000-0005-0000-0000-000066090000}"/>
    <cellStyle name="20% - Accent6 8 2" xfId="3008" xr:uid="{00000000-0005-0000-0000-000067090000}"/>
    <cellStyle name="20% - Accent6 8 2 2" xfId="3007" xr:uid="{00000000-0005-0000-0000-000068090000}"/>
    <cellStyle name="20% - Accent6 8 2 2 2" xfId="20960" xr:uid="{C0C49666-E66B-4F9E-AE43-5A5E77D3FBA8}"/>
    <cellStyle name="20% - Accent6 8 2 2 2 2" xfId="35936" xr:uid="{A892D6BC-C93F-4F16-94A9-4C986F3B8EDB}"/>
    <cellStyle name="20% - Accent6 8 2 2 3" xfId="28332" xr:uid="{C230B53A-C689-479E-9EEA-6D2396D2014E}"/>
    <cellStyle name="20% - Accent6 8 2 3" xfId="3006" xr:uid="{00000000-0005-0000-0000-000069090000}"/>
    <cellStyle name="20% - Accent6 8 2 3 2" xfId="3005" xr:uid="{00000000-0005-0000-0000-00006A090000}"/>
    <cellStyle name="20% - Accent6 8 2 3 2 2" xfId="20958" xr:uid="{0F6BF002-D05A-42D2-98CC-33AEF8703769}"/>
    <cellStyle name="20% - Accent6 8 2 3 2 2 2" xfId="35934" xr:uid="{AD1B0FBB-C73C-48CB-A7F8-2C0D4E5838DC}"/>
    <cellStyle name="20% - Accent6 8 2 3 2 3" xfId="28330" xr:uid="{376C4FCA-27C8-40AD-9D99-B66074AFE094}"/>
    <cellStyle name="20% - Accent6 8 2 3 3" xfId="20959" xr:uid="{989585ED-2027-4CF2-BC52-1CD44B40C864}"/>
    <cellStyle name="20% - Accent6 8 2 3 3 2" xfId="35935" xr:uid="{571DB026-2FAD-4493-8B6B-43419CB867AA}"/>
    <cellStyle name="20% - Accent6 8 2 3 4" xfId="28331" xr:uid="{02C02355-F844-46BF-A786-0DDF35F07D8F}"/>
    <cellStyle name="20% - Accent6 8 2 4" xfId="20961" xr:uid="{E89846C1-0175-484E-8B76-F3344E8F6EA7}"/>
    <cellStyle name="20% - Accent6 8 2 4 2" xfId="35937" xr:uid="{C045151C-49F9-49F5-943D-E81BF8FF6438}"/>
    <cellStyle name="20% - Accent6 8 2 5" xfId="28333" xr:uid="{4DFE3ABE-666A-43A8-8147-DD0017BDE6B4}"/>
    <cellStyle name="20% - Accent6 8 3" xfId="3004" xr:uid="{00000000-0005-0000-0000-00006B090000}"/>
    <cellStyle name="20% - Accent6 8 3 2" xfId="20957" xr:uid="{8605B96D-5451-46A1-9C70-629207058312}"/>
    <cellStyle name="20% - Accent6 8 3 2 2" xfId="35933" xr:uid="{5888B56E-86EE-4151-A96C-485F47064B58}"/>
    <cellStyle name="20% - Accent6 8 3 3" xfId="28329" xr:uid="{62EC54D3-12E0-4BEC-9EEC-1AA46D857156}"/>
    <cellStyle name="20% - Accent6 8 4" xfId="3003" xr:uid="{00000000-0005-0000-0000-00006C090000}"/>
    <cellStyle name="20% - Accent6 8 4 2" xfId="2868" xr:uid="{00000000-0005-0000-0000-00006D090000}"/>
    <cellStyle name="20% - Accent6 8 4 2 2" xfId="20822" xr:uid="{4DF8A80D-A270-476F-8A7A-4D9BDA9CC215}"/>
    <cellStyle name="20% - Accent6 8 4 2 2 2" xfId="35798" xr:uid="{EAD987E1-9EEA-4AF7-8BFE-A821DDA2A07C}"/>
    <cellStyle name="20% - Accent6 8 4 2 3" xfId="28194" xr:uid="{14A76F2A-5DB6-4BF6-B19F-BA049B258F8A}"/>
    <cellStyle name="20% - Accent6 8 4 3" xfId="20956" xr:uid="{D391586E-7FF5-41E8-A5BE-03B516C208BD}"/>
    <cellStyle name="20% - Accent6 8 4 3 2" xfId="35932" xr:uid="{A5BE45C3-7974-4FE1-9E75-2BB804DF5E85}"/>
    <cellStyle name="20% - Accent6 8 4 4" xfId="28328" xr:uid="{6C1E9E06-9F49-47CF-ACE9-676EB21C17D0}"/>
    <cellStyle name="20% - Accent6 8 5" xfId="2932" xr:uid="{00000000-0005-0000-0000-00006E090000}"/>
    <cellStyle name="20% - Accent6 8 5 2" xfId="20885" xr:uid="{1B4810E3-817A-4D1C-90C3-64317850BCF9}"/>
    <cellStyle name="20% - Accent6 8 5 2 2" xfId="35861" xr:uid="{662D4B67-D083-48B3-BC77-1483352E098D}"/>
    <cellStyle name="20% - Accent6 8 5 3" xfId="28257" xr:uid="{7F4AE43B-39E0-421C-A162-07202F4AA05C}"/>
    <cellStyle name="20% - Accent6 8 6" xfId="20962" xr:uid="{BD815103-3F77-4967-9568-185D54404B45}"/>
    <cellStyle name="20% - Accent6 8 6 2" xfId="35938" xr:uid="{5AA12CB6-B5C7-4E23-B044-617142721827}"/>
    <cellStyle name="20% - Accent6 8 7" xfId="28334" xr:uid="{70B028E0-F404-46AC-A501-834020F704CC}"/>
    <cellStyle name="20% - Accent6 9" xfId="2929" xr:uid="{00000000-0005-0000-0000-00006F090000}"/>
    <cellStyle name="20% - Accent6 9 2" xfId="2997" xr:uid="{00000000-0005-0000-0000-000070090000}"/>
    <cellStyle name="20% - Accent6 9 2 2" xfId="172" xr:uid="{00000000-0005-0000-0000-000071090000}"/>
    <cellStyle name="20% - Accent6 9 2 2 2" xfId="20710" xr:uid="{FE8EB411-CD02-487F-A48B-4C3426294303}"/>
    <cellStyle name="20% - Accent6 9 2 2 2 2" xfId="35711" xr:uid="{B0E739CE-0F16-41CB-AACD-B153E878B098}"/>
    <cellStyle name="20% - Accent6 9 2 2 3" xfId="28014" xr:uid="{18180460-0732-40E8-B7BA-6222CCDF3C82}"/>
    <cellStyle name="20% - Accent6 9 2 3" xfId="435" xr:uid="{00000000-0005-0000-0000-000072090000}"/>
    <cellStyle name="20% - Accent6 9 2 3 2" xfId="20718" xr:uid="{E446E008-D23B-4B76-9CEB-CD2CA921B496}"/>
    <cellStyle name="20% - Accent6 9 2 3 2 2" xfId="35719" xr:uid="{60CE666F-C206-4583-90FB-DE04594E4E25}"/>
    <cellStyle name="20% - Accent6 9 2 3 3" xfId="28030" xr:uid="{27E78504-D5D4-485D-9E49-33846236B889}"/>
    <cellStyle name="20% - Accent6 9 2 4" xfId="20950" xr:uid="{43F7A460-EA52-4B3A-9136-5C8937822232}"/>
    <cellStyle name="20% - Accent6 9 2 4 2" xfId="35926" xr:uid="{92FEFE0B-C0FA-402E-A3BA-758F7FE877B7}"/>
    <cellStyle name="20% - Accent6 9 2 5" xfId="28322" xr:uid="{5E033856-B6CC-4825-9EA5-9C7B5DA87DC6}"/>
    <cellStyle name="20% - Accent6 9 3" xfId="593" xr:uid="{00000000-0005-0000-0000-000073090000}"/>
    <cellStyle name="20% - Accent6 9 3 2" xfId="20731" xr:uid="{CECBC660-A4B3-49B3-8F46-CED5E163C447}"/>
    <cellStyle name="20% - Accent6 9 3 2 2" xfId="35724" xr:uid="{83EDB8E0-AC9E-4DF5-B1D4-7850DDAF5DB0}"/>
    <cellStyle name="20% - Accent6 9 3 3" xfId="28048" xr:uid="{451E816A-1CB2-4B5D-BB33-D10AEF2CBC9D}"/>
    <cellStyle name="20% - Accent6 9 4" xfId="171" xr:uid="{00000000-0005-0000-0000-000074090000}"/>
    <cellStyle name="20% - Accent6 9 4 2" xfId="625" xr:uid="{00000000-0005-0000-0000-000075090000}"/>
    <cellStyle name="20% - Accent6 9 4 2 2" xfId="20732" xr:uid="{B5A3708D-CF13-48FA-AAA9-706F212FD7AC}"/>
    <cellStyle name="20% - Accent6 9 4 2 2 2" xfId="35725" xr:uid="{00655CEF-5A24-4D3A-AB57-45B64D856D32}"/>
    <cellStyle name="20% - Accent6 9 4 2 3" xfId="28049" xr:uid="{64FAA060-A74E-46FE-BF75-D1ACF0C6ACBD}"/>
    <cellStyle name="20% - Accent6 9 4 3" xfId="20709" xr:uid="{C8555BCD-24FA-4FF3-A1A5-AFA4EE0370C7}"/>
    <cellStyle name="20% - Accent6 9 4 3 2" xfId="35710" xr:uid="{A7447BF9-D72B-4770-AA37-6E96783EE3C6}"/>
    <cellStyle name="20% - Accent6 9 4 4" xfId="28013" xr:uid="{85A86828-9B2E-4CAC-AA7D-5E26299F3AD9}"/>
    <cellStyle name="20% - Accent6 9 5" xfId="2941" xr:uid="{00000000-0005-0000-0000-000076090000}"/>
    <cellStyle name="20% - Accent6 9 5 2" xfId="20894" xr:uid="{D6E7377B-16CD-45DB-94A7-38418027E628}"/>
    <cellStyle name="20% - Accent6 9 5 2 2" xfId="35870" xr:uid="{0F3C283A-1EBE-4ECE-945F-510D742E4E59}"/>
    <cellStyle name="20% - Accent6 9 5 3" xfId="28266" xr:uid="{DF2A0FF9-C0D7-42D8-B2D7-6C75ADA7D054}"/>
    <cellStyle name="20% - Accent6 9 6" xfId="20882" xr:uid="{0BA1BE1D-BD30-4589-B80F-8D5E964F9374}"/>
    <cellStyle name="20% - Accent6 9 6 2" xfId="35858" xr:uid="{DD9D0176-7D4B-4BC1-9B8D-397DC06D99AC}"/>
    <cellStyle name="20% - Accent6 9 7" xfId="28254" xr:uid="{96D8ABDB-35A7-48B7-A846-2B2A8D226E3A}"/>
    <cellStyle name="2decimal" xfId="220" xr:uid="{00000000-0005-0000-0000-00003B000000}"/>
    <cellStyle name="40% - Accent1" xfId="83" builtinId="31" customBuiltin="1"/>
    <cellStyle name="40% - Accent1 10" xfId="2942" xr:uid="{00000000-0005-0000-0000-000078090000}"/>
    <cellStyle name="40% - Accent1 10 2" xfId="2866" xr:uid="{00000000-0005-0000-0000-000079090000}"/>
    <cellStyle name="40% - Accent1 10 2 2" xfId="173" xr:uid="{00000000-0005-0000-0000-00007A090000}"/>
    <cellStyle name="40% - Accent1 10 2 2 2" xfId="20711" xr:uid="{36B1527E-1E89-4C9F-9748-811F9DC3685D}"/>
    <cellStyle name="40% - Accent1 10 2 2 2 2" xfId="35712" xr:uid="{F2483777-0EB8-42D6-A235-2441B2B93BE9}"/>
    <cellStyle name="40% - Accent1 10 2 2 3" xfId="28015" xr:uid="{3E907572-6740-4234-ABF1-3368B2E1D9C5}"/>
    <cellStyle name="40% - Accent1 10 2 3" xfId="429" xr:uid="{00000000-0005-0000-0000-00007B090000}"/>
    <cellStyle name="40% - Accent1 10 2 3 2" xfId="20717" xr:uid="{39A856A7-2F99-4F93-9A54-964803D62A31}"/>
    <cellStyle name="40% - Accent1 10 2 3 2 2" xfId="35718" xr:uid="{2191FEC1-C573-4603-9E34-2F0E517E9EC8}"/>
    <cellStyle name="40% - Accent1 10 2 3 3" xfId="28029" xr:uid="{E1A8ED97-D319-4E98-A60A-7A5993570E20}"/>
    <cellStyle name="40% - Accent1 10 2 4" xfId="20820" xr:uid="{6FD2C0B1-A026-4D48-948B-B8AA71B88795}"/>
    <cellStyle name="40% - Accent1 10 2 4 2" xfId="35796" xr:uid="{B43AE7A2-8555-4C40-B0FC-79791A15CCD4}"/>
    <cellStyle name="40% - Accent1 10 2 5" xfId="28192" xr:uid="{3EE31B48-430E-46C5-93F7-DCB5D26018CD}"/>
    <cellStyle name="40% - Accent1 10 3" xfId="2865" xr:uid="{00000000-0005-0000-0000-00007C090000}"/>
    <cellStyle name="40% - Accent1 10 3 2" xfId="20819" xr:uid="{8A97AD54-6B59-4ECF-A8DC-292B731D615A}"/>
    <cellStyle name="40% - Accent1 10 3 2 2" xfId="35795" xr:uid="{F1F00F39-3781-43BB-9CA9-DEA8C0896925}"/>
    <cellStyle name="40% - Accent1 10 3 3" xfId="28191" xr:uid="{057EC59B-E1DE-4F38-9C4F-E6E2673B3847}"/>
    <cellStyle name="40% - Accent1 10 4" xfId="2872" xr:uid="{00000000-0005-0000-0000-00007D090000}"/>
    <cellStyle name="40% - Accent1 10 4 2" xfId="3001" xr:uid="{00000000-0005-0000-0000-00007E090000}"/>
    <cellStyle name="40% - Accent1 10 4 2 2" xfId="20954" xr:uid="{C212D89D-0F28-4D3A-A2FE-9D693E7047A4}"/>
    <cellStyle name="40% - Accent1 10 4 2 2 2" xfId="35930" xr:uid="{9E0EC958-85FC-4CCD-991B-12F25111B7AB}"/>
    <cellStyle name="40% - Accent1 10 4 2 3" xfId="28326" xr:uid="{A6E3A085-AD97-4814-A110-8F23728306AD}"/>
    <cellStyle name="40% - Accent1 10 4 3" xfId="20825" xr:uid="{D1AEBAAB-E292-4576-82D1-A9B441B89922}"/>
    <cellStyle name="40% - Accent1 10 4 3 2" xfId="35801" xr:uid="{AABFB905-72D1-4238-9AC3-EA66F9D975E4}"/>
    <cellStyle name="40% - Accent1 10 4 4" xfId="28197" xr:uid="{39CA5026-1B0F-4385-934C-B107E311ABBD}"/>
    <cellStyle name="40% - Accent1 10 5" xfId="3000" xr:uid="{00000000-0005-0000-0000-00007F090000}"/>
    <cellStyle name="40% - Accent1 10 5 2" xfId="20953" xr:uid="{B93AC5F8-5813-438E-8FDA-B74733D6DD25}"/>
    <cellStyle name="40% - Accent1 10 5 2 2" xfId="35929" xr:uid="{A71891D1-115E-4484-814B-D07F167E06B0}"/>
    <cellStyle name="40% - Accent1 10 5 3" xfId="28325" xr:uid="{6BA46C8B-179A-4557-BB08-72EC83F53522}"/>
    <cellStyle name="40% - Accent1 10 6" xfId="20895" xr:uid="{979FA0FB-ACF6-4F00-B045-E281E8F146D9}"/>
    <cellStyle name="40% - Accent1 10 6 2" xfId="35871" xr:uid="{CCDAA9E5-DDFD-491C-A19B-45F5AA85B646}"/>
    <cellStyle name="40% - Accent1 10 7" xfId="28267" xr:uid="{E188ED82-23AE-4AF1-95B1-BC873B01BA6F}"/>
    <cellStyle name="40% - Accent1 11" xfId="2999" xr:uid="{00000000-0005-0000-0000-000080090000}"/>
    <cellStyle name="40% - Accent1 11 2" xfId="2998" xr:uid="{00000000-0005-0000-0000-000081090000}"/>
    <cellStyle name="40% - Accent1 11 2 2" xfId="20951" xr:uid="{D81547AB-BBAD-4CC7-90C1-D8AE1E3AD7B8}"/>
    <cellStyle name="40% - Accent1 11 2 2 2" xfId="35927" xr:uid="{20103597-6DB0-4574-8254-6AFA3654E460}"/>
    <cellStyle name="40% - Accent1 11 2 3" xfId="28323" xr:uid="{1FBC5B6B-EADF-442D-8C22-858284228077}"/>
    <cellStyle name="40% - Accent1 11 3" xfId="3002" xr:uid="{00000000-0005-0000-0000-000082090000}"/>
    <cellStyle name="40% - Accent1 11 3 2" xfId="5631" xr:uid="{00000000-0005-0000-0000-000083090000}"/>
    <cellStyle name="40% - Accent1 11 3 2 2" xfId="23281" xr:uid="{526B90C8-4121-42E6-851A-B733E0E0E1D0}"/>
    <cellStyle name="40% - Accent1 11 3 2 2 2" xfId="38252" xr:uid="{348165EC-40BD-47B6-8167-5537FB4B894A}"/>
    <cellStyle name="40% - Accent1 11 3 2 3" xfId="30649" xr:uid="{35E591CD-71B4-4884-A1EA-6DB86A74AEF6}"/>
    <cellStyle name="40% - Accent1 11 3 3" xfId="20955" xr:uid="{9697D60A-89B0-4194-A9E8-FA53734A6EB0}"/>
    <cellStyle name="40% - Accent1 11 3 3 2" xfId="35931" xr:uid="{214B9B9E-8AED-400B-842B-417006AA6B61}"/>
    <cellStyle name="40% - Accent1 11 3 4" xfId="28327" xr:uid="{C0FE2A8D-5098-4EE7-BEFE-67C3F31FF373}"/>
    <cellStyle name="40% - Accent1 11 4" xfId="20952" xr:uid="{EE418698-A760-48D6-BFBE-88A87FC0C8E8}"/>
    <cellStyle name="40% - Accent1 11 4 2" xfId="35928" xr:uid="{F44121DE-76AD-4D7F-8522-B6274D566D4D}"/>
    <cellStyle name="40% - Accent1 11 5" xfId="28324" xr:uid="{7DF695CC-139C-40C6-AC3C-F392EE206249}"/>
    <cellStyle name="40% - Accent1 12" xfId="5632" xr:uid="{00000000-0005-0000-0000-000084090000}"/>
    <cellStyle name="40% - Accent1 12 2" xfId="5633" xr:uid="{00000000-0005-0000-0000-000085090000}"/>
    <cellStyle name="40% - Accent1 12 2 2" xfId="23283" xr:uid="{2DFFAA7F-FC58-4614-B7E7-2CBE4805C261}"/>
    <cellStyle name="40% - Accent1 12 2 2 2" xfId="38254" xr:uid="{02EE65E6-DA31-4E59-8C1E-7009984D2931}"/>
    <cellStyle name="40% - Accent1 12 2 3" xfId="30651" xr:uid="{17BD9445-4A34-4198-A6B9-1ADF77AF1F4E}"/>
    <cellStyle name="40% - Accent1 12 3" xfId="5634" xr:uid="{00000000-0005-0000-0000-000086090000}"/>
    <cellStyle name="40% - Accent1 12 3 2" xfId="23284" xr:uid="{A6AD0871-B8AF-484B-A6C0-E90B3579FA91}"/>
    <cellStyle name="40% - Accent1 12 3 2 2" xfId="38255" xr:uid="{326F2981-07BB-4362-87FF-FD490A3DE12A}"/>
    <cellStyle name="40% - Accent1 12 3 3" xfId="30652" xr:uid="{F75B7AF1-43B9-48E5-A3AD-A87C971CD5FA}"/>
    <cellStyle name="40% - Accent1 12 4" xfId="23282" xr:uid="{5324DA6F-38D4-45C4-BA12-F966CE29DE09}"/>
    <cellStyle name="40% - Accent1 12 4 2" xfId="38253" xr:uid="{98B54F97-6371-472D-82F7-F378CF3DB8AE}"/>
    <cellStyle name="40% - Accent1 12 5" xfId="30650" xr:uid="{7E370777-9B65-4C2D-AD84-22FCE61C2170}"/>
    <cellStyle name="40% - Accent1 13" xfId="5635" xr:uid="{00000000-0005-0000-0000-000087090000}"/>
    <cellStyle name="40% - Accent1 13 2" xfId="5636" xr:uid="{00000000-0005-0000-0000-000088090000}"/>
    <cellStyle name="40% - Accent1 13 2 2" xfId="23286" xr:uid="{7DBB31D2-B6B5-4582-BAC4-D82531927C49}"/>
    <cellStyle name="40% - Accent1 13 2 2 2" xfId="38257" xr:uid="{19ED6A39-A19D-492A-A098-587426FD9134}"/>
    <cellStyle name="40% - Accent1 13 2 3" xfId="30654" xr:uid="{5A1B2395-9B27-4506-8AEE-02A0EBF74AE4}"/>
    <cellStyle name="40% - Accent1 13 3" xfId="5637" xr:uid="{00000000-0005-0000-0000-000089090000}"/>
    <cellStyle name="40% - Accent1 13 3 2" xfId="23287" xr:uid="{8FD10CB1-4862-4CCE-8636-C46D88286327}"/>
    <cellStyle name="40% - Accent1 13 3 2 2" xfId="38258" xr:uid="{48A42DFD-3D98-45C7-9760-1BCCADEAB25A}"/>
    <cellStyle name="40% - Accent1 13 3 3" xfId="30655" xr:uid="{BBDE1167-FF49-4FDF-BBF5-35C92EFE07A6}"/>
    <cellStyle name="40% - Accent1 13 4" xfId="23285" xr:uid="{DA2656E9-22A2-4905-A83D-4745912A4AD5}"/>
    <cellStyle name="40% - Accent1 13 4 2" xfId="38256" xr:uid="{137A0AE8-3D31-488E-AFE1-1FEB51969BCF}"/>
    <cellStyle name="40% - Accent1 13 5" xfId="30653" xr:uid="{B2D1BC15-4F53-4688-8F1C-A7D72279DEF7}"/>
    <cellStyle name="40% - Accent1 14" xfId="5638" xr:uid="{00000000-0005-0000-0000-00008A090000}"/>
    <cellStyle name="40% - Accent1 14 2" xfId="5639" xr:uid="{00000000-0005-0000-0000-00008B090000}"/>
    <cellStyle name="40% - Accent1 14 2 2" xfId="23288" xr:uid="{1A0FCC89-0DE3-4DE7-8F5B-E573992C6419}"/>
    <cellStyle name="40% - Accent1 14 2 2 2" xfId="38259" xr:uid="{152CE49B-25BB-4D54-B3BB-57FF6A415BE7}"/>
    <cellStyle name="40% - Accent1 14 2 3" xfId="30656" xr:uid="{01206A5E-6252-4C04-A069-E2BE3E0ACBA8}"/>
    <cellStyle name="40% - Accent1 15" xfId="5640" xr:uid="{00000000-0005-0000-0000-00008C090000}"/>
    <cellStyle name="40% - Accent1 15 2" xfId="23289" xr:uid="{B2ED9CF4-3C65-465F-9BE9-9AC8034F8C16}"/>
    <cellStyle name="40% - Accent1 15 2 2" xfId="38260" xr:uid="{AE635F49-00B2-416B-AD5F-B96C2FA627BA}"/>
    <cellStyle name="40% - Accent1 15 3" xfId="30657" xr:uid="{8D41338A-3CA8-4CAF-B028-C2AD72C752FC}"/>
    <cellStyle name="40% - Accent1 16" xfId="5641" xr:uid="{00000000-0005-0000-0000-00008D090000}"/>
    <cellStyle name="40% - Accent1 17" xfId="20640" xr:uid="{90EA6224-001C-44E6-B2D7-A814E3004A0A}"/>
    <cellStyle name="40% - Accent1 17 2" xfId="35641" xr:uid="{99B376E9-DCEC-4321-841D-781CA20B0903}"/>
    <cellStyle name="40% - Accent1 18" xfId="27944" xr:uid="{818F6881-BBFB-456C-81EB-41941096101D}"/>
    <cellStyle name="40% - Accent1 2" xfId="221" xr:uid="{00000000-0005-0000-0000-00003C000000}"/>
    <cellStyle name="40% - Accent1 2 2" xfId="5642" xr:uid="{00000000-0005-0000-0000-00008F090000}"/>
    <cellStyle name="40% - Accent1 2 3" xfId="5643" xr:uid="{00000000-0005-0000-0000-000090090000}"/>
    <cellStyle name="40% - Accent1 2 3 10" xfId="30658" xr:uid="{29B5A259-E646-4A24-BCFF-AF37F9DFDEDF}"/>
    <cellStyle name="40% - Accent1 2 3 2" xfId="5644" xr:uid="{00000000-0005-0000-0000-000091090000}"/>
    <cellStyle name="40% - Accent1 2 3 2 2" xfId="5645" xr:uid="{00000000-0005-0000-0000-000092090000}"/>
    <cellStyle name="40% - Accent1 2 3 2 2 2" xfId="5646" xr:uid="{00000000-0005-0000-0000-000093090000}"/>
    <cellStyle name="40% - Accent1 2 3 2 2 2 2" xfId="5647" xr:uid="{00000000-0005-0000-0000-000094090000}"/>
    <cellStyle name="40% - Accent1 2 3 2 2 2 2 2" xfId="23294" xr:uid="{33B83A72-9292-463C-8266-CDB4DC683AC7}"/>
    <cellStyle name="40% - Accent1 2 3 2 2 2 2 2 2" xfId="38265" xr:uid="{C380EF47-0D1D-42CB-B460-5948FD458BB2}"/>
    <cellStyle name="40% - Accent1 2 3 2 2 2 2 3" xfId="30662" xr:uid="{E984ABB7-83AD-42D1-9133-D69ADAF462A4}"/>
    <cellStyle name="40% - Accent1 2 3 2 2 2 3" xfId="5648" xr:uid="{00000000-0005-0000-0000-000095090000}"/>
    <cellStyle name="40% - Accent1 2 3 2 2 2 3 2" xfId="23295" xr:uid="{12D2F832-70A3-44A2-850D-74A1069CD2FA}"/>
    <cellStyle name="40% - Accent1 2 3 2 2 2 3 2 2" xfId="38266" xr:uid="{99FA3807-148A-4B7C-BEF8-A79323CF277A}"/>
    <cellStyle name="40% - Accent1 2 3 2 2 2 3 3" xfId="30663" xr:uid="{D991B025-26FB-4504-8002-9C7037C25378}"/>
    <cellStyle name="40% - Accent1 2 3 2 2 2 4" xfId="23293" xr:uid="{7DF425B3-BA69-4E43-8532-D17D2DCB8B29}"/>
    <cellStyle name="40% - Accent1 2 3 2 2 2 4 2" xfId="38264" xr:uid="{3638493A-7FFE-47F2-80D4-3CFE16FC6A04}"/>
    <cellStyle name="40% - Accent1 2 3 2 2 2 5" xfId="30661" xr:uid="{47809F2A-B38F-46EF-B3BB-6ED9B9D632DB}"/>
    <cellStyle name="40% - Accent1 2 3 2 2 3" xfId="5649" xr:uid="{00000000-0005-0000-0000-000096090000}"/>
    <cellStyle name="40% - Accent1 2 3 2 2 3 2" xfId="5650" xr:uid="{00000000-0005-0000-0000-000097090000}"/>
    <cellStyle name="40% - Accent1 2 3 2 2 3 2 2" xfId="23297" xr:uid="{51A9C152-F5F2-4C63-A9C3-ADD559952CE6}"/>
    <cellStyle name="40% - Accent1 2 3 2 2 3 2 2 2" xfId="38268" xr:uid="{588E98B1-0FFD-45AC-91E3-0F6979771ED2}"/>
    <cellStyle name="40% - Accent1 2 3 2 2 3 2 3" xfId="30665" xr:uid="{3C70F7BE-1101-4D40-9F50-3C6F9F4206CF}"/>
    <cellStyle name="40% - Accent1 2 3 2 2 3 3" xfId="23296" xr:uid="{A56B6F06-BA2B-4C53-B469-E8C20B880DC2}"/>
    <cellStyle name="40% - Accent1 2 3 2 2 3 3 2" xfId="38267" xr:uid="{2A3CAE19-2284-4FEB-8236-EAB1FD38E50E}"/>
    <cellStyle name="40% - Accent1 2 3 2 2 3 4" xfId="30664" xr:uid="{6ADE5E90-5512-4989-B00F-92D92BD40237}"/>
    <cellStyle name="40% - Accent1 2 3 2 2 4" xfId="5651" xr:uid="{00000000-0005-0000-0000-000098090000}"/>
    <cellStyle name="40% - Accent1 2 3 2 2 4 2" xfId="23298" xr:uid="{8577E61A-F90F-4E44-8617-E7D857E54933}"/>
    <cellStyle name="40% - Accent1 2 3 2 2 4 2 2" xfId="38269" xr:uid="{B6158CBD-9681-41B3-8DE1-3B7021584B42}"/>
    <cellStyle name="40% - Accent1 2 3 2 2 4 3" xfId="30666" xr:uid="{8A23B55C-4B5D-4E0A-B9ED-0094A5265296}"/>
    <cellStyle name="40% - Accent1 2 3 2 2 5" xfId="23292" xr:uid="{B4A8824D-D591-455F-A0A2-09BEC2FFDCA5}"/>
    <cellStyle name="40% - Accent1 2 3 2 2 5 2" xfId="38263" xr:uid="{FC072D76-2A47-4F5E-B0AF-0560D77FF19E}"/>
    <cellStyle name="40% - Accent1 2 3 2 2 6" xfId="30660" xr:uid="{8FB9BD41-49C9-4202-B19B-2A643DDB75AA}"/>
    <cellStyle name="40% - Accent1 2 3 2 3" xfId="5652" xr:uid="{00000000-0005-0000-0000-000099090000}"/>
    <cellStyle name="40% - Accent1 2 3 2 3 2" xfId="5653" xr:uid="{00000000-0005-0000-0000-00009A090000}"/>
    <cellStyle name="40% - Accent1 2 3 2 3 2 2" xfId="5654" xr:uid="{00000000-0005-0000-0000-00009B090000}"/>
    <cellStyle name="40% - Accent1 2 3 2 3 2 2 2" xfId="23301" xr:uid="{D97298AF-2E8F-4BC9-82D3-5DB09E47E839}"/>
    <cellStyle name="40% - Accent1 2 3 2 3 2 2 2 2" xfId="38272" xr:uid="{1CEC356C-D992-46F6-86B6-0D761F63C5A8}"/>
    <cellStyle name="40% - Accent1 2 3 2 3 2 2 3" xfId="30669" xr:uid="{07AEFC90-572B-491E-BDDF-C9760E1FCB98}"/>
    <cellStyle name="40% - Accent1 2 3 2 3 2 3" xfId="5655" xr:uid="{00000000-0005-0000-0000-00009C090000}"/>
    <cellStyle name="40% - Accent1 2 3 2 3 2 3 2" xfId="23302" xr:uid="{DFBE1D9E-79E1-4992-ABA2-78C1915F6C18}"/>
    <cellStyle name="40% - Accent1 2 3 2 3 2 3 2 2" xfId="38273" xr:uid="{E49FDCAA-A6A5-431F-8952-BEC396AED338}"/>
    <cellStyle name="40% - Accent1 2 3 2 3 2 3 3" xfId="30670" xr:uid="{637D7D35-F781-4990-BACC-109DBDEA39D7}"/>
    <cellStyle name="40% - Accent1 2 3 2 3 2 4" xfId="23300" xr:uid="{4BC6B503-3450-40A5-8846-EF62D9506DD1}"/>
    <cellStyle name="40% - Accent1 2 3 2 3 2 4 2" xfId="38271" xr:uid="{CD0A96EC-7FBC-4D47-93D9-7675C2903571}"/>
    <cellStyle name="40% - Accent1 2 3 2 3 2 5" xfId="30668" xr:uid="{A4D57BDE-669C-4CBB-B1FF-5D744A09BC1D}"/>
    <cellStyle name="40% - Accent1 2 3 2 3 3" xfId="5656" xr:uid="{00000000-0005-0000-0000-00009D090000}"/>
    <cellStyle name="40% - Accent1 2 3 2 3 3 2" xfId="5657" xr:uid="{00000000-0005-0000-0000-00009E090000}"/>
    <cellStyle name="40% - Accent1 2 3 2 3 3 2 2" xfId="23304" xr:uid="{E2707EC5-C13E-4734-B2FB-1EAF32FE2CB1}"/>
    <cellStyle name="40% - Accent1 2 3 2 3 3 2 2 2" xfId="38275" xr:uid="{95CD36F7-46F9-4D6E-8DED-4DCD9F7DD2E3}"/>
    <cellStyle name="40% - Accent1 2 3 2 3 3 2 3" xfId="30672" xr:uid="{4F80E384-CA86-499F-B1F4-7A6775DD8C48}"/>
    <cellStyle name="40% - Accent1 2 3 2 3 3 3" xfId="23303" xr:uid="{1A05D9B0-74A6-4159-9CDD-DB989ACA86ED}"/>
    <cellStyle name="40% - Accent1 2 3 2 3 3 3 2" xfId="38274" xr:uid="{DA3C4CFA-5354-4071-8954-13BAD6C4A82E}"/>
    <cellStyle name="40% - Accent1 2 3 2 3 3 4" xfId="30671" xr:uid="{029DA8BE-1CBA-4257-B2FD-5F47082B1F9C}"/>
    <cellStyle name="40% - Accent1 2 3 2 3 4" xfId="5658" xr:uid="{00000000-0005-0000-0000-00009F090000}"/>
    <cellStyle name="40% - Accent1 2 3 2 3 4 2" xfId="23305" xr:uid="{CA488E8B-FCFA-489A-84DD-8C8BC4DD2BA3}"/>
    <cellStyle name="40% - Accent1 2 3 2 3 4 2 2" xfId="38276" xr:uid="{4247CC58-499C-437C-9009-7753CE5C24B6}"/>
    <cellStyle name="40% - Accent1 2 3 2 3 4 3" xfId="30673" xr:uid="{449B8D29-E2E3-413E-8CE6-9455EB525748}"/>
    <cellStyle name="40% - Accent1 2 3 2 3 5" xfId="23299" xr:uid="{01E5BAC9-C383-4063-86AD-DF8025B089BA}"/>
    <cellStyle name="40% - Accent1 2 3 2 3 5 2" xfId="38270" xr:uid="{E110BF97-2EF3-49FF-9014-1690B7454FE2}"/>
    <cellStyle name="40% - Accent1 2 3 2 3 6" xfId="30667" xr:uid="{68013289-1963-4561-ACCD-D9C8E2EF4250}"/>
    <cellStyle name="40% - Accent1 2 3 2 4" xfId="5659" xr:uid="{00000000-0005-0000-0000-0000A0090000}"/>
    <cellStyle name="40% - Accent1 2 3 2 4 2" xfId="5660" xr:uid="{00000000-0005-0000-0000-0000A1090000}"/>
    <cellStyle name="40% - Accent1 2 3 2 4 2 2" xfId="23307" xr:uid="{706E1B7B-7E23-4269-BB0B-4B4A2A922BD5}"/>
    <cellStyle name="40% - Accent1 2 3 2 4 2 2 2" xfId="38278" xr:uid="{1E5785B0-D528-4C26-94C2-D8DF53000CF3}"/>
    <cellStyle name="40% - Accent1 2 3 2 4 2 3" xfId="30675" xr:uid="{BBA4FA71-B174-44F3-95CA-E921FB081749}"/>
    <cellStyle name="40% - Accent1 2 3 2 4 3" xfId="5661" xr:uid="{00000000-0005-0000-0000-0000A2090000}"/>
    <cellStyle name="40% - Accent1 2 3 2 4 3 2" xfId="23308" xr:uid="{97355336-14B4-4361-AA6D-B642F4A6A403}"/>
    <cellStyle name="40% - Accent1 2 3 2 4 3 2 2" xfId="38279" xr:uid="{763FDC29-2D30-49D1-9D58-6EAC907B2999}"/>
    <cellStyle name="40% - Accent1 2 3 2 4 3 3" xfId="30676" xr:uid="{DF53FBF2-ED0E-4263-95DD-BFF0989F743F}"/>
    <cellStyle name="40% - Accent1 2 3 2 4 4" xfId="23306" xr:uid="{D9EFB923-42CB-4F91-9AF9-ECF3AB42E2EC}"/>
    <cellStyle name="40% - Accent1 2 3 2 4 4 2" xfId="38277" xr:uid="{463CAE4A-6DCA-4F7D-BC25-E0C93BF59144}"/>
    <cellStyle name="40% - Accent1 2 3 2 4 5" xfId="30674" xr:uid="{6E9CE83F-946B-45E0-8AC0-92F2A9B8EB68}"/>
    <cellStyle name="40% - Accent1 2 3 2 5" xfId="5662" xr:uid="{00000000-0005-0000-0000-0000A3090000}"/>
    <cellStyle name="40% - Accent1 2 3 2 5 2" xfId="23309" xr:uid="{BBAD53BD-A38E-48CC-9330-BE6869AF7C62}"/>
    <cellStyle name="40% - Accent1 2 3 2 5 2 2" xfId="38280" xr:uid="{11EB1D29-E437-428C-9FFD-796B63B7C02A}"/>
    <cellStyle name="40% - Accent1 2 3 2 5 3" xfId="30677" xr:uid="{DBAE7EBF-FB67-44E8-BA07-361963E91CAE}"/>
    <cellStyle name="40% - Accent1 2 3 2 6" xfId="5663" xr:uid="{00000000-0005-0000-0000-0000A4090000}"/>
    <cellStyle name="40% - Accent1 2 3 2 6 2" xfId="5664" xr:uid="{00000000-0005-0000-0000-0000A5090000}"/>
    <cellStyle name="40% - Accent1 2 3 2 6 2 2" xfId="23311" xr:uid="{1FBEC66F-0AFA-4F00-A7CB-FA3D760929F8}"/>
    <cellStyle name="40% - Accent1 2 3 2 6 2 2 2" xfId="38282" xr:uid="{9740565C-FE2C-4F6C-A59D-3752488E0F59}"/>
    <cellStyle name="40% - Accent1 2 3 2 6 2 3" xfId="30679" xr:uid="{4745BCAE-A189-4872-B511-FB1436BCECE5}"/>
    <cellStyle name="40% - Accent1 2 3 2 6 3" xfId="23310" xr:uid="{041B35EC-7F99-4CAC-B65F-394417E55503}"/>
    <cellStyle name="40% - Accent1 2 3 2 6 3 2" xfId="38281" xr:uid="{A048B844-14E5-4BAF-877A-1FA22BF1D890}"/>
    <cellStyle name="40% - Accent1 2 3 2 6 4" xfId="30678" xr:uid="{5864380F-5FCE-432A-A80D-DBEC455F5309}"/>
    <cellStyle name="40% - Accent1 2 3 2 7" xfId="5665" xr:uid="{00000000-0005-0000-0000-0000A6090000}"/>
    <cellStyle name="40% - Accent1 2 3 2 7 2" xfId="23312" xr:uid="{03B27916-6EFB-4D98-9D01-BD0A12890536}"/>
    <cellStyle name="40% - Accent1 2 3 2 7 2 2" xfId="38283" xr:uid="{020F1724-3276-4E1B-8B25-3A074771D2CD}"/>
    <cellStyle name="40% - Accent1 2 3 2 7 3" xfId="30680" xr:uid="{D62B6E60-71F4-4FE0-AE77-AF13F6209E6C}"/>
    <cellStyle name="40% - Accent1 2 3 2 8" xfId="23291" xr:uid="{225A1C95-1445-4141-9637-AEAB25CD3284}"/>
    <cellStyle name="40% - Accent1 2 3 2 8 2" xfId="38262" xr:uid="{9C9C56C4-9F2D-4AEF-B471-22479CD54934}"/>
    <cellStyle name="40% - Accent1 2 3 2 9" xfId="30659" xr:uid="{2F65BE01-03A3-4A60-B375-8C987754008C}"/>
    <cellStyle name="40% - Accent1 2 3 3" xfId="5666" xr:uid="{00000000-0005-0000-0000-0000A7090000}"/>
    <cellStyle name="40% - Accent1 2 3 3 2" xfId="5667" xr:uid="{00000000-0005-0000-0000-0000A8090000}"/>
    <cellStyle name="40% - Accent1 2 3 3 2 2" xfId="5668" xr:uid="{00000000-0005-0000-0000-0000A9090000}"/>
    <cellStyle name="40% - Accent1 2 3 3 2 2 2" xfId="23315" xr:uid="{C446C5F9-844D-4ECC-A7F8-41BC96A43D37}"/>
    <cellStyle name="40% - Accent1 2 3 3 2 2 2 2" xfId="38286" xr:uid="{8FC26A87-7BAB-442F-9905-3E672942DC97}"/>
    <cellStyle name="40% - Accent1 2 3 3 2 2 3" xfId="30683" xr:uid="{EA5245A4-B580-4D3F-AD84-34CC60B89F03}"/>
    <cellStyle name="40% - Accent1 2 3 3 2 3" xfId="5669" xr:uid="{00000000-0005-0000-0000-0000AA090000}"/>
    <cellStyle name="40% - Accent1 2 3 3 2 3 2" xfId="23316" xr:uid="{445CE916-0FA8-4C0E-8443-28B13F9F4536}"/>
    <cellStyle name="40% - Accent1 2 3 3 2 3 2 2" xfId="38287" xr:uid="{9887AC1E-1357-4CC1-BB13-8C695D4A94A1}"/>
    <cellStyle name="40% - Accent1 2 3 3 2 3 3" xfId="30684" xr:uid="{362BE40B-D0B8-4369-83A6-C400E7E0801D}"/>
    <cellStyle name="40% - Accent1 2 3 3 2 4" xfId="23314" xr:uid="{0343D0D3-DA8F-43F7-BF29-C57147E5C096}"/>
    <cellStyle name="40% - Accent1 2 3 3 2 4 2" xfId="38285" xr:uid="{1346B064-638D-4AB1-A2EA-182BADA33988}"/>
    <cellStyle name="40% - Accent1 2 3 3 2 5" xfId="30682" xr:uid="{32966F95-2C10-46AE-945E-75FAA963A137}"/>
    <cellStyle name="40% - Accent1 2 3 3 3" xfId="5670" xr:uid="{00000000-0005-0000-0000-0000AB090000}"/>
    <cellStyle name="40% - Accent1 2 3 3 3 2" xfId="5671" xr:uid="{00000000-0005-0000-0000-0000AC090000}"/>
    <cellStyle name="40% - Accent1 2 3 3 3 2 2" xfId="23318" xr:uid="{EE571BC7-11B7-4AFC-9D0F-EEAA5867B4EC}"/>
    <cellStyle name="40% - Accent1 2 3 3 3 2 2 2" xfId="38289" xr:uid="{77CBF5CA-875A-4EBC-BD81-209C17D51AE9}"/>
    <cellStyle name="40% - Accent1 2 3 3 3 2 3" xfId="30686" xr:uid="{D831C545-C443-40A4-942A-18080183ED91}"/>
    <cellStyle name="40% - Accent1 2 3 3 3 3" xfId="23317" xr:uid="{087958BE-C6EB-47D2-BA03-A71BC45D890F}"/>
    <cellStyle name="40% - Accent1 2 3 3 3 3 2" xfId="38288" xr:uid="{6B53BB5B-6859-423C-8EDD-CA16C62BF761}"/>
    <cellStyle name="40% - Accent1 2 3 3 3 4" xfId="30685" xr:uid="{44F3C5B1-A13C-4254-BE67-BC61D65ED3D6}"/>
    <cellStyle name="40% - Accent1 2 3 3 4" xfId="5672" xr:uid="{00000000-0005-0000-0000-0000AD090000}"/>
    <cellStyle name="40% - Accent1 2 3 3 4 2" xfId="23319" xr:uid="{95E7DEE3-F6B0-4203-8C1A-3FE7C0B878E7}"/>
    <cellStyle name="40% - Accent1 2 3 3 4 2 2" xfId="38290" xr:uid="{8BD08E8C-9CC6-4218-950B-8B7630069009}"/>
    <cellStyle name="40% - Accent1 2 3 3 4 3" xfId="30687" xr:uid="{24138363-604B-4D03-9FC2-D482E4C95DC7}"/>
    <cellStyle name="40% - Accent1 2 3 3 5" xfId="23313" xr:uid="{DFD212A0-640D-43C2-857C-F89D11BC6E01}"/>
    <cellStyle name="40% - Accent1 2 3 3 5 2" xfId="38284" xr:uid="{A9AB9C09-1F68-4920-BEA4-39F4967A8B98}"/>
    <cellStyle name="40% - Accent1 2 3 3 6" xfId="30681" xr:uid="{FC27B0F6-18B8-4777-B2AD-F5393AB78A62}"/>
    <cellStyle name="40% - Accent1 2 3 4" xfId="5673" xr:uid="{00000000-0005-0000-0000-0000AE090000}"/>
    <cellStyle name="40% - Accent1 2 3 4 2" xfId="5674" xr:uid="{00000000-0005-0000-0000-0000AF090000}"/>
    <cellStyle name="40% - Accent1 2 3 4 2 2" xfId="5675" xr:uid="{00000000-0005-0000-0000-0000B0090000}"/>
    <cellStyle name="40% - Accent1 2 3 4 2 2 2" xfId="23322" xr:uid="{2F027B34-F01F-4F90-BA71-3CBBC0CB337F}"/>
    <cellStyle name="40% - Accent1 2 3 4 2 2 2 2" xfId="38293" xr:uid="{3656C6A5-B430-4F78-8F6B-7AA880BCEBDB}"/>
    <cellStyle name="40% - Accent1 2 3 4 2 2 3" xfId="30690" xr:uid="{06490A2A-9C7A-4F71-B9FC-67B554141DB8}"/>
    <cellStyle name="40% - Accent1 2 3 4 2 3" xfId="5676" xr:uid="{00000000-0005-0000-0000-0000B1090000}"/>
    <cellStyle name="40% - Accent1 2 3 4 2 3 2" xfId="23323" xr:uid="{FFC8D3B6-2813-40B5-88F2-DA9E314E23B7}"/>
    <cellStyle name="40% - Accent1 2 3 4 2 3 2 2" xfId="38294" xr:uid="{796099DE-56B5-40CD-BD2B-035E64F9DD15}"/>
    <cellStyle name="40% - Accent1 2 3 4 2 3 3" xfId="30691" xr:uid="{F20D9B15-B3C8-4C46-AA03-0A76B18A1831}"/>
    <cellStyle name="40% - Accent1 2 3 4 2 4" xfId="23321" xr:uid="{21BCFAEF-BBB1-46A3-B9FA-24F670C9D85B}"/>
    <cellStyle name="40% - Accent1 2 3 4 2 4 2" xfId="38292" xr:uid="{EEED2A4E-DB44-4415-9D9B-09BBF5C40BDC}"/>
    <cellStyle name="40% - Accent1 2 3 4 2 5" xfId="30689" xr:uid="{E6841B23-A3D9-462A-9563-FEBFCAC1FF2D}"/>
    <cellStyle name="40% - Accent1 2 3 4 3" xfId="5677" xr:uid="{00000000-0005-0000-0000-0000B2090000}"/>
    <cellStyle name="40% - Accent1 2 3 4 3 2" xfId="5678" xr:uid="{00000000-0005-0000-0000-0000B3090000}"/>
    <cellStyle name="40% - Accent1 2 3 4 3 2 2" xfId="23325" xr:uid="{E4DE8D6D-856A-48F3-824F-9B4EEB60A336}"/>
    <cellStyle name="40% - Accent1 2 3 4 3 2 2 2" xfId="38296" xr:uid="{0FFC26F7-604E-455D-ABB0-FF7E99701CA4}"/>
    <cellStyle name="40% - Accent1 2 3 4 3 2 3" xfId="30693" xr:uid="{A9A19249-112C-4227-BB7E-8E87C997517A}"/>
    <cellStyle name="40% - Accent1 2 3 4 3 3" xfId="23324" xr:uid="{DF6C11E4-D169-44F8-8632-5EA8A23CF8BD}"/>
    <cellStyle name="40% - Accent1 2 3 4 3 3 2" xfId="38295" xr:uid="{736A194A-6964-493A-96DE-8B2A52764882}"/>
    <cellStyle name="40% - Accent1 2 3 4 3 4" xfId="30692" xr:uid="{4A7B4179-2ADC-43C6-A6F3-B94B3932CFA1}"/>
    <cellStyle name="40% - Accent1 2 3 4 4" xfId="5679" xr:uid="{00000000-0005-0000-0000-0000B4090000}"/>
    <cellStyle name="40% - Accent1 2 3 4 4 2" xfId="23326" xr:uid="{90E4C1A8-8287-4355-A77D-8219D54F8FAA}"/>
    <cellStyle name="40% - Accent1 2 3 4 4 2 2" xfId="38297" xr:uid="{B4322BB2-EB5F-4E81-8181-4F6C65E3B880}"/>
    <cellStyle name="40% - Accent1 2 3 4 4 3" xfId="30694" xr:uid="{73DDE33F-EEC0-4DB9-861C-2FDFB992F26B}"/>
    <cellStyle name="40% - Accent1 2 3 4 5" xfId="23320" xr:uid="{68B20142-7338-4BF2-9383-E996B5D6EFB4}"/>
    <cellStyle name="40% - Accent1 2 3 4 5 2" xfId="38291" xr:uid="{76CF9E7A-529A-404F-BC8D-AA018F163742}"/>
    <cellStyle name="40% - Accent1 2 3 4 6" xfId="30688" xr:uid="{C6830FF3-80EB-4632-AC13-D61E2FAF75EE}"/>
    <cellStyle name="40% - Accent1 2 3 5" xfId="5680" xr:uid="{00000000-0005-0000-0000-0000B5090000}"/>
    <cellStyle name="40% - Accent1 2 3 5 2" xfId="5681" xr:uid="{00000000-0005-0000-0000-0000B6090000}"/>
    <cellStyle name="40% - Accent1 2 3 5 2 2" xfId="23328" xr:uid="{F2558C00-0677-487E-A9C8-4BBF59BCC21E}"/>
    <cellStyle name="40% - Accent1 2 3 5 2 2 2" xfId="38299" xr:uid="{843EF645-D51B-4141-94C7-B06CBFE6C461}"/>
    <cellStyle name="40% - Accent1 2 3 5 2 3" xfId="30696" xr:uid="{030A608B-4796-44E5-BE45-72FC45B29319}"/>
    <cellStyle name="40% - Accent1 2 3 5 3" xfId="5682" xr:uid="{00000000-0005-0000-0000-0000B7090000}"/>
    <cellStyle name="40% - Accent1 2 3 5 3 2" xfId="23329" xr:uid="{868DE22A-97B3-46E3-AD25-F70C5D908E31}"/>
    <cellStyle name="40% - Accent1 2 3 5 3 2 2" xfId="38300" xr:uid="{7B5420F2-F3DF-43D6-B3B5-4A361D3EC89D}"/>
    <cellStyle name="40% - Accent1 2 3 5 3 3" xfId="30697" xr:uid="{9B0EA784-112B-4C1D-99B1-0F3350B61FED}"/>
    <cellStyle name="40% - Accent1 2 3 5 4" xfId="23327" xr:uid="{FDD9A944-51D4-471C-8AE1-D5A9DCCB26A5}"/>
    <cellStyle name="40% - Accent1 2 3 5 4 2" xfId="38298" xr:uid="{F768F653-53BC-4DA4-B412-3AA035D55D2C}"/>
    <cellStyle name="40% - Accent1 2 3 5 5" xfId="30695" xr:uid="{05A2BBC5-A935-4E80-BE51-E16660F53D49}"/>
    <cellStyle name="40% - Accent1 2 3 6" xfId="5683" xr:uid="{00000000-0005-0000-0000-0000B8090000}"/>
    <cellStyle name="40% - Accent1 2 3 6 2" xfId="23330" xr:uid="{E8F49006-A973-4593-8C25-9D2D703D6080}"/>
    <cellStyle name="40% - Accent1 2 3 6 2 2" xfId="38301" xr:uid="{D341C44F-FB59-4E14-8D47-7F35B9E5C54D}"/>
    <cellStyle name="40% - Accent1 2 3 6 3" xfId="30698" xr:uid="{E0BD8877-5664-44A1-9A21-93F4F753E975}"/>
    <cellStyle name="40% - Accent1 2 3 7" xfId="5684" xr:uid="{00000000-0005-0000-0000-0000B9090000}"/>
    <cellStyle name="40% - Accent1 2 3 7 2" xfId="5685" xr:uid="{00000000-0005-0000-0000-0000BA090000}"/>
    <cellStyle name="40% - Accent1 2 3 7 2 2" xfId="23332" xr:uid="{1D49ABDD-7D88-40EA-8E7A-DCE46971397F}"/>
    <cellStyle name="40% - Accent1 2 3 7 2 2 2" xfId="38303" xr:uid="{B8951A70-C0B3-40D1-8A89-66BD7B30ECA3}"/>
    <cellStyle name="40% - Accent1 2 3 7 2 3" xfId="30700" xr:uid="{78EB2BCC-1704-488E-A034-AEDB92F3A4E5}"/>
    <cellStyle name="40% - Accent1 2 3 7 3" xfId="23331" xr:uid="{C5A50BC5-09B2-4D8D-8C68-4B38B2CDFC17}"/>
    <cellStyle name="40% - Accent1 2 3 7 3 2" xfId="38302" xr:uid="{56195CB4-E54F-443E-B7AC-5F4C4DE97949}"/>
    <cellStyle name="40% - Accent1 2 3 7 4" xfId="30699" xr:uid="{9B2DAABF-6D3B-4065-8F9E-418E6F963A7D}"/>
    <cellStyle name="40% - Accent1 2 3 8" xfId="5686" xr:uid="{00000000-0005-0000-0000-0000BB090000}"/>
    <cellStyle name="40% - Accent1 2 3 8 2" xfId="23333" xr:uid="{D12F05BA-A0F3-46ED-88B7-A3268134B408}"/>
    <cellStyle name="40% - Accent1 2 3 8 2 2" xfId="38304" xr:uid="{F857CA27-98F4-469B-99BC-BF589CA8059F}"/>
    <cellStyle name="40% - Accent1 2 3 8 3" xfId="30701" xr:uid="{94435AEA-B2D6-4CED-9D58-E98E3397B94F}"/>
    <cellStyle name="40% - Accent1 2 3 9" xfId="23290" xr:uid="{FE32A183-6DA0-44CA-92E1-8A4C8302DD56}"/>
    <cellStyle name="40% - Accent1 2 3 9 2" xfId="38261" xr:uid="{9D35A9AA-47A5-4988-B4F6-23E5BFA00662}"/>
    <cellStyle name="40% - Accent1 2 4" xfId="5687" xr:uid="{00000000-0005-0000-0000-0000BC090000}"/>
    <cellStyle name="40% - Accent1 2 4 10" xfId="30702" xr:uid="{469A5ED9-70B5-4BE5-BF57-29E19818D441}"/>
    <cellStyle name="40% - Accent1 2 4 2" xfId="5688" xr:uid="{00000000-0005-0000-0000-0000BD090000}"/>
    <cellStyle name="40% - Accent1 2 4 2 2" xfId="5689" xr:uid="{00000000-0005-0000-0000-0000BE090000}"/>
    <cellStyle name="40% - Accent1 2 4 2 2 2" xfId="5690" xr:uid="{00000000-0005-0000-0000-0000BF090000}"/>
    <cellStyle name="40% - Accent1 2 4 2 2 2 2" xfId="5691" xr:uid="{00000000-0005-0000-0000-0000C0090000}"/>
    <cellStyle name="40% - Accent1 2 4 2 2 2 2 2" xfId="23338" xr:uid="{4AFA3FA3-E357-4A92-AE8B-EE3DF50F959B}"/>
    <cellStyle name="40% - Accent1 2 4 2 2 2 2 2 2" xfId="38309" xr:uid="{C09A9F82-8712-4577-A7AA-C2081495D94E}"/>
    <cellStyle name="40% - Accent1 2 4 2 2 2 2 3" xfId="30706" xr:uid="{B39D8829-61DA-4F80-9B65-F9BE2FBC7BA6}"/>
    <cellStyle name="40% - Accent1 2 4 2 2 2 3" xfId="5692" xr:uid="{00000000-0005-0000-0000-0000C1090000}"/>
    <cellStyle name="40% - Accent1 2 4 2 2 2 3 2" xfId="23339" xr:uid="{01DA9514-FA5D-43AA-8D96-9B4017596714}"/>
    <cellStyle name="40% - Accent1 2 4 2 2 2 3 2 2" xfId="38310" xr:uid="{4273A1BC-352D-48F1-A816-A0A435E0329F}"/>
    <cellStyle name="40% - Accent1 2 4 2 2 2 3 3" xfId="30707" xr:uid="{1F286C73-8B85-4B4F-BD12-9E083F8BF83A}"/>
    <cellStyle name="40% - Accent1 2 4 2 2 2 4" xfId="23337" xr:uid="{BD0FE337-328B-49E8-A80A-A76ACC488AE6}"/>
    <cellStyle name="40% - Accent1 2 4 2 2 2 4 2" xfId="38308" xr:uid="{5EAFA815-D35C-466A-A982-176CF216FBC6}"/>
    <cellStyle name="40% - Accent1 2 4 2 2 2 5" xfId="30705" xr:uid="{97F91952-D43A-4571-B8FB-466C1810D346}"/>
    <cellStyle name="40% - Accent1 2 4 2 2 3" xfId="5693" xr:uid="{00000000-0005-0000-0000-0000C2090000}"/>
    <cellStyle name="40% - Accent1 2 4 2 2 3 2" xfId="5694" xr:uid="{00000000-0005-0000-0000-0000C3090000}"/>
    <cellStyle name="40% - Accent1 2 4 2 2 3 2 2" xfId="23341" xr:uid="{07650921-754F-4577-94D8-E914ABB01C25}"/>
    <cellStyle name="40% - Accent1 2 4 2 2 3 2 2 2" xfId="38312" xr:uid="{A1601B06-9E5B-42B5-9521-3240907DC4FF}"/>
    <cellStyle name="40% - Accent1 2 4 2 2 3 2 3" xfId="30709" xr:uid="{CC4F933C-FB81-4E2E-B631-8D93F0B9C795}"/>
    <cellStyle name="40% - Accent1 2 4 2 2 3 3" xfId="23340" xr:uid="{A9FC90F7-DED9-4E18-9E0B-D801520200BC}"/>
    <cellStyle name="40% - Accent1 2 4 2 2 3 3 2" xfId="38311" xr:uid="{E07EA369-5DAD-48B3-A327-F547DBFA019B}"/>
    <cellStyle name="40% - Accent1 2 4 2 2 3 4" xfId="30708" xr:uid="{3D89F116-CD2C-44C3-93EA-8C575C2763FE}"/>
    <cellStyle name="40% - Accent1 2 4 2 2 4" xfId="5695" xr:uid="{00000000-0005-0000-0000-0000C4090000}"/>
    <cellStyle name="40% - Accent1 2 4 2 2 4 2" xfId="23342" xr:uid="{49D85A92-4E60-4CFE-AE04-0A64801B4F2D}"/>
    <cellStyle name="40% - Accent1 2 4 2 2 4 2 2" xfId="38313" xr:uid="{A5026F48-CDFA-4893-A9EE-96F747FA705F}"/>
    <cellStyle name="40% - Accent1 2 4 2 2 4 3" xfId="30710" xr:uid="{8119F7AF-C987-4636-8A50-A7FBC401BE88}"/>
    <cellStyle name="40% - Accent1 2 4 2 2 5" xfId="23336" xr:uid="{68CAC857-11E5-4AA3-9DEE-AA601AE02FB0}"/>
    <cellStyle name="40% - Accent1 2 4 2 2 5 2" xfId="38307" xr:uid="{3264C58F-C994-4858-883E-2984E77FF54A}"/>
    <cellStyle name="40% - Accent1 2 4 2 2 6" xfId="30704" xr:uid="{25061573-97A5-43EC-B6D5-3377550D61C7}"/>
    <cellStyle name="40% - Accent1 2 4 2 3" xfId="5696" xr:uid="{00000000-0005-0000-0000-0000C5090000}"/>
    <cellStyle name="40% - Accent1 2 4 2 3 2" xfId="5697" xr:uid="{00000000-0005-0000-0000-0000C6090000}"/>
    <cellStyle name="40% - Accent1 2 4 2 3 2 2" xfId="5698" xr:uid="{00000000-0005-0000-0000-0000C7090000}"/>
    <cellStyle name="40% - Accent1 2 4 2 3 2 2 2" xfId="23345" xr:uid="{918EEFDE-C35E-41CD-9C80-0C0204A102B9}"/>
    <cellStyle name="40% - Accent1 2 4 2 3 2 2 2 2" xfId="38316" xr:uid="{BE1F627F-D65C-466B-8F00-F3B4204FE5A5}"/>
    <cellStyle name="40% - Accent1 2 4 2 3 2 2 3" xfId="30713" xr:uid="{75A5E270-D258-4454-96CC-E72B87481CD0}"/>
    <cellStyle name="40% - Accent1 2 4 2 3 2 3" xfId="5699" xr:uid="{00000000-0005-0000-0000-0000C8090000}"/>
    <cellStyle name="40% - Accent1 2 4 2 3 2 3 2" xfId="23346" xr:uid="{8E2A4ED4-B69A-4B31-B8DF-48BE647A4DF4}"/>
    <cellStyle name="40% - Accent1 2 4 2 3 2 3 2 2" xfId="38317" xr:uid="{5BBEB9C5-9CF7-47DF-ACDB-78C966DFA312}"/>
    <cellStyle name="40% - Accent1 2 4 2 3 2 3 3" xfId="30714" xr:uid="{7572D340-358A-4CD2-911D-BDC2F0AFF7F5}"/>
    <cellStyle name="40% - Accent1 2 4 2 3 2 4" xfId="23344" xr:uid="{5853E0ED-E7BD-4FB9-A664-2BAD8ADDCFEB}"/>
    <cellStyle name="40% - Accent1 2 4 2 3 2 4 2" xfId="38315" xr:uid="{516C4F4A-EBCA-4BE3-951E-611B25208936}"/>
    <cellStyle name="40% - Accent1 2 4 2 3 2 5" xfId="30712" xr:uid="{3801D3DE-E484-483E-A7CE-44446038AC54}"/>
    <cellStyle name="40% - Accent1 2 4 2 3 3" xfId="5700" xr:uid="{00000000-0005-0000-0000-0000C9090000}"/>
    <cellStyle name="40% - Accent1 2 4 2 3 3 2" xfId="5701" xr:uid="{00000000-0005-0000-0000-0000CA090000}"/>
    <cellStyle name="40% - Accent1 2 4 2 3 3 2 2" xfId="23348" xr:uid="{EB91F713-B2BF-4912-B1D1-48E8E6C3DCCF}"/>
    <cellStyle name="40% - Accent1 2 4 2 3 3 2 2 2" xfId="38319" xr:uid="{FBEB15E0-A4DC-4979-9917-480F39AE019E}"/>
    <cellStyle name="40% - Accent1 2 4 2 3 3 2 3" xfId="30716" xr:uid="{2524BEDF-C77A-4045-B5C8-0E357C882975}"/>
    <cellStyle name="40% - Accent1 2 4 2 3 3 3" xfId="23347" xr:uid="{F12FCA09-FEAD-4047-8814-2E4E498F0C9F}"/>
    <cellStyle name="40% - Accent1 2 4 2 3 3 3 2" xfId="38318" xr:uid="{319DE0DC-FC24-410E-BEE2-9C8CD2BE1E1A}"/>
    <cellStyle name="40% - Accent1 2 4 2 3 3 4" xfId="30715" xr:uid="{C6D77F6A-7464-4B46-9C21-19C007D3DD63}"/>
    <cellStyle name="40% - Accent1 2 4 2 3 4" xfId="5702" xr:uid="{00000000-0005-0000-0000-0000CB090000}"/>
    <cellStyle name="40% - Accent1 2 4 2 3 4 2" xfId="23349" xr:uid="{C7EA33AE-4B4C-4F91-BDFC-40BF3906A469}"/>
    <cellStyle name="40% - Accent1 2 4 2 3 4 2 2" xfId="38320" xr:uid="{B199D7DF-4C0A-444D-B206-15D4356A56DB}"/>
    <cellStyle name="40% - Accent1 2 4 2 3 4 3" xfId="30717" xr:uid="{9E50C342-9B08-4254-814A-D8318F6CA5AF}"/>
    <cellStyle name="40% - Accent1 2 4 2 3 5" xfId="23343" xr:uid="{91524F1F-DAAA-46B9-B842-A096D0845D83}"/>
    <cellStyle name="40% - Accent1 2 4 2 3 5 2" xfId="38314" xr:uid="{156EF7AD-0FCA-4F43-9931-CAE0769FCFF4}"/>
    <cellStyle name="40% - Accent1 2 4 2 3 6" xfId="30711" xr:uid="{B7736A12-1115-4BF1-A90A-8073E6AA3739}"/>
    <cellStyle name="40% - Accent1 2 4 2 4" xfId="5703" xr:uid="{00000000-0005-0000-0000-0000CC090000}"/>
    <cellStyle name="40% - Accent1 2 4 2 4 2" xfId="5704" xr:uid="{00000000-0005-0000-0000-0000CD090000}"/>
    <cellStyle name="40% - Accent1 2 4 2 4 2 2" xfId="23351" xr:uid="{79B01143-D951-4401-9692-91350E680E0D}"/>
    <cellStyle name="40% - Accent1 2 4 2 4 2 2 2" xfId="38322" xr:uid="{6846F9F2-82DA-4386-A785-6268CD959A4A}"/>
    <cellStyle name="40% - Accent1 2 4 2 4 2 3" xfId="30719" xr:uid="{BD3F305F-9537-4785-95AE-2B52167835F1}"/>
    <cellStyle name="40% - Accent1 2 4 2 4 3" xfId="5705" xr:uid="{00000000-0005-0000-0000-0000CE090000}"/>
    <cellStyle name="40% - Accent1 2 4 2 4 3 2" xfId="23352" xr:uid="{449149FA-5154-464C-81F3-5872AC6AF940}"/>
    <cellStyle name="40% - Accent1 2 4 2 4 3 2 2" xfId="38323" xr:uid="{5A525B5A-BC41-487C-B598-659BE42E4266}"/>
    <cellStyle name="40% - Accent1 2 4 2 4 3 3" xfId="30720" xr:uid="{409099B7-D8B4-49AB-8688-A8974989DB1C}"/>
    <cellStyle name="40% - Accent1 2 4 2 4 4" xfId="23350" xr:uid="{CF4EE763-BF9E-4DBF-BE44-0E57F67B5CFE}"/>
    <cellStyle name="40% - Accent1 2 4 2 4 4 2" xfId="38321" xr:uid="{A902E94B-3DA1-4AB1-BD8C-E046C08C728A}"/>
    <cellStyle name="40% - Accent1 2 4 2 4 5" xfId="30718" xr:uid="{6FC8E830-6866-487E-8A23-E145015B084B}"/>
    <cellStyle name="40% - Accent1 2 4 2 5" xfId="5706" xr:uid="{00000000-0005-0000-0000-0000CF090000}"/>
    <cellStyle name="40% - Accent1 2 4 2 5 2" xfId="23353" xr:uid="{83DDEE39-0510-49AB-94E2-D0ECA9CC1904}"/>
    <cellStyle name="40% - Accent1 2 4 2 5 2 2" xfId="38324" xr:uid="{BFE515F7-0660-4627-91D6-613F0AA02480}"/>
    <cellStyle name="40% - Accent1 2 4 2 5 3" xfId="30721" xr:uid="{E7E192B4-F22F-4B1D-87F1-3CE45FBF44B4}"/>
    <cellStyle name="40% - Accent1 2 4 2 6" xfId="5707" xr:uid="{00000000-0005-0000-0000-0000D0090000}"/>
    <cellStyle name="40% - Accent1 2 4 2 6 2" xfId="5708" xr:uid="{00000000-0005-0000-0000-0000D1090000}"/>
    <cellStyle name="40% - Accent1 2 4 2 6 2 2" xfId="23355" xr:uid="{D297583D-A77C-48C8-9690-BA00578366ED}"/>
    <cellStyle name="40% - Accent1 2 4 2 6 2 2 2" xfId="38326" xr:uid="{B01F7AC9-2A5C-4163-92F0-EF5ECD1B60B2}"/>
    <cellStyle name="40% - Accent1 2 4 2 6 2 3" xfId="30723" xr:uid="{23AD4D59-6347-49A5-96D2-B93D878ACB12}"/>
    <cellStyle name="40% - Accent1 2 4 2 6 3" xfId="23354" xr:uid="{4CAC0B76-E0D1-4EC1-B7A2-55A03F1E025B}"/>
    <cellStyle name="40% - Accent1 2 4 2 6 3 2" xfId="38325" xr:uid="{A1BA5AF9-56A8-4CCD-9959-905FFAE9B053}"/>
    <cellStyle name="40% - Accent1 2 4 2 6 4" xfId="30722" xr:uid="{508C808F-11B1-4443-B741-2AB0110549AF}"/>
    <cellStyle name="40% - Accent1 2 4 2 7" xfId="5709" xr:uid="{00000000-0005-0000-0000-0000D2090000}"/>
    <cellStyle name="40% - Accent1 2 4 2 7 2" xfId="23356" xr:uid="{B17046D5-7599-4AD4-86F9-A211C4491088}"/>
    <cellStyle name="40% - Accent1 2 4 2 7 2 2" xfId="38327" xr:uid="{1A7EDBD2-BCB0-49B6-86E3-B31C9DDF6A1E}"/>
    <cellStyle name="40% - Accent1 2 4 2 7 3" xfId="30724" xr:uid="{928E98B6-5D2E-45EC-81B3-25F60ABF2C42}"/>
    <cellStyle name="40% - Accent1 2 4 2 8" xfId="23335" xr:uid="{2D39C76F-4542-45DF-9907-6A2983683633}"/>
    <cellStyle name="40% - Accent1 2 4 2 8 2" xfId="38306" xr:uid="{B58D1753-DEB9-4FF7-BFA1-515A83177092}"/>
    <cellStyle name="40% - Accent1 2 4 2 9" xfId="30703" xr:uid="{FE9D993F-53DA-40F9-9228-1F28F0FCCFD6}"/>
    <cellStyle name="40% - Accent1 2 4 3" xfId="5710" xr:uid="{00000000-0005-0000-0000-0000D3090000}"/>
    <cellStyle name="40% - Accent1 2 4 3 2" xfId="5711" xr:uid="{00000000-0005-0000-0000-0000D4090000}"/>
    <cellStyle name="40% - Accent1 2 4 3 2 2" xfId="5712" xr:uid="{00000000-0005-0000-0000-0000D5090000}"/>
    <cellStyle name="40% - Accent1 2 4 3 2 2 2" xfId="23359" xr:uid="{E73CFC03-4ABB-4702-8C48-76408749D908}"/>
    <cellStyle name="40% - Accent1 2 4 3 2 2 2 2" xfId="38330" xr:uid="{B40AAB84-80BC-4407-9A91-2A229057DAEE}"/>
    <cellStyle name="40% - Accent1 2 4 3 2 2 3" xfId="30727" xr:uid="{422E219B-6755-4DAE-9666-881F70927A47}"/>
    <cellStyle name="40% - Accent1 2 4 3 2 3" xfId="5713" xr:uid="{00000000-0005-0000-0000-0000D6090000}"/>
    <cellStyle name="40% - Accent1 2 4 3 2 3 2" xfId="23360" xr:uid="{B9147424-3DA9-454D-8207-9E39EE42FB67}"/>
    <cellStyle name="40% - Accent1 2 4 3 2 3 2 2" xfId="38331" xr:uid="{F2D512AF-3185-4142-9C7F-3F29D8B29A6B}"/>
    <cellStyle name="40% - Accent1 2 4 3 2 3 3" xfId="30728" xr:uid="{382E4C2A-7651-4F94-A00A-1C3F7A9FD330}"/>
    <cellStyle name="40% - Accent1 2 4 3 2 4" xfId="23358" xr:uid="{F2388778-E39E-49DF-9AE6-20E3546E1FFC}"/>
    <cellStyle name="40% - Accent1 2 4 3 2 4 2" xfId="38329" xr:uid="{C928B3F6-F094-4648-9826-6A652A214DC3}"/>
    <cellStyle name="40% - Accent1 2 4 3 2 5" xfId="30726" xr:uid="{8BB9FC91-DABD-4DEF-8312-AD4BA42CAFCA}"/>
    <cellStyle name="40% - Accent1 2 4 3 3" xfId="5714" xr:uid="{00000000-0005-0000-0000-0000D7090000}"/>
    <cellStyle name="40% - Accent1 2 4 3 3 2" xfId="5715" xr:uid="{00000000-0005-0000-0000-0000D8090000}"/>
    <cellStyle name="40% - Accent1 2 4 3 3 2 2" xfId="23362" xr:uid="{EDE8A6B1-7BFF-4468-92F0-614666B822B7}"/>
    <cellStyle name="40% - Accent1 2 4 3 3 2 2 2" xfId="38333" xr:uid="{E37BB183-ED69-4489-8A89-8502DB96820E}"/>
    <cellStyle name="40% - Accent1 2 4 3 3 2 3" xfId="30730" xr:uid="{470B2C07-AAAD-4606-8FF0-20E53C7059BC}"/>
    <cellStyle name="40% - Accent1 2 4 3 3 3" xfId="23361" xr:uid="{BBCC96FB-41F4-4438-8C5A-6C0D8502F064}"/>
    <cellStyle name="40% - Accent1 2 4 3 3 3 2" xfId="38332" xr:uid="{819DCA35-B540-4619-9312-E865CD09DAB6}"/>
    <cellStyle name="40% - Accent1 2 4 3 3 4" xfId="30729" xr:uid="{BB0B1F9A-8567-476E-8FC5-1948839C0628}"/>
    <cellStyle name="40% - Accent1 2 4 3 4" xfId="5716" xr:uid="{00000000-0005-0000-0000-0000D9090000}"/>
    <cellStyle name="40% - Accent1 2 4 3 4 2" xfId="23363" xr:uid="{FF244D60-5C95-41F8-8E43-F641B64559A3}"/>
    <cellStyle name="40% - Accent1 2 4 3 4 2 2" xfId="38334" xr:uid="{4707D58A-0CBE-40B5-9147-67D6622091AB}"/>
    <cellStyle name="40% - Accent1 2 4 3 4 3" xfId="30731" xr:uid="{245072EE-B0C5-482E-91CD-4547F9661905}"/>
    <cellStyle name="40% - Accent1 2 4 3 5" xfId="23357" xr:uid="{494AB385-1F32-4A3D-88A1-D984DC3A52EC}"/>
    <cellStyle name="40% - Accent1 2 4 3 5 2" xfId="38328" xr:uid="{17715D67-F0C7-4C79-92DF-E3FA1A7A39A4}"/>
    <cellStyle name="40% - Accent1 2 4 3 6" xfId="30725" xr:uid="{68ADF2E5-B7C4-4146-B6D9-D3C32E2D420E}"/>
    <cellStyle name="40% - Accent1 2 4 4" xfId="5717" xr:uid="{00000000-0005-0000-0000-0000DA090000}"/>
    <cellStyle name="40% - Accent1 2 4 4 2" xfId="5718" xr:uid="{00000000-0005-0000-0000-0000DB090000}"/>
    <cellStyle name="40% - Accent1 2 4 4 2 2" xfId="5719" xr:uid="{00000000-0005-0000-0000-0000DC090000}"/>
    <cellStyle name="40% - Accent1 2 4 4 2 2 2" xfId="23366" xr:uid="{665EFA0F-04D4-4671-A28A-FD0115BC6295}"/>
    <cellStyle name="40% - Accent1 2 4 4 2 2 2 2" xfId="38337" xr:uid="{DEAFDA41-6351-431A-B1FB-9A42CCAED112}"/>
    <cellStyle name="40% - Accent1 2 4 4 2 2 3" xfId="30734" xr:uid="{EA892134-7AC9-45E3-A1FE-F67A748DB95A}"/>
    <cellStyle name="40% - Accent1 2 4 4 2 3" xfId="5720" xr:uid="{00000000-0005-0000-0000-0000DD090000}"/>
    <cellStyle name="40% - Accent1 2 4 4 2 3 2" xfId="23367" xr:uid="{D40992FD-9DA5-4525-9BF8-21DAC2017834}"/>
    <cellStyle name="40% - Accent1 2 4 4 2 3 2 2" xfId="38338" xr:uid="{2AD772F2-F10B-4177-AB57-CA4DFC4E0B54}"/>
    <cellStyle name="40% - Accent1 2 4 4 2 3 3" xfId="30735" xr:uid="{7DAD2C9B-5829-4208-8CFB-C1DC9C942902}"/>
    <cellStyle name="40% - Accent1 2 4 4 2 4" xfId="23365" xr:uid="{B7A4B742-37E4-4134-9934-455964C29FB0}"/>
    <cellStyle name="40% - Accent1 2 4 4 2 4 2" xfId="38336" xr:uid="{E2A7101A-FF7D-4D7D-8D6C-7DC4A5858A39}"/>
    <cellStyle name="40% - Accent1 2 4 4 2 5" xfId="30733" xr:uid="{8C394C11-6382-4404-A5D3-B5FB22EB0CC1}"/>
    <cellStyle name="40% - Accent1 2 4 4 3" xfId="5721" xr:uid="{00000000-0005-0000-0000-0000DE090000}"/>
    <cellStyle name="40% - Accent1 2 4 4 3 2" xfId="5722" xr:uid="{00000000-0005-0000-0000-0000DF090000}"/>
    <cellStyle name="40% - Accent1 2 4 4 3 2 2" xfId="23369" xr:uid="{D2A3D199-552A-4067-957C-CF88A5D7C6A7}"/>
    <cellStyle name="40% - Accent1 2 4 4 3 2 2 2" xfId="38340" xr:uid="{926F6671-BE25-4EAF-9A4D-2E6001B9705D}"/>
    <cellStyle name="40% - Accent1 2 4 4 3 2 3" xfId="30737" xr:uid="{028F7B00-E5FC-4845-9AA1-BF9FBF277DB7}"/>
    <cellStyle name="40% - Accent1 2 4 4 3 3" xfId="23368" xr:uid="{416215C0-B78C-43B4-A929-BB369373B24A}"/>
    <cellStyle name="40% - Accent1 2 4 4 3 3 2" xfId="38339" xr:uid="{137AF9F5-B08D-415E-8BD3-28A5AAA35320}"/>
    <cellStyle name="40% - Accent1 2 4 4 3 4" xfId="30736" xr:uid="{C765F2F7-CFC0-4512-A3BD-B09D120BEC62}"/>
    <cellStyle name="40% - Accent1 2 4 4 4" xfId="5723" xr:uid="{00000000-0005-0000-0000-0000E0090000}"/>
    <cellStyle name="40% - Accent1 2 4 4 4 2" xfId="23370" xr:uid="{830A4D6C-E57E-4FC5-B0F2-2624D77F916D}"/>
    <cellStyle name="40% - Accent1 2 4 4 4 2 2" xfId="38341" xr:uid="{5A29D2B5-F5FE-421C-84B8-CA22AB585128}"/>
    <cellStyle name="40% - Accent1 2 4 4 4 3" xfId="30738" xr:uid="{1A6D045D-0E5D-402E-BDA1-C5C8F255F091}"/>
    <cellStyle name="40% - Accent1 2 4 4 5" xfId="23364" xr:uid="{974B86D7-22F5-4E0B-8EE5-51295831EA81}"/>
    <cellStyle name="40% - Accent1 2 4 4 5 2" xfId="38335" xr:uid="{B292A0BA-8C1F-4D74-A01A-D9ECE965C7A7}"/>
    <cellStyle name="40% - Accent1 2 4 4 6" xfId="30732" xr:uid="{101AE89D-2360-4CE2-ADAE-4FA2E505B455}"/>
    <cellStyle name="40% - Accent1 2 4 5" xfId="5724" xr:uid="{00000000-0005-0000-0000-0000E1090000}"/>
    <cellStyle name="40% - Accent1 2 4 5 2" xfId="5725" xr:uid="{00000000-0005-0000-0000-0000E2090000}"/>
    <cellStyle name="40% - Accent1 2 4 5 2 2" xfId="23372" xr:uid="{BD7E29B1-EE6B-4890-873F-128FCD7DC8B1}"/>
    <cellStyle name="40% - Accent1 2 4 5 2 2 2" xfId="38343" xr:uid="{8E45BF12-F168-4AF5-A5B3-9EC374F22C71}"/>
    <cellStyle name="40% - Accent1 2 4 5 2 3" xfId="30740" xr:uid="{23295831-ECB9-4DB9-8B71-0D86688F851D}"/>
    <cellStyle name="40% - Accent1 2 4 5 3" xfId="5726" xr:uid="{00000000-0005-0000-0000-0000E3090000}"/>
    <cellStyle name="40% - Accent1 2 4 5 3 2" xfId="23373" xr:uid="{D9748B74-0D01-47EC-AA73-95DBE9EB8CD8}"/>
    <cellStyle name="40% - Accent1 2 4 5 3 2 2" xfId="38344" xr:uid="{C3301267-1E0E-4924-8B31-A22261F24ABE}"/>
    <cellStyle name="40% - Accent1 2 4 5 3 3" xfId="30741" xr:uid="{F51A893F-9F07-4C3E-824D-EE887CA9E487}"/>
    <cellStyle name="40% - Accent1 2 4 5 4" xfId="23371" xr:uid="{42C76F45-EBF7-4048-AE79-4E1F1CCCB29B}"/>
    <cellStyle name="40% - Accent1 2 4 5 4 2" xfId="38342" xr:uid="{03BF4B08-537B-4527-8C4B-9B0CF7B5B79C}"/>
    <cellStyle name="40% - Accent1 2 4 5 5" xfId="30739" xr:uid="{BAC38182-12BB-4647-989D-4B956D3DECB0}"/>
    <cellStyle name="40% - Accent1 2 4 6" xfId="5727" xr:uid="{00000000-0005-0000-0000-0000E4090000}"/>
    <cellStyle name="40% - Accent1 2 4 6 2" xfId="23374" xr:uid="{8D6B4839-F75F-4D2A-834F-47A0D313BA59}"/>
    <cellStyle name="40% - Accent1 2 4 6 2 2" xfId="38345" xr:uid="{F25F3639-CBB3-4B17-8AFD-6AD07C80E84A}"/>
    <cellStyle name="40% - Accent1 2 4 6 3" xfId="30742" xr:uid="{9E703892-01E4-46EE-9976-DFDBB2CBD3D6}"/>
    <cellStyle name="40% - Accent1 2 4 7" xfId="5728" xr:uid="{00000000-0005-0000-0000-0000E5090000}"/>
    <cellStyle name="40% - Accent1 2 4 7 2" xfId="5729" xr:uid="{00000000-0005-0000-0000-0000E6090000}"/>
    <cellStyle name="40% - Accent1 2 4 7 2 2" xfId="23376" xr:uid="{188B4F55-0AC4-4FD5-BFA5-0E15209DE4C7}"/>
    <cellStyle name="40% - Accent1 2 4 7 2 2 2" xfId="38347" xr:uid="{9C90D248-A9B7-4EA4-8A4B-B7102CCD56FE}"/>
    <cellStyle name="40% - Accent1 2 4 7 2 3" xfId="30744" xr:uid="{62AC9758-9FAA-4B91-AA61-6B6A7C02D980}"/>
    <cellStyle name="40% - Accent1 2 4 7 3" xfId="23375" xr:uid="{1D185BB1-60BA-4954-8247-587080909C04}"/>
    <cellStyle name="40% - Accent1 2 4 7 3 2" xfId="38346" xr:uid="{71DA46BD-1973-4824-8EAC-069545A1D58B}"/>
    <cellStyle name="40% - Accent1 2 4 7 4" xfId="30743" xr:uid="{E1EAA201-B0FB-4EA8-9CDA-871715644381}"/>
    <cellStyle name="40% - Accent1 2 4 8" xfId="5730" xr:uid="{00000000-0005-0000-0000-0000E7090000}"/>
    <cellStyle name="40% - Accent1 2 4 8 2" xfId="23377" xr:uid="{285C3D61-F634-432E-BE24-0CAD4D6D757A}"/>
    <cellStyle name="40% - Accent1 2 4 8 2 2" xfId="38348" xr:uid="{3333484A-97E3-40BF-9F46-D6F71DDE1C61}"/>
    <cellStyle name="40% - Accent1 2 4 8 3" xfId="30745" xr:uid="{F7B9C7EC-2A13-4BD6-BE15-1DE9589414AB}"/>
    <cellStyle name="40% - Accent1 2 4 9" xfId="23334" xr:uid="{4DFBE3C4-F7CF-46C0-9111-A1E723119C03}"/>
    <cellStyle name="40% - Accent1 2 4 9 2" xfId="38305" xr:uid="{30E6234D-E0F0-452D-9E71-842D0CED8490}"/>
    <cellStyle name="40% - Accent1 2 5" xfId="5731" xr:uid="{00000000-0005-0000-0000-0000E8090000}"/>
    <cellStyle name="40% - Accent1 2 5 10" xfId="30746" xr:uid="{8A126CAA-EB62-49D3-8759-29643C62BF86}"/>
    <cellStyle name="40% - Accent1 2 5 2" xfId="5732" xr:uid="{00000000-0005-0000-0000-0000E9090000}"/>
    <cellStyle name="40% - Accent1 2 5 2 2" xfId="5733" xr:uid="{00000000-0005-0000-0000-0000EA090000}"/>
    <cellStyle name="40% - Accent1 2 5 2 2 2" xfId="5734" xr:uid="{00000000-0005-0000-0000-0000EB090000}"/>
    <cellStyle name="40% - Accent1 2 5 2 2 2 2" xfId="5735" xr:uid="{00000000-0005-0000-0000-0000EC090000}"/>
    <cellStyle name="40% - Accent1 2 5 2 2 2 2 2" xfId="23382" xr:uid="{159A307E-2E71-4FEE-8ABC-716255CCA437}"/>
    <cellStyle name="40% - Accent1 2 5 2 2 2 2 2 2" xfId="38353" xr:uid="{E0F6111A-AB83-41E0-8644-CB6A3275B569}"/>
    <cellStyle name="40% - Accent1 2 5 2 2 2 2 3" xfId="30750" xr:uid="{F9A44924-5FCF-4C24-96BC-0A0D933A53D4}"/>
    <cellStyle name="40% - Accent1 2 5 2 2 2 3" xfId="5736" xr:uid="{00000000-0005-0000-0000-0000ED090000}"/>
    <cellStyle name="40% - Accent1 2 5 2 2 2 3 2" xfId="23383" xr:uid="{F3209F7F-1496-4970-AB7C-21D20F41DDC5}"/>
    <cellStyle name="40% - Accent1 2 5 2 2 2 3 2 2" xfId="38354" xr:uid="{9DCDFF65-C008-4D1B-8602-C2C1363F6B41}"/>
    <cellStyle name="40% - Accent1 2 5 2 2 2 3 3" xfId="30751" xr:uid="{6F30EC70-C7F2-414D-8F91-E4994E83ABA0}"/>
    <cellStyle name="40% - Accent1 2 5 2 2 2 4" xfId="23381" xr:uid="{C3BBBDF0-132D-47C2-83D7-3F756B5C0C56}"/>
    <cellStyle name="40% - Accent1 2 5 2 2 2 4 2" xfId="38352" xr:uid="{C8F2A60A-F425-454D-8ECB-721E4792C4AC}"/>
    <cellStyle name="40% - Accent1 2 5 2 2 2 5" xfId="30749" xr:uid="{36C4AB47-383C-4F65-B82E-54FDA6F1327B}"/>
    <cellStyle name="40% - Accent1 2 5 2 2 3" xfId="5737" xr:uid="{00000000-0005-0000-0000-0000EE090000}"/>
    <cellStyle name="40% - Accent1 2 5 2 2 3 2" xfId="5738" xr:uid="{00000000-0005-0000-0000-0000EF090000}"/>
    <cellStyle name="40% - Accent1 2 5 2 2 3 2 2" xfId="23385" xr:uid="{34EBC20B-0EC7-4F19-91DD-5BEBEFD467FD}"/>
    <cellStyle name="40% - Accent1 2 5 2 2 3 2 2 2" xfId="38356" xr:uid="{DCE30521-0822-40A5-9087-450DCFFAB2E3}"/>
    <cellStyle name="40% - Accent1 2 5 2 2 3 2 3" xfId="30753" xr:uid="{D5E10791-BD72-4447-8237-7C4A1D6F4B35}"/>
    <cellStyle name="40% - Accent1 2 5 2 2 3 3" xfId="23384" xr:uid="{6EDEB7BD-D209-405B-8E7F-C508611125A5}"/>
    <cellStyle name="40% - Accent1 2 5 2 2 3 3 2" xfId="38355" xr:uid="{186FE909-84E2-48CF-9AF3-0F75DBD33D35}"/>
    <cellStyle name="40% - Accent1 2 5 2 2 3 4" xfId="30752" xr:uid="{7535493E-E5BA-4FA2-BA99-271CDFAB687B}"/>
    <cellStyle name="40% - Accent1 2 5 2 2 4" xfId="5739" xr:uid="{00000000-0005-0000-0000-0000F0090000}"/>
    <cellStyle name="40% - Accent1 2 5 2 2 4 2" xfId="23386" xr:uid="{4C11D0FA-03A9-4FB3-9120-C6F76EC3F396}"/>
    <cellStyle name="40% - Accent1 2 5 2 2 4 2 2" xfId="38357" xr:uid="{280AFAC0-97C5-4AD3-A124-B7D337104A79}"/>
    <cellStyle name="40% - Accent1 2 5 2 2 4 3" xfId="30754" xr:uid="{4BFEC2B7-45A6-45A6-B5AC-813C60CF6E9E}"/>
    <cellStyle name="40% - Accent1 2 5 2 2 5" xfId="23380" xr:uid="{6555A7F9-9EFE-4ACD-B691-4B867C8E0CDD}"/>
    <cellStyle name="40% - Accent1 2 5 2 2 5 2" xfId="38351" xr:uid="{2E32AE54-4192-4778-B1DF-C7CAF4C445F8}"/>
    <cellStyle name="40% - Accent1 2 5 2 2 6" xfId="30748" xr:uid="{2BBA0344-C4F4-4423-832E-3D8FB872A959}"/>
    <cellStyle name="40% - Accent1 2 5 2 3" xfId="5740" xr:uid="{00000000-0005-0000-0000-0000F1090000}"/>
    <cellStyle name="40% - Accent1 2 5 2 3 2" xfId="5741" xr:uid="{00000000-0005-0000-0000-0000F2090000}"/>
    <cellStyle name="40% - Accent1 2 5 2 3 2 2" xfId="5742" xr:uid="{00000000-0005-0000-0000-0000F3090000}"/>
    <cellStyle name="40% - Accent1 2 5 2 3 2 2 2" xfId="23389" xr:uid="{D9C5F7D9-81B1-4D25-BCB7-783659FDFF06}"/>
    <cellStyle name="40% - Accent1 2 5 2 3 2 2 2 2" xfId="38360" xr:uid="{63403D52-16FC-4BA4-B529-28FBE2396B43}"/>
    <cellStyle name="40% - Accent1 2 5 2 3 2 2 3" xfId="30757" xr:uid="{97953435-5D54-4028-94C6-2E735314D63F}"/>
    <cellStyle name="40% - Accent1 2 5 2 3 2 3" xfId="5743" xr:uid="{00000000-0005-0000-0000-0000F4090000}"/>
    <cellStyle name="40% - Accent1 2 5 2 3 2 3 2" xfId="23390" xr:uid="{ACBF27D6-5F98-46E8-9DF9-86C19898657A}"/>
    <cellStyle name="40% - Accent1 2 5 2 3 2 3 2 2" xfId="38361" xr:uid="{9F67322F-3B1E-4E29-9E6D-1B14CE45C3E5}"/>
    <cellStyle name="40% - Accent1 2 5 2 3 2 3 3" xfId="30758" xr:uid="{4E489C59-5AFB-4FB9-9204-08E333F4EDFE}"/>
    <cellStyle name="40% - Accent1 2 5 2 3 2 4" xfId="23388" xr:uid="{BAFDCD86-F90A-4001-853F-C33124342E5C}"/>
    <cellStyle name="40% - Accent1 2 5 2 3 2 4 2" xfId="38359" xr:uid="{FDB2FA72-DFFF-426A-87C9-11FA966B9BA0}"/>
    <cellStyle name="40% - Accent1 2 5 2 3 2 5" xfId="30756" xr:uid="{B2587144-EB2D-45E5-80E7-96DC5E8A763E}"/>
    <cellStyle name="40% - Accent1 2 5 2 3 3" xfId="5744" xr:uid="{00000000-0005-0000-0000-0000F5090000}"/>
    <cellStyle name="40% - Accent1 2 5 2 3 3 2" xfId="5745" xr:uid="{00000000-0005-0000-0000-0000F6090000}"/>
    <cellStyle name="40% - Accent1 2 5 2 3 3 2 2" xfId="23392" xr:uid="{0AC2DE00-7AF7-473A-931B-C7302A2CC576}"/>
    <cellStyle name="40% - Accent1 2 5 2 3 3 2 2 2" xfId="38363" xr:uid="{6FE385D5-52A6-4071-8925-9EECD6824822}"/>
    <cellStyle name="40% - Accent1 2 5 2 3 3 2 3" xfId="30760" xr:uid="{4A227B74-BBEA-4134-B002-C5FB62231EC3}"/>
    <cellStyle name="40% - Accent1 2 5 2 3 3 3" xfId="23391" xr:uid="{A810F260-0A46-49E7-BE19-9B5F90A3C7D2}"/>
    <cellStyle name="40% - Accent1 2 5 2 3 3 3 2" xfId="38362" xr:uid="{7AB17403-AE3D-41FB-912D-D976058CE80C}"/>
    <cellStyle name="40% - Accent1 2 5 2 3 3 4" xfId="30759" xr:uid="{3B3DBC38-6936-4869-AD47-DE2136EB4194}"/>
    <cellStyle name="40% - Accent1 2 5 2 3 4" xfId="5746" xr:uid="{00000000-0005-0000-0000-0000F7090000}"/>
    <cellStyle name="40% - Accent1 2 5 2 3 4 2" xfId="23393" xr:uid="{761C3834-C0F8-464D-8592-63DE6584A858}"/>
    <cellStyle name="40% - Accent1 2 5 2 3 4 2 2" xfId="38364" xr:uid="{9904B356-7669-40B7-A189-C70B23A032A0}"/>
    <cellStyle name="40% - Accent1 2 5 2 3 4 3" xfId="30761" xr:uid="{937681EC-067A-4D92-903D-18604D980F39}"/>
    <cellStyle name="40% - Accent1 2 5 2 3 5" xfId="23387" xr:uid="{A090426B-695C-46D7-B499-4D82DF2A08A4}"/>
    <cellStyle name="40% - Accent1 2 5 2 3 5 2" xfId="38358" xr:uid="{74059BC4-DD83-4734-BB3C-1283BA79FBA6}"/>
    <cellStyle name="40% - Accent1 2 5 2 3 6" xfId="30755" xr:uid="{4E7BFE97-9D34-4064-9699-2C8D6EF5510B}"/>
    <cellStyle name="40% - Accent1 2 5 2 4" xfId="5747" xr:uid="{00000000-0005-0000-0000-0000F8090000}"/>
    <cellStyle name="40% - Accent1 2 5 2 4 2" xfId="5748" xr:uid="{00000000-0005-0000-0000-0000F9090000}"/>
    <cellStyle name="40% - Accent1 2 5 2 4 2 2" xfId="23395" xr:uid="{187FFBE4-75DA-43A5-9923-702F127D0B7A}"/>
    <cellStyle name="40% - Accent1 2 5 2 4 2 2 2" xfId="38366" xr:uid="{05D09E07-0153-40DA-9100-2184A54B2972}"/>
    <cellStyle name="40% - Accent1 2 5 2 4 2 3" xfId="30763" xr:uid="{BA849F5E-02E6-4B4D-AFDB-86440A139451}"/>
    <cellStyle name="40% - Accent1 2 5 2 4 3" xfId="5749" xr:uid="{00000000-0005-0000-0000-0000FA090000}"/>
    <cellStyle name="40% - Accent1 2 5 2 4 3 2" xfId="23396" xr:uid="{AEC3E167-EB3B-40BE-883D-EF19CC297776}"/>
    <cellStyle name="40% - Accent1 2 5 2 4 3 2 2" xfId="38367" xr:uid="{8BE1AEA6-5B8F-49F6-99FE-4E7A06A10C62}"/>
    <cellStyle name="40% - Accent1 2 5 2 4 3 3" xfId="30764" xr:uid="{71CBABAB-1D20-433E-BD6E-5322AEACDB22}"/>
    <cellStyle name="40% - Accent1 2 5 2 4 4" xfId="23394" xr:uid="{BAF65D64-5E36-4D42-9A0E-35B05C3C162D}"/>
    <cellStyle name="40% - Accent1 2 5 2 4 4 2" xfId="38365" xr:uid="{89EA2515-26D1-4379-801A-EE5AD612DF76}"/>
    <cellStyle name="40% - Accent1 2 5 2 4 5" xfId="30762" xr:uid="{349C8264-25C5-4402-A404-A464CED14962}"/>
    <cellStyle name="40% - Accent1 2 5 2 5" xfId="5750" xr:uid="{00000000-0005-0000-0000-0000FB090000}"/>
    <cellStyle name="40% - Accent1 2 5 2 5 2" xfId="23397" xr:uid="{8B2DC130-81DD-4D4E-B586-C4FB046CB684}"/>
    <cellStyle name="40% - Accent1 2 5 2 5 2 2" xfId="38368" xr:uid="{EE358E48-9B09-4852-BC41-A4868623BF8B}"/>
    <cellStyle name="40% - Accent1 2 5 2 5 3" xfId="30765" xr:uid="{4E5ABE43-72A7-4195-B0C4-4E68461F87E3}"/>
    <cellStyle name="40% - Accent1 2 5 2 6" xfId="5751" xr:uid="{00000000-0005-0000-0000-0000FC090000}"/>
    <cellStyle name="40% - Accent1 2 5 2 6 2" xfId="5752" xr:uid="{00000000-0005-0000-0000-0000FD090000}"/>
    <cellStyle name="40% - Accent1 2 5 2 6 2 2" xfId="23399" xr:uid="{F7746197-7C97-4EF3-97C9-BEA25117A18D}"/>
    <cellStyle name="40% - Accent1 2 5 2 6 2 2 2" xfId="38370" xr:uid="{CFFA565B-0C96-46CD-894F-CC7663400C93}"/>
    <cellStyle name="40% - Accent1 2 5 2 6 2 3" xfId="30767" xr:uid="{55D1CDF4-0A70-4FFC-834F-565FBB128302}"/>
    <cellStyle name="40% - Accent1 2 5 2 6 3" xfId="23398" xr:uid="{269ECD4C-1405-468A-B0B4-6399F4A8F1A4}"/>
    <cellStyle name="40% - Accent1 2 5 2 6 3 2" xfId="38369" xr:uid="{D3C39055-B086-4A02-A886-417F9AC78F9B}"/>
    <cellStyle name="40% - Accent1 2 5 2 6 4" xfId="30766" xr:uid="{538CA93D-D10A-450F-BF68-23D16A9BC486}"/>
    <cellStyle name="40% - Accent1 2 5 2 7" xfId="5753" xr:uid="{00000000-0005-0000-0000-0000FE090000}"/>
    <cellStyle name="40% - Accent1 2 5 2 7 2" xfId="23400" xr:uid="{700BFB8C-6AAD-4E93-B66E-8F15E9FA2F91}"/>
    <cellStyle name="40% - Accent1 2 5 2 7 2 2" xfId="38371" xr:uid="{6AB9F144-B48B-46CC-975F-BDDCE68E0425}"/>
    <cellStyle name="40% - Accent1 2 5 2 7 3" xfId="30768" xr:uid="{A5E9FD90-78AB-4127-A9E9-102A3B134ECB}"/>
    <cellStyle name="40% - Accent1 2 5 2 8" xfId="23379" xr:uid="{793EC967-2C44-46F2-94EC-036778965557}"/>
    <cellStyle name="40% - Accent1 2 5 2 8 2" xfId="38350" xr:uid="{4578195E-F35A-4230-AE43-57988C655071}"/>
    <cellStyle name="40% - Accent1 2 5 2 9" xfId="30747" xr:uid="{52D0B53F-AEBA-43B1-BFD2-9151C302C272}"/>
    <cellStyle name="40% - Accent1 2 5 3" xfId="5754" xr:uid="{00000000-0005-0000-0000-0000FF090000}"/>
    <cellStyle name="40% - Accent1 2 5 3 2" xfId="5755" xr:uid="{00000000-0005-0000-0000-0000000A0000}"/>
    <cellStyle name="40% - Accent1 2 5 3 2 2" xfId="5756" xr:uid="{00000000-0005-0000-0000-0000010A0000}"/>
    <cellStyle name="40% - Accent1 2 5 3 2 2 2" xfId="23403" xr:uid="{0A4B81AC-BC33-4F54-A54E-0A34D90BFE88}"/>
    <cellStyle name="40% - Accent1 2 5 3 2 2 2 2" xfId="38374" xr:uid="{A03C6EEF-E857-4059-9329-E208AA284FB2}"/>
    <cellStyle name="40% - Accent1 2 5 3 2 2 3" xfId="30771" xr:uid="{194CBE6D-92B5-4932-A703-82B22E385160}"/>
    <cellStyle name="40% - Accent1 2 5 3 2 3" xfId="5757" xr:uid="{00000000-0005-0000-0000-0000020A0000}"/>
    <cellStyle name="40% - Accent1 2 5 3 2 3 2" xfId="23404" xr:uid="{EF4DC8DB-60DF-4B1E-9D00-3498806E9E07}"/>
    <cellStyle name="40% - Accent1 2 5 3 2 3 2 2" xfId="38375" xr:uid="{16FAE6FC-A1E1-4E7E-A7DE-FDF02C6511FF}"/>
    <cellStyle name="40% - Accent1 2 5 3 2 3 3" xfId="30772" xr:uid="{2339929B-460C-4396-BB97-DB74C229B101}"/>
    <cellStyle name="40% - Accent1 2 5 3 2 4" xfId="23402" xr:uid="{864A6E5A-D02F-4C1B-BB20-9B8B495218F2}"/>
    <cellStyle name="40% - Accent1 2 5 3 2 4 2" xfId="38373" xr:uid="{31D329F3-36FD-419B-98EB-EA1C845F748F}"/>
    <cellStyle name="40% - Accent1 2 5 3 2 5" xfId="30770" xr:uid="{CF2333D4-EE00-4730-8D41-A76776FC7C79}"/>
    <cellStyle name="40% - Accent1 2 5 3 3" xfId="5758" xr:uid="{00000000-0005-0000-0000-0000030A0000}"/>
    <cellStyle name="40% - Accent1 2 5 3 3 2" xfId="5759" xr:uid="{00000000-0005-0000-0000-0000040A0000}"/>
    <cellStyle name="40% - Accent1 2 5 3 3 2 2" xfId="23406" xr:uid="{97C9EBBA-10E2-449F-A7DE-C73480EFAD17}"/>
    <cellStyle name="40% - Accent1 2 5 3 3 2 2 2" xfId="38377" xr:uid="{FC041ED5-7A2D-4DED-B6EE-DDE9BA2B8926}"/>
    <cellStyle name="40% - Accent1 2 5 3 3 2 3" xfId="30774" xr:uid="{C742302D-419F-4124-80D4-5FCBB340B910}"/>
    <cellStyle name="40% - Accent1 2 5 3 3 3" xfId="23405" xr:uid="{0047D133-F88B-4A43-9879-AC6345BF2DC2}"/>
    <cellStyle name="40% - Accent1 2 5 3 3 3 2" xfId="38376" xr:uid="{3448D993-FFDC-400A-8E8B-003BD3C6B1EF}"/>
    <cellStyle name="40% - Accent1 2 5 3 3 4" xfId="30773" xr:uid="{B0DFF814-CE06-476D-A963-3A9C9BE105DE}"/>
    <cellStyle name="40% - Accent1 2 5 3 4" xfId="5760" xr:uid="{00000000-0005-0000-0000-0000050A0000}"/>
    <cellStyle name="40% - Accent1 2 5 3 4 2" xfId="23407" xr:uid="{A41CC1E5-98D6-494C-9258-1E25F4FF78AB}"/>
    <cellStyle name="40% - Accent1 2 5 3 4 2 2" xfId="38378" xr:uid="{C79E18EF-97ED-4769-A36A-386E3C01354B}"/>
    <cellStyle name="40% - Accent1 2 5 3 4 3" xfId="30775" xr:uid="{D6B2C9AC-F19D-45F5-8222-16250062B69C}"/>
    <cellStyle name="40% - Accent1 2 5 3 5" xfId="23401" xr:uid="{D8325F11-288C-4D65-876A-4F4E29CA81DF}"/>
    <cellStyle name="40% - Accent1 2 5 3 5 2" xfId="38372" xr:uid="{1F22FA62-CDFE-4AC5-B804-78CA1C8D62A3}"/>
    <cellStyle name="40% - Accent1 2 5 3 6" xfId="30769" xr:uid="{CBE4D942-ED2C-4994-B6F9-BFE085254854}"/>
    <cellStyle name="40% - Accent1 2 5 4" xfId="5761" xr:uid="{00000000-0005-0000-0000-0000060A0000}"/>
    <cellStyle name="40% - Accent1 2 5 4 2" xfId="5762" xr:uid="{00000000-0005-0000-0000-0000070A0000}"/>
    <cellStyle name="40% - Accent1 2 5 4 2 2" xfId="5763" xr:uid="{00000000-0005-0000-0000-0000080A0000}"/>
    <cellStyle name="40% - Accent1 2 5 4 2 2 2" xfId="23410" xr:uid="{546D3D9C-7EBE-4D23-A593-EA61CFFC9884}"/>
    <cellStyle name="40% - Accent1 2 5 4 2 2 2 2" xfId="38381" xr:uid="{C0C5F1A9-590A-4050-A9A5-B7256CB0B533}"/>
    <cellStyle name="40% - Accent1 2 5 4 2 2 3" xfId="30778" xr:uid="{96A620AD-354C-46EA-823C-5F1E59BE62E2}"/>
    <cellStyle name="40% - Accent1 2 5 4 2 3" xfId="5764" xr:uid="{00000000-0005-0000-0000-0000090A0000}"/>
    <cellStyle name="40% - Accent1 2 5 4 2 3 2" xfId="23411" xr:uid="{0EB82CE4-A493-4607-89CE-73965CA55B95}"/>
    <cellStyle name="40% - Accent1 2 5 4 2 3 2 2" xfId="38382" xr:uid="{DB915D9A-D618-4E07-9C9D-535434802FB0}"/>
    <cellStyle name="40% - Accent1 2 5 4 2 3 3" xfId="30779" xr:uid="{40B9A1DE-A0A5-4B30-AE23-1D8FE5F99C63}"/>
    <cellStyle name="40% - Accent1 2 5 4 2 4" xfId="23409" xr:uid="{83E35501-A0A9-42CB-BC6E-48D5BFBEBCF2}"/>
    <cellStyle name="40% - Accent1 2 5 4 2 4 2" xfId="38380" xr:uid="{B1267533-4312-4C46-9B77-5429D0049EE8}"/>
    <cellStyle name="40% - Accent1 2 5 4 2 5" xfId="30777" xr:uid="{C5D26F32-B804-4371-A7B8-87B10C3AF1C5}"/>
    <cellStyle name="40% - Accent1 2 5 4 3" xfId="5765" xr:uid="{00000000-0005-0000-0000-00000A0A0000}"/>
    <cellStyle name="40% - Accent1 2 5 4 3 2" xfId="5766" xr:uid="{00000000-0005-0000-0000-00000B0A0000}"/>
    <cellStyle name="40% - Accent1 2 5 4 3 2 2" xfId="23413" xr:uid="{F2566213-3C41-4CB0-B3BE-7DCDD1CFB411}"/>
    <cellStyle name="40% - Accent1 2 5 4 3 2 2 2" xfId="38384" xr:uid="{F4C16B1B-71DD-4DE8-82BB-B8688CB67335}"/>
    <cellStyle name="40% - Accent1 2 5 4 3 2 3" xfId="30781" xr:uid="{2FDD7AD3-3FA6-4B89-AA8C-4093F6163FC9}"/>
    <cellStyle name="40% - Accent1 2 5 4 3 3" xfId="23412" xr:uid="{DDE33E61-31C6-4EA0-B618-156C3D3DC8ED}"/>
    <cellStyle name="40% - Accent1 2 5 4 3 3 2" xfId="38383" xr:uid="{990941C9-8FEA-4B5F-A42B-A44FC4CCCE9A}"/>
    <cellStyle name="40% - Accent1 2 5 4 3 4" xfId="30780" xr:uid="{B05C4D7A-70FD-4B31-88AD-2FF38BB5C140}"/>
    <cellStyle name="40% - Accent1 2 5 4 4" xfId="5767" xr:uid="{00000000-0005-0000-0000-00000C0A0000}"/>
    <cellStyle name="40% - Accent1 2 5 4 4 2" xfId="23414" xr:uid="{1FD9DC25-0BFF-4FA1-9666-26115F171ABA}"/>
    <cellStyle name="40% - Accent1 2 5 4 4 2 2" xfId="38385" xr:uid="{C7468DEE-47A8-4ECA-B246-0351F42C1086}"/>
    <cellStyle name="40% - Accent1 2 5 4 4 3" xfId="30782" xr:uid="{7CDA808C-9695-4BC6-A9D0-7DAB9FB6DFEB}"/>
    <cellStyle name="40% - Accent1 2 5 4 5" xfId="23408" xr:uid="{D1D6A822-D184-4E65-AE6D-62B0B4DB050E}"/>
    <cellStyle name="40% - Accent1 2 5 4 5 2" xfId="38379" xr:uid="{3B20B21F-3196-45F9-961C-28D7B7CF0DEA}"/>
    <cellStyle name="40% - Accent1 2 5 4 6" xfId="30776" xr:uid="{2650D0DB-31FD-4E36-87CF-827BA2CB77AC}"/>
    <cellStyle name="40% - Accent1 2 5 5" xfId="5768" xr:uid="{00000000-0005-0000-0000-00000D0A0000}"/>
    <cellStyle name="40% - Accent1 2 5 5 2" xfId="5769" xr:uid="{00000000-0005-0000-0000-00000E0A0000}"/>
    <cellStyle name="40% - Accent1 2 5 5 2 2" xfId="23416" xr:uid="{3242AAEA-E154-458E-A1BA-40CC5C165C17}"/>
    <cellStyle name="40% - Accent1 2 5 5 2 2 2" xfId="38387" xr:uid="{F22BEB73-8CE8-4C81-A519-6E46E6FB6DFE}"/>
    <cellStyle name="40% - Accent1 2 5 5 2 3" xfId="30784" xr:uid="{E567FA5C-5CFD-49F0-9968-A1E99B76B130}"/>
    <cellStyle name="40% - Accent1 2 5 5 3" xfId="5770" xr:uid="{00000000-0005-0000-0000-00000F0A0000}"/>
    <cellStyle name="40% - Accent1 2 5 5 3 2" xfId="23417" xr:uid="{D44982F1-FE73-4FB9-87DA-5EBE09BC5779}"/>
    <cellStyle name="40% - Accent1 2 5 5 3 2 2" xfId="38388" xr:uid="{0985D2C5-711E-4D1D-9C97-2CCB10BC0D6D}"/>
    <cellStyle name="40% - Accent1 2 5 5 3 3" xfId="30785" xr:uid="{27ADEB46-2833-4204-AD77-AF1EBB7E57A0}"/>
    <cellStyle name="40% - Accent1 2 5 5 4" xfId="23415" xr:uid="{131EE2D2-A900-4303-A45C-3CAE7FA9CB0E}"/>
    <cellStyle name="40% - Accent1 2 5 5 4 2" xfId="38386" xr:uid="{5956D31B-AAAD-4D83-A144-938F015A1677}"/>
    <cellStyle name="40% - Accent1 2 5 5 5" xfId="30783" xr:uid="{8F8B79CC-90DF-4757-B830-E8C8E30A31AB}"/>
    <cellStyle name="40% - Accent1 2 5 6" xfId="5771" xr:uid="{00000000-0005-0000-0000-0000100A0000}"/>
    <cellStyle name="40% - Accent1 2 5 6 2" xfId="23418" xr:uid="{7DC11BEB-8E83-498B-AECF-B92875676319}"/>
    <cellStyle name="40% - Accent1 2 5 6 2 2" xfId="38389" xr:uid="{CB130D64-1825-4BB5-92EB-115695F65438}"/>
    <cellStyle name="40% - Accent1 2 5 6 3" xfId="30786" xr:uid="{B98C4746-0049-49E6-9CDA-696E1F106A3D}"/>
    <cellStyle name="40% - Accent1 2 5 7" xfId="5772" xr:uid="{00000000-0005-0000-0000-0000110A0000}"/>
    <cellStyle name="40% - Accent1 2 5 7 2" xfId="5773" xr:uid="{00000000-0005-0000-0000-0000120A0000}"/>
    <cellStyle name="40% - Accent1 2 5 7 2 2" xfId="23420" xr:uid="{BA6F046D-6DB0-418D-82F3-78D91A5A3522}"/>
    <cellStyle name="40% - Accent1 2 5 7 2 2 2" xfId="38391" xr:uid="{7F45C380-7F60-4198-BE6F-E72159C83E11}"/>
    <cellStyle name="40% - Accent1 2 5 7 2 3" xfId="30788" xr:uid="{550F248B-2D9A-4464-BC4B-D447D0BC3DE2}"/>
    <cellStyle name="40% - Accent1 2 5 7 3" xfId="23419" xr:uid="{6AEC7CB5-1FD3-4C6B-83DE-A3CE8C654311}"/>
    <cellStyle name="40% - Accent1 2 5 7 3 2" xfId="38390" xr:uid="{FB2558AA-DF3B-483E-BF81-C9514148B92B}"/>
    <cellStyle name="40% - Accent1 2 5 7 4" xfId="30787" xr:uid="{B1091E9E-233D-4D84-823A-743F26DC8E21}"/>
    <cellStyle name="40% - Accent1 2 5 8" xfId="5774" xr:uid="{00000000-0005-0000-0000-0000130A0000}"/>
    <cellStyle name="40% - Accent1 2 5 8 2" xfId="23421" xr:uid="{8D25D00E-B89C-4E34-8AC0-B7FA6212EF31}"/>
    <cellStyle name="40% - Accent1 2 5 8 2 2" xfId="38392" xr:uid="{33625226-007A-41E9-9EED-05DEB1E4D62A}"/>
    <cellStyle name="40% - Accent1 2 5 8 3" xfId="30789" xr:uid="{76719AE9-F075-412C-892D-BDB103ADC1A1}"/>
    <cellStyle name="40% - Accent1 2 5 9" xfId="23378" xr:uid="{836BA854-3387-4BB3-9F74-F80948F78438}"/>
    <cellStyle name="40% - Accent1 2 5 9 2" xfId="38349" xr:uid="{DD0A75FB-CA93-4A44-B92A-20304C3F58BF}"/>
    <cellStyle name="40% - Accent1 2 6" xfId="5775" xr:uid="{00000000-0005-0000-0000-0000140A0000}"/>
    <cellStyle name="40% - Accent1 2 6 10" xfId="30790" xr:uid="{1A9371BF-9F4E-44CF-B07A-3EF5A02252ED}"/>
    <cellStyle name="40% - Accent1 2 6 2" xfId="5776" xr:uid="{00000000-0005-0000-0000-0000150A0000}"/>
    <cellStyle name="40% - Accent1 2 6 2 2" xfId="5777" xr:uid="{00000000-0005-0000-0000-0000160A0000}"/>
    <cellStyle name="40% - Accent1 2 6 2 2 2" xfId="5778" xr:uid="{00000000-0005-0000-0000-0000170A0000}"/>
    <cellStyle name="40% - Accent1 2 6 2 2 2 2" xfId="5779" xr:uid="{00000000-0005-0000-0000-0000180A0000}"/>
    <cellStyle name="40% - Accent1 2 6 2 2 2 2 2" xfId="23426" xr:uid="{8326E73F-693A-4B40-A637-4F332BA930BE}"/>
    <cellStyle name="40% - Accent1 2 6 2 2 2 2 2 2" xfId="38397" xr:uid="{AABEE73D-09BC-4FA7-BCC7-EEA185FB3B8B}"/>
    <cellStyle name="40% - Accent1 2 6 2 2 2 2 3" xfId="30794" xr:uid="{143D4A8C-CDA7-45D0-B49D-7851679C2CF9}"/>
    <cellStyle name="40% - Accent1 2 6 2 2 2 3" xfId="5780" xr:uid="{00000000-0005-0000-0000-0000190A0000}"/>
    <cellStyle name="40% - Accent1 2 6 2 2 2 3 2" xfId="23427" xr:uid="{81AE08D5-AF8E-4718-95FD-C35B97B75FDB}"/>
    <cellStyle name="40% - Accent1 2 6 2 2 2 3 2 2" xfId="38398" xr:uid="{45B7394F-43F7-4A15-A500-513F04BF4B18}"/>
    <cellStyle name="40% - Accent1 2 6 2 2 2 3 3" xfId="30795" xr:uid="{10E07C9D-BBF7-41C4-982A-0DE7442107E2}"/>
    <cellStyle name="40% - Accent1 2 6 2 2 2 4" xfId="23425" xr:uid="{0C461251-1C6A-43CC-A70D-1D0B7264212A}"/>
    <cellStyle name="40% - Accent1 2 6 2 2 2 4 2" xfId="38396" xr:uid="{4036F578-9303-4572-9D63-6EA6388BA07B}"/>
    <cellStyle name="40% - Accent1 2 6 2 2 2 5" xfId="30793" xr:uid="{38DA02B6-77C5-4F12-AB84-A0D10396DA32}"/>
    <cellStyle name="40% - Accent1 2 6 2 2 3" xfId="5781" xr:uid="{00000000-0005-0000-0000-00001A0A0000}"/>
    <cellStyle name="40% - Accent1 2 6 2 2 3 2" xfId="5782" xr:uid="{00000000-0005-0000-0000-00001B0A0000}"/>
    <cellStyle name="40% - Accent1 2 6 2 2 3 2 2" xfId="23429" xr:uid="{1A024349-4D2D-4147-94C4-D186D1ADD9F1}"/>
    <cellStyle name="40% - Accent1 2 6 2 2 3 2 2 2" xfId="38400" xr:uid="{C723F0D6-FF3A-49FF-B73A-1E90F3423C58}"/>
    <cellStyle name="40% - Accent1 2 6 2 2 3 2 3" xfId="30797" xr:uid="{9A0FFD76-A14C-4216-9D15-98F25F0FE3A4}"/>
    <cellStyle name="40% - Accent1 2 6 2 2 3 3" xfId="23428" xr:uid="{A9C4F84E-487E-40D4-98A5-B99D84CFCBF3}"/>
    <cellStyle name="40% - Accent1 2 6 2 2 3 3 2" xfId="38399" xr:uid="{022906FF-6F7E-41EA-A33A-BE2F9A365668}"/>
    <cellStyle name="40% - Accent1 2 6 2 2 3 4" xfId="30796" xr:uid="{AB4744E5-9655-4EEE-B988-ABF7AE6DAFF8}"/>
    <cellStyle name="40% - Accent1 2 6 2 2 4" xfId="5783" xr:uid="{00000000-0005-0000-0000-00001C0A0000}"/>
    <cellStyle name="40% - Accent1 2 6 2 2 4 2" xfId="23430" xr:uid="{82C79168-5F5A-4853-86EC-9C40493BEAEB}"/>
    <cellStyle name="40% - Accent1 2 6 2 2 4 2 2" xfId="38401" xr:uid="{F96E3EF6-553B-4133-927B-F35E23CFA0FC}"/>
    <cellStyle name="40% - Accent1 2 6 2 2 4 3" xfId="30798" xr:uid="{86E6C0C1-314D-4874-9988-BC87CF9A9ED6}"/>
    <cellStyle name="40% - Accent1 2 6 2 2 5" xfId="23424" xr:uid="{52A0D831-9981-4BFE-A562-DAB3701BE9E9}"/>
    <cellStyle name="40% - Accent1 2 6 2 2 5 2" xfId="38395" xr:uid="{73E7DCC6-C6EE-43BB-A714-C56D3332CF31}"/>
    <cellStyle name="40% - Accent1 2 6 2 2 6" xfId="30792" xr:uid="{044445C9-3CDF-4CD3-83AA-E5E7DC0CB50F}"/>
    <cellStyle name="40% - Accent1 2 6 2 3" xfId="5784" xr:uid="{00000000-0005-0000-0000-00001D0A0000}"/>
    <cellStyle name="40% - Accent1 2 6 2 3 2" xfId="5785" xr:uid="{00000000-0005-0000-0000-00001E0A0000}"/>
    <cellStyle name="40% - Accent1 2 6 2 3 2 2" xfId="5786" xr:uid="{00000000-0005-0000-0000-00001F0A0000}"/>
    <cellStyle name="40% - Accent1 2 6 2 3 2 2 2" xfId="23433" xr:uid="{2D0E8C4E-699C-4497-A358-45E6CEA44719}"/>
    <cellStyle name="40% - Accent1 2 6 2 3 2 2 2 2" xfId="38404" xr:uid="{827F1BD7-F337-4056-88E8-DA9F8AC36FFE}"/>
    <cellStyle name="40% - Accent1 2 6 2 3 2 2 3" xfId="30801" xr:uid="{D4A9EB4F-226D-483D-9838-406C0247DFCA}"/>
    <cellStyle name="40% - Accent1 2 6 2 3 2 3" xfId="5787" xr:uid="{00000000-0005-0000-0000-0000200A0000}"/>
    <cellStyle name="40% - Accent1 2 6 2 3 2 3 2" xfId="23434" xr:uid="{E5811726-C15A-41A2-8DB6-D6CECA85696F}"/>
    <cellStyle name="40% - Accent1 2 6 2 3 2 3 2 2" xfId="38405" xr:uid="{E85C5657-46A0-40C4-9278-9EF6B894A0D6}"/>
    <cellStyle name="40% - Accent1 2 6 2 3 2 3 3" xfId="30802" xr:uid="{84608B19-BFEE-4D39-8E3D-D9686C3DE401}"/>
    <cellStyle name="40% - Accent1 2 6 2 3 2 4" xfId="23432" xr:uid="{BF282D53-92FB-449F-A678-5F4C19ADF1AA}"/>
    <cellStyle name="40% - Accent1 2 6 2 3 2 4 2" xfId="38403" xr:uid="{E41254D5-AB42-4E1F-89D1-48F4A6220813}"/>
    <cellStyle name="40% - Accent1 2 6 2 3 2 5" xfId="30800" xr:uid="{41B6498A-D3E7-42DC-8A06-F9EDCAEE5A66}"/>
    <cellStyle name="40% - Accent1 2 6 2 3 3" xfId="5788" xr:uid="{00000000-0005-0000-0000-0000210A0000}"/>
    <cellStyle name="40% - Accent1 2 6 2 3 3 2" xfId="5789" xr:uid="{00000000-0005-0000-0000-0000220A0000}"/>
    <cellStyle name="40% - Accent1 2 6 2 3 3 2 2" xfId="23436" xr:uid="{61773768-A9C5-41AC-82FF-93A85FA89D41}"/>
    <cellStyle name="40% - Accent1 2 6 2 3 3 2 2 2" xfId="38407" xr:uid="{01C6C5BB-2E0C-4C8C-82D8-BF3709AFBB6D}"/>
    <cellStyle name="40% - Accent1 2 6 2 3 3 2 3" xfId="30804" xr:uid="{CE1B9870-43FA-471B-AB89-23B2ABF8D9CE}"/>
    <cellStyle name="40% - Accent1 2 6 2 3 3 3" xfId="23435" xr:uid="{5ADB0CD0-9FDC-424C-82FB-7DFDC1E56A5F}"/>
    <cellStyle name="40% - Accent1 2 6 2 3 3 3 2" xfId="38406" xr:uid="{4EF143B2-0F33-456D-86A2-D0B962ECB649}"/>
    <cellStyle name="40% - Accent1 2 6 2 3 3 4" xfId="30803" xr:uid="{078F74BC-721C-4266-B99D-62A852AA3A80}"/>
    <cellStyle name="40% - Accent1 2 6 2 3 4" xfId="5790" xr:uid="{00000000-0005-0000-0000-0000230A0000}"/>
    <cellStyle name="40% - Accent1 2 6 2 3 4 2" xfId="23437" xr:uid="{6A59E41A-8FAC-428B-B18D-CC23E810301E}"/>
    <cellStyle name="40% - Accent1 2 6 2 3 4 2 2" xfId="38408" xr:uid="{E2BE5555-C5FD-486E-9CDA-9B68F4006232}"/>
    <cellStyle name="40% - Accent1 2 6 2 3 4 3" xfId="30805" xr:uid="{15883A5B-5E4F-4EFB-89D7-A7B5C6742894}"/>
    <cellStyle name="40% - Accent1 2 6 2 3 5" xfId="23431" xr:uid="{1F694412-EA9E-4B6A-9524-60EAA90EAED4}"/>
    <cellStyle name="40% - Accent1 2 6 2 3 5 2" xfId="38402" xr:uid="{D8D2695E-C4E1-4189-83E1-07DE200C66FA}"/>
    <cellStyle name="40% - Accent1 2 6 2 3 6" xfId="30799" xr:uid="{9A7F18B3-88E1-4242-9CF3-904812976F79}"/>
    <cellStyle name="40% - Accent1 2 6 2 4" xfId="5791" xr:uid="{00000000-0005-0000-0000-0000240A0000}"/>
    <cellStyle name="40% - Accent1 2 6 2 4 2" xfId="5792" xr:uid="{00000000-0005-0000-0000-0000250A0000}"/>
    <cellStyle name="40% - Accent1 2 6 2 4 2 2" xfId="23439" xr:uid="{296ACBA2-5B94-4C94-9687-1448BF20EBCF}"/>
    <cellStyle name="40% - Accent1 2 6 2 4 2 2 2" xfId="38410" xr:uid="{BA8AD298-A156-472C-845D-A706BED890AF}"/>
    <cellStyle name="40% - Accent1 2 6 2 4 2 3" xfId="30807" xr:uid="{46BFDC26-9560-4BA6-9236-2E88322A578B}"/>
    <cellStyle name="40% - Accent1 2 6 2 4 3" xfId="5793" xr:uid="{00000000-0005-0000-0000-0000260A0000}"/>
    <cellStyle name="40% - Accent1 2 6 2 4 3 2" xfId="23440" xr:uid="{C608FBA3-7FCA-4709-A34B-6FD0C53DFC1C}"/>
    <cellStyle name="40% - Accent1 2 6 2 4 3 2 2" xfId="38411" xr:uid="{332DE95A-6077-455B-84DD-A8E1ABB24228}"/>
    <cellStyle name="40% - Accent1 2 6 2 4 3 3" xfId="30808" xr:uid="{E8B95D42-BB58-4BB6-8D65-452D5EBADA9D}"/>
    <cellStyle name="40% - Accent1 2 6 2 4 4" xfId="23438" xr:uid="{90D62711-39D8-424B-889E-EA577291303A}"/>
    <cellStyle name="40% - Accent1 2 6 2 4 4 2" xfId="38409" xr:uid="{2B6C9BC4-D6CB-4CA9-9BA1-F6CBE1BBD8F1}"/>
    <cellStyle name="40% - Accent1 2 6 2 4 5" xfId="30806" xr:uid="{E62D41E3-1210-40D2-98C6-2ECF18718B03}"/>
    <cellStyle name="40% - Accent1 2 6 2 5" xfId="5794" xr:uid="{00000000-0005-0000-0000-0000270A0000}"/>
    <cellStyle name="40% - Accent1 2 6 2 5 2" xfId="23441" xr:uid="{56989C84-4BA9-451F-9EE9-F6197AA0E74C}"/>
    <cellStyle name="40% - Accent1 2 6 2 5 2 2" xfId="38412" xr:uid="{53E90E5C-2E24-46D2-B40E-143A50D15E79}"/>
    <cellStyle name="40% - Accent1 2 6 2 5 3" xfId="30809" xr:uid="{FA73ABD7-F180-47D8-A812-4A1A192A432B}"/>
    <cellStyle name="40% - Accent1 2 6 2 6" xfId="5795" xr:uid="{00000000-0005-0000-0000-0000280A0000}"/>
    <cellStyle name="40% - Accent1 2 6 2 6 2" xfId="5796" xr:uid="{00000000-0005-0000-0000-0000290A0000}"/>
    <cellStyle name="40% - Accent1 2 6 2 6 2 2" xfId="23443" xr:uid="{55169C21-53CD-4139-9579-16F140EFB118}"/>
    <cellStyle name="40% - Accent1 2 6 2 6 2 2 2" xfId="38414" xr:uid="{BC558369-A6B2-4860-BDDE-2BDE0491932A}"/>
    <cellStyle name="40% - Accent1 2 6 2 6 2 3" xfId="30811" xr:uid="{056A441F-A3BB-4D58-8B3C-9ED008AAA568}"/>
    <cellStyle name="40% - Accent1 2 6 2 6 3" xfId="23442" xr:uid="{E349E766-A1D6-4CE5-BC3B-4CD910E535EF}"/>
    <cellStyle name="40% - Accent1 2 6 2 6 3 2" xfId="38413" xr:uid="{41EBCCDA-2495-4236-9999-6B4544F61BDE}"/>
    <cellStyle name="40% - Accent1 2 6 2 6 4" xfId="30810" xr:uid="{62C44343-BE83-4911-B012-F6FEBDA31290}"/>
    <cellStyle name="40% - Accent1 2 6 2 7" xfId="5797" xr:uid="{00000000-0005-0000-0000-00002A0A0000}"/>
    <cellStyle name="40% - Accent1 2 6 2 7 2" xfId="23444" xr:uid="{1B3675AD-4150-4E53-8413-72FDD6AE9CD6}"/>
    <cellStyle name="40% - Accent1 2 6 2 7 2 2" xfId="38415" xr:uid="{ED3F0CF7-A2DB-4278-B4C7-BFD22B05BD3C}"/>
    <cellStyle name="40% - Accent1 2 6 2 7 3" xfId="30812" xr:uid="{9882339D-51B8-44E9-87B2-92E1D3E8EEE4}"/>
    <cellStyle name="40% - Accent1 2 6 2 8" xfId="23423" xr:uid="{D5F9BF78-2BD2-42CE-9C63-0A185ED769B7}"/>
    <cellStyle name="40% - Accent1 2 6 2 8 2" xfId="38394" xr:uid="{7D2E04DE-B5C6-41DF-9A61-8745EEBC3011}"/>
    <cellStyle name="40% - Accent1 2 6 2 9" xfId="30791" xr:uid="{C4A5D384-AB75-4C96-92ED-ABE3B393955F}"/>
    <cellStyle name="40% - Accent1 2 6 3" xfId="5798" xr:uid="{00000000-0005-0000-0000-00002B0A0000}"/>
    <cellStyle name="40% - Accent1 2 6 3 2" xfId="5799" xr:uid="{00000000-0005-0000-0000-00002C0A0000}"/>
    <cellStyle name="40% - Accent1 2 6 3 2 2" xfId="5800" xr:uid="{00000000-0005-0000-0000-00002D0A0000}"/>
    <cellStyle name="40% - Accent1 2 6 3 2 2 2" xfId="23447" xr:uid="{314FFFBA-50C1-4EC4-8967-C93252F120B6}"/>
    <cellStyle name="40% - Accent1 2 6 3 2 2 2 2" xfId="38418" xr:uid="{A18C2219-B060-4059-9B37-2941233AE9DB}"/>
    <cellStyle name="40% - Accent1 2 6 3 2 2 3" xfId="30815" xr:uid="{4B1C2033-517E-4E1E-843F-8F177B9CAA9A}"/>
    <cellStyle name="40% - Accent1 2 6 3 2 3" xfId="5801" xr:uid="{00000000-0005-0000-0000-00002E0A0000}"/>
    <cellStyle name="40% - Accent1 2 6 3 2 3 2" xfId="23448" xr:uid="{726F03EB-4C73-4DF6-9233-0C48B0D89C25}"/>
    <cellStyle name="40% - Accent1 2 6 3 2 3 2 2" xfId="38419" xr:uid="{D1ED1EF5-ED49-46C1-9D08-16F97F294371}"/>
    <cellStyle name="40% - Accent1 2 6 3 2 3 3" xfId="30816" xr:uid="{0BAE63A9-89F1-430E-9D09-ED868E015922}"/>
    <cellStyle name="40% - Accent1 2 6 3 2 4" xfId="23446" xr:uid="{422F1659-DF90-4C1D-B184-3B38C2A447E2}"/>
    <cellStyle name="40% - Accent1 2 6 3 2 4 2" xfId="38417" xr:uid="{A72FB9DD-3A8A-456C-929E-7A82C6D8F76E}"/>
    <cellStyle name="40% - Accent1 2 6 3 2 5" xfId="30814" xr:uid="{C9AAD250-3AEC-4F33-8FF6-051C988E10CC}"/>
    <cellStyle name="40% - Accent1 2 6 3 3" xfId="5802" xr:uid="{00000000-0005-0000-0000-00002F0A0000}"/>
    <cellStyle name="40% - Accent1 2 6 3 3 2" xfId="5803" xr:uid="{00000000-0005-0000-0000-0000300A0000}"/>
    <cellStyle name="40% - Accent1 2 6 3 3 2 2" xfId="23450" xr:uid="{A243CE05-C7A5-4C3C-888A-62A82B15FAD3}"/>
    <cellStyle name="40% - Accent1 2 6 3 3 2 2 2" xfId="38421" xr:uid="{895D7E72-161D-4F24-A1B7-9D02CDACC676}"/>
    <cellStyle name="40% - Accent1 2 6 3 3 2 3" xfId="30818" xr:uid="{A7F5BD0E-9308-4728-BD05-A4BDC82FC38C}"/>
    <cellStyle name="40% - Accent1 2 6 3 3 3" xfId="23449" xr:uid="{06309D5D-5DA3-49CC-905D-2FDC6EA45ED4}"/>
    <cellStyle name="40% - Accent1 2 6 3 3 3 2" xfId="38420" xr:uid="{5E6646A8-54AE-4C28-B2CB-059C5534C914}"/>
    <cellStyle name="40% - Accent1 2 6 3 3 4" xfId="30817" xr:uid="{4AE4D659-06C6-475F-B891-06C5E190C513}"/>
    <cellStyle name="40% - Accent1 2 6 3 4" xfId="5804" xr:uid="{00000000-0005-0000-0000-0000310A0000}"/>
    <cellStyle name="40% - Accent1 2 6 3 4 2" xfId="23451" xr:uid="{DDB33D59-34D4-413A-A4E5-874C866D6DC1}"/>
    <cellStyle name="40% - Accent1 2 6 3 4 2 2" xfId="38422" xr:uid="{1DE62EEF-9E97-44F7-8A8A-13BC6952DA7F}"/>
    <cellStyle name="40% - Accent1 2 6 3 4 3" xfId="30819" xr:uid="{BE9004BF-DDA2-4204-BFC5-75C4FDC8ACD1}"/>
    <cellStyle name="40% - Accent1 2 6 3 5" xfId="23445" xr:uid="{CDB6A363-7DE9-4C1F-AFB1-CE9269D50C31}"/>
    <cellStyle name="40% - Accent1 2 6 3 5 2" xfId="38416" xr:uid="{E04640F6-36FC-45E3-881D-C0A43CB5E165}"/>
    <cellStyle name="40% - Accent1 2 6 3 6" xfId="30813" xr:uid="{A9F8C5E8-95F0-4234-880F-20BA48D3AED2}"/>
    <cellStyle name="40% - Accent1 2 6 4" xfId="5805" xr:uid="{00000000-0005-0000-0000-0000320A0000}"/>
    <cellStyle name="40% - Accent1 2 6 4 2" xfId="5806" xr:uid="{00000000-0005-0000-0000-0000330A0000}"/>
    <cellStyle name="40% - Accent1 2 6 4 2 2" xfId="5807" xr:uid="{00000000-0005-0000-0000-0000340A0000}"/>
    <cellStyle name="40% - Accent1 2 6 4 2 2 2" xfId="23454" xr:uid="{55673A1A-9AC8-436E-8877-A7A4D3A79CF4}"/>
    <cellStyle name="40% - Accent1 2 6 4 2 2 2 2" xfId="38425" xr:uid="{5D43CF18-4BDD-4F21-BDC3-103B80129737}"/>
    <cellStyle name="40% - Accent1 2 6 4 2 2 3" xfId="30822" xr:uid="{04783731-C6EB-46E4-82A8-943DEC9C255B}"/>
    <cellStyle name="40% - Accent1 2 6 4 2 3" xfId="5808" xr:uid="{00000000-0005-0000-0000-0000350A0000}"/>
    <cellStyle name="40% - Accent1 2 6 4 2 3 2" xfId="23455" xr:uid="{0EE8FB07-BABE-4931-B5A3-F6A13EA390F7}"/>
    <cellStyle name="40% - Accent1 2 6 4 2 3 2 2" xfId="38426" xr:uid="{FAD5B2E5-1E74-464F-ADFE-6BD584EDE4A3}"/>
    <cellStyle name="40% - Accent1 2 6 4 2 3 3" xfId="30823" xr:uid="{12EAE509-CADC-48B0-B832-E56EF69DC1E7}"/>
    <cellStyle name="40% - Accent1 2 6 4 2 4" xfId="23453" xr:uid="{1842AF87-D2B8-4B27-9D1A-5A0C5672073C}"/>
    <cellStyle name="40% - Accent1 2 6 4 2 4 2" xfId="38424" xr:uid="{C98A4CEB-4CAD-4708-80AF-EAD990EF18D9}"/>
    <cellStyle name="40% - Accent1 2 6 4 2 5" xfId="30821" xr:uid="{CF847787-C739-4164-BA00-8DF530FE1C2A}"/>
    <cellStyle name="40% - Accent1 2 6 4 3" xfId="5809" xr:uid="{00000000-0005-0000-0000-0000360A0000}"/>
    <cellStyle name="40% - Accent1 2 6 4 3 2" xfId="5810" xr:uid="{00000000-0005-0000-0000-0000370A0000}"/>
    <cellStyle name="40% - Accent1 2 6 4 3 2 2" xfId="23457" xr:uid="{09B81D4C-4D74-4A80-99C3-AD1E84098D0A}"/>
    <cellStyle name="40% - Accent1 2 6 4 3 2 2 2" xfId="38428" xr:uid="{6EE90338-7E9F-4ECE-8124-B0DB5C9E6C97}"/>
    <cellStyle name="40% - Accent1 2 6 4 3 2 3" xfId="30825" xr:uid="{9D758572-9E86-40A7-89D6-5F7C2B4F361F}"/>
    <cellStyle name="40% - Accent1 2 6 4 3 3" xfId="23456" xr:uid="{CCC8A2AD-3DA1-4CFE-A11C-1B85B2B1EF58}"/>
    <cellStyle name="40% - Accent1 2 6 4 3 3 2" xfId="38427" xr:uid="{5CFD2315-190F-46CB-A282-F03E7E7488DF}"/>
    <cellStyle name="40% - Accent1 2 6 4 3 4" xfId="30824" xr:uid="{FF0DA45F-915B-49AD-BE12-AAF028F58428}"/>
    <cellStyle name="40% - Accent1 2 6 4 4" xfId="5811" xr:uid="{00000000-0005-0000-0000-0000380A0000}"/>
    <cellStyle name="40% - Accent1 2 6 4 4 2" xfId="23458" xr:uid="{41B37811-14B0-4B76-ACF0-2BD466F84EE1}"/>
    <cellStyle name="40% - Accent1 2 6 4 4 2 2" xfId="38429" xr:uid="{AD764FC6-B74F-43B9-92DA-FDC340AC867F}"/>
    <cellStyle name="40% - Accent1 2 6 4 4 3" xfId="30826" xr:uid="{DA53E827-21B2-479A-8841-7E93A75B3680}"/>
    <cellStyle name="40% - Accent1 2 6 4 5" xfId="23452" xr:uid="{A37F53AA-539B-4E22-AA97-ACA406C36AA3}"/>
    <cellStyle name="40% - Accent1 2 6 4 5 2" xfId="38423" xr:uid="{47EEEFC8-57EA-44F8-9419-016705E19252}"/>
    <cellStyle name="40% - Accent1 2 6 4 6" xfId="30820" xr:uid="{6ECD4329-5498-45FC-B21E-2667B7E0F358}"/>
    <cellStyle name="40% - Accent1 2 6 5" xfId="5812" xr:uid="{00000000-0005-0000-0000-0000390A0000}"/>
    <cellStyle name="40% - Accent1 2 6 5 2" xfId="5813" xr:uid="{00000000-0005-0000-0000-00003A0A0000}"/>
    <cellStyle name="40% - Accent1 2 6 5 2 2" xfId="23460" xr:uid="{1F254F56-1804-439C-9553-54A8B4ED1C45}"/>
    <cellStyle name="40% - Accent1 2 6 5 2 2 2" xfId="38431" xr:uid="{5E0224BE-AE75-4E72-9ABD-9A0B8D91AA77}"/>
    <cellStyle name="40% - Accent1 2 6 5 2 3" xfId="30828" xr:uid="{76611DBB-FAA5-4C21-97A9-E508B98C207E}"/>
    <cellStyle name="40% - Accent1 2 6 5 3" xfId="5814" xr:uid="{00000000-0005-0000-0000-00003B0A0000}"/>
    <cellStyle name="40% - Accent1 2 6 5 3 2" xfId="23461" xr:uid="{FAD851FB-EB00-43C9-81EA-8609FC2311A7}"/>
    <cellStyle name="40% - Accent1 2 6 5 3 2 2" xfId="38432" xr:uid="{9F1F5B8E-1922-491C-B70A-00010F2AE869}"/>
    <cellStyle name="40% - Accent1 2 6 5 3 3" xfId="30829" xr:uid="{D971AFE9-6D87-4F38-B4A2-D9FACE125608}"/>
    <cellStyle name="40% - Accent1 2 6 5 4" xfId="23459" xr:uid="{AD6EB48A-47DE-4B97-8844-DE31E76AE3B4}"/>
    <cellStyle name="40% - Accent1 2 6 5 4 2" xfId="38430" xr:uid="{F30AB485-969D-48CD-921D-46941C527E23}"/>
    <cellStyle name="40% - Accent1 2 6 5 5" xfId="30827" xr:uid="{8396208B-7BB4-4756-9721-2FD1A1B6A901}"/>
    <cellStyle name="40% - Accent1 2 6 6" xfId="5815" xr:uid="{00000000-0005-0000-0000-00003C0A0000}"/>
    <cellStyle name="40% - Accent1 2 6 6 2" xfId="23462" xr:uid="{716DB99A-A93F-4760-BDC6-95D79CDFCF8D}"/>
    <cellStyle name="40% - Accent1 2 6 6 2 2" xfId="38433" xr:uid="{FD09B557-1D99-4CEB-9727-831F78A9A5A4}"/>
    <cellStyle name="40% - Accent1 2 6 6 3" xfId="30830" xr:uid="{A958D448-078A-4097-BEF3-668C8BE4E13F}"/>
    <cellStyle name="40% - Accent1 2 6 7" xfId="5816" xr:uid="{00000000-0005-0000-0000-00003D0A0000}"/>
    <cellStyle name="40% - Accent1 2 6 7 2" xfId="5817" xr:uid="{00000000-0005-0000-0000-00003E0A0000}"/>
    <cellStyle name="40% - Accent1 2 6 7 2 2" xfId="23464" xr:uid="{A44EA1AA-4C8D-49A1-AEA7-FB81618D01C0}"/>
    <cellStyle name="40% - Accent1 2 6 7 2 2 2" xfId="38435" xr:uid="{6B262E57-C533-4719-9581-3000A355B7E3}"/>
    <cellStyle name="40% - Accent1 2 6 7 2 3" xfId="30832" xr:uid="{B20FFC1E-057A-4B2E-AB02-B0C7482C0579}"/>
    <cellStyle name="40% - Accent1 2 6 7 3" xfId="23463" xr:uid="{E69AB89E-1233-45DA-9535-3A11A00CCA51}"/>
    <cellStyle name="40% - Accent1 2 6 7 3 2" xfId="38434" xr:uid="{DA2D26DB-5264-4C5E-9D40-266C39CFBA1C}"/>
    <cellStyle name="40% - Accent1 2 6 7 4" xfId="30831" xr:uid="{EC561462-2125-43C8-90EA-51319E7563BB}"/>
    <cellStyle name="40% - Accent1 2 6 8" xfId="5818" xr:uid="{00000000-0005-0000-0000-00003F0A0000}"/>
    <cellStyle name="40% - Accent1 2 6 8 2" xfId="23465" xr:uid="{552B9C05-9FF1-4549-B852-72AC3C0F2095}"/>
    <cellStyle name="40% - Accent1 2 6 8 2 2" xfId="38436" xr:uid="{32B1E974-FA55-485E-86A1-66C1D0A3F983}"/>
    <cellStyle name="40% - Accent1 2 6 8 3" xfId="30833" xr:uid="{EBC435A9-F788-4456-87E3-BD78DAC43C1A}"/>
    <cellStyle name="40% - Accent1 2 6 9" xfId="23422" xr:uid="{F3BF7AA6-E0C7-45B1-BE77-564CCD1354EA}"/>
    <cellStyle name="40% - Accent1 2 6 9 2" xfId="38393" xr:uid="{F2953B6B-8FAA-4B8E-A782-E49FE03BE282}"/>
    <cellStyle name="40% - Accent1 2 7" xfId="5819" xr:uid="{00000000-0005-0000-0000-0000400A0000}"/>
    <cellStyle name="40% - Accent1 2 7 2" xfId="5820" xr:uid="{00000000-0005-0000-0000-0000410A0000}"/>
    <cellStyle name="40% - Accent1 2 7 2 2" xfId="5821" xr:uid="{00000000-0005-0000-0000-0000420A0000}"/>
    <cellStyle name="40% - Accent1 2 7 2 2 2" xfId="23468" xr:uid="{C1D6D331-57BE-4F2B-8E96-C80D01836BC6}"/>
    <cellStyle name="40% - Accent1 2 7 2 2 2 2" xfId="38439" xr:uid="{4B75130A-0CA7-47C3-AA06-26D4467119F6}"/>
    <cellStyle name="40% - Accent1 2 7 2 2 3" xfId="30836" xr:uid="{35B220DC-A70C-4F66-8ECE-43DB195D3255}"/>
    <cellStyle name="40% - Accent1 2 7 2 3" xfId="5822" xr:uid="{00000000-0005-0000-0000-0000430A0000}"/>
    <cellStyle name="40% - Accent1 2 7 2 3 2" xfId="23469" xr:uid="{6B0BD0C5-E509-4A30-BFCA-2CE22A600ABC}"/>
    <cellStyle name="40% - Accent1 2 7 2 3 2 2" xfId="38440" xr:uid="{01F2F1A5-838F-42B8-B732-B53B9140555C}"/>
    <cellStyle name="40% - Accent1 2 7 2 3 3" xfId="30837" xr:uid="{6B86584A-7E97-4DF3-9732-C55EBB41D211}"/>
    <cellStyle name="40% - Accent1 2 7 2 4" xfId="23467" xr:uid="{EDA8C0F5-6A08-4FA2-8C5D-738EA6197DF5}"/>
    <cellStyle name="40% - Accent1 2 7 2 4 2" xfId="38438" xr:uid="{ED97D4F2-BAD3-473A-8CBB-C7D85426AC3B}"/>
    <cellStyle name="40% - Accent1 2 7 2 5" xfId="30835" xr:uid="{78E2C89C-FE8A-4F16-B629-D6528C9C9ABF}"/>
    <cellStyle name="40% - Accent1 2 7 3" xfId="5823" xr:uid="{00000000-0005-0000-0000-0000440A0000}"/>
    <cellStyle name="40% - Accent1 2 7 3 2" xfId="5824" xr:uid="{00000000-0005-0000-0000-0000450A0000}"/>
    <cellStyle name="40% - Accent1 2 7 3 2 2" xfId="23471" xr:uid="{E00E9F65-67FD-4AAC-976C-05EF3E727C68}"/>
    <cellStyle name="40% - Accent1 2 7 3 2 2 2" xfId="38442" xr:uid="{E3B33676-AB12-4A0E-BCF8-59CDABD65B01}"/>
    <cellStyle name="40% - Accent1 2 7 3 2 3" xfId="30839" xr:uid="{21CCEDAE-3503-4E78-9556-6BCEFECF1DE3}"/>
    <cellStyle name="40% - Accent1 2 7 3 3" xfId="23470" xr:uid="{82435961-BB62-40FB-B760-A458F8984A4C}"/>
    <cellStyle name="40% - Accent1 2 7 3 3 2" xfId="38441" xr:uid="{0A6EAE4F-9CEC-49F3-9AC6-7521C90A2E36}"/>
    <cellStyle name="40% - Accent1 2 7 3 4" xfId="30838" xr:uid="{12974D7B-09D0-437E-86E1-2E5DA6F542C1}"/>
    <cellStyle name="40% - Accent1 2 7 4" xfId="5825" xr:uid="{00000000-0005-0000-0000-0000460A0000}"/>
    <cellStyle name="40% - Accent1 2 7 4 2" xfId="23472" xr:uid="{87B88286-5D24-404A-9342-819989C0878D}"/>
    <cellStyle name="40% - Accent1 2 7 4 2 2" xfId="38443" xr:uid="{9AC58EF8-3425-43A0-9025-E4A0CB247D03}"/>
    <cellStyle name="40% - Accent1 2 7 4 3" xfId="30840" xr:uid="{6C382D4F-30CE-4C2D-B3E3-61EED10BC557}"/>
    <cellStyle name="40% - Accent1 2 7 5" xfId="23466" xr:uid="{A94C4A26-D9FD-48A1-8755-F0E69B9A746F}"/>
    <cellStyle name="40% - Accent1 2 7 5 2" xfId="38437" xr:uid="{173EBBD4-D787-4AA7-A216-CA237609F5B5}"/>
    <cellStyle name="40% - Accent1 2 7 6" xfId="30834" xr:uid="{ECC6635B-4AF1-40DD-9197-A355404353FA}"/>
    <cellStyle name="40% - Accent1 3" xfId="222" xr:uid="{00000000-0005-0000-0000-00003D000000}"/>
    <cellStyle name="40% - Accent1 3 10" xfId="5826" xr:uid="{00000000-0005-0000-0000-0000470A0000}"/>
    <cellStyle name="40% - Accent1 3 10 2" xfId="23473" xr:uid="{6B37A499-1264-466D-8029-9CA6C9CACE21}"/>
    <cellStyle name="40% - Accent1 3 10 2 2" xfId="38444" xr:uid="{388AA6E2-7E33-4896-A99C-57E5B7379D41}"/>
    <cellStyle name="40% - Accent1 3 10 3" xfId="30841" xr:uid="{D455FD6D-4F23-4816-B37E-3874529260B8}"/>
    <cellStyle name="40% - Accent1 3 2" xfId="5827" xr:uid="{00000000-0005-0000-0000-0000480A0000}"/>
    <cellStyle name="40% - Accent1 3 2 2" xfId="5828" xr:uid="{00000000-0005-0000-0000-0000490A0000}"/>
    <cellStyle name="40% - Accent1 3 2 2 2" xfId="5829" xr:uid="{00000000-0005-0000-0000-00004A0A0000}"/>
    <cellStyle name="40% - Accent1 3 2 2 2 2" xfId="5830" xr:uid="{00000000-0005-0000-0000-00004B0A0000}"/>
    <cellStyle name="40% - Accent1 3 2 2 2 2 2" xfId="5831" xr:uid="{00000000-0005-0000-0000-00004C0A0000}"/>
    <cellStyle name="40% - Accent1 3 2 2 2 2 2 2" xfId="23477" xr:uid="{1184FB32-F1FD-4250-8D3C-C900C713171C}"/>
    <cellStyle name="40% - Accent1 3 2 2 2 2 2 2 2" xfId="38448" xr:uid="{26B15E23-221D-4C48-AD80-D1DE9E1980B0}"/>
    <cellStyle name="40% - Accent1 3 2 2 2 2 2 3" xfId="30845" xr:uid="{067221C4-D0E1-4A84-A466-0541FBF397D4}"/>
    <cellStyle name="40% - Accent1 3 2 2 2 2 3" xfId="5832" xr:uid="{00000000-0005-0000-0000-00004D0A0000}"/>
    <cellStyle name="40% - Accent1 3 2 2 2 2 3 2" xfId="23478" xr:uid="{5FAA65B2-7660-4C0B-9F08-858DB132D256}"/>
    <cellStyle name="40% - Accent1 3 2 2 2 2 3 2 2" xfId="38449" xr:uid="{B6E278E8-F6F2-4494-AAAF-8E66658FEB60}"/>
    <cellStyle name="40% - Accent1 3 2 2 2 2 3 3" xfId="30846" xr:uid="{7307285E-31AE-4322-9057-2C941B51EED2}"/>
    <cellStyle name="40% - Accent1 3 2 2 2 2 4" xfId="23476" xr:uid="{7535CC9C-612B-4C30-9514-D563A8814CDD}"/>
    <cellStyle name="40% - Accent1 3 2 2 2 2 4 2" xfId="38447" xr:uid="{2A926EE3-E825-4C89-B93B-65B26C245C1E}"/>
    <cellStyle name="40% - Accent1 3 2 2 2 2 5" xfId="30844" xr:uid="{A5987275-8BEE-488A-8140-A260E4BF2A9F}"/>
    <cellStyle name="40% - Accent1 3 2 2 2 3" xfId="5833" xr:uid="{00000000-0005-0000-0000-00004E0A0000}"/>
    <cellStyle name="40% - Accent1 3 2 2 2 3 2" xfId="5834" xr:uid="{00000000-0005-0000-0000-00004F0A0000}"/>
    <cellStyle name="40% - Accent1 3 2 2 2 3 2 2" xfId="23480" xr:uid="{2DAAFB17-D5FB-444A-AF53-D62744340F37}"/>
    <cellStyle name="40% - Accent1 3 2 2 2 3 2 2 2" xfId="38451" xr:uid="{5286A2CE-6D86-485F-B586-44F81FBF2901}"/>
    <cellStyle name="40% - Accent1 3 2 2 2 3 2 3" xfId="30848" xr:uid="{6E9F4566-6CF7-4EE9-8ECB-E794E61C3006}"/>
    <cellStyle name="40% - Accent1 3 2 2 2 3 3" xfId="23479" xr:uid="{D00B5931-27D2-46E7-9714-52BE9E6A469F}"/>
    <cellStyle name="40% - Accent1 3 2 2 2 3 3 2" xfId="38450" xr:uid="{22EA6A29-BF60-4EE4-94C5-C2707184001D}"/>
    <cellStyle name="40% - Accent1 3 2 2 2 3 4" xfId="30847" xr:uid="{C4252222-D6F1-44CB-B554-B59E78F21336}"/>
    <cellStyle name="40% - Accent1 3 2 2 2 4" xfId="5835" xr:uid="{00000000-0005-0000-0000-0000500A0000}"/>
    <cellStyle name="40% - Accent1 3 2 2 2 4 2" xfId="23481" xr:uid="{427E75AC-0774-4A51-8446-DAFA94F2BAB3}"/>
    <cellStyle name="40% - Accent1 3 2 2 2 4 2 2" xfId="38452" xr:uid="{64BFDE33-24F4-415A-9F7C-A44DE66DD968}"/>
    <cellStyle name="40% - Accent1 3 2 2 2 4 3" xfId="30849" xr:uid="{8386050B-EBF3-499B-A598-FC0E386E24DC}"/>
    <cellStyle name="40% - Accent1 3 2 2 2 5" xfId="23475" xr:uid="{47123208-0AED-40DB-AC63-0A37AABDC98A}"/>
    <cellStyle name="40% - Accent1 3 2 2 2 5 2" xfId="38446" xr:uid="{AB167F81-0DF0-4842-91D3-C28A94F9E339}"/>
    <cellStyle name="40% - Accent1 3 2 2 2 6" xfId="30843" xr:uid="{3463AF17-73C4-4CBB-B310-2BEE368CC060}"/>
    <cellStyle name="40% - Accent1 3 2 2 3" xfId="5836" xr:uid="{00000000-0005-0000-0000-0000510A0000}"/>
    <cellStyle name="40% - Accent1 3 2 2 3 2" xfId="5837" xr:uid="{00000000-0005-0000-0000-0000520A0000}"/>
    <cellStyle name="40% - Accent1 3 2 2 3 2 2" xfId="23483" xr:uid="{69D87798-B3AE-4182-AE79-45457617CF88}"/>
    <cellStyle name="40% - Accent1 3 2 2 3 2 2 2" xfId="38454" xr:uid="{D5062BD0-7D29-463B-905A-EFB8EC0C5B63}"/>
    <cellStyle name="40% - Accent1 3 2 2 3 2 3" xfId="30851" xr:uid="{6B542735-2242-468B-93A0-5B6795798494}"/>
    <cellStyle name="40% - Accent1 3 2 2 3 3" xfId="5838" xr:uid="{00000000-0005-0000-0000-0000530A0000}"/>
    <cellStyle name="40% - Accent1 3 2 2 3 3 2" xfId="23484" xr:uid="{71B0F98D-5224-455B-965C-EC9A2711DA14}"/>
    <cellStyle name="40% - Accent1 3 2 2 3 3 2 2" xfId="38455" xr:uid="{5FD802B1-7C72-445F-8A1E-FD783D00CDCB}"/>
    <cellStyle name="40% - Accent1 3 2 2 3 3 3" xfId="30852" xr:uid="{4B718580-2779-4071-83C0-71D30EE47713}"/>
    <cellStyle name="40% - Accent1 3 2 2 3 4" xfId="23482" xr:uid="{EA33183B-097B-4083-9CAF-B953889FBE58}"/>
    <cellStyle name="40% - Accent1 3 2 2 3 4 2" xfId="38453" xr:uid="{8B2C3105-38D6-4F01-87C1-16DB9533A4CE}"/>
    <cellStyle name="40% - Accent1 3 2 2 3 5" xfId="30850" xr:uid="{8D8E4CC7-5E25-4E00-A60D-100558C1A3A8}"/>
    <cellStyle name="40% - Accent1 3 2 2 4" xfId="5839" xr:uid="{00000000-0005-0000-0000-0000540A0000}"/>
    <cellStyle name="40% - Accent1 3 2 2 4 2" xfId="23485" xr:uid="{B72D934A-9B9A-4987-9F3F-6834078726E1}"/>
    <cellStyle name="40% - Accent1 3 2 2 4 2 2" xfId="38456" xr:uid="{C50C6086-8852-4284-872A-525F29DC12F4}"/>
    <cellStyle name="40% - Accent1 3 2 2 4 3" xfId="30853" xr:uid="{B01CEB16-A4CD-4FF5-BE9A-A5D0630AFB28}"/>
    <cellStyle name="40% - Accent1 3 2 2 5" xfId="5840" xr:uid="{00000000-0005-0000-0000-0000550A0000}"/>
    <cellStyle name="40% - Accent1 3 2 2 5 2" xfId="5841" xr:uid="{00000000-0005-0000-0000-0000560A0000}"/>
    <cellStyle name="40% - Accent1 3 2 2 5 2 2" xfId="23487" xr:uid="{2D4EE71C-22C8-4688-A63E-7670251EE293}"/>
    <cellStyle name="40% - Accent1 3 2 2 5 2 2 2" xfId="38458" xr:uid="{B4949304-4EF6-49D7-89E8-09A9AD2D2796}"/>
    <cellStyle name="40% - Accent1 3 2 2 5 2 3" xfId="30855" xr:uid="{A910B033-7D42-4F68-93C0-FBE8B3728D79}"/>
    <cellStyle name="40% - Accent1 3 2 2 5 3" xfId="23486" xr:uid="{9DC95810-4610-4817-914F-7B4C4EA18926}"/>
    <cellStyle name="40% - Accent1 3 2 2 5 3 2" xfId="38457" xr:uid="{6AF56D9F-2320-4B3B-BEEB-005454CA4E1B}"/>
    <cellStyle name="40% - Accent1 3 2 2 5 4" xfId="30854" xr:uid="{1DD1BAED-CE51-4C67-BA9A-D81F1A26075E}"/>
    <cellStyle name="40% - Accent1 3 2 2 6" xfId="5842" xr:uid="{00000000-0005-0000-0000-0000570A0000}"/>
    <cellStyle name="40% - Accent1 3 2 2 6 2" xfId="23488" xr:uid="{B9203765-33F8-4E28-8997-53D49AA1FBB6}"/>
    <cellStyle name="40% - Accent1 3 2 2 6 2 2" xfId="38459" xr:uid="{7FF75F21-B85E-4E2E-A38A-0C1B2C8D9530}"/>
    <cellStyle name="40% - Accent1 3 2 2 6 3" xfId="30856" xr:uid="{4618F58E-312D-4536-8289-48F1EA861B82}"/>
    <cellStyle name="40% - Accent1 3 2 2 7" xfId="23474" xr:uid="{8640AA02-67E4-4E23-8AF4-066515390FC7}"/>
    <cellStyle name="40% - Accent1 3 2 2 7 2" xfId="38445" xr:uid="{452C9314-0AD6-4E5F-B96F-4363BD1818C3}"/>
    <cellStyle name="40% - Accent1 3 2 2 8" xfId="30842" xr:uid="{0B894D37-D2E2-4DEB-A4AD-B9F186694761}"/>
    <cellStyle name="40% - Accent1 3 2 3" xfId="5843" xr:uid="{00000000-0005-0000-0000-0000580A0000}"/>
    <cellStyle name="40% - Accent1 3 2 3 2" xfId="5844" xr:uid="{00000000-0005-0000-0000-0000590A0000}"/>
    <cellStyle name="40% - Accent1 3 2 3 2 2" xfId="5845" xr:uid="{00000000-0005-0000-0000-00005A0A0000}"/>
    <cellStyle name="40% - Accent1 3 2 3 2 2 2" xfId="23491" xr:uid="{582C16E7-AA65-41AC-94C3-716D5833F25A}"/>
    <cellStyle name="40% - Accent1 3 2 3 2 2 2 2" xfId="38462" xr:uid="{38CE22A8-4942-4EE8-B914-46AB491A7D79}"/>
    <cellStyle name="40% - Accent1 3 2 3 2 2 3" xfId="30859" xr:uid="{67BC9648-C8E9-410D-A9CA-C7A1DE34859B}"/>
    <cellStyle name="40% - Accent1 3 2 3 2 3" xfId="5846" xr:uid="{00000000-0005-0000-0000-00005B0A0000}"/>
    <cellStyle name="40% - Accent1 3 2 3 2 3 2" xfId="23492" xr:uid="{0EDF6CAE-88AA-4155-A803-92E9C5601EE7}"/>
    <cellStyle name="40% - Accent1 3 2 3 2 3 2 2" xfId="38463" xr:uid="{76AF3E6B-47C6-4303-9CD6-D78DB19AF736}"/>
    <cellStyle name="40% - Accent1 3 2 3 2 3 3" xfId="30860" xr:uid="{ABC0CED4-05C5-4B1A-92D3-C997A1D9B735}"/>
    <cellStyle name="40% - Accent1 3 2 3 2 4" xfId="23490" xr:uid="{7FCADAD7-B015-450E-B348-6ADD4CC4DD70}"/>
    <cellStyle name="40% - Accent1 3 2 3 2 4 2" xfId="38461" xr:uid="{F933DFC5-5399-45CD-919B-6A80B02826DE}"/>
    <cellStyle name="40% - Accent1 3 2 3 2 5" xfId="30858" xr:uid="{F80B1846-18E1-4638-8681-38756B887FC4}"/>
    <cellStyle name="40% - Accent1 3 2 3 3" xfId="5847" xr:uid="{00000000-0005-0000-0000-00005C0A0000}"/>
    <cellStyle name="40% - Accent1 3 2 3 3 2" xfId="5848" xr:uid="{00000000-0005-0000-0000-00005D0A0000}"/>
    <cellStyle name="40% - Accent1 3 2 3 3 2 2" xfId="23494" xr:uid="{D974F0CA-CE28-4DE1-A83E-7BCF4DB499F4}"/>
    <cellStyle name="40% - Accent1 3 2 3 3 2 2 2" xfId="38465" xr:uid="{1DE6E4C4-FBCD-4EC9-A261-756B4ADAEA8E}"/>
    <cellStyle name="40% - Accent1 3 2 3 3 2 3" xfId="30862" xr:uid="{992EA6D9-75C1-4012-9166-929F70918BAD}"/>
    <cellStyle name="40% - Accent1 3 2 3 3 3" xfId="23493" xr:uid="{353AB098-AE46-4411-A0FC-8BF9EE73C8CF}"/>
    <cellStyle name="40% - Accent1 3 2 3 3 3 2" xfId="38464" xr:uid="{61C4CACD-7B50-4428-AE7E-5B7CF8377307}"/>
    <cellStyle name="40% - Accent1 3 2 3 3 4" xfId="30861" xr:uid="{AC40076B-B7CA-4764-9683-4AF48C40FAB6}"/>
    <cellStyle name="40% - Accent1 3 2 3 4" xfId="5849" xr:uid="{00000000-0005-0000-0000-00005E0A0000}"/>
    <cellStyle name="40% - Accent1 3 2 3 4 2" xfId="23495" xr:uid="{C5C8F3FE-31A6-4277-BF2F-CD4A747E8736}"/>
    <cellStyle name="40% - Accent1 3 2 3 4 2 2" xfId="38466" xr:uid="{43830D8C-2D9C-45A3-BE89-B0125BC212E4}"/>
    <cellStyle name="40% - Accent1 3 2 3 4 3" xfId="30863" xr:uid="{A7BD5EE6-43F9-4AA5-9254-ACB362B176DC}"/>
    <cellStyle name="40% - Accent1 3 2 3 5" xfId="23489" xr:uid="{16CFA668-5CB8-4005-8FB5-B61638E34895}"/>
    <cellStyle name="40% - Accent1 3 2 3 5 2" xfId="38460" xr:uid="{BC70AEA4-6D68-4796-9773-72E2BC0CC940}"/>
    <cellStyle name="40% - Accent1 3 2 3 6" xfId="30857" xr:uid="{478C4705-5FEB-4989-BBA2-A8045C71F2C3}"/>
    <cellStyle name="40% - Accent1 3 2 4" xfId="5850" xr:uid="{00000000-0005-0000-0000-00005F0A0000}"/>
    <cellStyle name="40% - Accent1 3 2 5" xfId="5851" xr:uid="{00000000-0005-0000-0000-0000600A0000}"/>
    <cellStyle name="40% - Accent1 3 2 5 2" xfId="23496" xr:uid="{A5ED8C32-B9BF-47CA-83BF-05A6042B2B29}"/>
    <cellStyle name="40% - Accent1 3 2 5 2 2" xfId="38467" xr:uid="{1FA314EC-E684-42CB-8397-EB978A27CC81}"/>
    <cellStyle name="40% - Accent1 3 2 5 3" xfId="30864" xr:uid="{429FF40D-A78D-417E-BF92-8FE46572F12A}"/>
    <cellStyle name="40% - Accent1 3 3" xfId="5852" xr:uid="{00000000-0005-0000-0000-0000610A0000}"/>
    <cellStyle name="40% - Accent1 3 3 2" xfId="5853" xr:uid="{00000000-0005-0000-0000-0000620A0000}"/>
    <cellStyle name="40% - Accent1 3 3 2 2" xfId="5854" xr:uid="{00000000-0005-0000-0000-0000630A0000}"/>
    <cellStyle name="40% - Accent1 3 3 2 2 2" xfId="23499" xr:uid="{049B3B09-EDE6-4F24-8669-F6FD98D11FA2}"/>
    <cellStyle name="40% - Accent1 3 3 2 2 2 2" xfId="38470" xr:uid="{4EC3517B-ACD5-462F-ACFF-E09A03393450}"/>
    <cellStyle name="40% - Accent1 3 3 2 2 3" xfId="30867" xr:uid="{D5EA77C0-AFC2-4B17-8E13-E7607CF80B04}"/>
    <cellStyle name="40% - Accent1 3 3 2 3" xfId="5855" xr:uid="{00000000-0005-0000-0000-0000640A0000}"/>
    <cellStyle name="40% - Accent1 3 3 2 3 2" xfId="5856" xr:uid="{00000000-0005-0000-0000-0000650A0000}"/>
    <cellStyle name="40% - Accent1 3 3 2 3 2 2" xfId="23501" xr:uid="{3B9B3321-C88F-42A4-B86C-DF9B292532AB}"/>
    <cellStyle name="40% - Accent1 3 3 2 3 2 2 2" xfId="38472" xr:uid="{DB9067CC-879C-4E98-A02B-0261280319FF}"/>
    <cellStyle name="40% - Accent1 3 3 2 3 2 3" xfId="30869" xr:uid="{0FB4F4D6-21B1-4179-BE9B-8B15C3262823}"/>
    <cellStyle name="40% - Accent1 3 3 2 3 3" xfId="23500" xr:uid="{DACA387B-A48B-49F3-80D2-33610346D054}"/>
    <cellStyle name="40% - Accent1 3 3 2 3 3 2" xfId="38471" xr:uid="{1F72E7E8-5C63-4777-B165-BA5A5750DA9B}"/>
    <cellStyle name="40% - Accent1 3 3 2 3 4" xfId="30868" xr:uid="{1CB4186C-C245-48FD-A7C4-3D79A3758E95}"/>
    <cellStyle name="40% - Accent1 3 3 2 4" xfId="23498" xr:uid="{21949277-F1C6-497D-8330-4B94EDCAD621}"/>
    <cellStyle name="40% - Accent1 3 3 2 4 2" xfId="38469" xr:uid="{D6CC2278-9ABE-420C-AEC4-65C26486B8BE}"/>
    <cellStyle name="40% - Accent1 3 3 2 5" xfId="30866" xr:uid="{DC89630D-36C2-427E-A63C-64A51F0E0E98}"/>
    <cellStyle name="40% - Accent1 3 3 3" xfId="5857" xr:uid="{00000000-0005-0000-0000-0000660A0000}"/>
    <cellStyle name="40% - Accent1 3 3 3 2" xfId="23502" xr:uid="{ED00E527-AE79-46B9-A7AE-4DED3071FB5E}"/>
    <cellStyle name="40% - Accent1 3 3 3 2 2" xfId="38473" xr:uid="{73F20916-38FF-4FAA-82B9-922776458F9D}"/>
    <cellStyle name="40% - Accent1 3 3 3 3" xfId="30870" xr:uid="{8BED113D-4BD1-492D-A157-26215F2003D5}"/>
    <cellStyle name="40% - Accent1 3 3 4" xfId="5858" xr:uid="{00000000-0005-0000-0000-0000670A0000}"/>
    <cellStyle name="40% - Accent1 3 3 4 2" xfId="5859" xr:uid="{00000000-0005-0000-0000-0000680A0000}"/>
    <cellStyle name="40% - Accent1 3 3 4 2 2" xfId="23504" xr:uid="{FD02F519-2935-42B6-A499-36B2F9AB3C08}"/>
    <cellStyle name="40% - Accent1 3 3 4 2 2 2" xfId="38475" xr:uid="{C65D072B-D93A-40D7-A901-A1E05960E1C8}"/>
    <cellStyle name="40% - Accent1 3 3 4 2 3" xfId="30872" xr:uid="{4B093C0D-EF13-44F9-89CA-1217871ED4C9}"/>
    <cellStyle name="40% - Accent1 3 3 4 3" xfId="23503" xr:uid="{6D18EB64-338E-4E78-A659-1119C6CC404F}"/>
    <cellStyle name="40% - Accent1 3 3 4 3 2" xfId="38474" xr:uid="{824E9B4B-B6F1-465C-9B53-A26295E0B3A7}"/>
    <cellStyle name="40% - Accent1 3 3 4 4" xfId="30871" xr:uid="{0C2B2A15-B775-4487-9DF2-763EDBED9B50}"/>
    <cellStyle name="40% - Accent1 3 3 5" xfId="5860" xr:uid="{00000000-0005-0000-0000-0000690A0000}"/>
    <cellStyle name="40% - Accent1 3 3 5 2" xfId="23505" xr:uid="{890FCD79-C348-4800-BB68-A584E9D266EA}"/>
    <cellStyle name="40% - Accent1 3 3 5 2 2" xfId="38476" xr:uid="{3B690F7E-017A-4536-8D7B-4426CFC680C9}"/>
    <cellStyle name="40% - Accent1 3 3 5 3" xfId="30873" xr:uid="{F574EFCB-516B-4FA2-AB9A-8E9E729F2680}"/>
    <cellStyle name="40% - Accent1 3 3 6" xfId="23497" xr:uid="{0B83F023-6D35-43AB-9B82-E8ADF495F27E}"/>
    <cellStyle name="40% - Accent1 3 3 6 2" xfId="38468" xr:uid="{44B0CD3E-4E2F-4AED-B58D-F6A4B6417BDE}"/>
    <cellStyle name="40% - Accent1 3 3 7" xfId="30865" xr:uid="{AAB8D404-FE02-4384-8784-A7AC33EC4289}"/>
    <cellStyle name="40% - Accent1 3 4" xfId="5861" xr:uid="{00000000-0005-0000-0000-00006A0A0000}"/>
    <cellStyle name="40% - Accent1 3 4 2" xfId="5862" xr:uid="{00000000-0005-0000-0000-00006B0A0000}"/>
    <cellStyle name="40% - Accent1 3 4 2 2" xfId="5863" xr:uid="{00000000-0005-0000-0000-00006C0A0000}"/>
    <cellStyle name="40% - Accent1 3 4 2 2 2" xfId="23508" xr:uid="{90F2C215-0CDB-4834-816B-E4478E616357}"/>
    <cellStyle name="40% - Accent1 3 4 2 2 2 2" xfId="38479" xr:uid="{8EFE6DE0-2D73-484B-A1E9-418B93D73CE7}"/>
    <cellStyle name="40% - Accent1 3 4 2 2 3" xfId="30876" xr:uid="{37B89D7A-4398-41B4-A247-72BB63C24D32}"/>
    <cellStyle name="40% - Accent1 3 4 2 3" xfId="5864" xr:uid="{00000000-0005-0000-0000-00006D0A0000}"/>
    <cellStyle name="40% - Accent1 3 4 2 3 2" xfId="23509" xr:uid="{7018F232-D01F-46C7-B401-81EAFC155951}"/>
    <cellStyle name="40% - Accent1 3 4 2 3 2 2" xfId="38480" xr:uid="{49B56535-C313-4DB5-9475-5ED012700F19}"/>
    <cellStyle name="40% - Accent1 3 4 2 3 3" xfId="30877" xr:uid="{DE7D77AD-1013-4537-8468-0C619EC3CB21}"/>
    <cellStyle name="40% - Accent1 3 4 2 4" xfId="23507" xr:uid="{6F721F5F-BDCE-4A82-869A-F40B1E1CF2B1}"/>
    <cellStyle name="40% - Accent1 3 4 2 4 2" xfId="38478" xr:uid="{092389EE-8D06-4EB8-976F-CF2FFFCF2071}"/>
    <cellStyle name="40% - Accent1 3 4 2 5" xfId="30875" xr:uid="{374253A5-F70A-482A-A45C-B2E644938DCE}"/>
    <cellStyle name="40% - Accent1 3 4 3" xfId="5865" xr:uid="{00000000-0005-0000-0000-00006E0A0000}"/>
    <cellStyle name="40% - Accent1 3 4 3 2" xfId="23510" xr:uid="{88CF5622-6D6C-4921-95A5-C9CC4BC5761C}"/>
    <cellStyle name="40% - Accent1 3 4 3 2 2" xfId="38481" xr:uid="{00270DBA-99CC-4135-946E-CD4062AA7E82}"/>
    <cellStyle name="40% - Accent1 3 4 3 3" xfId="30878" xr:uid="{2D40E2B6-41CB-4ACC-ADBA-A13AC68E6BE7}"/>
    <cellStyle name="40% - Accent1 3 4 4" xfId="5866" xr:uid="{00000000-0005-0000-0000-00006F0A0000}"/>
    <cellStyle name="40% - Accent1 3 4 4 2" xfId="5867" xr:uid="{00000000-0005-0000-0000-0000700A0000}"/>
    <cellStyle name="40% - Accent1 3 4 4 2 2" xfId="23512" xr:uid="{483C6923-89E2-4755-A241-8F474024B191}"/>
    <cellStyle name="40% - Accent1 3 4 4 2 2 2" xfId="38483" xr:uid="{975DAE8E-D982-4623-A0C7-C17A3DBCE3EA}"/>
    <cellStyle name="40% - Accent1 3 4 4 2 3" xfId="30880" xr:uid="{B3DA13C2-CE3E-4B22-8959-71227B244F5D}"/>
    <cellStyle name="40% - Accent1 3 4 4 3" xfId="23511" xr:uid="{71FB328E-26EE-4389-8C18-FF96E0A2D764}"/>
    <cellStyle name="40% - Accent1 3 4 4 3 2" xfId="38482" xr:uid="{B2C3900C-61B8-44FA-A21B-BA1418921AB2}"/>
    <cellStyle name="40% - Accent1 3 4 4 4" xfId="30879" xr:uid="{015A26D0-09A2-4EB2-975A-2B278AD55FDC}"/>
    <cellStyle name="40% - Accent1 3 4 5" xfId="5868" xr:uid="{00000000-0005-0000-0000-0000710A0000}"/>
    <cellStyle name="40% - Accent1 3 4 5 2" xfId="23513" xr:uid="{D35AB48D-3A48-4D16-A400-BA54A2B48D47}"/>
    <cellStyle name="40% - Accent1 3 4 5 2 2" xfId="38484" xr:uid="{B069DC74-6DFD-4F59-8E44-022300E34FC0}"/>
    <cellStyle name="40% - Accent1 3 4 5 3" xfId="30881" xr:uid="{3689364C-A028-450D-8211-83F2F40D90AC}"/>
    <cellStyle name="40% - Accent1 3 4 6" xfId="23506" xr:uid="{BD78A073-8893-4C11-8578-E4B41551EB20}"/>
    <cellStyle name="40% - Accent1 3 4 6 2" xfId="38477" xr:uid="{4BD1169E-6770-44BA-B873-75186982E542}"/>
    <cellStyle name="40% - Accent1 3 4 7" xfId="30874" xr:uid="{B09AB54D-BE0D-47C3-8D7B-ABA3087C9511}"/>
    <cellStyle name="40% - Accent1 3 5" xfId="5869" xr:uid="{00000000-0005-0000-0000-0000720A0000}"/>
    <cellStyle name="40% - Accent1 3 5 2" xfId="5870" xr:uid="{00000000-0005-0000-0000-0000730A0000}"/>
    <cellStyle name="40% - Accent1 3 5 2 2" xfId="5871" xr:uid="{00000000-0005-0000-0000-0000740A0000}"/>
    <cellStyle name="40% - Accent1 3 5 2 2 2" xfId="23516" xr:uid="{4178FD42-9AA0-41E9-B9EE-8F24C248CCA3}"/>
    <cellStyle name="40% - Accent1 3 5 2 2 2 2" xfId="38487" xr:uid="{DFBBC2F0-D11A-45C7-9890-875BDD44598F}"/>
    <cellStyle name="40% - Accent1 3 5 2 2 3" xfId="30884" xr:uid="{8535A511-BD42-43FB-A825-86807354ED99}"/>
    <cellStyle name="40% - Accent1 3 5 2 3" xfId="5872" xr:uid="{00000000-0005-0000-0000-0000750A0000}"/>
    <cellStyle name="40% - Accent1 3 5 2 3 2" xfId="23517" xr:uid="{5FAA18DB-CD35-4E16-8DB3-1EFF30B425DC}"/>
    <cellStyle name="40% - Accent1 3 5 2 3 2 2" xfId="38488" xr:uid="{EAA5B6EA-A54D-41EC-B742-16E0C7F83CDC}"/>
    <cellStyle name="40% - Accent1 3 5 2 3 3" xfId="30885" xr:uid="{68D8D7A8-F53C-44E2-AB11-4735DF0AC16E}"/>
    <cellStyle name="40% - Accent1 3 5 2 4" xfId="23515" xr:uid="{076677BB-F3F8-463A-B48E-FA6FA3B536AD}"/>
    <cellStyle name="40% - Accent1 3 5 2 4 2" xfId="38486" xr:uid="{BE617F27-7BBF-4C8D-A908-EDCE599113CB}"/>
    <cellStyle name="40% - Accent1 3 5 2 5" xfId="30883" xr:uid="{A61CA844-6522-4333-8557-55D4A444162D}"/>
    <cellStyle name="40% - Accent1 3 5 3" xfId="5873" xr:uid="{00000000-0005-0000-0000-0000760A0000}"/>
    <cellStyle name="40% - Accent1 3 5 3 2" xfId="5874" xr:uid="{00000000-0005-0000-0000-0000770A0000}"/>
    <cellStyle name="40% - Accent1 3 5 3 2 2" xfId="23519" xr:uid="{A511BE12-90D5-4D24-A595-ADE791E44621}"/>
    <cellStyle name="40% - Accent1 3 5 3 2 2 2" xfId="38490" xr:uid="{66E88027-F8EF-46FD-A41A-933BFDCC2AF3}"/>
    <cellStyle name="40% - Accent1 3 5 3 2 3" xfId="30887" xr:uid="{7BBB4E4A-4CDE-4FF7-AD60-1E3D7F03F21C}"/>
    <cellStyle name="40% - Accent1 3 5 3 3" xfId="23518" xr:uid="{E7B5F54D-B8D5-43A0-BE5B-F3F5D46163F6}"/>
    <cellStyle name="40% - Accent1 3 5 3 3 2" xfId="38489" xr:uid="{A28D15EE-714E-4EAE-9D20-FEF72063185E}"/>
    <cellStyle name="40% - Accent1 3 5 3 4" xfId="30886" xr:uid="{06A9EE7C-9F0F-4F52-909B-2C3C183F0B76}"/>
    <cellStyle name="40% - Accent1 3 5 4" xfId="5875" xr:uid="{00000000-0005-0000-0000-0000780A0000}"/>
    <cellStyle name="40% - Accent1 3 5 4 2" xfId="23520" xr:uid="{68744CB0-FE3F-4EDA-8940-269FCD18B45B}"/>
    <cellStyle name="40% - Accent1 3 5 4 2 2" xfId="38491" xr:uid="{B6F63C95-B571-425F-AE62-CD42B84FFBEA}"/>
    <cellStyle name="40% - Accent1 3 5 4 3" xfId="30888" xr:uid="{F4847623-E36B-4696-9358-25AC8D10621A}"/>
    <cellStyle name="40% - Accent1 3 5 5" xfId="23514" xr:uid="{274E6565-64E8-4090-AFD4-6F7142950748}"/>
    <cellStyle name="40% - Accent1 3 5 5 2" xfId="38485" xr:uid="{5E961F3E-92AC-4062-A1EB-7FCDE1F8E032}"/>
    <cellStyle name="40% - Accent1 3 5 6" xfId="30882" xr:uid="{3B4B3D25-F775-4BBD-B044-DB069A80784B}"/>
    <cellStyle name="40% - Accent1 3 6" xfId="5876" xr:uid="{00000000-0005-0000-0000-0000790A0000}"/>
    <cellStyle name="40% - Accent1 3 6 2" xfId="5877" xr:uid="{00000000-0005-0000-0000-00007A0A0000}"/>
    <cellStyle name="40% - Accent1 3 6 2 2" xfId="23522" xr:uid="{225D279E-95F0-4359-8EE4-F7672AB8BBCB}"/>
    <cellStyle name="40% - Accent1 3 6 2 2 2" xfId="38493" xr:uid="{40F8CC28-49B4-4697-8BAD-5FE4425302E0}"/>
    <cellStyle name="40% - Accent1 3 6 2 3" xfId="30890" xr:uid="{DB6108C2-3A08-4855-AE4C-F588F005B008}"/>
    <cellStyle name="40% - Accent1 3 6 3" xfId="5878" xr:uid="{00000000-0005-0000-0000-00007B0A0000}"/>
    <cellStyle name="40% - Accent1 3 6 3 2" xfId="23523" xr:uid="{F025B8FE-A5D9-4171-94C7-91BFE0A19CDB}"/>
    <cellStyle name="40% - Accent1 3 6 3 2 2" xfId="38494" xr:uid="{9DF9A91E-8BF9-4D7F-97CF-D2C793D58442}"/>
    <cellStyle name="40% - Accent1 3 6 3 3" xfId="30891" xr:uid="{BBF80CF9-8676-454E-8112-01BB684C78A3}"/>
    <cellStyle name="40% - Accent1 3 6 4" xfId="23521" xr:uid="{B29A9909-8B04-46B5-8B89-84B3C635A4B8}"/>
    <cellStyle name="40% - Accent1 3 6 4 2" xfId="38492" xr:uid="{7A71DA49-4751-4992-A625-3229ADB60D64}"/>
    <cellStyle name="40% - Accent1 3 6 5" xfId="30889" xr:uid="{0512E404-F77A-4615-8F71-9C58F28AF448}"/>
    <cellStyle name="40% - Accent1 3 7" xfId="5879" xr:uid="{00000000-0005-0000-0000-00007C0A0000}"/>
    <cellStyle name="40% - Accent1 3 7 2" xfId="23524" xr:uid="{11050760-5C44-4B52-9DCD-1A15590825D4}"/>
    <cellStyle name="40% - Accent1 3 7 2 2" xfId="38495" xr:uid="{00AB863D-5F2E-4D40-9BEA-782EB6D92C0B}"/>
    <cellStyle name="40% - Accent1 3 7 3" xfId="30892" xr:uid="{2A9705E4-8E66-4C1A-AA75-4D2CFDD449C2}"/>
    <cellStyle name="40% - Accent1 3 8" xfId="5880" xr:uid="{00000000-0005-0000-0000-00007D0A0000}"/>
    <cellStyle name="40% - Accent1 3 8 2" xfId="5881" xr:uid="{00000000-0005-0000-0000-00007E0A0000}"/>
    <cellStyle name="40% - Accent1 3 8 2 2" xfId="23526" xr:uid="{40CE3D29-A1CE-4803-8A90-E4B85CC01354}"/>
    <cellStyle name="40% - Accent1 3 8 2 2 2" xfId="38497" xr:uid="{03022BE2-9D26-42B1-B3B1-859DBF0BDBAC}"/>
    <cellStyle name="40% - Accent1 3 8 2 3" xfId="30894" xr:uid="{4B08734B-D03B-4C72-9197-5E87A0FA3B4A}"/>
    <cellStyle name="40% - Accent1 3 8 3" xfId="23525" xr:uid="{2A89AF70-65A1-4BDF-A668-F92E0C1130F0}"/>
    <cellStyle name="40% - Accent1 3 8 3 2" xfId="38496" xr:uid="{B8C0CBBA-21D3-4B3E-86EC-BACAA73A6C75}"/>
    <cellStyle name="40% - Accent1 3 8 4" xfId="30893" xr:uid="{D6D59C20-5F9D-4C98-B403-F23F82DBC497}"/>
    <cellStyle name="40% - Accent1 3 9" xfId="5882" xr:uid="{00000000-0005-0000-0000-00007F0A0000}"/>
    <cellStyle name="40% - Accent1 3 9 2" xfId="23527" xr:uid="{B99186B2-EC08-46C6-AC88-F557479B19B8}"/>
    <cellStyle name="40% - Accent1 3 9 2 2" xfId="38498" xr:uid="{F0EBBD70-A57B-4588-B2E5-72307E69AB4B}"/>
    <cellStyle name="40% - Accent1 3 9 3" xfId="30895" xr:uid="{C3A074F2-8AB6-40DF-AC41-61CB3504DB36}"/>
    <cellStyle name="40% - Accent1 4" xfId="223" xr:uid="{00000000-0005-0000-0000-00003E000000}"/>
    <cellStyle name="40% - Accent1 4 10" xfId="5883" xr:uid="{00000000-0005-0000-0000-0000800A0000}"/>
    <cellStyle name="40% - Accent1 4 10 2" xfId="23528" xr:uid="{7E74EAD1-B0A4-48E8-A0A0-6ADA8FE5FCF1}"/>
    <cellStyle name="40% - Accent1 4 10 2 2" xfId="38499" xr:uid="{F47FC9F8-C369-4F0F-997B-4035C0171C23}"/>
    <cellStyle name="40% - Accent1 4 10 3" xfId="30896" xr:uid="{044810AB-A650-4295-80B4-74ABEC7972FA}"/>
    <cellStyle name="40% - Accent1 4 2" xfId="5884" xr:uid="{00000000-0005-0000-0000-0000810A0000}"/>
    <cellStyle name="40% - Accent1 4 2 2" xfId="5885" xr:uid="{00000000-0005-0000-0000-0000820A0000}"/>
    <cellStyle name="40% - Accent1 4 2 2 2" xfId="5886" xr:uid="{00000000-0005-0000-0000-0000830A0000}"/>
    <cellStyle name="40% - Accent1 4 2 2 2 2" xfId="5887" xr:uid="{00000000-0005-0000-0000-0000840A0000}"/>
    <cellStyle name="40% - Accent1 4 2 2 2 2 2" xfId="5888" xr:uid="{00000000-0005-0000-0000-0000850A0000}"/>
    <cellStyle name="40% - Accent1 4 2 2 2 2 2 2" xfId="23532" xr:uid="{9BDDF1E7-B6E5-4480-BC29-906AA82645B3}"/>
    <cellStyle name="40% - Accent1 4 2 2 2 2 2 2 2" xfId="38503" xr:uid="{1CDD7C44-637A-4BD7-83FF-346769AD3FC8}"/>
    <cellStyle name="40% - Accent1 4 2 2 2 2 2 3" xfId="30900" xr:uid="{252FA6EC-3718-4ACD-98AE-F6B267D9B929}"/>
    <cellStyle name="40% - Accent1 4 2 2 2 2 3" xfId="5889" xr:uid="{00000000-0005-0000-0000-0000860A0000}"/>
    <cellStyle name="40% - Accent1 4 2 2 2 2 3 2" xfId="23533" xr:uid="{E4588312-3B88-4363-8A27-92DB12EAEE5A}"/>
    <cellStyle name="40% - Accent1 4 2 2 2 2 3 2 2" xfId="38504" xr:uid="{7D02C2F8-3400-42D4-98AC-4F2229F87ABB}"/>
    <cellStyle name="40% - Accent1 4 2 2 2 2 3 3" xfId="30901" xr:uid="{21ECFD9D-002B-480E-A581-1F1B0A3207B2}"/>
    <cellStyle name="40% - Accent1 4 2 2 2 2 4" xfId="23531" xr:uid="{A2D4958A-6C96-4434-B52C-72996CD558CD}"/>
    <cellStyle name="40% - Accent1 4 2 2 2 2 4 2" xfId="38502" xr:uid="{8777AB71-500E-4527-AB40-8C8D1DA87FB1}"/>
    <cellStyle name="40% - Accent1 4 2 2 2 2 5" xfId="30899" xr:uid="{C16C0A16-01C0-4D71-83F9-75DBD37FDD7A}"/>
    <cellStyle name="40% - Accent1 4 2 2 2 3" xfId="5890" xr:uid="{00000000-0005-0000-0000-0000870A0000}"/>
    <cellStyle name="40% - Accent1 4 2 2 2 3 2" xfId="5891" xr:uid="{00000000-0005-0000-0000-0000880A0000}"/>
    <cellStyle name="40% - Accent1 4 2 2 2 3 2 2" xfId="23535" xr:uid="{05FB51A7-1FA9-47B4-98AD-55DD48A303AF}"/>
    <cellStyle name="40% - Accent1 4 2 2 2 3 2 2 2" xfId="38506" xr:uid="{D30CB40B-249A-47A4-B358-337F8D073931}"/>
    <cellStyle name="40% - Accent1 4 2 2 2 3 2 3" xfId="30903" xr:uid="{311EDFA2-F363-4884-A01B-A63324261721}"/>
    <cellStyle name="40% - Accent1 4 2 2 2 3 3" xfId="23534" xr:uid="{DC1663E2-D5C8-4350-B8BE-49A088600403}"/>
    <cellStyle name="40% - Accent1 4 2 2 2 3 3 2" xfId="38505" xr:uid="{ABF28C2E-43E1-4E03-8D3F-F484F18F13D0}"/>
    <cellStyle name="40% - Accent1 4 2 2 2 3 4" xfId="30902" xr:uid="{D045304F-4A07-418A-9803-1842CBEE681C}"/>
    <cellStyle name="40% - Accent1 4 2 2 2 4" xfId="5892" xr:uid="{00000000-0005-0000-0000-0000890A0000}"/>
    <cellStyle name="40% - Accent1 4 2 2 2 4 2" xfId="23536" xr:uid="{9A692ECD-478F-4F9F-B90B-634C8FB90518}"/>
    <cellStyle name="40% - Accent1 4 2 2 2 4 2 2" xfId="38507" xr:uid="{814879A9-8E54-473A-8CB8-A2ABA680BF6E}"/>
    <cellStyle name="40% - Accent1 4 2 2 2 4 3" xfId="30904" xr:uid="{8A6A9AE5-90DB-409B-9E24-8296B1CC67B9}"/>
    <cellStyle name="40% - Accent1 4 2 2 2 5" xfId="23530" xr:uid="{F2555480-0556-4324-A83D-91DAD3AB1F00}"/>
    <cellStyle name="40% - Accent1 4 2 2 2 5 2" xfId="38501" xr:uid="{B202EB6B-5766-40E0-A7F1-95FD55900D86}"/>
    <cellStyle name="40% - Accent1 4 2 2 2 6" xfId="30898" xr:uid="{50491B88-2387-40AC-BACA-53F0A20810A7}"/>
    <cellStyle name="40% - Accent1 4 2 2 3" xfId="5893" xr:uid="{00000000-0005-0000-0000-00008A0A0000}"/>
    <cellStyle name="40% - Accent1 4 2 2 3 2" xfId="5894" xr:uid="{00000000-0005-0000-0000-00008B0A0000}"/>
    <cellStyle name="40% - Accent1 4 2 2 3 2 2" xfId="23538" xr:uid="{2EF5BC6E-6637-452E-BE60-FB9B60320400}"/>
    <cellStyle name="40% - Accent1 4 2 2 3 2 2 2" xfId="38509" xr:uid="{0155C881-14C4-42C6-AECE-8E99E93C93CC}"/>
    <cellStyle name="40% - Accent1 4 2 2 3 2 3" xfId="30906" xr:uid="{F21272E0-8F65-472D-8CE3-F8860AA1AC37}"/>
    <cellStyle name="40% - Accent1 4 2 2 3 3" xfId="5895" xr:uid="{00000000-0005-0000-0000-00008C0A0000}"/>
    <cellStyle name="40% - Accent1 4 2 2 3 3 2" xfId="23539" xr:uid="{DD5A5D85-29BD-451D-9AF5-9E04A424817A}"/>
    <cellStyle name="40% - Accent1 4 2 2 3 3 2 2" xfId="38510" xr:uid="{AA967AD3-4885-43FE-BB2E-4BB5DFE1E3A0}"/>
    <cellStyle name="40% - Accent1 4 2 2 3 3 3" xfId="30907" xr:uid="{A4047CF8-6FAE-4771-ADA5-B7B231F3F8F8}"/>
    <cellStyle name="40% - Accent1 4 2 2 3 4" xfId="23537" xr:uid="{230CC89F-55C4-4480-AC17-E2C86D5A6A7F}"/>
    <cellStyle name="40% - Accent1 4 2 2 3 4 2" xfId="38508" xr:uid="{BD79E128-457B-4D46-B7D2-AE9B083D3410}"/>
    <cellStyle name="40% - Accent1 4 2 2 3 5" xfId="30905" xr:uid="{11C58B59-1684-4158-9577-414DCC90643F}"/>
    <cellStyle name="40% - Accent1 4 2 2 4" xfId="5896" xr:uid="{00000000-0005-0000-0000-00008D0A0000}"/>
    <cellStyle name="40% - Accent1 4 2 2 4 2" xfId="23540" xr:uid="{23605800-8E83-45DD-B143-ED8D93407E0C}"/>
    <cellStyle name="40% - Accent1 4 2 2 4 2 2" xfId="38511" xr:uid="{60976493-4F2E-4DA7-9170-12E4AE8F8F0C}"/>
    <cellStyle name="40% - Accent1 4 2 2 4 3" xfId="30908" xr:uid="{00980B6E-46D5-4A9E-88DF-D61CE74602FB}"/>
    <cellStyle name="40% - Accent1 4 2 2 5" xfId="5897" xr:uid="{00000000-0005-0000-0000-00008E0A0000}"/>
    <cellStyle name="40% - Accent1 4 2 2 5 2" xfId="5898" xr:uid="{00000000-0005-0000-0000-00008F0A0000}"/>
    <cellStyle name="40% - Accent1 4 2 2 5 2 2" xfId="23542" xr:uid="{B0B5D8B0-31B8-4CFC-A57C-A992777EC117}"/>
    <cellStyle name="40% - Accent1 4 2 2 5 2 2 2" xfId="38513" xr:uid="{3B37BEF4-159C-4C8E-A19C-9BFAF08776CD}"/>
    <cellStyle name="40% - Accent1 4 2 2 5 2 3" xfId="30910" xr:uid="{5CF61658-BC62-416E-888E-3C9A59C7A803}"/>
    <cellStyle name="40% - Accent1 4 2 2 5 3" xfId="23541" xr:uid="{26B9A3B5-682F-472B-A22E-B4E54282B6C6}"/>
    <cellStyle name="40% - Accent1 4 2 2 5 3 2" xfId="38512" xr:uid="{321AF4C4-D1DB-461E-ABAF-B57BF1E7A938}"/>
    <cellStyle name="40% - Accent1 4 2 2 5 4" xfId="30909" xr:uid="{40A68275-36F5-447D-908E-51FAA3214FFA}"/>
    <cellStyle name="40% - Accent1 4 2 2 6" xfId="5899" xr:uid="{00000000-0005-0000-0000-0000900A0000}"/>
    <cellStyle name="40% - Accent1 4 2 2 6 2" xfId="23543" xr:uid="{BEA0A8A1-3F5C-42C5-B320-57E1D1791094}"/>
    <cellStyle name="40% - Accent1 4 2 2 6 2 2" xfId="38514" xr:uid="{38F8011D-57E2-40D2-88D6-C9E2F32375F1}"/>
    <cellStyle name="40% - Accent1 4 2 2 6 3" xfId="30911" xr:uid="{497683EC-EF0F-457A-9162-6BC68587E6E2}"/>
    <cellStyle name="40% - Accent1 4 2 2 7" xfId="23529" xr:uid="{E30E19E4-01A1-4004-8F10-513BC84D8ED9}"/>
    <cellStyle name="40% - Accent1 4 2 2 7 2" xfId="38500" xr:uid="{47A0AB9C-12E8-4438-AF86-F5882130E69B}"/>
    <cellStyle name="40% - Accent1 4 2 2 8" xfId="30897" xr:uid="{7B95B261-E1E3-4651-BC3B-9A81403E29A6}"/>
    <cellStyle name="40% - Accent1 4 2 3" xfId="5900" xr:uid="{00000000-0005-0000-0000-0000910A0000}"/>
    <cellStyle name="40% - Accent1 4 2 3 2" xfId="5901" xr:uid="{00000000-0005-0000-0000-0000920A0000}"/>
    <cellStyle name="40% - Accent1 4 2 3 2 2" xfId="5902" xr:uid="{00000000-0005-0000-0000-0000930A0000}"/>
    <cellStyle name="40% - Accent1 4 2 3 2 2 2" xfId="23546" xr:uid="{44C407D3-0417-403B-9549-B84CE0CF196B}"/>
    <cellStyle name="40% - Accent1 4 2 3 2 2 2 2" xfId="38517" xr:uid="{B6844076-7948-4574-B1FA-6F1707B40B7F}"/>
    <cellStyle name="40% - Accent1 4 2 3 2 2 3" xfId="30914" xr:uid="{BE73AC81-A424-413A-B087-DB7189D63E13}"/>
    <cellStyle name="40% - Accent1 4 2 3 2 3" xfId="5903" xr:uid="{00000000-0005-0000-0000-0000940A0000}"/>
    <cellStyle name="40% - Accent1 4 2 3 2 3 2" xfId="23547" xr:uid="{0D91E936-C0C6-416E-885C-61A40D2862E5}"/>
    <cellStyle name="40% - Accent1 4 2 3 2 3 2 2" xfId="38518" xr:uid="{95E8612E-2FFA-412F-8A65-C7BCE81C68D5}"/>
    <cellStyle name="40% - Accent1 4 2 3 2 3 3" xfId="30915" xr:uid="{0995AD77-867C-410C-A8F4-D2A7AFA6D187}"/>
    <cellStyle name="40% - Accent1 4 2 3 2 4" xfId="23545" xr:uid="{C7164A74-30B9-4E24-A917-BDC1FCBFC062}"/>
    <cellStyle name="40% - Accent1 4 2 3 2 4 2" xfId="38516" xr:uid="{AEFC92C0-AE97-4537-AE83-B5449CF89E5B}"/>
    <cellStyle name="40% - Accent1 4 2 3 2 5" xfId="30913" xr:uid="{57134008-0266-41D0-B5A8-49D211358F4A}"/>
    <cellStyle name="40% - Accent1 4 2 3 3" xfId="5904" xr:uid="{00000000-0005-0000-0000-0000950A0000}"/>
    <cellStyle name="40% - Accent1 4 2 3 3 2" xfId="5905" xr:uid="{00000000-0005-0000-0000-0000960A0000}"/>
    <cellStyle name="40% - Accent1 4 2 3 3 2 2" xfId="23549" xr:uid="{A00774CC-4159-4BED-A3E9-8D3043CAD447}"/>
    <cellStyle name="40% - Accent1 4 2 3 3 2 2 2" xfId="38520" xr:uid="{30F9F41E-13BD-41B9-B6E9-6A7D187B8980}"/>
    <cellStyle name="40% - Accent1 4 2 3 3 2 3" xfId="30917" xr:uid="{7F97666D-4007-4AAA-869A-A6E5A33F6A14}"/>
    <cellStyle name="40% - Accent1 4 2 3 3 3" xfId="23548" xr:uid="{D9755FF7-F559-44C5-B119-FF3592ED1251}"/>
    <cellStyle name="40% - Accent1 4 2 3 3 3 2" xfId="38519" xr:uid="{280046E6-EA9F-4B49-99E1-F155F93FD551}"/>
    <cellStyle name="40% - Accent1 4 2 3 3 4" xfId="30916" xr:uid="{3C600497-CB10-489D-92D7-6359E6E8871B}"/>
    <cellStyle name="40% - Accent1 4 2 3 4" xfId="5906" xr:uid="{00000000-0005-0000-0000-0000970A0000}"/>
    <cellStyle name="40% - Accent1 4 2 3 4 2" xfId="23550" xr:uid="{A61AAF9B-6EDF-47D5-AC9B-1C221BE64611}"/>
    <cellStyle name="40% - Accent1 4 2 3 4 2 2" xfId="38521" xr:uid="{76D532D6-D792-49CA-8484-E86058FE4DA4}"/>
    <cellStyle name="40% - Accent1 4 2 3 4 3" xfId="30918" xr:uid="{7E7B6B7C-8835-4D13-90F8-FFBFF5CC7A09}"/>
    <cellStyle name="40% - Accent1 4 2 3 5" xfId="23544" xr:uid="{FA8FBE13-9265-47A0-999F-D8314B8182FC}"/>
    <cellStyle name="40% - Accent1 4 2 3 5 2" xfId="38515" xr:uid="{01A06976-C92D-4CAB-B33B-3EAE5B901A69}"/>
    <cellStyle name="40% - Accent1 4 2 3 6" xfId="30912" xr:uid="{C1B5C60B-56FC-4A8C-A3DF-C90EC1EFB501}"/>
    <cellStyle name="40% - Accent1 4 2 4" xfId="5907" xr:uid="{00000000-0005-0000-0000-0000980A0000}"/>
    <cellStyle name="40% - Accent1 4 2 5" xfId="5908" xr:uid="{00000000-0005-0000-0000-0000990A0000}"/>
    <cellStyle name="40% - Accent1 4 2 5 2" xfId="23551" xr:uid="{5D302258-8C50-45F8-82C3-0D2F2052FCD5}"/>
    <cellStyle name="40% - Accent1 4 2 5 2 2" xfId="38522" xr:uid="{77EC8302-C0F4-4023-A24B-A67C5524794C}"/>
    <cellStyle name="40% - Accent1 4 2 5 3" xfId="30919" xr:uid="{B8BD66F9-1775-4556-8D57-2801F8F87B55}"/>
    <cellStyle name="40% - Accent1 4 3" xfId="5909" xr:uid="{00000000-0005-0000-0000-00009A0A0000}"/>
    <cellStyle name="40% - Accent1 4 3 2" xfId="5910" xr:uid="{00000000-0005-0000-0000-00009B0A0000}"/>
    <cellStyle name="40% - Accent1 4 3 2 2" xfId="5911" xr:uid="{00000000-0005-0000-0000-00009C0A0000}"/>
    <cellStyle name="40% - Accent1 4 3 2 2 2" xfId="23554" xr:uid="{4E2541A8-C066-4473-9665-AB96302706E9}"/>
    <cellStyle name="40% - Accent1 4 3 2 2 2 2" xfId="38525" xr:uid="{7FD62D3B-F698-4C56-B0C2-88A16CF81D6F}"/>
    <cellStyle name="40% - Accent1 4 3 2 2 3" xfId="30922" xr:uid="{61AB57AD-3C4D-4A3F-AF64-4F4783277FAB}"/>
    <cellStyle name="40% - Accent1 4 3 2 3" xfId="5912" xr:uid="{00000000-0005-0000-0000-00009D0A0000}"/>
    <cellStyle name="40% - Accent1 4 3 2 3 2" xfId="23555" xr:uid="{32DC207F-2323-44C2-BA94-083A410F8214}"/>
    <cellStyle name="40% - Accent1 4 3 2 3 2 2" xfId="38526" xr:uid="{9910C3C2-3FB1-4D03-B9FA-B5D55E9EBD26}"/>
    <cellStyle name="40% - Accent1 4 3 2 3 3" xfId="30923" xr:uid="{1C559DAF-D305-44FE-9085-39CBFBAE382A}"/>
    <cellStyle name="40% - Accent1 4 3 2 4" xfId="23553" xr:uid="{717AC373-E172-442C-ABF4-F109D3974AC9}"/>
    <cellStyle name="40% - Accent1 4 3 2 4 2" xfId="38524" xr:uid="{6C39EA17-61C1-4ED6-A01B-02B76B778844}"/>
    <cellStyle name="40% - Accent1 4 3 2 5" xfId="30921" xr:uid="{CC16ADC6-5C62-4420-A106-CFFD6AF4ED05}"/>
    <cellStyle name="40% - Accent1 4 3 3" xfId="5913" xr:uid="{00000000-0005-0000-0000-00009E0A0000}"/>
    <cellStyle name="40% - Accent1 4 3 3 2" xfId="23556" xr:uid="{A5979B82-AE00-4949-A5E9-A96FC5FAA7DB}"/>
    <cellStyle name="40% - Accent1 4 3 3 2 2" xfId="38527" xr:uid="{4A174AEC-9611-488F-88A0-DACC6C5DCC1D}"/>
    <cellStyle name="40% - Accent1 4 3 3 3" xfId="30924" xr:uid="{2117A03C-BD74-4564-A448-FB69B5AA768F}"/>
    <cellStyle name="40% - Accent1 4 3 4" xfId="5914" xr:uid="{00000000-0005-0000-0000-00009F0A0000}"/>
    <cellStyle name="40% - Accent1 4 3 4 2" xfId="5915" xr:uid="{00000000-0005-0000-0000-0000A00A0000}"/>
    <cellStyle name="40% - Accent1 4 3 4 2 2" xfId="23558" xr:uid="{CFED9EA8-1296-484F-866C-73F027933FE3}"/>
    <cellStyle name="40% - Accent1 4 3 4 2 2 2" xfId="38529" xr:uid="{01C16465-6A69-400D-96E3-F75D31BEDD08}"/>
    <cellStyle name="40% - Accent1 4 3 4 2 3" xfId="30926" xr:uid="{D83E82AD-A55E-4909-829D-333CBE6A5FA2}"/>
    <cellStyle name="40% - Accent1 4 3 4 3" xfId="23557" xr:uid="{7EA20853-322F-4BEB-9485-C4EEDDBBDDC1}"/>
    <cellStyle name="40% - Accent1 4 3 4 3 2" xfId="38528" xr:uid="{DFEAFC16-0D80-476E-9718-D9630BBB0EEA}"/>
    <cellStyle name="40% - Accent1 4 3 4 4" xfId="30925" xr:uid="{AC21A67B-8D91-444B-A4B1-BE5D2EEBDB54}"/>
    <cellStyle name="40% - Accent1 4 3 5" xfId="5916" xr:uid="{00000000-0005-0000-0000-0000A10A0000}"/>
    <cellStyle name="40% - Accent1 4 3 5 2" xfId="23559" xr:uid="{75569A9A-FBF7-4E3B-866E-318643DE30E8}"/>
    <cellStyle name="40% - Accent1 4 3 5 2 2" xfId="38530" xr:uid="{248C94D9-2751-4979-B97F-6A5D8A653C5B}"/>
    <cellStyle name="40% - Accent1 4 3 5 3" xfId="30927" xr:uid="{81559D21-0938-4D36-B7A7-E5D6737EE292}"/>
    <cellStyle name="40% - Accent1 4 3 6" xfId="23552" xr:uid="{20D8A03D-E7F9-4D04-9621-92C5A73BECD2}"/>
    <cellStyle name="40% - Accent1 4 3 6 2" xfId="38523" xr:uid="{45D2D673-4651-4C32-A5A6-4E0897ED234A}"/>
    <cellStyle name="40% - Accent1 4 3 7" xfId="30920" xr:uid="{94EBA1DF-BE79-41BA-8D23-AD7154E7BFEE}"/>
    <cellStyle name="40% - Accent1 4 4" xfId="5917" xr:uid="{00000000-0005-0000-0000-0000A20A0000}"/>
    <cellStyle name="40% - Accent1 4 4 2" xfId="5918" xr:uid="{00000000-0005-0000-0000-0000A30A0000}"/>
    <cellStyle name="40% - Accent1 4 4 2 2" xfId="5919" xr:uid="{00000000-0005-0000-0000-0000A40A0000}"/>
    <cellStyle name="40% - Accent1 4 4 2 2 2" xfId="23562" xr:uid="{B896BC0E-EFEF-4833-A3A9-9AEC7FEDCCD0}"/>
    <cellStyle name="40% - Accent1 4 4 2 2 2 2" xfId="38533" xr:uid="{63B2775F-CBA4-414D-8222-EE583853A3B5}"/>
    <cellStyle name="40% - Accent1 4 4 2 2 3" xfId="30930" xr:uid="{593B9E20-DACE-40CE-A858-1B9A7A3FBCA3}"/>
    <cellStyle name="40% - Accent1 4 4 2 3" xfId="5920" xr:uid="{00000000-0005-0000-0000-0000A50A0000}"/>
    <cellStyle name="40% - Accent1 4 4 2 3 2" xfId="23563" xr:uid="{6481859B-F325-4BAE-BD8F-9983925B434D}"/>
    <cellStyle name="40% - Accent1 4 4 2 3 2 2" xfId="38534" xr:uid="{1BA9A4CE-9FAC-4384-9C60-CD366E219B2F}"/>
    <cellStyle name="40% - Accent1 4 4 2 3 3" xfId="30931" xr:uid="{27B8A88C-CE3E-4CA1-A02A-CF2B6ED24A0E}"/>
    <cellStyle name="40% - Accent1 4 4 2 4" xfId="23561" xr:uid="{69C26916-21D0-48ED-8B88-A309E39131E5}"/>
    <cellStyle name="40% - Accent1 4 4 2 4 2" xfId="38532" xr:uid="{FE066606-D53D-47E1-A1B6-628835EB4688}"/>
    <cellStyle name="40% - Accent1 4 4 2 5" xfId="30929" xr:uid="{A1EC21EB-6376-41E2-8940-D0F00EDFF7D0}"/>
    <cellStyle name="40% - Accent1 4 4 3" xfId="5921" xr:uid="{00000000-0005-0000-0000-0000A60A0000}"/>
    <cellStyle name="40% - Accent1 4 4 3 2" xfId="5922" xr:uid="{00000000-0005-0000-0000-0000A70A0000}"/>
    <cellStyle name="40% - Accent1 4 4 3 2 2" xfId="23565" xr:uid="{17DBC8D1-C781-4220-AFFB-5F49C409395E}"/>
    <cellStyle name="40% - Accent1 4 4 3 2 2 2" xfId="38536" xr:uid="{561A3925-A91D-4CB6-98D5-A0EA6757B3D6}"/>
    <cellStyle name="40% - Accent1 4 4 3 2 3" xfId="30933" xr:uid="{6DAE3245-18E9-4823-8C64-4B6BBEDBB7E4}"/>
    <cellStyle name="40% - Accent1 4 4 3 3" xfId="23564" xr:uid="{EDCD7B28-A4EB-473B-A6A9-2ED96E09B0B5}"/>
    <cellStyle name="40% - Accent1 4 4 3 3 2" xfId="38535" xr:uid="{26857F77-332D-47A9-8466-9852C07795FC}"/>
    <cellStyle name="40% - Accent1 4 4 3 4" xfId="30932" xr:uid="{657C4BBC-DFC9-4692-ADD2-833F776B9344}"/>
    <cellStyle name="40% - Accent1 4 4 4" xfId="5923" xr:uid="{00000000-0005-0000-0000-0000A80A0000}"/>
    <cellStyle name="40% - Accent1 4 4 4 2" xfId="23566" xr:uid="{66B062EE-5CF5-4629-B8D7-A9638C49747B}"/>
    <cellStyle name="40% - Accent1 4 4 4 2 2" xfId="38537" xr:uid="{6039F596-E990-4310-94B8-C94566FD9D51}"/>
    <cellStyle name="40% - Accent1 4 4 4 3" xfId="30934" xr:uid="{997EC516-D15F-4777-A183-B3401CE2EE50}"/>
    <cellStyle name="40% - Accent1 4 4 5" xfId="23560" xr:uid="{8DE24822-7396-4D1F-A88E-8BA07EBE239D}"/>
    <cellStyle name="40% - Accent1 4 4 5 2" xfId="38531" xr:uid="{A987A27C-18C9-4ED4-8E93-F177BD4F0B50}"/>
    <cellStyle name="40% - Accent1 4 4 6" xfId="30928" xr:uid="{C1A03A3A-3AD4-4CC8-943A-5E27CB2C76D5}"/>
    <cellStyle name="40% - Accent1 4 5" xfId="5924" xr:uid="{00000000-0005-0000-0000-0000A90A0000}"/>
    <cellStyle name="40% - Accent1 4 5 2" xfId="5925" xr:uid="{00000000-0005-0000-0000-0000AA0A0000}"/>
    <cellStyle name="40% - Accent1 4 5 2 2" xfId="5926" xr:uid="{00000000-0005-0000-0000-0000AB0A0000}"/>
    <cellStyle name="40% - Accent1 4 5 2 2 2" xfId="23569" xr:uid="{76E35424-DCA9-446A-93BE-69D28EB18F62}"/>
    <cellStyle name="40% - Accent1 4 5 2 2 2 2" xfId="38540" xr:uid="{6E1FF517-F786-44CC-A35A-A14EE758C5D1}"/>
    <cellStyle name="40% - Accent1 4 5 2 2 3" xfId="30937" xr:uid="{393313D2-30E7-47C4-89A5-346465FCC950}"/>
    <cellStyle name="40% - Accent1 4 5 2 3" xfId="5927" xr:uid="{00000000-0005-0000-0000-0000AC0A0000}"/>
    <cellStyle name="40% - Accent1 4 5 2 3 2" xfId="23570" xr:uid="{2AF4CD57-932C-46E4-B961-6907A153F6BD}"/>
    <cellStyle name="40% - Accent1 4 5 2 3 2 2" xfId="38541" xr:uid="{3CC42CEB-34A3-437A-82F2-354438A80D51}"/>
    <cellStyle name="40% - Accent1 4 5 2 3 3" xfId="30938" xr:uid="{B26F5ED0-E84D-4615-8E11-607EEEEEAE44}"/>
    <cellStyle name="40% - Accent1 4 5 2 4" xfId="23568" xr:uid="{DBE58BDE-F2A6-47F5-957B-23923C435331}"/>
    <cellStyle name="40% - Accent1 4 5 2 4 2" xfId="38539" xr:uid="{27E70152-A983-45A1-8F42-8EB0E3F7948E}"/>
    <cellStyle name="40% - Accent1 4 5 2 5" xfId="30936" xr:uid="{781DCF38-3E64-4E4F-A69F-D53551CFB303}"/>
    <cellStyle name="40% - Accent1 4 5 3" xfId="5928" xr:uid="{00000000-0005-0000-0000-0000AD0A0000}"/>
    <cellStyle name="40% - Accent1 4 5 3 2" xfId="5929" xr:uid="{00000000-0005-0000-0000-0000AE0A0000}"/>
    <cellStyle name="40% - Accent1 4 5 3 2 2" xfId="23572" xr:uid="{421A4913-398A-4DD4-98F0-E9873FC4DFEA}"/>
    <cellStyle name="40% - Accent1 4 5 3 2 2 2" xfId="38543" xr:uid="{648F9D6E-E2B4-4A92-8D1C-0C27DD96A310}"/>
    <cellStyle name="40% - Accent1 4 5 3 2 3" xfId="30940" xr:uid="{5E7521CC-E851-4ED6-A3CB-BA0CC832CA91}"/>
    <cellStyle name="40% - Accent1 4 5 3 3" xfId="23571" xr:uid="{8D6B8109-FC52-45E5-B5BE-2D5935AAF9C5}"/>
    <cellStyle name="40% - Accent1 4 5 3 3 2" xfId="38542" xr:uid="{2F79B6CA-04EE-4D55-8838-850CC288FAE2}"/>
    <cellStyle name="40% - Accent1 4 5 3 4" xfId="30939" xr:uid="{B2B31091-D7CF-4DB5-8449-EEBDB7A351E7}"/>
    <cellStyle name="40% - Accent1 4 5 4" xfId="5930" xr:uid="{00000000-0005-0000-0000-0000AF0A0000}"/>
    <cellStyle name="40% - Accent1 4 5 4 2" xfId="23573" xr:uid="{64E67534-0E0E-4877-8849-ED74F46F497C}"/>
    <cellStyle name="40% - Accent1 4 5 4 2 2" xfId="38544" xr:uid="{86409201-2294-40A2-81E9-DF4E53542436}"/>
    <cellStyle name="40% - Accent1 4 5 4 3" xfId="30941" xr:uid="{DE806CDE-584A-43E0-926A-29FD6C3B49A7}"/>
    <cellStyle name="40% - Accent1 4 5 5" xfId="23567" xr:uid="{50869B8D-E7D9-40A0-A12A-1B1551707034}"/>
    <cellStyle name="40% - Accent1 4 5 5 2" xfId="38538" xr:uid="{84B9DB47-7953-4CAB-A727-EE0693E833AE}"/>
    <cellStyle name="40% - Accent1 4 5 6" xfId="30935" xr:uid="{CA301A65-EA25-493F-A73A-D977550B5775}"/>
    <cellStyle name="40% - Accent1 4 6" xfId="5931" xr:uid="{00000000-0005-0000-0000-0000B00A0000}"/>
    <cellStyle name="40% - Accent1 4 6 2" xfId="5932" xr:uid="{00000000-0005-0000-0000-0000B10A0000}"/>
    <cellStyle name="40% - Accent1 4 6 2 2" xfId="23575" xr:uid="{DC1E3B51-0EE9-4D1E-AAE6-8962B52064F2}"/>
    <cellStyle name="40% - Accent1 4 6 2 2 2" xfId="38546" xr:uid="{40689024-DB0B-415A-A138-CAEDEF92C6F7}"/>
    <cellStyle name="40% - Accent1 4 6 2 3" xfId="30943" xr:uid="{DD55B06C-C99A-4696-8721-20A8671E6378}"/>
    <cellStyle name="40% - Accent1 4 6 3" xfId="5933" xr:uid="{00000000-0005-0000-0000-0000B20A0000}"/>
    <cellStyle name="40% - Accent1 4 6 3 2" xfId="23576" xr:uid="{87B27F97-1F74-406F-A130-1EEB7B6CB27F}"/>
    <cellStyle name="40% - Accent1 4 6 3 2 2" xfId="38547" xr:uid="{7FC570EF-D11E-4529-8D92-0F6C4860BD46}"/>
    <cellStyle name="40% - Accent1 4 6 3 3" xfId="30944" xr:uid="{BD5A2435-9D18-49A6-ADD6-D9249DE556B6}"/>
    <cellStyle name="40% - Accent1 4 6 4" xfId="23574" xr:uid="{78C1EE22-DD10-488E-97FA-93AE9CA483C8}"/>
    <cellStyle name="40% - Accent1 4 6 4 2" xfId="38545" xr:uid="{5BDF01BD-D3AC-45B1-8D8B-346AF8006845}"/>
    <cellStyle name="40% - Accent1 4 6 5" xfId="30942" xr:uid="{70866D92-C2ED-4F88-AE3D-68F009A389C7}"/>
    <cellStyle name="40% - Accent1 4 7" xfId="5934" xr:uid="{00000000-0005-0000-0000-0000B30A0000}"/>
    <cellStyle name="40% - Accent1 4 7 2" xfId="23577" xr:uid="{3251F471-ACBC-4BAC-9FBC-FFE11E094D09}"/>
    <cellStyle name="40% - Accent1 4 7 2 2" xfId="38548" xr:uid="{C7F7FBAA-1CA3-4471-B70B-87DF30843735}"/>
    <cellStyle name="40% - Accent1 4 7 3" xfId="30945" xr:uid="{E7FA2814-75E3-4BF3-A613-ED4EECDF101A}"/>
    <cellStyle name="40% - Accent1 4 8" xfId="5935" xr:uid="{00000000-0005-0000-0000-0000B40A0000}"/>
    <cellStyle name="40% - Accent1 4 8 2" xfId="5936" xr:uid="{00000000-0005-0000-0000-0000B50A0000}"/>
    <cellStyle name="40% - Accent1 4 8 2 2" xfId="23579" xr:uid="{D8120AAC-F2DD-4AA7-B730-2369E7EFDEFF}"/>
    <cellStyle name="40% - Accent1 4 8 2 2 2" xfId="38550" xr:uid="{2D704E49-79CD-41A9-9F54-23BE22582789}"/>
    <cellStyle name="40% - Accent1 4 8 2 3" xfId="30947" xr:uid="{0689DD15-EDE7-4EDE-B73B-F18B3B90A26C}"/>
    <cellStyle name="40% - Accent1 4 8 3" xfId="23578" xr:uid="{17519691-5278-4E40-8F66-B7F8AF3F9AAD}"/>
    <cellStyle name="40% - Accent1 4 8 3 2" xfId="38549" xr:uid="{D2D6F0A9-2D5E-4B97-8A7D-820604E13513}"/>
    <cellStyle name="40% - Accent1 4 8 4" xfId="30946" xr:uid="{1BF90144-3E58-43F8-B1A0-614583B234B4}"/>
    <cellStyle name="40% - Accent1 4 9" xfId="5937" xr:uid="{00000000-0005-0000-0000-0000B60A0000}"/>
    <cellStyle name="40% - Accent1 4 9 2" xfId="23580" xr:uid="{9419E976-E96E-4E88-A3A7-F01F2020508E}"/>
    <cellStyle name="40% - Accent1 4 9 2 2" xfId="38551" xr:uid="{1F6C7914-74E3-4B44-80F8-9E2F1CFAEF66}"/>
    <cellStyle name="40% - Accent1 4 9 3" xfId="30948" xr:uid="{6379D5CD-C0B5-4072-A053-65D656491335}"/>
    <cellStyle name="40% - Accent1 5" xfId="224" xr:uid="{00000000-0005-0000-0000-00003F000000}"/>
    <cellStyle name="40% - Accent1 5 2" xfId="5939" xr:uid="{00000000-0005-0000-0000-0000B80A0000}"/>
    <cellStyle name="40% - Accent1 5 2 2" xfId="5940" xr:uid="{00000000-0005-0000-0000-0000B90A0000}"/>
    <cellStyle name="40% - Accent1 5 2 2 2" xfId="5941" xr:uid="{00000000-0005-0000-0000-0000BA0A0000}"/>
    <cellStyle name="40% - Accent1 5 2 2 2 2" xfId="5942" xr:uid="{00000000-0005-0000-0000-0000BB0A0000}"/>
    <cellStyle name="40% - Accent1 5 2 2 2 2 2" xfId="5943" xr:uid="{00000000-0005-0000-0000-0000BC0A0000}"/>
    <cellStyle name="40% - Accent1 5 2 2 2 2 2 2" xfId="23585" xr:uid="{50095EBF-4549-44EF-A716-7709D78EDCDC}"/>
    <cellStyle name="40% - Accent1 5 2 2 2 2 2 2 2" xfId="38556" xr:uid="{E3CCB308-7F81-45EB-97F8-0A215D9259ED}"/>
    <cellStyle name="40% - Accent1 5 2 2 2 2 2 3" xfId="30953" xr:uid="{C0539F0E-8650-49E8-BC49-2FA8B516878A}"/>
    <cellStyle name="40% - Accent1 5 2 2 2 2 3" xfId="5944" xr:uid="{00000000-0005-0000-0000-0000BD0A0000}"/>
    <cellStyle name="40% - Accent1 5 2 2 2 2 3 2" xfId="23586" xr:uid="{B15D165E-D115-40B2-9E46-96478421A770}"/>
    <cellStyle name="40% - Accent1 5 2 2 2 2 3 2 2" xfId="38557" xr:uid="{64CD646B-5D10-4140-941F-C664A53DA829}"/>
    <cellStyle name="40% - Accent1 5 2 2 2 2 3 3" xfId="30954" xr:uid="{150659FE-345F-49B1-953D-25300EAAF6E0}"/>
    <cellStyle name="40% - Accent1 5 2 2 2 2 4" xfId="23584" xr:uid="{ADAF4677-92FD-44EB-8460-9953F42928A0}"/>
    <cellStyle name="40% - Accent1 5 2 2 2 2 4 2" xfId="38555" xr:uid="{C1A23506-9B9F-48A7-BFEE-2C5405991C41}"/>
    <cellStyle name="40% - Accent1 5 2 2 2 2 5" xfId="30952" xr:uid="{D546E9F6-7B8F-406F-BB9F-93060808E008}"/>
    <cellStyle name="40% - Accent1 5 2 2 2 3" xfId="5945" xr:uid="{00000000-0005-0000-0000-0000BE0A0000}"/>
    <cellStyle name="40% - Accent1 5 2 2 2 3 2" xfId="5946" xr:uid="{00000000-0005-0000-0000-0000BF0A0000}"/>
    <cellStyle name="40% - Accent1 5 2 2 2 3 2 2" xfId="23588" xr:uid="{0044CB0F-6FEE-4560-AC19-17D22B810A84}"/>
    <cellStyle name="40% - Accent1 5 2 2 2 3 2 2 2" xfId="38559" xr:uid="{B8CABC06-3BB8-4131-A6A1-58CC971C09D7}"/>
    <cellStyle name="40% - Accent1 5 2 2 2 3 2 3" xfId="30956" xr:uid="{493980F9-06AC-4F9B-BBF4-EFDFD70D3EC7}"/>
    <cellStyle name="40% - Accent1 5 2 2 2 3 3" xfId="23587" xr:uid="{69FA7443-3037-47E7-B1AB-570CAA7EDC02}"/>
    <cellStyle name="40% - Accent1 5 2 2 2 3 3 2" xfId="38558" xr:uid="{FE6180A7-0B57-4052-A228-66798A433938}"/>
    <cellStyle name="40% - Accent1 5 2 2 2 3 4" xfId="30955" xr:uid="{1CEE9158-EB0E-4029-9F4E-D0BD309D43F7}"/>
    <cellStyle name="40% - Accent1 5 2 2 2 4" xfId="5947" xr:uid="{00000000-0005-0000-0000-0000C00A0000}"/>
    <cellStyle name="40% - Accent1 5 2 2 2 4 2" xfId="23589" xr:uid="{0B1020D3-77A2-46DF-BF46-BA13621A465B}"/>
    <cellStyle name="40% - Accent1 5 2 2 2 4 2 2" xfId="38560" xr:uid="{CF199484-5EE0-4627-A0AF-2F545FC80FAB}"/>
    <cellStyle name="40% - Accent1 5 2 2 2 4 3" xfId="30957" xr:uid="{B9DDDDBE-0844-4AB6-BFAA-6B731D40FFC6}"/>
    <cellStyle name="40% - Accent1 5 2 2 2 5" xfId="23583" xr:uid="{EB2C9B98-4C8E-4F2D-8B22-A5324133A2DB}"/>
    <cellStyle name="40% - Accent1 5 2 2 2 5 2" xfId="38554" xr:uid="{FD021949-2794-4D4C-A5E2-E50FF965DD09}"/>
    <cellStyle name="40% - Accent1 5 2 2 2 6" xfId="30951" xr:uid="{A1A89255-2BC2-4EF5-A283-0F07C287B6AC}"/>
    <cellStyle name="40% - Accent1 5 2 2 3" xfId="5948" xr:uid="{00000000-0005-0000-0000-0000C10A0000}"/>
    <cellStyle name="40% - Accent1 5 2 2 3 2" xfId="5949" xr:uid="{00000000-0005-0000-0000-0000C20A0000}"/>
    <cellStyle name="40% - Accent1 5 2 2 3 2 2" xfId="23591" xr:uid="{E25A9717-E18F-4330-9A26-FAF2FC2F3E73}"/>
    <cellStyle name="40% - Accent1 5 2 2 3 2 2 2" xfId="38562" xr:uid="{08E85F91-E1F0-468C-A8A7-60DCA264537E}"/>
    <cellStyle name="40% - Accent1 5 2 2 3 2 3" xfId="30959" xr:uid="{BF91009B-F6D3-4A15-B39E-F01CDA8F1C40}"/>
    <cellStyle name="40% - Accent1 5 2 2 3 3" xfId="5950" xr:uid="{00000000-0005-0000-0000-0000C30A0000}"/>
    <cellStyle name="40% - Accent1 5 2 2 3 3 2" xfId="23592" xr:uid="{C4EBCA26-D385-4CC2-98F8-67F6560C28A4}"/>
    <cellStyle name="40% - Accent1 5 2 2 3 3 2 2" xfId="38563" xr:uid="{8E037376-8829-40E5-B338-9D313BC912E9}"/>
    <cellStyle name="40% - Accent1 5 2 2 3 3 3" xfId="30960" xr:uid="{AE579FC5-C7ED-4162-BB09-77EB6F5A97E8}"/>
    <cellStyle name="40% - Accent1 5 2 2 3 4" xfId="23590" xr:uid="{AA70614B-FF27-4C91-9554-9B77D9F58EE4}"/>
    <cellStyle name="40% - Accent1 5 2 2 3 4 2" xfId="38561" xr:uid="{7634A04A-5976-412F-9920-70C4861BFBA2}"/>
    <cellStyle name="40% - Accent1 5 2 2 3 5" xfId="30958" xr:uid="{3B0FAE2F-F165-4729-9840-FAAA129EC7FD}"/>
    <cellStyle name="40% - Accent1 5 2 2 4" xfId="5951" xr:uid="{00000000-0005-0000-0000-0000C40A0000}"/>
    <cellStyle name="40% - Accent1 5 2 2 4 2" xfId="23593" xr:uid="{F1DAC925-1A11-479A-8CEB-08977A1DCB76}"/>
    <cellStyle name="40% - Accent1 5 2 2 4 2 2" xfId="38564" xr:uid="{EB3ECBFA-6F51-4C13-B7BC-AF6198F30031}"/>
    <cellStyle name="40% - Accent1 5 2 2 4 3" xfId="30961" xr:uid="{5AF3FDDB-5742-4AD5-8FCF-602DBA3FE147}"/>
    <cellStyle name="40% - Accent1 5 2 2 5" xfId="5952" xr:uid="{00000000-0005-0000-0000-0000C50A0000}"/>
    <cellStyle name="40% - Accent1 5 2 2 5 2" xfId="5953" xr:uid="{00000000-0005-0000-0000-0000C60A0000}"/>
    <cellStyle name="40% - Accent1 5 2 2 5 2 2" xfId="23595" xr:uid="{EFAD5226-14A5-45E3-85A0-A98482DD8E1F}"/>
    <cellStyle name="40% - Accent1 5 2 2 5 2 2 2" xfId="38566" xr:uid="{7FED84F8-0273-485C-B0FD-C841D9CA125D}"/>
    <cellStyle name="40% - Accent1 5 2 2 5 2 3" xfId="30963" xr:uid="{150F029E-0C93-415A-811F-246E67995487}"/>
    <cellStyle name="40% - Accent1 5 2 2 5 3" xfId="23594" xr:uid="{A50A8FB9-BA48-43E2-BE19-8FB756D3185E}"/>
    <cellStyle name="40% - Accent1 5 2 2 5 3 2" xfId="38565" xr:uid="{2AFC59B0-F354-4D3C-9330-DED7CD95BE37}"/>
    <cellStyle name="40% - Accent1 5 2 2 5 4" xfId="30962" xr:uid="{D89E2064-0E92-46E2-91FA-5E52B73A8D1E}"/>
    <cellStyle name="40% - Accent1 5 2 2 6" xfId="5954" xr:uid="{00000000-0005-0000-0000-0000C70A0000}"/>
    <cellStyle name="40% - Accent1 5 2 2 6 2" xfId="23596" xr:uid="{3B79E8D9-EB31-489A-AB61-B981AEF11DD8}"/>
    <cellStyle name="40% - Accent1 5 2 2 6 2 2" xfId="38567" xr:uid="{8359A137-BF09-4767-9639-ACA2171CC812}"/>
    <cellStyle name="40% - Accent1 5 2 2 6 3" xfId="30964" xr:uid="{53A22B18-AA3E-4381-A17F-24743590A136}"/>
    <cellStyle name="40% - Accent1 5 2 2 7" xfId="23582" xr:uid="{EBAFB4C7-55F2-4910-9583-B75C7257EBA3}"/>
    <cellStyle name="40% - Accent1 5 2 2 7 2" xfId="38553" xr:uid="{9C20FA21-8A3D-49BA-AAF1-C52C460A52FE}"/>
    <cellStyle name="40% - Accent1 5 2 2 8" xfId="30950" xr:uid="{6897F9BF-89BD-42A0-AF26-99809C9C65A9}"/>
    <cellStyle name="40% - Accent1 5 2 3" xfId="5955" xr:uid="{00000000-0005-0000-0000-0000C80A0000}"/>
    <cellStyle name="40% - Accent1 5 2 3 2" xfId="5956" xr:uid="{00000000-0005-0000-0000-0000C90A0000}"/>
    <cellStyle name="40% - Accent1 5 2 3 2 2" xfId="5957" xr:uid="{00000000-0005-0000-0000-0000CA0A0000}"/>
    <cellStyle name="40% - Accent1 5 2 3 2 2 2" xfId="23599" xr:uid="{59DF9A81-22E6-4C55-B3D2-BF45A7EC823F}"/>
    <cellStyle name="40% - Accent1 5 2 3 2 2 2 2" xfId="38570" xr:uid="{2B37A1DA-C1FF-4997-A77F-DDD7A47D78EA}"/>
    <cellStyle name="40% - Accent1 5 2 3 2 2 3" xfId="30967" xr:uid="{F6CB95BF-7FB2-4C78-99FE-193063D8253E}"/>
    <cellStyle name="40% - Accent1 5 2 3 2 3" xfId="5958" xr:uid="{00000000-0005-0000-0000-0000CB0A0000}"/>
    <cellStyle name="40% - Accent1 5 2 3 2 3 2" xfId="23600" xr:uid="{C8DE93DD-1136-453C-A460-242DBC6E4B19}"/>
    <cellStyle name="40% - Accent1 5 2 3 2 3 2 2" xfId="38571" xr:uid="{10A584C8-0B94-4152-90CF-636B000DA106}"/>
    <cellStyle name="40% - Accent1 5 2 3 2 3 3" xfId="30968" xr:uid="{EA59A3F7-2AFD-4F7E-978C-7A3FA88345EA}"/>
    <cellStyle name="40% - Accent1 5 2 3 2 4" xfId="23598" xr:uid="{0B166909-1643-4F10-888C-584D59C54C3A}"/>
    <cellStyle name="40% - Accent1 5 2 3 2 4 2" xfId="38569" xr:uid="{39A6E887-028F-483C-BCAA-5A6A4BBB3920}"/>
    <cellStyle name="40% - Accent1 5 2 3 2 5" xfId="30966" xr:uid="{19E75CEF-A37C-4559-A4D1-1E36FE1EEDC5}"/>
    <cellStyle name="40% - Accent1 5 2 3 3" xfId="5959" xr:uid="{00000000-0005-0000-0000-0000CC0A0000}"/>
    <cellStyle name="40% - Accent1 5 2 3 3 2" xfId="5960" xr:uid="{00000000-0005-0000-0000-0000CD0A0000}"/>
    <cellStyle name="40% - Accent1 5 2 3 3 2 2" xfId="23602" xr:uid="{44032A72-9B8C-44C3-A311-1BDC6A3A53CA}"/>
    <cellStyle name="40% - Accent1 5 2 3 3 2 2 2" xfId="38573" xr:uid="{374A9377-5A95-4CD6-AC20-F9077FED3AD1}"/>
    <cellStyle name="40% - Accent1 5 2 3 3 2 3" xfId="30970" xr:uid="{4F29ACDE-024D-457C-AFA0-8397B9376AB5}"/>
    <cellStyle name="40% - Accent1 5 2 3 3 3" xfId="23601" xr:uid="{26E493B3-697B-46F8-9C22-1CE74B05A2C6}"/>
    <cellStyle name="40% - Accent1 5 2 3 3 3 2" xfId="38572" xr:uid="{90FAF5F8-0816-4925-A123-70BBAF91A920}"/>
    <cellStyle name="40% - Accent1 5 2 3 3 4" xfId="30969" xr:uid="{C14A7D9A-02A0-44BF-95FF-E2686165A51F}"/>
    <cellStyle name="40% - Accent1 5 2 3 4" xfId="5961" xr:uid="{00000000-0005-0000-0000-0000CE0A0000}"/>
    <cellStyle name="40% - Accent1 5 2 3 4 2" xfId="23603" xr:uid="{64704840-0FBB-41A8-AB55-A073C7503458}"/>
    <cellStyle name="40% - Accent1 5 2 3 4 2 2" xfId="38574" xr:uid="{5AA70C20-35E5-467A-A7E5-4F3CAB698208}"/>
    <cellStyle name="40% - Accent1 5 2 3 4 3" xfId="30971" xr:uid="{711E5D9D-9FEF-418D-B1C3-ADC93C05634D}"/>
    <cellStyle name="40% - Accent1 5 2 3 5" xfId="23597" xr:uid="{224C7686-E817-41C0-BA8D-699E9978599F}"/>
    <cellStyle name="40% - Accent1 5 2 3 5 2" xfId="38568" xr:uid="{8A53308C-3C3C-48D8-BFCD-1EC40ED4693F}"/>
    <cellStyle name="40% - Accent1 5 2 3 6" xfId="30965" xr:uid="{2EF0D8DE-EA8D-49A0-9C52-BE69EA17547B}"/>
    <cellStyle name="40% - Accent1 5 2 4" xfId="5962" xr:uid="{00000000-0005-0000-0000-0000CF0A0000}"/>
    <cellStyle name="40% - Accent1 5 2 5" xfId="5963" xr:uid="{00000000-0005-0000-0000-0000D00A0000}"/>
    <cellStyle name="40% - Accent1 5 2 5 2" xfId="23604" xr:uid="{115B28FF-FDF5-4BC2-9469-0935BD167376}"/>
    <cellStyle name="40% - Accent1 5 2 5 2 2" xfId="38575" xr:uid="{CAB88916-901D-4A63-B457-4B5BC0BA851B}"/>
    <cellStyle name="40% - Accent1 5 2 5 3" xfId="30972" xr:uid="{E7C343E7-F976-480C-BE6A-088C22E57A82}"/>
    <cellStyle name="40% - Accent1 5 3" xfId="5964" xr:uid="{00000000-0005-0000-0000-0000D10A0000}"/>
    <cellStyle name="40% - Accent1 5 3 2" xfId="5965" xr:uid="{00000000-0005-0000-0000-0000D20A0000}"/>
    <cellStyle name="40% - Accent1 5 3 2 2" xfId="5966" xr:uid="{00000000-0005-0000-0000-0000D30A0000}"/>
    <cellStyle name="40% - Accent1 5 3 2 2 2" xfId="23607" xr:uid="{55FAE1F1-CA00-4948-B028-0240D3288B3E}"/>
    <cellStyle name="40% - Accent1 5 3 2 2 2 2" xfId="38578" xr:uid="{0B4F2EBC-0C2A-466F-8722-C47DEC8D9C9C}"/>
    <cellStyle name="40% - Accent1 5 3 2 2 3" xfId="30975" xr:uid="{3F3A99F1-B26E-4D51-ADED-7743256F25A7}"/>
    <cellStyle name="40% - Accent1 5 3 2 3" xfId="5967" xr:uid="{00000000-0005-0000-0000-0000D40A0000}"/>
    <cellStyle name="40% - Accent1 5 3 2 3 2" xfId="23608" xr:uid="{EC2BFEA6-A710-4400-99AF-E424F0BA24CC}"/>
    <cellStyle name="40% - Accent1 5 3 2 3 2 2" xfId="38579" xr:uid="{39C6C5CE-E4D8-44F0-802D-7F05E9C480EE}"/>
    <cellStyle name="40% - Accent1 5 3 2 3 3" xfId="30976" xr:uid="{BCEF0BEC-9EEE-46BB-9476-4B2427BE1C22}"/>
    <cellStyle name="40% - Accent1 5 3 2 4" xfId="23606" xr:uid="{BC48E4E6-4599-45DA-9A32-5281EC9ADBAB}"/>
    <cellStyle name="40% - Accent1 5 3 2 4 2" xfId="38577" xr:uid="{43F845D2-0797-451D-BEC3-AFE762FE8D7D}"/>
    <cellStyle name="40% - Accent1 5 3 2 5" xfId="30974" xr:uid="{1C6227BE-9649-4339-B81F-B207B015678E}"/>
    <cellStyle name="40% - Accent1 5 3 3" xfId="5968" xr:uid="{00000000-0005-0000-0000-0000D50A0000}"/>
    <cellStyle name="40% - Accent1 5 3 3 2" xfId="23609" xr:uid="{6BDCF706-2AF3-49D3-9E76-81CBFE55605C}"/>
    <cellStyle name="40% - Accent1 5 3 3 2 2" xfId="38580" xr:uid="{22073816-C631-442D-A9F2-7D873DB1E16C}"/>
    <cellStyle name="40% - Accent1 5 3 3 3" xfId="30977" xr:uid="{D50E4785-8508-46F8-A575-84016936BC1E}"/>
    <cellStyle name="40% - Accent1 5 3 4" xfId="5969" xr:uid="{00000000-0005-0000-0000-0000D60A0000}"/>
    <cellStyle name="40% - Accent1 5 3 4 2" xfId="5970" xr:uid="{00000000-0005-0000-0000-0000D70A0000}"/>
    <cellStyle name="40% - Accent1 5 3 4 2 2" xfId="23611" xr:uid="{D53B1CC4-4754-45C6-98FB-DD08F4D615B0}"/>
    <cellStyle name="40% - Accent1 5 3 4 2 2 2" xfId="38582" xr:uid="{E03BAC99-AF79-449E-89AA-79B03B60D224}"/>
    <cellStyle name="40% - Accent1 5 3 4 2 3" xfId="30979" xr:uid="{85FECE54-78BF-4861-AF79-BCD599CDFD9E}"/>
    <cellStyle name="40% - Accent1 5 3 4 3" xfId="23610" xr:uid="{32A2D22E-A96E-420D-A19D-68E737F7B23C}"/>
    <cellStyle name="40% - Accent1 5 3 4 3 2" xfId="38581" xr:uid="{8C654BDC-8C68-4A90-A521-A64E404A2A0D}"/>
    <cellStyle name="40% - Accent1 5 3 4 4" xfId="30978" xr:uid="{AAEDF222-38FD-4ED5-BCAD-6ED4CFF4D38C}"/>
    <cellStyle name="40% - Accent1 5 3 5" xfId="5971" xr:uid="{00000000-0005-0000-0000-0000D80A0000}"/>
    <cellStyle name="40% - Accent1 5 3 5 2" xfId="23612" xr:uid="{62BA8624-54FC-4943-998E-1D985408C27C}"/>
    <cellStyle name="40% - Accent1 5 3 5 2 2" xfId="38583" xr:uid="{3984BB39-2D88-4C0E-A4DA-DB05471FF70C}"/>
    <cellStyle name="40% - Accent1 5 3 5 3" xfId="30980" xr:uid="{0826B57C-506F-47DF-BA3C-2D85E5892C59}"/>
    <cellStyle name="40% - Accent1 5 3 6" xfId="23605" xr:uid="{01996984-C3C2-4FFC-AE11-FFB7A5B8F3F4}"/>
    <cellStyle name="40% - Accent1 5 3 6 2" xfId="38576" xr:uid="{A0862639-89CC-441A-9B69-6431AC271C2E}"/>
    <cellStyle name="40% - Accent1 5 3 7" xfId="30973" xr:uid="{D2E6CA11-881C-4E8B-8A93-B7268EC9C77C}"/>
    <cellStyle name="40% - Accent1 5 4" xfId="5972" xr:uid="{00000000-0005-0000-0000-0000D90A0000}"/>
    <cellStyle name="40% - Accent1 5 4 2" xfId="5973" xr:uid="{00000000-0005-0000-0000-0000DA0A0000}"/>
    <cellStyle name="40% - Accent1 5 4 2 2" xfId="5974" xr:uid="{00000000-0005-0000-0000-0000DB0A0000}"/>
    <cellStyle name="40% - Accent1 5 4 2 2 2" xfId="23615" xr:uid="{0DEC7E32-FD33-4094-9412-9CC2D67B9992}"/>
    <cellStyle name="40% - Accent1 5 4 2 2 2 2" xfId="38586" xr:uid="{E1A7E8C0-9591-4E6C-95DB-FDFEAFB9AE3B}"/>
    <cellStyle name="40% - Accent1 5 4 2 2 3" xfId="30983" xr:uid="{20846723-5524-4608-9339-E0C3FC6EF440}"/>
    <cellStyle name="40% - Accent1 5 4 2 3" xfId="5975" xr:uid="{00000000-0005-0000-0000-0000DC0A0000}"/>
    <cellStyle name="40% - Accent1 5 4 2 3 2" xfId="23616" xr:uid="{157313A6-6AEC-4A92-BD54-382B6686A276}"/>
    <cellStyle name="40% - Accent1 5 4 2 3 2 2" xfId="38587" xr:uid="{07E3B0A9-BEFA-4CD0-88F2-828303C8B514}"/>
    <cellStyle name="40% - Accent1 5 4 2 3 3" xfId="30984" xr:uid="{6B086F87-B86A-4CEA-8786-424B1BF37C90}"/>
    <cellStyle name="40% - Accent1 5 4 2 4" xfId="23614" xr:uid="{ADEB9A9B-D3BB-495F-8859-9988E2A6E2EC}"/>
    <cellStyle name="40% - Accent1 5 4 2 4 2" xfId="38585" xr:uid="{55E9E440-2A9C-4E9F-A5F2-20DF7131EC9F}"/>
    <cellStyle name="40% - Accent1 5 4 2 5" xfId="30982" xr:uid="{99CDE819-185D-4E37-BABB-A9EB37B4CAFA}"/>
    <cellStyle name="40% - Accent1 5 4 3" xfId="5976" xr:uid="{00000000-0005-0000-0000-0000DD0A0000}"/>
    <cellStyle name="40% - Accent1 5 4 3 2" xfId="5977" xr:uid="{00000000-0005-0000-0000-0000DE0A0000}"/>
    <cellStyle name="40% - Accent1 5 4 3 2 2" xfId="23618" xr:uid="{FE1BFE11-6B33-4185-A223-34D24999A2B8}"/>
    <cellStyle name="40% - Accent1 5 4 3 2 2 2" xfId="38589" xr:uid="{2AF6D303-BEB2-4764-A304-95FF0DBFE635}"/>
    <cellStyle name="40% - Accent1 5 4 3 2 3" xfId="30986" xr:uid="{E62A7BA7-B9C6-4F07-9F3E-D4E62383D418}"/>
    <cellStyle name="40% - Accent1 5 4 3 3" xfId="23617" xr:uid="{49CBF39E-FD29-49D0-AD24-DA73176181F4}"/>
    <cellStyle name="40% - Accent1 5 4 3 3 2" xfId="38588" xr:uid="{11C4C253-897C-4438-8367-6AE055CB7261}"/>
    <cellStyle name="40% - Accent1 5 4 3 4" xfId="30985" xr:uid="{B2502334-546C-4245-A4B1-754E2F2893E2}"/>
    <cellStyle name="40% - Accent1 5 4 4" xfId="5978" xr:uid="{00000000-0005-0000-0000-0000DF0A0000}"/>
    <cellStyle name="40% - Accent1 5 4 4 2" xfId="23619" xr:uid="{A5B4A5AD-BAE2-4A39-A306-6C791E66ABEE}"/>
    <cellStyle name="40% - Accent1 5 4 4 2 2" xfId="38590" xr:uid="{20E0066E-D91E-43F6-BC08-F1E92058CC9E}"/>
    <cellStyle name="40% - Accent1 5 4 4 3" xfId="30987" xr:uid="{C6B1A383-0AEB-4AD9-A2F2-53C4993A3016}"/>
    <cellStyle name="40% - Accent1 5 4 5" xfId="23613" xr:uid="{FE1C5FC5-4280-4896-988F-8029CFB68FE0}"/>
    <cellStyle name="40% - Accent1 5 4 5 2" xfId="38584" xr:uid="{455791CB-5546-4C2E-A598-7314A3547315}"/>
    <cellStyle name="40% - Accent1 5 4 6" xfId="30981" xr:uid="{37FC4815-DEF4-45E6-9BFB-23D5EC6E6CC6}"/>
    <cellStyle name="40% - Accent1 5 5" xfId="5979" xr:uid="{00000000-0005-0000-0000-0000E00A0000}"/>
    <cellStyle name="40% - Accent1 5 5 2" xfId="5980" xr:uid="{00000000-0005-0000-0000-0000E10A0000}"/>
    <cellStyle name="40% - Accent1 5 5 2 2" xfId="23621" xr:uid="{8AD9EF08-75ED-4807-AF6D-9B966AAA9FCD}"/>
    <cellStyle name="40% - Accent1 5 5 2 2 2" xfId="38592" xr:uid="{628C2294-1C53-4214-9BF8-CAA39D5E4A7F}"/>
    <cellStyle name="40% - Accent1 5 5 2 3" xfId="30989" xr:uid="{CB8BBAD7-778A-4609-B34A-73AB83C8B2FF}"/>
    <cellStyle name="40% - Accent1 5 5 3" xfId="5981" xr:uid="{00000000-0005-0000-0000-0000E20A0000}"/>
    <cellStyle name="40% - Accent1 5 5 3 2" xfId="23622" xr:uid="{5E5AD8AD-47A0-474F-86A5-8952E7D37E76}"/>
    <cellStyle name="40% - Accent1 5 5 3 2 2" xfId="38593" xr:uid="{818147D9-A003-4937-9184-0377259AFEBD}"/>
    <cellStyle name="40% - Accent1 5 5 3 3" xfId="30990" xr:uid="{E4A85A2E-B79C-4958-BCAF-024F3D1CB347}"/>
    <cellStyle name="40% - Accent1 5 5 4" xfId="23620" xr:uid="{7C026805-DC07-4101-B71A-924F7C80696B}"/>
    <cellStyle name="40% - Accent1 5 5 4 2" xfId="38591" xr:uid="{918F69FF-9B43-48B3-88BD-6B08FC2AB86F}"/>
    <cellStyle name="40% - Accent1 5 5 5" xfId="30988" xr:uid="{B54828AD-35BB-4798-9A23-AD14B0F25451}"/>
    <cellStyle name="40% - Accent1 5 6" xfId="5982" xr:uid="{00000000-0005-0000-0000-0000E30A0000}"/>
    <cellStyle name="40% - Accent1 5 6 2" xfId="23623" xr:uid="{F6BB8A16-0CF3-4EFE-939B-9F97DDE3D840}"/>
    <cellStyle name="40% - Accent1 5 6 2 2" xfId="38594" xr:uid="{05F95746-BB79-4CC8-B5C1-B5644B6C7616}"/>
    <cellStyle name="40% - Accent1 5 6 3" xfId="30991" xr:uid="{B7525C24-EB64-4C44-87E6-5F27B44B94FF}"/>
    <cellStyle name="40% - Accent1 5 7" xfId="5983" xr:uid="{00000000-0005-0000-0000-0000E40A0000}"/>
    <cellStyle name="40% - Accent1 5 7 2" xfId="5984" xr:uid="{00000000-0005-0000-0000-0000E50A0000}"/>
    <cellStyle name="40% - Accent1 5 7 2 2" xfId="23625" xr:uid="{32451BCF-93AA-49E0-8198-988CBAC81226}"/>
    <cellStyle name="40% - Accent1 5 7 2 2 2" xfId="38596" xr:uid="{CC4771D8-FFBB-4195-9D5B-B652F21E5026}"/>
    <cellStyle name="40% - Accent1 5 7 2 3" xfId="30993" xr:uid="{2BC813D8-DF33-44DA-BE4D-22D8922EA6C4}"/>
    <cellStyle name="40% - Accent1 5 7 3" xfId="23624" xr:uid="{0B71D498-2619-4BAB-9EE9-E1B68D72E8FC}"/>
    <cellStyle name="40% - Accent1 5 7 3 2" xfId="38595" xr:uid="{44628844-BCF7-4E5E-B08F-3EE9EEB27443}"/>
    <cellStyle name="40% - Accent1 5 7 4" xfId="30992" xr:uid="{CCD7EC64-4E63-46E7-9F32-EDDE886587C4}"/>
    <cellStyle name="40% - Accent1 5 8" xfId="5985" xr:uid="{00000000-0005-0000-0000-0000E60A0000}"/>
    <cellStyle name="40% - Accent1 5 8 2" xfId="23626" xr:uid="{6265E112-8522-4DC0-8AD9-5978792355C4}"/>
    <cellStyle name="40% - Accent1 5 8 2 2" xfId="38597" xr:uid="{B5E7B7E8-A521-44CD-9710-580F3230B743}"/>
    <cellStyle name="40% - Accent1 5 8 3" xfId="30994" xr:uid="{43EAD700-5CC7-41F9-AE47-8AAA8AB1B70D}"/>
    <cellStyle name="40% - Accent1 5 9" xfId="5938" xr:uid="{00000000-0005-0000-0000-0000B70A0000}"/>
    <cellStyle name="40% - Accent1 5 9 2" xfId="23581" xr:uid="{16CB8D94-94C4-45DA-A460-FFD389679010}"/>
    <cellStyle name="40% - Accent1 5 9 2 2" xfId="38552" xr:uid="{9C8509C3-19A4-4E7B-80B7-BD1B94AB92E5}"/>
    <cellStyle name="40% - Accent1 5 9 3" xfId="30949" xr:uid="{A058D767-BA6A-43C7-A142-B4403D04EEAD}"/>
    <cellStyle name="40% - Accent1 6" xfId="225" xr:uid="{00000000-0005-0000-0000-000040000000}"/>
    <cellStyle name="40% - Accent1 6 2" xfId="5986" xr:uid="{00000000-0005-0000-0000-0000E80A0000}"/>
    <cellStyle name="40% - Accent1 6 2 2" xfId="5987" xr:uid="{00000000-0005-0000-0000-0000E90A0000}"/>
    <cellStyle name="40% - Accent1 6 2 2 2" xfId="5988" xr:uid="{00000000-0005-0000-0000-0000EA0A0000}"/>
    <cellStyle name="40% - Accent1 6 2 2 2 2" xfId="5989" xr:uid="{00000000-0005-0000-0000-0000EB0A0000}"/>
    <cellStyle name="40% - Accent1 6 2 2 2 2 2" xfId="23630" xr:uid="{25C01118-206B-4D75-A396-E22504C40412}"/>
    <cellStyle name="40% - Accent1 6 2 2 2 2 2 2" xfId="38601" xr:uid="{6A523416-56A8-4490-8E32-DF4DF21F5540}"/>
    <cellStyle name="40% - Accent1 6 2 2 2 2 3" xfId="30998" xr:uid="{AB4F0A59-0DBD-49ED-BD0C-9356B851E4D4}"/>
    <cellStyle name="40% - Accent1 6 2 2 2 3" xfId="5990" xr:uid="{00000000-0005-0000-0000-0000EC0A0000}"/>
    <cellStyle name="40% - Accent1 6 2 2 2 3 2" xfId="23631" xr:uid="{324E455B-A91C-4754-BBF8-C5E8F52B015A}"/>
    <cellStyle name="40% - Accent1 6 2 2 2 3 2 2" xfId="38602" xr:uid="{B732BD88-50BF-40E0-A6AB-00E25E108F1E}"/>
    <cellStyle name="40% - Accent1 6 2 2 2 3 3" xfId="30999" xr:uid="{BB6251A4-B831-4ABD-97E0-DD0F2EDD4597}"/>
    <cellStyle name="40% - Accent1 6 2 2 2 4" xfId="23629" xr:uid="{AA7AC2CE-C56A-4BAF-A765-3191F0722193}"/>
    <cellStyle name="40% - Accent1 6 2 2 2 4 2" xfId="38600" xr:uid="{B4F619A8-C46E-4C2F-BBC7-F88212EC97A5}"/>
    <cellStyle name="40% - Accent1 6 2 2 2 5" xfId="30997" xr:uid="{1182DE5C-E736-4314-9631-7D758EC1B18F}"/>
    <cellStyle name="40% - Accent1 6 2 2 3" xfId="5991" xr:uid="{00000000-0005-0000-0000-0000ED0A0000}"/>
    <cellStyle name="40% - Accent1 6 2 2 3 2" xfId="5992" xr:uid="{00000000-0005-0000-0000-0000EE0A0000}"/>
    <cellStyle name="40% - Accent1 6 2 2 3 2 2" xfId="23633" xr:uid="{939944C0-FABA-4A2F-8A59-6286239C96AB}"/>
    <cellStyle name="40% - Accent1 6 2 2 3 2 2 2" xfId="38604" xr:uid="{55B7BB02-2EAF-4D23-9202-D101B3AD9C0B}"/>
    <cellStyle name="40% - Accent1 6 2 2 3 2 3" xfId="31001" xr:uid="{8E142AC1-BE33-46CC-BA96-EA64E277DD58}"/>
    <cellStyle name="40% - Accent1 6 2 2 3 3" xfId="23632" xr:uid="{A0E14CCC-AF25-42E1-A3A3-0129AAC89122}"/>
    <cellStyle name="40% - Accent1 6 2 2 3 3 2" xfId="38603" xr:uid="{95D5CD40-7402-4459-89F1-94534369B2F4}"/>
    <cellStyle name="40% - Accent1 6 2 2 3 4" xfId="31000" xr:uid="{51F49AE9-BB10-4153-B4B4-9FB3FB07C7A6}"/>
    <cellStyle name="40% - Accent1 6 2 2 4" xfId="5993" xr:uid="{00000000-0005-0000-0000-0000EF0A0000}"/>
    <cellStyle name="40% - Accent1 6 2 2 4 2" xfId="23634" xr:uid="{6FC2895B-B0B7-4796-8981-A438456ECAFF}"/>
    <cellStyle name="40% - Accent1 6 2 2 4 2 2" xfId="38605" xr:uid="{6D566D8D-D91B-410C-B659-EA7736BF739D}"/>
    <cellStyle name="40% - Accent1 6 2 2 4 3" xfId="31002" xr:uid="{2BDC86B8-DE16-42AF-81B6-5E3DE28934EF}"/>
    <cellStyle name="40% - Accent1 6 2 2 5" xfId="23628" xr:uid="{2E296468-353D-4309-912D-8480232224C6}"/>
    <cellStyle name="40% - Accent1 6 2 2 5 2" xfId="38599" xr:uid="{6F68E237-3567-440C-A956-ED13F251015B}"/>
    <cellStyle name="40% - Accent1 6 2 2 6" xfId="30996" xr:uid="{8EB89B95-C388-436B-A47B-813E7FFBE08A}"/>
    <cellStyle name="40% - Accent1 6 2 3" xfId="5994" xr:uid="{00000000-0005-0000-0000-0000F00A0000}"/>
    <cellStyle name="40% - Accent1 6 2 3 2" xfId="5995" xr:uid="{00000000-0005-0000-0000-0000F10A0000}"/>
    <cellStyle name="40% - Accent1 6 2 3 2 2" xfId="23636" xr:uid="{7C6A8186-BEFE-4D1F-BD07-C818CBA9FFEE}"/>
    <cellStyle name="40% - Accent1 6 2 3 2 2 2" xfId="38607" xr:uid="{66FFA799-435C-446C-AD67-07CA134D4214}"/>
    <cellStyle name="40% - Accent1 6 2 3 2 3" xfId="31004" xr:uid="{294E0B37-48C5-45F3-A197-2AA728637D11}"/>
    <cellStyle name="40% - Accent1 6 2 3 3" xfId="5996" xr:uid="{00000000-0005-0000-0000-0000F20A0000}"/>
    <cellStyle name="40% - Accent1 6 2 3 3 2" xfId="23637" xr:uid="{D8F5ED00-047A-45DB-90F2-67D5EA802432}"/>
    <cellStyle name="40% - Accent1 6 2 3 3 2 2" xfId="38608" xr:uid="{AFCBD2D0-55A8-46E4-9C69-87F16AB93D00}"/>
    <cellStyle name="40% - Accent1 6 2 3 3 3" xfId="31005" xr:uid="{6DBD91CF-4382-4C8D-ACC4-5085F0AE464C}"/>
    <cellStyle name="40% - Accent1 6 2 3 4" xfId="23635" xr:uid="{561356FC-8F35-4279-B2E5-EC88B90E5898}"/>
    <cellStyle name="40% - Accent1 6 2 3 4 2" xfId="38606" xr:uid="{8FCD55AC-8809-4E0F-9367-0B7592E087A0}"/>
    <cellStyle name="40% - Accent1 6 2 3 5" xfId="31003" xr:uid="{4D935DC4-7E92-4EF6-8D38-7905B0033197}"/>
    <cellStyle name="40% - Accent1 6 2 4" xfId="5997" xr:uid="{00000000-0005-0000-0000-0000F30A0000}"/>
    <cellStyle name="40% - Accent1 6 2 4 2" xfId="23638" xr:uid="{2D7D740F-FC9E-4F06-82AE-405C0E644583}"/>
    <cellStyle name="40% - Accent1 6 2 4 2 2" xfId="38609" xr:uid="{EF2FB24A-6240-4F82-A762-1A6B2200F739}"/>
    <cellStyle name="40% - Accent1 6 2 4 3" xfId="31006" xr:uid="{7720DE7E-240F-4A45-BFD5-EAC72CC11B3D}"/>
    <cellStyle name="40% - Accent1 6 2 5" xfId="5998" xr:uid="{00000000-0005-0000-0000-0000F40A0000}"/>
    <cellStyle name="40% - Accent1 6 2 5 2" xfId="5999" xr:uid="{00000000-0005-0000-0000-0000F50A0000}"/>
    <cellStyle name="40% - Accent1 6 2 5 2 2" xfId="23640" xr:uid="{68C00B80-D395-480D-9C8D-CC84CA9CBE6E}"/>
    <cellStyle name="40% - Accent1 6 2 5 2 2 2" xfId="38611" xr:uid="{393F284D-7F93-4F55-878C-C6B80957E748}"/>
    <cellStyle name="40% - Accent1 6 2 5 2 3" xfId="31008" xr:uid="{347860A5-BE2F-4106-82EA-9A293F562013}"/>
    <cellStyle name="40% - Accent1 6 2 5 3" xfId="23639" xr:uid="{74C6E816-6AC6-42D6-A28E-1DD7ECD4AD80}"/>
    <cellStyle name="40% - Accent1 6 2 5 3 2" xfId="38610" xr:uid="{26E9AFDF-4AF3-4F6E-8FCF-61B0060418D3}"/>
    <cellStyle name="40% - Accent1 6 2 5 4" xfId="31007" xr:uid="{74721380-39EE-4DEE-BBE8-BDB0315B075F}"/>
    <cellStyle name="40% - Accent1 6 2 6" xfId="6000" xr:uid="{00000000-0005-0000-0000-0000F60A0000}"/>
    <cellStyle name="40% - Accent1 6 2 6 2" xfId="23641" xr:uid="{07C770FE-5300-4E59-B6CF-E3ECC11902FC}"/>
    <cellStyle name="40% - Accent1 6 2 6 2 2" xfId="38612" xr:uid="{AA0B1F17-299B-4872-A1DB-C3C52F827A07}"/>
    <cellStyle name="40% - Accent1 6 2 6 3" xfId="31009" xr:uid="{19C93FBB-5800-410F-9587-5A89FE57E3F9}"/>
    <cellStyle name="40% - Accent1 6 2 7" xfId="23627" xr:uid="{F4BAB53E-AFB5-437D-BD52-9DB269D5D2DE}"/>
    <cellStyle name="40% - Accent1 6 2 7 2" xfId="38598" xr:uid="{F7C31F45-F7AC-4E6E-834C-ED5B46BC8FE2}"/>
    <cellStyle name="40% - Accent1 6 2 8" xfId="30995" xr:uid="{78678635-C9E0-4B29-BD38-8B729252A802}"/>
    <cellStyle name="40% - Accent1 6 3" xfId="6001" xr:uid="{00000000-0005-0000-0000-0000F70A0000}"/>
    <cellStyle name="40% - Accent1 6 3 2" xfId="6002" xr:uid="{00000000-0005-0000-0000-0000F80A0000}"/>
    <cellStyle name="40% - Accent1 6 3 2 2" xfId="6003" xr:uid="{00000000-0005-0000-0000-0000F90A0000}"/>
    <cellStyle name="40% - Accent1 6 3 2 2 2" xfId="23644" xr:uid="{39FF1376-78FE-4B04-945B-CDC15F912134}"/>
    <cellStyle name="40% - Accent1 6 3 2 2 2 2" xfId="38615" xr:uid="{AC2E4B2D-189F-47AA-997A-6A8E30576F8B}"/>
    <cellStyle name="40% - Accent1 6 3 2 2 3" xfId="31012" xr:uid="{A67AD045-2414-41D0-B4DC-1CB3611FB02D}"/>
    <cellStyle name="40% - Accent1 6 3 2 3" xfId="6004" xr:uid="{00000000-0005-0000-0000-0000FA0A0000}"/>
    <cellStyle name="40% - Accent1 6 3 2 3 2" xfId="23645" xr:uid="{B410A14B-F878-49E8-9E3C-E40133F72BA6}"/>
    <cellStyle name="40% - Accent1 6 3 2 3 2 2" xfId="38616" xr:uid="{2CD6EF3F-BD13-4ED4-9B96-C67C80A697FE}"/>
    <cellStyle name="40% - Accent1 6 3 2 3 3" xfId="31013" xr:uid="{97E22EC4-156A-473F-86DE-6F7597FA2AF3}"/>
    <cellStyle name="40% - Accent1 6 3 2 4" xfId="23643" xr:uid="{6D284A5B-CBE0-4EEE-BE5F-58413EFD3132}"/>
    <cellStyle name="40% - Accent1 6 3 2 4 2" xfId="38614" xr:uid="{E6965189-88D8-4856-84A5-F299DA29D8E3}"/>
    <cellStyle name="40% - Accent1 6 3 2 5" xfId="31011" xr:uid="{08555551-F8E9-4E6B-B988-05D89A9FB514}"/>
    <cellStyle name="40% - Accent1 6 3 3" xfId="6005" xr:uid="{00000000-0005-0000-0000-0000FB0A0000}"/>
    <cellStyle name="40% - Accent1 6 3 3 2" xfId="6006" xr:uid="{00000000-0005-0000-0000-0000FC0A0000}"/>
    <cellStyle name="40% - Accent1 6 3 3 2 2" xfId="23647" xr:uid="{BAF2AB5F-6E2E-4200-BD93-7E57E13873E9}"/>
    <cellStyle name="40% - Accent1 6 3 3 2 2 2" xfId="38618" xr:uid="{8D0E8B57-E9A1-4DC8-85F2-6D459D949486}"/>
    <cellStyle name="40% - Accent1 6 3 3 2 3" xfId="31015" xr:uid="{177D04F8-DFBD-4001-8959-374FA7172A46}"/>
    <cellStyle name="40% - Accent1 6 3 3 3" xfId="23646" xr:uid="{FAA1841B-9895-4388-B3D2-5001FF08BE7C}"/>
    <cellStyle name="40% - Accent1 6 3 3 3 2" xfId="38617" xr:uid="{7A375D43-CC8C-4C5A-A82F-C9E12E0EB963}"/>
    <cellStyle name="40% - Accent1 6 3 3 4" xfId="31014" xr:uid="{CD7089AA-CB58-4016-849F-4B624327F5C3}"/>
    <cellStyle name="40% - Accent1 6 3 4" xfId="6007" xr:uid="{00000000-0005-0000-0000-0000FD0A0000}"/>
    <cellStyle name="40% - Accent1 6 3 4 2" xfId="23648" xr:uid="{02BF64C8-272C-46C3-91FC-C1806B591D07}"/>
    <cellStyle name="40% - Accent1 6 3 4 2 2" xfId="38619" xr:uid="{83C6C80A-8E3F-4B65-BBB9-4137AB2B7C5A}"/>
    <cellStyle name="40% - Accent1 6 3 4 3" xfId="31016" xr:uid="{57A52E4E-2196-4BD7-824A-75772EF57EDD}"/>
    <cellStyle name="40% - Accent1 6 3 5" xfId="23642" xr:uid="{1326BD3B-18C7-4858-8FB7-C7E719C8306B}"/>
    <cellStyle name="40% - Accent1 6 3 5 2" xfId="38613" xr:uid="{97565A17-803A-452B-885E-4BA38AF03D00}"/>
    <cellStyle name="40% - Accent1 6 3 6" xfId="31010" xr:uid="{F5C95420-98A6-4D9F-B9A9-7507CF032B2C}"/>
    <cellStyle name="40% - Accent1 6 4" xfId="6008" xr:uid="{00000000-0005-0000-0000-0000FE0A0000}"/>
    <cellStyle name="40% - Accent1 6 5" xfId="6009" xr:uid="{00000000-0005-0000-0000-0000FF0A0000}"/>
    <cellStyle name="40% - Accent1 6 5 2" xfId="23649" xr:uid="{2807AEB6-48C4-4A26-9645-8A539FDCEF4E}"/>
    <cellStyle name="40% - Accent1 6 5 2 2" xfId="38620" xr:uid="{8AAD977F-3E5B-4773-A533-B8A00B522418}"/>
    <cellStyle name="40% - Accent1 6 5 3" xfId="31017" xr:uid="{443D63EF-9909-425D-9194-3E0890BABD3B}"/>
    <cellStyle name="40% - Accent1 7" xfId="226" xr:uid="{00000000-0005-0000-0000-000041000000}"/>
    <cellStyle name="40% - Accent1 7 2" xfId="6010" xr:uid="{00000000-0005-0000-0000-0000010B0000}"/>
    <cellStyle name="40% - Accent1 7 2 2" xfId="23650" xr:uid="{DA986C04-DDB6-4E8C-9EF3-B5BBF80D4077}"/>
    <cellStyle name="40% - Accent1 7 2 2 2" xfId="38621" xr:uid="{850C2295-3B28-4026-95B6-FB8C674DD420}"/>
    <cellStyle name="40% - Accent1 7 2 3" xfId="31018" xr:uid="{C0D8DE61-A753-4EF6-875F-02E23EC36099}"/>
    <cellStyle name="40% - Accent1 7 3" xfId="6011" xr:uid="{00000000-0005-0000-0000-0000020B0000}"/>
    <cellStyle name="40% - Accent1 7 4" xfId="6012" xr:uid="{00000000-0005-0000-0000-0000030B0000}"/>
    <cellStyle name="40% - Accent1 7 4 2" xfId="23651" xr:uid="{A8AD3AAF-020D-42D3-B362-59A9F03B495B}"/>
    <cellStyle name="40% - Accent1 7 4 2 2" xfId="38622" xr:uid="{4EF2841E-3402-4C88-8052-3F1853BD8495}"/>
    <cellStyle name="40% - Accent1 7 4 3" xfId="31019" xr:uid="{BE02287C-DC8A-44F1-8FA4-8CA667056CBC}"/>
    <cellStyle name="40% - Accent1 8" xfId="6013" xr:uid="{00000000-0005-0000-0000-0000040B0000}"/>
    <cellStyle name="40% - Accent1 8 2" xfId="6014" xr:uid="{00000000-0005-0000-0000-0000050B0000}"/>
    <cellStyle name="40% - Accent1 8 2 2" xfId="6015" xr:uid="{00000000-0005-0000-0000-0000060B0000}"/>
    <cellStyle name="40% - Accent1 8 2 2 2" xfId="23654" xr:uid="{0CD79B19-5DC6-4CAB-9326-FD737E1954F3}"/>
    <cellStyle name="40% - Accent1 8 2 2 2 2" xfId="38625" xr:uid="{D3F6E7BC-411B-456C-BF60-1FE8D299A139}"/>
    <cellStyle name="40% - Accent1 8 2 2 3" xfId="31022" xr:uid="{5879CE6F-DDDA-4B3B-B01D-EF04E8D5DD97}"/>
    <cellStyle name="40% - Accent1 8 2 3" xfId="6016" xr:uid="{00000000-0005-0000-0000-0000070B0000}"/>
    <cellStyle name="40% - Accent1 8 2 3 2" xfId="6017" xr:uid="{00000000-0005-0000-0000-0000080B0000}"/>
    <cellStyle name="40% - Accent1 8 2 3 2 2" xfId="23656" xr:uid="{3359A121-C954-499D-B97D-AE1D26551409}"/>
    <cellStyle name="40% - Accent1 8 2 3 2 2 2" xfId="38627" xr:uid="{66D1C286-6293-4254-A68B-A2FE10F521CA}"/>
    <cellStyle name="40% - Accent1 8 2 3 2 3" xfId="31024" xr:uid="{5501C6CA-3522-4B5F-B691-6491D1845B31}"/>
    <cellStyle name="40% - Accent1 8 2 3 3" xfId="23655" xr:uid="{8B3CCA00-AC92-4E60-87C6-491A9FDFD83A}"/>
    <cellStyle name="40% - Accent1 8 2 3 3 2" xfId="38626" xr:uid="{C29D202A-B078-44C9-9D76-C64BD152D8BA}"/>
    <cellStyle name="40% - Accent1 8 2 3 4" xfId="31023" xr:uid="{9C62D786-1417-40C5-96DE-C711A0FCC9EB}"/>
    <cellStyle name="40% - Accent1 8 2 4" xfId="23653" xr:uid="{00B4E053-DC1D-4ECA-A49D-00ECF579614E}"/>
    <cellStyle name="40% - Accent1 8 2 4 2" xfId="38624" xr:uid="{9AE5FCC8-4F60-4B83-9E24-FD4945197710}"/>
    <cellStyle name="40% - Accent1 8 2 5" xfId="31021" xr:uid="{A09D19F4-4960-49C8-B3EC-CA303352644C}"/>
    <cellStyle name="40% - Accent1 8 3" xfId="6018" xr:uid="{00000000-0005-0000-0000-0000090B0000}"/>
    <cellStyle name="40% - Accent1 8 3 2" xfId="23657" xr:uid="{37E7CE75-A4F5-4161-8F15-17B47AA0F557}"/>
    <cellStyle name="40% - Accent1 8 3 2 2" xfId="38628" xr:uid="{DDAC05FE-D5EF-4F4A-B5B0-7A07F4FDB74C}"/>
    <cellStyle name="40% - Accent1 8 3 3" xfId="31025" xr:uid="{767C4B63-83B5-4669-90FA-66901302B639}"/>
    <cellStyle name="40% - Accent1 8 4" xfId="6019" xr:uid="{00000000-0005-0000-0000-00000A0B0000}"/>
    <cellStyle name="40% - Accent1 8 4 2" xfId="6020" xr:uid="{00000000-0005-0000-0000-00000B0B0000}"/>
    <cellStyle name="40% - Accent1 8 4 2 2" xfId="23659" xr:uid="{AA6B9E41-22FE-41D1-B2DC-2DA578F08FAE}"/>
    <cellStyle name="40% - Accent1 8 4 2 2 2" xfId="38630" xr:uid="{E8980423-4C66-420B-B187-5DB538FB2C9D}"/>
    <cellStyle name="40% - Accent1 8 4 2 3" xfId="31027" xr:uid="{1B90AD80-7607-4D95-A612-158C26EA71C1}"/>
    <cellStyle name="40% - Accent1 8 4 3" xfId="23658" xr:uid="{432712CB-34C3-471F-8A90-006D89946423}"/>
    <cellStyle name="40% - Accent1 8 4 3 2" xfId="38629" xr:uid="{B50BED65-C8E5-43DE-9C3C-81856276E0BE}"/>
    <cellStyle name="40% - Accent1 8 4 4" xfId="31026" xr:uid="{E6157FBE-C631-4069-8BA3-64D3416C6477}"/>
    <cellStyle name="40% - Accent1 8 5" xfId="6021" xr:uid="{00000000-0005-0000-0000-00000C0B0000}"/>
    <cellStyle name="40% - Accent1 8 5 2" xfId="23660" xr:uid="{798120F4-28E4-4BC3-B121-C34FB9867DD2}"/>
    <cellStyle name="40% - Accent1 8 5 2 2" xfId="38631" xr:uid="{2CEF44D9-1501-4312-8C9C-8702911E758E}"/>
    <cellStyle name="40% - Accent1 8 5 3" xfId="31028" xr:uid="{A314BB39-83C2-4BAB-A183-EE81F57A4275}"/>
    <cellStyle name="40% - Accent1 8 6" xfId="23652" xr:uid="{61F29BB2-5B61-4A10-8EBB-DA43F13EE540}"/>
    <cellStyle name="40% - Accent1 8 6 2" xfId="38623" xr:uid="{1B6B3A1C-0859-4A75-A7E4-C6C4A0183B2B}"/>
    <cellStyle name="40% - Accent1 8 7" xfId="31020" xr:uid="{0EBFBA69-B1A1-4304-956D-61DE739079F7}"/>
    <cellStyle name="40% - Accent1 9" xfId="6022" xr:uid="{00000000-0005-0000-0000-00000D0B0000}"/>
    <cellStyle name="40% - Accent1 9 2" xfId="6023" xr:uid="{00000000-0005-0000-0000-00000E0B0000}"/>
    <cellStyle name="40% - Accent1 9 2 2" xfId="6024" xr:uid="{00000000-0005-0000-0000-00000F0B0000}"/>
    <cellStyle name="40% - Accent1 9 2 2 2" xfId="23663" xr:uid="{334BF9F7-919A-4C2A-999D-6170014D6AA6}"/>
    <cellStyle name="40% - Accent1 9 2 2 2 2" xfId="38634" xr:uid="{4867FB5C-D93C-448E-B5E5-EF86DAD9017C}"/>
    <cellStyle name="40% - Accent1 9 2 2 3" xfId="31031" xr:uid="{F792E870-0156-45A1-BCE1-84ADD2DC1044}"/>
    <cellStyle name="40% - Accent1 9 2 3" xfId="6025" xr:uid="{00000000-0005-0000-0000-0000100B0000}"/>
    <cellStyle name="40% - Accent1 9 2 3 2" xfId="23664" xr:uid="{7823B5E7-7CF2-4828-9F01-926FF0C99C55}"/>
    <cellStyle name="40% - Accent1 9 2 3 2 2" xfId="38635" xr:uid="{70FA78B5-F4E8-4DE2-9814-E543B05187EB}"/>
    <cellStyle name="40% - Accent1 9 2 3 3" xfId="31032" xr:uid="{3E0B673B-44C4-433E-B5C3-F4F081D945D0}"/>
    <cellStyle name="40% - Accent1 9 2 4" xfId="23662" xr:uid="{5FFAACE5-D398-48FC-A55C-84ADD67C68F6}"/>
    <cellStyle name="40% - Accent1 9 2 4 2" xfId="38633" xr:uid="{325B2804-DA51-49DD-A235-2ABD83C89655}"/>
    <cellStyle name="40% - Accent1 9 2 5" xfId="31030" xr:uid="{2680D4B8-8D40-4FEA-AD14-D86BBFFA51EE}"/>
    <cellStyle name="40% - Accent1 9 3" xfId="6026" xr:uid="{00000000-0005-0000-0000-0000110B0000}"/>
    <cellStyle name="40% - Accent1 9 3 2" xfId="23665" xr:uid="{F0FA2ABC-CFED-45B2-8551-C39E3AC9E134}"/>
    <cellStyle name="40% - Accent1 9 3 2 2" xfId="38636" xr:uid="{B449AB3A-A954-4D07-9CB1-0E7AA3ED1176}"/>
    <cellStyle name="40% - Accent1 9 3 3" xfId="31033" xr:uid="{782DB034-4F08-461E-8FC9-F24001509464}"/>
    <cellStyle name="40% - Accent1 9 4" xfId="6027" xr:uid="{00000000-0005-0000-0000-0000120B0000}"/>
    <cellStyle name="40% - Accent1 9 4 2" xfId="6028" xr:uid="{00000000-0005-0000-0000-0000130B0000}"/>
    <cellStyle name="40% - Accent1 9 4 2 2" xfId="23667" xr:uid="{898ECAA3-90DF-497E-A418-91CBA8CFBD74}"/>
    <cellStyle name="40% - Accent1 9 4 2 2 2" xfId="38638" xr:uid="{DF9D13BB-750C-474F-9420-B70CA5C69141}"/>
    <cellStyle name="40% - Accent1 9 4 2 3" xfId="31035" xr:uid="{BBD6492E-A307-4966-8CBE-FCC8DCA9A4BC}"/>
    <cellStyle name="40% - Accent1 9 4 3" xfId="23666" xr:uid="{BA12284F-FE10-4F89-832D-9D90F4C3DAC8}"/>
    <cellStyle name="40% - Accent1 9 4 3 2" xfId="38637" xr:uid="{A2AA419B-F973-437C-8625-F6CD3124CADA}"/>
    <cellStyle name="40% - Accent1 9 4 4" xfId="31034" xr:uid="{4244EA6E-B8E3-4E7A-9C9A-487CD906261C}"/>
    <cellStyle name="40% - Accent1 9 5" xfId="6029" xr:uid="{00000000-0005-0000-0000-0000140B0000}"/>
    <cellStyle name="40% - Accent1 9 5 2" xfId="23668" xr:uid="{8D32C8CF-E52C-4FBB-B61A-C9972EA19A2F}"/>
    <cellStyle name="40% - Accent1 9 5 2 2" xfId="38639" xr:uid="{FD25AEBF-1C07-401F-8A3B-3A69C3E7A05E}"/>
    <cellStyle name="40% - Accent1 9 5 3" xfId="31036" xr:uid="{1B3EE3A2-94E3-4E74-B8D8-BFC1A9669916}"/>
    <cellStyle name="40% - Accent1 9 6" xfId="23661" xr:uid="{A40B080F-F2BB-45EE-B713-502B8CAA2474}"/>
    <cellStyle name="40% - Accent1 9 6 2" xfId="38632" xr:uid="{74660DAE-7941-468D-90AF-892D1F664A4B}"/>
    <cellStyle name="40% - Accent1 9 7" xfId="31029" xr:uid="{18DD168C-1573-4BC3-B2DE-5AAC842341F6}"/>
    <cellStyle name="40% - Accent2" xfId="87" builtinId="35" customBuiltin="1"/>
    <cellStyle name="40% - Accent2 10" xfId="6030" xr:uid="{00000000-0005-0000-0000-0000150B0000}"/>
    <cellStyle name="40% - Accent2 10 2" xfId="6031" xr:uid="{00000000-0005-0000-0000-0000160B0000}"/>
    <cellStyle name="40% - Accent2 10 2 2" xfId="6032" xr:uid="{00000000-0005-0000-0000-0000170B0000}"/>
    <cellStyle name="40% - Accent2 10 2 2 2" xfId="23671" xr:uid="{C3DB83C9-5873-4301-B930-B40C465ED0FD}"/>
    <cellStyle name="40% - Accent2 10 2 2 2 2" xfId="38642" xr:uid="{C1B6DC9F-E713-4126-87C5-6F64B706ABEE}"/>
    <cellStyle name="40% - Accent2 10 2 2 3" xfId="31039" xr:uid="{C63A8493-408F-4640-9168-348F1292E6B8}"/>
    <cellStyle name="40% - Accent2 10 2 3" xfId="6033" xr:uid="{00000000-0005-0000-0000-0000180B0000}"/>
    <cellStyle name="40% - Accent2 10 2 3 2" xfId="23672" xr:uid="{CFC71FBF-E6ED-471B-9BA3-DACCE31A254F}"/>
    <cellStyle name="40% - Accent2 10 2 3 2 2" xfId="38643" xr:uid="{E549ACF9-8F9B-45B6-B538-533DE90B3CA7}"/>
    <cellStyle name="40% - Accent2 10 2 3 3" xfId="31040" xr:uid="{FE33CD3E-15C6-4587-8B8C-27C06D0A3829}"/>
    <cellStyle name="40% - Accent2 10 2 4" xfId="23670" xr:uid="{18757DB6-0A55-45E7-AF80-09452544385F}"/>
    <cellStyle name="40% - Accent2 10 2 4 2" xfId="38641" xr:uid="{BE144287-250E-4627-8E1F-27504FAB5796}"/>
    <cellStyle name="40% - Accent2 10 2 5" xfId="31038" xr:uid="{87ECE552-D493-4DD6-932B-4A5D10F84F5B}"/>
    <cellStyle name="40% - Accent2 10 3" xfId="6034" xr:uid="{00000000-0005-0000-0000-0000190B0000}"/>
    <cellStyle name="40% - Accent2 10 3 2" xfId="23673" xr:uid="{6B1499CF-D921-4BB3-A3AA-D23410ED8817}"/>
    <cellStyle name="40% - Accent2 10 3 2 2" xfId="38644" xr:uid="{36BB5BC9-2CB6-4BDE-A8F3-F0676939978E}"/>
    <cellStyle name="40% - Accent2 10 3 3" xfId="31041" xr:uid="{C024B592-484C-4B89-91D0-65FCF7C9D760}"/>
    <cellStyle name="40% - Accent2 10 4" xfId="6035" xr:uid="{00000000-0005-0000-0000-00001A0B0000}"/>
    <cellStyle name="40% - Accent2 10 4 2" xfId="23674" xr:uid="{1B8B00D9-6549-45DB-8DA6-8AC6210A47ED}"/>
    <cellStyle name="40% - Accent2 10 4 2 2" xfId="38645" xr:uid="{95318B4C-5BF4-4FC4-A5C7-C333B6980073}"/>
    <cellStyle name="40% - Accent2 10 4 3" xfId="31042" xr:uid="{EE6B2C69-FE13-4EAB-A4B4-E603B22B3FF8}"/>
    <cellStyle name="40% - Accent2 10 5" xfId="23669" xr:uid="{73CDBDDE-C50D-4096-AAF4-0160CFB1944D}"/>
    <cellStyle name="40% - Accent2 10 5 2" xfId="38640" xr:uid="{A89081B7-E0B3-4466-B091-E291428F4850}"/>
    <cellStyle name="40% - Accent2 10 6" xfId="31037" xr:uid="{227C5EF6-A376-484B-9169-3E602D22DB8D}"/>
    <cellStyle name="40% - Accent2 11" xfId="6036" xr:uid="{00000000-0005-0000-0000-00001B0B0000}"/>
    <cellStyle name="40% - Accent2 11 2" xfId="6037" xr:uid="{00000000-0005-0000-0000-00001C0B0000}"/>
    <cellStyle name="40% - Accent2 11 2 2" xfId="23676" xr:uid="{EEB2EB5D-948F-4938-A3FF-13EB39B96745}"/>
    <cellStyle name="40% - Accent2 11 2 2 2" xfId="38647" xr:uid="{7E10C5A0-7DB8-40E8-AF6D-9DBB3685AE46}"/>
    <cellStyle name="40% - Accent2 11 2 3" xfId="31044" xr:uid="{CFE2490A-7B4A-4BBD-A3B6-263EA0FB56A2}"/>
    <cellStyle name="40% - Accent2 11 3" xfId="6038" xr:uid="{00000000-0005-0000-0000-00001D0B0000}"/>
    <cellStyle name="40% - Accent2 11 3 2" xfId="23677" xr:uid="{32BC6943-F2F0-4AD6-A97D-062DCB537544}"/>
    <cellStyle name="40% - Accent2 11 3 2 2" xfId="38648" xr:uid="{C42222A0-A9A1-4C39-9FA7-3C47F7C70445}"/>
    <cellStyle name="40% - Accent2 11 3 3" xfId="31045" xr:uid="{C8185318-0735-4800-9006-366037024FEC}"/>
    <cellStyle name="40% - Accent2 11 4" xfId="23675" xr:uid="{2F30D285-6ED0-4DA6-AFAD-BC3EE9980B54}"/>
    <cellStyle name="40% - Accent2 11 4 2" xfId="38646" xr:uid="{5D299776-994B-4173-9EE2-BA043E10A33A}"/>
    <cellStyle name="40% - Accent2 11 5" xfId="31043" xr:uid="{6C69A43F-3709-40E9-BE79-E122CA268F93}"/>
    <cellStyle name="40% - Accent2 12" xfId="6039" xr:uid="{00000000-0005-0000-0000-00001E0B0000}"/>
    <cellStyle name="40% - Accent2 12 2" xfId="6040" xr:uid="{00000000-0005-0000-0000-00001F0B0000}"/>
    <cellStyle name="40% - Accent2 12 2 2" xfId="23679" xr:uid="{178D2B61-B59B-4C84-8E98-FD3E4BEDE453}"/>
    <cellStyle name="40% - Accent2 12 2 2 2" xfId="38650" xr:uid="{66AB86E1-54ED-4520-B559-6B6F48FF3028}"/>
    <cellStyle name="40% - Accent2 12 2 3" xfId="31047" xr:uid="{7B2ECBB6-9B06-4312-84FF-060ED340C16B}"/>
    <cellStyle name="40% - Accent2 12 3" xfId="6041" xr:uid="{00000000-0005-0000-0000-0000200B0000}"/>
    <cellStyle name="40% - Accent2 12 3 2" xfId="23680" xr:uid="{C4465289-DB4E-436B-A821-322CAFB587CB}"/>
    <cellStyle name="40% - Accent2 12 3 2 2" xfId="38651" xr:uid="{6D4253E5-A7F4-401C-B758-37460235840D}"/>
    <cellStyle name="40% - Accent2 12 3 3" xfId="31048" xr:uid="{24834FD6-719E-475A-9878-397833D98D37}"/>
    <cellStyle name="40% - Accent2 12 4" xfId="23678" xr:uid="{8D59AC67-69F2-4CC8-BFA7-A4E03B835483}"/>
    <cellStyle name="40% - Accent2 12 4 2" xfId="38649" xr:uid="{F1AD9373-34B5-4E7F-8357-5D38164AFDAA}"/>
    <cellStyle name="40% - Accent2 12 5" xfId="31046" xr:uid="{61D6DFC2-66E1-4843-A78C-5B8A90043A05}"/>
    <cellStyle name="40% - Accent2 13" xfId="6042" xr:uid="{00000000-0005-0000-0000-0000210B0000}"/>
    <cellStyle name="40% - Accent2 13 2" xfId="6043" xr:uid="{00000000-0005-0000-0000-0000220B0000}"/>
    <cellStyle name="40% - Accent2 13 2 2" xfId="23682" xr:uid="{0AD4AF86-298E-4CD9-8811-F232EC150ADB}"/>
    <cellStyle name="40% - Accent2 13 2 2 2" xfId="38653" xr:uid="{ABAEA730-35DB-4CC6-A457-3D44E6E88FDC}"/>
    <cellStyle name="40% - Accent2 13 2 3" xfId="31050" xr:uid="{AADDC696-454C-40EA-B2E1-1FD969A02DF6}"/>
    <cellStyle name="40% - Accent2 13 3" xfId="6044" xr:uid="{00000000-0005-0000-0000-0000230B0000}"/>
    <cellStyle name="40% - Accent2 13 3 2" xfId="23683" xr:uid="{3DA3AC2E-45FA-49B8-9221-8ECC271749A9}"/>
    <cellStyle name="40% - Accent2 13 3 2 2" xfId="38654" xr:uid="{5E2CAF8F-B090-47F0-B9E8-4B8906BB2A00}"/>
    <cellStyle name="40% - Accent2 13 3 3" xfId="31051" xr:uid="{ED5A9BFA-E11C-474C-9A59-2F33747E9093}"/>
    <cellStyle name="40% - Accent2 13 4" xfId="23681" xr:uid="{7170FCBC-A4CA-4CEB-B4E9-2499965BFE38}"/>
    <cellStyle name="40% - Accent2 13 4 2" xfId="38652" xr:uid="{32EA1BF9-BAF4-4C2F-AF03-6ACACA9418C7}"/>
    <cellStyle name="40% - Accent2 13 5" xfId="31049" xr:uid="{E055FCBD-21CF-4D2F-A0A5-DCEB5039D79D}"/>
    <cellStyle name="40% - Accent2 14" xfId="6045" xr:uid="{00000000-0005-0000-0000-0000240B0000}"/>
    <cellStyle name="40% - Accent2 14 2" xfId="6046" xr:uid="{00000000-0005-0000-0000-0000250B0000}"/>
    <cellStyle name="40% - Accent2 14 2 2" xfId="23684" xr:uid="{A2F70348-01D8-406D-BB0D-855E04DB0161}"/>
    <cellStyle name="40% - Accent2 14 2 2 2" xfId="38655" xr:uid="{CC73D273-AB82-4414-8C85-D86043687E6C}"/>
    <cellStyle name="40% - Accent2 14 2 3" xfId="31052" xr:uid="{92F0EC96-D5BA-4534-BF38-55E762F96855}"/>
    <cellStyle name="40% - Accent2 15" xfId="6047" xr:uid="{00000000-0005-0000-0000-0000260B0000}"/>
    <cellStyle name="40% - Accent2 15 2" xfId="23685" xr:uid="{3774DB94-E012-4144-8FDC-70E915F33641}"/>
    <cellStyle name="40% - Accent2 15 2 2" xfId="38656" xr:uid="{2D02966F-49EB-48B3-A253-71A3FC8C1229}"/>
    <cellStyle name="40% - Accent2 15 3" xfId="31053" xr:uid="{BDDAA55A-ABFF-4082-BC4B-AFA015589EE2}"/>
    <cellStyle name="40% - Accent2 16" xfId="6048" xr:uid="{00000000-0005-0000-0000-0000270B0000}"/>
    <cellStyle name="40% - Accent2 17" xfId="20643" xr:uid="{4D8B27C0-58D6-4495-9E45-9CDA0014E42B}"/>
    <cellStyle name="40% - Accent2 17 2" xfId="35644" xr:uid="{D1E7F972-B429-40AC-955A-907443CA1C3C}"/>
    <cellStyle name="40% - Accent2 18" xfId="27947" xr:uid="{FA7A71A2-AE54-497C-9B78-26C970C610A1}"/>
    <cellStyle name="40% - Accent2 2" xfId="227" xr:uid="{00000000-0005-0000-0000-000042000000}"/>
    <cellStyle name="40% - Accent2 2 2" xfId="6049" xr:uid="{00000000-0005-0000-0000-0000290B0000}"/>
    <cellStyle name="40% - Accent2 2 3" xfId="6050" xr:uid="{00000000-0005-0000-0000-00002A0B0000}"/>
    <cellStyle name="40% - Accent2 2 3 2" xfId="6051" xr:uid="{00000000-0005-0000-0000-00002B0B0000}"/>
    <cellStyle name="40% - Accent2 2 3 2 2" xfId="6052" xr:uid="{00000000-0005-0000-0000-00002C0B0000}"/>
    <cellStyle name="40% - Accent2 2 3 2 2 2" xfId="6053" xr:uid="{00000000-0005-0000-0000-00002D0B0000}"/>
    <cellStyle name="40% - Accent2 2 3 2 2 2 2" xfId="6054" xr:uid="{00000000-0005-0000-0000-00002E0B0000}"/>
    <cellStyle name="40% - Accent2 2 3 2 2 2 2 2" xfId="23690" xr:uid="{8616B1E6-37D4-4C03-A4B5-E4532E533D3F}"/>
    <cellStyle name="40% - Accent2 2 3 2 2 2 2 2 2" xfId="38661" xr:uid="{82468A56-DAE0-420F-BBB6-6AD301E34804}"/>
    <cellStyle name="40% - Accent2 2 3 2 2 2 2 3" xfId="31058" xr:uid="{3472492B-D0CB-4503-884A-714B6596962A}"/>
    <cellStyle name="40% - Accent2 2 3 2 2 2 3" xfId="6055" xr:uid="{00000000-0005-0000-0000-00002F0B0000}"/>
    <cellStyle name="40% - Accent2 2 3 2 2 2 3 2" xfId="23691" xr:uid="{BC270107-3579-4857-B11B-5C89E3377794}"/>
    <cellStyle name="40% - Accent2 2 3 2 2 2 3 2 2" xfId="38662" xr:uid="{112177F3-3765-403A-876D-BCD7FD6CB70B}"/>
    <cellStyle name="40% - Accent2 2 3 2 2 2 3 3" xfId="31059" xr:uid="{3C83A2A7-0AFA-443F-B71B-5883A7D0465E}"/>
    <cellStyle name="40% - Accent2 2 3 2 2 2 4" xfId="23689" xr:uid="{65C80FFB-99FE-46A3-A58C-FA0F5E9B9267}"/>
    <cellStyle name="40% - Accent2 2 3 2 2 2 4 2" xfId="38660" xr:uid="{196B5B21-6933-44E5-A81A-8ECF3C49BF43}"/>
    <cellStyle name="40% - Accent2 2 3 2 2 2 5" xfId="31057" xr:uid="{3ED4EF2A-B61D-413F-93C5-34F79F36A943}"/>
    <cellStyle name="40% - Accent2 2 3 2 2 3" xfId="6056" xr:uid="{00000000-0005-0000-0000-0000300B0000}"/>
    <cellStyle name="40% - Accent2 2 3 2 2 3 2" xfId="23692" xr:uid="{0AB6CB7D-D73D-4AA8-AF6D-B0CCEE4E9FF4}"/>
    <cellStyle name="40% - Accent2 2 3 2 2 3 2 2" xfId="38663" xr:uid="{59636B90-FA06-46F3-A0FA-7BD20710482B}"/>
    <cellStyle name="40% - Accent2 2 3 2 2 3 3" xfId="31060" xr:uid="{E6347143-B192-4991-A349-054621BF1AA4}"/>
    <cellStyle name="40% - Accent2 2 3 2 2 4" xfId="6057" xr:uid="{00000000-0005-0000-0000-0000310B0000}"/>
    <cellStyle name="40% - Accent2 2 3 2 2 4 2" xfId="23693" xr:uid="{076D3EB1-B35B-474E-9735-83B771BE9328}"/>
    <cellStyle name="40% - Accent2 2 3 2 2 4 2 2" xfId="38664" xr:uid="{50B0D8EA-FAC7-4877-9EEE-CCE797BE321F}"/>
    <cellStyle name="40% - Accent2 2 3 2 2 4 3" xfId="31061" xr:uid="{F77B8911-24AE-416C-8FE2-C165FECD18C9}"/>
    <cellStyle name="40% - Accent2 2 3 2 2 5" xfId="23688" xr:uid="{82955033-D774-4A49-B691-A633E819A83F}"/>
    <cellStyle name="40% - Accent2 2 3 2 2 5 2" xfId="38659" xr:uid="{155AEC95-F37F-40A0-A2A0-D3107566F7C3}"/>
    <cellStyle name="40% - Accent2 2 3 2 2 6" xfId="31056" xr:uid="{FE1081F0-0E0E-4ABE-8E6E-0152D510E1B0}"/>
    <cellStyle name="40% - Accent2 2 3 2 3" xfId="6058" xr:uid="{00000000-0005-0000-0000-0000320B0000}"/>
    <cellStyle name="40% - Accent2 2 3 2 3 2" xfId="6059" xr:uid="{00000000-0005-0000-0000-0000330B0000}"/>
    <cellStyle name="40% - Accent2 2 3 2 3 2 2" xfId="6060" xr:uid="{00000000-0005-0000-0000-0000340B0000}"/>
    <cellStyle name="40% - Accent2 2 3 2 3 2 2 2" xfId="23696" xr:uid="{ED54C947-B279-43F9-B57C-EDDAAFC10EFC}"/>
    <cellStyle name="40% - Accent2 2 3 2 3 2 2 2 2" xfId="38667" xr:uid="{E131BA74-65EC-497B-B895-2F74862545BB}"/>
    <cellStyle name="40% - Accent2 2 3 2 3 2 2 3" xfId="31064" xr:uid="{0969B189-17EB-4F85-A491-69A34C3D0693}"/>
    <cellStyle name="40% - Accent2 2 3 2 3 2 3" xfId="6061" xr:uid="{00000000-0005-0000-0000-0000350B0000}"/>
    <cellStyle name="40% - Accent2 2 3 2 3 2 3 2" xfId="23697" xr:uid="{9A6E00CE-8A0A-4D3F-BCAD-A6FF71F2031E}"/>
    <cellStyle name="40% - Accent2 2 3 2 3 2 3 2 2" xfId="38668" xr:uid="{CF4A65AA-892D-4474-AC0D-29CA871AD24D}"/>
    <cellStyle name="40% - Accent2 2 3 2 3 2 3 3" xfId="31065" xr:uid="{F05DBA74-A093-44E1-9BAE-96A446FB3076}"/>
    <cellStyle name="40% - Accent2 2 3 2 3 2 4" xfId="23695" xr:uid="{8BF49686-80B0-46A8-A0C8-9A4BF4B0B695}"/>
    <cellStyle name="40% - Accent2 2 3 2 3 2 4 2" xfId="38666" xr:uid="{6D9E39A8-6EA3-4AF0-A6BA-A2E21BBE20E2}"/>
    <cellStyle name="40% - Accent2 2 3 2 3 2 5" xfId="31063" xr:uid="{8CDA6517-9F2E-4C7E-9E37-2159725562E2}"/>
    <cellStyle name="40% - Accent2 2 3 2 3 3" xfId="6062" xr:uid="{00000000-0005-0000-0000-0000360B0000}"/>
    <cellStyle name="40% - Accent2 2 3 2 3 3 2" xfId="23698" xr:uid="{54F5474B-5523-4D9A-9081-ED5C1CA42ECF}"/>
    <cellStyle name="40% - Accent2 2 3 2 3 3 2 2" xfId="38669" xr:uid="{31A6756F-7047-4834-A5CB-F819747439C3}"/>
    <cellStyle name="40% - Accent2 2 3 2 3 3 3" xfId="31066" xr:uid="{91FAABB9-2EBD-4078-B7AE-5A9B7EB0F36D}"/>
    <cellStyle name="40% - Accent2 2 3 2 3 4" xfId="6063" xr:uid="{00000000-0005-0000-0000-0000370B0000}"/>
    <cellStyle name="40% - Accent2 2 3 2 3 4 2" xfId="23699" xr:uid="{B9A30736-A8CF-4D9F-B58B-7888120FF215}"/>
    <cellStyle name="40% - Accent2 2 3 2 3 4 2 2" xfId="38670" xr:uid="{513D34F4-416B-4402-8C50-BD17B54F1FDF}"/>
    <cellStyle name="40% - Accent2 2 3 2 3 4 3" xfId="31067" xr:uid="{6D275ADE-8D72-4879-A1E8-03FB7289F799}"/>
    <cellStyle name="40% - Accent2 2 3 2 3 5" xfId="23694" xr:uid="{B33D43DE-4D5C-44D5-9EF0-57C9B95A19E1}"/>
    <cellStyle name="40% - Accent2 2 3 2 3 5 2" xfId="38665" xr:uid="{F213CA42-1C1A-4110-B41F-E83D563E82CA}"/>
    <cellStyle name="40% - Accent2 2 3 2 3 6" xfId="31062" xr:uid="{F3F7B7A1-F096-4DD5-9B47-00610EC61272}"/>
    <cellStyle name="40% - Accent2 2 3 2 4" xfId="6064" xr:uid="{00000000-0005-0000-0000-0000380B0000}"/>
    <cellStyle name="40% - Accent2 2 3 2 4 2" xfId="6065" xr:uid="{00000000-0005-0000-0000-0000390B0000}"/>
    <cellStyle name="40% - Accent2 2 3 2 4 2 2" xfId="23701" xr:uid="{0E6C984D-0716-480C-8591-0E59E5512BB7}"/>
    <cellStyle name="40% - Accent2 2 3 2 4 2 2 2" xfId="38672" xr:uid="{C7F8CCDC-9BE2-4932-9AC1-C705D2B5835D}"/>
    <cellStyle name="40% - Accent2 2 3 2 4 2 3" xfId="31069" xr:uid="{D7B6C612-09D5-4765-98FE-138A8F177DDC}"/>
    <cellStyle name="40% - Accent2 2 3 2 4 3" xfId="6066" xr:uid="{00000000-0005-0000-0000-00003A0B0000}"/>
    <cellStyle name="40% - Accent2 2 3 2 4 3 2" xfId="23702" xr:uid="{7C92A3DE-96C2-487C-B01C-1D052C6AEC34}"/>
    <cellStyle name="40% - Accent2 2 3 2 4 3 2 2" xfId="38673" xr:uid="{7B33D6D9-6F07-444A-BD18-0A49F03F867F}"/>
    <cellStyle name="40% - Accent2 2 3 2 4 3 3" xfId="31070" xr:uid="{1F1274EC-90E2-4C93-9A53-FE259D487364}"/>
    <cellStyle name="40% - Accent2 2 3 2 4 4" xfId="23700" xr:uid="{41DE8C78-7D32-4A99-B952-115C19828633}"/>
    <cellStyle name="40% - Accent2 2 3 2 4 4 2" xfId="38671" xr:uid="{EB177365-1734-4284-889A-CECA3F4B270A}"/>
    <cellStyle name="40% - Accent2 2 3 2 4 5" xfId="31068" xr:uid="{7F131662-3A4A-4DD5-9E58-7271CB18A0EE}"/>
    <cellStyle name="40% - Accent2 2 3 2 5" xfId="6067" xr:uid="{00000000-0005-0000-0000-00003B0B0000}"/>
    <cellStyle name="40% - Accent2 2 3 2 5 2" xfId="23703" xr:uid="{4C692684-27E9-4BE2-891D-F53C9AD1675A}"/>
    <cellStyle name="40% - Accent2 2 3 2 5 2 2" xfId="38674" xr:uid="{26CDB240-EFCD-43F0-85B2-9B0EA8EAD897}"/>
    <cellStyle name="40% - Accent2 2 3 2 5 3" xfId="31071" xr:uid="{DA2AF6BD-5106-437B-AE04-3833402D34DB}"/>
    <cellStyle name="40% - Accent2 2 3 2 6" xfId="6068" xr:uid="{00000000-0005-0000-0000-00003C0B0000}"/>
    <cellStyle name="40% - Accent2 2 3 2 6 2" xfId="23704" xr:uid="{6875EBAE-25C0-409B-A2C2-5DCBC6E9DBD5}"/>
    <cellStyle name="40% - Accent2 2 3 2 6 2 2" xfId="38675" xr:uid="{C29B4446-AC06-40E0-A712-4347852205A7}"/>
    <cellStyle name="40% - Accent2 2 3 2 6 3" xfId="31072" xr:uid="{FE5A0B69-5862-469D-8974-43A2C8637BE5}"/>
    <cellStyle name="40% - Accent2 2 3 2 7" xfId="23687" xr:uid="{2976F74C-4BD3-4FC1-BE7B-C09A20A1862A}"/>
    <cellStyle name="40% - Accent2 2 3 2 7 2" xfId="38658" xr:uid="{AEB11DC4-C2E5-4BDE-8DF4-D92C0505B1F5}"/>
    <cellStyle name="40% - Accent2 2 3 2 8" xfId="31055" xr:uid="{40D6ABC3-6F2A-4867-AD07-2F72BA59946C}"/>
    <cellStyle name="40% - Accent2 2 3 3" xfId="6069" xr:uid="{00000000-0005-0000-0000-00003D0B0000}"/>
    <cellStyle name="40% - Accent2 2 3 3 2" xfId="6070" xr:uid="{00000000-0005-0000-0000-00003E0B0000}"/>
    <cellStyle name="40% - Accent2 2 3 3 2 2" xfId="6071" xr:uid="{00000000-0005-0000-0000-00003F0B0000}"/>
    <cellStyle name="40% - Accent2 2 3 3 2 2 2" xfId="23707" xr:uid="{15EFBC91-1E46-4294-985D-B0E30CB8108D}"/>
    <cellStyle name="40% - Accent2 2 3 3 2 2 2 2" xfId="38678" xr:uid="{96C7594D-51C5-402D-B115-7C58FCFB24D9}"/>
    <cellStyle name="40% - Accent2 2 3 3 2 2 3" xfId="31075" xr:uid="{AC4F3D95-BA63-4E3E-91A1-E5C805F5F24A}"/>
    <cellStyle name="40% - Accent2 2 3 3 2 3" xfId="6072" xr:uid="{00000000-0005-0000-0000-0000400B0000}"/>
    <cellStyle name="40% - Accent2 2 3 3 2 3 2" xfId="23708" xr:uid="{69A3A0D0-A650-4284-BA30-BF43FC490C9D}"/>
    <cellStyle name="40% - Accent2 2 3 3 2 3 2 2" xfId="38679" xr:uid="{C88A81B6-F9ED-4371-8527-648116F062AA}"/>
    <cellStyle name="40% - Accent2 2 3 3 2 3 3" xfId="31076" xr:uid="{DD4629BE-C2CF-41D5-9EC9-9FF0F27F001F}"/>
    <cellStyle name="40% - Accent2 2 3 3 2 4" xfId="23706" xr:uid="{0A3EF9F1-2142-4288-A50B-57F8E39FFC7F}"/>
    <cellStyle name="40% - Accent2 2 3 3 2 4 2" xfId="38677" xr:uid="{C25D0130-E9FC-4689-BF2F-BAA876957DAA}"/>
    <cellStyle name="40% - Accent2 2 3 3 2 5" xfId="31074" xr:uid="{3EB8B81D-924B-442B-9B72-03E2992DF12D}"/>
    <cellStyle name="40% - Accent2 2 3 3 3" xfId="6073" xr:uid="{00000000-0005-0000-0000-0000410B0000}"/>
    <cellStyle name="40% - Accent2 2 3 3 3 2" xfId="23709" xr:uid="{C4A866D5-E9C8-47C4-A42E-D1254F42A462}"/>
    <cellStyle name="40% - Accent2 2 3 3 3 2 2" xfId="38680" xr:uid="{2219F822-A596-43B8-AF3A-E9348841B151}"/>
    <cellStyle name="40% - Accent2 2 3 3 3 3" xfId="31077" xr:uid="{A27C4976-449B-4847-AF89-2D64AB98F3CD}"/>
    <cellStyle name="40% - Accent2 2 3 3 4" xfId="6074" xr:uid="{00000000-0005-0000-0000-0000420B0000}"/>
    <cellStyle name="40% - Accent2 2 3 3 4 2" xfId="23710" xr:uid="{DF407322-9126-403C-B99C-6BDB4F42847A}"/>
    <cellStyle name="40% - Accent2 2 3 3 4 2 2" xfId="38681" xr:uid="{D762C98F-CCD3-494E-B81E-1AFECB0C19CE}"/>
    <cellStyle name="40% - Accent2 2 3 3 4 3" xfId="31078" xr:uid="{A1742071-CC03-4661-A66A-1C5530EACED4}"/>
    <cellStyle name="40% - Accent2 2 3 3 5" xfId="23705" xr:uid="{2B1DA19F-E66D-4C23-82E5-E83730287922}"/>
    <cellStyle name="40% - Accent2 2 3 3 5 2" xfId="38676" xr:uid="{1529D835-65D9-4122-8D35-4B40A4A7523F}"/>
    <cellStyle name="40% - Accent2 2 3 3 6" xfId="31073" xr:uid="{E66B5722-407E-47EA-A3A5-F9C26934FFD3}"/>
    <cellStyle name="40% - Accent2 2 3 4" xfId="6075" xr:uid="{00000000-0005-0000-0000-0000430B0000}"/>
    <cellStyle name="40% - Accent2 2 3 4 2" xfId="6076" xr:uid="{00000000-0005-0000-0000-0000440B0000}"/>
    <cellStyle name="40% - Accent2 2 3 4 2 2" xfId="6077" xr:uid="{00000000-0005-0000-0000-0000450B0000}"/>
    <cellStyle name="40% - Accent2 2 3 4 2 2 2" xfId="23713" xr:uid="{D340BBD0-AEF3-4252-8E07-816117FB24E7}"/>
    <cellStyle name="40% - Accent2 2 3 4 2 2 2 2" xfId="38684" xr:uid="{DF434AA6-B749-4A2B-BD7D-92115AB52D32}"/>
    <cellStyle name="40% - Accent2 2 3 4 2 2 3" xfId="31081" xr:uid="{F20DE88C-E896-4A3F-ACC7-74DAD42F87D9}"/>
    <cellStyle name="40% - Accent2 2 3 4 2 3" xfId="6078" xr:uid="{00000000-0005-0000-0000-0000460B0000}"/>
    <cellStyle name="40% - Accent2 2 3 4 2 3 2" xfId="23714" xr:uid="{5B6F7C6C-3879-4AB4-B6A8-AEBF6D1F4CC9}"/>
    <cellStyle name="40% - Accent2 2 3 4 2 3 2 2" xfId="38685" xr:uid="{3651EE33-7E9E-430F-AF61-6151410096FD}"/>
    <cellStyle name="40% - Accent2 2 3 4 2 3 3" xfId="31082" xr:uid="{81A03A43-8A0B-44B7-9A3D-6090C7D85500}"/>
    <cellStyle name="40% - Accent2 2 3 4 2 4" xfId="23712" xr:uid="{DF6C5313-E4D7-4D4E-B70E-0F3210CE78CD}"/>
    <cellStyle name="40% - Accent2 2 3 4 2 4 2" xfId="38683" xr:uid="{0E2CCA86-75C3-4423-BDC7-00FE7536747C}"/>
    <cellStyle name="40% - Accent2 2 3 4 2 5" xfId="31080" xr:uid="{FE27B181-A894-406B-959E-ADE1ACE73162}"/>
    <cellStyle name="40% - Accent2 2 3 4 3" xfId="6079" xr:uid="{00000000-0005-0000-0000-0000470B0000}"/>
    <cellStyle name="40% - Accent2 2 3 4 3 2" xfId="23715" xr:uid="{D66B329A-B011-46AA-B9DF-FFAD7670F629}"/>
    <cellStyle name="40% - Accent2 2 3 4 3 2 2" xfId="38686" xr:uid="{6351229F-0B68-475E-B3AE-FB201D6A26BE}"/>
    <cellStyle name="40% - Accent2 2 3 4 3 3" xfId="31083" xr:uid="{2710B725-C820-48C0-9A05-BDA41F817CE2}"/>
    <cellStyle name="40% - Accent2 2 3 4 4" xfId="6080" xr:uid="{00000000-0005-0000-0000-0000480B0000}"/>
    <cellStyle name="40% - Accent2 2 3 4 4 2" xfId="23716" xr:uid="{D1F63B95-2983-476F-AD87-2A9FE1DEC7D1}"/>
    <cellStyle name="40% - Accent2 2 3 4 4 2 2" xfId="38687" xr:uid="{29513B04-9FF6-4D49-8C27-03CF82220BCB}"/>
    <cellStyle name="40% - Accent2 2 3 4 4 3" xfId="31084" xr:uid="{665ABE70-9E94-445D-BD53-91AB0442FA3D}"/>
    <cellStyle name="40% - Accent2 2 3 4 5" xfId="23711" xr:uid="{7E58B000-2A79-4A8B-954C-EAE4F1592AEA}"/>
    <cellStyle name="40% - Accent2 2 3 4 5 2" xfId="38682" xr:uid="{88E49C3A-21A2-49DC-BD60-FB59E4F57727}"/>
    <cellStyle name="40% - Accent2 2 3 4 6" xfId="31079" xr:uid="{DFB576D2-C82C-4400-8404-F719AADEC066}"/>
    <cellStyle name="40% - Accent2 2 3 5" xfId="6081" xr:uid="{00000000-0005-0000-0000-0000490B0000}"/>
    <cellStyle name="40% - Accent2 2 3 5 2" xfId="6082" xr:uid="{00000000-0005-0000-0000-00004A0B0000}"/>
    <cellStyle name="40% - Accent2 2 3 5 2 2" xfId="23718" xr:uid="{98C550B4-5A5D-4639-925D-F57A76DE601B}"/>
    <cellStyle name="40% - Accent2 2 3 5 2 2 2" xfId="38689" xr:uid="{85A8154C-2FFC-450A-A427-5359A161E65A}"/>
    <cellStyle name="40% - Accent2 2 3 5 2 3" xfId="31086" xr:uid="{E7434406-F566-4540-A669-64B75EEFB288}"/>
    <cellStyle name="40% - Accent2 2 3 5 3" xfId="6083" xr:uid="{00000000-0005-0000-0000-00004B0B0000}"/>
    <cellStyle name="40% - Accent2 2 3 5 3 2" xfId="23719" xr:uid="{E49B6EA3-829C-4B53-A020-7813E6A5ACA2}"/>
    <cellStyle name="40% - Accent2 2 3 5 3 2 2" xfId="38690" xr:uid="{22F8F319-E4DF-4618-89CD-B95F8D971D19}"/>
    <cellStyle name="40% - Accent2 2 3 5 3 3" xfId="31087" xr:uid="{DAA7A661-B08E-449B-93CB-6E13C30992A1}"/>
    <cellStyle name="40% - Accent2 2 3 5 4" xfId="23717" xr:uid="{55D66B86-090C-40C5-919A-E0F921DEBB7C}"/>
    <cellStyle name="40% - Accent2 2 3 5 4 2" xfId="38688" xr:uid="{999ADBBC-9CDB-4174-A5F6-F7E192F8377B}"/>
    <cellStyle name="40% - Accent2 2 3 5 5" xfId="31085" xr:uid="{D5CC6DC8-8F66-46D2-B9EF-8E623437FE54}"/>
    <cellStyle name="40% - Accent2 2 3 6" xfId="6084" xr:uid="{00000000-0005-0000-0000-00004C0B0000}"/>
    <cellStyle name="40% - Accent2 2 3 6 2" xfId="23720" xr:uid="{CDB0CC82-CFEA-40BF-A4C4-9DD24755B805}"/>
    <cellStyle name="40% - Accent2 2 3 6 2 2" xfId="38691" xr:uid="{ABB5CAA4-3299-4CE6-9CD0-5F213B549941}"/>
    <cellStyle name="40% - Accent2 2 3 6 3" xfId="31088" xr:uid="{8BB1C871-85FB-459F-B6A4-AC64D6305264}"/>
    <cellStyle name="40% - Accent2 2 3 7" xfId="6085" xr:uid="{00000000-0005-0000-0000-00004D0B0000}"/>
    <cellStyle name="40% - Accent2 2 3 7 2" xfId="23721" xr:uid="{BACE6CC6-35A8-4B0C-B3D1-A13C8403E485}"/>
    <cellStyle name="40% - Accent2 2 3 7 2 2" xfId="38692" xr:uid="{11186FBF-40FE-4E6D-A76A-411BFE4A2F57}"/>
    <cellStyle name="40% - Accent2 2 3 7 3" xfId="31089" xr:uid="{DE67832C-14A1-4C4E-8A97-67F78B7EC11A}"/>
    <cellStyle name="40% - Accent2 2 3 8" xfId="23686" xr:uid="{AD3C1F24-3760-43D6-B46C-9601CCC1D632}"/>
    <cellStyle name="40% - Accent2 2 3 8 2" xfId="38657" xr:uid="{96186354-C78C-48BD-9385-25B3ECE0C757}"/>
    <cellStyle name="40% - Accent2 2 3 9" xfId="31054" xr:uid="{809DCC90-6A1D-4557-9C2C-17C0447269FD}"/>
    <cellStyle name="40% - Accent2 2 4" xfId="6086" xr:uid="{00000000-0005-0000-0000-00004E0B0000}"/>
    <cellStyle name="40% - Accent2 2 4 2" xfId="6087" xr:uid="{00000000-0005-0000-0000-00004F0B0000}"/>
    <cellStyle name="40% - Accent2 2 4 2 2" xfId="6088" xr:uid="{00000000-0005-0000-0000-0000500B0000}"/>
    <cellStyle name="40% - Accent2 2 4 2 2 2" xfId="6089" xr:uid="{00000000-0005-0000-0000-0000510B0000}"/>
    <cellStyle name="40% - Accent2 2 4 2 2 2 2" xfId="6090" xr:uid="{00000000-0005-0000-0000-0000520B0000}"/>
    <cellStyle name="40% - Accent2 2 4 2 2 2 2 2" xfId="23726" xr:uid="{2E47A905-C3AD-4E8E-9558-C0E6978EF44F}"/>
    <cellStyle name="40% - Accent2 2 4 2 2 2 2 2 2" xfId="38697" xr:uid="{8E97CF7F-B91B-46F9-BC85-9B088AD3240D}"/>
    <cellStyle name="40% - Accent2 2 4 2 2 2 2 3" xfId="31094" xr:uid="{8B2DAB64-DB77-487C-9479-4C1606DF56C4}"/>
    <cellStyle name="40% - Accent2 2 4 2 2 2 3" xfId="6091" xr:uid="{00000000-0005-0000-0000-0000530B0000}"/>
    <cellStyle name="40% - Accent2 2 4 2 2 2 3 2" xfId="23727" xr:uid="{9001D29E-5B92-41AE-9AA4-97BBB5EDF0E6}"/>
    <cellStyle name="40% - Accent2 2 4 2 2 2 3 2 2" xfId="38698" xr:uid="{1B7E37E8-8A5D-4B95-AA69-14BB4F952FB7}"/>
    <cellStyle name="40% - Accent2 2 4 2 2 2 3 3" xfId="31095" xr:uid="{D4119826-4DD7-4545-828A-FFDCA8AF58AB}"/>
    <cellStyle name="40% - Accent2 2 4 2 2 2 4" xfId="23725" xr:uid="{F0C451E0-440C-4CA9-80D0-0070DA189D80}"/>
    <cellStyle name="40% - Accent2 2 4 2 2 2 4 2" xfId="38696" xr:uid="{7FAA1C5D-BEBC-45DD-BACC-D3B42DD08F87}"/>
    <cellStyle name="40% - Accent2 2 4 2 2 2 5" xfId="31093" xr:uid="{4DA332A8-8536-48F4-9C70-3F51450F41A1}"/>
    <cellStyle name="40% - Accent2 2 4 2 2 3" xfId="6092" xr:uid="{00000000-0005-0000-0000-0000540B0000}"/>
    <cellStyle name="40% - Accent2 2 4 2 2 3 2" xfId="23728" xr:uid="{721E1177-3BF9-432D-A15E-C67CEB382909}"/>
    <cellStyle name="40% - Accent2 2 4 2 2 3 2 2" xfId="38699" xr:uid="{F49682DB-BBA4-42A0-88D4-B80EA4427BFE}"/>
    <cellStyle name="40% - Accent2 2 4 2 2 3 3" xfId="31096" xr:uid="{F0EB0D11-C795-4576-9699-FDCE6333233E}"/>
    <cellStyle name="40% - Accent2 2 4 2 2 4" xfId="6093" xr:uid="{00000000-0005-0000-0000-0000550B0000}"/>
    <cellStyle name="40% - Accent2 2 4 2 2 4 2" xfId="23729" xr:uid="{9F8C74D8-1623-4466-BBB6-D142403157FB}"/>
    <cellStyle name="40% - Accent2 2 4 2 2 4 2 2" xfId="38700" xr:uid="{3492BAD2-64A7-4A60-80DA-77B3130ED54E}"/>
    <cellStyle name="40% - Accent2 2 4 2 2 4 3" xfId="31097" xr:uid="{6B474322-CEA5-4967-A30F-C6312F8F5126}"/>
    <cellStyle name="40% - Accent2 2 4 2 2 5" xfId="23724" xr:uid="{15B8B6D0-F10F-4FE8-80E5-668D90E7243B}"/>
    <cellStyle name="40% - Accent2 2 4 2 2 5 2" xfId="38695" xr:uid="{66EE3556-9345-44DF-B0A4-8DB45DB828DD}"/>
    <cellStyle name="40% - Accent2 2 4 2 2 6" xfId="31092" xr:uid="{5426A383-8E9E-4CFA-A902-AA390729FAB3}"/>
    <cellStyle name="40% - Accent2 2 4 2 3" xfId="6094" xr:uid="{00000000-0005-0000-0000-0000560B0000}"/>
    <cellStyle name="40% - Accent2 2 4 2 3 2" xfId="6095" xr:uid="{00000000-0005-0000-0000-0000570B0000}"/>
    <cellStyle name="40% - Accent2 2 4 2 3 2 2" xfId="6096" xr:uid="{00000000-0005-0000-0000-0000580B0000}"/>
    <cellStyle name="40% - Accent2 2 4 2 3 2 2 2" xfId="23732" xr:uid="{CD540820-F462-470F-B1B8-E3B7B9180172}"/>
    <cellStyle name="40% - Accent2 2 4 2 3 2 2 2 2" xfId="38703" xr:uid="{DFBF8BDD-C341-4834-BD9E-282654091F7A}"/>
    <cellStyle name="40% - Accent2 2 4 2 3 2 2 3" xfId="31100" xr:uid="{D13F2AD1-7D28-4E08-87EB-96409EDD729F}"/>
    <cellStyle name="40% - Accent2 2 4 2 3 2 3" xfId="6097" xr:uid="{00000000-0005-0000-0000-0000590B0000}"/>
    <cellStyle name="40% - Accent2 2 4 2 3 2 3 2" xfId="23733" xr:uid="{61332034-F011-444C-9A58-353B444EDD9D}"/>
    <cellStyle name="40% - Accent2 2 4 2 3 2 3 2 2" xfId="38704" xr:uid="{2DC29C16-0FF9-4B66-858F-5D92FED8F71E}"/>
    <cellStyle name="40% - Accent2 2 4 2 3 2 3 3" xfId="31101" xr:uid="{E3485ADD-BE4E-42AC-BCC1-76573712AAA4}"/>
    <cellStyle name="40% - Accent2 2 4 2 3 2 4" xfId="23731" xr:uid="{9DB2556B-F97B-43DC-BEDB-006452875F30}"/>
    <cellStyle name="40% - Accent2 2 4 2 3 2 4 2" xfId="38702" xr:uid="{54D98B45-7CAD-4E13-B217-BE1497A9EBB8}"/>
    <cellStyle name="40% - Accent2 2 4 2 3 2 5" xfId="31099" xr:uid="{BE5A615E-331B-44F9-BE78-A11996D9CB6A}"/>
    <cellStyle name="40% - Accent2 2 4 2 3 3" xfId="6098" xr:uid="{00000000-0005-0000-0000-00005A0B0000}"/>
    <cellStyle name="40% - Accent2 2 4 2 3 3 2" xfId="23734" xr:uid="{59D7DB51-5FC4-4F13-B7DF-2FA37C5B653E}"/>
    <cellStyle name="40% - Accent2 2 4 2 3 3 2 2" xfId="38705" xr:uid="{CF9F7D53-95D7-41D8-9A4A-6447ADDD36BB}"/>
    <cellStyle name="40% - Accent2 2 4 2 3 3 3" xfId="31102" xr:uid="{695E96E5-9075-456A-95EE-D1E27B2D96A6}"/>
    <cellStyle name="40% - Accent2 2 4 2 3 4" xfId="6099" xr:uid="{00000000-0005-0000-0000-00005B0B0000}"/>
    <cellStyle name="40% - Accent2 2 4 2 3 4 2" xfId="23735" xr:uid="{3A7BAE0C-51F4-4EA5-A6B1-29AD9B7E5DD1}"/>
    <cellStyle name="40% - Accent2 2 4 2 3 4 2 2" xfId="38706" xr:uid="{17DF717E-98F7-4817-A1FD-01179BD8CFF6}"/>
    <cellStyle name="40% - Accent2 2 4 2 3 4 3" xfId="31103" xr:uid="{756F93E9-3FDF-454D-B22A-4535CD3CD803}"/>
    <cellStyle name="40% - Accent2 2 4 2 3 5" xfId="23730" xr:uid="{6D94E887-9FF9-426B-A0E5-6CD7DFD4DED0}"/>
    <cellStyle name="40% - Accent2 2 4 2 3 5 2" xfId="38701" xr:uid="{E174DBDA-D868-4CD1-960E-387EBABD49E2}"/>
    <cellStyle name="40% - Accent2 2 4 2 3 6" xfId="31098" xr:uid="{93BC21C0-EA19-47A3-9654-A4224D8348D6}"/>
    <cellStyle name="40% - Accent2 2 4 2 4" xfId="6100" xr:uid="{00000000-0005-0000-0000-00005C0B0000}"/>
    <cellStyle name="40% - Accent2 2 4 2 4 2" xfId="6101" xr:uid="{00000000-0005-0000-0000-00005D0B0000}"/>
    <cellStyle name="40% - Accent2 2 4 2 4 2 2" xfId="23737" xr:uid="{A3ED976F-33AF-4A7D-BBA7-3E5AE58DA938}"/>
    <cellStyle name="40% - Accent2 2 4 2 4 2 2 2" xfId="38708" xr:uid="{19F2025C-F92C-4777-B0A3-35AB31FBD087}"/>
    <cellStyle name="40% - Accent2 2 4 2 4 2 3" xfId="31105" xr:uid="{FC626D2B-F663-4FEF-8A5F-02BCD85B5033}"/>
    <cellStyle name="40% - Accent2 2 4 2 4 3" xfId="6102" xr:uid="{00000000-0005-0000-0000-00005E0B0000}"/>
    <cellStyle name="40% - Accent2 2 4 2 4 3 2" xfId="23738" xr:uid="{86A2CAF8-A299-4030-AFC3-2611A8E3C9B0}"/>
    <cellStyle name="40% - Accent2 2 4 2 4 3 2 2" xfId="38709" xr:uid="{139546C7-FF79-4C74-8351-600EE0DAEF9C}"/>
    <cellStyle name="40% - Accent2 2 4 2 4 3 3" xfId="31106" xr:uid="{5211DB3E-32D1-493B-A276-BE48642A992F}"/>
    <cellStyle name="40% - Accent2 2 4 2 4 4" xfId="23736" xr:uid="{37312E49-A5A9-44B6-84BB-97B6632C0E1A}"/>
    <cellStyle name="40% - Accent2 2 4 2 4 4 2" xfId="38707" xr:uid="{CC8FE72F-3450-40A1-B538-2D0FC1D83FDA}"/>
    <cellStyle name="40% - Accent2 2 4 2 4 5" xfId="31104" xr:uid="{058F5528-BFBD-420D-840D-D5347C63D35B}"/>
    <cellStyle name="40% - Accent2 2 4 2 5" xfId="6103" xr:uid="{00000000-0005-0000-0000-00005F0B0000}"/>
    <cellStyle name="40% - Accent2 2 4 2 5 2" xfId="23739" xr:uid="{1247B07F-5536-4D23-B77E-5C9A92BFE433}"/>
    <cellStyle name="40% - Accent2 2 4 2 5 2 2" xfId="38710" xr:uid="{3D30CFF0-530B-41C1-9EF0-7925F77FEAF7}"/>
    <cellStyle name="40% - Accent2 2 4 2 5 3" xfId="31107" xr:uid="{686D60BC-0114-46EF-8F3C-8569888AEFF0}"/>
    <cellStyle name="40% - Accent2 2 4 2 6" xfId="6104" xr:uid="{00000000-0005-0000-0000-0000600B0000}"/>
    <cellStyle name="40% - Accent2 2 4 2 6 2" xfId="23740" xr:uid="{8E820F0F-B44F-4392-A0A4-084C5308355B}"/>
    <cellStyle name="40% - Accent2 2 4 2 6 2 2" xfId="38711" xr:uid="{6ACBDC30-7215-4FEE-857B-42DCAAC7E196}"/>
    <cellStyle name="40% - Accent2 2 4 2 6 3" xfId="31108" xr:uid="{25815749-E7C0-4C8F-B4C1-01E5FE3D3578}"/>
    <cellStyle name="40% - Accent2 2 4 2 7" xfId="23723" xr:uid="{D588C4F0-4A1E-4475-9C2D-0236B7775DEF}"/>
    <cellStyle name="40% - Accent2 2 4 2 7 2" xfId="38694" xr:uid="{1C927FE3-4955-4BB8-82D7-F9BF2C058CF3}"/>
    <cellStyle name="40% - Accent2 2 4 2 8" xfId="31091" xr:uid="{799878BF-0386-4057-BACE-47DB92DCB9D8}"/>
    <cellStyle name="40% - Accent2 2 4 3" xfId="6105" xr:uid="{00000000-0005-0000-0000-0000610B0000}"/>
    <cellStyle name="40% - Accent2 2 4 3 2" xfId="6106" xr:uid="{00000000-0005-0000-0000-0000620B0000}"/>
    <cellStyle name="40% - Accent2 2 4 3 2 2" xfId="6107" xr:uid="{00000000-0005-0000-0000-0000630B0000}"/>
    <cellStyle name="40% - Accent2 2 4 3 2 2 2" xfId="23743" xr:uid="{F8691406-2CF7-4D89-BEC5-20774AEBF29E}"/>
    <cellStyle name="40% - Accent2 2 4 3 2 2 2 2" xfId="38714" xr:uid="{7898A303-1BDF-42EE-A2BF-B5FB431F766B}"/>
    <cellStyle name="40% - Accent2 2 4 3 2 2 3" xfId="31111" xr:uid="{DC6F8BC2-762A-44EC-9306-C14D864CD48E}"/>
    <cellStyle name="40% - Accent2 2 4 3 2 3" xfId="6108" xr:uid="{00000000-0005-0000-0000-0000640B0000}"/>
    <cellStyle name="40% - Accent2 2 4 3 2 3 2" xfId="23744" xr:uid="{5AF3BAE3-4C20-4BB5-BDFC-E2B224FBB943}"/>
    <cellStyle name="40% - Accent2 2 4 3 2 3 2 2" xfId="38715" xr:uid="{2FBDEEE6-A897-4D27-9570-B3F9FDB7858C}"/>
    <cellStyle name="40% - Accent2 2 4 3 2 3 3" xfId="31112" xr:uid="{CA7D000F-7E5E-4BC9-B555-DAE8BD9B127D}"/>
    <cellStyle name="40% - Accent2 2 4 3 2 4" xfId="23742" xr:uid="{56868601-A8CD-4EB7-B274-42C741EF0600}"/>
    <cellStyle name="40% - Accent2 2 4 3 2 4 2" xfId="38713" xr:uid="{43CA9058-1651-4478-8457-F7D2A0969AB2}"/>
    <cellStyle name="40% - Accent2 2 4 3 2 5" xfId="31110" xr:uid="{A4BFAE6E-EDC4-49BD-9F36-4A3AEE7B3C61}"/>
    <cellStyle name="40% - Accent2 2 4 3 3" xfId="6109" xr:uid="{00000000-0005-0000-0000-0000650B0000}"/>
    <cellStyle name="40% - Accent2 2 4 3 3 2" xfId="23745" xr:uid="{512CCA1D-BDEE-41CA-942A-11042BF1BFC6}"/>
    <cellStyle name="40% - Accent2 2 4 3 3 2 2" xfId="38716" xr:uid="{B0FBB44D-86CA-48B2-93DC-1BB725BC5893}"/>
    <cellStyle name="40% - Accent2 2 4 3 3 3" xfId="31113" xr:uid="{7EE4AB1B-15A1-45CB-B910-3EC12E3CEF70}"/>
    <cellStyle name="40% - Accent2 2 4 3 4" xfId="6110" xr:uid="{00000000-0005-0000-0000-0000660B0000}"/>
    <cellStyle name="40% - Accent2 2 4 3 4 2" xfId="23746" xr:uid="{27C4A6C7-AFDB-4AA7-A8CE-B9CB6D12F68B}"/>
    <cellStyle name="40% - Accent2 2 4 3 4 2 2" xfId="38717" xr:uid="{AFC53215-BAF2-41B4-A4A2-FB1DBBF31B4B}"/>
    <cellStyle name="40% - Accent2 2 4 3 4 3" xfId="31114" xr:uid="{3ECCF670-F0B0-42C3-9FAE-B9939D442862}"/>
    <cellStyle name="40% - Accent2 2 4 3 5" xfId="23741" xr:uid="{B313B979-36EE-4163-9092-C06362A1DB0C}"/>
    <cellStyle name="40% - Accent2 2 4 3 5 2" xfId="38712" xr:uid="{6E18850E-3600-433A-AA12-D841238130B2}"/>
    <cellStyle name="40% - Accent2 2 4 3 6" xfId="31109" xr:uid="{2993FEC7-06A6-4E00-84FF-973DB0E1AD5E}"/>
    <cellStyle name="40% - Accent2 2 4 4" xfId="6111" xr:uid="{00000000-0005-0000-0000-0000670B0000}"/>
    <cellStyle name="40% - Accent2 2 4 4 2" xfId="6112" xr:uid="{00000000-0005-0000-0000-0000680B0000}"/>
    <cellStyle name="40% - Accent2 2 4 4 2 2" xfId="6113" xr:uid="{00000000-0005-0000-0000-0000690B0000}"/>
    <cellStyle name="40% - Accent2 2 4 4 2 2 2" xfId="23749" xr:uid="{14F194BF-78E3-44B2-8C04-F4FB834245E8}"/>
    <cellStyle name="40% - Accent2 2 4 4 2 2 2 2" xfId="38720" xr:uid="{4E0ED95E-522F-4240-8FE1-7C8B2A08B1F7}"/>
    <cellStyle name="40% - Accent2 2 4 4 2 2 3" xfId="31117" xr:uid="{334D7B6D-5089-42D5-921D-82755FAE89D9}"/>
    <cellStyle name="40% - Accent2 2 4 4 2 3" xfId="6114" xr:uid="{00000000-0005-0000-0000-00006A0B0000}"/>
    <cellStyle name="40% - Accent2 2 4 4 2 3 2" xfId="23750" xr:uid="{284DA470-A1DA-46A6-9F07-E10F68BE6486}"/>
    <cellStyle name="40% - Accent2 2 4 4 2 3 2 2" xfId="38721" xr:uid="{77716E35-ED35-4CF7-A055-C1150DD26C0F}"/>
    <cellStyle name="40% - Accent2 2 4 4 2 3 3" xfId="31118" xr:uid="{44A0FF3A-DD9C-488E-9840-1AB461F1C0E6}"/>
    <cellStyle name="40% - Accent2 2 4 4 2 4" xfId="23748" xr:uid="{56C5CBB4-AF13-483F-AE46-39DAF7B641DC}"/>
    <cellStyle name="40% - Accent2 2 4 4 2 4 2" xfId="38719" xr:uid="{55869A45-AEA9-4B8C-B327-A166248CCCF8}"/>
    <cellStyle name="40% - Accent2 2 4 4 2 5" xfId="31116" xr:uid="{CCBE5EDC-02D2-4C2D-9474-BEB98FFA9193}"/>
    <cellStyle name="40% - Accent2 2 4 4 3" xfId="6115" xr:uid="{00000000-0005-0000-0000-00006B0B0000}"/>
    <cellStyle name="40% - Accent2 2 4 4 3 2" xfId="23751" xr:uid="{D37A9E74-14BD-49D7-8458-2A7D2B95058E}"/>
    <cellStyle name="40% - Accent2 2 4 4 3 2 2" xfId="38722" xr:uid="{1AEEEDEB-4992-46ED-8B98-80CA3F61E674}"/>
    <cellStyle name="40% - Accent2 2 4 4 3 3" xfId="31119" xr:uid="{814CD9E9-E691-4DC2-B139-8489DE9C22DE}"/>
    <cellStyle name="40% - Accent2 2 4 4 4" xfId="6116" xr:uid="{00000000-0005-0000-0000-00006C0B0000}"/>
    <cellStyle name="40% - Accent2 2 4 4 4 2" xfId="23752" xr:uid="{2E3158DA-E1EB-4D85-9559-F127D76971E3}"/>
    <cellStyle name="40% - Accent2 2 4 4 4 2 2" xfId="38723" xr:uid="{B83B3053-1C2C-4C79-BFF0-1D42799A8C67}"/>
    <cellStyle name="40% - Accent2 2 4 4 4 3" xfId="31120" xr:uid="{0A881741-208D-4F59-A1E1-6BBDE8C1F23F}"/>
    <cellStyle name="40% - Accent2 2 4 4 5" xfId="23747" xr:uid="{7E0A677C-89D9-4332-8882-6268F49D1452}"/>
    <cellStyle name="40% - Accent2 2 4 4 5 2" xfId="38718" xr:uid="{4D3E9E1C-BA69-401C-829F-8F93EB6269DC}"/>
    <cellStyle name="40% - Accent2 2 4 4 6" xfId="31115" xr:uid="{7EC08A4E-3798-4C98-9664-559D9798EC29}"/>
    <cellStyle name="40% - Accent2 2 4 5" xfId="6117" xr:uid="{00000000-0005-0000-0000-00006D0B0000}"/>
    <cellStyle name="40% - Accent2 2 4 5 2" xfId="6118" xr:uid="{00000000-0005-0000-0000-00006E0B0000}"/>
    <cellStyle name="40% - Accent2 2 4 5 2 2" xfId="23754" xr:uid="{408C143C-D80C-47F1-9862-6A040E139F65}"/>
    <cellStyle name="40% - Accent2 2 4 5 2 2 2" xfId="38725" xr:uid="{134FF7BF-6B7F-4FD6-95F3-F3477148498E}"/>
    <cellStyle name="40% - Accent2 2 4 5 2 3" xfId="31122" xr:uid="{48BB1485-F153-4EEE-90E6-C57B006D99D8}"/>
    <cellStyle name="40% - Accent2 2 4 5 3" xfId="6119" xr:uid="{00000000-0005-0000-0000-00006F0B0000}"/>
    <cellStyle name="40% - Accent2 2 4 5 3 2" xfId="23755" xr:uid="{8BF87384-9D8E-4B9E-95C7-D052AEB7965B}"/>
    <cellStyle name="40% - Accent2 2 4 5 3 2 2" xfId="38726" xr:uid="{8FFA188C-BD73-4FC9-9389-9C757536855D}"/>
    <cellStyle name="40% - Accent2 2 4 5 3 3" xfId="31123" xr:uid="{0CD0B6D6-300B-4F47-9827-6CB6E643F1C4}"/>
    <cellStyle name="40% - Accent2 2 4 5 4" xfId="23753" xr:uid="{0DEF0F35-B84C-4CDF-B14C-EAF081E44505}"/>
    <cellStyle name="40% - Accent2 2 4 5 4 2" xfId="38724" xr:uid="{612DE720-B6C5-4604-8C24-8FEBB911BED2}"/>
    <cellStyle name="40% - Accent2 2 4 5 5" xfId="31121" xr:uid="{682F6E75-6CD3-4FCF-B641-71FC1F390C31}"/>
    <cellStyle name="40% - Accent2 2 4 6" xfId="6120" xr:uid="{00000000-0005-0000-0000-0000700B0000}"/>
    <cellStyle name="40% - Accent2 2 4 6 2" xfId="23756" xr:uid="{2AE60DC6-1B90-4262-B0BF-9A4919856116}"/>
    <cellStyle name="40% - Accent2 2 4 6 2 2" xfId="38727" xr:uid="{067070CD-E00E-4A17-83E7-5DC31F8EAEC9}"/>
    <cellStyle name="40% - Accent2 2 4 6 3" xfId="31124" xr:uid="{A21F94FC-C720-43C0-A747-92F927598A17}"/>
    <cellStyle name="40% - Accent2 2 4 7" xfId="6121" xr:uid="{00000000-0005-0000-0000-0000710B0000}"/>
    <cellStyle name="40% - Accent2 2 4 7 2" xfId="23757" xr:uid="{67EE3D69-0F21-4408-A0AE-D952ACECAE20}"/>
    <cellStyle name="40% - Accent2 2 4 7 2 2" xfId="38728" xr:uid="{D9423E37-36BE-4FD7-BCA1-D746913ACED2}"/>
    <cellStyle name="40% - Accent2 2 4 7 3" xfId="31125" xr:uid="{8FB5AB27-9730-4334-BC06-6F806BDC714B}"/>
    <cellStyle name="40% - Accent2 2 4 8" xfId="23722" xr:uid="{A8794F19-4C9D-45CD-9B5F-A80D218027D4}"/>
    <cellStyle name="40% - Accent2 2 4 8 2" xfId="38693" xr:uid="{7A25198F-DA30-456F-A5B6-E60BC833024D}"/>
    <cellStyle name="40% - Accent2 2 4 9" xfId="31090" xr:uid="{E4CB5B5F-CE80-4701-ACB4-7D92950237BD}"/>
    <cellStyle name="40% - Accent2 2 5" xfId="6122" xr:uid="{00000000-0005-0000-0000-0000720B0000}"/>
    <cellStyle name="40% - Accent2 2 5 2" xfId="6123" xr:uid="{00000000-0005-0000-0000-0000730B0000}"/>
    <cellStyle name="40% - Accent2 2 5 2 2" xfId="6124" xr:uid="{00000000-0005-0000-0000-0000740B0000}"/>
    <cellStyle name="40% - Accent2 2 5 2 2 2" xfId="6125" xr:uid="{00000000-0005-0000-0000-0000750B0000}"/>
    <cellStyle name="40% - Accent2 2 5 2 2 2 2" xfId="6126" xr:uid="{00000000-0005-0000-0000-0000760B0000}"/>
    <cellStyle name="40% - Accent2 2 5 2 2 2 2 2" xfId="23762" xr:uid="{2CFEB1E4-1B95-4664-9D80-962419CEAE76}"/>
    <cellStyle name="40% - Accent2 2 5 2 2 2 2 2 2" xfId="38733" xr:uid="{1DFF672E-CC7C-45A8-83B6-826A920FE002}"/>
    <cellStyle name="40% - Accent2 2 5 2 2 2 2 3" xfId="31130" xr:uid="{AAF8EC65-366E-4CF8-AD44-5838CE2224F0}"/>
    <cellStyle name="40% - Accent2 2 5 2 2 2 3" xfId="6127" xr:uid="{00000000-0005-0000-0000-0000770B0000}"/>
    <cellStyle name="40% - Accent2 2 5 2 2 2 3 2" xfId="23763" xr:uid="{B7B9B5B8-FE9E-4F8B-9940-8D825B1565E0}"/>
    <cellStyle name="40% - Accent2 2 5 2 2 2 3 2 2" xfId="38734" xr:uid="{6679B9CA-CB98-4D2D-AF7A-98E6F107ED25}"/>
    <cellStyle name="40% - Accent2 2 5 2 2 2 3 3" xfId="31131" xr:uid="{164FDB7B-878E-4083-8674-0C402B9F90D4}"/>
    <cellStyle name="40% - Accent2 2 5 2 2 2 4" xfId="23761" xr:uid="{660A2855-392D-4C14-8106-A1705CF870DD}"/>
    <cellStyle name="40% - Accent2 2 5 2 2 2 4 2" xfId="38732" xr:uid="{FB608B69-0AA4-4B40-98F7-FFD00705A1B7}"/>
    <cellStyle name="40% - Accent2 2 5 2 2 2 5" xfId="31129" xr:uid="{B4CB1128-64FC-4CE5-836C-968F073F9DE2}"/>
    <cellStyle name="40% - Accent2 2 5 2 2 3" xfId="6128" xr:uid="{00000000-0005-0000-0000-0000780B0000}"/>
    <cellStyle name="40% - Accent2 2 5 2 2 3 2" xfId="23764" xr:uid="{E25445B3-221A-47EB-8A6F-FE1CBF2CC27E}"/>
    <cellStyle name="40% - Accent2 2 5 2 2 3 2 2" xfId="38735" xr:uid="{5BBF0044-EC53-43C4-963C-E1C0EA677B89}"/>
    <cellStyle name="40% - Accent2 2 5 2 2 3 3" xfId="31132" xr:uid="{F73E1BB3-83A7-435D-8AED-F21313AC8AD3}"/>
    <cellStyle name="40% - Accent2 2 5 2 2 4" xfId="6129" xr:uid="{00000000-0005-0000-0000-0000790B0000}"/>
    <cellStyle name="40% - Accent2 2 5 2 2 4 2" xfId="23765" xr:uid="{02AFE4D2-53A5-497B-B1D8-CB5551B4AFD2}"/>
    <cellStyle name="40% - Accent2 2 5 2 2 4 2 2" xfId="38736" xr:uid="{ACBC18AD-D252-4546-B96E-A59AA2A97039}"/>
    <cellStyle name="40% - Accent2 2 5 2 2 4 3" xfId="31133" xr:uid="{4DC4F3C3-B919-46B4-A980-035D6D964707}"/>
    <cellStyle name="40% - Accent2 2 5 2 2 5" xfId="23760" xr:uid="{EE938327-B3B0-4D1C-8DF1-F7DFBBC40494}"/>
    <cellStyle name="40% - Accent2 2 5 2 2 5 2" xfId="38731" xr:uid="{06160F78-B459-41B1-9E5F-7556F854A33F}"/>
    <cellStyle name="40% - Accent2 2 5 2 2 6" xfId="31128" xr:uid="{1DD232B0-31FD-4766-BE92-37E6FDEA588F}"/>
    <cellStyle name="40% - Accent2 2 5 2 3" xfId="6130" xr:uid="{00000000-0005-0000-0000-00007A0B0000}"/>
    <cellStyle name="40% - Accent2 2 5 2 3 2" xfId="6131" xr:uid="{00000000-0005-0000-0000-00007B0B0000}"/>
    <cellStyle name="40% - Accent2 2 5 2 3 2 2" xfId="6132" xr:uid="{00000000-0005-0000-0000-00007C0B0000}"/>
    <cellStyle name="40% - Accent2 2 5 2 3 2 2 2" xfId="23768" xr:uid="{16923192-3702-478B-AC01-389382D2AAE3}"/>
    <cellStyle name="40% - Accent2 2 5 2 3 2 2 2 2" xfId="38739" xr:uid="{A540B564-F371-40A1-8DE2-A3AAC6B0C1F5}"/>
    <cellStyle name="40% - Accent2 2 5 2 3 2 2 3" xfId="31136" xr:uid="{ACCA97D0-E242-4D2F-9456-39827FB172C0}"/>
    <cellStyle name="40% - Accent2 2 5 2 3 2 3" xfId="6133" xr:uid="{00000000-0005-0000-0000-00007D0B0000}"/>
    <cellStyle name="40% - Accent2 2 5 2 3 2 3 2" xfId="23769" xr:uid="{53DCC625-0F6B-426E-85C1-A448C4C5D3F7}"/>
    <cellStyle name="40% - Accent2 2 5 2 3 2 3 2 2" xfId="38740" xr:uid="{985FE111-DEBD-4834-BE9B-1B4AF81F80C4}"/>
    <cellStyle name="40% - Accent2 2 5 2 3 2 3 3" xfId="31137" xr:uid="{1C894C03-A108-4C91-9413-70159C5886E7}"/>
    <cellStyle name="40% - Accent2 2 5 2 3 2 4" xfId="23767" xr:uid="{6EDE43B3-E248-4D77-B8D3-7D45F525D82F}"/>
    <cellStyle name="40% - Accent2 2 5 2 3 2 4 2" xfId="38738" xr:uid="{7D59BDA5-6AB1-4FAC-95F5-3A900347609A}"/>
    <cellStyle name="40% - Accent2 2 5 2 3 2 5" xfId="31135" xr:uid="{A3C3F404-E210-435E-9F7E-BFC12F5B0B82}"/>
    <cellStyle name="40% - Accent2 2 5 2 3 3" xfId="6134" xr:uid="{00000000-0005-0000-0000-00007E0B0000}"/>
    <cellStyle name="40% - Accent2 2 5 2 3 3 2" xfId="23770" xr:uid="{DF9751E9-EB49-401F-9409-52FD77E1687F}"/>
    <cellStyle name="40% - Accent2 2 5 2 3 3 2 2" xfId="38741" xr:uid="{E632CF9B-5E87-4196-A175-6032B57EA9E9}"/>
    <cellStyle name="40% - Accent2 2 5 2 3 3 3" xfId="31138" xr:uid="{E55AC131-D6E4-42CD-A35F-2D6212208A1E}"/>
    <cellStyle name="40% - Accent2 2 5 2 3 4" xfId="6135" xr:uid="{00000000-0005-0000-0000-00007F0B0000}"/>
    <cellStyle name="40% - Accent2 2 5 2 3 4 2" xfId="23771" xr:uid="{C4C0696B-3FBA-4A1B-8071-804D0D212B8B}"/>
    <cellStyle name="40% - Accent2 2 5 2 3 4 2 2" xfId="38742" xr:uid="{FA7BE1F8-A2C4-4390-8263-C0268D06C80E}"/>
    <cellStyle name="40% - Accent2 2 5 2 3 4 3" xfId="31139" xr:uid="{E3D323F4-657F-4A45-81C7-3255364538DF}"/>
    <cellStyle name="40% - Accent2 2 5 2 3 5" xfId="23766" xr:uid="{1F0AA748-4279-4F3B-804B-616F06E12C63}"/>
    <cellStyle name="40% - Accent2 2 5 2 3 5 2" xfId="38737" xr:uid="{0E7226B1-355F-4BA2-BB06-7EF7418086D7}"/>
    <cellStyle name="40% - Accent2 2 5 2 3 6" xfId="31134" xr:uid="{5D7AD4EC-3E27-4F15-91A3-DD7F1EA8A1ED}"/>
    <cellStyle name="40% - Accent2 2 5 2 4" xfId="6136" xr:uid="{00000000-0005-0000-0000-0000800B0000}"/>
    <cellStyle name="40% - Accent2 2 5 2 4 2" xfId="6137" xr:uid="{00000000-0005-0000-0000-0000810B0000}"/>
    <cellStyle name="40% - Accent2 2 5 2 4 2 2" xfId="23773" xr:uid="{3C21EE8A-0318-47BE-8080-278242DF4533}"/>
    <cellStyle name="40% - Accent2 2 5 2 4 2 2 2" xfId="38744" xr:uid="{CBD4E86F-2959-430C-8172-341871EA54B6}"/>
    <cellStyle name="40% - Accent2 2 5 2 4 2 3" xfId="31141" xr:uid="{4C88DAE4-6332-4B2E-A8C1-BAE2AFEA9BA2}"/>
    <cellStyle name="40% - Accent2 2 5 2 4 3" xfId="6138" xr:uid="{00000000-0005-0000-0000-0000820B0000}"/>
    <cellStyle name="40% - Accent2 2 5 2 4 3 2" xfId="23774" xr:uid="{D7F462EC-2AD1-4744-BA5F-E28410BDF786}"/>
    <cellStyle name="40% - Accent2 2 5 2 4 3 2 2" xfId="38745" xr:uid="{865DD18B-05B3-4884-BB20-7805EF1597EE}"/>
    <cellStyle name="40% - Accent2 2 5 2 4 3 3" xfId="31142" xr:uid="{F9752016-252B-4105-BE9F-5030B1DD5D48}"/>
    <cellStyle name="40% - Accent2 2 5 2 4 4" xfId="23772" xr:uid="{AF0A9A92-DE0A-4486-9235-B2980BF60E06}"/>
    <cellStyle name="40% - Accent2 2 5 2 4 4 2" xfId="38743" xr:uid="{56EBCE69-4103-41CB-B8AB-AC94E2C153BC}"/>
    <cellStyle name="40% - Accent2 2 5 2 4 5" xfId="31140" xr:uid="{8D9897EF-75DD-4407-A227-511B85A01693}"/>
    <cellStyle name="40% - Accent2 2 5 2 5" xfId="6139" xr:uid="{00000000-0005-0000-0000-0000830B0000}"/>
    <cellStyle name="40% - Accent2 2 5 2 5 2" xfId="23775" xr:uid="{131F0875-69DA-4075-842C-FC1F44BBE69F}"/>
    <cellStyle name="40% - Accent2 2 5 2 5 2 2" xfId="38746" xr:uid="{1379A759-79CD-41B1-9B48-BB58BFEC317A}"/>
    <cellStyle name="40% - Accent2 2 5 2 5 3" xfId="31143" xr:uid="{B8F8CA9A-B01C-4CCB-85A5-5F0EF2ACD6B1}"/>
    <cellStyle name="40% - Accent2 2 5 2 6" xfId="6140" xr:uid="{00000000-0005-0000-0000-0000840B0000}"/>
    <cellStyle name="40% - Accent2 2 5 2 6 2" xfId="23776" xr:uid="{BFC95FE7-062F-489E-B6FA-350FEAA9BA1B}"/>
    <cellStyle name="40% - Accent2 2 5 2 6 2 2" xfId="38747" xr:uid="{22602BF7-17BF-406C-872A-1502BDAC6056}"/>
    <cellStyle name="40% - Accent2 2 5 2 6 3" xfId="31144" xr:uid="{52C8A285-3F09-486F-A6AC-B95F019F0FC9}"/>
    <cellStyle name="40% - Accent2 2 5 2 7" xfId="23759" xr:uid="{9E157791-1170-472F-86E3-3E21BE9FF432}"/>
    <cellStyle name="40% - Accent2 2 5 2 7 2" xfId="38730" xr:uid="{6590156F-6871-4044-8FD4-E6A6C27FF4CD}"/>
    <cellStyle name="40% - Accent2 2 5 2 8" xfId="31127" xr:uid="{4CDBD586-CF72-4AE5-8764-4B556A235EE3}"/>
    <cellStyle name="40% - Accent2 2 5 3" xfId="6141" xr:uid="{00000000-0005-0000-0000-0000850B0000}"/>
    <cellStyle name="40% - Accent2 2 5 3 2" xfId="6142" xr:uid="{00000000-0005-0000-0000-0000860B0000}"/>
    <cellStyle name="40% - Accent2 2 5 3 2 2" xfId="6143" xr:uid="{00000000-0005-0000-0000-0000870B0000}"/>
    <cellStyle name="40% - Accent2 2 5 3 2 2 2" xfId="23779" xr:uid="{B4A5CCBF-1FF2-4CFE-A8E9-A5AEFECFA5C0}"/>
    <cellStyle name="40% - Accent2 2 5 3 2 2 2 2" xfId="38750" xr:uid="{E87167E0-A4E7-4DE7-84E1-5E4E39AE723B}"/>
    <cellStyle name="40% - Accent2 2 5 3 2 2 3" xfId="31147" xr:uid="{37DE24EB-43E9-4C5E-A72F-6E9FFB894CC3}"/>
    <cellStyle name="40% - Accent2 2 5 3 2 3" xfId="6144" xr:uid="{00000000-0005-0000-0000-0000880B0000}"/>
    <cellStyle name="40% - Accent2 2 5 3 2 3 2" xfId="23780" xr:uid="{82581020-430F-4618-858F-B9582040A8B5}"/>
    <cellStyle name="40% - Accent2 2 5 3 2 3 2 2" xfId="38751" xr:uid="{423988C8-B979-4FCC-8D1A-A719CA344078}"/>
    <cellStyle name="40% - Accent2 2 5 3 2 3 3" xfId="31148" xr:uid="{1636D65B-850A-41AD-91A4-B1ABDAB2084A}"/>
    <cellStyle name="40% - Accent2 2 5 3 2 4" xfId="23778" xr:uid="{4267E628-D667-45EB-BD8F-FFEC035997AA}"/>
    <cellStyle name="40% - Accent2 2 5 3 2 4 2" xfId="38749" xr:uid="{832F8602-A6BA-4578-A35B-2B79D8B0757E}"/>
    <cellStyle name="40% - Accent2 2 5 3 2 5" xfId="31146" xr:uid="{95A297B5-71AA-4A10-BE63-42A592F3057E}"/>
    <cellStyle name="40% - Accent2 2 5 3 3" xfId="6145" xr:uid="{00000000-0005-0000-0000-0000890B0000}"/>
    <cellStyle name="40% - Accent2 2 5 3 3 2" xfId="23781" xr:uid="{5C99FB58-7038-4646-9486-A524D0193EA5}"/>
    <cellStyle name="40% - Accent2 2 5 3 3 2 2" xfId="38752" xr:uid="{06E6D33B-2110-473F-B78B-52B49D9011FA}"/>
    <cellStyle name="40% - Accent2 2 5 3 3 3" xfId="31149" xr:uid="{8E5F54A9-01B2-4F2A-A30C-9007B8957941}"/>
    <cellStyle name="40% - Accent2 2 5 3 4" xfId="6146" xr:uid="{00000000-0005-0000-0000-00008A0B0000}"/>
    <cellStyle name="40% - Accent2 2 5 3 4 2" xfId="23782" xr:uid="{67105192-020B-48D2-BDD4-577BA9730AE0}"/>
    <cellStyle name="40% - Accent2 2 5 3 4 2 2" xfId="38753" xr:uid="{0DAE8504-C6E4-42B8-BEF5-88B9A872B56C}"/>
    <cellStyle name="40% - Accent2 2 5 3 4 3" xfId="31150" xr:uid="{55AE1BFF-5EEE-466E-A330-10D9808468E9}"/>
    <cellStyle name="40% - Accent2 2 5 3 5" xfId="23777" xr:uid="{C08D47E1-1B32-4975-8C46-352B858EA816}"/>
    <cellStyle name="40% - Accent2 2 5 3 5 2" xfId="38748" xr:uid="{2B2BC73E-BEC0-47A7-9C9C-008E275A5C19}"/>
    <cellStyle name="40% - Accent2 2 5 3 6" xfId="31145" xr:uid="{3FF750DB-6B39-47C4-996C-13C3A92210E2}"/>
    <cellStyle name="40% - Accent2 2 5 4" xfId="6147" xr:uid="{00000000-0005-0000-0000-00008B0B0000}"/>
    <cellStyle name="40% - Accent2 2 5 4 2" xfId="6148" xr:uid="{00000000-0005-0000-0000-00008C0B0000}"/>
    <cellStyle name="40% - Accent2 2 5 4 2 2" xfId="6149" xr:uid="{00000000-0005-0000-0000-00008D0B0000}"/>
    <cellStyle name="40% - Accent2 2 5 4 2 2 2" xfId="23785" xr:uid="{E0FA976A-9BD2-42E9-A60B-D6CDD38ECE46}"/>
    <cellStyle name="40% - Accent2 2 5 4 2 2 2 2" xfId="38756" xr:uid="{721E234F-9ABC-470F-A0DC-D42E493A677B}"/>
    <cellStyle name="40% - Accent2 2 5 4 2 2 3" xfId="31153" xr:uid="{6000EB0A-336A-4CF7-AA44-E5E36B049850}"/>
    <cellStyle name="40% - Accent2 2 5 4 2 3" xfId="6150" xr:uid="{00000000-0005-0000-0000-00008E0B0000}"/>
    <cellStyle name="40% - Accent2 2 5 4 2 3 2" xfId="23786" xr:uid="{41F05A18-6221-4708-BBC4-0D1E7924169E}"/>
    <cellStyle name="40% - Accent2 2 5 4 2 3 2 2" xfId="38757" xr:uid="{D6CA7B9D-95E5-4F53-9CC6-FD46FFA8ED8D}"/>
    <cellStyle name="40% - Accent2 2 5 4 2 3 3" xfId="31154" xr:uid="{C4CF2FA6-84D0-4B0D-8A94-F5E02CAC34A0}"/>
    <cellStyle name="40% - Accent2 2 5 4 2 4" xfId="23784" xr:uid="{40C831E2-D4AE-4964-A3E4-709F20247FB1}"/>
    <cellStyle name="40% - Accent2 2 5 4 2 4 2" xfId="38755" xr:uid="{0378D506-9F8F-457B-A805-433E31D5CC63}"/>
    <cellStyle name="40% - Accent2 2 5 4 2 5" xfId="31152" xr:uid="{5F3B1D6D-2AD3-42C4-8121-24993F321178}"/>
    <cellStyle name="40% - Accent2 2 5 4 3" xfId="6151" xr:uid="{00000000-0005-0000-0000-00008F0B0000}"/>
    <cellStyle name="40% - Accent2 2 5 4 3 2" xfId="23787" xr:uid="{95C97C6E-8178-4B07-9442-6CFDEF205036}"/>
    <cellStyle name="40% - Accent2 2 5 4 3 2 2" xfId="38758" xr:uid="{D5C00D93-D7DF-4A1F-8CD5-95229D1475E0}"/>
    <cellStyle name="40% - Accent2 2 5 4 3 3" xfId="31155" xr:uid="{4E22A703-2703-42F5-80A2-2DD06F91B337}"/>
    <cellStyle name="40% - Accent2 2 5 4 4" xfId="6152" xr:uid="{00000000-0005-0000-0000-0000900B0000}"/>
    <cellStyle name="40% - Accent2 2 5 4 4 2" xfId="23788" xr:uid="{9667AB1A-8C6C-4B6A-BCC6-8DF826AC64DE}"/>
    <cellStyle name="40% - Accent2 2 5 4 4 2 2" xfId="38759" xr:uid="{D3755C29-6D2D-4467-AC13-BB9768847618}"/>
    <cellStyle name="40% - Accent2 2 5 4 4 3" xfId="31156" xr:uid="{F3A427B8-81DE-49B0-8F08-83B9ECF7FB3D}"/>
    <cellStyle name="40% - Accent2 2 5 4 5" xfId="23783" xr:uid="{88EFE2CD-EEAF-48F1-8669-071EB81F67A3}"/>
    <cellStyle name="40% - Accent2 2 5 4 5 2" xfId="38754" xr:uid="{82B26C66-9A56-470B-8A17-303F70C73CD4}"/>
    <cellStyle name="40% - Accent2 2 5 4 6" xfId="31151" xr:uid="{D0DD58B4-70CE-487A-8A55-D04AF0ABA572}"/>
    <cellStyle name="40% - Accent2 2 5 5" xfId="6153" xr:uid="{00000000-0005-0000-0000-0000910B0000}"/>
    <cellStyle name="40% - Accent2 2 5 5 2" xfId="6154" xr:uid="{00000000-0005-0000-0000-0000920B0000}"/>
    <cellStyle name="40% - Accent2 2 5 5 2 2" xfId="23790" xr:uid="{06AE1D34-B662-48E5-9A88-951909DEF11C}"/>
    <cellStyle name="40% - Accent2 2 5 5 2 2 2" xfId="38761" xr:uid="{03E0545E-1269-46D3-B463-B4F70C48DFB2}"/>
    <cellStyle name="40% - Accent2 2 5 5 2 3" xfId="31158" xr:uid="{A7CAAF7D-6FBB-4341-B9A3-0D557663C289}"/>
    <cellStyle name="40% - Accent2 2 5 5 3" xfId="6155" xr:uid="{00000000-0005-0000-0000-0000930B0000}"/>
    <cellStyle name="40% - Accent2 2 5 5 3 2" xfId="23791" xr:uid="{1E317DFD-1DCD-43B0-B258-FE5610CD3708}"/>
    <cellStyle name="40% - Accent2 2 5 5 3 2 2" xfId="38762" xr:uid="{0FE552F3-C9E3-4096-B4A5-5C6DF0CCCF06}"/>
    <cellStyle name="40% - Accent2 2 5 5 3 3" xfId="31159" xr:uid="{CDDCF7F7-1EEE-41BB-879A-7389D0810EE9}"/>
    <cellStyle name="40% - Accent2 2 5 5 4" xfId="23789" xr:uid="{282583AE-AC2F-4488-A515-637B497DCAB1}"/>
    <cellStyle name="40% - Accent2 2 5 5 4 2" xfId="38760" xr:uid="{B5FC21C2-2F8E-48B3-A4B8-7897C7DF3634}"/>
    <cellStyle name="40% - Accent2 2 5 5 5" xfId="31157" xr:uid="{E129E437-1E51-400D-AC53-904DF02C79F4}"/>
    <cellStyle name="40% - Accent2 2 5 6" xfId="6156" xr:uid="{00000000-0005-0000-0000-0000940B0000}"/>
    <cellStyle name="40% - Accent2 2 5 6 2" xfId="23792" xr:uid="{45247E5B-940B-4F8C-84F8-7E673455F583}"/>
    <cellStyle name="40% - Accent2 2 5 6 2 2" xfId="38763" xr:uid="{509180B6-F1EA-4651-8EF7-CD3621981C52}"/>
    <cellStyle name="40% - Accent2 2 5 6 3" xfId="31160" xr:uid="{B9AE6CE6-024E-44E1-881E-A761696BC682}"/>
    <cellStyle name="40% - Accent2 2 5 7" xfId="6157" xr:uid="{00000000-0005-0000-0000-0000950B0000}"/>
    <cellStyle name="40% - Accent2 2 5 7 2" xfId="23793" xr:uid="{DE99E6FE-F9AC-4499-8F1D-20595C4B4E3D}"/>
    <cellStyle name="40% - Accent2 2 5 7 2 2" xfId="38764" xr:uid="{B102F937-AAA6-479D-96C8-611A4911BA48}"/>
    <cellStyle name="40% - Accent2 2 5 7 3" xfId="31161" xr:uid="{4ABA6D29-B7E1-4ADB-8911-1E03C9383F8E}"/>
    <cellStyle name="40% - Accent2 2 5 8" xfId="23758" xr:uid="{86295C27-EA4E-4AE3-BAD0-CF9A432C4EF9}"/>
    <cellStyle name="40% - Accent2 2 5 8 2" xfId="38729" xr:uid="{71F1E79B-2782-472B-8346-B4F7A9FD107D}"/>
    <cellStyle name="40% - Accent2 2 5 9" xfId="31126" xr:uid="{3555011F-6E96-437A-AB92-0DF7CA90295E}"/>
    <cellStyle name="40% - Accent2 2 6" xfId="6158" xr:uid="{00000000-0005-0000-0000-0000960B0000}"/>
    <cellStyle name="40% - Accent2 2 6 2" xfId="6159" xr:uid="{00000000-0005-0000-0000-0000970B0000}"/>
    <cellStyle name="40% - Accent2 2 6 2 2" xfId="6160" xr:uid="{00000000-0005-0000-0000-0000980B0000}"/>
    <cellStyle name="40% - Accent2 2 6 2 2 2" xfId="6161" xr:uid="{00000000-0005-0000-0000-0000990B0000}"/>
    <cellStyle name="40% - Accent2 2 6 2 2 2 2" xfId="6162" xr:uid="{00000000-0005-0000-0000-00009A0B0000}"/>
    <cellStyle name="40% - Accent2 2 6 2 2 2 2 2" xfId="23798" xr:uid="{5510EBAB-5137-47CE-88FD-607AB4993F78}"/>
    <cellStyle name="40% - Accent2 2 6 2 2 2 2 2 2" xfId="38769" xr:uid="{6CD92A9A-95DD-4087-8EE6-F14AC79D9BF3}"/>
    <cellStyle name="40% - Accent2 2 6 2 2 2 2 3" xfId="31166" xr:uid="{714B19FD-57CA-4E4B-84EE-6578B3A9A29F}"/>
    <cellStyle name="40% - Accent2 2 6 2 2 2 3" xfId="6163" xr:uid="{00000000-0005-0000-0000-00009B0B0000}"/>
    <cellStyle name="40% - Accent2 2 6 2 2 2 3 2" xfId="23799" xr:uid="{388268E0-5952-4DA3-AF86-2CEC99E4FD07}"/>
    <cellStyle name="40% - Accent2 2 6 2 2 2 3 2 2" xfId="38770" xr:uid="{3FD35B07-764E-4C09-9D1F-78166AA4DD56}"/>
    <cellStyle name="40% - Accent2 2 6 2 2 2 3 3" xfId="31167" xr:uid="{66C1A6E6-6B38-40DA-A845-D13237140A54}"/>
    <cellStyle name="40% - Accent2 2 6 2 2 2 4" xfId="23797" xr:uid="{4553798A-58EF-4198-BBBB-4DF0C0434270}"/>
    <cellStyle name="40% - Accent2 2 6 2 2 2 4 2" xfId="38768" xr:uid="{882A91E5-B0D8-4EEF-840F-A5B05D28DA50}"/>
    <cellStyle name="40% - Accent2 2 6 2 2 2 5" xfId="31165" xr:uid="{5C1C503A-E0BA-4B5A-AB20-CEA4FDE832DC}"/>
    <cellStyle name="40% - Accent2 2 6 2 2 3" xfId="6164" xr:uid="{00000000-0005-0000-0000-00009C0B0000}"/>
    <cellStyle name="40% - Accent2 2 6 2 2 3 2" xfId="23800" xr:uid="{0A8D4151-FFBE-433F-AA15-79A46B233169}"/>
    <cellStyle name="40% - Accent2 2 6 2 2 3 2 2" xfId="38771" xr:uid="{3BEAC219-CE38-4D51-8B86-5768C61A26E7}"/>
    <cellStyle name="40% - Accent2 2 6 2 2 3 3" xfId="31168" xr:uid="{D28F8FF9-17FB-44E6-B8E5-F316DEE82A5C}"/>
    <cellStyle name="40% - Accent2 2 6 2 2 4" xfId="6165" xr:uid="{00000000-0005-0000-0000-00009D0B0000}"/>
    <cellStyle name="40% - Accent2 2 6 2 2 4 2" xfId="23801" xr:uid="{10D4613E-D40D-4C31-9D91-602CA9DE24F7}"/>
    <cellStyle name="40% - Accent2 2 6 2 2 4 2 2" xfId="38772" xr:uid="{B0739673-DC4E-4861-8396-09B93F2F0906}"/>
    <cellStyle name="40% - Accent2 2 6 2 2 4 3" xfId="31169" xr:uid="{011761DD-939B-43CF-AEFF-BD1E7C2DC740}"/>
    <cellStyle name="40% - Accent2 2 6 2 2 5" xfId="23796" xr:uid="{D08698E7-B8F1-4810-B8F0-C8F9E417AB5D}"/>
    <cellStyle name="40% - Accent2 2 6 2 2 5 2" xfId="38767" xr:uid="{4E5EA2E3-A7EA-4444-8182-450F4B94CB0E}"/>
    <cellStyle name="40% - Accent2 2 6 2 2 6" xfId="31164" xr:uid="{6D9B2ECC-DA48-4352-92E8-C4436A58138A}"/>
    <cellStyle name="40% - Accent2 2 6 2 3" xfId="6166" xr:uid="{00000000-0005-0000-0000-00009E0B0000}"/>
    <cellStyle name="40% - Accent2 2 6 2 3 2" xfId="6167" xr:uid="{00000000-0005-0000-0000-00009F0B0000}"/>
    <cellStyle name="40% - Accent2 2 6 2 3 2 2" xfId="6168" xr:uid="{00000000-0005-0000-0000-0000A00B0000}"/>
    <cellStyle name="40% - Accent2 2 6 2 3 2 2 2" xfId="23804" xr:uid="{A778DCF0-02C3-484C-BEBF-86C64E0DC963}"/>
    <cellStyle name="40% - Accent2 2 6 2 3 2 2 2 2" xfId="38775" xr:uid="{C1664567-619E-4EA0-8882-409AB90AA667}"/>
    <cellStyle name="40% - Accent2 2 6 2 3 2 2 3" xfId="31172" xr:uid="{5E4853FD-D2E1-420D-8A4C-57887CDFE388}"/>
    <cellStyle name="40% - Accent2 2 6 2 3 2 3" xfId="6169" xr:uid="{00000000-0005-0000-0000-0000A10B0000}"/>
    <cellStyle name="40% - Accent2 2 6 2 3 2 3 2" xfId="23805" xr:uid="{89BB3D6C-59B8-4155-895E-C50FA1DDC141}"/>
    <cellStyle name="40% - Accent2 2 6 2 3 2 3 2 2" xfId="38776" xr:uid="{B53B1A77-DFDA-44F4-AAC3-203B7A61974C}"/>
    <cellStyle name="40% - Accent2 2 6 2 3 2 3 3" xfId="31173" xr:uid="{9A648ACE-A242-4DED-90C6-5E71D3969153}"/>
    <cellStyle name="40% - Accent2 2 6 2 3 2 4" xfId="23803" xr:uid="{F7567FB3-11FE-41C4-8D7F-5576BB91F06A}"/>
    <cellStyle name="40% - Accent2 2 6 2 3 2 4 2" xfId="38774" xr:uid="{96A0C9F4-B48F-44B1-8330-674648F1DE9F}"/>
    <cellStyle name="40% - Accent2 2 6 2 3 2 5" xfId="31171" xr:uid="{731D9702-582E-4240-BFB0-61E72A1E14B6}"/>
    <cellStyle name="40% - Accent2 2 6 2 3 3" xfId="6170" xr:uid="{00000000-0005-0000-0000-0000A20B0000}"/>
    <cellStyle name="40% - Accent2 2 6 2 3 3 2" xfId="23806" xr:uid="{40C4DE61-4D23-49E5-AA25-6A4FAE49445B}"/>
    <cellStyle name="40% - Accent2 2 6 2 3 3 2 2" xfId="38777" xr:uid="{7DC2BAAC-101A-4372-BF2C-C2B4EE5DB01C}"/>
    <cellStyle name="40% - Accent2 2 6 2 3 3 3" xfId="31174" xr:uid="{61F2E768-7D59-43BB-890C-A245A2585D51}"/>
    <cellStyle name="40% - Accent2 2 6 2 3 4" xfId="6171" xr:uid="{00000000-0005-0000-0000-0000A30B0000}"/>
    <cellStyle name="40% - Accent2 2 6 2 3 4 2" xfId="23807" xr:uid="{61FC1BCB-ADFF-443E-A3F8-B4ECB828B1A6}"/>
    <cellStyle name="40% - Accent2 2 6 2 3 4 2 2" xfId="38778" xr:uid="{44275D6E-A92E-4FF5-8799-D2AC7A36B278}"/>
    <cellStyle name="40% - Accent2 2 6 2 3 4 3" xfId="31175" xr:uid="{C826F3EF-390A-45F7-8C25-BF837636B22E}"/>
    <cellStyle name="40% - Accent2 2 6 2 3 5" xfId="23802" xr:uid="{6E735339-E23F-4C6D-90CA-315A3898F387}"/>
    <cellStyle name="40% - Accent2 2 6 2 3 5 2" xfId="38773" xr:uid="{84B2DEEB-EF26-4201-81D5-31D3865471ED}"/>
    <cellStyle name="40% - Accent2 2 6 2 3 6" xfId="31170" xr:uid="{D65E7498-D191-4C89-BE07-B08774AFB4C6}"/>
    <cellStyle name="40% - Accent2 2 6 2 4" xfId="6172" xr:uid="{00000000-0005-0000-0000-0000A40B0000}"/>
    <cellStyle name="40% - Accent2 2 6 2 4 2" xfId="6173" xr:uid="{00000000-0005-0000-0000-0000A50B0000}"/>
    <cellStyle name="40% - Accent2 2 6 2 4 2 2" xfId="23809" xr:uid="{B1D63B97-1535-41CF-99EF-28B338012809}"/>
    <cellStyle name="40% - Accent2 2 6 2 4 2 2 2" xfId="38780" xr:uid="{03911A7C-CDF2-4626-826F-5925142C24B2}"/>
    <cellStyle name="40% - Accent2 2 6 2 4 2 3" xfId="31177" xr:uid="{1F2DBAF2-447B-44A5-A064-D10A18FD7C82}"/>
    <cellStyle name="40% - Accent2 2 6 2 4 3" xfId="6174" xr:uid="{00000000-0005-0000-0000-0000A60B0000}"/>
    <cellStyle name="40% - Accent2 2 6 2 4 3 2" xfId="23810" xr:uid="{F7D95D28-5B97-4462-BD3A-490211B082F1}"/>
    <cellStyle name="40% - Accent2 2 6 2 4 3 2 2" xfId="38781" xr:uid="{DEDB66CB-85AB-45EC-9D53-A4ADDEC7ECA0}"/>
    <cellStyle name="40% - Accent2 2 6 2 4 3 3" xfId="31178" xr:uid="{3A1B65A8-7FA0-444D-A108-538D6E614AA8}"/>
    <cellStyle name="40% - Accent2 2 6 2 4 4" xfId="23808" xr:uid="{A5434C5C-7F0F-43F0-A63D-1D48AE758C82}"/>
    <cellStyle name="40% - Accent2 2 6 2 4 4 2" xfId="38779" xr:uid="{1650B696-AD97-45D6-BB5B-7C06AE888960}"/>
    <cellStyle name="40% - Accent2 2 6 2 4 5" xfId="31176" xr:uid="{AB61AE77-4195-4E85-A63B-4D2CA8644B9B}"/>
    <cellStyle name="40% - Accent2 2 6 2 5" xfId="6175" xr:uid="{00000000-0005-0000-0000-0000A70B0000}"/>
    <cellStyle name="40% - Accent2 2 6 2 5 2" xfId="23811" xr:uid="{26D95DDF-E260-405C-9D21-72A4F35A7B4D}"/>
    <cellStyle name="40% - Accent2 2 6 2 5 2 2" xfId="38782" xr:uid="{776095C5-326E-4F93-BAC2-E30B88D26F2F}"/>
    <cellStyle name="40% - Accent2 2 6 2 5 3" xfId="31179" xr:uid="{E2424041-0902-4F1F-89B5-A15BFA98EE4C}"/>
    <cellStyle name="40% - Accent2 2 6 2 6" xfId="6176" xr:uid="{00000000-0005-0000-0000-0000A80B0000}"/>
    <cellStyle name="40% - Accent2 2 6 2 6 2" xfId="23812" xr:uid="{83F6D6DF-FEB3-4BA6-BBA7-D2D2A9FE24C1}"/>
    <cellStyle name="40% - Accent2 2 6 2 6 2 2" xfId="38783" xr:uid="{80826E13-7923-4969-99FC-4CB9E3CC9227}"/>
    <cellStyle name="40% - Accent2 2 6 2 6 3" xfId="31180" xr:uid="{A73F407C-6903-42B9-BB63-9A2D52241B33}"/>
    <cellStyle name="40% - Accent2 2 6 2 7" xfId="23795" xr:uid="{E7B76EF1-C097-4AB5-86FB-AA72261B168F}"/>
    <cellStyle name="40% - Accent2 2 6 2 7 2" xfId="38766" xr:uid="{B260DF90-0B56-4F0A-876B-7DFD8E6E161E}"/>
    <cellStyle name="40% - Accent2 2 6 2 8" xfId="31163" xr:uid="{7ADB6E4E-63DB-4CA6-93FD-7EA90B80C2AD}"/>
    <cellStyle name="40% - Accent2 2 6 3" xfId="6177" xr:uid="{00000000-0005-0000-0000-0000A90B0000}"/>
    <cellStyle name="40% - Accent2 2 6 3 2" xfId="6178" xr:uid="{00000000-0005-0000-0000-0000AA0B0000}"/>
    <cellStyle name="40% - Accent2 2 6 3 2 2" xfId="6179" xr:uid="{00000000-0005-0000-0000-0000AB0B0000}"/>
    <cellStyle name="40% - Accent2 2 6 3 2 2 2" xfId="23815" xr:uid="{2289F1AE-FA56-42C5-9CC4-00459837B1C3}"/>
    <cellStyle name="40% - Accent2 2 6 3 2 2 2 2" xfId="38786" xr:uid="{078B097E-018A-4E79-A0FC-14F7056E1809}"/>
    <cellStyle name="40% - Accent2 2 6 3 2 2 3" xfId="31183" xr:uid="{28FA3CFA-FCE0-4A3D-8197-F79F0A460EC3}"/>
    <cellStyle name="40% - Accent2 2 6 3 2 3" xfId="6180" xr:uid="{00000000-0005-0000-0000-0000AC0B0000}"/>
    <cellStyle name="40% - Accent2 2 6 3 2 3 2" xfId="23816" xr:uid="{D597D214-C867-4A5C-AEEF-1F41F996AE38}"/>
    <cellStyle name="40% - Accent2 2 6 3 2 3 2 2" xfId="38787" xr:uid="{31CEF43B-1107-4D30-AFE7-C6A7ECFA652C}"/>
    <cellStyle name="40% - Accent2 2 6 3 2 3 3" xfId="31184" xr:uid="{C2BF8FF1-3D66-4823-A82C-658AEECA8270}"/>
    <cellStyle name="40% - Accent2 2 6 3 2 4" xfId="23814" xr:uid="{6EE8A937-2DC6-4936-AC3E-4D0947401EAD}"/>
    <cellStyle name="40% - Accent2 2 6 3 2 4 2" xfId="38785" xr:uid="{0F558992-C816-4481-9D8C-265E10887805}"/>
    <cellStyle name="40% - Accent2 2 6 3 2 5" xfId="31182" xr:uid="{04F0B68B-3963-4603-97CC-6C8BCEB47CA4}"/>
    <cellStyle name="40% - Accent2 2 6 3 3" xfId="6181" xr:uid="{00000000-0005-0000-0000-0000AD0B0000}"/>
    <cellStyle name="40% - Accent2 2 6 3 3 2" xfId="23817" xr:uid="{484CA547-20FB-4B40-AAD9-9B0489416DB7}"/>
    <cellStyle name="40% - Accent2 2 6 3 3 2 2" xfId="38788" xr:uid="{967B6C26-E6F5-48A1-A462-41D17852163F}"/>
    <cellStyle name="40% - Accent2 2 6 3 3 3" xfId="31185" xr:uid="{1E7F9243-FD63-4680-B1FB-B2E5798C3CDF}"/>
    <cellStyle name="40% - Accent2 2 6 3 4" xfId="6182" xr:uid="{00000000-0005-0000-0000-0000AE0B0000}"/>
    <cellStyle name="40% - Accent2 2 6 3 4 2" xfId="23818" xr:uid="{E1047BCC-C992-466C-9ADE-1C3E6E26A083}"/>
    <cellStyle name="40% - Accent2 2 6 3 4 2 2" xfId="38789" xr:uid="{0BE520D0-6A18-4FDE-A7AA-5C9117084654}"/>
    <cellStyle name="40% - Accent2 2 6 3 4 3" xfId="31186" xr:uid="{48D61DF6-54A2-4DFD-8BE2-7E32052E1996}"/>
    <cellStyle name="40% - Accent2 2 6 3 5" xfId="23813" xr:uid="{EE459BF6-4C28-44C6-A818-C6E06BA6AB89}"/>
    <cellStyle name="40% - Accent2 2 6 3 5 2" xfId="38784" xr:uid="{CCF40FDD-68AA-43BA-AEFF-AD7DBE86956A}"/>
    <cellStyle name="40% - Accent2 2 6 3 6" xfId="31181" xr:uid="{84EB8BA5-17C6-4B56-8339-73922C811C8E}"/>
    <cellStyle name="40% - Accent2 2 6 4" xfId="6183" xr:uid="{00000000-0005-0000-0000-0000AF0B0000}"/>
    <cellStyle name="40% - Accent2 2 6 4 2" xfId="6184" xr:uid="{00000000-0005-0000-0000-0000B00B0000}"/>
    <cellStyle name="40% - Accent2 2 6 4 2 2" xfId="6185" xr:uid="{00000000-0005-0000-0000-0000B10B0000}"/>
    <cellStyle name="40% - Accent2 2 6 4 2 2 2" xfId="23821" xr:uid="{7AE3D453-93CF-4113-959D-7B7DB5765EED}"/>
    <cellStyle name="40% - Accent2 2 6 4 2 2 2 2" xfId="38792" xr:uid="{BDB33053-5FEF-40E3-BF18-29E56C159FE9}"/>
    <cellStyle name="40% - Accent2 2 6 4 2 2 3" xfId="31189" xr:uid="{3DFF7C2A-CC7B-4B94-950B-2E8488190000}"/>
    <cellStyle name="40% - Accent2 2 6 4 2 3" xfId="6186" xr:uid="{00000000-0005-0000-0000-0000B20B0000}"/>
    <cellStyle name="40% - Accent2 2 6 4 2 3 2" xfId="23822" xr:uid="{7969D03F-281F-4A51-8379-85A0DBA79D57}"/>
    <cellStyle name="40% - Accent2 2 6 4 2 3 2 2" xfId="38793" xr:uid="{DAC7078E-B2A3-46A3-B0E1-DB9C0789F889}"/>
    <cellStyle name="40% - Accent2 2 6 4 2 3 3" xfId="31190" xr:uid="{377B7D5A-1C74-4D4B-BC26-CD4FFC1C9895}"/>
    <cellStyle name="40% - Accent2 2 6 4 2 4" xfId="23820" xr:uid="{0F071D24-FB65-4B52-9248-B2BE6FF8F7E5}"/>
    <cellStyle name="40% - Accent2 2 6 4 2 4 2" xfId="38791" xr:uid="{9D28E5B8-565D-415A-B0C0-0BA8928BEB72}"/>
    <cellStyle name="40% - Accent2 2 6 4 2 5" xfId="31188" xr:uid="{F2949A24-A8C9-42EC-A9FA-4745681D99A8}"/>
    <cellStyle name="40% - Accent2 2 6 4 3" xfId="6187" xr:uid="{00000000-0005-0000-0000-0000B30B0000}"/>
    <cellStyle name="40% - Accent2 2 6 4 3 2" xfId="23823" xr:uid="{2172E8BF-ADE0-4637-B24E-704B52D57255}"/>
    <cellStyle name="40% - Accent2 2 6 4 3 2 2" xfId="38794" xr:uid="{412A47C6-5FA2-4A6A-A739-ED0CFA351E88}"/>
    <cellStyle name="40% - Accent2 2 6 4 3 3" xfId="31191" xr:uid="{E381C74A-8949-4BF3-81AD-EE4BCC5C6F3E}"/>
    <cellStyle name="40% - Accent2 2 6 4 4" xfId="6188" xr:uid="{00000000-0005-0000-0000-0000B40B0000}"/>
    <cellStyle name="40% - Accent2 2 6 4 4 2" xfId="23824" xr:uid="{2EF584FE-4563-4A58-9796-272F3EBB273E}"/>
    <cellStyle name="40% - Accent2 2 6 4 4 2 2" xfId="38795" xr:uid="{F7160129-43B7-43F4-8F10-3746A7BD9050}"/>
    <cellStyle name="40% - Accent2 2 6 4 4 3" xfId="31192" xr:uid="{D5D468AA-72B7-4C89-990E-D9A6D4EE9EAC}"/>
    <cellStyle name="40% - Accent2 2 6 4 5" xfId="23819" xr:uid="{AC6392CF-10D9-4A19-A3E6-2986294E07BD}"/>
    <cellStyle name="40% - Accent2 2 6 4 5 2" xfId="38790" xr:uid="{7BD6E88C-2D05-45D6-9937-5DF8F7498F99}"/>
    <cellStyle name="40% - Accent2 2 6 4 6" xfId="31187" xr:uid="{9BB0F409-8CEF-4F09-9620-4533F7CDF342}"/>
    <cellStyle name="40% - Accent2 2 6 5" xfId="6189" xr:uid="{00000000-0005-0000-0000-0000B50B0000}"/>
    <cellStyle name="40% - Accent2 2 6 5 2" xfId="6190" xr:uid="{00000000-0005-0000-0000-0000B60B0000}"/>
    <cellStyle name="40% - Accent2 2 6 5 2 2" xfId="23826" xr:uid="{B30BE3AC-8138-4D11-92EB-2B546F5C75F2}"/>
    <cellStyle name="40% - Accent2 2 6 5 2 2 2" xfId="38797" xr:uid="{E613A4D5-1F8C-40F9-ACE9-13D9C7FE1A90}"/>
    <cellStyle name="40% - Accent2 2 6 5 2 3" xfId="31194" xr:uid="{CE42EA87-BA38-4D00-B3DA-478177DEFB5D}"/>
    <cellStyle name="40% - Accent2 2 6 5 3" xfId="6191" xr:uid="{00000000-0005-0000-0000-0000B70B0000}"/>
    <cellStyle name="40% - Accent2 2 6 5 3 2" xfId="23827" xr:uid="{E183B3F6-F135-438B-90BB-BA8A90AC157E}"/>
    <cellStyle name="40% - Accent2 2 6 5 3 2 2" xfId="38798" xr:uid="{3FA5A0D3-4950-45AA-A464-1FE7D49B76E6}"/>
    <cellStyle name="40% - Accent2 2 6 5 3 3" xfId="31195" xr:uid="{912C4C88-7BC7-41BC-A4F0-CDB0E325B23F}"/>
    <cellStyle name="40% - Accent2 2 6 5 4" xfId="23825" xr:uid="{7A193CDC-4347-4E86-8456-D3AEEC14F6DA}"/>
    <cellStyle name="40% - Accent2 2 6 5 4 2" xfId="38796" xr:uid="{75893FE3-A96B-40F5-8FE8-75DB4C88A6A7}"/>
    <cellStyle name="40% - Accent2 2 6 5 5" xfId="31193" xr:uid="{0B5A10B9-A2F6-40F3-AEE4-EF244C6B8E1C}"/>
    <cellStyle name="40% - Accent2 2 6 6" xfId="6192" xr:uid="{00000000-0005-0000-0000-0000B80B0000}"/>
    <cellStyle name="40% - Accent2 2 6 6 2" xfId="23828" xr:uid="{02EAAF05-7423-4942-A7EB-99DE6E2E00FB}"/>
    <cellStyle name="40% - Accent2 2 6 6 2 2" xfId="38799" xr:uid="{1CCB86E9-AFBF-42A9-812B-646E235A41FC}"/>
    <cellStyle name="40% - Accent2 2 6 6 3" xfId="31196" xr:uid="{B29E8A5A-DD70-4B87-83DC-E579C75E90FA}"/>
    <cellStyle name="40% - Accent2 2 6 7" xfId="6193" xr:uid="{00000000-0005-0000-0000-0000B90B0000}"/>
    <cellStyle name="40% - Accent2 2 6 7 2" xfId="23829" xr:uid="{0C652190-C586-4639-925F-2BBBDDFEA275}"/>
    <cellStyle name="40% - Accent2 2 6 7 2 2" xfId="38800" xr:uid="{931E9131-04E6-45F8-930A-B0B3E06DFE52}"/>
    <cellStyle name="40% - Accent2 2 6 7 3" xfId="31197" xr:uid="{4527A7C3-49A2-448F-A7DE-05599B627953}"/>
    <cellStyle name="40% - Accent2 2 6 8" xfId="23794" xr:uid="{EDE9BBB6-C412-4173-A4E7-1B05911D449C}"/>
    <cellStyle name="40% - Accent2 2 6 8 2" xfId="38765" xr:uid="{C5C4586E-A4A1-4A92-A054-5F36CF38F755}"/>
    <cellStyle name="40% - Accent2 2 6 9" xfId="31162" xr:uid="{D3756732-C576-406E-B962-B85CA5FBA197}"/>
    <cellStyle name="40% - Accent2 2 7" xfId="6194" xr:uid="{00000000-0005-0000-0000-0000BA0B0000}"/>
    <cellStyle name="40% - Accent2 2 7 2" xfId="6195" xr:uid="{00000000-0005-0000-0000-0000BB0B0000}"/>
    <cellStyle name="40% - Accent2 2 7 2 2" xfId="6196" xr:uid="{00000000-0005-0000-0000-0000BC0B0000}"/>
    <cellStyle name="40% - Accent2 2 7 2 2 2" xfId="23832" xr:uid="{A4A212C1-FE04-4E2A-884E-8E6B9F68E672}"/>
    <cellStyle name="40% - Accent2 2 7 2 2 2 2" xfId="38803" xr:uid="{F13EC92B-8B4F-47BC-A1B8-0C08F16EAA0D}"/>
    <cellStyle name="40% - Accent2 2 7 2 2 3" xfId="31200" xr:uid="{26BBC542-18B5-4564-8F9B-D2E507ADDBBA}"/>
    <cellStyle name="40% - Accent2 2 7 2 3" xfId="6197" xr:uid="{00000000-0005-0000-0000-0000BD0B0000}"/>
    <cellStyle name="40% - Accent2 2 7 2 3 2" xfId="23833" xr:uid="{594AE6A8-8908-4370-8423-6438A409AC3F}"/>
    <cellStyle name="40% - Accent2 2 7 2 3 2 2" xfId="38804" xr:uid="{A9B5C117-3F68-4387-AF23-98285DED9C1F}"/>
    <cellStyle name="40% - Accent2 2 7 2 3 3" xfId="31201" xr:uid="{CA1EA64B-DBE9-414E-B9A0-3F2FA3DBFEEB}"/>
    <cellStyle name="40% - Accent2 2 7 2 4" xfId="23831" xr:uid="{22902622-6956-43D4-AFEB-263B437ADDA1}"/>
    <cellStyle name="40% - Accent2 2 7 2 4 2" xfId="38802" xr:uid="{C7984EF2-691B-4C6C-BBB4-6B05BFEEF474}"/>
    <cellStyle name="40% - Accent2 2 7 2 5" xfId="31199" xr:uid="{59B0D674-AE2A-4504-AE37-E8A2DB22B210}"/>
    <cellStyle name="40% - Accent2 2 7 3" xfId="6198" xr:uid="{00000000-0005-0000-0000-0000BE0B0000}"/>
    <cellStyle name="40% - Accent2 2 7 3 2" xfId="23834" xr:uid="{419B04B1-4FE9-49A1-AD62-B5EC906525F4}"/>
    <cellStyle name="40% - Accent2 2 7 3 2 2" xfId="38805" xr:uid="{DE0FF1BD-2E9F-4222-86D5-1903EE56EEF2}"/>
    <cellStyle name="40% - Accent2 2 7 3 3" xfId="31202" xr:uid="{D193B6D2-A151-4D65-A155-14A40C2C2BA2}"/>
    <cellStyle name="40% - Accent2 2 7 4" xfId="6199" xr:uid="{00000000-0005-0000-0000-0000BF0B0000}"/>
    <cellStyle name="40% - Accent2 2 7 4 2" xfId="23835" xr:uid="{9A99CB7C-CD50-4C2C-9B70-AFD16D6C1BE3}"/>
    <cellStyle name="40% - Accent2 2 7 4 2 2" xfId="38806" xr:uid="{FD5B174A-7F06-4354-961C-4532547E0462}"/>
    <cellStyle name="40% - Accent2 2 7 4 3" xfId="31203" xr:uid="{7C9A66F7-EB04-49D0-862A-82706E438FD6}"/>
    <cellStyle name="40% - Accent2 2 7 5" xfId="23830" xr:uid="{8BC66B93-F7FC-44AF-A523-83F8D0C19A51}"/>
    <cellStyle name="40% - Accent2 2 7 5 2" xfId="38801" xr:uid="{30AB2D22-D623-4522-85A1-79F313499DAD}"/>
    <cellStyle name="40% - Accent2 2 7 6" xfId="31198" xr:uid="{B89B90DE-1425-4D5C-8F07-C409E07CAFFA}"/>
    <cellStyle name="40% - Accent2 3" xfId="228" xr:uid="{00000000-0005-0000-0000-000043000000}"/>
    <cellStyle name="40% - Accent2 3 2" xfId="6201" xr:uid="{00000000-0005-0000-0000-0000C10B0000}"/>
    <cellStyle name="40% - Accent2 3 2 2" xfId="6202" xr:uid="{00000000-0005-0000-0000-0000C20B0000}"/>
    <cellStyle name="40% - Accent2 3 2 2 2" xfId="6203" xr:uid="{00000000-0005-0000-0000-0000C30B0000}"/>
    <cellStyle name="40% - Accent2 3 2 2 2 2" xfId="6204" xr:uid="{00000000-0005-0000-0000-0000C40B0000}"/>
    <cellStyle name="40% - Accent2 3 2 2 2 2 2" xfId="6205" xr:uid="{00000000-0005-0000-0000-0000C50B0000}"/>
    <cellStyle name="40% - Accent2 3 2 2 2 2 2 2" xfId="23840" xr:uid="{A8EAAED6-79C1-4F93-AD84-003ED6E80E5F}"/>
    <cellStyle name="40% - Accent2 3 2 2 2 2 2 2 2" xfId="38811" xr:uid="{083968F2-813C-40EC-A3B9-8D285DE1F7DD}"/>
    <cellStyle name="40% - Accent2 3 2 2 2 2 2 3" xfId="31208" xr:uid="{A92A8786-EFDF-49B5-8A8F-B6291733E507}"/>
    <cellStyle name="40% - Accent2 3 2 2 2 2 3" xfId="6206" xr:uid="{00000000-0005-0000-0000-0000C60B0000}"/>
    <cellStyle name="40% - Accent2 3 2 2 2 2 3 2" xfId="23841" xr:uid="{2772D1FC-CDB4-4BB1-95A3-D00B6D1BAEBB}"/>
    <cellStyle name="40% - Accent2 3 2 2 2 2 3 2 2" xfId="38812" xr:uid="{3478CAF6-4032-4196-A9CA-55C1E1E02AAE}"/>
    <cellStyle name="40% - Accent2 3 2 2 2 2 3 3" xfId="31209" xr:uid="{8A5847B6-1358-4F89-8688-E903041B0A3E}"/>
    <cellStyle name="40% - Accent2 3 2 2 2 2 4" xfId="23839" xr:uid="{750038AA-B605-46C2-8F24-33970DB63A50}"/>
    <cellStyle name="40% - Accent2 3 2 2 2 2 4 2" xfId="38810" xr:uid="{E1FBBDE7-D766-45D9-94F3-D63C63948956}"/>
    <cellStyle name="40% - Accent2 3 2 2 2 2 5" xfId="31207" xr:uid="{8116E138-DFCC-496B-BA5A-2041A2EB164F}"/>
    <cellStyle name="40% - Accent2 3 2 2 2 3" xfId="6207" xr:uid="{00000000-0005-0000-0000-0000C70B0000}"/>
    <cellStyle name="40% - Accent2 3 2 2 2 3 2" xfId="23842" xr:uid="{834109B3-8B50-4388-84E2-ADE5C17990AC}"/>
    <cellStyle name="40% - Accent2 3 2 2 2 3 2 2" xfId="38813" xr:uid="{238B1F27-3C5B-4370-A8E0-DBDD58A41079}"/>
    <cellStyle name="40% - Accent2 3 2 2 2 3 3" xfId="31210" xr:uid="{085449BA-7506-4666-918C-D4CDA709D57A}"/>
    <cellStyle name="40% - Accent2 3 2 2 2 4" xfId="6208" xr:uid="{00000000-0005-0000-0000-0000C80B0000}"/>
    <cellStyle name="40% - Accent2 3 2 2 2 4 2" xfId="23843" xr:uid="{47B7C868-D41B-4A12-B079-24FC141E3FC5}"/>
    <cellStyle name="40% - Accent2 3 2 2 2 4 2 2" xfId="38814" xr:uid="{6A4EECB5-4F7C-4857-B258-D4ED2D160B72}"/>
    <cellStyle name="40% - Accent2 3 2 2 2 4 3" xfId="31211" xr:uid="{9A4E3243-41C8-4923-9382-C51E55CB1BBA}"/>
    <cellStyle name="40% - Accent2 3 2 2 2 5" xfId="23838" xr:uid="{7533749B-5226-4E64-AF8C-27AF9E074B8D}"/>
    <cellStyle name="40% - Accent2 3 2 2 2 5 2" xfId="38809" xr:uid="{CA67EFCA-201E-4D28-8133-16353A62F73E}"/>
    <cellStyle name="40% - Accent2 3 2 2 2 6" xfId="31206" xr:uid="{3F88BA94-2B4D-41D3-B613-DC8485E6064C}"/>
    <cellStyle name="40% - Accent2 3 2 2 3" xfId="6209" xr:uid="{00000000-0005-0000-0000-0000C90B0000}"/>
    <cellStyle name="40% - Accent2 3 2 2 3 2" xfId="6210" xr:uid="{00000000-0005-0000-0000-0000CA0B0000}"/>
    <cellStyle name="40% - Accent2 3 2 2 3 2 2" xfId="23845" xr:uid="{1A77C1EB-7B83-4927-883E-D5DC5ED99CC3}"/>
    <cellStyle name="40% - Accent2 3 2 2 3 2 2 2" xfId="38816" xr:uid="{A5FD00EA-9F46-4D07-8129-186A79CE1574}"/>
    <cellStyle name="40% - Accent2 3 2 2 3 2 3" xfId="31213" xr:uid="{691BABA2-43D8-490D-A7FC-B47EA6346EBB}"/>
    <cellStyle name="40% - Accent2 3 2 2 3 3" xfId="6211" xr:uid="{00000000-0005-0000-0000-0000CB0B0000}"/>
    <cellStyle name="40% - Accent2 3 2 2 3 3 2" xfId="23846" xr:uid="{8601E72D-430B-428C-921B-2CA589FA1739}"/>
    <cellStyle name="40% - Accent2 3 2 2 3 3 2 2" xfId="38817" xr:uid="{9139BC41-4C22-47AD-9E34-7FC83E4519CD}"/>
    <cellStyle name="40% - Accent2 3 2 2 3 3 3" xfId="31214" xr:uid="{3C614D2A-02AC-45F1-ACFF-8B4793F884AE}"/>
    <cellStyle name="40% - Accent2 3 2 2 3 4" xfId="23844" xr:uid="{768FA322-B27C-4971-89EE-04C7539B8DFF}"/>
    <cellStyle name="40% - Accent2 3 2 2 3 4 2" xfId="38815" xr:uid="{2FBA4DAD-EC19-4847-9267-A167FFB96216}"/>
    <cellStyle name="40% - Accent2 3 2 2 3 5" xfId="31212" xr:uid="{75787393-E14A-4B4F-B06E-551BDA6AC294}"/>
    <cellStyle name="40% - Accent2 3 2 2 4" xfId="6212" xr:uid="{00000000-0005-0000-0000-0000CC0B0000}"/>
    <cellStyle name="40% - Accent2 3 2 2 4 2" xfId="23847" xr:uid="{51A007C2-F112-4FC2-BA65-9A637CA66B73}"/>
    <cellStyle name="40% - Accent2 3 2 2 4 2 2" xfId="38818" xr:uid="{157209E0-E1E4-4897-9D3F-F9674A9219BC}"/>
    <cellStyle name="40% - Accent2 3 2 2 4 3" xfId="31215" xr:uid="{8B7C9081-2C25-461C-9A9B-EE1780201544}"/>
    <cellStyle name="40% - Accent2 3 2 2 5" xfId="6213" xr:uid="{00000000-0005-0000-0000-0000CD0B0000}"/>
    <cellStyle name="40% - Accent2 3 2 2 5 2" xfId="23848" xr:uid="{92C505F5-2CA3-42E8-B357-33C6EBFD0AC9}"/>
    <cellStyle name="40% - Accent2 3 2 2 5 2 2" xfId="38819" xr:uid="{6FDAEBD1-E7B1-4C99-B26C-8A555358933B}"/>
    <cellStyle name="40% - Accent2 3 2 2 5 3" xfId="31216" xr:uid="{001C19FB-C7A3-452C-AAA6-052424869CEE}"/>
    <cellStyle name="40% - Accent2 3 2 2 6" xfId="23837" xr:uid="{241A7D8A-26C0-4594-94B3-0AD8F313C72B}"/>
    <cellStyle name="40% - Accent2 3 2 2 6 2" xfId="38808" xr:uid="{A47245AF-F666-4D7F-9B9A-50E8DA771106}"/>
    <cellStyle name="40% - Accent2 3 2 2 7" xfId="31205" xr:uid="{7C64F6F5-8195-46A1-BF1B-0E303600E9D2}"/>
    <cellStyle name="40% - Accent2 3 2 3" xfId="6214" xr:uid="{00000000-0005-0000-0000-0000CE0B0000}"/>
    <cellStyle name="40% - Accent2 3 2 3 2" xfId="6215" xr:uid="{00000000-0005-0000-0000-0000CF0B0000}"/>
    <cellStyle name="40% - Accent2 3 2 3 2 2" xfId="6216" xr:uid="{00000000-0005-0000-0000-0000D00B0000}"/>
    <cellStyle name="40% - Accent2 3 2 3 2 2 2" xfId="23851" xr:uid="{D3C0442C-1A83-4A18-AC65-4C9F03492F19}"/>
    <cellStyle name="40% - Accent2 3 2 3 2 2 2 2" xfId="38822" xr:uid="{BC7D3B8C-A1DC-4D55-A75E-463AA6AA506A}"/>
    <cellStyle name="40% - Accent2 3 2 3 2 2 3" xfId="31219" xr:uid="{127E20D7-5987-41D7-AF47-02D18AA57FAC}"/>
    <cellStyle name="40% - Accent2 3 2 3 2 3" xfId="6217" xr:uid="{00000000-0005-0000-0000-0000D10B0000}"/>
    <cellStyle name="40% - Accent2 3 2 3 2 3 2" xfId="23852" xr:uid="{D9C22FC4-BC21-43B7-A605-223D3BC2F3E4}"/>
    <cellStyle name="40% - Accent2 3 2 3 2 3 2 2" xfId="38823" xr:uid="{4F71A9DE-5E81-48A0-AC3B-16841D2EC5F0}"/>
    <cellStyle name="40% - Accent2 3 2 3 2 3 3" xfId="31220" xr:uid="{80DBD387-1DD4-410F-9DFB-C37CD0B3CE3A}"/>
    <cellStyle name="40% - Accent2 3 2 3 2 4" xfId="23850" xr:uid="{B8CBA4B7-6C0C-422B-8201-B094BB240CC1}"/>
    <cellStyle name="40% - Accent2 3 2 3 2 4 2" xfId="38821" xr:uid="{02238980-72D8-4F9B-9D08-051B92164D90}"/>
    <cellStyle name="40% - Accent2 3 2 3 2 5" xfId="31218" xr:uid="{FC948184-4DBF-424A-92A9-E6E2CB888A30}"/>
    <cellStyle name="40% - Accent2 3 2 3 3" xfId="6218" xr:uid="{00000000-0005-0000-0000-0000D20B0000}"/>
    <cellStyle name="40% - Accent2 3 2 3 3 2" xfId="23853" xr:uid="{B7D5548F-6376-43F5-A8BA-384EEF4420DB}"/>
    <cellStyle name="40% - Accent2 3 2 3 3 2 2" xfId="38824" xr:uid="{625FB40E-4505-4E1F-B5ED-008C44B5905A}"/>
    <cellStyle name="40% - Accent2 3 2 3 3 3" xfId="31221" xr:uid="{A93B9CE6-5EBB-442E-BAF1-277511CAE865}"/>
    <cellStyle name="40% - Accent2 3 2 3 4" xfId="6219" xr:uid="{00000000-0005-0000-0000-0000D30B0000}"/>
    <cellStyle name="40% - Accent2 3 2 3 4 2" xfId="23854" xr:uid="{15987340-F2DA-4C24-8683-D927C642E879}"/>
    <cellStyle name="40% - Accent2 3 2 3 4 2 2" xfId="38825" xr:uid="{23510721-21CF-4963-BFE6-C9F863E387DA}"/>
    <cellStyle name="40% - Accent2 3 2 3 4 3" xfId="31222" xr:uid="{3706A81D-5FB4-4AA0-8527-9EA2EF8DBF53}"/>
    <cellStyle name="40% - Accent2 3 2 3 5" xfId="23849" xr:uid="{0DBF09BB-D421-48ED-9077-253E404811E9}"/>
    <cellStyle name="40% - Accent2 3 2 3 5 2" xfId="38820" xr:uid="{E2E619A8-F4AE-4EBB-BC3E-D2476B86AE90}"/>
    <cellStyle name="40% - Accent2 3 2 3 6" xfId="31217" xr:uid="{3B86015B-06E3-4264-98A8-5120C57D920E}"/>
    <cellStyle name="40% - Accent2 3 2 4" xfId="6220" xr:uid="{00000000-0005-0000-0000-0000D40B0000}"/>
    <cellStyle name="40% - Accent2 3 3" xfId="6221" xr:uid="{00000000-0005-0000-0000-0000D50B0000}"/>
    <cellStyle name="40% - Accent2 3 3 2" xfId="6222" xr:uid="{00000000-0005-0000-0000-0000D60B0000}"/>
    <cellStyle name="40% - Accent2 3 3 2 2" xfId="6223" xr:uid="{00000000-0005-0000-0000-0000D70B0000}"/>
    <cellStyle name="40% - Accent2 3 3 2 2 2" xfId="23857" xr:uid="{8350B779-B0D7-45D0-8DB8-30423726B490}"/>
    <cellStyle name="40% - Accent2 3 3 2 2 2 2" xfId="38828" xr:uid="{698FD2DE-941F-446D-8461-8EBE12639963}"/>
    <cellStyle name="40% - Accent2 3 3 2 2 3" xfId="31225" xr:uid="{368EBCCC-3A84-43EE-AC25-CE2208CF41BC}"/>
    <cellStyle name="40% - Accent2 3 3 2 3" xfId="6224" xr:uid="{00000000-0005-0000-0000-0000D80B0000}"/>
    <cellStyle name="40% - Accent2 3 3 2 3 2" xfId="23858" xr:uid="{7B8B9B6F-2BF2-423D-A013-F68A8A7E07D3}"/>
    <cellStyle name="40% - Accent2 3 3 2 3 2 2" xfId="38829" xr:uid="{48F1C078-89DD-4683-BABA-0BEDAAD1108F}"/>
    <cellStyle name="40% - Accent2 3 3 2 3 3" xfId="31226" xr:uid="{CF7B5AA9-00F0-4DF8-9E60-514A1A6790E5}"/>
    <cellStyle name="40% - Accent2 3 3 2 4" xfId="23856" xr:uid="{5327752F-9E6F-4C60-8065-3F2C3D237387}"/>
    <cellStyle name="40% - Accent2 3 3 2 4 2" xfId="38827" xr:uid="{1C65BC5F-4EB9-4600-842F-DACC38747C2B}"/>
    <cellStyle name="40% - Accent2 3 3 2 5" xfId="31224" xr:uid="{4782A36F-0F95-48A1-9157-2BF4043C2CC8}"/>
    <cellStyle name="40% - Accent2 3 3 3" xfId="6225" xr:uid="{00000000-0005-0000-0000-0000D90B0000}"/>
    <cellStyle name="40% - Accent2 3 3 3 2" xfId="23859" xr:uid="{510D2D85-B5C9-4043-9423-BC7DE39195F5}"/>
    <cellStyle name="40% - Accent2 3 3 3 2 2" xfId="38830" xr:uid="{DA36F379-FC4F-419E-BC57-F7B02C946F34}"/>
    <cellStyle name="40% - Accent2 3 3 3 3" xfId="31227" xr:uid="{A16469F0-70D4-4EBE-BF43-3F4D6806DAFD}"/>
    <cellStyle name="40% - Accent2 3 3 4" xfId="6226" xr:uid="{00000000-0005-0000-0000-0000DA0B0000}"/>
    <cellStyle name="40% - Accent2 3 3 4 2" xfId="23860" xr:uid="{0DD1F99F-265F-41E6-870A-EF45564B5C2A}"/>
    <cellStyle name="40% - Accent2 3 3 4 2 2" xfId="38831" xr:uid="{AE066B9E-8376-4C0C-87CD-90926671F4CF}"/>
    <cellStyle name="40% - Accent2 3 3 4 3" xfId="31228" xr:uid="{08A9255A-2E64-4067-B5C2-11598BE7589F}"/>
    <cellStyle name="40% - Accent2 3 3 5" xfId="23855" xr:uid="{A1297444-B1A8-4719-B4D1-EB33D3F5D62B}"/>
    <cellStyle name="40% - Accent2 3 3 5 2" xfId="38826" xr:uid="{4BF3F028-BD26-45AA-A380-2287BA666BB8}"/>
    <cellStyle name="40% - Accent2 3 3 6" xfId="31223" xr:uid="{8E200ABE-FFF2-4C6B-89CC-B9950B8D74AF}"/>
    <cellStyle name="40% - Accent2 3 4" xfId="6227" xr:uid="{00000000-0005-0000-0000-0000DB0B0000}"/>
    <cellStyle name="40% - Accent2 3 4 2" xfId="6228" xr:uid="{00000000-0005-0000-0000-0000DC0B0000}"/>
    <cellStyle name="40% - Accent2 3 4 2 2" xfId="6229" xr:uid="{00000000-0005-0000-0000-0000DD0B0000}"/>
    <cellStyle name="40% - Accent2 3 4 2 2 2" xfId="23863" xr:uid="{D7ECEB18-4CFF-4AAF-AC54-3444BC04FF1D}"/>
    <cellStyle name="40% - Accent2 3 4 2 2 2 2" xfId="38834" xr:uid="{A41DAC70-62E8-47EA-A27A-A2F6AA99350E}"/>
    <cellStyle name="40% - Accent2 3 4 2 2 3" xfId="31231" xr:uid="{DC6B380D-0A4F-4C4F-A9E1-62691C9027F6}"/>
    <cellStyle name="40% - Accent2 3 4 2 3" xfId="6230" xr:uid="{00000000-0005-0000-0000-0000DE0B0000}"/>
    <cellStyle name="40% - Accent2 3 4 2 3 2" xfId="23864" xr:uid="{10C507D5-0386-4244-AA7A-319682A56FED}"/>
    <cellStyle name="40% - Accent2 3 4 2 3 2 2" xfId="38835" xr:uid="{4ED04CC2-5B4C-4DC6-AFA4-AC007CC73F49}"/>
    <cellStyle name="40% - Accent2 3 4 2 3 3" xfId="31232" xr:uid="{395511BB-E84D-41E1-B7BF-71370B5351DA}"/>
    <cellStyle name="40% - Accent2 3 4 2 4" xfId="23862" xr:uid="{1128D2C7-5B35-4606-B7CA-E731DCC3E8FE}"/>
    <cellStyle name="40% - Accent2 3 4 2 4 2" xfId="38833" xr:uid="{6F6F14D7-A5B8-41A0-B8F1-544CC86544D8}"/>
    <cellStyle name="40% - Accent2 3 4 2 5" xfId="31230" xr:uid="{713E0359-E1F0-4AAF-9C06-19DCC77B2807}"/>
    <cellStyle name="40% - Accent2 3 4 3" xfId="6231" xr:uid="{00000000-0005-0000-0000-0000DF0B0000}"/>
    <cellStyle name="40% - Accent2 3 4 3 2" xfId="23865" xr:uid="{69E23519-9C78-44BC-89FA-51327140C051}"/>
    <cellStyle name="40% - Accent2 3 4 3 2 2" xfId="38836" xr:uid="{821682A3-6428-4235-8B10-4E1BBCB189DC}"/>
    <cellStyle name="40% - Accent2 3 4 3 3" xfId="31233" xr:uid="{1BD8FCA4-BBAC-4FAE-919E-9F5725F68081}"/>
    <cellStyle name="40% - Accent2 3 4 4" xfId="6232" xr:uid="{00000000-0005-0000-0000-0000E00B0000}"/>
    <cellStyle name="40% - Accent2 3 4 4 2" xfId="23866" xr:uid="{F899F881-2F7C-4221-AE01-BC2A51101DD4}"/>
    <cellStyle name="40% - Accent2 3 4 4 2 2" xfId="38837" xr:uid="{D3C8DAA0-9F32-4B49-AA3E-FF55933AB59E}"/>
    <cellStyle name="40% - Accent2 3 4 4 3" xfId="31234" xr:uid="{4C495134-8132-4A76-A477-11DBEFBC5068}"/>
    <cellStyle name="40% - Accent2 3 4 5" xfId="23861" xr:uid="{18696521-4AF5-4105-A543-53A840D1E8C4}"/>
    <cellStyle name="40% - Accent2 3 4 5 2" xfId="38832" xr:uid="{526555FC-AC4E-42EB-86B7-28867284D62E}"/>
    <cellStyle name="40% - Accent2 3 4 6" xfId="31229" xr:uid="{B6C25473-A8EF-4BEB-974E-0F579E8CCC1D}"/>
    <cellStyle name="40% - Accent2 3 5" xfId="6233" xr:uid="{00000000-0005-0000-0000-0000E10B0000}"/>
    <cellStyle name="40% - Accent2 3 5 2" xfId="6234" xr:uid="{00000000-0005-0000-0000-0000E20B0000}"/>
    <cellStyle name="40% - Accent2 3 5 2 2" xfId="6235" xr:uid="{00000000-0005-0000-0000-0000E30B0000}"/>
    <cellStyle name="40% - Accent2 3 5 2 2 2" xfId="23869" xr:uid="{D7118CB0-1637-4702-A482-F23064FFC4AA}"/>
    <cellStyle name="40% - Accent2 3 5 2 2 2 2" xfId="38840" xr:uid="{A7EFABD7-194D-4E46-9999-093FF925627F}"/>
    <cellStyle name="40% - Accent2 3 5 2 2 3" xfId="31237" xr:uid="{4F5B8C0F-B6CD-4FE7-BA95-FC075A9A8D89}"/>
    <cellStyle name="40% - Accent2 3 5 2 3" xfId="6236" xr:uid="{00000000-0005-0000-0000-0000E40B0000}"/>
    <cellStyle name="40% - Accent2 3 5 2 3 2" xfId="23870" xr:uid="{A73F054F-6C48-4BD6-890A-CE11505FCBDE}"/>
    <cellStyle name="40% - Accent2 3 5 2 3 2 2" xfId="38841" xr:uid="{99A70FF5-7C90-4A74-ADD1-2F2330723565}"/>
    <cellStyle name="40% - Accent2 3 5 2 3 3" xfId="31238" xr:uid="{213DA276-B495-495B-A7C6-E7B47F271FBD}"/>
    <cellStyle name="40% - Accent2 3 5 2 4" xfId="23868" xr:uid="{FB01775C-4DC8-4189-8125-80CCF23660EF}"/>
    <cellStyle name="40% - Accent2 3 5 2 4 2" xfId="38839" xr:uid="{88A10D2F-5EB2-420A-8202-877FF1D1753A}"/>
    <cellStyle name="40% - Accent2 3 5 2 5" xfId="31236" xr:uid="{FF148ADE-164E-4008-9374-3C3DFADF7BFB}"/>
    <cellStyle name="40% - Accent2 3 5 3" xfId="6237" xr:uid="{00000000-0005-0000-0000-0000E50B0000}"/>
    <cellStyle name="40% - Accent2 3 5 3 2" xfId="23871" xr:uid="{7B7E833E-3CA4-487D-8D71-841568FAF826}"/>
    <cellStyle name="40% - Accent2 3 5 3 2 2" xfId="38842" xr:uid="{9AAE8BAA-4366-4DAD-AC5C-9C6FBEBF57F8}"/>
    <cellStyle name="40% - Accent2 3 5 3 3" xfId="31239" xr:uid="{AB1797E6-534B-4010-989C-C2D1B67B6702}"/>
    <cellStyle name="40% - Accent2 3 5 4" xfId="6238" xr:uid="{00000000-0005-0000-0000-0000E60B0000}"/>
    <cellStyle name="40% - Accent2 3 5 4 2" xfId="23872" xr:uid="{F0AE950A-BADD-41E8-95E5-FC396A852113}"/>
    <cellStyle name="40% - Accent2 3 5 4 2 2" xfId="38843" xr:uid="{4A443B27-A7A0-4C97-A386-F9C078A5BD04}"/>
    <cellStyle name="40% - Accent2 3 5 4 3" xfId="31240" xr:uid="{359B8D5B-8EAC-45B4-B8C2-E239CEEB191B}"/>
    <cellStyle name="40% - Accent2 3 5 5" xfId="23867" xr:uid="{97E04BC1-7172-493D-A8B6-7AC71E78CFBD}"/>
    <cellStyle name="40% - Accent2 3 5 5 2" xfId="38838" xr:uid="{3F4DB6AC-F81B-465D-BC2D-2717757028CB}"/>
    <cellStyle name="40% - Accent2 3 5 6" xfId="31235" xr:uid="{74F254BF-CF08-405F-B831-D0FBDC35C25F}"/>
    <cellStyle name="40% - Accent2 3 6" xfId="6239" xr:uid="{00000000-0005-0000-0000-0000E70B0000}"/>
    <cellStyle name="40% - Accent2 3 6 2" xfId="6240" xr:uid="{00000000-0005-0000-0000-0000E80B0000}"/>
    <cellStyle name="40% - Accent2 3 6 2 2" xfId="23874" xr:uid="{0B6FBF27-97C8-45D1-B76D-DC985CE87223}"/>
    <cellStyle name="40% - Accent2 3 6 2 2 2" xfId="38845" xr:uid="{ECD86FB9-1D78-4E0C-9595-36C5AF884F73}"/>
    <cellStyle name="40% - Accent2 3 6 2 3" xfId="31242" xr:uid="{26EE2743-5254-4AD8-848B-DE9C754F6A45}"/>
    <cellStyle name="40% - Accent2 3 6 3" xfId="6241" xr:uid="{00000000-0005-0000-0000-0000E90B0000}"/>
    <cellStyle name="40% - Accent2 3 6 3 2" xfId="23875" xr:uid="{A3661AAB-4420-40C8-AE2D-9101E31D2468}"/>
    <cellStyle name="40% - Accent2 3 6 3 2 2" xfId="38846" xr:uid="{A5565DCE-8CC9-4051-B959-A8501DBBC64C}"/>
    <cellStyle name="40% - Accent2 3 6 3 3" xfId="31243" xr:uid="{DE48FC02-3B38-4A75-9A85-C60130F9A543}"/>
    <cellStyle name="40% - Accent2 3 6 4" xfId="23873" xr:uid="{338527AC-7040-4989-9525-890EA2D198C0}"/>
    <cellStyle name="40% - Accent2 3 6 4 2" xfId="38844" xr:uid="{0530AA81-C794-49F5-9091-D5964D97CF3F}"/>
    <cellStyle name="40% - Accent2 3 6 5" xfId="31241" xr:uid="{D9052E9A-B47E-47A0-B1FD-F4E4DBA842EB}"/>
    <cellStyle name="40% - Accent2 3 7" xfId="6242" xr:uid="{00000000-0005-0000-0000-0000EA0B0000}"/>
    <cellStyle name="40% - Accent2 3 7 2" xfId="23876" xr:uid="{3AC28D84-8F38-4726-B73D-D597BEA2BCC7}"/>
    <cellStyle name="40% - Accent2 3 7 2 2" xfId="38847" xr:uid="{82353482-51E1-4E38-8066-A9B013F86056}"/>
    <cellStyle name="40% - Accent2 3 7 3" xfId="31244" xr:uid="{FB460C87-9856-41A8-A787-0D10F05A801A}"/>
    <cellStyle name="40% - Accent2 3 8" xfId="6243" xr:uid="{00000000-0005-0000-0000-0000EB0B0000}"/>
    <cellStyle name="40% - Accent2 3 8 2" xfId="23877" xr:uid="{F1B656DB-A270-4BF0-B2E9-E35B6BB08789}"/>
    <cellStyle name="40% - Accent2 3 8 2 2" xfId="38848" xr:uid="{0D479BD3-26C6-45D6-909A-13E881AFCAAE}"/>
    <cellStyle name="40% - Accent2 3 8 3" xfId="31245" xr:uid="{D627F7C2-CEBA-4E93-A5B9-66B3276E101D}"/>
    <cellStyle name="40% - Accent2 3 9" xfId="6200" xr:uid="{00000000-0005-0000-0000-0000C00B0000}"/>
    <cellStyle name="40% - Accent2 3 9 2" xfId="23836" xr:uid="{A9EA7301-8DD2-4D47-9868-7F85BB72485F}"/>
    <cellStyle name="40% - Accent2 3 9 2 2" xfId="38807" xr:uid="{BBAE9713-04C8-47A6-A6B7-E0F22E813A6E}"/>
    <cellStyle name="40% - Accent2 3 9 3" xfId="31204" xr:uid="{6CCBCF38-A2EA-4C77-BDAF-1510BA586357}"/>
    <cellStyle name="40% - Accent2 4" xfId="229" xr:uid="{00000000-0005-0000-0000-000044000000}"/>
    <cellStyle name="40% - Accent2 4 2" xfId="6245" xr:uid="{00000000-0005-0000-0000-0000ED0B0000}"/>
    <cellStyle name="40% - Accent2 4 2 2" xfId="6246" xr:uid="{00000000-0005-0000-0000-0000EE0B0000}"/>
    <cellStyle name="40% - Accent2 4 2 2 2" xfId="6247" xr:uid="{00000000-0005-0000-0000-0000EF0B0000}"/>
    <cellStyle name="40% - Accent2 4 2 2 2 2" xfId="6248" xr:uid="{00000000-0005-0000-0000-0000F00B0000}"/>
    <cellStyle name="40% - Accent2 4 2 2 2 2 2" xfId="6249" xr:uid="{00000000-0005-0000-0000-0000F10B0000}"/>
    <cellStyle name="40% - Accent2 4 2 2 2 2 2 2" xfId="23882" xr:uid="{9FD1A561-6867-480B-9EFC-9765265375B6}"/>
    <cellStyle name="40% - Accent2 4 2 2 2 2 2 2 2" xfId="38853" xr:uid="{230967D2-1880-4C6C-88ED-FF84535FB91A}"/>
    <cellStyle name="40% - Accent2 4 2 2 2 2 2 3" xfId="31250" xr:uid="{E94FE001-A94A-439A-AD6D-2A5A75F2FDA9}"/>
    <cellStyle name="40% - Accent2 4 2 2 2 2 3" xfId="6250" xr:uid="{00000000-0005-0000-0000-0000F20B0000}"/>
    <cellStyle name="40% - Accent2 4 2 2 2 2 3 2" xfId="23883" xr:uid="{D5CB48A9-9C26-4B1C-A3D2-6ED8198EE050}"/>
    <cellStyle name="40% - Accent2 4 2 2 2 2 3 2 2" xfId="38854" xr:uid="{414096EC-E97D-4BA1-AE57-88F9E5B7F627}"/>
    <cellStyle name="40% - Accent2 4 2 2 2 2 3 3" xfId="31251" xr:uid="{54D3A037-5E6F-419C-9D7E-E213747C3A50}"/>
    <cellStyle name="40% - Accent2 4 2 2 2 2 4" xfId="23881" xr:uid="{62810767-7D4D-4A12-B0B0-5CC66D16B787}"/>
    <cellStyle name="40% - Accent2 4 2 2 2 2 4 2" xfId="38852" xr:uid="{CB61B13A-7BF0-467A-9296-7F5CB096AF5B}"/>
    <cellStyle name="40% - Accent2 4 2 2 2 2 5" xfId="31249" xr:uid="{D3E081A6-ACE6-41D7-BB50-05A6C4C2B230}"/>
    <cellStyle name="40% - Accent2 4 2 2 2 3" xfId="6251" xr:uid="{00000000-0005-0000-0000-0000F30B0000}"/>
    <cellStyle name="40% - Accent2 4 2 2 2 3 2" xfId="23884" xr:uid="{BB13ECE3-826B-4C4E-B3C8-3F4A41BAB73A}"/>
    <cellStyle name="40% - Accent2 4 2 2 2 3 2 2" xfId="38855" xr:uid="{DF627961-E75C-4764-94E0-08D82588E537}"/>
    <cellStyle name="40% - Accent2 4 2 2 2 3 3" xfId="31252" xr:uid="{AF88E9F8-46EB-4B99-B0C5-F777A7C96A0E}"/>
    <cellStyle name="40% - Accent2 4 2 2 2 4" xfId="6252" xr:uid="{00000000-0005-0000-0000-0000F40B0000}"/>
    <cellStyle name="40% - Accent2 4 2 2 2 4 2" xfId="23885" xr:uid="{760529A9-8B4C-4A72-A1E8-CD976FD8050E}"/>
    <cellStyle name="40% - Accent2 4 2 2 2 4 2 2" xfId="38856" xr:uid="{DC0655B5-3E9A-4600-8F0B-B7648C60CD9D}"/>
    <cellStyle name="40% - Accent2 4 2 2 2 4 3" xfId="31253" xr:uid="{3E492AE6-0B5B-4FEA-A41E-2FC3048BA732}"/>
    <cellStyle name="40% - Accent2 4 2 2 2 5" xfId="23880" xr:uid="{B5196D1C-527B-4FC1-9CE4-2BB54A9817A7}"/>
    <cellStyle name="40% - Accent2 4 2 2 2 5 2" xfId="38851" xr:uid="{85749CA8-5E0C-4A21-A0B8-16CE06E6885B}"/>
    <cellStyle name="40% - Accent2 4 2 2 2 6" xfId="31248" xr:uid="{B6D4146C-3EFF-4078-A2BD-50B4ADE6F8A6}"/>
    <cellStyle name="40% - Accent2 4 2 2 3" xfId="6253" xr:uid="{00000000-0005-0000-0000-0000F50B0000}"/>
    <cellStyle name="40% - Accent2 4 2 2 3 2" xfId="6254" xr:uid="{00000000-0005-0000-0000-0000F60B0000}"/>
    <cellStyle name="40% - Accent2 4 2 2 3 2 2" xfId="23887" xr:uid="{CD723866-1BC9-421E-8961-152835D760C9}"/>
    <cellStyle name="40% - Accent2 4 2 2 3 2 2 2" xfId="38858" xr:uid="{790631B6-19BA-4FC1-823B-13B493FF25BC}"/>
    <cellStyle name="40% - Accent2 4 2 2 3 2 3" xfId="31255" xr:uid="{9FA82279-2E4B-404B-B23D-C08ADCD906F5}"/>
    <cellStyle name="40% - Accent2 4 2 2 3 3" xfId="6255" xr:uid="{00000000-0005-0000-0000-0000F70B0000}"/>
    <cellStyle name="40% - Accent2 4 2 2 3 3 2" xfId="23888" xr:uid="{977275FE-E9E0-4C3C-975D-BDBC62F1CAD3}"/>
    <cellStyle name="40% - Accent2 4 2 2 3 3 2 2" xfId="38859" xr:uid="{327313A0-62A7-46A1-AE0F-1BFF0AB5DC22}"/>
    <cellStyle name="40% - Accent2 4 2 2 3 3 3" xfId="31256" xr:uid="{C7FF881B-1F64-4020-B2FE-622C6F302E42}"/>
    <cellStyle name="40% - Accent2 4 2 2 3 4" xfId="23886" xr:uid="{28BC5874-73ED-4C33-B3E9-2FBFAF98CA25}"/>
    <cellStyle name="40% - Accent2 4 2 2 3 4 2" xfId="38857" xr:uid="{88371652-C2FC-4AC9-87D8-EB396BC78250}"/>
    <cellStyle name="40% - Accent2 4 2 2 3 5" xfId="31254" xr:uid="{D41E93F6-307D-4ADB-85C1-FD57E9F5C241}"/>
    <cellStyle name="40% - Accent2 4 2 2 4" xfId="6256" xr:uid="{00000000-0005-0000-0000-0000F80B0000}"/>
    <cellStyle name="40% - Accent2 4 2 2 4 2" xfId="23889" xr:uid="{AE1E758F-7B1F-4F38-AF4C-BC1C944A0CBC}"/>
    <cellStyle name="40% - Accent2 4 2 2 4 2 2" xfId="38860" xr:uid="{12A5C36F-B166-4A34-AA39-0932EA23BC5D}"/>
    <cellStyle name="40% - Accent2 4 2 2 4 3" xfId="31257" xr:uid="{5CD82FF2-EE1E-4799-8F0B-FEBDB1A9C3A8}"/>
    <cellStyle name="40% - Accent2 4 2 2 5" xfId="6257" xr:uid="{00000000-0005-0000-0000-0000F90B0000}"/>
    <cellStyle name="40% - Accent2 4 2 2 5 2" xfId="23890" xr:uid="{AC1113E8-C9BC-48D2-9D5D-B8E8E4BFACA3}"/>
    <cellStyle name="40% - Accent2 4 2 2 5 2 2" xfId="38861" xr:uid="{B03201CC-A08D-400F-8BA2-F01E055D9CB2}"/>
    <cellStyle name="40% - Accent2 4 2 2 5 3" xfId="31258" xr:uid="{D8B8BA65-106D-492F-909F-BE40D0C9A1A6}"/>
    <cellStyle name="40% - Accent2 4 2 2 6" xfId="23879" xr:uid="{D8C7B7C0-D7D8-4A35-AA99-5E79DA70CE4C}"/>
    <cellStyle name="40% - Accent2 4 2 2 6 2" xfId="38850" xr:uid="{7CF4A078-D379-4878-B548-C4D38306BCC3}"/>
    <cellStyle name="40% - Accent2 4 2 2 7" xfId="31247" xr:uid="{8A452F7D-D917-4A51-9C3F-7989A139BB63}"/>
    <cellStyle name="40% - Accent2 4 2 3" xfId="6258" xr:uid="{00000000-0005-0000-0000-0000FA0B0000}"/>
    <cellStyle name="40% - Accent2 4 2 3 2" xfId="6259" xr:uid="{00000000-0005-0000-0000-0000FB0B0000}"/>
    <cellStyle name="40% - Accent2 4 2 3 2 2" xfId="6260" xr:uid="{00000000-0005-0000-0000-0000FC0B0000}"/>
    <cellStyle name="40% - Accent2 4 2 3 2 2 2" xfId="23893" xr:uid="{288123AE-84A5-47B4-A86F-676DE36893EB}"/>
    <cellStyle name="40% - Accent2 4 2 3 2 2 2 2" xfId="38864" xr:uid="{688970D9-6AA7-4124-B224-7C07F695B66E}"/>
    <cellStyle name="40% - Accent2 4 2 3 2 2 3" xfId="31261" xr:uid="{D57BE1BB-F9FD-4B21-B8D3-7183F374E4F2}"/>
    <cellStyle name="40% - Accent2 4 2 3 2 3" xfId="6261" xr:uid="{00000000-0005-0000-0000-0000FD0B0000}"/>
    <cellStyle name="40% - Accent2 4 2 3 2 3 2" xfId="23894" xr:uid="{0DC20073-D553-47C9-BFF8-E0AED8EAC3DF}"/>
    <cellStyle name="40% - Accent2 4 2 3 2 3 2 2" xfId="38865" xr:uid="{505581C0-DD08-4BE2-8405-6A38DF938E04}"/>
    <cellStyle name="40% - Accent2 4 2 3 2 3 3" xfId="31262" xr:uid="{BAEF4B3E-5F84-4A64-BF02-DBCE9900C712}"/>
    <cellStyle name="40% - Accent2 4 2 3 2 4" xfId="23892" xr:uid="{BCB768CA-E225-47B5-B0FB-6ABFB853302E}"/>
    <cellStyle name="40% - Accent2 4 2 3 2 4 2" xfId="38863" xr:uid="{F658AF80-9243-4690-9AAC-2822F91DD847}"/>
    <cellStyle name="40% - Accent2 4 2 3 2 5" xfId="31260" xr:uid="{E4EEEFBA-9D33-40C9-A246-4B6DFC444A77}"/>
    <cellStyle name="40% - Accent2 4 2 3 3" xfId="6262" xr:uid="{00000000-0005-0000-0000-0000FE0B0000}"/>
    <cellStyle name="40% - Accent2 4 2 3 3 2" xfId="23895" xr:uid="{04938714-4016-4894-ABE9-AA519F604DD2}"/>
    <cellStyle name="40% - Accent2 4 2 3 3 2 2" xfId="38866" xr:uid="{20A1FBD4-0322-439F-A1D1-9FAF10D0372B}"/>
    <cellStyle name="40% - Accent2 4 2 3 3 3" xfId="31263" xr:uid="{70A7EEEF-9E59-488F-B8B1-C98E59C72BB9}"/>
    <cellStyle name="40% - Accent2 4 2 3 4" xfId="6263" xr:uid="{00000000-0005-0000-0000-0000FF0B0000}"/>
    <cellStyle name="40% - Accent2 4 2 3 4 2" xfId="23896" xr:uid="{CDD2A6CE-2FFF-4928-B952-B75FFC38B59C}"/>
    <cellStyle name="40% - Accent2 4 2 3 4 2 2" xfId="38867" xr:uid="{BF97CF19-F93A-4A64-B437-DB02DBE69626}"/>
    <cellStyle name="40% - Accent2 4 2 3 4 3" xfId="31264" xr:uid="{4324C774-6328-43E3-A600-6EA17F8D11ED}"/>
    <cellStyle name="40% - Accent2 4 2 3 5" xfId="23891" xr:uid="{2938278A-17C2-4548-BF5C-92DAA116B614}"/>
    <cellStyle name="40% - Accent2 4 2 3 5 2" xfId="38862" xr:uid="{D47313BC-FB80-4B13-895D-8ECDC872FB4D}"/>
    <cellStyle name="40% - Accent2 4 2 3 6" xfId="31259" xr:uid="{52BACB19-1396-4623-A212-83B90C19C11F}"/>
    <cellStyle name="40% - Accent2 4 2 4" xfId="6264" xr:uid="{00000000-0005-0000-0000-0000000C0000}"/>
    <cellStyle name="40% - Accent2 4 3" xfId="6265" xr:uid="{00000000-0005-0000-0000-0000010C0000}"/>
    <cellStyle name="40% - Accent2 4 3 2" xfId="6266" xr:uid="{00000000-0005-0000-0000-0000020C0000}"/>
    <cellStyle name="40% - Accent2 4 3 2 2" xfId="6267" xr:uid="{00000000-0005-0000-0000-0000030C0000}"/>
    <cellStyle name="40% - Accent2 4 3 2 2 2" xfId="23899" xr:uid="{2854816C-A197-4401-8F5A-7A1D46FAB0C3}"/>
    <cellStyle name="40% - Accent2 4 3 2 2 2 2" xfId="38870" xr:uid="{FE95843F-B311-4810-B7FB-BD9761782891}"/>
    <cellStyle name="40% - Accent2 4 3 2 2 3" xfId="31267" xr:uid="{66B44AC0-1FF7-49AB-A185-57EDEC9F1703}"/>
    <cellStyle name="40% - Accent2 4 3 2 3" xfId="6268" xr:uid="{00000000-0005-0000-0000-0000040C0000}"/>
    <cellStyle name="40% - Accent2 4 3 2 3 2" xfId="23900" xr:uid="{5906CB12-D028-475C-A623-8A2539192C99}"/>
    <cellStyle name="40% - Accent2 4 3 2 3 2 2" xfId="38871" xr:uid="{9B04D0AC-144D-47AA-934B-AD4911083524}"/>
    <cellStyle name="40% - Accent2 4 3 2 3 3" xfId="31268" xr:uid="{DFCDCA40-58C6-42BC-BFD9-FB6D8ABD2846}"/>
    <cellStyle name="40% - Accent2 4 3 2 4" xfId="23898" xr:uid="{0060D06B-D8E4-4926-B6D8-96A5F459610C}"/>
    <cellStyle name="40% - Accent2 4 3 2 4 2" xfId="38869" xr:uid="{777E7A0F-80C7-4E66-9DE2-6DB3C5911640}"/>
    <cellStyle name="40% - Accent2 4 3 2 5" xfId="31266" xr:uid="{5F9E7E8D-CCD6-4140-9CEC-B4C470FD1CF5}"/>
    <cellStyle name="40% - Accent2 4 3 3" xfId="6269" xr:uid="{00000000-0005-0000-0000-0000050C0000}"/>
    <cellStyle name="40% - Accent2 4 3 3 2" xfId="23901" xr:uid="{B0BD7A24-6384-491E-96C9-E7FDACCAFD7C}"/>
    <cellStyle name="40% - Accent2 4 3 3 2 2" xfId="38872" xr:uid="{47DE047B-8979-4AF5-A21F-3F88B71C0A1A}"/>
    <cellStyle name="40% - Accent2 4 3 3 3" xfId="31269" xr:uid="{00E8984F-D02F-4261-B69E-F866933E8FA4}"/>
    <cellStyle name="40% - Accent2 4 3 4" xfId="6270" xr:uid="{00000000-0005-0000-0000-0000060C0000}"/>
    <cellStyle name="40% - Accent2 4 3 4 2" xfId="23902" xr:uid="{156BB073-6ACF-48F7-9A0D-2F4B83A60B19}"/>
    <cellStyle name="40% - Accent2 4 3 4 2 2" xfId="38873" xr:uid="{08203322-4797-4884-8463-87280FF49BE5}"/>
    <cellStyle name="40% - Accent2 4 3 4 3" xfId="31270" xr:uid="{40E7396F-5791-4DE0-BF39-3448704030FA}"/>
    <cellStyle name="40% - Accent2 4 3 5" xfId="23897" xr:uid="{FAC5C871-DD77-4848-807C-5A16434862A4}"/>
    <cellStyle name="40% - Accent2 4 3 5 2" xfId="38868" xr:uid="{0391E30E-8FF7-4843-B3F3-2D5CCC5F11A2}"/>
    <cellStyle name="40% - Accent2 4 3 6" xfId="31265" xr:uid="{476019E5-7782-4746-BC55-DF2BC06AE9B9}"/>
    <cellStyle name="40% - Accent2 4 4" xfId="6271" xr:uid="{00000000-0005-0000-0000-0000070C0000}"/>
    <cellStyle name="40% - Accent2 4 4 2" xfId="6272" xr:uid="{00000000-0005-0000-0000-0000080C0000}"/>
    <cellStyle name="40% - Accent2 4 4 2 2" xfId="6273" xr:uid="{00000000-0005-0000-0000-0000090C0000}"/>
    <cellStyle name="40% - Accent2 4 4 2 2 2" xfId="23905" xr:uid="{3A9D9EC0-70CE-473A-8EE7-22AA3271D026}"/>
    <cellStyle name="40% - Accent2 4 4 2 2 2 2" xfId="38876" xr:uid="{102DEC66-0A18-43CC-A8D2-4E2739129286}"/>
    <cellStyle name="40% - Accent2 4 4 2 2 3" xfId="31273" xr:uid="{9AD6491D-DC2E-4FE8-960B-5643E5E29A83}"/>
    <cellStyle name="40% - Accent2 4 4 2 3" xfId="6274" xr:uid="{00000000-0005-0000-0000-00000A0C0000}"/>
    <cellStyle name="40% - Accent2 4 4 2 3 2" xfId="23906" xr:uid="{570A974C-BB93-473D-BC2A-027E5E316561}"/>
    <cellStyle name="40% - Accent2 4 4 2 3 2 2" xfId="38877" xr:uid="{F87955F7-DC8F-4895-9883-161CD6CB8014}"/>
    <cellStyle name="40% - Accent2 4 4 2 3 3" xfId="31274" xr:uid="{18BD9457-7A94-4904-8174-BB3940412C22}"/>
    <cellStyle name="40% - Accent2 4 4 2 4" xfId="23904" xr:uid="{F0626E8C-A67B-408A-869A-BBE7FF2B1954}"/>
    <cellStyle name="40% - Accent2 4 4 2 4 2" xfId="38875" xr:uid="{37748046-C624-4589-BA29-F6448B7C816B}"/>
    <cellStyle name="40% - Accent2 4 4 2 5" xfId="31272" xr:uid="{4F1E87D6-A066-423F-9FB6-566BAF249742}"/>
    <cellStyle name="40% - Accent2 4 4 3" xfId="6275" xr:uid="{00000000-0005-0000-0000-00000B0C0000}"/>
    <cellStyle name="40% - Accent2 4 4 3 2" xfId="23907" xr:uid="{6A566686-5DD4-442E-A944-E479A7916A2B}"/>
    <cellStyle name="40% - Accent2 4 4 3 2 2" xfId="38878" xr:uid="{227D67C0-C7DD-4A25-985F-3001452833AC}"/>
    <cellStyle name="40% - Accent2 4 4 3 3" xfId="31275" xr:uid="{84433B9A-D505-4AFC-A349-BFF4F34DC369}"/>
    <cellStyle name="40% - Accent2 4 4 4" xfId="6276" xr:uid="{00000000-0005-0000-0000-00000C0C0000}"/>
    <cellStyle name="40% - Accent2 4 4 4 2" xfId="23908" xr:uid="{1CA45BFD-6634-4118-AE63-3591FA64108E}"/>
    <cellStyle name="40% - Accent2 4 4 4 2 2" xfId="38879" xr:uid="{A6E8B041-B745-400C-B77B-5B40DC9A3DA3}"/>
    <cellStyle name="40% - Accent2 4 4 4 3" xfId="31276" xr:uid="{01C313BE-F54A-492A-9FB7-D8967D716B23}"/>
    <cellStyle name="40% - Accent2 4 4 5" xfId="23903" xr:uid="{A46F2166-A243-4B19-8730-F2E5C5301D54}"/>
    <cellStyle name="40% - Accent2 4 4 5 2" xfId="38874" xr:uid="{ACF4BB4E-7D72-4500-BE63-D8831A0A3F21}"/>
    <cellStyle name="40% - Accent2 4 4 6" xfId="31271" xr:uid="{FDFD7DA0-EA80-49A7-8A43-6E07F4C30F30}"/>
    <cellStyle name="40% - Accent2 4 5" xfId="6277" xr:uid="{00000000-0005-0000-0000-00000D0C0000}"/>
    <cellStyle name="40% - Accent2 4 5 2" xfId="6278" xr:uid="{00000000-0005-0000-0000-00000E0C0000}"/>
    <cellStyle name="40% - Accent2 4 5 2 2" xfId="6279" xr:uid="{00000000-0005-0000-0000-00000F0C0000}"/>
    <cellStyle name="40% - Accent2 4 5 2 2 2" xfId="23911" xr:uid="{D28CB70E-D84B-4396-8976-F6018E329ACE}"/>
    <cellStyle name="40% - Accent2 4 5 2 2 2 2" xfId="38882" xr:uid="{B73475C6-3350-4430-AB53-94FF29C9A160}"/>
    <cellStyle name="40% - Accent2 4 5 2 2 3" xfId="31279" xr:uid="{E050FB91-C170-449D-BC0E-3221DBB26DFC}"/>
    <cellStyle name="40% - Accent2 4 5 2 3" xfId="6280" xr:uid="{00000000-0005-0000-0000-0000100C0000}"/>
    <cellStyle name="40% - Accent2 4 5 2 3 2" xfId="23912" xr:uid="{2F91D46D-D7E6-4AFB-ABAC-14AC5C431148}"/>
    <cellStyle name="40% - Accent2 4 5 2 3 2 2" xfId="38883" xr:uid="{7FFE89D8-D9A4-4EDF-8727-3CA7B04B7735}"/>
    <cellStyle name="40% - Accent2 4 5 2 3 3" xfId="31280" xr:uid="{60EBCDB6-7A41-43A8-BEA7-284A934A37D0}"/>
    <cellStyle name="40% - Accent2 4 5 2 4" xfId="23910" xr:uid="{AA4489B4-84DE-4E85-A726-AFB3B28D55F9}"/>
    <cellStyle name="40% - Accent2 4 5 2 4 2" xfId="38881" xr:uid="{28DD05E7-EA81-48A6-A322-A39F16BF1B69}"/>
    <cellStyle name="40% - Accent2 4 5 2 5" xfId="31278" xr:uid="{094F5ED3-4C14-4321-9888-8CA7704A3DE7}"/>
    <cellStyle name="40% - Accent2 4 5 3" xfId="6281" xr:uid="{00000000-0005-0000-0000-0000110C0000}"/>
    <cellStyle name="40% - Accent2 4 5 3 2" xfId="23913" xr:uid="{62ED15B7-8300-43F4-9048-215DE2E2F53A}"/>
    <cellStyle name="40% - Accent2 4 5 3 2 2" xfId="38884" xr:uid="{6825DEF1-90EF-45AF-A4D7-93883BE556D2}"/>
    <cellStyle name="40% - Accent2 4 5 3 3" xfId="31281" xr:uid="{169905C5-89CF-4E0C-8C53-D29C67EAF2DA}"/>
    <cellStyle name="40% - Accent2 4 5 4" xfId="6282" xr:uid="{00000000-0005-0000-0000-0000120C0000}"/>
    <cellStyle name="40% - Accent2 4 5 4 2" xfId="23914" xr:uid="{59682DA7-C691-44C1-978C-A20CC94C4116}"/>
    <cellStyle name="40% - Accent2 4 5 4 2 2" xfId="38885" xr:uid="{799A0221-67BE-4A86-AF09-D7C0ECF140BA}"/>
    <cellStyle name="40% - Accent2 4 5 4 3" xfId="31282" xr:uid="{6E2CFDD7-C99A-4F24-8F15-E19C7173D9F2}"/>
    <cellStyle name="40% - Accent2 4 5 5" xfId="23909" xr:uid="{6C86D329-EBA2-4A36-B249-B317CAAFAC2C}"/>
    <cellStyle name="40% - Accent2 4 5 5 2" xfId="38880" xr:uid="{34BB40E0-55D2-41B6-96E1-95415E4D3473}"/>
    <cellStyle name="40% - Accent2 4 5 6" xfId="31277" xr:uid="{93DAE111-E697-43BD-9565-B701410E7177}"/>
    <cellStyle name="40% - Accent2 4 6" xfId="6283" xr:uid="{00000000-0005-0000-0000-0000130C0000}"/>
    <cellStyle name="40% - Accent2 4 6 2" xfId="6284" xr:uid="{00000000-0005-0000-0000-0000140C0000}"/>
    <cellStyle name="40% - Accent2 4 6 2 2" xfId="23916" xr:uid="{1CD4AA26-4031-4C1F-94E7-7C523D9133F8}"/>
    <cellStyle name="40% - Accent2 4 6 2 2 2" xfId="38887" xr:uid="{D1AAFAA3-AAC7-474F-86D1-C123EE7DCCDB}"/>
    <cellStyle name="40% - Accent2 4 6 2 3" xfId="31284" xr:uid="{06ACD26B-9ACF-499E-A309-353990414156}"/>
    <cellStyle name="40% - Accent2 4 6 3" xfId="6285" xr:uid="{00000000-0005-0000-0000-0000150C0000}"/>
    <cellStyle name="40% - Accent2 4 6 3 2" xfId="23917" xr:uid="{CE227EAE-33B3-4704-BD27-A576AAC636F5}"/>
    <cellStyle name="40% - Accent2 4 6 3 2 2" xfId="38888" xr:uid="{018C27EB-2F37-4151-96BC-5CDFCE2CC98D}"/>
    <cellStyle name="40% - Accent2 4 6 3 3" xfId="31285" xr:uid="{57442200-2806-4B28-805A-F7A2E4ED357E}"/>
    <cellStyle name="40% - Accent2 4 6 4" xfId="23915" xr:uid="{1EABB758-F53E-47CE-914C-BDCEB8C5B200}"/>
    <cellStyle name="40% - Accent2 4 6 4 2" xfId="38886" xr:uid="{E810F931-A731-4B3F-AA1D-37EF87245EB9}"/>
    <cellStyle name="40% - Accent2 4 6 5" xfId="31283" xr:uid="{F313AFBF-3F49-4707-9499-417253DAA43F}"/>
    <cellStyle name="40% - Accent2 4 7" xfId="6286" xr:uid="{00000000-0005-0000-0000-0000160C0000}"/>
    <cellStyle name="40% - Accent2 4 7 2" xfId="23918" xr:uid="{39D616B7-9915-4226-AD97-87117D109D7A}"/>
    <cellStyle name="40% - Accent2 4 7 2 2" xfId="38889" xr:uid="{30CD7CA6-57CC-4734-9A8E-DFDC5A68A75F}"/>
    <cellStyle name="40% - Accent2 4 7 3" xfId="31286" xr:uid="{B5F63467-CAFC-47B8-A0BF-0494899C0EFE}"/>
    <cellStyle name="40% - Accent2 4 8" xfId="6287" xr:uid="{00000000-0005-0000-0000-0000170C0000}"/>
    <cellStyle name="40% - Accent2 4 8 2" xfId="23919" xr:uid="{E9DC31BD-51C2-48C4-9A06-FEB2ABE961F1}"/>
    <cellStyle name="40% - Accent2 4 8 2 2" xfId="38890" xr:uid="{B977B627-C3C5-430F-9535-8D18D874174F}"/>
    <cellStyle name="40% - Accent2 4 8 3" xfId="31287" xr:uid="{BC604C8D-02C4-413D-99CB-9330EE892164}"/>
    <cellStyle name="40% - Accent2 4 9" xfId="6244" xr:uid="{00000000-0005-0000-0000-0000EC0B0000}"/>
    <cellStyle name="40% - Accent2 4 9 2" xfId="23878" xr:uid="{5FB7DB9F-894D-40DE-BF40-A41E19DA8668}"/>
    <cellStyle name="40% - Accent2 4 9 2 2" xfId="38849" xr:uid="{968C1B6E-4105-48F2-8ADD-1209071B1BD3}"/>
    <cellStyle name="40% - Accent2 4 9 3" xfId="31246" xr:uid="{5B551E17-0112-491C-BACA-9D1CB7D3F033}"/>
    <cellStyle name="40% - Accent2 5" xfId="230" xr:uid="{00000000-0005-0000-0000-000045000000}"/>
    <cellStyle name="40% - Accent2 5 2" xfId="6289" xr:uid="{00000000-0005-0000-0000-0000190C0000}"/>
    <cellStyle name="40% - Accent2 5 2 2" xfId="6290" xr:uid="{00000000-0005-0000-0000-00001A0C0000}"/>
    <cellStyle name="40% - Accent2 5 2 2 2" xfId="6291" xr:uid="{00000000-0005-0000-0000-00001B0C0000}"/>
    <cellStyle name="40% - Accent2 5 2 2 2 2" xfId="6292" xr:uid="{00000000-0005-0000-0000-00001C0C0000}"/>
    <cellStyle name="40% - Accent2 5 2 2 2 2 2" xfId="6293" xr:uid="{00000000-0005-0000-0000-00001D0C0000}"/>
    <cellStyle name="40% - Accent2 5 2 2 2 2 2 2" xfId="23924" xr:uid="{EF27DD91-88AB-49D3-BE79-A4B2F01EA5EF}"/>
    <cellStyle name="40% - Accent2 5 2 2 2 2 2 2 2" xfId="38895" xr:uid="{7A8C2E9F-D224-420A-AED7-CA451589BDDD}"/>
    <cellStyle name="40% - Accent2 5 2 2 2 2 2 3" xfId="31292" xr:uid="{CF080D50-5600-4D3F-8701-8C67DA6A4372}"/>
    <cellStyle name="40% - Accent2 5 2 2 2 2 3" xfId="6294" xr:uid="{00000000-0005-0000-0000-00001E0C0000}"/>
    <cellStyle name="40% - Accent2 5 2 2 2 2 3 2" xfId="23925" xr:uid="{0DAABCE8-8AC2-41D5-8D0E-3863FC95780B}"/>
    <cellStyle name="40% - Accent2 5 2 2 2 2 3 2 2" xfId="38896" xr:uid="{0A1CAF84-D4BD-4D02-93A4-0FA4757F51D2}"/>
    <cellStyle name="40% - Accent2 5 2 2 2 2 3 3" xfId="31293" xr:uid="{04628166-C075-482D-AEB5-6B30A8EF5F6F}"/>
    <cellStyle name="40% - Accent2 5 2 2 2 2 4" xfId="23923" xr:uid="{EDC4BA61-A443-4363-818A-F84AB01A6784}"/>
    <cellStyle name="40% - Accent2 5 2 2 2 2 4 2" xfId="38894" xr:uid="{B9F1E854-277E-40D6-BAA3-2D7655116E1F}"/>
    <cellStyle name="40% - Accent2 5 2 2 2 2 5" xfId="31291" xr:uid="{6036F28E-B92A-43C3-81A5-72FFEC2616FE}"/>
    <cellStyle name="40% - Accent2 5 2 2 2 3" xfId="6295" xr:uid="{00000000-0005-0000-0000-00001F0C0000}"/>
    <cellStyle name="40% - Accent2 5 2 2 2 3 2" xfId="23926" xr:uid="{E7E9527D-064C-4A8F-B3F2-1F567E0A5B15}"/>
    <cellStyle name="40% - Accent2 5 2 2 2 3 2 2" xfId="38897" xr:uid="{146F34A4-CF9A-46A9-9C4A-76EB11FDF789}"/>
    <cellStyle name="40% - Accent2 5 2 2 2 3 3" xfId="31294" xr:uid="{9CA52024-753F-426E-9F11-1B385E82E385}"/>
    <cellStyle name="40% - Accent2 5 2 2 2 4" xfId="6296" xr:uid="{00000000-0005-0000-0000-0000200C0000}"/>
    <cellStyle name="40% - Accent2 5 2 2 2 4 2" xfId="23927" xr:uid="{B1AB4A88-64CD-4ABE-9EC9-B198789C202C}"/>
    <cellStyle name="40% - Accent2 5 2 2 2 4 2 2" xfId="38898" xr:uid="{F972A564-0BEC-4F0B-BD9F-BCFA91B35F25}"/>
    <cellStyle name="40% - Accent2 5 2 2 2 4 3" xfId="31295" xr:uid="{5C3424DE-B191-4189-8A8A-5F3F1AE6328F}"/>
    <cellStyle name="40% - Accent2 5 2 2 2 5" xfId="23922" xr:uid="{B20E2B1C-CDA2-4106-9F3C-B2F11D0D3BA8}"/>
    <cellStyle name="40% - Accent2 5 2 2 2 5 2" xfId="38893" xr:uid="{FCF80006-7016-4FC8-9C8D-A0C21640D700}"/>
    <cellStyle name="40% - Accent2 5 2 2 2 6" xfId="31290" xr:uid="{C6AB2E54-5B88-45D3-A010-3216BACD2A32}"/>
    <cellStyle name="40% - Accent2 5 2 2 3" xfId="6297" xr:uid="{00000000-0005-0000-0000-0000210C0000}"/>
    <cellStyle name="40% - Accent2 5 2 2 3 2" xfId="6298" xr:uid="{00000000-0005-0000-0000-0000220C0000}"/>
    <cellStyle name="40% - Accent2 5 2 2 3 2 2" xfId="23929" xr:uid="{2B868E87-9F15-4380-B632-E82B2830C0ED}"/>
    <cellStyle name="40% - Accent2 5 2 2 3 2 2 2" xfId="38900" xr:uid="{092ECF0C-74D5-4925-B7A7-3F772FC1B59A}"/>
    <cellStyle name="40% - Accent2 5 2 2 3 2 3" xfId="31297" xr:uid="{E16E8589-627B-4E42-A1A9-159399704326}"/>
    <cellStyle name="40% - Accent2 5 2 2 3 3" xfId="6299" xr:uid="{00000000-0005-0000-0000-0000230C0000}"/>
    <cellStyle name="40% - Accent2 5 2 2 3 3 2" xfId="23930" xr:uid="{9D93EF5B-B802-4F82-9941-2B7A339956F6}"/>
    <cellStyle name="40% - Accent2 5 2 2 3 3 2 2" xfId="38901" xr:uid="{55731DDA-F35F-4DE2-BA52-99FAEF9A8748}"/>
    <cellStyle name="40% - Accent2 5 2 2 3 3 3" xfId="31298" xr:uid="{B136FCD3-46BD-4682-9933-23C0F940BF88}"/>
    <cellStyle name="40% - Accent2 5 2 2 3 4" xfId="23928" xr:uid="{5C729805-939A-48C0-9446-9CE6E0E2289E}"/>
    <cellStyle name="40% - Accent2 5 2 2 3 4 2" xfId="38899" xr:uid="{20879DE3-6ED8-4804-88FA-64DF236EF0C7}"/>
    <cellStyle name="40% - Accent2 5 2 2 3 5" xfId="31296" xr:uid="{AD4466D6-D594-41B4-9B22-8C0C00882EF5}"/>
    <cellStyle name="40% - Accent2 5 2 2 4" xfId="6300" xr:uid="{00000000-0005-0000-0000-0000240C0000}"/>
    <cellStyle name="40% - Accent2 5 2 2 4 2" xfId="23931" xr:uid="{CC2C6E8C-1897-4D1A-88BE-E73E1D3C6AE9}"/>
    <cellStyle name="40% - Accent2 5 2 2 4 2 2" xfId="38902" xr:uid="{05FFCD78-BD79-470F-AD82-57D7A11C963D}"/>
    <cellStyle name="40% - Accent2 5 2 2 4 3" xfId="31299" xr:uid="{153DD192-3587-4EE3-B538-64708503D964}"/>
    <cellStyle name="40% - Accent2 5 2 2 5" xfId="6301" xr:uid="{00000000-0005-0000-0000-0000250C0000}"/>
    <cellStyle name="40% - Accent2 5 2 2 5 2" xfId="23932" xr:uid="{E0A71C22-FA00-4D5E-98E1-67A7AC08B1EF}"/>
    <cellStyle name="40% - Accent2 5 2 2 5 2 2" xfId="38903" xr:uid="{A93C82EC-6269-47EC-A8E9-FD2B4EB73CBA}"/>
    <cellStyle name="40% - Accent2 5 2 2 5 3" xfId="31300" xr:uid="{871D2FA6-FA42-47C7-AC4D-D259595C5009}"/>
    <cellStyle name="40% - Accent2 5 2 2 6" xfId="23921" xr:uid="{769FA797-07A4-4E92-9FA6-61559D4095D2}"/>
    <cellStyle name="40% - Accent2 5 2 2 6 2" xfId="38892" xr:uid="{A1FAE11A-A87E-446B-9E98-2E03E9C22CA7}"/>
    <cellStyle name="40% - Accent2 5 2 2 7" xfId="31289" xr:uid="{BE6614B8-3814-449A-AC8C-B122B6381090}"/>
    <cellStyle name="40% - Accent2 5 2 3" xfId="6302" xr:uid="{00000000-0005-0000-0000-0000260C0000}"/>
    <cellStyle name="40% - Accent2 5 2 3 2" xfId="6303" xr:uid="{00000000-0005-0000-0000-0000270C0000}"/>
    <cellStyle name="40% - Accent2 5 2 3 2 2" xfId="6304" xr:uid="{00000000-0005-0000-0000-0000280C0000}"/>
    <cellStyle name="40% - Accent2 5 2 3 2 2 2" xfId="23935" xr:uid="{C6D8BB2F-F654-4735-8C4A-59C6C36AB18F}"/>
    <cellStyle name="40% - Accent2 5 2 3 2 2 2 2" xfId="38906" xr:uid="{6D51008B-B5C4-4817-ADA0-2F16A8F209C6}"/>
    <cellStyle name="40% - Accent2 5 2 3 2 2 3" xfId="31303" xr:uid="{45DAE9B5-0662-46AB-B509-5B9714D266EB}"/>
    <cellStyle name="40% - Accent2 5 2 3 2 3" xfId="6305" xr:uid="{00000000-0005-0000-0000-0000290C0000}"/>
    <cellStyle name="40% - Accent2 5 2 3 2 3 2" xfId="23936" xr:uid="{4999C2F3-AF8B-4FE1-8596-18994FC14FEB}"/>
    <cellStyle name="40% - Accent2 5 2 3 2 3 2 2" xfId="38907" xr:uid="{DE09AC07-A903-4D54-BFF2-EB49E1ECEEEA}"/>
    <cellStyle name="40% - Accent2 5 2 3 2 3 3" xfId="31304" xr:uid="{4B397903-7B07-4CDF-AE08-41B0FF288EF8}"/>
    <cellStyle name="40% - Accent2 5 2 3 2 4" xfId="23934" xr:uid="{50B188BD-330B-44B0-AFD9-D2D08018E369}"/>
    <cellStyle name="40% - Accent2 5 2 3 2 4 2" xfId="38905" xr:uid="{2EF5753E-9467-45E0-A8EC-D30E7405EF20}"/>
    <cellStyle name="40% - Accent2 5 2 3 2 5" xfId="31302" xr:uid="{2A646658-436C-4EC9-8D8F-0B7434674801}"/>
    <cellStyle name="40% - Accent2 5 2 3 3" xfId="6306" xr:uid="{00000000-0005-0000-0000-00002A0C0000}"/>
    <cellStyle name="40% - Accent2 5 2 3 3 2" xfId="23937" xr:uid="{AB307F9D-975F-4407-8ACE-09C5BDB74435}"/>
    <cellStyle name="40% - Accent2 5 2 3 3 2 2" xfId="38908" xr:uid="{71B42AE7-1DE2-4431-BE1C-E3B9E4C47AEA}"/>
    <cellStyle name="40% - Accent2 5 2 3 3 3" xfId="31305" xr:uid="{FB7DE399-2D60-4EED-9AA0-EBB17011D354}"/>
    <cellStyle name="40% - Accent2 5 2 3 4" xfId="6307" xr:uid="{00000000-0005-0000-0000-00002B0C0000}"/>
    <cellStyle name="40% - Accent2 5 2 3 4 2" xfId="23938" xr:uid="{C384C6EA-4BD7-4AE9-8316-9D0CC89B7873}"/>
    <cellStyle name="40% - Accent2 5 2 3 4 2 2" xfId="38909" xr:uid="{7378283E-7BD1-4C4D-85DE-A9C22F84C82B}"/>
    <cellStyle name="40% - Accent2 5 2 3 4 3" xfId="31306" xr:uid="{3751FE46-C902-44F2-948A-C7C96FFF7D10}"/>
    <cellStyle name="40% - Accent2 5 2 3 5" xfId="23933" xr:uid="{83E28D85-8992-4644-943B-8FB6A990E3D9}"/>
    <cellStyle name="40% - Accent2 5 2 3 5 2" xfId="38904" xr:uid="{4FC75888-A380-45BE-8156-AAA6EEA3E47C}"/>
    <cellStyle name="40% - Accent2 5 2 3 6" xfId="31301" xr:uid="{062BC1E8-0E23-4A0A-AC50-1183F8E1B82F}"/>
    <cellStyle name="40% - Accent2 5 2 4" xfId="6308" xr:uid="{00000000-0005-0000-0000-00002C0C0000}"/>
    <cellStyle name="40% - Accent2 5 3" xfId="6309" xr:uid="{00000000-0005-0000-0000-00002D0C0000}"/>
    <cellStyle name="40% - Accent2 5 3 2" xfId="6310" xr:uid="{00000000-0005-0000-0000-00002E0C0000}"/>
    <cellStyle name="40% - Accent2 5 3 2 2" xfId="6311" xr:uid="{00000000-0005-0000-0000-00002F0C0000}"/>
    <cellStyle name="40% - Accent2 5 3 2 2 2" xfId="23941" xr:uid="{BA1FBD51-B570-4381-9EF7-1AFD81A4389A}"/>
    <cellStyle name="40% - Accent2 5 3 2 2 2 2" xfId="38912" xr:uid="{14FEC7A7-7F8E-4922-8094-AE2DD0271CD5}"/>
    <cellStyle name="40% - Accent2 5 3 2 2 3" xfId="31309" xr:uid="{DB5123CF-66F8-472D-B53B-6814F3DB135A}"/>
    <cellStyle name="40% - Accent2 5 3 2 3" xfId="6312" xr:uid="{00000000-0005-0000-0000-0000300C0000}"/>
    <cellStyle name="40% - Accent2 5 3 2 3 2" xfId="23942" xr:uid="{3871C333-66B6-4C46-BBEE-01BFC215C0ED}"/>
    <cellStyle name="40% - Accent2 5 3 2 3 2 2" xfId="38913" xr:uid="{38C9ED6B-48ED-495D-A87A-714BC53BD027}"/>
    <cellStyle name="40% - Accent2 5 3 2 3 3" xfId="31310" xr:uid="{532437AC-FD91-41E4-9B00-F82B3C03F1C6}"/>
    <cellStyle name="40% - Accent2 5 3 2 4" xfId="23940" xr:uid="{813DD601-88F2-4DD6-AC1B-2BCFFDC1DC47}"/>
    <cellStyle name="40% - Accent2 5 3 2 4 2" xfId="38911" xr:uid="{EFFE7732-7AB8-4133-A611-1DFE3A5AB1D8}"/>
    <cellStyle name="40% - Accent2 5 3 2 5" xfId="31308" xr:uid="{BDC8E4CA-413A-4697-BD0F-753D6B6446EC}"/>
    <cellStyle name="40% - Accent2 5 3 3" xfId="6313" xr:uid="{00000000-0005-0000-0000-0000310C0000}"/>
    <cellStyle name="40% - Accent2 5 3 3 2" xfId="23943" xr:uid="{BCA2593C-A680-4335-8726-B99E5E51564A}"/>
    <cellStyle name="40% - Accent2 5 3 3 2 2" xfId="38914" xr:uid="{A56219AF-D941-4387-A1D5-EE1945E457C9}"/>
    <cellStyle name="40% - Accent2 5 3 3 3" xfId="31311" xr:uid="{43AA81C6-9846-4ABE-A91C-323415AD07E2}"/>
    <cellStyle name="40% - Accent2 5 3 4" xfId="6314" xr:uid="{00000000-0005-0000-0000-0000320C0000}"/>
    <cellStyle name="40% - Accent2 5 3 4 2" xfId="23944" xr:uid="{4880C3BF-C7FD-407E-813D-F526591856DF}"/>
    <cellStyle name="40% - Accent2 5 3 4 2 2" xfId="38915" xr:uid="{6A1245F2-BD40-4AC1-89B2-054549D56225}"/>
    <cellStyle name="40% - Accent2 5 3 4 3" xfId="31312" xr:uid="{0235193B-71DF-4EEA-A946-6A19E43412B8}"/>
    <cellStyle name="40% - Accent2 5 3 5" xfId="23939" xr:uid="{6DF7A0E2-36AC-4B54-A7BC-0DEBC56D5499}"/>
    <cellStyle name="40% - Accent2 5 3 5 2" xfId="38910" xr:uid="{1BD2DA37-75AF-4738-8B4F-69915EEFFB4C}"/>
    <cellStyle name="40% - Accent2 5 3 6" xfId="31307" xr:uid="{F7ED2BE5-2A63-450A-A156-B1B9E5133BE0}"/>
    <cellStyle name="40% - Accent2 5 4" xfId="6315" xr:uid="{00000000-0005-0000-0000-0000330C0000}"/>
    <cellStyle name="40% - Accent2 5 4 2" xfId="6316" xr:uid="{00000000-0005-0000-0000-0000340C0000}"/>
    <cellStyle name="40% - Accent2 5 4 2 2" xfId="6317" xr:uid="{00000000-0005-0000-0000-0000350C0000}"/>
    <cellStyle name="40% - Accent2 5 4 2 2 2" xfId="23947" xr:uid="{B1409E6F-7000-4B40-8475-EE2D643015C1}"/>
    <cellStyle name="40% - Accent2 5 4 2 2 2 2" xfId="38918" xr:uid="{BB854D5B-8E76-48C4-9A17-109E7455C713}"/>
    <cellStyle name="40% - Accent2 5 4 2 2 3" xfId="31315" xr:uid="{AD85E18C-3F15-42E3-A8F6-5B432565C1D6}"/>
    <cellStyle name="40% - Accent2 5 4 2 3" xfId="6318" xr:uid="{00000000-0005-0000-0000-0000360C0000}"/>
    <cellStyle name="40% - Accent2 5 4 2 3 2" xfId="23948" xr:uid="{B11C38BD-5F75-467E-9452-EAE8B0B657D7}"/>
    <cellStyle name="40% - Accent2 5 4 2 3 2 2" xfId="38919" xr:uid="{1D4C503B-0E30-41E0-82B3-9E14620EA9E6}"/>
    <cellStyle name="40% - Accent2 5 4 2 3 3" xfId="31316" xr:uid="{F97DC651-A3E3-4CEF-9D9E-7E7A7A5EA845}"/>
    <cellStyle name="40% - Accent2 5 4 2 4" xfId="23946" xr:uid="{C51D5D77-8546-449D-8DF5-E98E51D86ED6}"/>
    <cellStyle name="40% - Accent2 5 4 2 4 2" xfId="38917" xr:uid="{BA1AA564-4FA3-46C6-9799-1AB956825324}"/>
    <cellStyle name="40% - Accent2 5 4 2 5" xfId="31314" xr:uid="{3092D16E-D622-4F8A-8F24-EE343137DE89}"/>
    <cellStyle name="40% - Accent2 5 4 3" xfId="6319" xr:uid="{00000000-0005-0000-0000-0000370C0000}"/>
    <cellStyle name="40% - Accent2 5 4 3 2" xfId="23949" xr:uid="{C21F55F2-32C6-49A8-9EBB-58CDCB4B288B}"/>
    <cellStyle name="40% - Accent2 5 4 3 2 2" xfId="38920" xr:uid="{D5DEFFD5-DBD4-4B6A-B396-B039019E8FA8}"/>
    <cellStyle name="40% - Accent2 5 4 3 3" xfId="31317" xr:uid="{667A72E1-D756-451C-9FC4-0876DE727E10}"/>
    <cellStyle name="40% - Accent2 5 4 4" xfId="6320" xr:uid="{00000000-0005-0000-0000-0000380C0000}"/>
    <cellStyle name="40% - Accent2 5 4 4 2" xfId="23950" xr:uid="{6C8C5E76-7152-4D5E-963A-195B3BF1EFED}"/>
    <cellStyle name="40% - Accent2 5 4 4 2 2" xfId="38921" xr:uid="{F7ADA7E4-CBAF-4C65-84EE-4B7786F2661A}"/>
    <cellStyle name="40% - Accent2 5 4 4 3" xfId="31318" xr:uid="{280AA92C-89FA-407C-A7E9-4C6CADF558E7}"/>
    <cellStyle name="40% - Accent2 5 4 5" xfId="23945" xr:uid="{2054F7BE-77F8-45B1-A4F4-05A4BA39260B}"/>
    <cellStyle name="40% - Accent2 5 4 5 2" xfId="38916" xr:uid="{7B9ECA26-F154-4881-B6A7-9FC811A740D8}"/>
    <cellStyle name="40% - Accent2 5 4 6" xfId="31313" xr:uid="{CF5FD563-3DEE-4BCE-B295-CADAE4DAF784}"/>
    <cellStyle name="40% - Accent2 5 5" xfId="6321" xr:uid="{00000000-0005-0000-0000-0000390C0000}"/>
    <cellStyle name="40% - Accent2 5 5 2" xfId="6322" xr:uid="{00000000-0005-0000-0000-00003A0C0000}"/>
    <cellStyle name="40% - Accent2 5 5 2 2" xfId="23952" xr:uid="{99547BD9-620A-44A8-B4A8-82CB1FC7B7EC}"/>
    <cellStyle name="40% - Accent2 5 5 2 2 2" xfId="38923" xr:uid="{2E17D2BE-DDE9-4E97-90F7-21D864CDE353}"/>
    <cellStyle name="40% - Accent2 5 5 2 3" xfId="31320" xr:uid="{6409DCB3-22E0-4C76-AD5E-C418323BAA4E}"/>
    <cellStyle name="40% - Accent2 5 5 3" xfId="6323" xr:uid="{00000000-0005-0000-0000-00003B0C0000}"/>
    <cellStyle name="40% - Accent2 5 5 3 2" xfId="23953" xr:uid="{BD68E85D-9FBC-40D3-AC2F-D17119310943}"/>
    <cellStyle name="40% - Accent2 5 5 3 2 2" xfId="38924" xr:uid="{23FD2155-9CF3-4CF5-8DF5-ED720821FB2C}"/>
    <cellStyle name="40% - Accent2 5 5 3 3" xfId="31321" xr:uid="{7DBC34DC-0165-4CCA-8FFF-7DFE89167CC1}"/>
    <cellStyle name="40% - Accent2 5 5 4" xfId="23951" xr:uid="{29415ABA-74BF-4C96-B2B5-122DF1893843}"/>
    <cellStyle name="40% - Accent2 5 5 4 2" xfId="38922" xr:uid="{DC5CD34A-BC37-47D4-9C69-260A864C264C}"/>
    <cellStyle name="40% - Accent2 5 5 5" xfId="31319" xr:uid="{342152B5-E425-4736-90D7-E9C3FFD18AE6}"/>
    <cellStyle name="40% - Accent2 5 6" xfId="6324" xr:uid="{00000000-0005-0000-0000-00003C0C0000}"/>
    <cellStyle name="40% - Accent2 5 6 2" xfId="23954" xr:uid="{549A476E-BB9D-4BFD-AF97-9A7F7D9A39F3}"/>
    <cellStyle name="40% - Accent2 5 6 2 2" xfId="38925" xr:uid="{F8A04E37-D308-480E-93D3-E99292494B3D}"/>
    <cellStyle name="40% - Accent2 5 6 3" xfId="31322" xr:uid="{4091E93C-CB29-4D47-A1D1-0EE65C990830}"/>
    <cellStyle name="40% - Accent2 5 7" xfId="6325" xr:uid="{00000000-0005-0000-0000-00003D0C0000}"/>
    <cellStyle name="40% - Accent2 5 7 2" xfId="23955" xr:uid="{3B02F61D-6CB8-43D1-8C74-F76EB8E13DC4}"/>
    <cellStyle name="40% - Accent2 5 7 2 2" xfId="38926" xr:uid="{3E2123F1-DCCF-4581-B089-4A10857EDEDD}"/>
    <cellStyle name="40% - Accent2 5 7 3" xfId="31323" xr:uid="{91CE895C-F327-443D-9E4D-33521D73FB13}"/>
    <cellStyle name="40% - Accent2 5 8" xfId="6288" xr:uid="{00000000-0005-0000-0000-0000180C0000}"/>
    <cellStyle name="40% - Accent2 5 8 2" xfId="23920" xr:uid="{6D560C42-850C-4A9E-BEA2-E95309FFA18C}"/>
    <cellStyle name="40% - Accent2 5 8 2 2" xfId="38891" xr:uid="{74F8760A-D873-48F3-ADC7-2CE918931E5B}"/>
    <cellStyle name="40% - Accent2 5 8 3" xfId="31288" xr:uid="{CAC7E34B-0DC8-47DF-8389-1CD7D5F28A2B}"/>
    <cellStyle name="40% - Accent2 6" xfId="231" xr:uid="{00000000-0005-0000-0000-000046000000}"/>
    <cellStyle name="40% - Accent2 6 2" xfId="6326" xr:uid="{00000000-0005-0000-0000-00003F0C0000}"/>
    <cellStyle name="40% - Accent2 6 2 2" xfId="6327" xr:uid="{00000000-0005-0000-0000-0000400C0000}"/>
    <cellStyle name="40% - Accent2 6 2 2 2" xfId="6328" xr:uid="{00000000-0005-0000-0000-0000410C0000}"/>
    <cellStyle name="40% - Accent2 6 2 2 2 2" xfId="6329" xr:uid="{00000000-0005-0000-0000-0000420C0000}"/>
    <cellStyle name="40% - Accent2 6 2 2 2 2 2" xfId="23959" xr:uid="{CB45A6B2-DD26-49C4-9706-D870BFC4FA74}"/>
    <cellStyle name="40% - Accent2 6 2 2 2 2 2 2" xfId="38930" xr:uid="{ECB709AB-1879-4A14-9F7C-08AA19858D0A}"/>
    <cellStyle name="40% - Accent2 6 2 2 2 2 3" xfId="31327" xr:uid="{365B4EFD-9781-42D3-B5F5-445BB0DB5F9C}"/>
    <cellStyle name="40% - Accent2 6 2 2 2 3" xfId="6330" xr:uid="{00000000-0005-0000-0000-0000430C0000}"/>
    <cellStyle name="40% - Accent2 6 2 2 2 3 2" xfId="23960" xr:uid="{81FD18A8-1AB1-4575-89E5-B115B9BE48B2}"/>
    <cellStyle name="40% - Accent2 6 2 2 2 3 2 2" xfId="38931" xr:uid="{2EF062BA-29C7-4245-8CD1-471B232D1F6E}"/>
    <cellStyle name="40% - Accent2 6 2 2 2 3 3" xfId="31328" xr:uid="{36205E53-5E1A-4B16-AE48-CF702349130B}"/>
    <cellStyle name="40% - Accent2 6 2 2 2 4" xfId="23958" xr:uid="{D726D825-CABB-4188-8185-3BCA1D7342C4}"/>
    <cellStyle name="40% - Accent2 6 2 2 2 4 2" xfId="38929" xr:uid="{09C69D40-1007-483C-AC79-9336083A3CBE}"/>
    <cellStyle name="40% - Accent2 6 2 2 2 5" xfId="31326" xr:uid="{E5BAFA5B-37F8-4C6E-8554-02D42AF71E18}"/>
    <cellStyle name="40% - Accent2 6 2 2 3" xfId="6331" xr:uid="{00000000-0005-0000-0000-0000440C0000}"/>
    <cellStyle name="40% - Accent2 6 2 2 3 2" xfId="23961" xr:uid="{32948C68-4CF4-44FD-BEAE-B09976CD2B10}"/>
    <cellStyle name="40% - Accent2 6 2 2 3 2 2" xfId="38932" xr:uid="{8F3231A0-CE86-4F50-B82A-9A599D7D7FA6}"/>
    <cellStyle name="40% - Accent2 6 2 2 3 3" xfId="31329" xr:uid="{3DE2397C-7C28-40FA-9EC1-6AB5EEA92684}"/>
    <cellStyle name="40% - Accent2 6 2 2 4" xfId="6332" xr:uid="{00000000-0005-0000-0000-0000450C0000}"/>
    <cellStyle name="40% - Accent2 6 2 2 4 2" xfId="23962" xr:uid="{744311E3-7CD6-46C9-8360-BAD9FA945B3A}"/>
    <cellStyle name="40% - Accent2 6 2 2 4 2 2" xfId="38933" xr:uid="{6545C415-A61C-4C14-A659-341ECE397429}"/>
    <cellStyle name="40% - Accent2 6 2 2 4 3" xfId="31330" xr:uid="{4F357F3C-206B-4BF9-8090-702B7B66D21B}"/>
    <cellStyle name="40% - Accent2 6 2 2 5" xfId="23957" xr:uid="{6305CF7D-75D4-42AB-ADDC-A9D883FB7F67}"/>
    <cellStyle name="40% - Accent2 6 2 2 5 2" xfId="38928" xr:uid="{B8656FCB-49EC-490B-BD05-2CC7C994FC04}"/>
    <cellStyle name="40% - Accent2 6 2 2 6" xfId="31325" xr:uid="{8C6BA616-8661-4461-B8AF-D867EC4FF463}"/>
    <cellStyle name="40% - Accent2 6 2 3" xfId="6333" xr:uid="{00000000-0005-0000-0000-0000460C0000}"/>
    <cellStyle name="40% - Accent2 6 2 3 2" xfId="6334" xr:uid="{00000000-0005-0000-0000-0000470C0000}"/>
    <cellStyle name="40% - Accent2 6 2 3 2 2" xfId="23964" xr:uid="{10406B32-9A34-4CF1-AA33-F5A96271A220}"/>
    <cellStyle name="40% - Accent2 6 2 3 2 2 2" xfId="38935" xr:uid="{6E6D78ED-B33B-4AC1-9447-D57D2AC8CA4E}"/>
    <cellStyle name="40% - Accent2 6 2 3 2 3" xfId="31332" xr:uid="{0BDA1CD7-2E9C-4993-85E5-918F2183B9D3}"/>
    <cellStyle name="40% - Accent2 6 2 3 3" xfId="6335" xr:uid="{00000000-0005-0000-0000-0000480C0000}"/>
    <cellStyle name="40% - Accent2 6 2 3 3 2" xfId="23965" xr:uid="{A14862DC-5113-4528-BBC0-867C6D73038F}"/>
    <cellStyle name="40% - Accent2 6 2 3 3 2 2" xfId="38936" xr:uid="{3A2F659D-D859-48F9-8351-3E21D6169D73}"/>
    <cellStyle name="40% - Accent2 6 2 3 3 3" xfId="31333" xr:uid="{1865E540-4522-4BCA-9368-C999F1132124}"/>
    <cellStyle name="40% - Accent2 6 2 3 4" xfId="23963" xr:uid="{386520DC-5B15-4E89-B814-B12645024922}"/>
    <cellStyle name="40% - Accent2 6 2 3 4 2" xfId="38934" xr:uid="{380528A1-ED53-4C22-AFC6-7BD57C6F6E95}"/>
    <cellStyle name="40% - Accent2 6 2 3 5" xfId="31331" xr:uid="{B4FAE670-74C1-4B80-989D-194831CFDC26}"/>
    <cellStyle name="40% - Accent2 6 2 4" xfId="6336" xr:uid="{00000000-0005-0000-0000-0000490C0000}"/>
    <cellStyle name="40% - Accent2 6 2 4 2" xfId="23966" xr:uid="{4A9A9297-87D7-41C1-8A8E-A7CBC9471E47}"/>
    <cellStyle name="40% - Accent2 6 2 4 2 2" xfId="38937" xr:uid="{F6A71CB0-2ADB-46C2-8C25-52BEC2A74C5A}"/>
    <cellStyle name="40% - Accent2 6 2 4 3" xfId="31334" xr:uid="{81AE171C-812B-48ED-A1AC-18B44D1B10A7}"/>
    <cellStyle name="40% - Accent2 6 2 5" xfId="6337" xr:uid="{00000000-0005-0000-0000-00004A0C0000}"/>
    <cellStyle name="40% - Accent2 6 2 5 2" xfId="23967" xr:uid="{D4CF07C1-3E52-492C-9A29-F2B7A6850F76}"/>
    <cellStyle name="40% - Accent2 6 2 5 2 2" xfId="38938" xr:uid="{C1EBB6E9-36B4-464C-A9E8-3C4B604F5FC6}"/>
    <cellStyle name="40% - Accent2 6 2 5 3" xfId="31335" xr:uid="{10730E48-69E4-4743-ABFB-663673EA42B9}"/>
    <cellStyle name="40% - Accent2 6 2 6" xfId="23956" xr:uid="{D9BD2E83-9684-4E61-8C97-8E6A70B05C0A}"/>
    <cellStyle name="40% - Accent2 6 2 6 2" xfId="38927" xr:uid="{3726888F-25FE-4D02-957B-D92E288B7B11}"/>
    <cellStyle name="40% - Accent2 6 2 7" xfId="31324" xr:uid="{459CA192-06EB-417E-8E03-80A0419468DA}"/>
    <cellStyle name="40% - Accent2 6 3" xfId="6338" xr:uid="{00000000-0005-0000-0000-00004B0C0000}"/>
    <cellStyle name="40% - Accent2 6 3 2" xfId="6339" xr:uid="{00000000-0005-0000-0000-00004C0C0000}"/>
    <cellStyle name="40% - Accent2 6 3 2 2" xfId="6340" xr:uid="{00000000-0005-0000-0000-00004D0C0000}"/>
    <cellStyle name="40% - Accent2 6 3 2 2 2" xfId="23970" xr:uid="{FC2EF826-65CC-4610-8FE1-0EA60DDCF8FA}"/>
    <cellStyle name="40% - Accent2 6 3 2 2 2 2" xfId="38941" xr:uid="{D8785E4C-D6E9-4876-A616-DAABC0A21946}"/>
    <cellStyle name="40% - Accent2 6 3 2 2 3" xfId="31338" xr:uid="{C6087886-A3C7-4905-8D61-A803C9C77B29}"/>
    <cellStyle name="40% - Accent2 6 3 2 3" xfId="6341" xr:uid="{00000000-0005-0000-0000-00004E0C0000}"/>
    <cellStyle name="40% - Accent2 6 3 2 3 2" xfId="23971" xr:uid="{5DE1AD14-C2C3-4C3E-AA38-F7D9ECA8A40D}"/>
    <cellStyle name="40% - Accent2 6 3 2 3 2 2" xfId="38942" xr:uid="{E0553643-E36E-4D33-A25B-973451029B72}"/>
    <cellStyle name="40% - Accent2 6 3 2 3 3" xfId="31339" xr:uid="{37129B24-85E4-457D-ACF0-44E9B257C680}"/>
    <cellStyle name="40% - Accent2 6 3 2 4" xfId="23969" xr:uid="{E05A3B19-408E-423C-B32E-F31E3FBE63D0}"/>
    <cellStyle name="40% - Accent2 6 3 2 4 2" xfId="38940" xr:uid="{327E3207-38E1-4DE2-854F-B7C2AF1F30DB}"/>
    <cellStyle name="40% - Accent2 6 3 2 5" xfId="31337" xr:uid="{9F6340BE-8F18-42A7-B436-06238BD3AC53}"/>
    <cellStyle name="40% - Accent2 6 3 3" xfId="6342" xr:uid="{00000000-0005-0000-0000-00004F0C0000}"/>
    <cellStyle name="40% - Accent2 6 3 3 2" xfId="23972" xr:uid="{EE4F4ED1-2E70-48B0-93E1-4038DF42AF8B}"/>
    <cellStyle name="40% - Accent2 6 3 3 2 2" xfId="38943" xr:uid="{E863634E-4198-477C-9017-8A186B1400FB}"/>
    <cellStyle name="40% - Accent2 6 3 3 3" xfId="31340" xr:uid="{C00DB482-3049-49A1-AB50-4A9CDF50509A}"/>
    <cellStyle name="40% - Accent2 6 3 4" xfId="6343" xr:uid="{00000000-0005-0000-0000-0000500C0000}"/>
    <cellStyle name="40% - Accent2 6 3 4 2" xfId="23973" xr:uid="{89EEB230-C630-4186-A66F-D5347FA0B051}"/>
    <cellStyle name="40% - Accent2 6 3 4 2 2" xfId="38944" xr:uid="{0187C56E-4BF1-48E0-9CD6-B769A729E6CF}"/>
    <cellStyle name="40% - Accent2 6 3 4 3" xfId="31341" xr:uid="{79942882-997A-4968-AAD5-C11074ECB00B}"/>
    <cellStyle name="40% - Accent2 6 3 5" xfId="23968" xr:uid="{C5B0C8C3-BA06-4B38-9FD6-4C4CC8485A48}"/>
    <cellStyle name="40% - Accent2 6 3 5 2" xfId="38939" xr:uid="{56289C27-3CC5-4A96-93E0-420C54BFBAF3}"/>
    <cellStyle name="40% - Accent2 6 3 6" xfId="31336" xr:uid="{E48D40EA-C50F-490E-936F-D17A567E77AD}"/>
    <cellStyle name="40% - Accent2 6 4" xfId="6344" xr:uid="{00000000-0005-0000-0000-0000510C0000}"/>
    <cellStyle name="40% - Accent2 7" xfId="232" xr:uid="{00000000-0005-0000-0000-000047000000}"/>
    <cellStyle name="40% - Accent2 7 2" xfId="6345" xr:uid="{00000000-0005-0000-0000-0000530C0000}"/>
    <cellStyle name="40% - Accent2 7 2 2" xfId="23974" xr:uid="{405357BB-6FF4-4581-B54B-6A5565372B3B}"/>
    <cellStyle name="40% - Accent2 7 2 2 2" xfId="38945" xr:uid="{D52CC701-2AC7-47E2-B36B-772C9233E2BE}"/>
    <cellStyle name="40% - Accent2 7 2 3" xfId="31342" xr:uid="{F60BD949-FF8C-4627-9D3D-6CC7AC6F29C5}"/>
    <cellStyle name="40% - Accent2 7 3" xfId="6346" xr:uid="{00000000-0005-0000-0000-0000540C0000}"/>
    <cellStyle name="40% - Accent2 7 4" xfId="6347" xr:uid="{00000000-0005-0000-0000-0000550C0000}"/>
    <cellStyle name="40% - Accent2 7 4 2" xfId="23975" xr:uid="{8B80D9AC-90C8-4729-9E21-5EDA69EE3701}"/>
    <cellStyle name="40% - Accent2 7 4 2 2" xfId="38946" xr:uid="{1CC05F26-7258-4C5A-BDAC-B012EBDFFA50}"/>
    <cellStyle name="40% - Accent2 7 4 3" xfId="31343" xr:uid="{5F707205-46EA-4128-917C-A49FF742D707}"/>
    <cellStyle name="40% - Accent2 8" xfId="6348" xr:uid="{00000000-0005-0000-0000-0000560C0000}"/>
    <cellStyle name="40% - Accent2 8 2" xfId="6349" xr:uid="{00000000-0005-0000-0000-0000570C0000}"/>
    <cellStyle name="40% - Accent2 8 2 2" xfId="6350" xr:uid="{00000000-0005-0000-0000-0000580C0000}"/>
    <cellStyle name="40% - Accent2 8 2 2 2" xfId="23978" xr:uid="{B7995951-3456-4110-806B-4182FA6C0CD9}"/>
    <cellStyle name="40% - Accent2 8 2 2 2 2" xfId="38949" xr:uid="{5D0F7983-F8E6-46AC-9EAD-24523E53BA84}"/>
    <cellStyle name="40% - Accent2 8 2 2 3" xfId="31346" xr:uid="{EEF4AB51-16AA-4866-8E58-2EB6BCDAF12A}"/>
    <cellStyle name="40% - Accent2 8 2 3" xfId="6351" xr:uid="{00000000-0005-0000-0000-0000590C0000}"/>
    <cellStyle name="40% - Accent2 8 2 3 2" xfId="23979" xr:uid="{30D6C504-060E-4C33-9461-5C95F0575D39}"/>
    <cellStyle name="40% - Accent2 8 2 3 2 2" xfId="38950" xr:uid="{C625A6DE-3373-4EF8-9DE6-08AC32DE83DB}"/>
    <cellStyle name="40% - Accent2 8 2 3 3" xfId="31347" xr:uid="{FDEF3AC7-631D-4F1F-9C47-CD9EBEE63699}"/>
    <cellStyle name="40% - Accent2 8 2 4" xfId="23977" xr:uid="{DDF35199-1CCD-4B6E-84CB-EB782BD65BC7}"/>
    <cellStyle name="40% - Accent2 8 2 4 2" xfId="38948" xr:uid="{ECBE4BA2-C903-4589-8C71-45D0B7AEEB39}"/>
    <cellStyle name="40% - Accent2 8 2 5" xfId="31345" xr:uid="{64A1DB1E-684A-411E-8B27-F229B1F3C3A1}"/>
    <cellStyle name="40% - Accent2 8 3" xfId="6352" xr:uid="{00000000-0005-0000-0000-00005A0C0000}"/>
    <cellStyle name="40% - Accent2 8 3 2" xfId="23980" xr:uid="{DBA961B2-A690-4286-B855-1B244E89AD8D}"/>
    <cellStyle name="40% - Accent2 8 3 2 2" xfId="38951" xr:uid="{354C0DF8-F0FE-4E5D-AB5F-9D4509462A4A}"/>
    <cellStyle name="40% - Accent2 8 3 3" xfId="31348" xr:uid="{3B01DB85-301A-4A36-A761-277F84041A06}"/>
    <cellStyle name="40% - Accent2 8 4" xfId="6353" xr:uid="{00000000-0005-0000-0000-00005B0C0000}"/>
    <cellStyle name="40% - Accent2 8 4 2" xfId="23981" xr:uid="{1580A4A6-C4D8-4152-A125-DE7B8FEEF42D}"/>
    <cellStyle name="40% - Accent2 8 4 2 2" xfId="38952" xr:uid="{63997F93-A90B-45B4-913A-297103907EE4}"/>
    <cellStyle name="40% - Accent2 8 4 3" xfId="31349" xr:uid="{0CEAA9B7-8854-4740-BDF3-1554892BB789}"/>
    <cellStyle name="40% - Accent2 8 5" xfId="23976" xr:uid="{5F817257-61BA-4A48-A013-AA27226C47D1}"/>
    <cellStyle name="40% - Accent2 8 5 2" xfId="38947" xr:uid="{7EF04F2A-FAF5-4644-9BE6-38775B7E1DF9}"/>
    <cellStyle name="40% - Accent2 8 6" xfId="31344" xr:uid="{AEF1FD2F-6E49-4B04-90A7-EDEE4F62A9D6}"/>
    <cellStyle name="40% - Accent2 9" xfId="6354" xr:uid="{00000000-0005-0000-0000-00005C0C0000}"/>
    <cellStyle name="40% - Accent2 9 2" xfId="6355" xr:uid="{00000000-0005-0000-0000-00005D0C0000}"/>
    <cellStyle name="40% - Accent2 9 2 2" xfId="6356" xr:uid="{00000000-0005-0000-0000-00005E0C0000}"/>
    <cellStyle name="40% - Accent2 9 2 2 2" xfId="23984" xr:uid="{B6A43184-65B4-4BAB-8139-3406F0F257A9}"/>
    <cellStyle name="40% - Accent2 9 2 2 2 2" xfId="38955" xr:uid="{E3E3093E-C0A4-41D2-9562-7C31210336F3}"/>
    <cellStyle name="40% - Accent2 9 2 2 3" xfId="31352" xr:uid="{29604A6D-B149-4B36-B390-19A9C338C838}"/>
    <cellStyle name="40% - Accent2 9 2 3" xfId="6357" xr:uid="{00000000-0005-0000-0000-00005F0C0000}"/>
    <cellStyle name="40% - Accent2 9 2 3 2" xfId="23985" xr:uid="{A09EF546-B066-4E34-834B-09ADE3CED5DC}"/>
    <cellStyle name="40% - Accent2 9 2 3 2 2" xfId="38956" xr:uid="{242F08E0-4DEB-442A-896D-9062D566259E}"/>
    <cellStyle name="40% - Accent2 9 2 3 3" xfId="31353" xr:uid="{71777EB9-5C59-41AA-BBA6-F64E06F4CAC3}"/>
    <cellStyle name="40% - Accent2 9 2 4" xfId="23983" xr:uid="{2B8DAFA2-829C-4DF4-85FE-4BC804483FBB}"/>
    <cellStyle name="40% - Accent2 9 2 4 2" xfId="38954" xr:uid="{0BBB114E-A673-46D3-AE42-38A444D9287B}"/>
    <cellStyle name="40% - Accent2 9 2 5" xfId="31351" xr:uid="{D010967B-ABF5-4569-9343-E8EC8092269A}"/>
    <cellStyle name="40% - Accent2 9 3" xfId="6358" xr:uid="{00000000-0005-0000-0000-0000600C0000}"/>
    <cellStyle name="40% - Accent2 9 3 2" xfId="23986" xr:uid="{5FE54D24-DB11-47D7-B274-A0B259AEB92E}"/>
    <cellStyle name="40% - Accent2 9 3 2 2" xfId="38957" xr:uid="{C9E265B5-635A-48B7-9833-62C57229B2FF}"/>
    <cellStyle name="40% - Accent2 9 3 3" xfId="31354" xr:uid="{1CD87EEE-DCEB-4986-882F-49CE545111B1}"/>
    <cellStyle name="40% - Accent2 9 4" xfId="6359" xr:uid="{00000000-0005-0000-0000-0000610C0000}"/>
    <cellStyle name="40% - Accent2 9 4 2" xfId="23987" xr:uid="{3BCF71BC-FD09-413D-8F9C-4395E46C424A}"/>
    <cellStyle name="40% - Accent2 9 4 2 2" xfId="38958" xr:uid="{17A86F76-1DC1-47B3-AEBC-C40E72FD4FE9}"/>
    <cellStyle name="40% - Accent2 9 4 3" xfId="31355" xr:uid="{44D814BE-11D6-4A0B-8AD4-87424194F996}"/>
    <cellStyle name="40% - Accent2 9 5" xfId="23982" xr:uid="{5F5F3DB6-92A9-4FCC-8EFA-D1B0FF825004}"/>
    <cellStyle name="40% - Accent2 9 5 2" xfId="38953" xr:uid="{A4515471-3E1D-4FFB-AA21-8CF99E41BC2D}"/>
    <cellStyle name="40% - Accent2 9 6" xfId="31350" xr:uid="{9DA587B7-4CE9-40F8-BC7F-97BFEE152DB9}"/>
    <cellStyle name="40% - Accent3" xfId="91" builtinId="39" customBuiltin="1"/>
    <cellStyle name="40% - Accent3 10" xfId="6360" xr:uid="{00000000-0005-0000-0000-0000620C0000}"/>
    <cellStyle name="40% - Accent3 10 2" xfId="6361" xr:uid="{00000000-0005-0000-0000-0000630C0000}"/>
    <cellStyle name="40% - Accent3 10 2 2" xfId="6362" xr:uid="{00000000-0005-0000-0000-0000640C0000}"/>
    <cellStyle name="40% - Accent3 10 2 2 2" xfId="23990" xr:uid="{A829FA3E-DA05-4012-8F33-C7144E75FB6E}"/>
    <cellStyle name="40% - Accent3 10 2 2 2 2" xfId="38961" xr:uid="{9D1ECFDC-FF0C-4A0A-B3BA-12310BF65DE1}"/>
    <cellStyle name="40% - Accent3 10 2 2 3" xfId="31358" xr:uid="{5064AC6D-3826-487E-AC70-F5B90641369F}"/>
    <cellStyle name="40% - Accent3 10 2 3" xfId="6363" xr:uid="{00000000-0005-0000-0000-0000650C0000}"/>
    <cellStyle name="40% - Accent3 10 2 3 2" xfId="23991" xr:uid="{1FFF173B-66BD-4442-AC50-9581C68E9771}"/>
    <cellStyle name="40% - Accent3 10 2 3 2 2" xfId="38962" xr:uid="{7A925AFC-FC77-4DAA-A52F-DAC2D4FC5053}"/>
    <cellStyle name="40% - Accent3 10 2 3 3" xfId="31359" xr:uid="{543531B3-DFB1-4961-A1B5-A1420296C59B}"/>
    <cellStyle name="40% - Accent3 10 2 4" xfId="23989" xr:uid="{14A2BA6C-B718-4F6F-AAAA-ECAD5AA8F35D}"/>
    <cellStyle name="40% - Accent3 10 2 4 2" xfId="38960" xr:uid="{A1D430C6-8390-4023-AE08-A0B1935A8057}"/>
    <cellStyle name="40% - Accent3 10 2 5" xfId="31357" xr:uid="{9061F7AD-1840-4E46-B0DA-95867B79E637}"/>
    <cellStyle name="40% - Accent3 10 3" xfId="6364" xr:uid="{00000000-0005-0000-0000-0000660C0000}"/>
    <cellStyle name="40% - Accent3 10 3 2" xfId="23992" xr:uid="{5DE53A30-EF97-4A5F-BE1C-1C0CAA438FE7}"/>
    <cellStyle name="40% - Accent3 10 3 2 2" xfId="38963" xr:uid="{2138646B-8E9B-48B3-ADB7-432DE9C40E82}"/>
    <cellStyle name="40% - Accent3 10 3 3" xfId="31360" xr:uid="{06ADAAF8-14FE-499B-9E0A-8F228F725770}"/>
    <cellStyle name="40% - Accent3 10 4" xfId="6365" xr:uid="{00000000-0005-0000-0000-0000670C0000}"/>
    <cellStyle name="40% - Accent3 10 4 2" xfId="6366" xr:uid="{00000000-0005-0000-0000-0000680C0000}"/>
    <cellStyle name="40% - Accent3 10 4 2 2" xfId="23994" xr:uid="{CE887360-E437-4E71-B079-4A1516E23464}"/>
    <cellStyle name="40% - Accent3 10 4 2 2 2" xfId="38965" xr:uid="{CCD9E4EE-4823-4901-AF24-6AFD881A7284}"/>
    <cellStyle name="40% - Accent3 10 4 2 3" xfId="31362" xr:uid="{F46B3FA5-F95A-4332-A394-7FC656A09416}"/>
    <cellStyle name="40% - Accent3 10 4 3" xfId="23993" xr:uid="{FE465998-FDA1-43DB-BD56-44F191E81E49}"/>
    <cellStyle name="40% - Accent3 10 4 3 2" xfId="38964" xr:uid="{50B215CD-9CB2-40B6-B3FD-C0412B47DABD}"/>
    <cellStyle name="40% - Accent3 10 4 4" xfId="31361" xr:uid="{37594966-B0E3-4C0A-BB1D-767194D975ED}"/>
    <cellStyle name="40% - Accent3 10 5" xfId="6367" xr:uid="{00000000-0005-0000-0000-0000690C0000}"/>
    <cellStyle name="40% - Accent3 10 5 2" xfId="23995" xr:uid="{FB288039-742F-4376-ACF2-C9829D1E5563}"/>
    <cellStyle name="40% - Accent3 10 5 2 2" xfId="38966" xr:uid="{92439F74-00E3-450D-8999-DCD200BF62F8}"/>
    <cellStyle name="40% - Accent3 10 5 3" xfId="31363" xr:uid="{4F900DDC-27D3-4566-A17C-49DD3CC0292D}"/>
    <cellStyle name="40% - Accent3 10 6" xfId="23988" xr:uid="{29F17B4D-0DA3-486A-9429-B6DD405C7366}"/>
    <cellStyle name="40% - Accent3 10 6 2" xfId="38959" xr:uid="{840F180C-C6CF-4C43-8662-7FD2A7446E3E}"/>
    <cellStyle name="40% - Accent3 10 7" xfId="31356" xr:uid="{54344E52-1C67-443E-9E5A-69D7456EDC1B}"/>
    <cellStyle name="40% - Accent3 11" xfId="6368" xr:uid="{00000000-0005-0000-0000-00006A0C0000}"/>
    <cellStyle name="40% - Accent3 11 2" xfId="6369" xr:uid="{00000000-0005-0000-0000-00006B0C0000}"/>
    <cellStyle name="40% - Accent3 11 2 2" xfId="23997" xr:uid="{59CBD079-92FC-4CE9-A648-5D8DFAFB300D}"/>
    <cellStyle name="40% - Accent3 11 2 2 2" xfId="38968" xr:uid="{D741E2C7-6026-40F4-A8EB-F7D566312429}"/>
    <cellStyle name="40% - Accent3 11 2 3" xfId="31365" xr:uid="{1DC33170-3A6B-40C0-9AC3-8BBBBE86E8AD}"/>
    <cellStyle name="40% - Accent3 11 3" xfId="6370" xr:uid="{00000000-0005-0000-0000-00006C0C0000}"/>
    <cellStyle name="40% - Accent3 11 3 2" xfId="6371" xr:uid="{00000000-0005-0000-0000-00006D0C0000}"/>
    <cellStyle name="40% - Accent3 11 3 2 2" xfId="23999" xr:uid="{C6CF8AAD-CA0B-4D9B-9CDA-85BB1AC5B4A9}"/>
    <cellStyle name="40% - Accent3 11 3 2 2 2" xfId="38970" xr:uid="{BD8C36B6-AEAF-475C-B47C-FDE758AA4ABE}"/>
    <cellStyle name="40% - Accent3 11 3 2 3" xfId="31367" xr:uid="{3814EC84-503B-4039-A296-9C6198523952}"/>
    <cellStyle name="40% - Accent3 11 3 3" xfId="23998" xr:uid="{5ED6764B-1853-4E38-8835-F819616F7D98}"/>
    <cellStyle name="40% - Accent3 11 3 3 2" xfId="38969" xr:uid="{666D3356-39FD-46F9-AFC9-CCFC55F3F241}"/>
    <cellStyle name="40% - Accent3 11 3 4" xfId="31366" xr:uid="{C6CC0ADF-B3AB-46E3-B0CD-68F80FA53C49}"/>
    <cellStyle name="40% - Accent3 11 4" xfId="23996" xr:uid="{083DE7C6-D462-4751-A63A-79427ECF1272}"/>
    <cellStyle name="40% - Accent3 11 4 2" xfId="38967" xr:uid="{580C3704-8FAB-4126-99A1-0A93090BE452}"/>
    <cellStyle name="40% - Accent3 11 5" xfId="31364" xr:uid="{AC096B6D-5997-449A-84AA-1F2BFDC53A83}"/>
    <cellStyle name="40% - Accent3 12" xfId="6372" xr:uid="{00000000-0005-0000-0000-00006E0C0000}"/>
    <cellStyle name="40% - Accent3 12 2" xfId="6373" xr:uid="{00000000-0005-0000-0000-00006F0C0000}"/>
    <cellStyle name="40% - Accent3 12 2 2" xfId="24001" xr:uid="{571799EF-7AF8-4558-A174-A544298027F0}"/>
    <cellStyle name="40% - Accent3 12 2 2 2" xfId="38972" xr:uid="{3EB3CE1E-1C73-4BED-B483-866A58126D74}"/>
    <cellStyle name="40% - Accent3 12 2 3" xfId="31369" xr:uid="{D9B4CC95-D32A-40DB-B09A-C5BF19E2E9EC}"/>
    <cellStyle name="40% - Accent3 12 3" xfId="6374" xr:uid="{00000000-0005-0000-0000-0000700C0000}"/>
    <cellStyle name="40% - Accent3 12 3 2" xfId="24002" xr:uid="{049B5F47-10E9-4654-A5C1-FBDE733D17F9}"/>
    <cellStyle name="40% - Accent3 12 3 2 2" xfId="38973" xr:uid="{CBBC8BBE-93C7-415B-A091-9E4DF14A1500}"/>
    <cellStyle name="40% - Accent3 12 3 3" xfId="31370" xr:uid="{FEDA8ED7-D5DE-4377-BF33-8CBE1BDC8B40}"/>
    <cellStyle name="40% - Accent3 12 4" xfId="24000" xr:uid="{16321402-8B18-4D85-8828-C0413FF831D3}"/>
    <cellStyle name="40% - Accent3 12 4 2" xfId="38971" xr:uid="{E40C92B6-2388-44B8-A137-C2A3CFC0431F}"/>
    <cellStyle name="40% - Accent3 12 5" xfId="31368" xr:uid="{0CED2DA8-5B1E-4BEE-9279-7429158341F4}"/>
    <cellStyle name="40% - Accent3 13" xfId="6375" xr:uid="{00000000-0005-0000-0000-0000710C0000}"/>
    <cellStyle name="40% - Accent3 13 2" xfId="6376" xr:uid="{00000000-0005-0000-0000-0000720C0000}"/>
    <cellStyle name="40% - Accent3 13 2 2" xfId="24004" xr:uid="{EC8202BF-93E6-4218-814F-95249BF4BE5E}"/>
    <cellStyle name="40% - Accent3 13 2 2 2" xfId="38975" xr:uid="{E3E7A549-30C2-4F0F-A929-E738AC939FD5}"/>
    <cellStyle name="40% - Accent3 13 2 3" xfId="31372" xr:uid="{E8EF62CA-4347-4BFF-A508-A261AC63E27E}"/>
    <cellStyle name="40% - Accent3 13 3" xfId="6377" xr:uid="{00000000-0005-0000-0000-0000730C0000}"/>
    <cellStyle name="40% - Accent3 13 3 2" xfId="24005" xr:uid="{D638498D-871E-442D-9E53-258B0BCCF608}"/>
    <cellStyle name="40% - Accent3 13 3 2 2" xfId="38976" xr:uid="{9EE33407-ED51-45CE-9B4D-C81004B8DCD1}"/>
    <cellStyle name="40% - Accent3 13 3 3" xfId="31373" xr:uid="{E5A15AB4-7B81-417E-948A-E5E43FBFEBFF}"/>
    <cellStyle name="40% - Accent3 13 4" xfId="24003" xr:uid="{9C40A667-DC86-495A-996F-C03788290C62}"/>
    <cellStyle name="40% - Accent3 13 4 2" xfId="38974" xr:uid="{A429EF43-8ABA-4AAA-8BFB-17B424127700}"/>
    <cellStyle name="40% - Accent3 13 5" xfId="31371" xr:uid="{D1BF216A-4129-40D9-8271-D09AC69B5F4A}"/>
    <cellStyle name="40% - Accent3 14" xfId="6378" xr:uid="{00000000-0005-0000-0000-0000740C0000}"/>
    <cellStyle name="40% - Accent3 14 2" xfId="6379" xr:uid="{00000000-0005-0000-0000-0000750C0000}"/>
    <cellStyle name="40% - Accent3 14 2 2" xfId="24006" xr:uid="{E1593231-B9BA-4672-AD98-7D2AE9E6C3AC}"/>
    <cellStyle name="40% - Accent3 14 2 2 2" xfId="38977" xr:uid="{237681CD-E3AE-4739-AD4B-6C5E72844E11}"/>
    <cellStyle name="40% - Accent3 14 2 3" xfId="31374" xr:uid="{CA91E8B0-F9EE-4EE2-8E8F-FC8DA818856A}"/>
    <cellStyle name="40% - Accent3 15" xfId="6380" xr:uid="{00000000-0005-0000-0000-0000760C0000}"/>
    <cellStyle name="40% - Accent3 15 2" xfId="24007" xr:uid="{A155A36D-FD37-4FF0-BE60-F57A0943D3C6}"/>
    <cellStyle name="40% - Accent3 15 2 2" xfId="38978" xr:uid="{B9E6B766-0058-4878-B26A-97160C6E2EC4}"/>
    <cellStyle name="40% - Accent3 15 3" xfId="31375" xr:uid="{BB2F542E-39F5-4F5F-9F96-F7EB1F1EDC2F}"/>
    <cellStyle name="40% - Accent3 16" xfId="6381" xr:uid="{00000000-0005-0000-0000-0000770C0000}"/>
    <cellStyle name="40% - Accent3 17" xfId="20646" xr:uid="{217D8C2E-D1F6-4E9A-8A72-E0061B1074A9}"/>
    <cellStyle name="40% - Accent3 17 2" xfId="35647" xr:uid="{7D101A74-9290-4F0A-8FAC-E5821A57C695}"/>
    <cellStyle name="40% - Accent3 18" xfId="27950" xr:uid="{E3FFACBA-DBD7-4C1A-A9D6-005CDBFDEF90}"/>
    <cellStyle name="40% - Accent3 2" xfId="233" xr:uid="{00000000-0005-0000-0000-000048000000}"/>
    <cellStyle name="40% - Accent3 2 2" xfId="6382" xr:uid="{00000000-0005-0000-0000-0000790C0000}"/>
    <cellStyle name="40% - Accent3 2 3" xfId="6383" xr:uid="{00000000-0005-0000-0000-00007A0C0000}"/>
    <cellStyle name="40% - Accent3 2 3 10" xfId="31376" xr:uid="{7DC6DF4C-7D71-4680-A3E6-0DF0FE2AA053}"/>
    <cellStyle name="40% - Accent3 2 3 2" xfId="6384" xr:uid="{00000000-0005-0000-0000-00007B0C0000}"/>
    <cellStyle name="40% - Accent3 2 3 2 2" xfId="6385" xr:uid="{00000000-0005-0000-0000-00007C0C0000}"/>
    <cellStyle name="40% - Accent3 2 3 2 2 2" xfId="6386" xr:uid="{00000000-0005-0000-0000-00007D0C0000}"/>
    <cellStyle name="40% - Accent3 2 3 2 2 2 2" xfId="6387" xr:uid="{00000000-0005-0000-0000-00007E0C0000}"/>
    <cellStyle name="40% - Accent3 2 3 2 2 2 2 2" xfId="24012" xr:uid="{E2C368E6-BCA3-4337-B2AB-20F3C5C816BB}"/>
    <cellStyle name="40% - Accent3 2 3 2 2 2 2 2 2" xfId="38983" xr:uid="{B4698A04-5F09-4025-B524-9BADDD789C0C}"/>
    <cellStyle name="40% - Accent3 2 3 2 2 2 2 3" xfId="31380" xr:uid="{4A1A70C4-1390-4AE6-9F64-ED130C5201D1}"/>
    <cellStyle name="40% - Accent3 2 3 2 2 2 3" xfId="6388" xr:uid="{00000000-0005-0000-0000-00007F0C0000}"/>
    <cellStyle name="40% - Accent3 2 3 2 2 2 3 2" xfId="24013" xr:uid="{01DA4058-BEAF-4A2B-8F49-591FF95F4E8A}"/>
    <cellStyle name="40% - Accent3 2 3 2 2 2 3 2 2" xfId="38984" xr:uid="{FCE77FEF-3AD6-4607-86B8-70355E036578}"/>
    <cellStyle name="40% - Accent3 2 3 2 2 2 3 3" xfId="31381" xr:uid="{4F7A83AE-0EE0-410A-B8C7-EA6055B73091}"/>
    <cellStyle name="40% - Accent3 2 3 2 2 2 4" xfId="24011" xr:uid="{4F658C3B-3507-43CA-9C0F-306611584673}"/>
    <cellStyle name="40% - Accent3 2 3 2 2 2 4 2" xfId="38982" xr:uid="{7C8302CE-2BD7-4AC8-9723-0E8F6BA726FA}"/>
    <cellStyle name="40% - Accent3 2 3 2 2 2 5" xfId="31379" xr:uid="{75B762BB-B81C-4DE5-81F3-95A5B07C7890}"/>
    <cellStyle name="40% - Accent3 2 3 2 2 3" xfId="6389" xr:uid="{00000000-0005-0000-0000-0000800C0000}"/>
    <cellStyle name="40% - Accent3 2 3 2 2 3 2" xfId="6390" xr:uid="{00000000-0005-0000-0000-0000810C0000}"/>
    <cellStyle name="40% - Accent3 2 3 2 2 3 2 2" xfId="24015" xr:uid="{E7650FEF-3E94-4F17-A9BE-356BE59263FF}"/>
    <cellStyle name="40% - Accent3 2 3 2 2 3 2 2 2" xfId="38986" xr:uid="{CE4A6DDE-1088-4E99-98BB-4C06471A183B}"/>
    <cellStyle name="40% - Accent3 2 3 2 2 3 2 3" xfId="31383" xr:uid="{23B0DE0D-26FA-4030-A31E-5459C94A0DDE}"/>
    <cellStyle name="40% - Accent3 2 3 2 2 3 3" xfId="24014" xr:uid="{2A4437E9-8FE6-41B4-9BB1-FCE63D98911C}"/>
    <cellStyle name="40% - Accent3 2 3 2 2 3 3 2" xfId="38985" xr:uid="{D3DC5778-B9F1-43F6-A753-86F0B3068145}"/>
    <cellStyle name="40% - Accent3 2 3 2 2 3 4" xfId="31382" xr:uid="{B5D551E5-542E-4392-B609-A6B96DE47A73}"/>
    <cellStyle name="40% - Accent3 2 3 2 2 4" xfId="6391" xr:uid="{00000000-0005-0000-0000-0000820C0000}"/>
    <cellStyle name="40% - Accent3 2 3 2 2 4 2" xfId="24016" xr:uid="{BF2B82A3-73BD-435C-BB3F-B139ECE5D926}"/>
    <cellStyle name="40% - Accent3 2 3 2 2 4 2 2" xfId="38987" xr:uid="{AB779E3F-2D4A-442D-A4EE-D65F9077E3CB}"/>
    <cellStyle name="40% - Accent3 2 3 2 2 4 3" xfId="31384" xr:uid="{3A77560F-BA85-4EB1-AC16-93B743393694}"/>
    <cellStyle name="40% - Accent3 2 3 2 2 5" xfId="24010" xr:uid="{64B7DA48-B470-4F9A-AF94-5451BEB3C3D9}"/>
    <cellStyle name="40% - Accent3 2 3 2 2 5 2" xfId="38981" xr:uid="{6CF60191-92D4-488F-BFCF-67F3354A62D2}"/>
    <cellStyle name="40% - Accent3 2 3 2 2 6" xfId="31378" xr:uid="{A3C759B6-27D0-4408-AF3E-66F2D03F1E6A}"/>
    <cellStyle name="40% - Accent3 2 3 2 3" xfId="6392" xr:uid="{00000000-0005-0000-0000-0000830C0000}"/>
    <cellStyle name="40% - Accent3 2 3 2 3 2" xfId="6393" xr:uid="{00000000-0005-0000-0000-0000840C0000}"/>
    <cellStyle name="40% - Accent3 2 3 2 3 2 2" xfId="6394" xr:uid="{00000000-0005-0000-0000-0000850C0000}"/>
    <cellStyle name="40% - Accent3 2 3 2 3 2 2 2" xfId="24019" xr:uid="{7E1E26D3-9EE4-4CDB-8BD8-0221B6BF4AAD}"/>
    <cellStyle name="40% - Accent3 2 3 2 3 2 2 2 2" xfId="38990" xr:uid="{85877D26-E5FE-4E40-8F0A-362EB9407B0F}"/>
    <cellStyle name="40% - Accent3 2 3 2 3 2 2 3" xfId="31387" xr:uid="{4E151764-2374-4E9D-AA3F-A3A6EECA7080}"/>
    <cellStyle name="40% - Accent3 2 3 2 3 2 3" xfId="6395" xr:uid="{00000000-0005-0000-0000-0000860C0000}"/>
    <cellStyle name="40% - Accent3 2 3 2 3 2 3 2" xfId="24020" xr:uid="{F2E7048B-F6E2-4F43-AA96-956ECDED3451}"/>
    <cellStyle name="40% - Accent3 2 3 2 3 2 3 2 2" xfId="38991" xr:uid="{256A1599-FE83-4187-AA3A-3CE564DDB8E9}"/>
    <cellStyle name="40% - Accent3 2 3 2 3 2 3 3" xfId="31388" xr:uid="{2195A1C3-2DF7-42EC-AD58-D736477427EF}"/>
    <cellStyle name="40% - Accent3 2 3 2 3 2 4" xfId="24018" xr:uid="{57D894EA-3F40-4EFE-9F08-DD2FE5ECE562}"/>
    <cellStyle name="40% - Accent3 2 3 2 3 2 4 2" xfId="38989" xr:uid="{4B6F44E4-B6E8-4AD1-AC08-6F364C0DD4C3}"/>
    <cellStyle name="40% - Accent3 2 3 2 3 2 5" xfId="31386" xr:uid="{00C11613-09CE-4981-B78D-6857926CDD29}"/>
    <cellStyle name="40% - Accent3 2 3 2 3 3" xfId="6396" xr:uid="{00000000-0005-0000-0000-0000870C0000}"/>
    <cellStyle name="40% - Accent3 2 3 2 3 3 2" xfId="6397" xr:uid="{00000000-0005-0000-0000-0000880C0000}"/>
    <cellStyle name="40% - Accent3 2 3 2 3 3 2 2" xfId="24022" xr:uid="{CA20E092-C74B-433F-A19C-3BF50DF1EBD9}"/>
    <cellStyle name="40% - Accent3 2 3 2 3 3 2 2 2" xfId="38993" xr:uid="{350D8595-16C5-4750-BCD5-EFBF2C4ED9D9}"/>
    <cellStyle name="40% - Accent3 2 3 2 3 3 2 3" xfId="31390" xr:uid="{C8845D3C-BC48-49A6-854B-25CE9600635A}"/>
    <cellStyle name="40% - Accent3 2 3 2 3 3 3" xfId="24021" xr:uid="{DDF95A71-B77E-411B-872D-69A13F8F69D7}"/>
    <cellStyle name="40% - Accent3 2 3 2 3 3 3 2" xfId="38992" xr:uid="{681691E8-1852-4091-8F6E-C14F821D7B6C}"/>
    <cellStyle name="40% - Accent3 2 3 2 3 3 4" xfId="31389" xr:uid="{E7B07DA7-074B-4914-B59C-DBECE40A4124}"/>
    <cellStyle name="40% - Accent3 2 3 2 3 4" xfId="6398" xr:uid="{00000000-0005-0000-0000-0000890C0000}"/>
    <cellStyle name="40% - Accent3 2 3 2 3 4 2" xfId="24023" xr:uid="{D5A920CC-1D92-479A-AC45-46507D5464F5}"/>
    <cellStyle name="40% - Accent3 2 3 2 3 4 2 2" xfId="38994" xr:uid="{E2A56FAE-BD80-4659-8E50-9B03AE75FEC3}"/>
    <cellStyle name="40% - Accent3 2 3 2 3 4 3" xfId="31391" xr:uid="{D93252E8-531C-431C-8DA9-D7422A115D84}"/>
    <cellStyle name="40% - Accent3 2 3 2 3 5" xfId="24017" xr:uid="{04D8F3C5-965C-4DFF-B698-96ADC3437FC1}"/>
    <cellStyle name="40% - Accent3 2 3 2 3 5 2" xfId="38988" xr:uid="{D4DA3613-2419-4317-B5CD-4ECB62674DEE}"/>
    <cellStyle name="40% - Accent3 2 3 2 3 6" xfId="31385" xr:uid="{B2D8F3F1-42FE-4712-8A98-14D8EEE8DF43}"/>
    <cellStyle name="40% - Accent3 2 3 2 4" xfId="6399" xr:uid="{00000000-0005-0000-0000-00008A0C0000}"/>
    <cellStyle name="40% - Accent3 2 3 2 4 2" xfId="6400" xr:uid="{00000000-0005-0000-0000-00008B0C0000}"/>
    <cellStyle name="40% - Accent3 2 3 2 4 2 2" xfId="24025" xr:uid="{3E12D33C-B94C-4300-8830-927A7EAA4482}"/>
    <cellStyle name="40% - Accent3 2 3 2 4 2 2 2" xfId="38996" xr:uid="{44D204BA-A1E6-4335-9410-F1D224C4AAB0}"/>
    <cellStyle name="40% - Accent3 2 3 2 4 2 3" xfId="31393" xr:uid="{2B80E4A4-E542-4DB2-9D73-C735C626AA82}"/>
    <cellStyle name="40% - Accent3 2 3 2 4 3" xfId="6401" xr:uid="{00000000-0005-0000-0000-00008C0C0000}"/>
    <cellStyle name="40% - Accent3 2 3 2 4 3 2" xfId="24026" xr:uid="{E24F84A0-1B1E-454A-9E55-D9076EDED56C}"/>
    <cellStyle name="40% - Accent3 2 3 2 4 3 2 2" xfId="38997" xr:uid="{98DFCAB8-9396-4B25-9427-FCB79FC2095B}"/>
    <cellStyle name="40% - Accent3 2 3 2 4 3 3" xfId="31394" xr:uid="{A2CDD6BB-E8AF-4E9E-A10B-C69CDB9339C5}"/>
    <cellStyle name="40% - Accent3 2 3 2 4 4" xfId="24024" xr:uid="{1EF1698D-5C65-4F2E-A3F2-637F6DB6478E}"/>
    <cellStyle name="40% - Accent3 2 3 2 4 4 2" xfId="38995" xr:uid="{19086305-0175-46B2-9E00-A3B9EEBFA994}"/>
    <cellStyle name="40% - Accent3 2 3 2 4 5" xfId="31392" xr:uid="{04F81D9A-9DDB-4187-800A-68CADD2A63BF}"/>
    <cellStyle name="40% - Accent3 2 3 2 5" xfId="6402" xr:uid="{00000000-0005-0000-0000-00008D0C0000}"/>
    <cellStyle name="40% - Accent3 2 3 2 5 2" xfId="24027" xr:uid="{4A6C8ABA-5F7A-4F64-A75C-6ED66AA2DFEC}"/>
    <cellStyle name="40% - Accent3 2 3 2 5 2 2" xfId="38998" xr:uid="{57CABC50-D29D-45E5-AA6C-B52DBBC53DF2}"/>
    <cellStyle name="40% - Accent3 2 3 2 5 3" xfId="31395" xr:uid="{F8533ED0-1EE3-4ADA-ACDC-C26D603E29BC}"/>
    <cellStyle name="40% - Accent3 2 3 2 6" xfId="6403" xr:uid="{00000000-0005-0000-0000-00008E0C0000}"/>
    <cellStyle name="40% - Accent3 2 3 2 6 2" xfId="6404" xr:uid="{00000000-0005-0000-0000-00008F0C0000}"/>
    <cellStyle name="40% - Accent3 2 3 2 6 2 2" xfId="24029" xr:uid="{CE9F69EC-7903-414D-BC1C-EA6F73463C1B}"/>
    <cellStyle name="40% - Accent3 2 3 2 6 2 2 2" xfId="39000" xr:uid="{0486079C-7CD5-4EB4-B1A0-5848A2D8A895}"/>
    <cellStyle name="40% - Accent3 2 3 2 6 2 3" xfId="31397" xr:uid="{C4EF4922-F3E6-4518-AA30-F25319B58FAF}"/>
    <cellStyle name="40% - Accent3 2 3 2 6 3" xfId="24028" xr:uid="{BB10DB2F-B9B9-4C2C-8965-AA6EDD756795}"/>
    <cellStyle name="40% - Accent3 2 3 2 6 3 2" xfId="38999" xr:uid="{98DDF5BB-2B43-4284-9425-8C53F1FC65BF}"/>
    <cellStyle name="40% - Accent3 2 3 2 6 4" xfId="31396" xr:uid="{147C0BBF-F320-4C6E-985B-45B64DF60E3A}"/>
    <cellStyle name="40% - Accent3 2 3 2 7" xfId="6405" xr:uid="{00000000-0005-0000-0000-0000900C0000}"/>
    <cellStyle name="40% - Accent3 2 3 2 7 2" xfId="24030" xr:uid="{BF3B3E9D-59E9-4859-BCDF-AC03273D54BE}"/>
    <cellStyle name="40% - Accent3 2 3 2 7 2 2" xfId="39001" xr:uid="{B50D0C56-8D41-4AE0-9ACE-52E5F1CC5B2F}"/>
    <cellStyle name="40% - Accent3 2 3 2 7 3" xfId="31398" xr:uid="{7C5DB8E9-E8AC-4AFD-A65A-93D4CE24C7AC}"/>
    <cellStyle name="40% - Accent3 2 3 2 8" xfId="24009" xr:uid="{D176545C-5980-4FE9-B889-D43C78B0C40C}"/>
    <cellStyle name="40% - Accent3 2 3 2 8 2" xfId="38980" xr:uid="{FB2ACDBA-42C6-4DC1-951B-8AA2D63AB82C}"/>
    <cellStyle name="40% - Accent3 2 3 2 9" xfId="31377" xr:uid="{D90A2895-9CAF-4354-A0B4-5494BBAF4645}"/>
    <cellStyle name="40% - Accent3 2 3 3" xfId="6406" xr:uid="{00000000-0005-0000-0000-0000910C0000}"/>
    <cellStyle name="40% - Accent3 2 3 3 2" xfId="6407" xr:uid="{00000000-0005-0000-0000-0000920C0000}"/>
    <cellStyle name="40% - Accent3 2 3 3 2 2" xfId="6408" xr:uid="{00000000-0005-0000-0000-0000930C0000}"/>
    <cellStyle name="40% - Accent3 2 3 3 2 2 2" xfId="24033" xr:uid="{2C7FB4D1-C1EC-4F4F-9DFC-0AA74DE6EA33}"/>
    <cellStyle name="40% - Accent3 2 3 3 2 2 2 2" xfId="39004" xr:uid="{D32463D7-E60A-4825-8A92-34CCAE110688}"/>
    <cellStyle name="40% - Accent3 2 3 3 2 2 3" xfId="31401" xr:uid="{961C126F-8F5C-4BEA-9496-D3638FF070A1}"/>
    <cellStyle name="40% - Accent3 2 3 3 2 3" xfId="6409" xr:uid="{00000000-0005-0000-0000-0000940C0000}"/>
    <cellStyle name="40% - Accent3 2 3 3 2 3 2" xfId="24034" xr:uid="{4FD1EF07-F034-4B00-BB0D-29640AFB1F00}"/>
    <cellStyle name="40% - Accent3 2 3 3 2 3 2 2" xfId="39005" xr:uid="{FC3F282B-11D6-4510-B654-0EC88E29B071}"/>
    <cellStyle name="40% - Accent3 2 3 3 2 3 3" xfId="31402" xr:uid="{E64859D9-6786-42EE-A2C5-DF9183A28AD5}"/>
    <cellStyle name="40% - Accent3 2 3 3 2 4" xfId="24032" xr:uid="{3F7947DE-9739-41E1-9310-62178B20BC23}"/>
    <cellStyle name="40% - Accent3 2 3 3 2 4 2" xfId="39003" xr:uid="{5A54176B-97E2-42DE-BEEB-8DC42D7E930C}"/>
    <cellStyle name="40% - Accent3 2 3 3 2 5" xfId="31400" xr:uid="{8D5A2D84-EC7E-4C0C-9B08-BCB46E5A84AF}"/>
    <cellStyle name="40% - Accent3 2 3 3 3" xfId="6410" xr:uid="{00000000-0005-0000-0000-0000950C0000}"/>
    <cellStyle name="40% - Accent3 2 3 3 3 2" xfId="6411" xr:uid="{00000000-0005-0000-0000-0000960C0000}"/>
    <cellStyle name="40% - Accent3 2 3 3 3 2 2" xfId="24036" xr:uid="{FAA412D5-DB80-480D-BC4A-5120B19B15B8}"/>
    <cellStyle name="40% - Accent3 2 3 3 3 2 2 2" xfId="39007" xr:uid="{AC83ADF6-453A-446A-95C0-215459552277}"/>
    <cellStyle name="40% - Accent3 2 3 3 3 2 3" xfId="31404" xr:uid="{2C44F699-D405-4906-8410-D8FBAD8A59DB}"/>
    <cellStyle name="40% - Accent3 2 3 3 3 3" xfId="24035" xr:uid="{37284D7B-9483-43CD-AE9F-1140A2CB4D97}"/>
    <cellStyle name="40% - Accent3 2 3 3 3 3 2" xfId="39006" xr:uid="{366D7DB1-B6AE-45F2-9CDE-9820429DE1F9}"/>
    <cellStyle name="40% - Accent3 2 3 3 3 4" xfId="31403" xr:uid="{01BA5E58-5CB9-4DE5-9D27-F7299B831BDD}"/>
    <cellStyle name="40% - Accent3 2 3 3 4" xfId="6412" xr:uid="{00000000-0005-0000-0000-0000970C0000}"/>
    <cellStyle name="40% - Accent3 2 3 3 4 2" xfId="24037" xr:uid="{BC942E50-569C-4A3F-9897-1BC7840A9135}"/>
    <cellStyle name="40% - Accent3 2 3 3 4 2 2" xfId="39008" xr:uid="{D2099061-CCC9-4DDD-9D48-5DFCB2D77E35}"/>
    <cellStyle name="40% - Accent3 2 3 3 4 3" xfId="31405" xr:uid="{AC7A0775-5D4F-4936-BADB-62048C64DD89}"/>
    <cellStyle name="40% - Accent3 2 3 3 5" xfId="24031" xr:uid="{914CFCBD-6232-42F4-B208-79EC45607719}"/>
    <cellStyle name="40% - Accent3 2 3 3 5 2" xfId="39002" xr:uid="{D1F88763-A8DC-489A-A705-2949B566818E}"/>
    <cellStyle name="40% - Accent3 2 3 3 6" xfId="31399" xr:uid="{AE8DE953-03D4-45EE-89CB-A35A4CD32E16}"/>
    <cellStyle name="40% - Accent3 2 3 4" xfId="6413" xr:uid="{00000000-0005-0000-0000-0000980C0000}"/>
    <cellStyle name="40% - Accent3 2 3 4 2" xfId="6414" xr:uid="{00000000-0005-0000-0000-0000990C0000}"/>
    <cellStyle name="40% - Accent3 2 3 4 2 2" xfId="6415" xr:uid="{00000000-0005-0000-0000-00009A0C0000}"/>
    <cellStyle name="40% - Accent3 2 3 4 2 2 2" xfId="24040" xr:uid="{57180C8C-19D9-4234-A21E-E7F927F55321}"/>
    <cellStyle name="40% - Accent3 2 3 4 2 2 2 2" xfId="39011" xr:uid="{AD3F77A2-818E-4B49-9E68-AD94433EFFF6}"/>
    <cellStyle name="40% - Accent3 2 3 4 2 2 3" xfId="31408" xr:uid="{DCE8341C-7E17-43CE-BD79-76F2A7560842}"/>
    <cellStyle name="40% - Accent3 2 3 4 2 3" xfId="6416" xr:uid="{00000000-0005-0000-0000-00009B0C0000}"/>
    <cellStyle name="40% - Accent3 2 3 4 2 3 2" xfId="24041" xr:uid="{2E51DF56-EFFA-49BD-9097-EF58AA6FF0BB}"/>
    <cellStyle name="40% - Accent3 2 3 4 2 3 2 2" xfId="39012" xr:uid="{FE9B9952-C273-4ADE-A046-9493CF3F439B}"/>
    <cellStyle name="40% - Accent3 2 3 4 2 3 3" xfId="31409" xr:uid="{7FD544C4-984B-4A79-8F9B-DAAD1894CB3D}"/>
    <cellStyle name="40% - Accent3 2 3 4 2 4" xfId="24039" xr:uid="{DB92632A-3FE5-45DD-B114-14D5F814AE35}"/>
    <cellStyle name="40% - Accent3 2 3 4 2 4 2" xfId="39010" xr:uid="{8C05B6CD-3C3F-4C65-84D3-A4D31AD2EA7D}"/>
    <cellStyle name="40% - Accent3 2 3 4 2 5" xfId="31407" xr:uid="{1FF0EADF-D307-48BF-9763-3D42555A3438}"/>
    <cellStyle name="40% - Accent3 2 3 4 3" xfId="6417" xr:uid="{00000000-0005-0000-0000-00009C0C0000}"/>
    <cellStyle name="40% - Accent3 2 3 4 3 2" xfId="6418" xr:uid="{00000000-0005-0000-0000-00009D0C0000}"/>
    <cellStyle name="40% - Accent3 2 3 4 3 2 2" xfId="24043" xr:uid="{04B534DE-F93F-4012-A8A6-73550E7F9CBB}"/>
    <cellStyle name="40% - Accent3 2 3 4 3 2 2 2" xfId="39014" xr:uid="{872BF4F8-CA03-4603-B74E-CA41DD71751E}"/>
    <cellStyle name="40% - Accent3 2 3 4 3 2 3" xfId="31411" xr:uid="{6FDDC605-DAB4-4E5A-B2BE-1C27288E79DC}"/>
    <cellStyle name="40% - Accent3 2 3 4 3 3" xfId="24042" xr:uid="{18F6AE22-3B36-41C0-BED2-1BB921B0B420}"/>
    <cellStyle name="40% - Accent3 2 3 4 3 3 2" xfId="39013" xr:uid="{98326E0A-D470-43DE-B53A-8887CC3D8265}"/>
    <cellStyle name="40% - Accent3 2 3 4 3 4" xfId="31410" xr:uid="{F95CD348-FE1B-4198-9A1F-7923D1D38BF0}"/>
    <cellStyle name="40% - Accent3 2 3 4 4" xfId="6419" xr:uid="{00000000-0005-0000-0000-00009E0C0000}"/>
    <cellStyle name="40% - Accent3 2 3 4 4 2" xfId="24044" xr:uid="{A8CF509A-F964-43F1-B634-F18109389D6B}"/>
    <cellStyle name="40% - Accent3 2 3 4 4 2 2" xfId="39015" xr:uid="{9A462EF0-1DC7-48C6-A5B1-1CDB85D74AA7}"/>
    <cellStyle name="40% - Accent3 2 3 4 4 3" xfId="31412" xr:uid="{FC9F3A33-0681-4CB8-A942-E0139625CEE1}"/>
    <cellStyle name="40% - Accent3 2 3 4 5" xfId="24038" xr:uid="{04112789-53B7-46C0-A073-9877B5239809}"/>
    <cellStyle name="40% - Accent3 2 3 4 5 2" xfId="39009" xr:uid="{0E3A789A-C9CC-43DD-AB48-9C8FAFFD8D99}"/>
    <cellStyle name="40% - Accent3 2 3 4 6" xfId="31406" xr:uid="{B44A7C80-0B69-4363-8422-4243215F399A}"/>
    <cellStyle name="40% - Accent3 2 3 5" xfId="6420" xr:uid="{00000000-0005-0000-0000-00009F0C0000}"/>
    <cellStyle name="40% - Accent3 2 3 5 2" xfId="6421" xr:uid="{00000000-0005-0000-0000-0000A00C0000}"/>
    <cellStyle name="40% - Accent3 2 3 5 2 2" xfId="24046" xr:uid="{3A91DF95-4ECC-4E95-B21F-8063D342C229}"/>
    <cellStyle name="40% - Accent3 2 3 5 2 2 2" xfId="39017" xr:uid="{824FF0C1-CDDE-4EAC-A857-0F673918F21A}"/>
    <cellStyle name="40% - Accent3 2 3 5 2 3" xfId="31414" xr:uid="{F617A793-1A26-4F4A-A8EB-42D33F1523F2}"/>
    <cellStyle name="40% - Accent3 2 3 5 3" xfId="6422" xr:uid="{00000000-0005-0000-0000-0000A10C0000}"/>
    <cellStyle name="40% - Accent3 2 3 5 3 2" xfId="24047" xr:uid="{73F70616-8E87-4BFF-A247-84C9CE609B8B}"/>
    <cellStyle name="40% - Accent3 2 3 5 3 2 2" xfId="39018" xr:uid="{C2262F9E-1181-4D06-BF17-2E23D8370111}"/>
    <cellStyle name="40% - Accent3 2 3 5 3 3" xfId="31415" xr:uid="{41298D23-CB07-4A02-9D45-C40D9877FD41}"/>
    <cellStyle name="40% - Accent3 2 3 5 4" xfId="24045" xr:uid="{B1875FC3-3BDB-4B56-ADA5-106EA406A81F}"/>
    <cellStyle name="40% - Accent3 2 3 5 4 2" xfId="39016" xr:uid="{953865A2-03A1-409A-ACEC-54B0424203BB}"/>
    <cellStyle name="40% - Accent3 2 3 5 5" xfId="31413" xr:uid="{BA8F5E16-6DD3-474E-A14D-C4BC268FDC62}"/>
    <cellStyle name="40% - Accent3 2 3 6" xfId="6423" xr:uid="{00000000-0005-0000-0000-0000A20C0000}"/>
    <cellStyle name="40% - Accent3 2 3 6 2" xfId="24048" xr:uid="{AC6FDFFA-9B07-47FB-9F99-390C8288CE3A}"/>
    <cellStyle name="40% - Accent3 2 3 6 2 2" xfId="39019" xr:uid="{7BAA3BF4-2A04-469B-99D1-ADD6D8EAA0A8}"/>
    <cellStyle name="40% - Accent3 2 3 6 3" xfId="31416" xr:uid="{A46F5F45-ABF2-4682-92E2-1063BA9ECDE5}"/>
    <cellStyle name="40% - Accent3 2 3 7" xfId="6424" xr:uid="{00000000-0005-0000-0000-0000A30C0000}"/>
    <cellStyle name="40% - Accent3 2 3 7 2" xfId="6425" xr:uid="{00000000-0005-0000-0000-0000A40C0000}"/>
    <cellStyle name="40% - Accent3 2 3 7 2 2" xfId="24050" xr:uid="{1A3E43E3-FFA5-4D86-A0C2-F57D777CBD9C}"/>
    <cellStyle name="40% - Accent3 2 3 7 2 2 2" xfId="39021" xr:uid="{6F1D3987-29B7-419E-A786-7E09FB020600}"/>
    <cellStyle name="40% - Accent3 2 3 7 2 3" xfId="31418" xr:uid="{DBAD823F-49F1-4E36-A777-AA79C72358AF}"/>
    <cellStyle name="40% - Accent3 2 3 7 3" xfId="24049" xr:uid="{A232DBAE-5AB0-4BC9-8AD4-3BBCD282E414}"/>
    <cellStyle name="40% - Accent3 2 3 7 3 2" xfId="39020" xr:uid="{223E27F9-ED83-4C8C-AE53-D579E2731BD2}"/>
    <cellStyle name="40% - Accent3 2 3 7 4" xfId="31417" xr:uid="{2171DB05-B9E0-41D3-B142-0F8786785C77}"/>
    <cellStyle name="40% - Accent3 2 3 8" xfId="6426" xr:uid="{00000000-0005-0000-0000-0000A50C0000}"/>
    <cellStyle name="40% - Accent3 2 3 8 2" xfId="24051" xr:uid="{FA8DC940-031D-43B9-AE46-083A5C529F05}"/>
    <cellStyle name="40% - Accent3 2 3 8 2 2" xfId="39022" xr:uid="{6013066D-3BE9-438B-BA4A-008863599ECC}"/>
    <cellStyle name="40% - Accent3 2 3 8 3" xfId="31419" xr:uid="{EA5063F4-B6FC-41C3-B46D-B6817E1A9811}"/>
    <cellStyle name="40% - Accent3 2 3 9" xfId="24008" xr:uid="{ED69A85F-38D0-466A-AC3E-737FF99E09AB}"/>
    <cellStyle name="40% - Accent3 2 3 9 2" xfId="38979" xr:uid="{65093FD1-E122-4845-90E6-F97DD60744C7}"/>
    <cellStyle name="40% - Accent3 2 4" xfId="6427" xr:uid="{00000000-0005-0000-0000-0000A60C0000}"/>
    <cellStyle name="40% - Accent3 2 4 10" xfId="31420" xr:uid="{C8444637-14CC-4E3A-AD73-92D504F790C3}"/>
    <cellStyle name="40% - Accent3 2 4 2" xfId="6428" xr:uid="{00000000-0005-0000-0000-0000A70C0000}"/>
    <cellStyle name="40% - Accent3 2 4 2 2" xfId="6429" xr:uid="{00000000-0005-0000-0000-0000A80C0000}"/>
    <cellStyle name="40% - Accent3 2 4 2 2 2" xfId="6430" xr:uid="{00000000-0005-0000-0000-0000A90C0000}"/>
    <cellStyle name="40% - Accent3 2 4 2 2 2 2" xfId="6431" xr:uid="{00000000-0005-0000-0000-0000AA0C0000}"/>
    <cellStyle name="40% - Accent3 2 4 2 2 2 2 2" xfId="24056" xr:uid="{48FC8E99-9AA3-4F29-8B5D-31A0A23A554F}"/>
    <cellStyle name="40% - Accent3 2 4 2 2 2 2 2 2" xfId="39027" xr:uid="{64318A00-6BC8-4404-9837-0BA86F2A3AAB}"/>
    <cellStyle name="40% - Accent3 2 4 2 2 2 2 3" xfId="31424" xr:uid="{691539FD-F166-4EE6-803B-72CEE9C71222}"/>
    <cellStyle name="40% - Accent3 2 4 2 2 2 3" xfId="6432" xr:uid="{00000000-0005-0000-0000-0000AB0C0000}"/>
    <cellStyle name="40% - Accent3 2 4 2 2 2 3 2" xfId="24057" xr:uid="{0BBABAC2-AF0A-43BB-99A3-FBF042EE1569}"/>
    <cellStyle name="40% - Accent3 2 4 2 2 2 3 2 2" xfId="39028" xr:uid="{2854426A-92EF-4DFB-AFFA-069527206D8C}"/>
    <cellStyle name="40% - Accent3 2 4 2 2 2 3 3" xfId="31425" xr:uid="{808A4C53-284D-4B11-9945-7E98C7641F5C}"/>
    <cellStyle name="40% - Accent3 2 4 2 2 2 4" xfId="24055" xr:uid="{6D4AD67C-914C-4B0B-B9CA-098BC7BD6C2A}"/>
    <cellStyle name="40% - Accent3 2 4 2 2 2 4 2" xfId="39026" xr:uid="{585A6A9A-9753-4580-91B8-F3E2DD1650CA}"/>
    <cellStyle name="40% - Accent3 2 4 2 2 2 5" xfId="31423" xr:uid="{71C05B22-1677-4321-BD05-5B409BE3B45F}"/>
    <cellStyle name="40% - Accent3 2 4 2 2 3" xfId="6433" xr:uid="{00000000-0005-0000-0000-0000AC0C0000}"/>
    <cellStyle name="40% - Accent3 2 4 2 2 3 2" xfId="6434" xr:uid="{00000000-0005-0000-0000-0000AD0C0000}"/>
    <cellStyle name="40% - Accent3 2 4 2 2 3 2 2" xfId="24059" xr:uid="{EECC67B4-FFA8-4B51-8388-2ADF2A79A8C4}"/>
    <cellStyle name="40% - Accent3 2 4 2 2 3 2 2 2" xfId="39030" xr:uid="{04954537-2BFB-43CF-BEF5-0600A570EBE2}"/>
    <cellStyle name="40% - Accent3 2 4 2 2 3 2 3" xfId="31427" xr:uid="{4FA54244-A014-4D5C-9EDC-54913057A1E1}"/>
    <cellStyle name="40% - Accent3 2 4 2 2 3 3" xfId="24058" xr:uid="{A8C1D497-A6A3-4B91-B301-8424F8DA7A35}"/>
    <cellStyle name="40% - Accent3 2 4 2 2 3 3 2" xfId="39029" xr:uid="{A0A6AF1E-DA9F-4ABF-8651-56864CECC988}"/>
    <cellStyle name="40% - Accent3 2 4 2 2 3 4" xfId="31426" xr:uid="{4CB50FB1-9F9C-40EB-ACC9-27B15CEF176D}"/>
    <cellStyle name="40% - Accent3 2 4 2 2 4" xfId="6435" xr:uid="{00000000-0005-0000-0000-0000AE0C0000}"/>
    <cellStyle name="40% - Accent3 2 4 2 2 4 2" xfId="24060" xr:uid="{92C1FA7C-38AE-4972-AB83-AD6DFEAE6425}"/>
    <cellStyle name="40% - Accent3 2 4 2 2 4 2 2" xfId="39031" xr:uid="{41C10330-9D87-457D-B928-EDEDCB889677}"/>
    <cellStyle name="40% - Accent3 2 4 2 2 4 3" xfId="31428" xr:uid="{44DC0BFA-6D82-4535-B6A4-000F9F43F68F}"/>
    <cellStyle name="40% - Accent3 2 4 2 2 5" xfId="24054" xr:uid="{C3E56634-C42A-4083-BDD2-D1EF4FE6DDAE}"/>
    <cellStyle name="40% - Accent3 2 4 2 2 5 2" xfId="39025" xr:uid="{89693E7B-0E33-4B5D-97A0-BB876FD625F3}"/>
    <cellStyle name="40% - Accent3 2 4 2 2 6" xfId="31422" xr:uid="{09E8B933-2E9D-4394-8AE0-C815EF0A2CD3}"/>
    <cellStyle name="40% - Accent3 2 4 2 3" xfId="6436" xr:uid="{00000000-0005-0000-0000-0000AF0C0000}"/>
    <cellStyle name="40% - Accent3 2 4 2 3 2" xfId="6437" xr:uid="{00000000-0005-0000-0000-0000B00C0000}"/>
    <cellStyle name="40% - Accent3 2 4 2 3 2 2" xfId="6438" xr:uid="{00000000-0005-0000-0000-0000B10C0000}"/>
    <cellStyle name="40% - Accent3 2 4 2 3 2 2 2" xfId="24063" xr:uid="{5A35856C-B8B9-4551-812D-A804BEF21C1A}"/>
    <cellStyle name="40% - Accent3 2 4 2 3 2 2 2 2" xfId="39034" xr:uid="{0BC0F3B3-49A1-44F5-B3CA-676A4684F284}"/>
    <cellStyle name="40% - Accent3 2 4 2 3 2 2 3" xfId="31431" xr:uid="{8C908D99-F84E-485C-A982-C2038A2CB030}"/>
    <cellStyle name="40% - Accent3 2 4 2 3 2 3" xfId="6439" xr:uid="{00000000-0005-0000-0000-0000B20C0000}"/>
    <cellStyle name="40% - Accent3 2 4 2 3 2 3 2" xfId="24064" xr:uid="{2BB6242B-14AA-4EE5-A057-9C00D295B943}"/>
    <cellStyle name="40% - Accent3 2 4 2 3 2 3 2 2" xfId="39035" xr:uid="{911D2BE0-3F0E-42B1-BDD3-D0E0B082664A}"/>
    <cellStyle name="40% - Accent3 2 4 2 3 2 3 3" xfId="31432" xr:uid="{3FE8A3AE-3CAF-425F-BD13-CD3A1747A78F}"/>
    <cellStyle name="40% - Accent3 2 4 2 3 2 4" xfId="24062" xr:uid="{4A5116F4-C7F5-47E9-9E31-792222BF2A68}"/>
    <cellStyle name="40% - Accent3 2 4 2 3 2 4 2" xfId="39033" xr:uid="{36E7E80B-D831-422A-ACF9-86902B624C41}"/>
    <cellStyle name="40% - Accent3 2 4 2 3 2 5" xfId="31430" xr:uid="{9CE0FACA-5C36-4AB0-A364-40B7C25369E0}"/>
    <cellStyle name="40% - Accent3 2 4 2 3 3" xfId="6440" xr:uid="{00000000-0005-0000-0000-0000B30C0000}"/>
    <cellStyle name="40% - Accent3 2 4 2 3 3 2" xfId="6441" xr:uid="{00000000-0005-0000-0000-0000B40C0000}"/>
    <cellStyle name="40% - Accent3 2 4 2 3 3 2 2" xfId="24066" xr:uid="{3C6CACA2-40D1-4991-995E-EFC91FB30C2B}"/>
    <cellStyle name="40% - Accent3 2 4 2 3 3 2 2 2" xfId="39037" xr:uid="{6F9C5527-F7A4-45E4-BE01-32448F3D3760}"/>
    <cellStyle name="40% - Accent3 2 4 2 3 3 2 3" xfId="31434" xr:uid="{19AFD4A5-B011-44EA-A180-1271CEEE025C}"/>
    <cellStyle name="40% - Accent3 2 4 2 3 3 3" xfId="24065" xr:uid="{6551E564-0370-473A-90AD-16CC7703699A}"/>
    <cellStyle name="40% - Accent3 2 4 2 3 3 3 2" xfId="39036" xr:uid="{C4D2CDA0-F79B-4655-A16B-AA7A91C40CA2}"/>
    <cellStyle name="40% - Accent3 2 4 2 3 3 4" xfId="31433" xr:uid="{B187B4E0-32CE-446E-AB55-0157E369F4D2}"/>
    <cellStyle name="40% - Accent3 2 4 2 3 4" xfId="6442" xr:uid="{00000000-0005-0000-0000-0000B50C0000}"/>
    <cellStyle name="40% - Accent3 2 4 2 3 4 2" xfId="24067" xr:uid="{929E02BD-2B7F-4C8D-9C7D-EEEADB3C98CC}"/>
    <cellStyle name="40% - Accent3 2 4 2 3 4 2 2" xfId="39038" xr:uid="{5B27B25F-9126-4A84-B8FE-2092F417CFBF}"/>
    <cellStyle name="40% - Accent3 2 4 2 3 4 3" xfId="31435" xr:uid="{9BBCE031-DAE0-415D-B48E-600780C71576}"/>
    <cellStyle name="40% - Accent3 2 4 2 3 5" xfId="24061" xr:uid="{41E20A37-B939-45C7-88DC-FE89B59BBACB}"/>
    <cellStyle name="40% - Accent3 2 4 2 3 5 2" xfId="39032" xr:uid="{CBBB07E5-6812-4EF4-B812-7226EF0A0E13}"/>
    <cellStyle name="40% - Accent3 2 4 2 3 6" xfId="31429" xr:uid="{C5176572-04F5-4634-A56F-9A261EA7976C}"/>
    <cellStyle name="40% - Accent3 2 4 2 4" xfId="6443" xr:uid="{00000000-0005-0000-0000-0000B60C0000}"/>
    <cellStyle name="40% - Accent3 2 4 2 4 2" xfId="6444" xr:uid="{00000000-0005-0000-0000-0000B70C0000}"/>
    <cellStyle name="40% - Accent3 2 4 2 4 2 2" xfId="24069" xr:uid="{6C4F575D-A29B-41F3-9453-D6414C8746A0}"/>
    <cellStyle name="40% - Accent3 2 4 2 4 2 2 2" xfId="39040" xr:uid="{921ED8AC-7BA1-46D2-9C44-A5F4BC62AB36}"/>
    <cellStyle name="40% - Accent3 2 4 2 4 2 3" xfId="31437" xr:uid="{2609360A-A8CF-4B22-964A-A8FA91610DCB}"/>
    <cellStyle name="40% - Accent3 2 4 2 4 3" xfId="6445" xr:uid="{00000000-0005-0000-0000-0000B80C0000}"/>
    <cellStyle name="40% - Accent3 2 4 2 4 3 2" xfId="24070" xr:uid="{6EF2B1B2-473D-44F9-8CDA-164699D9053D}"/>
    <cellStyle name="40% - Accent3 2 4 2 4 3 2 2" xfId="39041" xr:uid="{68213FB1-844D-4174-85A5-1B6BDA48955A}"/>
    <cellStyle name="40% - Accent3 2 4 2 4 3 3" xfId="31438" xr:uid="{FE4B99FC-619A-4B70-973A-A64009FA66CA}"/>
    <cellStyle name="40% - Accent3 2 4 2 4 4" xfId="24068" xr:uid="{705982D2-ECA3-42DB-BC0E-F69CE565909C}"/>
    <cellStyle name="40% - Accent3 2 4 2 4 4 2" xfId="39039" xr:uid="{4859308D-8FE8-4A99-8C4F-F7ED26E4D936}"/>
    <cellStyle name="40% - Accent3 2 4 2 4 5" xfId="31436" xr:uid="{61149F90-3D51-4BAA-9605-0874D0BA791F}"/>
    <cellStyle name="40% - Accent3 2 4 2 5" xfId="6446" xr:uid="{00000000-0005-0000-0000-0000B90C0000}"/>
    <cellStyle name="40% - Accent3 2 4 2 5 2" xfId="24071" xr:uid="{686EA80D-86F8-4E3E-8E1A-1558C8455874}"/>
    <cellStyle name="40% - Accent3 2 4 2 5 2 2" xfId="39042" xr:uid="{F364647E-6D30-421E-90FA-73EA4084FC21}"/>
    <cellStyle name="40% - Accent3 2 4 2 5 3" xfId="31439" xr:uid="{D2FD36DE-A442-4606-9AB5-92D88098B440}"/>
    <cellStyle name="40% - Accent3 2 4 2 6" xfId="6447" xr:uid="{00000000-0005-0000-0000-0000BA0C0000}"/>
    <cellStyle name="40% - Accent3 2 4 2 6 2" xfId="6448" xr:uid="{00000000-0005-0000-0000-0000BB0C0000}"/>
    <cellStyle name="40% - Accent3 2 4 2 6 2 2" xfId="24073" xr:uid="{932C6103-1ADA-4FAA-89EE-F5F5A3FF236B}"/>
    <cellStyle name="40% - Accent3 2 4 2 6 2 2 2" xfId="39044" xr:uid="{732E0DC3-CC4D-4FF9-A386-73DE026BEFAE}"/>
    <cellStyle name="40% - Accent3 2 4 2 6 2 3" xfId="31441" xr:uid="{6398F588-C114-4178-B649-CA4CA1243C92}"/>
    <cellStyle name="40% - Accent3 2 4 2 6 3" xfId="24072" xr:uid="{411F6C1F-5837-4F8D-BB2A-F2AC42C6F447}"/>
    <cellStyle name="40% - Accent3 2 4 2 6 3 2" xfId="39043" xr:uid="{42B2D952-BAFD-4287-BEA5-EAECAD0841A0}"/>
    <cellStyle name="40% - Accent3 2 4 2 6 4" xfId="31440" xr:uid="{1B978CE9-BCB5-4433-B4B0-918259DDF248}"/>
    <cellStyle name="40% - Accent3 2 4 2 7" xfId="6449" xr:uid="{00000000-0005-0000-0000-0000BC0C0000}"/>
    <cellStyle name="40% - Accent3 2 4 2 7 2" xfId="24074" xr:uid="{48847B08-2DA6-44B7-AB5F-35D2D2A20F2A}"/>
    <cellStyle name="40% - Accent3 2 4 2 7 2 2" xfId="39045" xr:uid="{A3BDD546-34B6-4671-8E32-5B540BAEEDD2}"/>
    <cellStyle name="40% - Accent3 2 4 2 7 3" xfId="31442" xr:uid="{12C8C35D-D3D8-4C13-A8F9-D7458F891A14}"/>
    <cellStyle name="40% - Accent3 2 4 2 8" xfId="24053" xr:uid="{8F371D18-ECF0-46F4-A73A-6F20DB6E2E60}"/>
    <cellStyle name="40% - Accent3 2 4 2 8 2" xfId="39024" xr:uid="{2A96337F-6260-49D9-9AAA-30FE65FA8946}"/>
    <cellStyle name="40% - Accent3 2 4 2 9" xfId="31421" xr:uid="{4A2C54BD-024C-4ACE-806B-F38373AC80DE}"/>
    <cellStyle name="40% - Accent3 2 4 3" xfId="6450" xr:uid="{00000000-0005-0000-0000-0000BD0C0000}"/>
    <cellStyle name="40% - Accent3 2 4 3 2" xfId="6451" xr:uid="{00000000-0005-0000-0000-0000BE0C0000}"/>
    <cellStyle name="40% - Accent3 2 4 3 2 2" xfId="6452" xr:uid="{00000000-0005-0000-0000-0000BF0C0000}"/>
    <cellStyle name="40% - Accent3 2 4 3 2 2 2" xfId="24077" xr:uid="{414ACB55-D2CA-479C-B7E0-737352512A70}"/>
    <cellStyle name="40% - Accent3 2 4 3 2 2 2 2" xfId="39048" xr:uid="{D09363DD-4F3B-407C-A3F8-C15A57B8B3CB}"/>
    <cellStyle name="40% - Accent3 2 4 3 2 2 3" xfId="31445" xr:uid="{EC72BDC2-710B-4902-B81E-BC829178B1B8}"/>
    <cellStyle name="40% - Accent3 2 4 3 2 3" xfId="6453" xr:uid="{00000000-0005-0000-0000-0000C00C0000}"/>
    <cellStyle name="40% - Accent3 2 4 3 2 3 2" xfId="24078" xr:uid="{E4E74D88-287D-402C-A88C-DD9A67D24E54}"/>
    <cellStyle name="40% - Accent3 2 4 3 2 3 2 2" xfId="39049" xr:uid="{43AB4D20-79B1-4556-B8CB-0C72C05DACC7}"/>
    <cellStyle name="40% - Accent3 2 4 3 2 3 3" xfId="31446" xr:uid="{6FAC6DE9-5A3C-4196-AEEC-329D918B6872}"/>
    <cellStyle name="40% - Accent3 2 4 3 2 4" xfId="24076" xr:uid="{BEAC33C7-C4EC-485E-B42B-4A1985C01687}"/>
    <cellStyle name="40% - Accent3 2 4 3 2 4 2" xfId="39047" xr:uid="{BD46B0EF-56CA-472A-966F-06AEEACD8F4E}"/>
    <cellStyle name="40% - Accent3 2 4 3 2 5" xfId="31444" xr:uid="{50835413-9A63-4BB8-B252-8D3C927ABA5C}"/>
    <cellStyle name="40% - Accent3 2 4 3 3" xfId="6454" xr:uid="{00000000-0005-0000-0000-0000C10C0000}"/>
    <cellStyle name="40% - Accent3 2 4 3 3 2" xfId="6455" xr:uid="{00000000-0005-0000-0000-0000C20C0000}"/>
    <cellStyle name="40% - Accent3 2 4 3 3 2 2" xfId="24080" xr:uid="{AADD75F0-ADCA-4437-971B-6CD1AA5E0CBA}"/>
    <cellStyle name="40% - Accent3 2 4 3 3 2 2 2" xfId="39051" xr:uid="{C28CC5E9-CCEA-43E2-81DC-017E2AD75E4E}"/>
    <cellStyle name="40% - Accent3 2 4 3 3 2 3" xfId="31448" xr:uid="{1D60FECD-3783-462D-92BB-B86255A2CEEC}"/>
    <cellStyle name="40% - Accent3 2 4 3 3 3" xfId="24079" xr:uid="{8E7BE6B8-EEDA-465C-B4D6-FDD7DADC23DC}"/>
    <cellStyle name="40% - Accent3 2 4 3 3 3 2" xfId="39050" xr:uid="{754BCF39-51FE-4341-B626-F7B8BCA08421}"/>
    <cellStyle name="40% - Accent3 2 4 3 3 4" xfId="31447" xr:uid="{F849278E-03E3-436D-BAAB-DBB3CA78E167}"/>
    <cellStyle name="40% - Accent3 2 4 3 4" xfId="6456" xr:uid="{00000000-0005-0000-0000-0000C30C0000}"/>
    <cellStyle name="40% - Accent3 2 4 3 4 2" xfId="24081" xr:uid="{D9A706FB-3FA6-4421-9B81-BBAC5B45C200}"/>
    <cellStyle name="40% - Accent3 2 4 3 4 2 2" xfId="39052" xr:uid="{80DF0326-A245-452C-B7A7-A8F2B7F15CB6}"/>
    <cellStyle name="40% - Accent3 2 4 3 4 3" xfId="31449" xr:uid="{203B8DDB-6465-4F88-BB5B-ED9817A39E8C}"/>
    <cellStyle name="40% - Accent3 2 4 3 5" xfId="24075" xr:uid="{138610D0-F451-40B5-81C5-29A95A31569C}"/>
    <cellStyle name="40% - Accent3 2 4 3 5 2" xfId="39046" xr:uid="{B31FAC35-393D-4172-BA4C-AAB2E04E05BC}"/>
    <cellStyle name="40% - Accent3 2 4 3 6" xfId="31443" xr:uid="{AF6A4D4C-35E3-4976-B315-FB81F9682272}"/>
    <cellStyle name="40% - Accent3 2 4 4" xfId="6457" xr:uid="{00000000-0005-0000-0000-0000C40C0000}"/>
    <cellStyle name="40% - Accent3 2 4 4 2" xfId="6458" xr:uid="{00000000-0005-0000-0000-0000C50C0000}"/>
    <cellStyle name="40% - Accent3 2 4 4 2 2" xfId="6459" xr:uid="{00000000-0005-0000-0000-0000C60C0000}"/>
    <cellStyle name="40% - Accent3 2 4 4 2 2 2" xfId="24084" xr:uid="{11C4039C-8F18-4D83-8CA1-DA695E43062B}"/>
    <cellStyle name="40% - Accent3 2 4 4 2 2 2 2" xfId="39055" xr:uid="{777CCF07-BDE6-4CCC-AA37-A378C33B975B}"/>
    <cellStyle name="40% - Accent3 2 4 4 2 2 3" xfId="31452" xr:uid="{C16C7858-AF7A-474E-A7DE-FA1ABBCB5E04}"/>
    <cellStyle name="40% - Accent3 2 4 4 2 3" xfId="6460" xr:uid="{00000000-0005-0000-0000-0000C70C0000}"/>
    <cellStyle name="40% - Accent3 2 4 4 2 3 2" xfId="24085" xr:uid="{3B2B69CC-7FD5-437D-9E2C-7DD1D01A47B5}"/>
    <cellStyle name="40% - Accent3 2 4 4 2 3 2 2" xfId="39056" xr:uid="{35DE027C-958D-471E-9B01-C2D8909027B5}"/>
    <cellStyle name="40% - Accent3 2 4 4 2 3 3" xfId="31453" xr:uid="{D378687E-D060-4BB9-9B89-28F85EA025D5}"/>
    <cellStyle name="40% - Accent3 2 4 4 2 4" xfId="24083" xr:uid="{76EBC6AC-5A77-4784-B705-A0BB10A81741}"/>
    <cellStyle name="40% - Accent3 2 4 4 2 4 2" xfId="39054" xr:uid="{0A3E0C17-B160-4F6B-BA2A-4902B4B0FF72}"/>
    <cellStyle name="40% - Accent3 2 4 4 2 5" xfId="31451" xr:uid="{6F7CC9E2-F280-4FA1-ABFC-A2E1FDBF605E}"/>
    <cellStyle name="40% - Accent3 2 4 4 3" xfId="6461" xr:uid="{00000000-0005-0000-0000-0000C80C0000}"/>
    <cellStyle name="40% - Accent3 2 4 4 3 2" xfId="6462" xr:uid="{00000000-0005-0000-0000-0000C90C0000}"/>
    <cellStyle name="40% - Accent3 2 4 4 3 2 2" xfId="24087" xr:uid="{CA2D5936-EC9A-466F-BEDB-98D05B9C6111}"/>
    <cellStyle name="40% - Accent3 2 4 4 3 2 2 2" xfId="39058" xr:uid="{4CEE9D51-3CE7-438E-8554-DEE059F4DC9A}"/>
    <cellStyle name="40% - Accent3 2 4 4 3 2 3" xfId="31455" xr:uid="{23D85C3F-7ED2-423D-9B49-43FC4C39E324}"/>
    <cellStyle name="40% - Accent3 2 4 4 3 3" xfId="24086" xr:uid="{60947479-50CB-4174-BDD3-6836FE97EDEC}"/>
    <cellStyle name="40% - Accent3 2 4 4 3 3 2" xfId="39057" xr:uid="{E31F86D9-AEEE-42E8-9C9B-8E023E6FEBD9}"/>
    <cellStyle name="40% - Accent3 2 4 4 3 4" xfId="31454" xr:uid="{DF377613-D099-48A9-9C35-A6C38AE9A3BB}"/>
    <cellStyle name="40% - Accent3 2 4 4 4" xfId="6463" xr:uid="{00000000-0005-0000-0000-0000CA0C0000}"/>
    <cellStyle name="40% - Accent3 2 4 4 4 2" xfId="24088" xr:uid="{3B9B219A-3A52-47F1-A8BA-23E6D214D213}"/>
    <cellStyle name="40% - Accent3 2 4 4 4 2 2" xfId="39059" xr:uid="{C97D221A-CB19-4B42-8CF4-27C3F418A564}"/>
    <cellStyle name="40% - Accent3 2 4 4 4 3" xfId="31456" xr:uid="{3F32FC46-C4CC-42A5-AD80-DA812DDF4EB1}"/>
    <cellStyle name="40% - Accent3 2 4 4 5" xfId="24082" xr:uid="{2CA13CE8-BDA7-444E-9D1C-E853A86BE0AD}"/>
    <cellStyle name="40% - Accent3 2 4 4 5 2" xfId="39053" xr:uid="{73D41DEF-35EF-4137-85AA-BE9321776D3A}"/>
    <cellStyle name="40% - Accent3 2 4 4 6" xfId="31450" xr:uid="{D31879F8-F2F1-4C60-910E-A0690742EBE3}"/>
    <cellStyle name="40% - Accent3 2 4 5" xfId="6464" xr:uid="{00000000-0005-0000-0000-0000CB0C0000}"/>
    <cellStyle name="40% - Accent3 2 4 5 2" xfId="6465" xr:uid="{00000000-0005-0000-0000-0000CC0C0000}"/>
    <cellStyle name="40% - Accent3 2 4 5 2 2" xfId="24090" xr:uid="{384B1FBA-D359-4649-B59B-5A6FB011349F}"/>
    <cellStyle name="40% - Accent3 2 4 5 2 2 2" xfId="39061" xr:uid="{C5BF4A94-6BF0-47A6-A503-CD3A952D22E0}"/>
    <cellStyle name="40% - Accent3 2 4 5 2 3" xfId="31458" xr:uid="{519D1918-79CF-41C5-885B-15356B2EE8BA}"/>
    <cellStyle name="40% - Accent3 2 4 5 3" xfId="6466" xr:uid="{00000000-0005-0000-0000-0000CD0C0000}"/>
    <cellStyle name="40% - Accent3 2 4 5 3 2" xfId="24091" xr:uid="{55E6EB01-F3F0-4D99-AEDD-883CEDDA0747}"/>
    <cellStyle name="40% - Accent3 2 4 5 3 2 2" xfId="39062" xr:uid="{92170326-78E5-4FEE-9B5E-ECEDABC4578C}"/>
    <cellStyle name="40% - Accent3 2 4 5 3 3" xfId="31459" xr:uid="{AC01879A-6E9A-495C-A17E-C50DB8D360B8}"/>
    <cellStyle name="40% - Accent3 2 4 5 4" xfId="24089" xr:uid="{2C8CCF2F-67C8-4589-AF85-C9929808E86F}"/>
    <cellStyle name="40% - Accent3 2 4 5 4 2" xfId="39060" xr:uid="{0B53545E-637B-4957-BDE6-BF051E3EA2A1}"/>
    <cellStyle name="40% - Accent3 2 4 5 5" xfId="31457" xr:uid="{4F0C098E-0ACE-4CAB-BFB8-94D12F888C78}"/>
    <cellStyle name="40% - Accent3 2 4 6" xfId="6467" xr:uid="{00000000-0005-0000-0000-0000CE0C0000}"/>
    <cellStyle name="40% - Accent3 2 4 6 2" xfId="24092" xr:uid="{3CAB5F69-F67E-4CF5-A235-153DF50FF3CE}"/>
    <cellStyle name="40% - Accent3 2 4 6 2 2" xfId="39063" xr:uid="{05308769-5F56-4B5D-9074-FBBB4CE91316}"/>
    <cellStyle name="40% - Accent3 2 4 6 3" xfId="31460" xr:uid="{53C3058B-10C4-4F79-8EBD-27C8DD5ED01F}"/>
    <cellStyle name="40% - Accent3 2 4 7" xfId="6468" xr:uid="{00000000-0005-0000-0000-0000CF0C0000}"/>
    <cellStyle name="40% - Accent3 2 4 7 2" xfId="6469" xr:uid="{00000000-0005-0000-0000-0000D00C0000}"/>
    <cellStyle name="40% - Accent3 2 4 7 2 2" xfId="24094" xr:uid="{4161129F-BA83-488D-9909-25DBE544597C}"/>
    <cellStyle name="40% - Accent3 2 4 7 2 2 2" xfId="39065" xr:uid="{B23FCE9A-324E-48A3-AE76-91DC2D356B0C}"/>
    <cellStyle name="40% - Accent3 2 4 7 2 3" xfId="31462" xr:uid="{FC4C61AD-0F74-43BA-A55D-AA6AEFD0FFD5}"/>
    <cellStyle name="40% - Accent3 2 4 7 3" xfId="24093" xr:uid="{5E12F976-8AB9-47EE-9FD4-5292F633FA36}"/>
    <cellStyle name="40% - Accent3 2 4 7 3 2" xfId="39064" xr:uid="{87FFC178-DAE4-468D-9F02-91EC0F609342}"/>
    <cellStyle name="40% - Accent3 2 4 7 4" xfId="31461" xr:uid="{F3AAA4AE-703F-4319-8FD1-A198339148D5}"/>
    <cellStyle name="40% - Accent3 2 4 8" xfId="6470" xr:uid="{00000000-0005-0000-0000-0000D10C0000}"/>
    <cellStyle name="40% - Accent3 2 4 8 2" xfId="24095" xr:uid="{4AE82117-3B8F-4C49-855A-9FCE9720B204}"/>
    <cellStyle name="40% - Accent3 2 4 8 2 2" xfId="39066" xr:uid="{02115D5E-3616-4591-A3C2-5AB76CFB6B99}"/>
    <cellStyle name="40% - Accent3 2 4 8 3" xfId="31463" xr:uid="{9D9910CC-BE4C-4B8D-AC62-E99B3E19725F}"/>
    <cellStyle name="40% - Accent3 2 4 9" xfId="24052" xr:uid="{93EE9BC7-9469-4EA8-9E41-2E296FCEA324}"/>
    <cellStyle name="40% - Accent3 2 4 9 2" xfId="39023" xr:uid="{7CCECF2F-00BC-4836-B7C5-5884ED4A03E9}"/>
    <cellStyle name="40% - Accent3 2 5" xfId="6471" xr:uid="{00000000-0005-0000-0000-0000D20C0000}"/>
    <cellStyle name="40% - Accent3 2 5 10" xfId="31464" xr:uid="{97042B90-595B-4DC2-AC0D-4A94D9419CB0}"/>
    <cellStyle name="40% - Accent3 2 5 2" xfId="6472" xr:uid="{00000000-0005-0000-0000-0000D30C0000}"/>
    <cellStyle name="40% - Accent3 2 5 2 2" xfId="6473" xr:uid="{00000000-0005-0000-0000-0000D40C0000}"/>
    <cellStyle name="40% - Accent3 2 5 2 2 2" xfId="6474" xr:uid="{00000000-0005-0000-0000-0000D50C0000}"/>
    <cellStyle name="40% - Accent3 2 5 2 2 2 2" xfId="6475" xr:uid="{00000000-0005-0000-0000-0000D60C0000}"/>
    <cellStyle name="40% - Accent3 2 5 2 2 2 2 2" xfId="24100" xr:uid="{A5607357-D41C-4FF5-9B67-F49FDDB5A7FA}"/>
    <cellStyle name="40% - Accent3 2 5 2 2 2 2 2 2" xfId="39071" xr:uid="{BB352818-962A-4F4D-A30A-88BC3CD49C04}"/>
    <cellStyle name="40% - Accent3 2 5 2 2 2 2 3" xfId="31468" xr:uid="{7448B999-F11E-4A1A-9BF7-682B213A63BB}"/>
    <cellStyle name="40% - Accent3 2 5 2 2 2 3" xfId="6476" xr:uid="{00000000-0005-0000-0000-0000D70C0000}"/>
    <cellStyle name="40% - Accent3 2 5 2 2 2 3 2" xfId="24101" xr:uid="{B4A9D78B-CF00-4EEB-AB5D-BAFA6347908C}"/>
    <cellStyle name="40% - Accent3 2 5 2 2 2 3 2 2" xfId="39072" xr:uid="{C96106EA-C6E6-4C48-955A-B6A34EC28E46}"/>
    <cellStyle name="40% - Accent3 2 5 2 2 2 3 3" xfId="31469" xr:uid="{0244B742-0366-485B-9D2E-BE8DDFF26C5F}"/>
    <cellStyle name="40% - Accent3 2 5 2 2 2 4" xfId="24099" xr:uid="{7082E84B-6EB2-49D5-AAE7-D8BFE2BDD45D}"/>
    <cellStyle name="40% - Accent3 2 5 2 2 2 4 2" xfId="39070" xr:uid="{D5726DEE-875F-4B51-8C07-B3A9D8E1F8F8}"/>
    <cellStyle name="40% - Accent3 2 5 2 2 2 5" xfId="31467" xr:uid="{84325C3B-B694-45D0-A703-770CCCDBCD2C}"/>
    <cellStyle name="40% - Accent3 2 5 2 2 3" xfId="6477" xr:uid="{00000000-0005-0000-0000-0000D80C0000}"/>
    <cellStyle name="40% - Accent3 2 5 2 2 3 2" xfId="6478" xr:uid="{00000000-0005-0000-0000-0000D90C0000}"/>
    <cellStyle name="40% - Accent3 2 5 2 2 3 2 2" xfId="24103" xr:uid="{B920F894-4D44-4186-A553-D5C05A6C26B0}"/>
    <cellStyle name="40% - Accent3 2 5 2 2 3 2 2 2" xfId="39074" xr:uid="{E14A04D2-B005-45C8-9AA8-4E8BB27207BA}"/>
    <cellStyle name="40% - Accent3 2 5 2 2 3 2 3" xfId="31471" xr:uid="{444D5E9B-FCD1-4C84-BD53-709A46ABBF1A}"/>
    <cellStyle name="40% - Accent3 2 5 2 2 3 3" xfId="24102" xr:uid="{04C78A95-935A-496F-AFE8-D11E0EE62379}"/>
    <cellStyle name="40% - Accent3 2 5 2 2 3 3 2" xfId="39073" xr:uid="{CAC5359A-9A94-49B3-8AD8-FB8AE69CFE51}"/>
    <cellStyle name="40% - Accent3 2 5 2 2 3 4" xfId="31470" xr:uid="{B3C8A2E6-A74A-4554-AB55-D95B1120E8BD}"/>
    <cellStyle name="40% - Accent3 2 5 2 2 4" xfId="6479" xr:uid="{00000000-0005-0000-0000-0000DA0C0000}"/>
    <cellStyle name="40% - Accent3 2 5 2 2 4 2" xfId="24104" xr:uid="{5A0EDAE5-71E9-4EBC-B24A-B76EC7D29D72}"/>
    <cellStyle name="40% - Accent3 2 5 2 2 4 2 2" xfId="39075" xr:uid="{235933E8-FD2F-4216-B9F9-BD75F45EA353}"/>
    <cellStyle name="40% - Accent3 2 5 2 2 4 3" xfId="31472" xr:uid="{B5B68174-264C-4048-9159-47C1727E689D}"/>
    <cellStyle name="40% - Accent3 2 5 2 2 5" xfId="24098" xr:uid="{08CC550B-897B-43B7-9B54-14660037EA0E}"/>
    <cellStyle name="40% - Accent3 2 5 2 2 5 2" xfId="39069" xr:uid="{043BACD8-6C9C-4E1D-BB71-8BA4C120AD8A}"/>
    <cellStyle name="40% - Accent3 2 5 2 2 6" xfId="31466" xr:uid="{3B3B1FDC-EDCA-4BE8-89E7-E7843F9E137E}"/>
    <cellStyle name="40% - Accent3 2 5 2 3" xfId="6480" xr:uid="{00000000-0005-0000-0000-0000DB0C0000}"/>
    <cellStyle name="40% - Accent3 2 5 2 3 2" xfId="6481" xr:uid="{00000000-0005-0000-0000-0000DC0C0000}"/>
    <cellStyle name="40% - Accent3 2 5 2 3 2 2" xfId="6482" xr:uid="{00000000-0005-0000-0000-0000DD0C0000}"/>
    <cellStyle name="40% - Accent3 2 5 2 3 2 2 2" xfId="24107" xr:uid="{2801F3D9-F1A3-44D6-BBBA-D0240D6FA812}"/>
    <cellStyle name="40% - Accent3 2 5 2 3 2 2 2 2" xfId="39078" xr:uid="{4BDC0BDC-AD00-42B9-B85F-287B2722E474}"/>
    <cellStyle name="40% - Accent3 2 5 2 3 2 2 3" xfId="31475" xr:uid="{EAFC5D6F-2D42-475F-9678-FB94228BADF5}"/>
    <cellStyle name="40% - Accent3 2 5 2 3 2 3" xfId="6483" xr:uid="{00000000-0005-0000-0000-0000DE0C0000}"/>
    <cellStyle name="40% - Accent3 2 5 2 3 2 3 2" xfId="24108" xr:uid="{F0308BB5-5592-4F8E-BE9F-0D1BBA4053C2}"/>
    <cellStyle name="40% - Accent3 2 5 2 3 2 3 2 2" xfId="39079" xr:uid="{A02E3D6B-5BDE-4D78-9196-FA4F10669B98}"/>
    <cellStyle name="40% - Accent3 2 5 2 3 2 3 3" xfId="31476" xr:uid="{2303E65C-0810-4EE1-B028-ADCC0B14F69E}"/>
    <cellStyle name="40% - Accent3 2 5 2 3 2 4" xfId="24106" xr:uid="{34DB10A8-6F44-4ECA-803D-20E9CBB76ED6}"/>
    <cellStyle name="40% - Accent3 2 5 2 3 2 4 2" xfId="39077" xr:uid="{C761537D-5259-4408-BFE1-32B4B270639F}"/>
    <cellStyle name="40% - Accent3 2 5 2 3 2 5" xfId="31474" xr:uid="{87FBE971-7613-458C-928D-53DFBB0C0B26}"/>
    <cellStyle name="40% - Accent3 2 5 2 3 3" xfId="6484" xr:uid="{00000000-0005-0000-0000-0000DF0C0000}"/>
    <cellStyle name="40% - Accent3 2 5 2 3 3 2" xfId="6485" xr:uid="{00000000-0005-0000-0000-0000E00C0000}"/>
    <cellStyle name="40% - Accent3 2 5 2 3 3 2 2" xfId="24110" xr:uid="{F1F7C89E-24F9-4CD0-A0E1-B06895DDB313}"/>
    <cellStyle name="40% - Accent3 2 5 2 3 3 2 2 2" xfId="39081" xr:uid="{EAB0B612-C6A0-485F-AD4D-B416E8F4FC5C}"/>
    <cellStyle name="40% - Accent3 2 5 2 3 3 2 3" xfId="31478" xr:uid="{3E14AD0E-69AE-495B-B2A6-50829BA4C171}"/>
    <cellStyle name="40% - Accent3 2 5 2 3 3 3" xfId="24109" xr:uid="{F584948B-45F5-4580-AD08-79B79C6B5BA8}"/>
    <cellStyle name="40% - Accent3 2 5 2 3 3 3 2" xfId="39080" xr:uid="{D3B85CC7-5EF9-475C-B7D1-E614781E9FF6}"/>
    <cellStyle name="40% - Accent3 2 5 2 3 3 4" xfId="31477" xr:uid="{CD5C7827-B1AD-4FF4-B134-0A4FC87D10E3}"/>
    <cellStyle name="40% - Accent3 2 5 2 3 4" xfId="6486" xr:uid="{00000000-0005-0000-0000-0000E10C0000}"/>
    <cellStyle name="40% - Accent3 2 5 2 3 4 2" xfId="24111" xr:uid="{6993BEFC-5181-40A3-AA11-0A7D471F88A8}"/>
    <cellStyle name="40% - Accent3 2 5 2 3 4 2 2" xfId="39082" xr:uid="{E1C23E92-B6B3-44F5-824F-624AB49A0CFB}"/>
    <cellStyle name="40% - Accent3 2 5 2 3 4 3" xfId="31479" xr:uid="{7C2B8E74-A5C7-4387-BEF8-A23C89C14A3E}"/>
    <cellStyle name="40% - Accent3 2 5 2 3 5" xfId="24105" xr:uid="{99BB6231-DCFF-48D4-9B87-072A37465D87}"/>
    <cellStyle name="40% - Accent3 2 5 2 3 5 2" xfId="39076" xr:uid="{0E770349-63AB-4E4E-92D0-CE11A636C6CA}"/>
    <cellStyle name="40% - Accent3 2 5 2 3 6" xfId="31473" xr:uid="{93C0442C-EE0D-4E18-A736-29F0BDB23328}"/>
    <cellStyle name="40% - Accent3 2 5 2 4" xfId="6487" xr:uid="{00000000-0005-0000-0000-0000E20C0000}"/>
    <cellStyle name="40% - Accent3 2 5 2 4 2" xfId="6488" xr:uid="{00000000-0005-0000-0000-0000E30C0000}"/>
    <cellStyle name="40% - Accent3 2 5 2 4 2 2" xfId="24113" xr:uid="{0D85C663-63FE-469B-A40C-069F5BF62681}"/>
    <cellStyle name="40% - Accent3 2 5 2 4 2 2 2" xfId="39084" xr:uid="{F225EFA2-4D91-44D3-A536-0BA41DD7D417}"/>
    <cellStyle name="40% - Accent3 2 5 2 4 2 3" xfId="31481" xr:uid="{B49F1093-4009-4AC2-98E5-08640CBDD663}"/>
    <cellStyle name="40% - Accent3 2 5 2 4 3" xfId="6489" xr:uid="{00000000-0005-0000-0000-0000E40C0000}"/>
    <cellStyle name="40% - Accent3 2 5 2 4 3 2" xfId="24114" xr:uid="{402178A4-EC03-4396-A248-3246B2331B63}"/>
    <cellStyle name="40% - Accent3 2 5 2 4 3 2 2" xfId="39085" xr:uid="{52FF996F-EDF4-40C4-9BAC-AD1104F6539C}"/>
    <cellStyle name="40% - Accent3 2 5 2 4 3 3" xfId="31482" xr:uid="{F86E1186-7DBD-472A-BAF3-CCFCCDEFAF9F}"/>
    <cellStyle name="40% - Accent3 2 5 2 4 4" xfId="24112" xr:uid="{329565EC-7259-4D5B-B120-6768E70A1B6F}"/>
    <cellStyle name="40% - Accent3 2 5 2 4 4 2" xfId="39083" xr:uid="{F87C2BD9-3340-4F48-8781-76762C71807F}"/>
    <cellStyle name="40% - Accent3 2 5 2 4 5" xfId="31480" xr:uid="{34BB0B01-2D87-4952-A8E8-82E3C7909075}"/>
    <cellStyle name="40% - Accent3 2 5 2 5" xfId="6490" xr:uid="{00000000-0005-0000-0000-0000E50C0000}"/>
    <cellStyle name="40% - Accent3 2 5 2 5 2" xfId="24115" xr:uid="{778D32BF-7AE7-4CFC-8A59-D2686C70A6B1}"/>
    <cellStyle name="40% - Accent3 2 5 2 5 2 2" xfId="39086" xr:uid="{835D3C8C-C704-4412-9F5E-B3F456DFD532}"/>
    <cellStyle name="40% - Accent3 2 5 2 5 3" xfId="31483" xr:uid="{F2CBA7A2-ABB2-4F54-A70B-CD3A77C6A63F}"/>
    <cellStyle name="40% - Accent3 2 5 2 6" xfId="6491" xr:uid="{00000000-0005-0000-0000-0000E60C0000}"/>
    <cellStyle name="40% - Accent3 2 5 2 6 2" xfId="6492" xr:uid="{00000000-0005-0000-0000-0000E70C0000}"/>
    <cellStyle name="40% - Accent3 2 5 2 6 2 2" xfId="24117" xr:uid="{625781A3-1DBB-425F-8D00-C2E7860BB2E7}"/>
    <cellStyle name="40% - Accent3 2 5 2 6 2 2 2" xfId="39088" xr:uid="{A5B7174F-F7B7-45DD-A16B-6CCA5DECEAE1}"/>
    <cellStyle name="40% - Accent3 2 5 2 6 2 3" xfId="31485" xr:uid="{2C6F93F0-218B-4272-9299-982158CA8102}"/>
    <cellStyle name="40% - Accent3 2 5 2 6 3" xfId="24116" xr:uid="{96A75892-60D7-4AC5-BB9D-E3B0E552C204}"/>
    <cellStyle name="40% - Accent3 2 5 2 6 3 2" xfId="39087" xr:uid="{0EAE68A7-B59E-48D6-88B2-3E38ABE0CCEE}"/>
    <cellStyle name="40% - Accent3 2 5 2 6 4" xfId="31484" xr:uid="{53310356-DE4E-46BD-88BF-5CC47F323E45}"/>
    <cellStyle name="40% - Accent3 2 5 2 7" xfId="6493" xr:uid="{00000000-0005-0000-0000-0000E80C0000}"/>
    <cellStyle name="40% - Accent3 2 5 2 7 2" xfId="24118" xr:uid="{55692F7A-0A85-452A-9582-72050E6D9858}"/>
    <cellStyle name="40% - Accent3 2 5 2 7 2 2" xfId="39089" xr:uid="{D461C732-184E-4616-ADE8-53BB1E9FEAF3}"/>
    <cellStyle name="40% - Accent3 2 5 2 7 3" xfId="31486" xr:uid="{205908F9-6390-4C26-9C48-C873E4D667D6}"/>
    <cellStyle name="40% - Accent3 2 5 2 8" xfId="24097" xr:uid="{B4E4D6A0-FC06-4B39-BCB2-5D6CBEC01AE6}"/>
    <cellStyle name="40% - Accent3 2 5 2 8 2" xfId="39068" xr:uid="{87201F9B-7CD2-4A2F-9C29-55F75F68D4EA}"/>
    <cellStyle name="40% - Accent3 2 5 2 9" xfId="31465" xr:uid="{FD6E5A67-3AAF-4F8D-A84D-D66B85DFD145}"/>
    <cellStyle name="40% - Accent3 2 5 3" xfId="6494" xr:uid="{00000000-0005-0000-0000-0000E90C0000}"/>
    <cellStyle name="40% - Accent3 2 5 3 2" xfId="6495" xr:uid="{00000000-0005-0000-0000-0000EA0C0000}"/>
    <cellStyle name="40% - Accent3 2 5 3 2 2" xfId="6496" xr:uid="{00000000-0005-0000-0000-0000EB0C0000}"/>
    <cellStyle name="40% - Accent3 2 5 3 2 2 2" xfId="24121" xr:uid="{01DF6271-BD70-4238-BF6D-59509AEFC656}"/>
    <cellStyle name="40% - Accent3 2 5 3 2 2 2 2" xfId="39092" xr:uid="{7264E324-5F97-462A-94CD-D14D33192A44}"/>
    <cellStyle name="40% - Accent3 2 5 3 2 2 3" xfId="31489" xr:uid="{3DEC69A7-09CC-4252-BA70-C31FC4F48661}"/>
    <cellStyle name="40% - Accent3 2 5 3 2 3" xfId="6497" xr:uid="{00000000-0005-0000-0000-0000EC0C0000}"/>
    <cellStyle name="40% - Accent3 2 5 3 2 3 2" xfId="24122" xr:uid="{E78BAA2E-7102-47DA-844E-F49CF34D69AF}"/>
    <cellStyle name="40% - Accent3 2 5 3 2 3 2 2" xfId="39093" xr:uid="{FBDD5718-8CA4-492C-A373-A19A8D1E4B22}"/>
    <cellStyle name="40% - Accent3 2 5 3 2 3 3" xfId="31490" xr:uid="{B67498C2-2199-476B-AB89-EECA1EF6E954}"/>
    <cellStyle name="40% - Accent3 2 5 3 2 4" xfId="24120" xr:uid="{5636F609-37EC-48D7-884C-13D24DBE9D07}"/>
    <cellStyle name="40% - Accent3 2 5 3 2 4 2" xfId="39091" xr:uid="{903D78F0-95DE-473C-B6D2-687A3E2E44EF}"/>
    <cellStyle name="40% - Accent3 2 5 3 2 5" xfId="31488" xr:uid="{860E1136-36A8-4CFA-9DA8-C55A1C49F403}"/>
    <cellStyle name="40% - Accent3 2 5 3 3" xfId="6498" xr:uid="{00000000-0005-0000-0000-0000ED0C0000}"/>
    <cellStyle name="40% - Accent3 2 5 3 3 2" xfId="6499" xr:uid="{00000000-0005-0000-0000-0000EE0C0000}"/>
    <cellStyle name="40% - Accent3 2 5 3 3 2 2" xfId="24124" xr:uid="{B0C6787C-92F7-45E5-9ED6-4874E0E1605B}"/>
    <cellStyle name="40% - Accent3 2 5 3 3 2 2 2" xfId="39095" xr:uid="{19968D5C-629D-43FD-96DD-B4F96C8F4987}"/>
    <cellStyle name="40% - Accent3 2 5 3 3 2 3" xfId="31492" xr:uid="{E5FAA834-701E-405D-BDD9-32224546F915}"/>
    <cellStyle name="40% - Accent3 2 5 3 3 3" xfId="24123" xr:uid="{B091570D-A7F0-44D8-A378-7BE4FDE69881}"/>
    <cellStyle name="40% - Accent3 2 5 3 3 3 2" xfId="39094" xr:uid="{A5986BEF-C289-4D51-B7FD-9173BDB80644}"/>
    <cellStyle name="40% - Accent3 2 5 3 3 4" xfId="31491" xr:uid="{BE2F1B10-4F52-46D0-948E-9D13F85FD3AA}"/>
    <cellStyle name="40% - Accent3 2 5 3 4" xfId="6500" xr:uid="{00000000-0005-0000-0000-0000EF0C0000}"/>
    <cellStyle name="40% - Accent3 2 5 3 4 2" xfId="24125" xr:uid="{FFFCEE47-23EA-4ADF-B31D-A91C542677F4}"/>
    <cellStyle name="40% - Accent3 2 5 3 4 2 2" xfId="39096" xr:uid="{B1C47FE4-631F-4DA0-BC59-402A5DA2D461}"/>
    <cellStyle name="40% - Accent3 2 5 3 4 3" xfId="31493" xr:uid="{11B962F2-99D9-4397-898B-553CB49BD8EC}"/>
    <cellStyle name="40% - Accent3 2 5 3 5" xfId="24119" xr:uid="{D5C16AC4-25DD-4483-AB80-14737040B072}"/>
    <cellStyle name="40% - Accent3 2 5 3 5 2" xfId="39090" xr:uid="{5FE7473C-7BE2-4EFC-8B6A-38CA5399B5D9}"/>
    <cellStyle name="40% - Accent3 2 5 3 6" xfId="31487" xr:uid="{504598BE-12BE-495B-B891-2192491B19F6}"/>
    <cellStyle name="40% - Accent3 2 5 4" xfId="6501" xr:uid="{00000000-0005-0000-0000-0000F00C0000}"/>
    <cellStyle name="40% - Accent3 2 5 4 2" xfId="6502" xr:uid="{00000000-0005-0000-0000-0000F10C0000}"/>
    <cellStyle name="40% - Accent3 2 5 4 2 2" xfId="6503" xr:uid="{00000000-0005-0000-0000-0000F20C0000}"/>
    <cellStyle name="40% - Accent3 2 5 4 2 2 2" xfId="24128" xr:uid="{231CC53E-E1DF-4D01-9699-7C936E29A4E8}"/>
    <cellStyle name="40% - Accent3 2 5 4 2 2 2 2" xfId="39099" xr:uid="{AF72B28D-49AE-4305-9FF9-6BDFC1E94B42}"/>
    <cellStyle name="40% - Accent3 2 5 4 2 2 3" xfId="31496" xr:uid="{ECFAD158-4AFE-4FA2-8A5E-6F51CDA9F75C}"/>
    <cellStyle name="40% - Accent3 2 5 4 2 3" xfId="6504" xr:uid="{00000000-0005-0000-0000-0000F30C0000}"/>
    <cellStyle name="40% - Accent3 2 5 4 2 3 2" xfId="24129" xr:uid="{24186051-41E7-441D-832D-621CA4A5C9EC}"/>
    <cellStyle name="40% - Accent3 2 5 4 2 3 2 2" xfId="39100" xr:uid="{67E3AD2D-6C91-49F6-A53A-0B629F0F9C0C}"/>
    <cellStyle name="40% - Accent3 2 5 4 2 3 3" xfId="31497" xr:uid="{56D5F533-194E-4E89-9FB9-407B985F387B}"/>
    <cellStyle name="40% - Accent3 2 5 4 2 4" xfId="24127" xr:uid="{52965DCF-66D9-4E1B-81FB-7BAC93B87BDD}"/>
    <cellStyle name="40% - Accent3 2 5 4 2 4 2" xfId="39098" xr:uid="{6BC18A7E-6F53-42E9-A4E2-84F6ECB1D9E8}"/>
    <cellStyle name="40% - Accent3 2 5 4 2 5" xfId="31495" xr:uid="{38C1939D-3E83-41BE-AAC1-8752B7027FA7}"/>
    <cellStyle name="40% - Accent3 2 5 4 3" xfId="6505" xr:uid="{00000000-0005-0000-0000-0000F40C0000}"/>
    <cellStyle name="40% - Accent3 2 5 4 3 2" xfId="6506" xr:uid="{00000000-0005-0000-0000-0000F50C0000}"/>
    <cellStyle name="40% - Accent3 2 5 4 3 2 2" xfId="24131" xr:uid="{5E45AAA3-0740-4BCD-95A6-DB69E65C9FDA}"/>
    <cellStyle name="40% - Accent3 2 5 4 3 2 2 2" xfId="39102" xr:uid="{F8ACE047-C252-402B-B821-91E86EC16A13}"/>
    <cellStyle name="40% - Accent3 2 5 4 3 2 3" xfId="31499" xr:uid="{8CD78C46-36C2-434B-B42A-07BC0B9FFE87}"/>
    <cellStyle name="40% - Accent3 2 5 4 3 3" xfId="24130" xr:uid="{4454361D-3896-4009-BDE6-1B75D3AF85E5}"/>
    <cellStyle name="40% - Accent3 2 5 4 3 3 2" xfId="39101" xr:uid="{A5970E46-4E80-4C6C-A4ED-9ADBACE315C3}"/>
    <cellStyle name="40% - Accent3 2 5 4 3 4" xfId="31498" xr:uid="{07BC5883-154B-4C55-933F-ED2E39A2B3B5}"/>
    <cellStyle name="40% - Accent3 2 5 4 4" xfId="6507" xr:uid="{00000000-0005-0000-0000-0000F60C0000}"/>
    <cellStyle name="40% - Accent3 2 5 4 4 2" xfId="24132" xr:uid="{D60D15C5-5026-4EDE-8B3B-5A657A246AD4}"/>
    <cellStyle name="40% - Accent3 2 5 4 4 2 2" xfId="39103" xr:uid="{4EB0EFB3-08F1-44A4-BC2F-24EEBBB1FFC2}"/>
    <cellStyle name="40% - Accent3 2 5 4 4 3" xfId="31500" xr:uid="{027A048F-2A94-495E-B230-95DC96D5C094}"/>
    <cellStyle name="40% - Accent3 2 5 4 5" xfId="24126" xr:uid="{28E08A92-4418-4514-95EE-A9950B6ECE3E}"/>
    <cellStyle name="40% - Accent3 2 5 4 5 2" xfId="39097" xr:uid="{0288EBA2-11A9-496F-9F93-B07D5E3CBF75}"/>
    <cellStyle name="40% - Accent3 2 5 4 6" xfId="31494" xr:uid="{CD5A5C37-90FB-425D-A1C4-AC549972E81C}"/>
    <cellStyle name="40% - Accent3 2 5 5" xfId="6508" xr:uid="{00000000-0005-0000-0000-0000F70C0000}"/>
    <cellStyle name="40% - Accent3 2 5 5 2" xfId="6509" xr:uid="{00000000-0005-0000-0000-0000F80C0000}"/>
    <cellStyle name="40% - Accent3 2 5 5 2 2" xfId="24134" xr:uid="{C4A60AEB-19E2-42BB-BF02-3645FF7D86CA}"/>
    <cellStyle name="40% - Accent3 2 5 5 2 2 2" xfId="39105" xr:uid="{79EC8EC2-8CCE-460E-B25D-011AB3C4B96B}"/>
    <cellStyle name="40% - Accent3 2 5 5 2 3" xfId="31502" xr:uid="{AE824245-D7C6-40D3-8D88-B3A810A0C047}"/>
    <cellStyle name="40% - Accent3 2 5 5 3" xfId="6510" xr:uid="{00000000-0005-0000-0000-0000F90C0000}"/>
    <cellStyle name="40% - Accent3 2 5 5 3 2" xfId="24135" xr:uid="{CA0CE396-9673-4A34-A8A2-E9D46F291123}"/>
    <cellStyle name="40% - Accent3 2 5 5 3 2 2" xfId="39106" xr:uid="{488B38C4-AEEA-41EA-BEEF-C4695A14EED4}"/>
    <cellStyle name="40% - Accent3 2 5 5 3 3" xfId="31503" xr:uid="{9F165E9C-E8E7-49B1-8D70-267E9D8D2D8A}"/>
    <cellStyle name="40% - Accent3 2 5 5 4" xfId="24133" xr:uid="{2BEC2B4D-E35E-47E2-BE6F-789E19DD78D8}"/>
    <cellStyle name="40% - Accent3 2 5 5 4 2" xfId="39104" xr:uid="{B7F942CD-B03C-48AD-86CD-835B7CAAAEF1}"/>
    <cellStyle name="40% - Accent3 2 5 5 5" xfId="31501" xr:uid="{A70EC81A-2875-454E-89E5-1304E9A0DB95}"/>
    <cellStyle name="40% - Accent3 2 5 6" xfId="6511" xr:uid="{00000000-0005-0000-0000-0000FA0C0000}"/>
    <cellStyle name="40% - Accent3 2 5 6 2" xfId="24136" xr:uid="{AAE2A1B5-5FA5-43FF-B6C9-36BF0C63481C}"/>
    <cellStyle name="40% - Accent3 2 5 6 2 2" xfId="39107" xr:uid="{41ED4391-1B5F-4F06-AE92-29B80CF33DF4}"/>
    <cellStyle name="40% - Accent3 2 5 6 3" xfId="31504" xr:uid="{0A34D451-0139-4154-BFE3-A43A0014EE18}"/>
    <cellStyle name="40% - Accent3 2 5 7" xfId="6512" xr:uid="{00000000-0005-0000-0000-0000FB0C0000}"/>
    <cellStyle name="40% - Accent3 2 5 7 2" xfId="6513" xr:uid="{00000000-0005-0000-0000-0000FC0C0000}"/>
    <cellStyle name="40% - Accent3 2 5 7 2 2" xfId="24138" xr:uid="{5553088B-6D57-417C-B1C2-CFE7F204E53E}"/>
    <cellStyle name="40% - Accent3 2 5 7 2 2 2" xfId="39109" xr:uid="{3534046F-52A6-4852-A251-EB053D41BF65}"/>
    <cellStyle name="40% - Accent3 2 5 7 2 3" xfId="31506" xr:uid="{5CD2B1F2-573A-4C3D-A723-2BF2E09D3874}"/>
    <cellStyle name="40% - Accent3 2 5 7 3" xfId="24137" xr:uid="{2559690D-A9E8-4364-BA90-E3CB485A08F5}"/>
    <cellStyle name="40% - Accent3 2 5 7 3 2" xfId="39108" xr:uid="{31B24B7C-0DB3-4DDA-B80A-C88F696743EE}"/>
    <cellStyle name="40% - Accent3 2 5 7 4" xfId="31505" xr:uid="{470CE454-7680-40FF-A166-518757B7BC33}"/>
    <cellStyle name="40% - Accent3 2 5 8" xfId="6514" xr:uid="{00000000-0005-0000-0000-0000FD0C0000}"/>
    <cellStyle name="40% - Accent3 2 5 8 2" xfId="24139" xr:uid="{409C8702-F72E-4848-8699-5644123E45AD}"/>
    <cellStyle name="40% - Accent3 2 5 8 2 2" xfId="39110" xr:uid="{D1804B66-E18E-43A4-856C-BFE6DAAA863E}"/>
    <cellStyle name="40% - Accent3 2 5 8 3" xfId="31507" xr:uid="{C64A932F-EAAC-4BA6-8E24-9DB614E1B3B3}"/>
    <cellStyle name="40% - Accent3 2 5 9" xfId="24096" xr:uid="{D22789D3-AD84-4CD1-A5C1-8CFEBC7B8702}"/>
    <cellStyle name="40% - Accent3 2 5 9 2" xfId="39067" xr:uid="{B761FF28-657A-4010-8E6A-515D41C64F90}"/>
    <cellStyle name="40% - Accent3 2 6" xfId="6515" xr:uid="{00000000-0005-0000-0000-0000FE0C0000}"/>
    <cellStyle name="40% - Accent3 2 6 10" xfId="31508" xr:uid="{F32667E9-7711-4016-B451-6234D384BB1F}"/>
    <cellStyle name="40% - Accent3 2 6 2" xfId="6516" xr:uid="{00000000-0005-0000-0000-0000FF0C0000}"/>
    <cellStyle name="40% - Accent3 2 6 2 2" xfId="6517" xr:uid="{00000000-0005-0000-0000-0000000D0000}"/>
    <cellStyle name="40% - Accent3 2 6 2 2 2" xfId="6518" xr:uid="{00000000-0005-0000-0000-0000010D0000}"/>
    <cellStyle name="40% - Accent3 2 6 2 2 2 2" xfId="6519" xr:uid="{00000000-0005-0000-0000-0000020D0000}"/>
    <cellStyle name="40% - Accent3 2 6 2 2 2 2 2" xfId="24144" xr:uid="{A1FC1745-3BBB-48C7-8FCF-7591AE10B8DD}"/>
    <cellStyle name="40% - Accent3 2 6 2 2 2 2 2 2" xfId="39115" xr:uid="{6FA510B8-E826-43C0-B18C-BABC1CF08EB3}"/>
    <cellStyle name="40% - Accent3 2 6 2 2 2 2 3" xfId="31512" xr:uid="{1AB4ED69-3BCB-4C62-8B46-5CEBEA69AF5B}"/>
    <cellStyle name="40% - Accent3 2 6 2 2 2 3" xfId="6520" xr:uid="{00000000-0005-0000-0000-0000030D0000}"/>
    <cellStyle name="40% - Accent3 2 6 2 2 2 3 2" xfId="24145" xr:uid="{22AED3A4-796C-4F9D-8CBD-DAFC1E70EB8D}"/>
    <cellStyle name="40% - Accent3 2 6 2 2 2 3 2 2" xfId="39116" xr:uid="{F4C3E128-832C-4FB7-88BA-409D7D8396E7}"/>
    <cellStyle name="40% - Accent3 2 6 2 2 2 3 3" xfId="31513" xr:uid="{CA40DB30-F0BB-467C-B7DD-A80A47831780}"/>
    <cellStyle name="40% - Accent3 2 6 2 2 2 4" xfId="24143" xr:uid="{C0950056-40C2-4F99-ABBE-8F8D8E11F030}"/>
    <cellStyle name="40% - Accent3 2 6 2 2 2 4 2" xfId="39114" xr:uid="{7757FBF7-1FD0-4C23-90B3-81B1CCA028E0}"/>
    <cellStyle name="40% - Accent3 2 6 2 2 2 5" xfId="31511" xr:uid="{6C5B1391-6290-483F-A5A2-1A8E0A96A1D7}"/>
    <cellStyle name="40% - Accent3 2 6 2 2 3" xfId="6521" xr:uid="{00000000-0005-0000-0000-0000040D0000}"/>
    <cellStyle name="40% - Accent3 2 6 2 2 3 2" xfId="6522" xr:uid="{00000000-0005-0000-0000-0000050D0000}"/>
    <cellStyle name="40% - Accent3 2 6 2 2 3 2 2" xfId="24147" xr:uid="{2C553DF5-F15A-4B15-842B-2807BA264902}"/>
    <cellStyle name="40% - Accent3 2 6 2 2 3 2 2 2" xfId="39118" xr:uid="{C0644DEC-3443-4FA0-8E6D-9C345BE32D64}"/>
    <cellStyle name="40% - Accent3 2 6 2 2 3 2 3" xfId="31515" xr:uid="{E1C2A620-42B6-4FE6-90FC-388646B22990}"/>
    <cellStyle name="40% - Accent3 2 6 2 2 3 3" xfId="24146" xr:uid="{20FB9A87-82A6-41BE-A532-B17E6934DC24}"/>
    <cellStyle name="40% - Accent3 2 6 2 2 3 3 2" xfId="39117" xr:uid="{6099C6FB-F278-4145-B454-B99ACA105CA2}"/>
    <cellStyle name="40% - Accent3 2 6 2 2 3 4" xfId="31514" xr:uid="{8D127DCE-E022-4976-B04C-18C29CDB8E71}"/>
    <cellStyle name="40% - Accent3 2 6 2 2 4" xfId="6523" xr:uid="{00000000-0005-0000-0000-0000060D0000}"/>
    <cellStyle name="40% - Accent3 2 6 2 2 4 2" xfId="24148" xr:uid="{1C705B71-D55A-45B5-8D49-7AB2B031BB44}"/>
    <cellStyle name="40% - Accent3 2 6 2 2 4 2 2" xfId="39119" xr:uid="{20B9703D-9BDB-46D7-8D41-54129BB54711}"/>
    <cellStyle name="40% - Accent3 2 6 2 2 4 3" xfId="31516" xr:uid="{74D3379E-48B0-4506-B9D1-B052D571E75F}"/>
    <cellStyle name="40% - Accent3 2 6 2 2 5" xfId="24142" xr:uid="{795AEBEA-DA69-49BC-BBFD-1E2D18B34A77}"/>
    <cellStyle name="40% - Accent3 2 6 2 2 5 2" xfId="39113" xr:uid="{07CA722D-9482-47C0-92C4-C4407E7C066D}"/>
    <cellStyle name="40% - Accent3 2 6 2 2 6" xfId="31510" xr:uid="{FDC174FB-429C-47C9-B100-B9B4D54610FE}"/>
    <cellStyle name="40% - Accent3 2 6 2 3" xfId="6524" xr:uid="{00000000-0005-0000-0000-0000070D0000}"/>
    <cellStyle name="40% - Accent3 2 6 2 3 2" xfId="6525" xr:uid="{00000000-0005-0000-0000-0000080D0000}"/>
    <cellStyle name="40% - Accent3 2 6 2 3 2 2" xfId="6526" xr:uid="{00000000-0005-0000-0000-0000090D0000}"/>
    <cellStyle name="40% - Accent3 2 6 2 3 2 2 2" xfId="24151" xr:uid="{78EE54AB-733B-423F-977E-D3A06B19422D}"/>
    <cellStyle name="40% - Accent3 2 6 2 3 2 2 2 2" xfId="39122" xr:uid="{3ACDA310-C6D2-4A3B-95A6-419EA9ED85C3}"/>
    <cellStyle name="40% - Accent3 2 6 2 3 2 2 3" xfId="31519" xr:uid="{663EC165-0D77-4E7F-A971-1547D3008694}"/>
    <cellStyle name="40% - Accent3 2 6 2 3 2 3" xfId="6527" xr:uid="{00000000-0005-0000-0000-00000A0D0000}"/>
    <cellStyle name="40% - Accent3 2 6 2 3 2 3 2" xfId="24152" xr:uid="{FB686CA5-9FF5-4F92-8492-97753DF326B6}"/>
    <cellStyle name="40% - Accent3 2 6 2 3 2 3 2 2" xfId="39123" xr:uid="{351D6F97-EC76-43A7-92CE-13636F700AF3}"/>
    <cellStyle name="40% - Accent3 2 6 2 3 2 3 3" xfId="31520" xr:uid="{58D033C5-7BAB-4214-8BE6-D59713291987}"/>
    <cellStyle name="40% - Accent3 2 6 2 3 2 4" xfId="24150" xr:uid="{EF554FEF-AF92-490D-8FB9-C2430A4D33B2}"/>
    <cellStyle name="40% - Accent3 2 6 2 3 2 4 2" xfId="39121" xr:uid="{82B0469A-8D4F-419F-BE11-40EBE66C669A}"/>
    <cellStyle name="40% - Accent3 2 6 2 3 2 5" xfId="31518" xr:uid="{CBD2D274-B77A-44DA-8218-290A81D47A08}"/>
    <cellStyle name="40% - Accent3 2 6 2 3 3" xfId="6528" xr:uid="{00000000-0005-0000-0000-00000B0D0000}"/>
    <cellStyle name="40% - Accent3 2 6 2 3 3 2" xfId="6529" xr:uid="{00000000-0005-0000-0000-00000C0D0000}"/>
    <cellStyle name="40% - Accent3 2 6 2 3 3 2 2" xfId="24154" xr:uid="{3FA73DF1-D77C-4D5C-B263-1ACC1AFB6F7A}"/>
    <cellStyle name="40% - Accent3 2 6 2 3 3 2 2 2" xfId="39125" xr:uid="{D65FD24D-82B0-4B80-AC72-054C79C50C9D}"/>
    <cellStyle name="40% - Accent3 2 6 2 3 3 2 3" xfId="31522" xr:uid="{88877F12-6214-4E47-BC21-1B5BA8965B3D}"/>
    <cellStyle name="40% - Accent3 2 6 2 3 3 3" xfId="24153" xr:uid="{F0B28D35-2B26-4ED2-B25E-8F2E4D4A5747}"/>
    <cellStyle name="40% - Accent3 2 6 2 3 3 3 2" xfId="39124" xr:uid="{CF8EA2BA-C640-4BB4-85BE-77A1F272EBE7}"/>
    <cellStyle name="40% - Accent3 2 6 2 3 3 4" xfId="31521" xr:uid="{86A78EAD-4AAD-4C3B-B7F7-59BC70BF20BC}"/>
    <cellStyle name="40% - Accent3 2 6 2 3 4" xfId="6530" xr:uid="{00000000-0005-0000-0000-00000D0D0000}"/>
    <cellStyle name="40% - Accent3 2 6 2 3 4 2" xfId="24155" xr:uid="{6656BDD5-94BE-4D38-960E-359712DBE486}"/>
    <cellStyle name="40% - Accent3 2 6 2 3 4 2 2" xfId="39126" xr:uid="{01BD518B-4991-4383-BE8E-5EDECA559272}"/>
    <cellStyle name="40% - Accent3 2 6 2 3 4 3" xfId="31523" xr:uid="{5AFADA24-F677-4210-BE2E-11AB07F0A982}"/>
    <cellStyle name="40% - Accent3 2 6 2 3 5" xfId="24149" xr:uid="{9E7BDAE2-3576-40B7-842C-1112C2F1312A}"/>
    <cellStyle name="40% - Accent3 2 6 2 3 5 2" xfId="39120" xr:uid="{CF054509-0A53-42D4-9198-FF18BD234AED}"/>
    <cellStyle name="40% - Accent3 2 6 2 3 6" xfId="31517" xr:uid="{E3EB409B-732F-448F-BC59-4D3CCD5FD6F5}"/>
    <cellStyle name="40% - Accent3 2 6 2 4" xfId="6531" xr:uid="{00000000-0005-0000-0000-00000E0D0000}"/>
    <cellStyle name="40% - Accent3 2 6 2 4 2" xfId="6532" xr:uid="{00000000-0005-0000-0000-00000F0D0000}"/>
    <cellStyle name="40% - Accent3 2 6 2 4 2 2" xfId="24157" xr:uid="{7008E07D-68AA-4D5F-B195-6CB67F017885}"/>
    <cellStyle name="40% - Accent3 2 6 2 4 2 2 2" xfId="39128" xr:uid="{7D8FE9A5-B1BE-4462-BBC3-5D15A9F59261}"/>
    <cellStyle name="40% - Accent3 2 6 2 4 2 3" xfId="31525" xr:uid="{A50F3FE7-FE44-4F54-914C-E576527E0299}"/>
    <cellStyle name="40% - Accent3 2 6 2 4 3" xfId="6533" xr:uid="{00000000-0005-0000-0000-0000100D0000}"/>
    <cellStyle name="40% - Accent3 2 6 2 4 3 2" xfId="24158" xr:uid="{7D0F5DB7-4446-4494-BCDC-EB794F5C3A8B}"/>
    <cellStyle name="40% - Accent3 2 6 2 4 3 2 2" xfId="39129" xr:uid="{FC4EB8E7-CAAA-4D31-BD46-24D6C5E053B1}"/>
    <cellStyle name="40% - Accent3 2 6 2 4 3 3" xfId="31526" xr:uid="{C4ECA3B9-9292-47B0-BCFD-206F66794F67}"/>
    <cellStyle name="40% - Accent3 2 6 2 4 4" xfId="24156" xr:uid="{932B529D-BE91-46B1-9145-F9905F517CA8}"/>
    <cellStyle name="40% - Accent3 2 6 2 4 4 2" xfId="39127" xr:uid="{BD786294-466A-45F1-AD44-408EBC5C7AA1}"/>
    <cellStyle name="40% - Accent3 2 6 2 4 5" xfId="31524" xr:uid="{FEAD4ECB-6D88-438B-B2B3-8911334DEC80}"/>
    <cellStyle name="40% - Accent3 2 6 2 5" xfId="6534" xr:uid="{00000000-0005-0000-0000-0000110D0000}"/>
    <cellStyle name="40% - Accent3 2 6 2 5 2" xfId="24159" xr:uid="{D2C09D35-FDE1-4D51-BBA1-7CB3305D5346}"/>
    <cellStyle name="40% - Accent3 2 6 2 5 2 2" xfId="39130" xr:uid="{B55467BC-0E7D-45F6-B658-4019E7359ACA}"/>
    <cellStyle name="40% - Accent3 2 6 2 5 3" xfId="31527" xr:uid="{1571B567-628E-4C92-928A-7BFC859CAC57}"/>
    <cellStyle name="40% - Accent3 2 6 2 6" xfId="6535" xr:uid="{00000000-0005-0000-0000-0000120D0000}"/>
    <cellStyle name="40% - Accent3 2 6 2 6 2" xfId="6536" xr:uid="{00000000-0005-0000-0000-0000130D0000}"/>
    <cellStyle name="40% - Accent3 2 6 2 6 2 2" xfId="24161" xr:uid="{2D3D5963-34F8-4AB1-9280-C7CCE5F25DD2}"/>
    <cellStyle name="40% - Accent3 2 6 2 6 2 2 2" xfId="39132" xr:uid="{116D847E-B508-4850-8A7A-3E6C49141F06}"/>
    <cellStyle name="40% - Accent3 2 6 2 6 2 3" xfId="31529" xr:uid="{F40418EF-EBE3-41BA-8871-411241E3320C}"/>
    <cellStyle name="40% - Accent3 2 6 2 6 3" xfId="24160" xr:uid="{93A30145-22CA-4E7B-9C12-08C2422C4333}"/>
    <cellStyle name="40% - Accent3 2 6 2 6 3 2" xfId="39131" xr:uid="{13A5ED66-1DB5-44B3-8CB9-34F3756A6EA4}"/>
    <cellStyle name="40% - Accent3 2 6 2 6 4" xfId="31528" xr:uid="{CC3D51FC-61D4-4158-81D6-F97EC3B61A47}"/>
    <cellStyle name="40% - Accent3 2 6 2 7" xfId="6537" xr:uid="{00000000-0005-0000-0000-0000140D0000}"/>
    <cellStyle name="40% - Accent3 2 6 2 7 2" xfId="24162" xr:uid="{F56EABDE-69F2-4F20-A9A1-82A6BFCC8DB2}"/>
    <cellStyle name="40% - Accent3 2 6 2 7 2 2" xfId="39133" xr:uid="{4ADBF1BA-311F-4CE3-8850-8B52B2493632}"/>
    <cellStyle name="40% - Accent3 2 6 2 7 3" xfId="31530" xr:uid="{A5544755-188A-4AEF-A633-9B6A736E5DAF}"/>
    <cellStyle name="40% - Accent3 2 6 2 8" xfId="24141" xr:uid="{6A5957C0-6485-4580-A7C3-C39C68E5B003}"/>
    <cellStyle name="40% - Accent3 2 6 2 8 2" xfId="39112" xr:uid="{AAFB7BEB-7F2C-4D27-A97B-E54C6ED816CE}"/>
    <cellStyle name="40% - Accent3 2 6 2 9" xfId="31509" xr:uid="{0E2BB6CF-79C8-4F2F-A1D3-D17A30B47B2D}"/>
    <cellStyle name="40% - Accent3 2 6 3" xfId="6538" xr:uid="{00000000-0005-0000-0000-0000150D0000}"/>
    <cellStyle name="40% - Accent3 2 6 3 2" xfId="6539" xr:uid="{00000000-0005-0000-0000-0000160D0000}"/>
    <cellStyle name="40% - Accent3 2 6 3 2 2" xfId="6540" xr:uid="{00000000-0005-0000-0000-0000170D0000}"/>
    <cellStyle name="40% - Accent3 2 6 3 2 2 2" xfId="24165" xr:uid="{A0592278-646B-4A82-B0BF-859B3CA48685}"/>
    <cellStyle name="40% - Accent3 2 6 3 2 2 2 2" xfId="39136" xr:uid="{94DAEE68-B8F0-4258-A86E-82DFB7349859}"/>
    <cellStyle name="40% - Accent3 2 6 3 2 2 3" xfId="31533" xr:uid="{DF0129D7-EAD9-4412-8B32-AFAC7C6F7B40}"/>
    <cellStyle name="40% - Accent3 2 6 3 2 3" xfId="6541" xr:uid="{00000000-0005-0000-0000-0000180D0000}"/>
    <cellStyle name="40% - Accent3 2 6 3 2 3 2" xfId="24166" xr:uid="{A188E39F-5225-444C-A58A-2C021804CFA2}"/>
    <cellStyle name="40% - Accent3 2 6 3 2 3 2 2" xfId="39137" xr:uid="{A9DECE80-EDD3-4CF3-B0D6-F81466B08438}"/>
    <cellStyle name="40% - Accent3 2 6 3 2 3 3" xfId="31534" xr:uid="{7BB494D1-11E7-4183-B768-950EB5A0B8CE}"/>
    <cellStyle name="40% - Accent3 2 6 3 2 4" xfId="24164" xr:uid="{3A3924F1-464A-4450-B6E4-6654D6D0A388}"/>
    <cellStyle name="40% - Accent3 2 6 3 2 4 2" xfId="39135" xr:uid="{7DA967D3-4FDB-455F-972A-D173A4DF7C3C}"/>
    <cellStyle name="40% - Accent3 2 6 3 2 5" xfId="31532" xr:uid="{DE1F0E0A-11F9-49FA-9805-1AA85C6E3BF2}"/>
    <cellStyle name="40% - Accent3 2 6 3 3" xfId="6542" xr:uid="{00000000-0005-0000-0000-0000190D0000}"/>
    <cellStyle name="40% - Accent3 2 6 3 3 2" xfId="6543" xr:uid="{00000000-0005-0000-0000-00001A0D0000}"/>
    <cellStyle name="40% - Accent3 2 6 3 3 2 2" xfId="24168" xr:uid="{07E77576-B70D-4CBE-A220-C3620D4C3AC9}"/>
    <cellStyle name="40% - Accent3 2 6 3 3 2 2 2" xfId="39139" xr:uid="{838939F9-7726-4EE4-AC7F-5ED8B0C3736D}"/>
    <cellStyle name="40% - Accent3 2 6 3 3 2 3" xfId="31536" xr:uid="{E6C324FD-772D-4B46-A8EC-3E045D9B36C6}"/>
    <cellStyle name="40% - Accent3 2 6 3 3 3" xfId="24167" xr:uid="{E42CB3E8-E15B-46E8-A625-0E2F6551C2AD}"/>
    <cellStyle name="40% - Accent3 2 6 3 3 3 2" xfId="39138" xr:uid="{A509CC90-442A-413B-B58D-CD517989BC16}"/>
    <cellStyle name="40% - Accent3 2 6 3 3 4" xfId="31535" xr:uid="{FC978DAA-08A1-46D3-B256-ED3AD7E9944D}"/>
    <cellStyle name="40% - Accent3 2 6 3 4" xfId="6544" xr:uid="{00000000-0005-0000-0000-00001B0D0000}"/>
    <cellStyle name="40% - Accent3 2 6 3 4 2" xfId="24169" xr:uid="{452B3274-9FFB-43A4-AF14-66E347098601}"/>
    <cellStyle name="40% - Accent3 2 6 3 4 2 2" xfId="39140" xr:uid="{56B80CF7-633D-4576-BE65-2A449C860428}"/>
    <cellStyle name="40% - Accent3 2 6 3 4 3" xfId="31537" xr:uid="{6423EE0B-FDEB-4FEB-A7D9-725AE1ED32A4}"/>
    <cellStyle name="40% - Accent3 2 6 3 5" xfId="24163" xr:uid="{34A28378-6043-4214-B60D-B907C3233BA7}"/>
    <cellStyle name="40% - Accent3 2 6 3 5 2" xfId="39134" xr:uid="{035B113F-1E42-46FD-AA11-F7B763E452E2}"/>
    <cellStyle name="40% - Accent3 2 6 3 6" xfId="31531" xr:uid="{7242841C-BCB6-4994-9289-A5D64DDF3297}"/>
    <cellStyle name="40% - Accent3 2 6 4" xfId="6545" xr:uid="{00000000-0005-0000-0000-00001C0D0000}"/>
    <cellStyle name="40% - Accent3 2 6 4 2" xfId="6546" xr:uid="{00000000-0005-0000-0000-00001D0D0000}"/>
    <cellStyle name="40% - Accent3 2 6 4 2 2" xfId="6547" xr:uid="{00000000-0005-0000-0000-00001E0D0000}"/>
    <cellStyle name="40% - Accent3 2 6 4 2 2 2" xfId="24172" xr:uid="{EBCCBAD9-954D-434C-B446-AB798F7BB001}"/>
    <cellStyle name="40% - Accent3 2 6 4 2 2 2 2" xfId="39143" xr:uid="{56D17150-391A-40B1-9424-738BB7738B83}"/>
    <cellStyle name="40% - Accent3 2 6 4 2 2 3" xfId="31540" xr:uid="{97F683E1-C3AD-45BB-9AF5-687F3860E8F9}"/>
    <cellStyle name="40% - Accent3 2 6 4 2 3" xfId="6548" xr:uid="{00000000-0005-0000-0000-00001F0D0000}"/>
    <cellStyle name="40% - Accent3 2 6 4 2 3 2" xfId="24173" xr:uid="{F8705706-846C-4A48-A154-EBFA7FA9466E}"/>
    <cellStyle name="40% - Accent3 2 6 4 2 3 2 2" xfId="39144" xr:uid="{DAEE7203-3A83-4CC1-9711-8E022488FEBC}"/>
    <cellStyle name="40% - Accent3 2 6 4 2 3 3" xfId="31541" xr:uid="{CB89CAA7-15AC-41F5-A262-B6E050F9A614}"/>
    <cellStyle name="40% - Accent3 2 6 4 2 4" xfId="24171" xr:uid="{3E1964DD-99C7-4BA3-8179-ABA7A7DDA480}"/>
    <cellStyle name="40% - Accent3 2 6 4 2 4 2" xfId="39142" xr:uid="{C4254C98-15E2-49E3-B405-1A967A7FD36C}"/>
    <cellStyle name="40% - Accent3 2 6 4 2 5" xfId="31539" xr:uid="{88A4626F-3CED-4AAF-A9CE-C31A7DBD5978}"/>
    <cellStyle name="40% - Accent3 2 6 4 3" xfId="6549" xr:uid="{00000000-0005-0000-0000-0000200D0000}"/>
    <cellStyle name="40% - Accent3 2 6 4 3 2" xfId="6550" xr:uid="{00000000-0005-0000-0000-0000210D0000}"/>
    <cellStyle name="40% - Accent3 2 6 4 3 2 2" xfId="24175" xr:uid="{61102DBA-B5C4-4AFF-90BA-79A6FF8C3E43}"/>
    <cellStyle name="40% - Accent3 2 6 4 3 2 2 2" xfId="39146" xr:uid="{8F1BF9D6-E996-46A2-B265-CA12EB668D80}"/>
    <cellStyle name="40% - Accent3 2 6 4 3 2 3" xfId="31543" xr:uid="{AF857C99-81B0-4316-A0DA-FDB01BA0B506}"/>
    <cellStyle name="40% - Accent3 2 6 4 3 3" xfId="24174" xr:uid="{C89CEA1D-2056-4A26-8E18-45A05AD452BD}"/>
    <cellStyle name="40% - Accent3 2 6 4 3 3 2" xfId="39145" xr:uid="{60F13E00-7A23-432F-A961-C2E15DF80A5C}"/>
    <cellStyle name="40% - Accent3 2 6 4 3 4" xfId="31542" xr:uid="{21042E64-4AA7-4AEB-AADF-7929479C82DC}"/>
    <cellStyle name="40% - Accent3 2 6 4 4" xfId="6551" xr:uid="{00000000-0005-0000-0000-0000220D0000}"/>
    <cellStyle name="40% - Accent3 2 6 4 4 2" xfId="24176" xr:uid="{DB7EF837-A5B3-482B-B62F-C3CD27A06B88}"/>
    <cellStyle name="40% - Accent3 2 6 4 4 2 2" xfId="39147" xr:uid="{E08D72C4-A90F-475F-B0BF-B4A7543E09D2}"/>
    <cellStyle name="40% - Accent3 2 6 4 4 3" xfId="31544" xr:uid="{B4E4A65D-AE88-46AF-AE47-186DB87FAE61}"/>
    <cellStyle name="40% - Accent3 2 6 4 5" xfId="24170" xr:uid="{035FCC0E-3F45-457D-8F52-C1D96AD440AC}"/>
    <cellStyle name="40% - Accent3 2 6 4 5 2" xfId="39141" xr:uid="{8FF1DDA6-13EC-4835-9431-2AD7EA784118}"/>
    <cellStyle name="40% - Accent3 2 6 4 6" xfId="31538" xr:uid="{CD881B47-FFFC-4EFB-B5C0-D72F662A25DD}"/>
    <cellStyle name="40% - Accent3 2 6 5" xfId="6552" xr:uid="{00000000-0005-0000-0000-0000230D0000}"/>
    <cellStyle name="40% - Accent3 2 6 5 2" xfId="6553" xr:uid="{00000000-0005-0000-0000-0000240D0000}"/>
    <cellStyle name="40% - Accent3 2 6 5 2 2" xfId="24178" xr:uid="{27A843CD-334C-46BF-97FD-AA2F26B71699}"/>
    <cellStyle name="40% - Accent3 2 6 5 2 2 2" xfId="39149" xr:uid="{018A0429-B60F-4CD3-98E0-3A7042449B96}"/>
    <cellStyle name="40% - Accent3 2 6 5 2 3" xfId="31546" xr:uid="{E7226860-F7A7-4DD4-B424-10BFB311B1E2}"/>
    <cellStyle name="40% - Accent3 2 6 5 3" xfId="6554" xr:uid="{00000000-0005-0000-0000-0000250D0000}"/>
    <cellStyle name="40% - Accent3 2 6 5 3 2" xfId="24179" xr:uid="{93918241-315B-4D8A-A7D4-86D764AB4F16}"/>
    <cellStyle name="40% - Accent3 2 6 5 3 2 2" xfId="39150" xr:uid="{D2F559A2-2260-4218-BC40-77C8DA01F2DD}"/>
    <cellStyle name="40% - Accent3 2 6 5 3 3" xfId="31547" xr:uid="{4B14E4B6-0E4F-4440-AECF-2474C3366ECA}"/>
    <cellStyle name="40% - Accent3 2 6 5 4" xfId="24177" xr:uid="{FE91B43C-3ED9-471D-A162-AF69F175A886}"/>
    <cellStyle name="40% - Accent3 2 6 5 4 2" xfId="39148" xr:uid="{F4185404-8FD7-4B56-9733-B409A91A4A5F}"/>
    <cellStyle name="40% - Accent3 2 6 5 5" xfId="31545" xr:uid="{D270A66A-3CEB-4634-B08C-E56BA37F22E3}"/>
    <cellStyle name="40% - Accent3 2 6 6" xfId="6555" xr:uid="{00000000-0005-0000-0000-0000260D0000}"/>
    <cellStyle name="40% - Accent3 2 6 6 2" xfId="24180" xr:uid="{B7AA2E7B-E675-438D-99BE-0C13E74B6653}"/>
    <cellStyle name="40% - Accent3 2 6 6 2 2" xfId="39151" xr:uid="{37605578-AC9D-468E-809D-2E71ED7F7C9B}"/>
    <cellStyle name="40% - Accent3 2 6 6 3" xfId="31548" xr:uid="{84618248-1908-4554-B3FA-C0B88EF95FB9}"/>
    <cellStyle name="40% - Accent3 2 6 7" xfId="6556" xr:uid="{00000000-0005-0000-0000-0000270D0000}"/>
    <cellStyle name="40% - Accent3 2 6 7 2" xfId="6557" xr:uid="{00000000-0005-0000-0000-0000280D0000}"/>
    <cellStyle name="40% - Accent3 2 6 7 2 2" xfId="24182" xr:uid="{009ACCA9-0546-4A4D-8C9C-99758469C231}"/>
    <cellStyle name="40% - Accent3 2 6 7 2 2 2" xfId="39153" xr:uid="{E32C5234-9598-4581-B6A3-3CD38233B817}"/>
    <cellStyle name="40% - Accent3 2 6 7 2 3" xfId="31550" xr:uid="{0FE85C16-6266-4523-AB79-B5A40189AAE0}"/>
    <cellStyle name="40% - Accent3 2 6 7 3" xfId="24181" xr:uid="{39FAA90A-80E5-4AD0-BB68-F99D51BB3C82}"/>
    <cellStyle name="40% - Accent3 2 6 7 3 2" xfId="39152" xr:uid="{F7BCD1F9-6664-4C1A-9507-EF1908A91C17}"/>
    <cellStyle name="40% - Accent3 2 6 7 4" xfId="31549" xr:uid="{0E3BED0C-2D30-4F67-B474-571B30934A89}"/>
    <cellStyle name="40% - Accent3 2 6 8" xfId="6558" xr:uid="{00000000-0005-0000-0000-0000290D0000}"/>
    <cellStyle name="40% - Accent3 2 6 8 2" xfId="24183" xr:uid="{F69D40AC-0632-4ED7-8645-31DC9992891F}"/>
    <cellStyle name="40% - Accent3 2 6 8 2 2" xfId="39154" xr:uid="{85CB8A53-F300-4990-8468-E7FDF8DD36AC}"/>
    <cellStyle name="40% - Accent3 2 6 8 3" xfId="31551" xr:uid="{D07B067D-015F-482A-B645-33CBE3402925}"/>
    <cellStyle name="40% - Accent3 2 6 9" xfId="24140" xr:uid="{081CC62B-3465-4C04-9A1F-7AFB98389B0F}"/>
    <cellStyle name="40% - Accent3 2 6 9 2" xfId="39111" xr:uid="{102142B8-0D08-464D-B77F-3102492C49E0}"/>
    <cellStyle name="40% - Accent3 2 7" xfId="6559" xr:uid="{00000000-0005-0000-0000-00002A0D0000}"/>
    <cellStyle name="40% - Accent3 2 7 2" xfId="6560" xr:uid="{00000000-0005-0000-0000-00002B0D0000}"/>
    <cellStyle name="40% - Accent3 2 7 2 2" xfId="6561" xr:uid="{00000000-0005-0000-0000-00002C0D0000}"/>
    <cellStyle name="40% - Accent3 2 7 2 2 2" xfId="24186" xr:uid="{0F93E7F3-5613-4109-B5AB-EA4BE69A9563}"/>
    <cellStyle name="40% - Accent3 2 7 2 2 2 2" xfId="39157" xr:uid="{BE25ED9C-9EB2-4F52-BDA8-DE7B0113B72C}"/>
    <cellStyle name="40% - Accent3 2 7 2 2 3" xfId="31554" xr:uid="{39DF4CCC-C1DF-438F-AF4E-1FF049790AC5}"/>
    <cellStyle name="40% - Accent3 2 7 2 3" xfId="6562" xr:uid="{00000000-0005-0000-0000-00002D0D0000}"/>
    <cellStyle name="40% - Accent3 2 7 2 3 2" xfId="24187" xr:uid="{6CA53DF9-B6B1-4D88-A5D9-53298B6F438F}"/>
    <cellStyle name="40% - Accent3 2 7 2 3 2 2" xfId="39158" xr:uid="{FEEC620A-28C7-4CC9-B5CD-0E6FA603A516}"/>
    <cellStyle name="40% - Accent3 2 7 2 3 3" xfId="31555" xr:uid="{14FCA5D9-05EA-450D-A10E-580B33092AAE}"/>
    <cellStyle name="40% - Accent3 2 7 2 4" xfId="24185" xr:uid="{27411445-6E42-4CCD-BF43-933B363E2571}"/>
    <cellStyle name="40% - Accent3 2 7 2 4 2" xfId="39156" xr:uid="{EF714CA3-90AA-4BDF-9B46-DFC781B56F73}"/>
    <cellStyle name="40% - Accent3 2 7 2 5" xfId="31553" xr:uid="{325FDFC5-AF0F-40D0-95BE-61D34CE2CD5A}"/>
    <cellStyle name="40% - Accent3 2 7 3" xfId="6563" xr:uid="{00000000-0005-0000-0000-00002E0D0000}"/>
    <cellStyle name="40% - Accent3 2 7 3 2" xfId="6564" xr:uid="{00000000-0005-0000-0000-00002F0D0000}"/>
    <cellStyle name="40% - Accent3 2 7 3 2 2" xfId="24189" xr:uid="{70EDE74E-980C-4852-A318-3A92C2811752}"/>
    <cellStyle name="40% - Accent3 2 7 3 2 2 2" xfId="39160" xr:uid="{32E7FDDD-CC15-49D5-BD1A-D5F62DF4DB23}"/>
    <cellStyle name="40% - Accent3 2 7 3 2 3" xfId="31557" xr:uid="{F5D5EAB6-6C8F-49A7-AA8D-D9E2757E7E37}"/>
    <cellStyle name="40% - Accent3 2 7 3 3" xfId="24188" xr:uid="{4C51894C-DF29-413B-A37E-7473F49FE089}"/>
    <cellStyle name="40% - Accent3 2 7 3 3 2" xfId="39159" xr:uid="{22F2513C-88AA-4EBD-AC12-EA4559F3C393}"/>
    <cellStyle name="40% - Accent3 2 7 3 4" xfId="31556" xr:uid="{10830024-3522-4E45-A436-457EE66BB2E9}"/>
    <cellStyle name="40% - Accent3 2 7 4" xfId="6565" xr:uid="{00000000-0005-0000-0000-0000300D0000}"/>
    <cellStyle name="40% - Accent3 2 7 4 2" xfId="24190" xr:uid="{8DA7027C-4763-4995-B2EF-8DC395237FCD}"/>
    <cellStyle name="40% - Accent3 2 7 4 2 2" xfId="39161" xr:uid="{271D3E86-2CF5-41F3-9808-EC6195116DFA}"/>
    <cellStyle name="40% - Accent3 2 7 4 3" xfId="31558" xr:uid="{422716CA-925F-400B-A081-43D7B2B4B73C}"/>
    <cellStyle name="40% - Accent3 2 7 5" xfId="24184" xr:uid="{7581DCFE-771A-4DEF-86FE-9EC1B980EABD}"/>
    <cellStyle name="40% - Accent3 2 7 5 2" xfId="39155" xr:uid="{E62C1234-5768-4320-83E6-271157431B30}"/>
    <cellStyle name="40% - Accent3 2 7 6" xfId="31552" xr:uid="{9453D976-EF74-43BD-8539-42F85922C743}"/>
    <cellStyle name="40% - Accent3 3" xfId="234" xr:uid="{00000000-0005-0000-0000-000049000000}"/>
    <cellStyle name="40% - Accent3 3 10" xfId="6566" xr:uid="{00000000-0005-0000-0000-0000310D0000}"/>
    <cellStyle name="40% - Accent3 3 10 2" xfId="24191" xr:uid="{BE340FF0-C651-4162-9E9B-E16F98E586E5}"/>
    <cellStyle name="40% - Accent3 3 10 2 2" xfId="39162" xr:uid="{F35805C1-7D8A-4A38-B37D-179C695BA5CA}"/>
    <cellStyle name="40% - Accent3 3 10 3" xfId="31559" xr:uid="{AF7162EF-4ED7-4A95-B5AC-D8BD50024200}"/>
    <cellStyle name="40% - Accent3 3 2" xfId="6567" xr:uid="{00000000-0005-0000-0000-0000320D0000}"/>
    <cellStyle name="40% - Accent3 3 2 2" xfId="6568" xr:uid="{00000000-0005-0000-0000-0000330D0000}"/>
    <cellStyle name="40% - Accent3 3 2 2 2" xfId="6569" xr:uid="{00000000-0005-0000-0000-0000340D0000}"/>
    <cellStyle name="40% - Accent3 3 2 2 2 2" xfId="6570" xr:uid="{00000000-0005-0000-0000-0000350D0000}"/>
    <cellStyle name="40% - Accent3 3 2 2 2 2 2" xfId="6571" xr:uid="{00000000-0005-0000-0000-0000360D0000}"/>
    <cellStyle name="40% - Accent3 3 2 2 2 2 2 2" xfId="24195" xr:uid="{F61FA5E2-9DFC-47D8-AA6B-6FF7E96E3522}"/>
    <cellStyle name="40% - Accent3 3 2 2 2 2 2 2 2" xfId="39166" xr:uid="{263BE15A-888A-429B-BCDE-8FC17EF84332}"/>
    <cellStyle name="40% - Accent3 3 2 2 2 2 2 3" xfId="31563" xr:uid="{46B96859-8D4B-4278-AB3B-31C3CCEA17AD}"/>
    <cellStyle name="40% - Accent3 3 2 2 2 2 3" xfId="6572" xr:uid="{00000000-0005-0000-0000-0000370D0000}"/>
    <cellStyle name="40% - Accent3 3 2 2 2 2 3 2" xfId="24196" xr:uid="{39B5A276-4268-48AB-B829-BD0785C19FF7}"/>
    <cellStyle name="40% - Accent3 3 2 2 2 2 3 2 2" xfId="39167" xr:uid="{11CCB15B-C6A5-44BE-8826-FDE9C639BECA}"/>
    <cellStyle name="40% - Accent3 3 2 2 2 2 3 3" xfId="31564" xr:uid="{79505077-5822-4DAA-BBDC-DFE73BDB3344}"/>
    <cellStyle name="40% - Accent3 3 2 2 2 2 4" xfId="24194" xr:uid="{980ED164-8BC3-44F4-9556-B381CD7798EA}"/>
    <cellStyle name="40% - Accent3 3 2 2 2 2 4 2" xfId="39165" xr:uid="{73D6F13C-F488-4405-BA5E-6D808C3F31B3}"/>
    <cellStyle name="40% - Accent3 3 2 2 2 2 5" xfId="31562" xr:uid="{ED2669D9-8BC9-4FA4-A51D-572D55F3DFCA}"/>
    <cellStyle name="40% - Accent3 3 2 2 2 3" xfId="6573" xr:uid="{00000000-0005-0000-0000-0000380D0000}"/>
    <cellStyle name="40% - Accent3 3 2 2 2 3 2" xfId="6574" xr:uid="{00000000-0005-0000-0000-0000390D0000}"/>
    <cellStyle name="40% - Accent3 3 2 2 2 3 2 2" xfId="24198" xr:uid="{86309F87-3EF3-49F8-9299-25F45CD34DB6}"/>
    <cellStyle name="40% - Accent3 3 2 2 2 3 2 2 2" xfId="39169" xr:uid="{3367B23D-7ACF-4710-85FF-DDE6743601D1}"/>
    <cellStyle name="40% - Accent3 3 2 2 2 3 2 3" xfId="31566" xr:uid="{A641FD87-7D71-494D-A0C6-9B52615D1057}"/>
    <cellStyle name="40% - Accent3 3 2 2 2 3 3" xfId="24197" xr:uid="{CDCF5C72-2C22-45F8-B57B-FF28A92717C4}"/>
    <cellStyle name="40% - Accent3 3 2 2 2 3 3 2" xfId="39168" xr:uid="{CA03E27C-6166-4A4C-8AD8-32394D25C56D}"/>
    <cellStyle name="40% - Accent3 3 2 2 2 3 4" xfId="31565" xr:uid="{91C3E6FC-734E-452C-A649-77B2CEBFB60B}"/>
    <cellStyle name="40% - Accent3 3 2 2 2 4" xfId="6575" xr:uid="{00000000-0005-0000-0000-00003A0D0000}"/>
    <cellStyle name="40% - Accent3 3 2 2 2 4 2" xfId="24199" xr:uid="{21368D9C-CF1B-4343-9408-DDEA4A30D9A8}"/>
    <cellStyle name="40% - Accent3 3 2 2 2 4 2 2" xfId="39170" xr:uid="{4BDDE067-389D-4D07-B591-3CF85DA999FE}"/>
    <cellStyle name="40% - Accent3 3 2 2 2 4 3" xfId="31567" xr:uid="{976E6250-E080-45FA-ABD2-1A7B173419E9}"/>
    <cellStyle name="40% - Accent3 3 2 2 2 5" xfId="24193" xr:uid="{4212E94B-4E29-4D38-AB57-C9B5E51ACD0D}"/>
    <cellStyle name="40% - Accent3 3 2 2 2 5 2" xfId="39164" xr:uid="{20E9A4EC-4333-4DEF-95F5-0E4A6CF67AE7}"/>
    <cellStyle name="40% - Accent3 3 2 2 2 6" xfId="31561" xr:uid="{F7E3B16C-3B64-4679-BDA2-8A453118FF39}"/>
    <cellStyle name="40% - Accent3 3 2 2 3" xfId="6576" xr:uid="{00000000-0005-0000-0000-00003B0D0000}"/>
    <cellStyle name="40% - Accent3 3 2 2 3 2" xfId="6577" xr:uid="{00000000-0005-0000-0000-00003C0D0000}"/>
    <cellStyle name="40% - Accent3 3 2 2 3 2 2" xfId="24201" xr:uid="{EDDACFEA-54D6-471F-98B9-CF2891ECB942}"/>
    <cellStyle name="40% - Accent3 3 2 2 3 2 2 2" xfId="39172" xr:uid="{0732D3FE-1384-4C7A-A762-636A1A69B2CD}"/>
    <cellStyle name="40% - Accent3 3 2 2 3 2 3" xfId="31569" xr:uid="{4E48E81B-E434-40FF-9008-748DD6C26975}"/>
    <cellStyle name="40% - Accent3 3 2 2 3 3" xfId="6578" xr:uid="{00000000-0005-0000-0000-00003D0D0000}"/>
    <cellStyle name="40% - Accent3 3 2 2 3 3 2" xfId="24202" xr:uid="{2EFE80DA-9814-4F59-B440-F1C7D875F5DF}"/>
    <cellStyle name="40% - Accent3 3 2 2 3 3 2 2" xfId="39173" xr:uid="{10C31235-63A9-4FD1-AEEF-99F232417954}"/>
    <cellStyle name="40% - Accent3 3 2 2 3 3 3" xfId="31570" xr:uid="{C8B8D87B-B60A-4E0C-A5BA-49DB456AB20F}"/>
    <cellStyle name="40% - Accent3 3 2 2 3 4" xfId="24200" xr:uid="{AB5CBDBD-B455-4D17-904F-7A112CB547A8}"/>
    <cellStyle name="40% - Accent3 3 2 2 3 4 2" xfId="39171" xr:uid="{0C2AD6D6-E506-4BE1-B7B6-0BE567A0782A}"/>
    <cellStyle name="40% - Accent3 3 2 2 3 5" xfId="31568" xr:uid="{C5914977-A1DA-4276-9269-C3BFFB19E1C4}"/>
    <cellStyle name="40% - Accent3 3 2 2 4" xfId="6579" xr:uid="{00000000-0005-0000-0000-00003E0D0000}"/>
    <cellStyle name="40% - Accent3 3 2 2 4 2" xfId="24203" xr:uid="{1D787E63-08EF-4A23-BBA7-17B558F85446}"/>
    <cellStyle name="40% - Accent3 3 2 2 4 2 2" xfId="39174" xr:uid="{40986C34-F113-4847-BDE2-E3EBE50401F7}"/>
    <cellStyle name="40% - Accent3 3 2 2 4 3" xfId="31571" xr:uid="{49299B50-2A74-4159-867D-00BD59E60FBE}"/>
    <cellStyle name="40% - Accent3 3 2 2 5" xfId="6580" xr:uid="{00000000-0005-0000-0000-00003F0D0000}"/>
    <cellStyle name="40% - Accent3 3 2 2 5 2" xfId="6581" xr:uid="{00000000-0005-0000-0000-0000400D0000}"/>
    <cellStyle name="40% - Accent3 3 2 2 5 2 2" xfId="24205" xr:uid="{362D22A3-8C37-47F4-B1E7-4F78EFFACD07}"/>
    <cellStyle name="40% - Accent3 3 2 2 5 2 2 2" xfId="39176" xr:uid="{8953F6F7-F6F1-4411-8A66-D930E75E397F}"/>
    <cellStyle name="40% - Accent3 3 2 2 5 2 3" xfId="31573" xr:uid="{52FEC709-6CA9-4A28-85B2-8FED5B8689E5}"/>
    <cellStyle name="40% - Accent3 3 2 2 5 3" xfId="24204" xr:uid="{6BCA7768-820F-4115-8471-54B86AFBCA37}"/>
    <cellStyle name="40% - Accent3 3 2 2 5 3 2" xfId="39175" xr:uid="{AF938DB5-5962-43D3-A23F-AC72A18AEF0F}"/>
    <cellStyle name="40% - Accent3 3 2 2 5 4" xfId="31572" xr:uid="{2CC094FE-2067-4DCA-8187-2D9E0EBE0651}"/>
    <cellStyle name="40% - Accent3 3 2 2 6" xfId="6582" xr:uid="{00000000-0005-0000-0000-0000410D0000}"/>
    <cellStyle name="40% - Accent3 3 2 2 6 2" xfId="24206" xr:uid="{272063B4-9BE8-415E-9AD2-C9EB09003F05}"/>
    <cellStyle name="40% - Accent3 3 2 2 6 2 2" xfId="39177" xr:uid="{3B93A24F-4800-441E-9289-738FBBD6337A}"/>
    <cellStyle name="40% - Accent3 3 2 2 6 3" xfId="31574" xr:uid="{2D21449E-FE79-4009-8DE5-F56ED8337E90}"/>
    <cellStyle name="40% - Accent3 3 2 2 7" xfId="24192" xr:uid="{774C44BA-499F-41AE-95B0-28BFAD206F5F}"/>
    <cellStyle name="40% - Accent3 3 2 2 7 2" xfId="39163" xr:uid="{8D55E1F3-2FBC-4948-ACFF-3D4B853E295E}"/>
    <cellStyle name="40% - Accent3 3 2 2 8" xfId="31560" xr:uid="{35A3593E-1C6E-4CE2-A32C-5846ECDE5420}"/>
    <cellStyle name="40% - Accent3 3 2 3" xfId="6583" xr:uid="{00000000-0005-0000-0000-0000420D0000}"/>
    <cellStyle name="40% - Accent3 3 2 3 2" xfId="6584" xr:uid="{00000000-0005-0000-0000-0000430D0000}"/>
    <cellStyle name="40% - Accent3 3 2 3 2 2" xfId="6585" xr:uid="{00000000-0005-0000-0000-0000440D0000}"/>
    <cellStyle name="40% - Accent3 3 2 3 2 2 2" xfId="24209" xr:uid="{06CB4521-5DEF-4FE9-8314-A87184475431}"/>
    <cellStyle name="40% - Accent3 3 2 3 2 2 2 2" xfId="39180" xr:uid="{B0D587D8-B70E-4F37-988C-3BCE8D2FC9CC}"/>
    <cellStyle name="40% - Accent3 3 2 3 2 2 3" xfId="31577" xr:uid="{FCC597CF-ED24-4392-B475-A83AAC0455C0}"/>
    <cellStyle name="40% - Accent3 3 2 3 2 3" xfId="6586" xr:uid="{00000000-0005-0000-0000-0000450D0000}"/>
    <cellStyle name="40% - Accent3 3 2 3 2 3 2" xfId="24210" xr:uid="{4ED36619-B2D8-464E-AA71-D87D224F7C35}"/>
    <cellStyle name="40% - Accent3 3 2 3 2 3 2 2" xfId="39181" xr:uid="{2113E196-0EB9-48E6-807C-1D77082BF810}"/>
    <cellStyle name="40% - Accent3 3 2 3 2 3 3" xfId="31578" xr:uid="{3D667CBF-EFC1-4118-A1DA-D9F8D34771A7}"/>
    <cellStyle name="40% - Accent3 3 2 3 2 4" xfId="24208" xr:uid="{4070FA00-DFDD-45F4-AF3D-B4A54DF81EFF}"/>
    <cellStyle name="40% - Accent3 3 2 3 2 4 2" xfId="39179" xr:uid="{E20F75FF-AC3D-4826-AA0A-EDD788820F39}"/>
    <cellStyle name="40% - Accent3 3 2 3 2 5" xfId="31576" xr:uid="{025AD3B6-3A5D-4B54-9DD1-4BFC3C617242}"/>
    <cellStyle name="40% - Accent3 3 2 3 3" xfId="6587" xr:uid="{00000000-0005-0000-0000-0000460D0000}"/>
    <cellStyle name="40% - Accent3 3 2 3 3 2" xfId="6588" xr:uid="{00000000-0005-0000-0000-0000470D0000}"/>
    <cellStyle name="40% - Accent3 3 2 3 3 2 2" xfId="24212" xr:uid="{4F0C2AE9-58C3-4138-9DB6-DCDEE6218BFD}"/>
    <cellStyle name="40% - Accent3 3 2 3 3 2 2 2" xfId="39183" xr:uid="{4F2F618F-90B6-4ECE-8A8A-A8F2BD27BE80}"/>
    <cellStyle name="40% - Accent3 3 2 3 3 2 3" xfId="31580" xr:uid="{8380ED39-C89B-4733-BCE3-DE16838C86A6}"/>
    <cellStyle name="40% - Accent3 3 2 3 3 3" xfId="24211" xr:uid="{83534465-6E41-478C-B0D8-E1D3677E2D44}"/>
    <cellStyle name="40% - Accent3 3 2 3 3 3 2" xfId="39182" xr:uid="{573B10FF-A563-4022-AA5F-C0EA34A474C4}"/>
    <cellStyle name="40% - Accent3 3 2 3 3 4" xfId="31579" xr:uid="{02DD7D8F-39EE-437E-9D63-9D6B560F9453}"/>
    <cellStyle name="40% - Accent3 3 2 3 4" xfId="6589" xr:uid="{00000000-0005-0000-0000-0000480D0000}"/>
    <cellStyle name="40% - Accent3 3 2 3 4 2" xfId="24213" xr:uid="{DD56A2CC-6A67-4A39-94CF-1B162DF4A99D}"/>
    <cellStyle name="40% - Accent3 3 2 3 4 2 2" xfId="39184" xr:uid="{A31F45ED-F833-4AC1-8518-4D43A678BB57}"/>
    <cellStyle name="40% - Accent3 3 2 3 4 3" xfId="31581" xr:uid="{FE53B628-CE1D-4B31-B47F-BFD5B8DF21A7}"/>
    <cellStyle name="40% - Accent3 3 2 3 5" xfId="24207" xr:uid="{2DB122DE-5F0F-46F9-A986-881E0BF56BC6}"/>
    <cellStyle name="40% - Accent3 3 2 3 5 2" xfId="39178" xr:uid="{7FD9098E-E3E4-4111-B9C7-1FF8655C57A1}"/>
    <cellStyle name="40% - Accent3 3 2 3 6" xfId="31575" xr:uid="{953DBF90-366E-4CB9-9596-EB02C89A0FBD}"/>
    <cellStyle name="40% - Accent3 3 2 4" xfId="6590" xr:uid="{00000000-0005-0000-0000-0000490D0000}"/>
    <cellStyle name="40% - Accent3 3 2 5" xfId="6591" xr:uid="{00000000-0005-0000-0000-00004A0D0000}"/>
    <cellStyle name="40% - Accent3 3 2 5 2" xfId="24214" xr:uid="{23C756E4-AF80-4BBB-BAB1-F34C00F38B37}"/>
    <cellStyle name="40% - Accent3 3 2 5 2 2" xfId="39185" xr:uid="{1F6633D2-B6F6-49FC-A931-D8188667C613}"/>
    <cellStyle name="40% - Accent3 3 2 5 3" xfId="31582" xr:uid="{96DC07C7-D220-493A-A005-D8EB5F26146B}"/>
    <cellStyle name="40% - Accent3 3 3" xfId="6592" xr:uid="{00000000-0005-0000-0000-00004B0D0000}"/>
    <cellStyle name="40% - Accent3 3 3 2" xfId="6593" xr:uid="{00000000-0005-0000-0000-00004C0D0000}"/>
    <cellStyle name="40% - Accent3 3 3 2 2" xfId="6594" xr:uid="{00000000-0005-0000-0000-00004D0D0000}"/>
    <cellStyle name="40% - Accent3 3 3 2 2 2" xfId="24217" xr:uid="{EE8870AF-0D87-4833-99D7-E0284AEDFC8D}"/>
    <cellStyle name="40% - Accent3 3 3 2 2 2 2" xfId="39188" xr:uid="{0AD0D07A-397E-4819-B625-C300D6BB0CFE}"/>
    <cellStyle name="40% - Accent3 3 3 2 2 3" xfId="31585" xr:uid="{837F0180-46F3-4555-A5C5-46A5EE3736CF}"/>
    <cellStyle name="40% - Accent3 3 3 2 3" xfId="6595" xr:uid="{00000000-0005-0000-0000-00004E0D0000}"/>
    <cellStyle name="40% - Accent3 3 3 2 3 2" xfId="6596" xr:uid="{00000000-0005-0000-0000-00004F0D0000}"/>
    <cellStyle name="40% - Accent3 3 3 2 3 2 2" xfId="24219" xr:uid="{F5BC156F-1F8D-4C35-AD0D-A9C4CAC1CD62}"/>
    <cellStyle name="40% - Accent3 3 3 2 3 2 2 2" xfId="39190" xr:uid="{15589FE6-03EA-4319-A5BB-2E831FA7B925}"/>
    <cellStyle name="40% - Accent3 3 3 2 3 2 3" xfId="31587" xr:uid="{57239136-E751-4F64-A090-29562AB72097}"/>
    <cellStyle name="40% - Accent3 3 3 2 3 3" xfId="24218" xr:uid="{84346896-10A1-4B11-BB98-89BB8F749F2C}"/>
    <cellStyle name="40% - Accent3 3 3 2 3 3 2" xfId="39189" xr:uid="{FC5CB4B3-FDC8-4620-9DFB-E63432EABD98}"/>
    <cellStyle name="40% - Accent3 3 3 2 3 4" xfId="31586" xr:uid="{792CC85B-521F-43B6-A895-A1D6F9C0E9FF}"/>
    <cellStyle name="40% - Accent3 3 3 2 4" xfId="24216" xr:uid="{0E7D16CE-FE83-4501-9C75-6C8E6DE35F30}"/>
    <cellStyle name="40% - Accent3 3 3 2 4 2" xfId="39187" xr:uid="{1A794572-3460-4440-B84B-CAD870C28FFB}"/>
    <cellStyle name="40% - Accent3 3 3 2 5" xfId="31584" xr:uid="{A3A872C9-C467-48DD-A40A-E6C7EBC17E32}"/>
    <cellStyle name="40% - Accent3 3 3 3" xfId="6597" xr:uid="{00000000-0005-0000-0000-0000500D0000}"/>
    <cellStyle name="40% - Accent3 3 3 3 2" xfId="24220" xr:uid="{97C0FE85-A19B-4AD0-AF32-38C71032E292}"/>
    <cellStyle name="40% - Accent3 3 3 3 2 2" xfId="39191" xr:uid="{37010D6B-D2BD-4CA1-8918-38D94B495800}"/>
    <cellStyle name="40% - Accent3 3 3 3 3" xfId="31588" xr:uid="{A8F07B3D-36F3-49CD-9CD7-944086D5DFDE}"/>
    <cellStyle name="40% - Accent3 3 3 4" xfId="6598" xr:uid="{00000000-0005-0000-0000-0000510D0000}"/>
    <cellStyle name="40% - Accent3 3 3 4 2" xfId="6599" xr:uid="{00000000-0005-0000-0000-0000520D0000}"/>
    <cellStyle name="40% - Accent3 3 3 4 2 2" xfId="24222" xr:uid="{9BE4EFB0-EBEF-4A55-B4E2-FB5F1ADB3796}"/>
    <cellStyle name="40% - Accent3 3 3 4 2 2 2" xfId="39193" xr:uid="{31EFEAAD-71D4-4F16-8C21-5E0536C99B10}"/>
    <cellStyle name="40% - Accent3 3 3 4 2 3" xfId="31590" xr:uid="{086450D4-A0AB-4FE4-AC39-C6F6A7ADCCC3}"/>
    <cellStyle name="40% - Accent3 3 3 4 3" xfId="24221" xr:uid="{ABBBCE46-7726-4C4F-A26B-EB10D5D04458}"/>
    <cellStyle name="40% - Accent3 3 3 4 3 2" xfId="39192" xr:uid="{E9DF5C2A-ABBD-4EEC-A42D-D5BD44122904}"/>
    <cellStyle name="40% - Accent3 3 3 4 4" xfId="31589" xr:uid="{15B1E10F-3888-41DF-8C5F-233C2372E603}"/>
    <cellStyle name="40% - Accent3 3 3 5" xfId="6600" xr:uid="{00000000-0005-0000-0000-0000530D0000}"/>
    <cellStyle name="40% - Accent3 3 3 5 2" xfId="24223" xr:uid="{6B2759F1-9488-49E7-85BB-B90E22FD76BE}"/>
    <cellStyle name="40% - Accent3 3 3 5 2 2" xfId="39194" xr:uid="{D76D9362-EE99-4167-96CB-7329FC171507}"/>
    <cellStyle name="40% - Accent3 3 3 5 3" xfId="31591" xr:uid="{2EDE600E-ECE8-408A-9E88-3E2B6D3BE74C}"/>
    <cellStyle name="40% - Accent3 3 3 6" xfId="24215" xr:uid="{C8434688-4748-490B-BE95-5BA8364EE273}"/>
    <cellStyle name="40% - Accent3 3 3 6 2" xfId="39186" xr:uid="{B76C6327-7550-478D-9646-39BACE08184C}"/>
    <cellStyle name="40% - Accent3 3 3 7" xfId="31583" xr:uid="{9AB9E417-844E-43DD-A389-A88B1BA027A7}"/>
    <cellStyle name="40% - Accent3 3 4" xfId="6601" xr:uid="{00000000-0005-0000-0000-0000540D0000}"/>
    <cellStyle name="40% - Accent3 3 4 2" xfId="6602" xr:uid="{00000000-0005-0000-0000-0000550D0000}"/>
    <cellStyle name="40% - Accent3 3 4 2 2" xfId="6603" xr:uid="{00000000-0005-0000-0000-0000560D0000}"/>
    <cellStyle name="40% - Accent3 3 4 2 2 2" xfId="24226" xr:uid="{5E603AD1-4E68-40FF-8FA8-35E4CEEF4CA3}"/>
    <cellStyle name="40% - Accent3 3 4 2 2 2 2" xfId="39197" xr:uid="{3B291017-4000-445A-AA77-17D281010A4C}"/>
    <cellStyle name="40% - Accent3 3 4 2 2 3" xfId="31594" xr:uid="{7E9DB9A4-FDF0-499C-B7BF-AC543688E792}"/>
    <cellStyle name="40% - Accent3 3 4 2 3" xfId="6604" xr:uid="{00000000-0005-0000-0000-0000570D0000}"/>
    <cellStyle name="40% - Accent3 3 4 2 3 2" xfId="24227" xr:uid="{98E82680-559C-450B-9E41-8492F9039F06}"/>
    <cellStyle name="40% - Accent3 3 4 2 3 2 2" xfId="39198" xr:uid="{A1AC28AB-F797-4556-96FD-2E3714A324CA}"/>
    <cellStyle name="40% - Accent3 3 4 2 3 3" xfId="31595" xr:uid="{DF1BAD33-CE09-439E-A974-C3BED7CDC70D}"/>
    <cellStyle name="40% - Accent3 3 4 2 4" xfId="24225" xr:uid="{95482C63-4084-4B7A-8E7A-90DE2F947DCF}"/>
    <cellStyle name="40% - Accent3 3 4 2 4 2" xfId="39196" xr:uid="{36B4EE10-3AAC-4297-8E77-08D6EA454A49}"/>
    <cellStyle name="40% - Accent3 3 4 2 5" xfId="31593" xr:uid="{34D0DA03-81FD-4A22-A933-52198A30A7DA}"/>
    <cellStyle name="40% - Accent3 3 4 3" xfId="6605" xr:uid="{00000000-0005-0000-0000-0000580D0000}"/>
    <cellStyle name="40% - Accent3 3 4 3 2" xfId="24228" xr:uid="{344955A3-0EEF-498B-9B39-02F8CC18E901}"/>
    <cellStyle name="40% - Accent3 3 4 3 2 2" xfId="39199" xr:uid="{AEC37E78-3692-485D-8ECD-BDC772DE6D9B}"/>
    <cellStyle name="40% - Accent3 3 4 3 3" xfId="31596" xr:uid="{99847CDE-844D-448C-8BBF-F63BE26B6CB6}"/>
    <cellStyle name="40% - Accent3 3 4 4" xfId="6606" xr:uid="{00000000-0005-0000-0000-0000590D0000}"/>
    <cellStyle name="40% - Accent3 3 4 4 2" xfId="6607" xr:uid="{00000000-0005-0000-0000-00005A0D0000}"/>
    <cellStyle name="40% - Accent3 3 4 4 2 2" xfId="24230" xr:uid="{179E3CA1-38C9-4E97-8782-CF90D939EA56}"/>
    <cellStyle name="40% - Accent3 3 4 4 2 2 2" xfId="39201" xr:uid="{2AEC3882-584F-45B7-898F-496FFF66DE16}"/>
    <cellStyle name="40% - Accent3 3 4 4 2 3" xfId="31598" xr:uid="{6778663A-F3BA-42D3-AAD5-998E1A8116E5}"/>
    <cellStyle name="40% - Accent3 3 4 4 3" xfId="24229" xr:uid="{9B76E7A0-3FE8-44FC-9ECF-320CF6FCE7C5}"/>
    <cellStyle name="40% - Accent3 3 4 4 3 2" xfId="39200" xr:uid="{9409D5BA-31A7-4115-94B3-6E7707B43C3C}"/>
    <cellStyle name="40% - Accent3 3 4 4 4" xfId="31597" xr:uid="{B899D342-F177-4A38-A0EF-0F1B080AADC1}"/>
    <cellStyle name="40% - Accent3 3 4 5" xfId="6608" xr:uid="{00000000-0005-0000-0000-00005B0D0000}"/>
    <cellStyle name="40% - Accent3 3 4 5 2" xfId="24231" xr:uid="{9CB40078-526F-46B2-AFBB-E88CAE55969A}"/>
    <cellStyle name="40% - Accent3 3 4 5 2 2" xfId="39202" xr:uid="{605F9007-E17B-47F5-803A-5CF7A642B75C}"/>
    <cellStyle name="40% - Accent3 3 4 5 3" xfId="31599" xr:uid="{F9EF7EC5-B6A7-49D5-86E2-408E9AF6B14C}"/>
    <cellStyle name="40% - Accent3 3 4 6" xfId="24224" xr:uid="{65B2EEF6-63C5-4515-9A19-F07F4D8ACAAA}"/>
    <cellStyle name="40% - Accent3 3 4 6 2" xfId="39195" xr:uid="{9B7E5538-706D-4F6E-982A-62CD07D02971}"/>
    <cellStyle name="40% - Accent3 3 4 7" xfId="31592" xr:uid="{7A679E0C-0786-43F5-BF11-F135AA9C5B92}"/>
    <cellStyle name="40% - Accent3 3 5" xfId="6609" xr:uid="{00000000-0005-0000-0000-00005C0D0000}"/>
    <cellStyle name="40% - Accent3 3 5 2" xfId="6610" xr:uid="{00000000-0005-0000-0000-00005D0D0000}"/>
    <cellStyle name="40% - Accent3 3 5 2 2" xfId="6611" xr:uid="{00000000-0005-0000-0000-00005E0D0000}"/>
    <cellStyle name="40% - Accent3 3 5 2 2 2" xfId="24234" xr:uid="{E2C9A75C-5EAE-4C46-8B29-BACB6E9236A2}"/>
    <cellStyle name="40% - Accent3 3 5 2 2 2 2" xfId="39205" xr:uid="{EA6B0DAB-FCFB-4BF0-A0A7-F49AC485501F}"/>
    <cellStyle name="40% - Accent3 3 5 2 2 3" xfId="31602" xr:uid="{F7DC1351-1051-4B7F-9EC4-0C4AD091F978}"/>
    <cellStyle name="40% - Accent3 3 5 2 3" xfId="6612" xr:uid="{00000000-0005-0000-0000-00005F0D0000}"/>
    <cellStyle name="40% - Accent3 3 5 2 3 2" xfId="24235" xr:uid="{EE514F62-0A76-4D81-9FAB-C1EE6DED1FEF}"/>
    <cellStyle name="40% - Accent3 3 5 2 3 2 2" xfId="39206" xr:uid="{45763F1F-9637-49F3-9294-1A1B03211E56}"/>
    <cellStyle name="40% - Accent3 3 5 2 3 3" xfId="31603" xr:uid="{51E5FCCE-78CE-40A0-ACCE-CF717313E20A}"/>
    <cellStyle name="40% - Accent3 3 5 2 4" xfId="24233" xr:uid="{74A4610F-B7E2-4E5E-A24B-E46D11CBC0AA}"/>
    <cellStyle name="40% - Accent3 3 5 2 4 2" xfId="39204" xr:uid="{9C144F0A-490C-4749-AD8C-297F6DB33E99}"/>
    <cellStyle name="40% - Accent3 3 5 2 5" xfId="31601" xr:uid="{34F9042D-F761-46C0-AE17-3E3EBB7473A2}"/>
    <cellStyle name="40% - Accent3 3 5 3" xfId="6613" xr:uid="{00000000-0005-0000-0000-0000600D0000}"/>
    <cellStyle name="40% - Accent3 3 5 3 2" xfId="6614" xr:uid="{00000000-0005-0000-0000-0000610D0000}"/>
    <cellStyle name="40% - Accent3 3 5 3 2 2" xfId="24237" xr:uid="{16D2C7A5-509C-48FE-88D8-B1ED63AAE80A}"/>
    <cellStyle name="40% - Accent3 3 5 3 2 2 2" xfId="39208" xr:uid="{83682713-E973-44BD-8D69-D0952134DF7D}"/>
    <cellStyle name="40% - Accent3 3 5 3 2 3" xfId="31605" xr:uid="{4243CEED-34CF-4C85-9BD9-ED00650063C4}"/>
    <cellStyle name="40% - Accent3 3 5 3 3" xfId="24236" xr:uid="{7E78F3D7-58EA-4E2F-9C7C-EB834FB89BEE}"/>
    <cellStyle name="40% - Accent3 3 5 3 3 2" xfId="39207" xr:uid="{AD257A77-6063-4A18-8FFE-4AC1B58E14F1}"/>
    <cellStyle name="40% - Accent3 3 5 3 4" xfId="31604" xr:uid="{C760DE9D-7673-4831-8630-AA01C2B2B579}"/>
    <cellStyle name="40% - Accent3 3 5 4" xfId="6615" xr:uid="{00000000-0005-0000-0000-0000620D0000}"/>
    <cellStyle name="40% - Accent3 3 5 4 2" xfId="24238" xr:uid="{7D86CE96-944C-482E-AA00-66CA5FDA184B}"/>
    <cellStyle name="40% - Accent3 3 5 4 2 2" xfId="39209" xr:uid="{F49E6428-7A89-4CD4-89EC-6AAE3E3F8A97}"/>
    <cellStyle name="40% - Accent3 3 5 4 3" xfId="31606" xr:uid="{4768A95D-6859-4245-BAE5-89A24C19E164}"/>
    <cellStyle name="40% - Accent3 3 5 5" xfId="24232" xr:uid="{CCE988DE-CF24-400B-83DF-26673BB25382}"/>
    <cellStyle name="40% - Accent3 3 5 5 2" xfId="39203" xr:uid="{2A7F2AB8-612A-40F2-AA21-1BD6B0BFC815}"/>
    <cellStyle name="40% - Accent3 3 5 6" xfId="31600" xr:uid="{B9F3EE2A-2466-4045-B36F-507F1103C180}"/>
    <cellStyle name="40% - Accent3 3 6" xfId="6616" xr:uid="{00000000-0005-0000-0000-0000630D0000}"/>
    <cellStyle name="40% - Accent3 3 6 2" xfId="6617" xr:uid="{00000000-0005-0000-0000-0000640D0000}"/>
    <cellStyle name="40% - Accent3 3 6 2 2" xfId="24240" xr:uid="{1CB3AA51-82F3-49FA-BE6D-14038BF68968}"/>
    <cellStyle name="40% - Accent3 3 6 2 2 2" xfId="39211" xr:uid="{AD33BA39-E91E-4BCF-8914-2D141E9F8C77}"/>
    <cellStyle name="40% - Accent3 3 6 2 3" xfId="31608" xr:uid="{A479EB5C-C417-4324-8414-002586E9EF95}"/>
    <cellStyle name="40% - Accent3 3 6 3" xfId="6618" xr:uid="{00000000-0005-0000-0000-0000650D0000}"/>
    <cellStyle name="40% - Accent3 3 6 3 2" xfId="24241" xr:uid="{7DF44235-E4B6-4123-9A7F-259E27EAE926}"/>
    <cellStyle name="40% - Accent3 3 6 3 2 2" xfId="39212" xr:uid="{4A66DEF5-3A5B-4C4A-B8A4-05E720F73AC9}"/>
    <cellStyle name="40% - Accent3 3 6 3 3" xfId="31609" xr:uid="{61B954A3-32E3-4E3A-8C0B-945C8DAB2850}"/>
    <cellStyle name="40% - Accent3 3 6 4" xfId="24239" xr:uid="{D6994F13-5D5B-4448-8DBA-C24088AC5E41}"/>
    <cellStyle name="40% - Accent3 3 6 4 2" xfId="39210" xr:uid="{19822604-AD66-4710-81C2-5B041011A3BD}"/>
    <cellStyle name="40% - Accent3 3 6 5" xfId="31607" xr:uid="{B3BE744A-DCE9-4F25-B1A8-B4C29ECC5D72}"/>
    <cellStyle name="40% - Accent3 3 7" xfId="6619" xr:uid="{00000000-0005-0000-0000-0000660D0000}"/>
    <cellStyle name="40% - Accent3 3 7 2" xfId="24242" xr:uid="{524C2081-C3DB-46EB-A46D-5DD899733C9F}"/>
    <cellStyle name="40% - Accent3 3 7 2 2" xfId="39213" xr:uid="{F1C0A66C-68C4-46C0-9928-ACDDD26C17A2}"/>
    <cellStyle name="40% - Accent3 3 7 3" xfId="31610" xr:uid="{C4FE6AE2-D8D1-437A-8B2C-A649575947F8}"/>
    <cellStyle name="40% - Accent3 3 8" xfId="6620" xr:uid="{00000000-0005-0000-0000-0000670D0000}"/>
    <cellStyle name="40% - Accent3 3 8 2" xfId="6621" xr:uid="{00000000-0005-0000-0000-0000680D0000}"/>
    <cellStyle name="40% - Accent3 3 8 2 2" xfId="24244" xr:uid="{8F2252BA-8481-4658-9673-2A7995264916}"/>
    <cellStyle name="40% - Accent3 3 8 2 2 2" xfId="39215" xr:uid="{2B5E555F-EEFD-4279-84BB-0054D2FC0E4E}"/>
    <cellStyle name="40% - Accent3 3 8 2 3" xfId="31612" xr:uid="{5F9CAF96-20E8-4D9E-A5D4-B652EDE3F9EC}"/>
    <cellStyle name="40% - Accent3 3 8 3" xfId="24243" xr:uid="{0E2CED06-0DCB-42BD-8715-50A84C9EBB44}"/>
    <cellStyle name="40% - Accent3 3 8 3 2" xfId="39214" xr:uid="{219AC143-0CD1-4F46-BC4E-112874B40420}"/>
    <cellStyle name="40% - Accent3 3 8 4" xfId="31611" xr:uid="{66819755-3FB4-4133-BCE5-5EA66731FB9F}"/>
    <cellStyle name="40% - Accent3 3 9" xfId="6622" xr:uid="{00000000-0005-0000-0000-0000690D0000}"/>
    <cellStyle name="40% - Accent3 3 9 2" xfId="24245" xr:uid="{55D34211-9579-4133-9CFF-24ECD2CEDDAE}"/>
    <cellStyle name="40% - Accent3 3 9 2 2" xfId="39216" xr:uid="{5B383110-5179-42B8-9139-5FB17E51C06D}"/>
    <cellStyle name="40% - Accent3 3 9 3" xfId="31613" xr:uid="{6FAF64C9-5CBD-42A4-9FC0-C3E100E5E951}"/>
    <cellStyle name="40% - Accent3 4" xfId="235" xr:uid="{00000000-0005-0000-0000-00004A000000}"/>
    <cellStyle name="40% - Accent3 4 10" xfId="6623" xr:uid="{00000000-0005-0000-0000-00006A0D0000}"/>
    <cellStyle name="40% - Accent3 4 10 2" xfId="24246" xr:uid="{C0D35B3E-AC5E-4985-8B90-5B46D841020F}"/>
    <cellStyle name="40% - Accent3 4 10 2 2" xfId="39217" xr:uid="{9D34B409-E978-4C8F-8BA3-5BF2EFAD4F21}"/>
    <cellStyle name="40% - Accent3 4 10 3" xfId="31614" xr:uid="{4617C867-79DF-4B4D-90CF-446D76E3D0BD}"/>
    <cellStyle name="40% - Accent3 4 2" xfId="6624" xr:uid="{00000000-0005-0000-0000-00006B0D0000}"/>
    <cellStyle name="40% - Accent3 4 2 2" xfId="6625" xr:uid="{00000000-0005-0000-0000-00006C0D0000}"/>
    <cellStyle name="40% - Accent3 4 2 2 2" xfId="6626" xr:uid="{00000000-0005-0000-0000-00006D0D0000}"/>
    <cellStyle name="40% - Accent3 4 2 2 2 2" xfId="6627" xr:uid="{00000000-0005-0000-0000-00006E0D0000}"/>
    <cellStyle name="40% - Accent3 4 2 2 2 2 2" xfId="6628" xr:uid="{00000000-0005-0000-0000-00006F0D0000}"/>
    <cellStyle name="40% - Accent3 4 2 2 2 2 2 2" xfId="24250" xr:uid="{242642E4-BFB3-4362-8727-424805412306}"/>
    <cellStyle name="40% - Accent3 4 2 2 2 2 2 2 2" xfId="39221" xr:uid="{08E0C3FB-0C8C-4D5F-8F34-B19BEB38B692}"/>
    <cellStyle name="40% - Accent3 4 2 2 2 2 2 3" xfId="31618" xr:uid="{AEA8FBD6-C68C-4E28-BB3E-AFE29079A036}"/>
    <cellStyle name="40% - Accent3 4 2 2 2 2 3" xfId="6629" xr:uid="{00000000-0005-0000-0000-0000700D0000}"/>
    <cellStyle name="40% - Accent3 4 2 2 2 2 3 2" xfId="24251" xr:uid="{4247132A-DFBA-4410-899C-C8BA6F53CECD}"/>
    <cellStyle name="40% - Accent3 4 2 2 2 2 3 2 2" xfId="39222" xr:uid="{7AECABD1-1A8F-4899-980D-5C719ED69CF4}"/>
    <cellStyle name="40% - Accent3 4 2 2 2 2 3 3" xfId="31619" xr:uid="{5FED6911-2786-4CE1-A2F3-D83BC56E5680}"/>
    <cellStyle name="40% - Accent3 4 2 2 2 2 4" xfId="24249" xr:uid="{D41A7099-20EF-4AA0-BFE9-9A9E235B40F1}"/>
    <cellStyle name="40% - Accent3 4 2 2 2 2 4 2" xfId="39220" xr:uid="{6F52B933-4D1C-429B-ABA6-3A01DBE052F9}"/>
    <cellStyle name="40% - Accent3 4 2 2 2 2 5" xfId="31617" xr:uid="{9D114FB5-3DE4-4331-9019-3B5482EACB3F}"/>
    <cellStyle name="40% - Accent3 4 2 2 2 3" xfId="6630" xr:uid="{00000000-0005-0000-0000-0000710D0000}"/>
    <cellStyle name="40% - Accent3 4 2 2 2 3 2" xfId="6631" xr:uid="{00000000-0005-0000-0000-0000720D0000}"/>
    <cellStyle name="40% - Accent3 4 2 2 2 3 2 2" xfId="24253" xr:uid="{190F1B90-1388-4700-9895-F6242A4273A7}"/>
    <cellStyle name="40% - Accent3 4 2 2 2 3 2 2 2" xfId="39224" xr:uid="{EF9E596C-D7E3-4836-8B2F-F9D78CE723CF}"/>
    <cellStyle name="40% - Accent3 4 2 2 2 3 2 3" xfId="31621" xr:uid="{377556F5-DC8F-4E05-8B1B-D83575FC3049}"/>
    <cellStyle name="40% - Accent3 4 2 2 2 3 3" xfId="24252" xr:uid="{D1D3BCA3-71C2-4EAA-A574-607065CFF169}"/>
    <cellStyle name="40% - Accent3 4 2 2 2 3 3 2" xfId="39223" xr:uid="{74E6C20B-33F5-4E56-B0BF-D94022C65FE1}"/>
    <cellStyle name="40% - Accent3 4 2 2 2 3 4" xfId="31620" xr:uid="{333DB5F3-BEA1-48EB-A5EA-9D51AC6A8198}"/>
    <cellStyle name="40% - Accent3 4 2 2 2 4" xfId="6632" xr:uid="{00000000-0005-0000-0000-0000730D0000}"/>
    <cellStyle name="40% - Accent3 4 2 2 2 4 2" xfId="24254" xr:uid="{BE704F22-2FF4-443A-A73D-7D6D8B981417}"/>
    <cellStyle name="40% - Accent3 4 2 2 2 4 2 2" xfId="39225" xr:uid="{2B0FE8B0-2E01-4FE6-8ECF-1AC4A6DF8EAF}"/>
    <cellStyle name="40% - Accent3 4 2 2 2 4 3" xfId="31622" xr:uid="{5330027F-F1ED-4F26-B06E-B9333D34FA39}"/>
    <cellStyle name="40% - Accent3 4 2 2 2 5" xfId="24248" xr:uid="{C7A88E1B-5BEB-468A-8D70-D36744F8936F}"/>
    <cellStyle name="40% - Accent3 4 2 2 2 5 2" xfId="39219" xr:uid="{938B34DE-3C9D-43DB-8E2B-CF75B806FD75}"/>
    <cellStyle name="40% - Accent3 4 2 2 2 6" xfId="31616" xr:uid="{2DD198B5-577A-4F02-AE94-8882CC5944DE}"/>
    <cellStyle name="40% - Accent3 4 2 2 3" xfId="6633" xr:uid="{00000000-0005-0000-0000-0000740D0000}"/>
    <cellStyle name="40% - Accent3 4 2 2 3 2" xfId="6634" xr:uid="{00000000-0005-0000-0000-0000750D0000}"/>
    <cellStyle name="40% - Accent3 4 2 2 3 2 2" xfId="24256" xr:uid="{F078D378-A22F-430F-B6A1-37DE27B50712}"/>
    <cellStyle name="40% - Accent3 4 2 2 3 2 2 2" xfId="39227" xr:uid="{92099572-9E24-489D-B9C1-77EF5EBCBCB4}"/>
    <cellStyle name="40% - Accent3 4 2 2 3 2 3" xfId="31624" xr:uid="{ADFE74C5-CD95-4030-8511-050EE90D53C0}"/>
    <cellStyle name="40% - Accent3 4 2 2 3 3" xfId="6635" xr:uid="{00000000-0005-0000-0000-0000760D0000}"/>
    <cellStyle name="40% - Accent3 4 2 2 3 3 2" xfId="24257" xr:uid="{FEF56287-7EC0-4302-84D2-77C1F15865A0}"/>
    <cellStyle name="40% - Accent3 4 2 2 3 3 2 2" xfId="39228" xr:uid="{2F7AA07D-60E7-451E-90C9-E6D408F18DFE}"/>
    <cellStyle name="40% - Accent3 4 2 2 3 3 3" xfId="31625" xr:uid="{CFED2581-77E6-4DA2-A835-D9F47633703C}"/>
    <cellStyle name="40% - Accent3 4 2 2 3 4" xfId="24255" xr:uid="{E0E697A7-4C37-4E13-922F-FE30A80D17D8}"/>
    <cellStyle name="40% - Accent3 4 2 2 3 4 2" xfId="39226" xr:uid="{979356F5-C323-4C69-948A-57F39747F191}"/>
    <cellStyle name="40% - Accent3 4 2 2 3 5" xfId="31623" xr:uid="{3D10A230-80F4-421E-9C17-86B045CFC8D3}"/>
    <cellStyle name="40% - Accent3 4 2 2 4" xfId="6636" xr:uid="{00000000-0005-0000-0000-0000770D0000}"/>
    <cellStyle name="40% - Accent3 4 2 2 4 2" xfId="24258" xr:uid="{083D9857-3BCC-4313-9486-7D47B5301054}"/>
    <cellStyle name="40% - Accent3 4 2 2 4 2 2" xfId="39229" xr:uid="{026522DF-DE7D-4F37-AEFD-21A4E087F703}"/>
    <cellStyle name="40% - Accent3 4 2 2 4 3" xfId="31626" xr:uid="{B6F5D235-39B4-4B46-9812-67928BA4C124}"/>
    <cellStyle name="40% - Accent3 4 2 2 5" xfId="6637" xr:uid="{00000000-0005-0000-0000-0000780D0000}"/>
    <cellStyle name="40% - Accent3 4 2 2 5 2" xfId="6638" xr:uid="{00000000-0005-0000-0000-0000790D0000}"/>
    <cellStyle name="40% - Accent3 4 2 2 5 2 2" xfId="24260" xr:uid="{D2CED828-157C-4223-99C0-DE1AE8C4B360}"/>
    <cellStyle name="40% - Accent3 4 2 2 5 2 2 2" xfId="39231" xr:uid="{F5BCC06C-9DC7-4AEC-A5E5-2EACAB420885}"/>
    <cellStyle name="40% - Accent3 4 2 2 5 2 3" xfId="31628" xr:uid="{1B0576CD-9CA8-48CD-A531-2FBC529E2C79}"/>
    <cellStyle name="40% - Accent3 4 2 2 5 3" xfId="24259" xr:uid="{7218928C-751B-4E75-9898-45B88C57D4C1}"/>
    <cellStyle name="40% - Accent3 4 2 2 5 3 2" xfId="39230" xr:uid="{18B181F2-F618-4124-8F17-95EBB2FAAD6B}"/>
    <cellStyle name="40% - Accent3 4 2 2 5 4" xfId="31627" xr:uid="{F577666B-7992-4729-B22E-913C44597AD9}"/>
    <cellStyle name="40% - Accent3 4 2 2 6" xfId="6639" xr:uid="{00000000-0005-0000-0000-00007A0D0000}"/>
    <cellStyle name="40% - Accent3 4 2 2 6 2" xfId="24261" xr:uid="{18CEDC87-C1CD-49EF-B190-043D1C6DFFCF}"/>
    <cellStyle name="40% - Accent3 4 2 2 6 2 2" xfId="39232" xr:uid="{14AC8511-FEC5-4717-B371-A4EA952A64E0}"/>
    <cellStyle name="40% - Accent3 4 2 2 6 3" xfId="31629" xr:uid="{01DE3057-0EE8-4F1B-9FC8-4FC65EF83F0E}"/>
    <cellStyle name="40% - Accent3 4 2 2 7" xfId="24247" xr:uid="{3DA67F4F-D507-4E9B-AF9D-97C2A694612A}"/>
    <cellStyle name="40% - Accent3 4 2 2 7 2" xfId="39218" xr:uid="{B8CEF2D8-55BA-4395-941A-A252D96ED52B}"/>
    <cellStyle name="40% - Accent3 4 2 2 8" xfId="31615" xr:uid="{C4B34C48-0451-4BC6-9FBF-81740D375615}"/>
    <cellStyle name="40% - Accent3 4 2 3" xfId="6640" xr:uid="{00000000-0005-0000-0000-00007B0D0000}"/>
    <cellStyle name="40% - Accent3 4 2 3 2" xfId="6641" xr:uid="{00000000-0005-0000-0000-00007C0D0000}"/>
    <cellStyle name="40% - Accent3 4 2 3 2 2" xfId="6642" xr:uid="{00000000-0005-0000-0000-00007D0D0000}"/>
    <cellStyle name="40% - Accent3 4 2 3 2 2 2" xfId="24264" xr:uid="{5789289B-3860-4F85-B71E-06B370D18315}"/>
    <cellStyle name="40% - Accent3 4 2 3 2 2 2 2" xfId="39235" xr:uid="{3FB232A5-9C44-48A2-B843-7BC78045DA26}"/>
    <cellStyle name="40% - Accent3 4 2 3 2 2 3" xfId="31632" xr:uid="{7D89B125-66DB-4183-BF46-7D539C9F9A8E}"/>
    <cellStyle name="40% - Accent3 4 2 3 2 3" xfId="6643" xr:uid="{00000000-0005-0000-0000-00007E0D0000}"/>
    <cellStyle name="40% - Accent3 4 2 3 2 3 2" xfId="24265" xr:uid="{5F0FC64C-432F-454D-B1F0-06374EAE0382}"/>
    <cellStyle name="40% - Accent3 4 2 3 2 3 2 2" xfId="39236" xr:uid="{B7F0F26C-E171-460F-B154-DD2C20C9B41B}"/>
    <cellStyle name="40% - Accent3 4 2 3 2 3 3" xfId="31633" xr:uid="{9EE57ACB-519D-438E-BA2D-82A03354CD5E}"/>
    <cellStyle name="40% - Accent3 4 2 3 2 4" xfId="24263" xr:uid="{CAC23DF4-19DC-45F8-BD7F-172614D8A4C9}"/>
    <cellStyle name="40% - Accent3 4 2 3 2 4 2" xfId="39234" xr:uid="{C5FDAF6E-91B3-4F64-85E5-C23D01930A4F}"/>
    <cellStyle name="40% - Accent3 4 2 3 2 5" xfId="31631" xr:uid="{88A5937C-8EC6-4394-8C44-5FB523D78E26}"/>
    <cellStyle name="40% - Accent3 4 2 3 3" xfId="6644" xr:uid="{00000000-0005-0000-0000-00007F0D0000}"/>
    <cellStyle name="40% - Accent3 4 2 3 3 2" xfId="6645" xr:uid="{00000000-0005-0000-0000-0000800D0000}"/>
    <cellStyle name="40% - Accent3 4 2 3 3 2 2" xfId="24267" xr:uid="{20102F99-8C9F-4E9D-A5B0-79D50A0A653E}"/>
    <cellStyle name="40% - Accent3 4 2 3 3 2 2 2" xfId="39238" xr:uid="{CAB25E93-009D-4ECF-9F75-43784BC024E4}"/>
    <cellStyle name="40% - Accent3 4 2 3 3 2 3" xfId="31635" xr:uid="{A11E1295-7681-4D92-95BD-8D5234B96D8E}"/>
    <cellStyle name="40% - Accent3 4 2 3 3 3" xfId="24266" xr:uid="{D3E14F1D-75E0-48A7-95F9-54F4A5DCE388}"/>
    <cellStyle name="40% - Accent3 4 2 3 3 3 2" xfId="39237" xr:uid="{223C45CF-333E-4122-BAC8-490A78199B37}"/>
    <cellStyle name="40% - Accent3 4 2 3 3 4" xfId="31634" xr:uid="{11B7FE71-813C-4B4F-867D-EB3D71D53CAD}"/>
    <cellStyle name="40% - Accent3 4 2 3 4" xfId="6646" xr:uid="{00000000-0005-0000-0000-0000810D0000}"/>
    <cellStyle name="40% - Accent3 4 2 3 4 2" xfId="24268" xr:uid="{EE7A4FBF-D5BF-4D62-A20F-B4C1403B30F0}"/>
    <cellStyle name="40% - Accent3 4 2 3 4 2 2" xfId="39239" xr:uid="{507D2399-590E-42AD-93FB-FD53D1339B6F}"/>
    <cellStyle name="40% - Accent3 4 2 3 4 3" xfId="31636" xr:uid="{DFE57220-9B21-4D16-82E7-D085970B2C3D}"/>
    <cellStyle name="40% - Accent3 4 2 3 5" xfId="24262" xr:uid="{88A7E10A-63D7-431B-83BE-64AB1F7E9811}"/>
    <cellStyle name="40% - Accent3 4 2 3 5 2" xfId="39233" xr:uid="{907B5480-6D69-449B-B635-71E3545D9A19}"/>
    <cellStyle name="40% - Accent3 4 2 3 6" xfId="31630" xr:uid="{FBE40032-07BF-4BF5-94D9-921F11D1EA40}"/>
    <cellStyle name="40% - Accent3 4 2 4" xfId="6647" xr:uid="{00000000-0005-0000-0000-0000820D0000}"/>
    <cellStyle name="40% - Accent3 4 2 5" xfId="6648" xr:uid="{00000000-0005-0000-0000-0000830D0000}"/>
    <cellStyle name="40% - Accent3 4 2 5 2" xfId="24269" xr:uid="{1654944F-DC28-4B7F-B40D-59CB0C553D6E}"/>
    <cellStyle name="40% - Accent3 4 2 5 2 2" xfId="39240" xr:uid="{0F509446-2791-4F99-847B-DCC6CD27BDD4}"/>
    <cellStyle name="40% - Accent3 4 2 5 3" xfId="31637" xr:uid="{6BB3A410-42C0-47B2-BC09-8679A1BAF6F4}"/>
    <cellStyle name="40% - Accent3 4 3" xfId="6649" xr:uid="{00000000-0005-0000-0000-0000840D0000}"/>
    <cellStyle name="40% - Accent3 4 3 2" xfId="6650" xr:uid="{00000000-0005-0000-0000-0000850D0000}"/>
    <cellStyle name="40% - Accent3 4 3 2 2" xfId="6651" xr:uid="{00000000-0005-0000-0000-0000860D0000}"/>
    <cellStyle name="40% - Accent3 4 3 2 2 2" xfId="24272" xr:uid="{8E5AC915-FA7A-4F88-93B2-C515C3FB35F2}"/>
    <cellStyle name="40% - Accent3 4 3 2 2 2 2" xfId="39243" xr:uid="{2CC8D760-0244-41CA-8CA8-A3BF643AA6A4}"/>
    <cellStyle name="40% - Accent3 4 3 2 2 3" xfId="31640" xr:uid="{26FBCCA7-9724-4074-A53B-38DFB4160699}"/>
    <cellStyle name="40% - Accent3 4 3 2 3" xfId="6652" xr:uid="{00000000-0005-0000-0000-0000870D0000}"/>
    <cellStyle name="40% - Accent3 4 3 2 3 2" xfId="24273" xr:uid="{CD4FCE2F-54FE-4872-A5FB-4900746C939C}"/>
    <cellStyle name="40% - Accent3 4 3 2 3 2 2" xfId="39244" xr:uid="{B5CABD1D-37B7-4C7C-81D6-C9E5CB3955C4}"/>
    <cellStyle name="40% - Accent3 4 3 2 3 3" xfId="31641" xr:uid="{1EA2F910-A743-4CA1-94B3-045D6FAFD3DD}"/>
    <cellStyle name="40% - Accent3 4 3 2 4" xfId="24271" xr:uid="{EB38ABF7-E701-4C84-8093-5ACA62AD9DDC}"/>
    <cellStyle name="40% - Accent3 4 3 2 4 2" xfId="39242" xr:uid="{02473697-5C71-4F7D-BC67-0A6E3A0FCAE3}"/>
    <cellStyle name="40% - Accent3 4 3 2 5" xfId="31639" xr:uid="{8350651F-8E4B-4334-AA50-9636D14F5293}"/>
    <cellStyle name="40% - Accent3 4 3 3" xfId="6653" xr:uid="{00000000-0005-0000-0000-0000880D0000}"/>
    <cellStyle name="40% - Accent3 4 3 3 2" xfId="24274" xr:uid="{0758DB13-44DA-4064-9844-3C9585E76AA1}"/>
    <cellStyle name="40% - Accent3 4 3 3 2 2" xfId="39245" xr:uid="{88BFB054-6109-40C8-BB82-0B1ACD188194}"/>
    <cellStyle name="40% - Accent3 4 3 3 3" xfId="31642" xr:uid="{5224F05E-1E67-423F-BC70-474281738E2E}"/>
    <cellStyle name="40% - Accent3 4 3 4" xfId="6654" xr:uid="{00000000-0005-0000-0000-0000890D0000}"/>
    <cellStyle name="40% - Accent3 4 3 4 2" xfId="6655" xr:uid="{00000000-0005-0000-0000-00008A0D0000}"/>
    <cellStyle name="40% - Accent3 4 3 4 2 2" xfId="24276" xr:uid="{638973FA-8D3B-4CC9-A31C-D4A60189A068}"/>
    <cellStyle name="40% - Accent3 4 3 4 2 2 2" xfId="39247" xr:uid="{BB599341-273E-41D1-BC1D-706F577E259A}"/>
    <cellStyle name="40% - Accent3 4 3 4 2 3" xfId="31644" xr:uid="{35E55992-7E52-4744-B3BD-984D8719113D}"/>
    <cellStyle name="40% - Accent3 4 3 4 3" xfId="24275" xr:uid="{A8764BEA-3504-4185-81C1-3FF5DCFBF13C}"/>
    <cellStyle name="40% - Accent3 4 3 4 3 2" xfId="39246" xr:uid="{8ECA938F-E9A5-4565-89E9-5E214E6F91CA}"/>
    <cellStyle name="40% - Accent3 4 3 4 4" xfId="31643" xr:uid="{1C5D6232-FC81-4BFC-BAB9-E13A7B214503}"/>
    <cellStyle name="40% - Accent3 4 3 5" xfId="6656" xr:uid="{00000000-0005-0000-0000-00008B0D0000}"/>
    <cellStyle name="40% - Accent3 4 3 5 2" xfId="24277" xr:uid="{DDAB8996-834F-4C38-8295-C298BDB4775A}"/>
    <cellStyle name="40% - Accent3 4 3 5 2 2" xfId="39248" xr:uid="{B3C9B773-8C38-43B2-95D4-F0AE013BA262}"/>
    <cellStyle name="40% - Accent3 4 3 5 3" xfId="31645" xr:uid="{02EDB9EB-346A-4C58-B2BF-B2D3C79F1512}"/>
    <cellStyle name="40% - Accent3 4 3 6" xfId="24270" xr:uid="{8ADC023C-BD56-44FF-9B4F-338D3F8F9DA0}"/>
    <cellStyle name="40% - Accent3 4 3 6 2" xfId="39241" xr:uid="{D141B477-3617-423B-8B4C-EE39F2AD1EB8}"/>
    <cellStyle name="40% - Accent3 4 3 7" xfId="31638" xr:uid="{0A83DA73-3EA5-4E2A-B509-6475F57BAC5D}"/>
    <cellStyle name="40% - Accent3 4 4" xfId="6657" xr:uid="{00000000-0005-0000-0000-00008C0D0000}"/>
    <cellStyle name="40% - Accent3 4 4 2" xfId="6658" xr:uid="{00000000-0005-0000-0000-00008D0D0000}"/>
    <cellStyle name="40% - Accent3 4 4 2 2" xfId="6659" xr:uid="{00000000-0005-0000-0000-00008E0D0000}"/>
    <cellStyle name="40% - Accent3 4 4 2 2 2" xfId="24280" xr:uid="{6DF62350-7975-43C3-977A-7E668D664074}"/>
    <cellStyle name="40% - Accent3 4 4 2 2 2 2" xfId="39251" xr:uid="{5329158E-101C-4549-90A3-F8F28DD057B0}"/>
    <cellStyle name="40% - Accent3 4 4 2 2 3" xfId="31648" xr:uid="{6C9CC4A8-C443-462C-9681-C594BDA3B23D}"/>
    <cellStyle name="40% - Accent3 4 4 2 3" xfId="6660" xr:uid="{00000000-0005-0000-0000-00008F0D0000}"/>
    <cellStyle name="40% - Accent3 4 4 2 3 2" xfId="24281" xr:uid="{31A7F043-7108-4C59-BC46-50CFBE844D50}"/>
    <cellStyle name="40% - Accent3 4 4 2 3 2 2" xfId="39252" xr:uid="{E7D3BFC5-EAE0-40F4-9E5A-B19608CA8028}"/>
    <cellStyle name="40% - Accent3 4 4 2 3 3" xfId="31649" xr:uid="{A99B322B-F153-4FB2-8950-31793237897E}"/>
    <cellStyle name="40% - Accent3 4 4 2 4" xfId="24279" xr:uid="{0809E228-6725-433D-B357-F89DA9FCDE49}"/>
    <cellStyle name="40% - Accent3 4 4 2 4 2" xfId="39250" xr:uid="{61C6B57A-8EB3-45E1-AD64-6212DB042052}"/>
    <cellStyle name="40% - Accent3 4 4 2 5" xfId="31647" xr:uid="{D9020DB8-59D2-43BD-B601-D537987B9046}"/>
    <cellStyle name="40% - Accent3 4 4 3" xfId="6661" xr:uid="{00000000-0005-0000-0000-0000900D0000}"/>
    <cellStyle name="40% - Accent3 4 4 3 2" xfId="6662" xr:uid="{00000000-0005-0000-0000-0000910D0000}"/>
    <cellStyle name="40% - Accent3 4 4 3 2 2" xfId="24283" xr:uid="{48530761-C771-455F-A3F9-895897BAAA94}"/>
    <cellStyle name="40% - Accent3 4 4 3 2 2 2" xfId="39254" xr:uid="{E72FF2D1-8659-4E1B-B94F-FD52AFBAEEED}"/>
    <cellStyle name="40% - Accent3 4 4 3 2 3" xfId="31651" xr:uid="{BCD67360-528C-48AC-B6B4-336988AAA8C2}"/>
    <cellStyle name="40% - Accent3 4 4 3 3" xfId="24282" xr:uid="{DEC68DDD-3A7E-4FCF-AC7D-4250972B1A76}"/>
    <cellStyle name="40% - Accent3 4 4 3 3 2" xfId="39253" xr:uid="{17275500-82CB-472F-8C2B-501E2C7C093F}"/>
    <cellStyle name="40% - Accent3 4 4 3 4" xfId="31650" xr:uid="{A00451B4-2FCD-429E-97BF-55E6F0B953DE}"/>
    <cellStyle name="40% - Accent3 4 4 4" xfId="6663" xr:uid="{00000000-0005-0000-0000-0000920D0000}"/>
    <cellStyle name="40% - Accent3 4 4 4 2" xfId="24284" xr:uid="{AD6E3476-92D1-4C85-ADE3-C9AE372EC7FB}"/>
    <cellStyle name="40% - Accent3 4 4 4 2 2" xfId="39255" xr:uid="{2025B94B-9A9A-4392-831A-39F6856F0E3F}"/>
    <cellStyle name="40% - Accent3 4 4 4 3" xfId="31652" xr:uid="{3493C6C7-08F8-47BF-8F75-62EA8967C7D0}"/>
    <cellStyle name="40% - Accent3 4 4 5" xfId="24278" xr:uid="{A3BBB25C-093D-48F3-90E6-EDB68478574B}"/>
    <cellStyle name="40% - Accent3 4 4 5 2" xfId="39249" xr:uid="{9700D78A-B8CE-4CF4-BA03-F525025BAB6A}"/>
    <cellStyle name="40% - Accent3 4 4 6" xfId="31646" xr:uid="{452012BE-13E8-4D0B-BE50-09D4C770AC35}"/>
    <cellStyle name="40% - Accent3 4 5" xfId="6664" xr:uid="{00000000-0005-0000-0000-0000930D0000}"/>
    <cellStyle name="40% - Accent3 4 5 2" xfId="6665" xr:uid="{00000000-0005-0000-0000-0000940D0000}"/>
    <cellStyle name="40% - Accent3 4 5 2 2" xfId="6666" xr:uid="{00000000-0005-0000-0000-0000950D0000}"/>
    <cellStyle name="40% - Accent3 4 5 2 2 2" xfId="24287" xr:uid="{8D8106AC-7526-4B0B-8972-2A2206A4095E}"/>
    <cellStyle name="40% - Accent3 4 5 2 2 2 2" xfId="39258" xr:uid="{289893D7-5A71-4269-ADA9-AE28FBF95DAD}"/>
    <cellStyle name="40% - Accent3 4 5 2 2 3" xfId="31655" xr:uid="{1CC0BAF1-4F47-489D-91E9-FF852D8F6A25}"/>
    <cellStyle name="40% - Accent3 4 5 2 3" xfId="6667" xr:uid="{00000000-0005-0000-0000-0000960D0000}"/>
    <cellStyle name="40% - Accent3 4 5 2 3 2" xfId="24288" xr:uid="{FCC351B0-45E0-43DF-8ED3-F2FD913AA113}"/>
    <cellStyle name="40% - Accent3 4 5 2 3 2 2" xfId="39259" xr:uid="{EEA4516B-BF67-4C06-AD39-F372402046E7}"/>
    <cellStyle name="40% - Accent3 4 5 2 3 3" xfId="31656" xr:uid="{F87DD863-C829-492C-9396-83B168F09047}"/>
    <cellStyle name="40% - Accent3 4 5 2 4" xfId="24286" xr:uid="{B2EE7D39-D4EC-4C9E-8048-8D6AA55EF7FB}"/>
    <cellStyle name="40% - Accent3 4 5 2 4 2" xfId="39257" xr:uid="{B8DF7BB0-3A38-4A71-A719-32ADF71463F0}"/>
    <cellStyle name="40% - Accent3 4 5 2 5" xfId="31654" xr:uid="{6278381F-1EA5-450B-A5E8-397C99AEE08C}"/>
    <cellStyle name="40% - Accent3 4 5 3" xfId="6668" xr:uid="{00000000-0005-0000-0000-0000970D0000}"/>
    <cellStyle name="40% - Accent3 4 5 3 2" xfId="6669" xr:uid="{00000000-0005-0000-0000-0000980D0000}"/>
    <cellStyle name="40% - Accent3 4 5 3 2 2" xfId="24290" xr:uid="{2613BE37-E341-4D1D-BEE4-5CF3CCE006FF}"/>
    <cellStyle name="40% - Accent3 4 5 3 2 2 2" xfId="39261" xr:uid="{04D11434-DE29-47EA-8A22-3164D7688F7B}"/>
    <cellStyle name="40% - Accent3 4 5 3 2 3" xfId="31658" xr:uid="{BF5CCD77-C300-4B09-A3B2-DF5BD9FBF935}"/>
    <cellStyle name="40% - Accent3 4 5 3 3" xfId="24289" xr:uid="{D99B9C2D-7C99-4660-A3C9-A96A1F0D2159}"/>
    <cellStyle name="40% - Accent3 4 5 3 3 2" xfId="39260" xr:uid="{8938D967-8351-42F9-8B73-068A6F75D2D0}"/>
    <cellStyle name="40% - Accent3 4 5 3 4" xfId="31657" xr:uid="{B2164AC0-771A-48B3-8F55-EB23CC25A6DD}"/>
    <cellStyle name="40% - Accent3 4 5 4" xfId="6670" xr:uid="{00000000-0005-0000-0000-0000990D0000}"/>
    <cellStyle name="40% - Accent3 4 5 4 2" xfId="24291" xr:uid="{692649EE-2760-487F-9ECF-0DA012AFB879}"/>
    <cellStyle name="40% - Accent3 4 5 4 2 2" xfId="39262" xr:uid="{6B34FEFA-6378-4F7D-9804-EA3434611AED}"/>
    <cellStyle name="40% - Accent3 4 5 4 3" xfId="31659" xr:uid="{30F448A1-3AEE-44A3-9BCB-D2FCA11A3B4E}"/>
    <cellStyle name="40% - Accent3 4 5 5" xfId="24285" xr:uid="{91B09F5B-2439-4049-B325-96895F554F1C}"/>
    <cellStyle name="40% - Accent3 4 5 5 2" xfId="39256" xr:uid="{089A4F89-46AE-4281-8CA3-83E51102A2FD}"/>
    <cellStyle name="40% - Accent3 4 5 6" xfId="31653" xr:uid="{1AF7C5D7-EE4A-42F7-8BF3-BE90352FD25D}"/>
    <cellStyle name="40% - Accent3 4 6" xfId="6671" xr:uid="{00000000-0005-0000-0000-00009A0D0000}"/>
    <cellStyle name="40% - Accent3 4 6 2" xfId="6672" xr:uid="{00000000-0005-0000-0000-00009B0D0000}"/>
    <cellStyle name="40% - Accent3 4 6 2 2" xfId="24293" xr:uid="{A56E287D-D4E0-4159-AD7B-8B0541A2D02E}"/>
    <cellStyle name="40% - Accent3 4 6 2 2 2" xfId="39264" xr:uid="{A262D029-959A-4DCB-BC08-E8EA38BC138B}"/>
    <cellStyle name="40% - Accent3 4 6 2 3" xfId="31661" xr:uid="{FA83FD27-0A6F-4FAF-92A3-6BB81F475B67}"/>
    <cellStyle name="40% - Accent3 4 6 3" xfId="6673" xr:uid="{00000000-0005-0000-0000-00009C0D0000}"/>
    <cellStyle name="40% - Accent3 4 6 3 2" xfId="24294" xr:uid="{9E8ED778-F067-4294-A0D7-D49065101E62}"/>
    <cellStyle name="40% - Accent3 4 6 3 2 2" xfId="39265" xr:uid="{D22C5F72-AAE9-453A-9F66-FBFC73A3E9CE}"/>
    <cellStyle name="40% - Accent3 4 6 3 3" xfId="31662" xr:uid="{EDE5052E-C8E6-4CE0-B555-CE7F1E31E39B}"/>
    <cellStyle name="40% - Accent3 4 6 4" xfId="24292" xr:uid="{D0693BB6-5687-4743-8477-14C04CE3BA6F}"/>
    <cellStyle name="40% - Accent3 4 6 4 2" xfId="39263" xr:uid="{38DEB8EC-794D-4FF8-A7B1-F2A944E73AEA}"/>
    <cellStyle name="40% - Accent3 4 6 5" xfId="31660" xr:uid="{9101A2F5-98AF-4C06-A671-F256A2374FE1}"/>
    <cellStyle name="40% - Accent3 4 7" xfId="6674" xr:uid="{00000000-0005-0000-0000-00009D0D0000}"/>
    <cellStyle name="40% - Accent3 4 7 2" xfId="24295" xr:uid="{CAABEC34-0BD8-406C-B0FB-B66BFBC9A600}"/>
    <cellStyle name="40% - Accent3 4 7 2 2" xfId="39266" xr:uid="{6638EDA5-7FEE-41F0-9F73-43BAFFF9ACFB}"/>
    <cellStyle name="40% - Accent3 4 7 3" xfId="31663" xr:uid="{C7DD08FE-A2BD-496E-A402-D2CC7E7D99F9}"/>
    <cellStyle name="40% - Accent3 4 8" xfId="6675" xr:uid="{00000000-0005-0000-0000-00009E0D0000}"/>
    <cellStyle name="40% - Accent3 4 8 2" xfId="6676" xr:uid="{00000000-0005-0000-0000-00009F0D0000}"/>
    <cellStyle name="40% - Accent3 4 8 2 2" xfId="24297" xr:uid="{E9A2811C-B1AE-418E-851F-D4324CC6278E}"/>
    <cellStyle name="40% - Accent3 4 8 2 2 2" xfId="39268" xr:uid="{C3EB4EEA-F79F-4ECB-AB3A-7297F0C8AF37}"/>
    <cellStyle name="40% - Accent3 4 8 2 3" xfId="31665" xr:uid="{67304CB1-A78E-431F-9395-E4B17AD4FBBB}"/>
    <cellStyle name="40% - Accent3 4 8 3" xfId="24296" xr:uid="{E5F9D139-CBBC-4D70-8F02-AA0BC5248A3E}"/>
    <cellStyle name="40% - Accent3 4 8 3 2" xfId="39267" xr:uid="{83E5FD32-D652-44A2-BF72-5A8BE3178B61}"/>
    <cellStyle name="40% - Accent3 4 8 4" xfId="31664" xr:uid="{4BBA3D44-F652-4675-8935-8F6FE06C39D3}"/>
    <cellStyle name="40% - Accent3 4 9" xfId="6677" xr:uid="{00000000-0005-0000-0000-0000A00D0000}"/>
    <cellStyle name="40% - Accent3 4 9 2" xfId="24298" xr:uid="{BC20BED0-56C6-48FF-909D-3AC92D28EEC3}"/>
    <cellStyle name="40% - Accent3 4 9 2 2" xfId="39269" xr:uid="{AC17E76A-1EE0-483C-887F-2AFE70DDD27A}"/>
    <cellStyle name="40% - Accent3 4 9 3" xfId="31666" xr:uid="{5C1B8B99-EC9F-40B1-A5DF-24A27C3CB44B}"/>
    <cellStyle name="40% - Accent3 5" xfId="236" xr:uid="{00000000-0005-0000-0000-00004B000000}"/>
    <cellStyle name="40% - Accent3 5 2" xfId="6679" xr:uid="{00000000-0005-0000-0000-0000A20D0000}"/>
    <cellStyle name="40% - Accent3 5 2 2" xfId="6680" xr:uid="{00000000-0005-0000-0000-0000A30D0000}"/>
    <cellStyle name="40% - Accent3 5 2 2 2" xfId="6681" xr:uid="{00000000-0005-0000-0000-0000A40D0000}"/>
    <cellStyle name="40% - Accent3 5 2 2 2 2" xfId="6682" xr:uid="{00000000-0005-0000-0000-0000A50D0000}"/>
    <cellStyle name="40% - Accent3 5 2 2 2 2 2" xfId="6683" xr:uid="{00000000-0005-0000-0000-0000A60D0000}"/>
    <cellStyle name="40% - Accent3 5 2 2 2 2 2 2" xfId="24303" xr:uid="{91B5894F-F0FC-4899-AD56-CD623FA2DAA8}"/>
    <cellStyle name="40% - Accent3 5 2 2 2 2 2 2 2" xfId="39274" xr:uid="{47CAAD94-33D5-4722-8480-E7FA0A602519}"/>
    <cellStyle name="40% - Accent3 5 2 2 2 2 2 3" xfId="31671" xr:uid="{786D7FFF-0A8C-4199-8BC3-FE4816593A6E}"/>
    <cellStyle name="40% - Accent3 5 2 2 2 2 3" xfId="6684" xr:uid="{00000000-0005-0000-0000-0000A70D0000}"/>
    <cellStyle name="40% - Accent3 5 2 2 2 2 3 2" xfId="24304" xr:uid="{8B29AB7A-8318-4423-9ACD-76B6F391CAC5}"/>
    <cellStyle name="40% - Accent3 5 2 2 2 2 3 2 2" xfId="39275" xr:uid="{4B9D5FC5-25B2-47FC-B936-85EA0A25644A}"/>
    <cellStyle name="40% - Accent3 5 2 2 2 2 3 3" xfId="31672" xr:uid="{D09C4D5B-C50E-46C7-ADA0-EE60A589C3B8}"/>
    <cellStyle name="40% - Accent3 5 2 2 2 2 4" xfId="24302" xr:uid="{75AE8DB5-33E0-49EE-A05F-B62D141020CF}"/>
    <cellStyle name="40% - Accent3 5 2 2 2 2 4 2" xfId="39273" xr:uid="{0438AC21-CEE9-46E7-92F7-5A37F7B10E04}"/>
    <cellStyle name="40% - Accent3 5 2 2 2 2 5" xfId="31670" xr:uid="{46EFA6CF-6EC1-4EA4-A7C9-863AEC03B66F}"/>
    <cellStyle name="40% - Accent3 5 2 2 2 3" xfId="6685" xr:uid="{00000000-0005-0000-0000-0000A80D0000}"/>
    <cellStyle name="40% - Accent3 5 2 2 2 3 2" xfId="6686" xr:uid="{00000000-0005-0000-0000-0000A90D0000}"/>
    <cellStyle name="40% - Accent3 5 2 2 2 3 2 2" xfId="24306" xr:uid="{20B0D64F-920C-467E-8019-4C788BD7BB18}"/>
    <cellStyle name="40% - Accent3 5 2 2 2 3 2 2 2" xfId="39277" xr:uid="{F88F2BE2-7944-4761-B527-D50499365EAE}"/>
    <cellStyle name="40% - Accent3 5 2 2 2 3 2 3" xfId="31674" xr:uid="{CFF43D01-2EDC-4380-9123-E6F6A9C60117}"/>
    <cellStyle name="40% - Accent3 5 2 2 2 3 3" xfId="24305" xr:uid="{E2923AF3-4F41-49D5-AFB3-9AD4C8126AD7}"/>
    <cellStyle name="40% - Accent3 5 2 2 2 3 3 2" xfId="39276" xr:uid="{3D8CD8E9-A1B0-48EE-983B-0B7964D80CD1}"/>
    <cellStyle name="40% - Accent3 5 2 2 2 3 4" xfId="31673" xr:uid="{360344A9-8073-4406-A4B7-3E6FD0A1E20A}"/>
    <cellStyle name="40% - Accent3 5 2 2 2 4" xfId="6687" xr:uid="{00000000-0005-0000-0000-0000AA0D0000}"/>
    <cellStyle name="40% - Accent3 5 2 2 2 4 2" xfId="24307" xr:uid="{2F85F286-67FB-42ED-BDB7-D072E24B4894}"/>
    <cellStyle name="40% - Accent3 5 2 2 2 4 2 2" xfId="39278" xr:uid="{B9EDDE83-47E4-4786-B0B0-1A7D5E7321B5}"/>
    <cellStyle name="40% - Accent3 5 2 2 2 4 3" xfId="31675" xr:uid="{FCB4FCF1-854C-4CF3-99F1-74608D2F2EAB}"/>
    <cellStyle name="40% - Accent3 5 2 2 2 5" xfId="24301" xr:uid="{B0945CBA-676D-4E61-8534-E14ABFF9D53C}"/>
    <cellStyle name="40% - Accent3 5 2 2 2 5 2" xfId="39272" xr:uid="{FC454CFB-2FA0-41F8-BA58-BD70CBE07874}"/>
    <cellStyle name="40% - Accent3 5 2 2 2 6" xfId="31669" xr:uid="{A760665C-0774-414F-A2DC-E930D5A107ED}"/>
    <cellStyle name="40% - Accent3 5 2 2 3" xfId="6688" xr:uid="{00000000-0005-0000-0000-0000AB0D0000}"/>
    <cellStyle name="40% - Accent3 5 2 2 3 2" xfId="6689" xr:uid="{00000000-0005-0000-0000-0000AC0D0000}"/>
    <cellStyle name="40% - Accent3 5 2 2 3 2 2" xfId="24309" xr:uid="{3AE42A25-07B1-4ECB-9FBF-8882AC11B8CB}"/>
    <cellStyle name="40% - Accent3 5 2 2 3 2 2 2" xfId="39280" xr:uid="{CB5EB361-F077-4D09-BDAB-79562FA8D344}"/>
    <cellStyle name="40% - Accent3 5 2 2 3 2 3" xfId="31677" xr:uid="{1AA1D508-7B73-499B-9B80-B13808B3CFCE}"/>
    <cellStyle name="40% - Accent3 5 2 2 3 3" xfId="6690" xr:uid="{00000000-0005-0000-0000-0000AD0D0000}"/>
    <cellStyle name="40% - Accent3 5 2 2 3 3 2" xfId="24310" xr:uid="{DF351A0F-B7B0-480F-BB9F-5C77F538FFD5}"/>
    <cellStyle name="40% - Accent3 5 2 2 3 3 2 2" xfId="39281" xr:uid="{161FDA82-42FB-48A3-8DAB-286B393DADB6}"/>
    <cellStyle name="40% - Accent3 5 2 2 3 3 3" xfId="31678" xr:uid="{C496FB1E-FEDC-4CA6-9215-BC1B31F04AE6}"/>
    <cellStyle name="40% - Accent3 5 2 2 3 4" xfId="24308" xr:uid="{0C2ECC82-0456-4A2E-9EC1-6254B8CF5DC4}"/>
    <cellStyle name="40% - Accent3 5 2 2 3 4 2" xfId="39279" xr:uid="{7F104E67-C725-45D3-B778-78993FC20C7A}"/>
    <cellStyle name="40% - Accent3 5 2 2 3 5" xfId="31676" xr:uid="{40D32289-F8F5-4AB1-B98B-105B01EA0306}"/>
    <cellStyle name="40% - Accent3 5 2 2 4" xfId="6691" xr:uid="{00000000-0005-0000-0000-0000AE0D0000}"/>
    <cellStyle name="40% - Accent3 5 2 2 4 2" xfId="24311" xr:uid="{4DDC4E83-9800-4761-9DB9-0D241D69501C}"/>
    <cellStyle name="40% - Accent3 5 2 2 4 2 2" xfId="39282" xr:uid="{A9838F8A-AAC8-46A8-81E2-642B7E5F1360}"/>
    <cellStyle name="40% - Accent3 5 2 2 4 3" xfId="31679" xr:uid="{5E47DBF9-5F2A-457D-B12C-125CC4CEFCA3}"/>
    <cellStyle name="40% - Accent3 5 2 2 5" xfId="6692" xr:uid="{00000000-0005-0000-0000-0000AF0D0000}"/>
    <cellStyle name="40% - Accent3 5 2 2 5 2" xfId="6693" xr:uid="{00000000-0005-0000-0000-0000B00D0000}"/>
    <cellStyle name="40% - Accent3 5 2 2 5 2 2" xfId="24313" xr:uid="{5309B121-5962-4867-8D28-0E7776ED1603}"/>
    <cellStyle name="40% - Accent3 5 2 2 5 2 2 2" xfId="39284" xr:uid="{1DE0F7E0-E5E2-4F0B-B7B3-5084FD9E180D}"/>
    <cellStyle name="40% - Accent3 5 2 2 5 2 3" xfId="31681" xr:uid="{2CEFB59E-357A-434B-B474-7584290B266C}"/>
    <cellStyle name="40% - Accent3 5 2 2 5 3" xfId="24312" xr:uid="{71928EC6-C405-4784-8B75-264664856D33}"/>
    <cellStyle name="40% - Accent3 5 2 2 5 3 2" xfId="39283" xr:uid="{DE8C9624-4FCD-4578-845A-BCE3F69A4DA2}"/>
    <cellStyle name="40% - Accent3 5 2 2 5 4" xfId="31680" xr:uid="{57B08CC9-3AB6-4F58-ABD2-8A4DFFDDA269}"/>
    <cellStyle name="40% - Accent3 5 2 2 6" xfId="6694" xr:uid="{00000000-0005-0000-0000-0000B10D0000}"/>
    <cellStyle name="40% - Accent3 5 2 2 6 2" xfId="24314" xr:uid="{D0922F40-EFD8-46FD-AA3E-AFA38292F38A}"/>
    <cellStyle name="40% - Accent3 5 2 2 6 2 2" xfId="39285" xr:uid="{D706DCBB-1D09-45F1-8C31-2E22BFCB8EFF}"/>
    <cellStyle name="40% - Accent3 5 2 2 6 3" xfId="31682" xr:uid="{0A875DD5-1581-4E4A-8A4F-1A501146E129}"/>
    <cellStyle name="40% - Accent3 5 2 2 7" xfId="24300" xr:uid="{07BABE3A-622F-45DD-8F06-6AE46FC4BB2C}"/>
    <cellStyle name="40% - Accent3 5 2 2 7 2" xfId="39271" xr:uid="{549004EA-8FE2-45AF-80D3-84B8715AC50F}"/>
    <cellStyle name="40% - Accent3 5 2 2 8" xfId="31668" xr:uid="{A1A9E787-FD52-4AD5-8CDA-DA8A74CD656F}"/>
    <cellStyle name="40% - Accent3 5 2 3" xfId="6695" xr:uid="{00000000-0005-0000-0000-0000B20D0000}"/>
    <cellStyle name="40% - Accent3 5 2 3 2" xfId="6696" xr:uid="{00000000-0005-0000-0000-0000B30D0000}"/>
    <cellStyle name="40% - Accent3 5 2 3 2 2" xfId="6697" xr:uid="{00000000-0005-0000-0000-0000B40D0000}"/>
    <cellStyle name="40% - Accent3 5 2 3 2 2 2" xfId="24317" xr:uid="{60FEAC6C-70D6-422D-93E4-79BA785AE6AB}"/>
    <cellStyle name="40% - Accent3 5 2 3 2 2 2 2" xfId="39288" xr:uid="{19ACEC90-48C7-4E8E-AF14-69EEF5899EBD}"/>
    <cellStyle name="40% - Accent3 5 2 3 2 2 3" xfId="31685" xr:uid="{D99CE7DE-6741-4A76-9A7F-1134C0683A4D}"/>
    <cellStyle name="40% - Accent3 5 2 3 2 3" xfId="6698" xr:uid="{00000000-0005-0000-0000-0000B50D0000}"/>
    <cellStyle name="40% - Accent3 5 2 3 2 3 2" xfId="24318" xr:uid="{7C803F65-7A23-4D9D-B4CE-4D45339C12AA}"/>
    <cellStyle name="40% - Accent3 5 2 3 2 3 2 2" xfId="39289" xr:uid="{71675A2F-B472-4E29-9BB9-8A3256BB3E9D}"/>
    <cellStyle name="40% - Accent3 5 2 3 2 3 3" xfId="31686" xr:uid="{E68BA75A-AF6D-4862-99BC-F07DFE492A69}"/>
    <cellStyle name="40% - Accent3 5 2 3 2 4" xfId="24316" xr:uid="{7C005FD1-6763-4431-9ACC-22BD341F3248}"/>
    <cellStyle name="40% - Accent3 5 2 3 2 4 2" xfId="39287" xr:uid="{6514D99D-90F3-4F2B-AC8C-04C349669166}"/>
    <cellStyle name="40% - Accent3 5 2 3 2 5" xfId="31684" xr:uid="{7CADF9FD-810B-46BD-BDF9-7D3FC53124E6}"/>
    <cellStyle name="40% - Accent3 5 2 3 3" xfId="6699" xr:uid="{00000000-0005-0000-0000-0000B60D0000}"/>
    <cellStyle name="40% - Accent3 5 2 3 3 2" xfId="6700" xr:uid="{00000000-0005-0000-0000-0000B70D0000}"/>
    <cellStyle name="40% - Accent3 5 2 3 3 2 2" xfId="24320" xr:uid="{4E2D901B-1B58-4A1C-86D8-AA9D5628F9AE}"/>
    <cellStyle name="40% - Accent3 5 2 3 3 2 2 2" xfId="39291" xr:uid="{32CBC339-7416-4389-B937-4EFB782DFB70}"/>
    <cellStyle name="40% - Accent3 5 2 3 3 2 3" xfId="31688" xr:uid="{4A13FCBF-7B41-4D59-8E64-02662F52BFDC}"/>
    <cellStyle name="40% - Accent3 5 2 3 3 3" xfId="24319" xr:uid="{01F84D50-3F84-43B7-9611-637344C782E1}"/>
    <cellStyle name="40% - Accent3 5 2 3 3 3 2" xfId="39290" xr:uid="{709B9830-08AA-463F-88FD-EB26F7B9188A}"/>
    <cellStyle name="40% - Accent3 5 2 3 3 4" xfId="31687" xr:uid="{AF3437C2-FC8A-4D9E-A15C-8EEDF5B4A3E8}"/>
    <cellStyle name="40% - Accent3 5 2 3 4" xfId="6701" xr:uid="{00000000-0005-0000-0000-0000B80D0000}"/>
    <cellStyle name="40% - Accent3 5 2 3 4 2" xfId="24321" xr:uid="{C667E8F2-AFD5-41F7-BD8F-593532653BF3}"/>
    <cellStyle name="40% - Accent3 5 2 3 4 2 2" xfId="39292" xr:uid="{D09673CF-48D5-4EFD-A714-4B2E4E8544CC}"/>
    <cellStyle name="40% - Accent3 5 2 3 4 3" xfId="31689" xr:uid="{3E24B868-3640-44D0-A37A-598771743171}"/>
    <cellStyle name="40% - Accent3 5 2 3 5" xfId="24315" xr:uid="{2C124EAA-BD06-4F0A-8BB6-866964C48081}"/>
    <cellStyle name="40% - Accent3 5 2 3 5 2" xfId="39286" xr:uid="{0006F620-A233-483E-847F-9FF2C167D60C}"/>
    <cellStyle name="40% - Accent3 5 2 3 6" xfId="31683" xr:uid="{F15CB3DF-1A00-4492-8C86-3E59DB4F0A86}"/>
    <cellStyle name="40% - Accent3 5 2 4" xfId="6702" xr:uid="{00000000-0005-0000-0000-0000B90D0000}"/>
    <cellStyle name="40% - Accent3 5 2 5" xfId="6703" xr:uid="{00000000-0005-0000-0000-0000BA0D0000}"/>
    <cellStyle name="40% - Accent3 5 2 5 2" xfId="24322" xr:uid="{F462C1DB-C78D-4D2E-9DE9-38BB1DC8CB42}"/>
    <cellStyle name="40% - Accent3 5 2 5 2 2" xfId="39293" xr:uid="{15E1776E-8B4A-4A44-87D5-8CB14CC8FB27}"/>
    <cellStyle name="40% - Accent3 5 2 5 3" xfId="31690" xr:uid="{B180D483-3E79-4776-A496-A8F57A85C9E4}"/>
    <cellStyle name="40% - Accent3 5 3" xfId="6704" xr:uid="{00000000-0005-0000-0000-0000BB0D0000}"/>
    <cellStyle name="40% - Accent3 5 3 2" xfId="6705" xr:uid="{00000000-0005-0000-0000-0000BC0D0000}"/>
    <cellStyle name="40% - Accent3 5 3 2 2" xfId="6706" xr:uid="{00000000-0005-0000-0000-0000BD0D0000}"/>
    <cellStyle name="40% - Accent3 5 3 2 2 2" xfId="24325" xr:uid="{525E2783-B883-4D5F-B2D6-F2DC71EE4437}"/>
    <cellStyle name="40% - Accent3 5 3 2 2 2 2" xfId="39296" xr:uid="{B52BB7D9-C185-445D-B426-3136D765C00C}"/>
    <cellStyle name="40% - Accent3 5 3 2 2 3" xfId="31693" xr:uid="{529F10FE-FAA1-45A7-BA72-19BAD7ED5A0C}"/>
    <cellStyle name="40% - Accent3 5 3 2 3" xfId="6707" xr:uid="{00000000-0005-0000-0000-0000BE0D0000}"/>
    <cellStyle name="40% - Accent3 5 3 2 3 2" xfId="24326" xr:uid="{5ECD8C1F-5C61-427E-89B5-40F2FC10BBDA}"/>
    <cellStyle name="40% - Accent3 5 3 2 3 2 2" xfId="39297" xr:uid="{D58D073B-0C24-49E5-8653-C35998D23DAD}"/>
    <cellStyle name="40% - Accent3 5 3 2 3 3" xfId="31694" xr:uid="{789670EF-15D4-4347-8425-2D789D93B84F}"/>
    <cellStyle name="40% - Accent3 5 3 2 4" xfId="24324" xr:uid="{D3CBC39D-848F-4B12-AB2F-AE36D83EC0D7}"/>
    <cellStyle name="40% - Accent3 5 3 2 4 2" xfId="39295" xr:uid="{E1C31958-2F8D-4A44-8B7A-5E942D518229}"/>
    <cellStyle name="40% - Accent3 5 3 2 5" xfId="31692" xr:uid="{582CD96C-64E0-47BA-A91C-8586C5938BC1}"/>
    <cellStyle name="40% - Accent3 5 3 3" xfId="6708" xr:uid="{00000000-0005-0000-0000-0000BF0D0000}"/>
    <cellStyle name="40% - Accent3 5 3 3 2" xfId="24327" xr:uid="{96E99FA6-67F8-4E97-9A07-F49E077FD4F9}"/>
    <cellStyle name="40% - Accent3 5 3 3 2 2" xfId="39298" xr:uid="{488BBC7F-8B75-4535-81FB-BA8D92F64DB1}"/>
    <cellStyle name="40% - Accent3 5 3 3 3" xfId="31695" xr:uid="{C95BC977-93AC-4354-B3CF-6D0C597CADE1}"/>
    <cellStyle name="40% - Accent3 5 3 4" xfId="6709" xr:uid="{00000000-0005-0000-0000-0000C00D0000}"/>
    <cellStyle name="40% - Accent3 5 3 4 2" xfId="6710" xr:uid="{00000000-0005-0000-0000-0000C10D0000}"/>
    <cellStyle name="40% - Accent3 5 3 4 2 2" xfId="24329" xr:uid="{871CF7ED-398F-4A49-911B-0BD9D27DD375}"/>
    <cellStyle name="40% - Accent3 5 3 4 2 2 2" xfId="39300" xr:uid="{6F212A79-BD83-4E2A-9756-9C16923A4524}"/>
    <cellStyle name="40% - Accent3 5 3 4 2 3" xfId="31697" xr:uid="{D8C0FE39-D657-42D7-8C43-090696141C9D}"/>
    <cellStyle name="40% - Accent3 5 3 4 3" xfId="24328" xr:uid="{795AE0C3-A307-49C4-AD2F-913070DDFE23}"/>
    <cellStyle name="40% - Accent3 5 3 4 3 2" xfId="39299" xr:uid="{91694318-B046-4C0B-B9F2-F183D92C1FE8}"/>
    <cellStyle name="40% - Accent3 5 3 4 4" xfId="31696" xr:uid="{6962E3E3-656A-4020-A9EB-7FFDED08E402}"/>
    <cellStyle name="40% - Accent3 5 3 5" xfId="6711" xr:uid="{00000000-0005-0000-0000-0000C20D0000}"/>
    <cellStyle name="40% - Accent3 5 3 5 2" xfId="24330" xr:uid="{30FF8EBD-CD41-41A1-A8A8-642B20C64110}"/>
    <cellStyle name="40% - Accent3 5 3 5 2 2" xfId="39301" xr:uid="{8ED90234-4D24-409E-84A0-AD94A5544D34}"/>
    <cellStyle name="40% - Accent3 5 3 5 3" xfId="31698" xr:uid="{E7201862-5E43-4D54-9B8D-11D17240C351}"/>
    <cellStyle name="40% - Accent3 5 3 6" xfId="24323" xr:uid="{3787BFF1-D5B0-4242-A753-CBAAEDA0F8BB}"/>
    <cellStyle name="40% - Accent3 5 3 6 2" xfId="39294" xr:uid="{7ED7905B-206D-4CEE-890C-28B6C2CECC05}"/>
    <cellStyle name="40% - Accent3 5 3 7" xfId="31691" xr:uid="{1FE2FB34-8052-4B07-B7E0-DCFE5CAE50C9}"/>
    <cellStyle name="40% - Accent3 5 4" xfId="6712" xr:uid="{00000000-0005-0000-0000-0000C30D0000}"/>
    <cellStyle name="40% - Accent3 5 4 2" xfId="6713" xr:uid="{00000000-0005-0000-0000-0000C40D0000}"/>
    <cellStyle name="40% - Accent3 5 4 2 2" xfId="6714" xr:uid="{00000000-0005-0000-0000-0000C50D0000}"/>
    <cellStyle name="40% - Accent3 5 4 2 2 2" xfId="24333" xr:uid="{14708972-96B1-44CF-99B6-29EC48BEB430}"/>
    <cellStyle name="40% - Accent3 5 4 2 2 2 2" xfId="39304" xr:uid="{5B38E2B7-F705-464E-9F7F-2E0787E9238A}"/>
    <cellStyle name="40% - Accent3 5 4 2 2 3" xfId="31701" xr:uid="{61F06176-71FA-4E17-8B8D-5FF5756777CC}"/>
    <cellStyle name="40% - Accent3 5 4 2 3" xfId="6715" xr:uid="{00000000-0005-0000-0000-0000C60D0000}"/>
    <cellStyle name="40% - Accent3 5 4 2 3 2" xfId="24334" xr:uid="{AC8F5A73-CEFC-42FC-AD9B-882483D431A3}"/>
    <cellStyle name="40% - Accent3 5 4 2 3 2 2" xfId="39305" xr:uid="{5E4B410B-9352-4DF8-BB39-19E7AADB775F}"/>
    <cellStyle name="40% - Accent3 5 4 2 3 3" xfId="31702" xr:uid="{D8158172-12D1-4629-BEA2-40E3834AD275}"/>
    <cellStyle name="40% - Accent3 5 4 2 4" xfId="24332" xr:uid="{8F13D1AD-1E0B-4B53-868E-F6CA117DA86E}"/>
    <cellStyle name="40% - Accent3 5 4 2 4 2" xfId="39303" xr:uid="{20C08CD6-DE41-4316-8F34-5AB33C64017F}"/>
    <cellStyle name="40% - Accent3 5 4 2 5" xfId="31700" xr:uid="{AEE4C023-136E-4BE3-8632-2A0D5DD7CAB0}"/>
    <cellStyle name="40% - Accent3 5 4 3" xfId="6716" xr:uid="{00000000-0005-0000-0000-0000C70D0000}"/>
    <cellStyle name="40% - Accent3 5 4 3 2" xfId="6717" xr:uid="{00000000-0005-0000-0000-0000C80D0000}"/>
    <cellStyle name="40% - Accent3 5 4 3 2 2" xfId="24336" xr:uid="{6A86658A-3DF4-454D-B4B7-23692F6BACCD}"/>
    <cellStyle name="40% - Accent3 5 4 3 2 2 2" xfId="39307" xr:uid="{BEC0DC81-76DC-4FCF-9A90-CB2E821801B8}"/>
    <cellStyle name="40% - Accent3 5 4 3 2 3" xfId="31704" xr:uid="{B8BD3061-0641-460A-A696-8D9DF2B6C9FA}"/>
    <cellStyle name="40% - Accent3 5 4 3 3" xfId="24335" xr:uid="{B862C94E-D8AB-4042-8DBF-D5169D457F2D}"/>
    <cellStyle name="40% - Accent3 5 4 3 3 2" xfId="39306" xr:uid="{0245ABB1-F931-4800-B483-79ADE4E40B03}"/>
    <cellStyle name="40% - Accent3 5 4 3 4" xfId="31703" xr:uid="{5136BECE-3DA0-4D6F-962D-3E49588B5DAE}"/>
    <cellStyle name="40% - Accent3 5 4 4" xfId="6718" xr:uid="{00000000-0005-0000-0000-0000C90D0000}"/>
    <cellStyle name="40% - Accent3 5 4 4 2" xfId="24337" xr:uid="{0703D00C-2356-43C5-9E91-354EBFAF310B}"/>
    <cellStyle name="40% - Accent3 5 4 4 2 2" xfId="39308" xr:uid="{11B49B5A-0564-40BD-8F01-DE3DEEBA0C6C}"/>
    <cellStyle name="40% - Accent3 5 4 4 3" xfId="31705" xr:uid="{C939B22C-E5FA-4010-9DC8-241F453D0225}"/>
    <cellStyle name="40% - Accent3 5 4 5" xfId="24331" xr:uid="{F15D858F-AD2A-446B-B8C0-03AF1F1D6E4A}"/>
    <cellStyle name="40% - Accent3 5 4 5 2" xfId="39302" xr:uid="{1B556F40-C893-4460-ADDC-FC6DDD82C487}"/>
    <cellStyle name="40% - Accent3 5 4 6" xfId="31699" xr:uid="{9445E832-0DFC-4DCA-9E2F-D09FFBB8BF15}"/>
    <cellStyle name="40% - Accent3 5 5" xfId="6719" xr:uid="{00000000-0005-0000-0000-0000CA0D0000}"/>
    <cellStyle name="40% - Accent3 5 5 2" xfId="6720" xr:uid="{00000000-0005-0000-0000-0000CB0D0000}"/>
    <cellStyle name="40% - Accent3 5 5 2 2" xfId="24339" xr:uid="{97B7AFE3-9C82-4E9C-9B24-AF81B77DD6AE}"/>
    <cellStyle name="40% - Accent3 5 5 2 2 2" xfId="39310" xr:uid="{952DD276-5B01-4440-A2AE-63EA90B7E85C}"/>
    <cellStyle name="40% - Accent3 5 5 2 3" xfId="31707" xr:uid="{79597F47-289A-415D-9EB4-C9B3C36049DB}"/>
    <cellStyle name="40% - Accent3 5 5 3" xfId="6721" xr:uid="{00000000-0005-0000-0000-0000CC0D0000}"/>
    <cellStyle name="40% - Accent3 5 5 3 2" xfId="24340" xr:uid="{CE47F764-2837-41D2-A1ED-6001F2A0F8B5}"/>
    <cellStyle name="40% - Accent3 5 5 3 2 2" xfId="39311" xr:uid="{8EFF5C59-DEE0-4A37-B6DC-5789C2F83DCA}"/>
    <cellStyle name="40% - Accent3 5 5 3 3" xfId="31708" xr:uid="{D276C7BA-D30C-4963-B207-9738361E952B}"/>
    <cellStyle name="40% - Accent3 5 5 4" xfId="24338" xr:uid="{5CAF1BAD-7740-4E74-AD3F-7F4C60ED88DC}"/>
    <cellStyle name="40% - Accent3 5 5 4 2" xfId="39309" xr:uid="{22913F9C-49F6-4BE1-9717-3C7C149EDA31}"/>
    <cellStyle name="40% - Accent3 5 5 5" xfId="31706" xr:uid="{6A04473F-EF16-472B-B716-D7637FB93627}"/>
    <cellStyle name="40% - Accent3 5 6" xfId="6722" xr:uid="{00000000-0005-0000-0000-0000CD0D0000}"/>
    <cellStyle name="40% - Accent3 5 6 2" xfId="24341" xr:uid="{89B3D4C1-9A86-4CFA-A4B5-BA6F08B91574}"/>
    <cellStyle name="40% - Accent3 5 6 2 2" xfId="39312" xr:uid="{45A2C41B-475A-4783-B203-92D21B24835E}"/>
    <cellStyle name="40% - Accent3 5 6 3" xfId="31709" xr:uid="{C1D57A78-6D75-4A18-A9BD-87955830E895}"/>
    <cellStyle name="40% - Accent3 5 7" xfId="6723" xr:uid="{00000000-0005-0000-0000-0000CE0D0000}"/>
    <cellStyle name="40% - Accent3 5 7 2" xfId="6724" xr:uid="{00000000-0005-0000-0000-0000CF0D0000}"/>
    <cellStyle name="40% - Accent3 5 7 2 2" xfId="24343" xr:uid="{CD8A7ADB-5759-46BA-B1F3-EDE9BEA0C622}"/>
    <cellStyle name="40% - Accent3 5 7 2 2 2" xfId="39314" xr:uid="{B97E5548-87C9-4483-BA0E-D99BED840B83}"/>
    <cellStyle name="40% - Accent3 5 7 2 3" xfId="31711" xr:uid="{253BE590-C16A-4D7F-8FED-6A2559BCEA00}"/>
    <cellStyle name="40% - Accent3 5 7 3" xfId="24342" xr:uid="{3E99FE53-E95A-4D1A-88CA-5D7CE8BF87C4}"/>
    <cellStyle name="40% - Accent3 5 7 3 2" xfId="39313" xr:uid="{209A085F-C01A-48C1-A00D-750C8596E5BC}"/>
    <cellStyle name="40% - Accent3 5 7 4" xfId="31710" xr:uid="{73FD5B31-83FF-436D-9411-0DB869A592F7}"/>
    <cellStyle name="40% - Accent3 5 8" xfId="6725" xr:uid="{00000000-0005-0000-0000-0000D00D0000}"/>
    <cellStyle name="40% - Accent3 5 8 2" xfId="24344" xr:uid="{83556173-C319-4BE9-9235-8882EFCBEAD2}"/>
    <cellStyle name="40% - Accent3 5 8 2 2" xfId="39315" xr:uid="{35924CD2-C4D1-45A1-B22C-06188524E9F4}"/>
    <cellStyle name="40% - Accent3 5 8 3" xfId="31712" xr:uid="{7C2932E5-B8AD-4D9B-A78A-66C802755378}"/>
    <cellStyle name="40% - Accent3 5 9" xfId="6678" xr:uid="{00000000-0005-0000-0000-0000A10D0000}"/>
    <cellStyle name="40% - Accent3 5 9 2" xfId="24299" xr:uid="{54ECA00C-ACE3-461E-A7F5-8E338C4B9054}"/>
    <cellStyle name="40% - Accent3 5 9 2 2" xfId="39270" xr:uid="{B53F19CD-B2CE-4E64-BCC0-84CFDF98BDFF}"/>
    <cellStyle name="40% - Accent3 5 9 3" xfId="31667" xr:uid="{202F3954-BD29-4410-88D2-F733A13E1D8E}"/>
    <cellStyle name="40% - Accent3 6" xfId="237" xr:uid="{00000000-0005-0000-0000-00004C000000}"/>
    <cellStyle name="40% - Accent3 6 2" xfId="6726" xr:uid="{00000000-0005-0000-0000-0000D20D0000}"/>
    <cellStyle name="40% - Accent3 6 2 2" xfId="6727" xr:uid="{00000000-0005-0000-0000-0000D30D0000}"/>
    <cellStyle name="40% - Accent3 6 2 2 2" xfId="6728" xr:uid="{00000000-0005-0000-0000-0000D40D0000}"/>
    <cellStyle name="40% - Accent3 6 2 2 2 2" xfId="6729" xr:uid="{00000000-0005-0000-0000-0000D50D0000}"/>
    <cellStyle name="40% - Accent3 6 2 2 2 2 2" xfId="24348" xr:uid="{74392CE4-B78D-4861-BF55-04C946295998}"/>
    <cellStyle name="40% - Accent3 6 2 2 2 2 2 2" xfId="39319" xr:uid="{0A923C88-9863-4E37-9BCA-705F0A822B16}"/>
    <cellStyle name="40% - Accent3 6 2 2 2 2 3" xfId="31716" xr:uid="{8C190BD7-7394-4276-A07F-827FC2872C32}"/>
    <cellStyle name="40% - Accent3 6 2 2 2 3" xfId="6730" xr:uid="{00000000-0005-0000-0000-0000D60D0000}"/>
    <cellStyle name="40% - Accent3 6 2 2 2 3 2" xfId="24349" xr:uid="{E00A204D-95DC-4C48-BF11-DD2EA9C5A005}"/>
    <cellStyle name="40% - Accent3 6 2 2 2 3 2 2" xfId="39320" xr:uid="{22B3DA9E-1BA4-4109-907F-0F2D8492889C}"/>
    <cellStyle name="40% - Accent3 6 2 2 2 3 3" xfId="31717" xr:uid="{84447E98-F282-4A2A-948E-DA9A0CA1F5C7}"/>
    <cellStyle name="40% - Accent3 6 2 2 2 4" xfId="24347" xr:uid="{5BB3E440-E761-4592-8CCC-2FFB9F652A9A}"/>
    <cellStyle name="40% - Accent3 6 2 2 2 4 2" xfId="39318" xr:uid="{E2E0D395-5BA0-4847-8CDC-ED082F8285F7}"/>
    <cellStyle name="40% - Accent3 6 2 2 2 5" xfId="31715" xr:uid="{A07AD42A-93D6-475F-872F-950380AE8D47}"/>
    <cellStyle name="40% - Accent3 6 2 2 3" xfId="6731" xr:uid="{00000000-0005-0000-0000-0000D70D0000}"/>
    <cellStyle name="40% - Accent3 6 2 2 3 2" xfId="6732" xr:uid="{00000000-0005-0000-0000-0000D80D0000}"/>
    <cellStyle name="40% - Accent3 6 2 2 3 2 2" xfId="24351" xr:uid="{20D8A74C-CEFE-403D-A34C-A8BC65E0B0BE}"/>
    <cellStyle name="40% - Accent3 6 2 2 3 2 2 2" xfId="39322" xr:uid="{C41AE5E8-8A90-4B71-ABC4-6ECEFBA303FD}"/>
    <cellStyle name="40% - Accent3 6 2 2 3 2 3" xfId="31719" xr:uid="{8049D77F-5B4A-423B-AA12-BFAD3917D603}"/>
    <cellStyle name="40% - Accent3 6 2 2 3 3" xfId="24350" xr:uid="{BCBAB69B-6CAC-4EFE-9A83-B79B09273AE6}"/>
    <cellStyle name="40% - Accent3 6 2 2 3 3 2" xfId="39321" xr:uid="{8389422D-CC1F-4AC3-B74C-50AF511ED621}"/>
    <cellStyle name="40% - Accent3 6 2 2 3 4" xfId="31718" xr:uid="{4845E217-7A72-42BB-B3A6-5A02B8E32643}"/>
    <cellStyle name="40% - Accent3 6 2 2 4" xfId="6733" xr:uid="{00000000-0005-0000-0000-0000D90D0000}"/>
    <cellStyle name="40% - Accent3 6 2 2 4 2" xfId="24352" xr:uid="{67CA1268-E46A-46BE-AEB5-89FB158F29AF}"/>
    <cellStyle name="40% - Accent3 6 2 2 4 2 2" xfId="39323" xr:uid="{E12D9D0D-CA0C-44CB-92A5-27B3B5720DB9}"/>
    <cellStyle name="40% - Accent3 6 2 2 4 3" xfId="31720" xr:uid="{64DF5D77-0C36-41C2-9EBF-23719598D388}"/>
    <cellStyle name="40% - Accent3 6 2 2 5" xfId="24346" xr:uid="{DDCCDBA4-062C-42F3-9F43-5401E2D2C5E1}"/>
    <cellStyle name="40% - Accent3 6 2 2 5 2" xfId="39317" xr:uid="{4EDB74E1-EDB0-4B41-BFE7-532A5D691F52}"/>
    <cellStyle name="40% - Accent3 6 2 2 6" xfId="31714" xr:uid="{E28F3AEC-5B1F-4796-9592-C6ECD417DB13}"/>
    <cellStyle name="40% - Accent3 6 2 3" xfId="6734" xr:uid="{00000000-0005-0000-0000-0000DA0D0000}"/>
    <cellStyle name="40% - Accent3 6 2 3 2" xfId="6735" xr:uid="{00000000-0005-0000-0000-0000DB0D0000}"/>
    <cellStyle name="40% - Accent3 6 2 3 2 2" xfId="24354" xr:uid="{B16B91B9-0DD0-4579-9BCE-4BE45B8213C9}"/>
    <cellStyle name="40% - Accent3 6 2 3 2 2 2" xfId="39325" xr:uid="{DF39AE53-459C-46F1-BEEB-9843EEF2253F}"/>
    <cellStyle name="40% - Accent3 6 2 3 2 3" xfId="31722" xr:uid="{1EF4CB12-3AD1-4671-8B58-D9F868F60918}"/>
    <cellStyle name="40% - Accent3 6 2 3 3" xfId="6736" xr:uid="{00000000-0005-0000-0000-0000DC0D0000}"/>
    <cellStyle name="40% - Accent3 6 2 3 3 2" xfId="24355" xr:uid="{70564CBB-E7FD-4256-BBA5-E35A97576FB5}"/>
    <cellStyle name="40% - Accent3 6 2 3 3 2 2" xfId="39326" xr:uid="{3F655B4E-4E8B-49BD-B1A0-8FD319F14B02}"/>
    <cellStyle name="40% - Accent3 6 2 3 3 3" xfId="31723" xr:uid="{C3A10008-1E89-4C0A-8FB7-97E5B38B040A}"/>
    <cellStyle name="40% - Accent3 6 2 3 4" xfId="24353" xr:uid="{C0973CFF-4A1A-4698-B9A8-410BD58E38BE}"/>
    <cellStyle name="40% - Accent3 6 2 3 4 2" xfId="39324" xr:uid="{8D8D7AF6-0C01-4088-A0C6-1BC645C5EEF3}"/>
    <cellStyle name="40% - Accent3 6 2 3 5" xfId="31721" xr:uid="{0192BCB1-C33F-47C2-A2E0-9C3206692DC5}"/>
    <cellStyle name="40% - Accent3 6 2 4" xfId="6737" xr:uid="{00000000-0005-0000-0000-0000DD0D0000}"/>
    <cellStyle name="40% - Accent3 6 2 4 2" xfId="24356" xr:uid="{C542EEAA-DC5F-4DEA-ACCF-E3B469777135}"/>
    <cellStyle name="40% - Accent3 6 2 4 2 2" xfId="39327" xr:uid="{20BFFEC7-AB6B-40E5-9CC2-9E5428BA744E}"/>
    <cellStyle name="40% - Accent3 6 2 4 3" xfId="31724" xr:uid="{375F49F7-E8EA-425F-8DB0-E1302B55A3EA}"/>
    <cellStyle name="40% - Accent3 6 2 5" xfId="6738" xr:uid="{00000000-0005-0000-0000-0000DE0D0000}"/>
    <cellStyle name="40% - Accent3 6 2 5 2" xfId="6739" xr:uid="{00000000-0005-0000-0000-0000DF0D0000}"/>
    <cellStyle name="40% - Accent3 6 2 5 2 2" xfId="24358" xr:uid="{8AAC8748-0B65-4C4D-BE11-35316E1439B6}"/>
    <cellStyle name="40% - Accent3 6 2 5 2 2 2" xfId="39329" xr:uid="{2AAED28E-0242-4575-8DA9-19A018895D53}"/>
    <cellStyle name="40% - Accent3 6 2 5 2 3" xfId="31726" xr:uid="{9F3C1BAF-DFE4-4811-B19F-4C91C6264373}"/>
    <cellStyle name="40% - Accent3 6 2 5 3" xfId="24357" xr:uid="{BE31C17F-4E3D-45AA-B87F-3F59605068A8}"/>
    <cellStyle name="40% - Accent3 6 2 5 3 2" xfId="39328" xr:uid="{26693ED1-0484-4E2F-992E-5D15F2ABE65E}"/>
    <cellStyle name="40% - Accent3 6 2 5 4" xfId="31725" xr:uid="{4BC20EB2-C592-4667-B9E4-486B3E15434E}"/>
    <cellStyle name="40% - Accent3 6 2 6" xfId="6740" xr:uid="{00000000-0005-0000-0000-0000E00D0000}"/>
    <cellStyle name="40% - Accent3 6 2 6 2" xfId="24359" xr:uid="{7C269D1F-0743-4C89-8B82-A6C467FC1CD3}"/>
    <cellStyle name="40% - Accent3 6 2 6 2 2" xfId="39330" xr:uid="{0BECAAD2-52D5-442F-B97E-406D2DAFAEB7}"/>
    <cellStyle name="40% - Accent3 6 2 6 3" xfId="31727" xr:uid="{1D1EF1B2-260A-469B-8583-4B5A3DE2C4F3}"/>
    <cellStyle name="40% - Accent3 6 2 7" xfId="24345" xr:uid="{16F49F90-90E1-4F08-B593-2BD85D659BE1}"/>
    <cellStyle name="40% - Accent3 6 2 7 2" xfId="39316" xr:uid="{65025DC5-36F2-40F6-BC5F-ACA7A5DDE9ED}"/>
    <cellStyle name="40% - Accent3 6 2 8" xfId="31713" xr:uid="{914A7034-D813-40FC-8D7A-BCD2A654A188}"/>
    <cellStyle name="40% - Accent3 6 3" xfId="6741" xr:uid="{00000000-0005-0000-0000-0000E10D0000}"/>
    <cellStyle name="40% - Accent3 6 3 2" xfId="6742" xr:uid="{00000000-0005-0000-0000-0000E20D0000}"/>
    <cellStyle name="40% - Accent3 6 3 2 2" xfId="6743" xr:uid="{00000000-0005-0000-0000-0000E30D0000}"/>
    <cellStyle name="40% - Accent3 6 3 2 2 2" xfId="24362" xr:uid="{9AD11D44-C51E-4AA0-A330-2607086651D1}"/>
    <cellStyle name="40% - Accent3 6 3 2 2 2 2" xfId="39333" xr:uid="{5713D726-E384-460B-A9C1-BE6A0B7124A8}"/>
    <cellStyle name="40% - Accent3 6 3 2 2 3" xfId="31730" xr:uid="{EC7264DE-B627-4A58-A44E-61AC6273EB4F}"/>
    <cellStyle name="40% - Accent3 6 3 2 3" xfId="6744" xr:uid="{00000000-0005-0000-0000-0000E40D0000}"/>
    <cellStyle name="40% - Accent3 6 3 2 3 2" xfId="24363" xr:uid="{182331D0-B752-449E-8783-225E3E194837}"/>
    <cellStyle name="40% - Accent3 6 3 2 3 2 2" xfId="39334" xr:uid="{A381B90E-15AB-4A57-B04F-67FB7AF370D9}"/>
    <cellStyle name="40% - Accent3 6 3 2 3 3" xfId="31731" xr:uid="{133D0470-3392-4962-B94C-E73F2AD7E559}"/>
    <cellStyle name="40% - Accent3 6 3 2 4" xfId="24361" xr:uid="{6182F06F-3E5A-4604-8BDE-C0669917180A}"/>
    <cellStyle name="40% - Accent3 6 3 2 4 2" xfId="39332" xr:uid="{C596F168-3B49-45F9-BF45-AE172A81EC50}"/>
    <cellStyle name="40% - Accent3 6 3 2 5" xfId="31729" xr:uid="{FF756575-76E0-4891-A14A-94F7007D6179}"/>
    <cellStyle name="40% - Accent3 6 3 3" xfId="6745" xr:uid="{00000000-0005-0000-0000-0000E50D0000}"/>
    <cellStyle name="40% - Accent3 6 3 3 2" xfId="6746" xr:uid="{00000000-0005-0000-0000-0000E60D0000}"/>
    <cellStyle name="40% - Accent3 6 3 3 2 2" xfId="24365" xr:uid="{755E0EE8-E767-469A-9B8E-42D958A8A80B}"/>
    <cellStyle name="40% - Accent3 6 3 3 2 2 2" xfId="39336" xr:uid="{753E307F-9D04-4FF9-AAFE-03BF2EA07CAD}"/>
    <cellStyle name="40% - Accent3 6 3 3 2 3" xfId="31733" xr:uid="{12862864-337F-4FB8-B885-8D7EF3DC0C89}"/>
    <cellStyle name="40% - Accent3 6 3 3 3" xfId="24364" xr:uid="{D543598B-6BAC-4313-A7FB-4FD55D737730}"/>
    <cellStyle name="40% - Accent3 6 3 3 3 2" xfId="39335" xr:uid="{3ECA2BE6-2D8A-4680-95A6-F50E53ED31CA}"/>
    <cellStyle name="40% - Accent3 6 3 3 4" xfId="31732" xr:uid="{FB6333DB-64D0-430F-9881-ADCF098E1960}"/>
    <cellStyle name="40% - Accent3 6 3 4" xfId="6747" xr:uid="{00000000-0005-0000-0000-0000E70D0000}"/>
    <cellStyle name="40% - Accent3 6 3 4 2" xfId="24366" xr:uid="{93596C4D-4D7A-4B03-BC66-475AF921F0B4}"/>
    <cellStyle name="40% - Accent3 6 3 4 2 2" xfId="39337" xr:uid="{2224D269-F1D5-4B5F-BDBC-505BCECF0A82}"/>
    <cellStyle name="40% - Accent3 6 3 4 3" xfId="31734" xr:uid="{9190B9A8-06C3-4AB1-8B0A-C3C60BF242FF}"/>
    <cellStyle name="40% - Accent3 6 3 5" xfId="24360" xr:uid="{666C89A5-F7AC-4CEC-823B-CBD695A18953}"/>
    <cellStyle name="40% - Accent3 6 3 5 2" xfId="39331" xr:uid="{9699E755-33AB-4BE5-AC68-781B373F8094}"/>
    <cellStyle name="40% - Accent3 6 3 6" xfId="31728" xr:uid="{953F7D96-A04B-4B26-932D-2EDD2498B303}"/>
    <cellStyle name="40% - Accent3 6 4" xfId="6748" xr:uid="{00000000-0005-0000-0000-0000E80D0000}"/>
    <cellStyle name="40% - Accent3 6 5" xfId="6749" xr:uid="{00000000-0005-0000-0000-0000E90D0000}"/>
    <cellStyle name="40% - Accent3 6 5 2" xfId="24367" xr:uid="{FCE4AB78-117F-4D14-9DE7-AA8444ECDB91}"/>
    <cellStyle name="40% - Accent3 6 5 2 2" xfId="39338" xr:uid="{002AB04D-9825-43D4-A57A-DFDE6EFABFAB}"/>
    <cellStyle name="40% - Accent3 6 5 3" xfId="31735" xr:uid="{E8A2A678-213F-4D11-A0C9-DE7E03E0CDE6}"/>
    <cellStyle name="40% - Accent3 7" xfId="238" xr:uid="{00000000-0005-0000-0000-00004D000000}"/>
    <cellStyle name="40% - Accent3 7 2" xfId="6750" xr:uid="{00000000-0005-0000-0000-0000EB0D0000}"/>
    <cellStyle name="40% - Accent3 7 2 2" xfId="24368" xr:uid="{C8D0D25E-9F9E-44C8-B66D-AEE8180FF393}"/>
    <cellStyle name="40% - Accent3 7 2 2 2" xfId="39339" xr:uid="{34E54C3C-F4BC-4806-8406-5E418C324389}"/>
    <cellStyle name="40% - Accent3 7 2 3" xfId="31736" xr:uid="{AC8250A7-1E17-4A0B-849B-E167CA3D3FC3}"/>
    <cellStyle name="40% - Accent3 7 3" xfId="6751" xr:uid="{00000000-0005-0000-0000-0000EC0D0000}"/>
    <cellStyle name="40% - Accent3 7 4" xfId="6752" xr:uid="{00000000-0005-0000-0000-0000ED0D0000}"/>
    <cellStyle name="40% - Accent3 7 4 2" xfId="24369" xr:uid="{C49FE770-576C-4184-812A-B0FFEE492F56}"/>
    <cellStyle name="40% - Accent3 7 4 2 2" xfId="39340" xr:uid="{D93ADDCC-ADA3-4D1D-9DEF-0295EB4CD1F8}"/>
    <cellStyle name="40% - Accent3 7 4 3" xfId="31737" xr:uid="{77E65BAF-9B2D-4D07-AEB6-9F8D4EBE12D5}"/>
    <cellStyle name="40% - Accent3 8" xfId="6753" xr:uid="{00000000-0005-0000-0000-0000EE0D0000}"/>
    <cellStyle name="40% - Accent3 8 2" xfId="6754" xr:uid="{00000000-0005-0000-0000-0000EF0D0000}"/>
    <cellStyle name="40% - Accent3 8 2 2" xfId="6755" xr:uid="{00000000-0005-0000-0000-0000F00D0000}"/>
    <cellStyle name="40% - Accent3 8 2 2 2" xfId="24372" xr:uid="{A45E5B80-9A9A-4757-861D-18DB439C53F1}"/>
    <cellStyle name="40% - Accent3 8 2 2 2 2" xfId="39343" xr:uid="{E3FC6EF6-60CB-4D82-A881-2654AED36AF7}"/>
    <cellStyle name="40% - Accent3 8 2 2 3" xfId="31740" xr:uid="{56697297-E9AA-4CB8-966F-C7DABBB5858D}"/>
    <cellStyle name="40% - Accent3 8 2 3" xfId="6756" xr:uid="{00000000-0005-0000-0000-0000F10D0000}"/>
    <cellStyle name="40% - Accent3 8 2 3 2" xfId="6757" xr:uid="{00000000-0005-0000-0000-0000F20D0000}"/>
    <cellStyle name="40% - Accent3 8 2 3 2 2" xfId="24374" xr:uid="{9212D837-7C6F-4F60-B24E-0E7BADECECEA}"/>
    <cellStyle name="40% - Accent3 8 2 3 2 2 2" xfId="39345" xr:uid="{7E3CFE68-A357-4B98-B0E1-2F7652B17126}"/>
    <cellStyle name="40% - Accent3 8 2 3 2 3" xfId="31742" xr:uid="{C40A197E-B647-4D8D-BF4B-50F5648F3E60}"/>
    <cellStyle name="40% - Accent3 8 2 3 3" xfId="24373" xr:uid="{A6400F0B-194D-4758-8282-BE08A8F60EBF}"/>
    <cellStyle name="40% - Accent3 8 2 3 3 2" xfId="39344" xr:uid="{5C50DCBE-FA36-4C64-88F6-9D80F0006F67}"/>
    <cellStyle name="40% - Accent3 8 2 3 4" xfId="31741" xr:uid="{2AE1CA31-1A76-4A79-8EC4-E5972B7F042A}"/>
    <cellStyle name="40% - Accent3 8 2 4" xfId="24371" xr:uid="{29D95D2E-890F-4192-8887-EE9779890368}"/>
    <cellStyle name="40% - Accent3 8 2 4 2" xfId="39342" xr:uid="{A579201B-EE21-4666-9585-D003B0144DD9}"/>
    <cellStyle name="40% - Accent3 8 2 5" xfId="31739" xr:uid="{971D9C41-ABE1-4ECE-AD60-9A4ABF65914F}"/>
    <cellStyle name="40% - Accent3 8 3" xfId="6758" xr:uid="{00000000-0005-0000-0000-0000F30D0000}"/>
    <cellStyle name="40% - Accent3 8 3 2" xfId="24375" xr:uid="{75A1A0FF-A620-49A9-9A1D-BFA4D2F42E2C}"/>
    <cellStyle name="40% - Accent3 8 3 2 2" xfId="39346" xr:uid="{06418FF8-7097-4E30-BADA-6E0A46E119DA}"/>
    <cellStyle name="40% - Accent3 8 3 3" xfId="31743" xr:uid="{DAC9EAB3-5ECE-4C73-8A10-7489779C666D}"/>
    <cellStyle name="40% - Accent3 8 4" xfId="6759" xr:uid="{00000000-0005-0000-0000-0000F40D0000}"/>
    <cellStyle name="40% - Accent3 8 4 2" xfId="6760" xr:uid="{00000000-0005-0000-0000-0000F50D0000}"/>
    <cellStyle name="40% - Accent3 8 4 2 2" xfId="24377" xr:uid="{7BAB7A79-FEA1-4E87-819A-AA9E0C62F17B}"/>
    <cellStyle name="40% - Accent3 8 4 2 2 2" xfId="39348" xr:uid="{E1EAD45B-ED4A-4280-94D1-D813FE94729C}"/>
    <cellStyle name="40% - Accent3 8 4 2 3" xfId="31745" xr:uid="{F332F466-A79A-48E4-B733-207BC3EB28C2}"/>
    <cellStyle name="40% - Accent3 8 4 3" xfId="24376" xr:uid="{27FAD6A2-5E33-4B23-A64C-F354F226BB96}"/>
    <cellStyle name="40% - Accent3 8 4 3 2" xfId="39347" xr:uid="{D651EC8F-2C42-4EDE-A8ED-9484DC54B988}"/>
    <cellStyle name="40% - Accent3 8 4 4" xfId="31744" xr:uid="{BDBF58E7-8777-4476-A3DC-CCFE5E087B1F}"/>
    <cellStyle name="40% - Accent3 8 5" xfId="6761" xr:uid="{00000000-0005-0000-0000-0000F60D0000}"/>
    <cellStyle name="40% - Accent3 8 5 2" xfId="24378" xr:uid="{14987E10-B672-4C6F-934D-2C5D1DF2E3F1}"/>
    <cellStyle name="40% - Accent3 8 5 2 2" xfId="39349" xr:uid="{295F833F-D26F-4793-BBFF-D309DA995BE5}"/>
    <cellStyle name="40% - Accent3 8 5 3" xfId="31746" xr:uid="{764DCF5D-8536-4EF9-8333-D218B5FCFBA8}"/>
    <cellStyle name="40% - Accent3 8 6" xfId="24370" xr:uid="{C019B9B1-031E-4E99-97A2-84C26BEAC4CF}"/>
    <cellStyle name="40% - Accent3 8 6 2" xfId="39341" xr:uid="{8E877453-7FEB-4A6A-978C-027D25334BC5}"/>
    <cellStyle name="40% - Accent3 8 7" xfId="31738" xr:uid="{FB721FAE-E29E-4A12-BAEC-B70E9B6433C3}"/>
    <cellStyle name="40% - Accent3 9" xfId="6762" xr:uid="{00000000-0005-0000-0000-0000F70D0000}"/>
    <cellStyle name="40% - Accent3 9 2" xfId="6763" xr:uid="{00000000-0005-0000-0000-0000F80D0000}"/>
    <cellStyle name="40% - Accent3 9 2 2" xfId="6764" xr:uid="{00000000-0005-0000-0000-0000F90D0000}"/>
    <cellStyle name="40% - Accent3 9 2 2 2" xfId="24381" xr:uid="{DC472AD7-4520-4616-829F-8AA674BBC235}"/>
    <cellStyle name="40% - Accent3 9 2 2 2 2" xfId="39352" xr:uid="{01B9FF45-579D-43E7-8494-302704DE824B}"/>
    <cellStyle name="40% - Accent3 9 2 2 3" xfId="31749" xr:uid="{AB2A4D1C-1132-4D1F-B79E-D7999392D810}"/>
    <cellStyle name="40% - Accent3 9 2 3" xfId="6765" xr:uid="{00000000-0005-0000-0000-0000FA0D0000}"/>
    <cellStyle name="40% - Accent3 9 2 3 2" xfId="24382" xr:uid="{D0394FC6-E391-4C68-AB5F-5CC2041EB72C}"/>
    <cellStyle name="40% - Accent3 9 2 3 2 2" xfId="39353" xr:uid="{8F5C37BC-BBE3-4830-AC86-610D91F78840}"/>
    <cellStyle name="40% - Accent3 9 2 3 3" xfId="31750" xr:uid="{95B21CE4-E3BB-4040-8F1A-84E54B735185}"/>
    <cellStyle name="40% - Accent3 9 2 4" xfId="24380" xr:uid="{7E179B40-A350-4F0F-9857-178F31E60984}"/>
    <cellStyle name="40% - Accent3 9 2 4 2" xfId="39351" xr:uid="{C2FC6D8D-184C-4DFB-8003-7F6C27E69A69}"/>
    <cellStyle name="40% - Accent3 9 2 5" xfId="31748" xr:uid="{D7BA1B44-8E75-44DA-A28F-B02A5A3D075B}"/>
    <cellStyle name="40% - Accent3 9 3" xfId="6766" xr:uid="{00000000-0005-0000-0000-0000FB0D0000}"/>
    <cellStyle name="40% - Accent3 9 3 2" xfId="24383" xr:uid="{95DB73E2-1CBB-46F3-8990-93166F46F6F7}"/>
    <cellStyle name="40% - Accent3 9 3 2 2" xfId="39354" xr:uid="{F58E4424-83BF-4A95-AB55-E0E81A3C74AF}"/>
    <cellStyle name="40% - Accent3 9 3 3" xfId="31751" xr:uid="{65A799A1-5CEC-4244-B312-5CBC35CD0EC3}"/>
    <cellStyle name="40% - Accent3 9 4" xfId="6767" xr:uid="{00000000-0005-0000-0000-0000FC0D0000}"/>
    <cellStyle name="40% - Accent3 9 4 2" xfId="6768" xr:uid="{00000000-0005-0000-0000-0000FD0D0000}"/>
    <cellStyle name="40% - Accent3 9 4 2 2" xfId="24385" xr:uid="{812940D0-1FC3-4650-BA37-D8E603B56437}"/>
    <cellStyle name="40% - Accent3 9 4 2 2 2" xfId="39356" xr:uid="{53F7F257-DBC8-42E6-AE55-6CB80303D56C}"/>
    <cellStyle name="40% - Accent3 9 4 2 3" xfId="31753" xr:uid="{B08A9796-0E40-4390-AEC8-FEEFDE35BB09}"/>
    <cellStyle name="40% - Accent3 9 4 3" xfId="24384" xr:uid="{27A62871-63DC-4483-ABAE-98D113702016}"/>
    <cellStyle name="40% - Accent3 9 4 3 2" xfId="39355" xr:uid="{2A939778-54E1-43BF-B856-A617FC9AB2AB}"/>
    <cellStyle name="40% - Accent3 9 4 4" xfId="31752" xr:uid="{E0CD9852-3CF8-4312-B6A3-37D9C38CE0DA}"/>
    <cellStyle name="40% - Accent3 9 5" xfId="6769" xr:uid="{00000000-0005-0000-0000-0000FE0D0000}"/>
    <cellStyle name="40% - Accent3 9 5 2" xfId="24386" xr:uid="{788073F1-D425-4FC1-A0FB-4E45AE165641}"/>
    <cellStyle name="40% - Accent3 9 5 2 2" xfId="39357" xr:uid="{A9D80025-D86E-4C54-A9BD-9E6DDC08D6CC}"/>
    <cellStyle name="40% - Accent3 9 5 3" xfId="31754" xr:uid="{39768718-75A3-4D39-9D63-EFCE433D4DEF}"/>
    <cellStyle name="40% - Accent3 9 6" xfId="24379" xr:uid="{B6DA6F58-D3F0-4B23-A4C9-EB33D9D69DB2}"/>
    <cellStyle name="40% - Accent3 9 6 2" xfId="39350" xr:uid="{BB944F9E-C1F0-4D31-A6F4-47DC871A0687}"/>
    <cellStyle name="40% - Accent3 9 7" xfId="31747" xr:uid="{A6719DAD-3A38-47DD-9106-86BACB21068B}"/>
    <cellStyle name="40% - Accent4" xfId="95" builtinId="43" customBuiltin="1"/>
    <cellStyle name="40% - Accent4 10" xfId="6770" xr:uid="{00000000-0005-0000-0000-0000FF0D0000}"/>
    <cellStyle name="40% - Accent4 10 2" xfId="6771" xr:uid="{00000000-0005-0000-0000-0000000E0000}"/>
    <cellStyle name="40% - Accent4 10 2 2" xfId="6772" xr:uid="{00000000-0005-0000-0000-0000010E0000}"/>
    <cellStyle name="40% - Accent4 10 2 2 2" xfId="24389" xr:uid="{FAF30F6C-8F48-40B6-9C7F-D7E5446A12B0}"/>
    <cellStyle name="40% - Accent4 10 2 2 2 2" xfId="39360" xr:uid="{0B029D04-1E6F-473A-B343-C7BCDCA92B22}"/>
    <cellStyle name="40% - Accent4 10 2 2 3" xfId="31757" xr:uid="{015AEF0C-B829-4CA5-9D97-34E709E59D14}"/>
    <cellStyle name="40% - Accent4 10 2 3" xfId="6773" xr:uid="{00000000-0005-0000-0000-0000020E0000}"/>
    <cellStyle name="40% - Accent4 10 2 3 2" xfId="24390" xr:uid="{A28EFCF1-648C-405B-9AB8-8461714E1118}"/>
    <cellStyle name="40% - Accent4 10 2 3 2 2" xfId="39361" xr:uid="{71E2134D-1DD9-42A3-B255-B97482DFCA55}"/>
    <cellStyle name="40% - Accent4 10 2 3 3" xfId="31758" xr:uid="{044F37A7-7BA5-4E87-A904-D143D103F053}"/>
    <cellStyle name="40% - Accent4 10 2 4" xfId="24388" xr:uid="{A2A35C9A-3617-4C74-AAB5-7FD6DBD4D96F}"/>
    <cellStyle name="40% - Accent4 10 2 4 2" xfId="39359" xr:uid="{468E6204-42CA-41AE-BAE2-9E06EB5C09BA}"/>
    <cellStyle name="40% - Accent4 10 2 5" xfId="31756" xr:uid="{453FA890-198D-4858-BD34-E75D1355E182}"/>
    <cellStyle name="40% - Accent4 10 3" xfId="6774" xr:uid="{00000000-0005-0000-0000-0000030E0000}"/>
    <cellStyle name="40% - Accent4 10 3 2" xfId="24391" xr:uid="{6A76CEC8-8EBE-4C56-8702-1781B7D4B13A}"/>
    <cellStyle name="40% - Accent4 10 3 2 2" xfId="39362" xr:uid="{E830DA0D-8EB5-4AB6-B58F-68E25C54DC41}"/>
    <cellStyle name="40% - Accent4 10 3 3" xfId="31759" xr:uid="{D648F99F-A4DD-4251-86D8-18901F9F0512}"/>
    <cellStyle name="40% - Accent4 10 4" xfId="6775" xr:uid="{00000000-0005-0000-0000-0000040E0000}"/>
    <cellStyle name="40% - Accent4 10 4 2" xfId="6776" xr:uid="{00000000-0005-0000-0000-0000050E0000}"/>
    <cellStyle name="40% - Accent4 10 4 2 2" xfId="24393" xr:uid="{E1D6E31E-4CBF-4F38-AEC9-9E320372B769}"/>
    <cellStyle name="40% - Accent4 10 4 2 2 2" xfId="39364" xr:uid="{D652AF57-C6B8-4C25-8EFA-E3A73249C765}"/>
    <cellStyle name="40% - Accent4 10 4 2 3" xfId="31761" xr:uid="{A992BB53-DC12-433B-AC9E-41FBF9FE25D2}"/>
    <cellStyle name="40% - Accent4 10 4 3" xfId="24392" xr:uid="{F1E2EFBD-E051-4102-905B-2ABEDF249028}"/>
    <cellStyle name="40% - Accent4 10 4 3 2" xfId="39363" xr:uid="{2FA03546-E516-4DAB-AA7E-581354076D11}"/>
    <cellStyle name="40% - Accent4 10 4 4" xfId="31760" xr:uid="{35C6915C-94D4-451C-A379-FBFC97A1FACC}"/>
    <cellStyle name="40% - Accent4 10 5" xfId="6777" xr:uid="{00000000-0005-0000-0000-0000060E0000}"/>
    <cellStyle name="40% - Accent4 10 5 2" xfId="24394" xr:uid="{F0966977-63BC-4AA5-822A-34E0855DDEA8}"/>
    <cellStyle name="40% - Accent4 10 5 2 2" xfId="39365" xr:uid="{3C006EE8-DFC7-41F5-A3C3-E27ABD87354B}"/>
    <cellStyle name="40% - Accent4 10 5 3" xfId="31762" xr:uid="{D49D0B72-834D-42DD-A14B-74B0EB11A122}"/>
    <cellStyle name="40% - Accent4 10 6" xfId="24387" xr:uid="{AFE540FB-FEA1-4213-956E-D158ECA337B4}"/>
    <cellStyle name="40% - Accent4 10 6 2" xfId="39358" xr:uid="{6B670754-AEB6-4FBA-A4E3-4D9741C50FC1}"/>
    <cellStyle name="40% - Accent4 10 7" xfId="31755" xr:uid="{4B803BA6-FDF9-4A53-BAB8-6A17810BC46A}"/>
    <cellStyle name="40% - Accent4 11" xfId="6778" xr:uid="{00000000-0005-0000-0000-0000070E0000}"/>
    <cellStyle name="40% - Accent4 11 2" xfId="6779" xr:uid="{00000000-0005-0000-0000-0000080E0000}"/>
    <cellStyle name="40% - Accent4 11 2 2" xfId="24396" xr:uid="{03A87B70-E470-484B-B257-38063E4695C7}"/>
    <cellStyle name="40% - Accent4 11 2 2 2" xfId="39367" xr:uid="{00466143-55AF-4CF2-A1BA-965CBB856BD7}"/>
    <cellStyle name="40% - Accent4 11 2 3" xfId="31764" xr:uid="{92D78ED6-B992-450B-A0D2-A88B4F483A63}"/>
    <cellStyle name="40% - Accent4 11 3" xfId="6780" xr:uid="{00000000-0005-0000-0000-0000090E0000}"/>
    <cellStyle name="40% - Accent4 11 3 2" xfId="6781" xr:uid="{00000000-0005-0000-0000-00000A0E0000}"/>
    <cellStyle name="40% - Accent4 11 3 2 2" xfId="24398" xr:uid="{6F45BC59-38EE-4984-8F81-9341131C7D02}"/>
    <cellStyle name="40% - Accent4 11 3 2 2 2" xfId="39369" xr:uid="{CE7E24FC-1BEC-4941-8F13-5D52020305CC}"/>
    <cellStyle name="40% - Accent4 11 3 2 3" xfId="31766" xr:uid="{121D0F0F-EDF8-4D98-BACB-44E0D44FBE60}"/>
    <cellStyle name="40% - Accent4 11 3 3" xfId="24397" xr:uid="{F1439BD6-060C-4AF9-B4F3-7B0E422D642D}"/>
    <cellStyle name="40% - Accent4 11 3 3 2" xfId="39368" xr:uid="{C3B4B1E2-C96C-4686-93F6-B32679C2213F}"/>
    <cellStyle name="40% - Accent4 11 3 4" xfId="31765" xr:uid="{C8F53EB5-00C4-4B87-AF85-5E425E61E1E2}"/>
    <cellStyle name="40% - Accent4 11 4" xfId="24395" xr:uid="{599448BD-BFB3-45EE-8070-94612B2C67C1}"/>
    <cellStyle name="40% - Accent4 11 4 2" xfId="39366" xr:uid="{2336BAD7-C718-41EE-830B-10E02E504B20}"/>
    <cellStyle name="40% - Accent4 11 5" xfId="31763" xr:uid="{ADBA3325-92DC-4C34-B080-33D4403C0C96}"/>
    <cellStyle name="40% - Accent4 12" xfId="6782" xr:uid="{00000000-0005-0000-0000-00000B0E0000}"/>
    <cellStyle name="40% - Accent4 12 2" xfId="6783" xr:uid="{00000000-0005-0000-0000-00000C0E0000}"/>
    <cellStyle name="40% - Accent4 12 2 2" xfId="24400" xr:uid="{BBE9AFE8-527A-4DF3-A2AC-0EE92EF591BB}"/>
    <cellStyle name="40% - Accent4 12 2 2 2" xfId="39371" xr:uid="{1EA7CF9F-BE22-4E84-805E-9469C725133B}"/>
    <cellStyle name="40% - Accent4 12 2 3" xfId="31768" xr:uid="{A1F153EC-B204-468E-86BB-78E43E0A452C}"/>
    <cellStyle name="40% - Accent4 12 3" xfId="6784" xr:uid="{00000000-0005-0000-0000-00000D0E0000}"/>
    <cellStyle name="40% - Accent4 12 3 2" xfId="24401" xr:uid="{64EFE298-B75D-4125-ADCF-D89561A74C93}"/>
    <cellStyle name="40% - Accent4 12 3 2 2" xfId="39372" xr:uid="{D7B92525-6184-4854-813A-DA4D69533158}"/>
    <cellStyle name="40% - Accent4 12 3 3" xfId="31769" xr:uid="{84189DAC-4634-4A03-BEFE-44BB49F2490B}"/>
    <cellStyle name="40% - Accent4 12 4" xfId="24399" xr:uid="{3B433410-3F0C-4C12-B558-0E62B68FEA42}"/>
    <cellStyle name="40% - Accent4 12 4 2" xfId="39370" xr:uid="{2756066E-942F-4CEA-86FF-36091C66CFE8}"/>
    <cellStyle name="40% - Accent4 12 5" xfId="31767" xr:uid="{D3F4C002-451A-49C4-A467-B51C79950054}"/>
    <cellStyle name="40% - Accent4 13" xfId="6785" xr:uid="{00000000-0005-0000-0000-00000E0E0000}"/>
    <cellStyle name="40% - Accent4 13 2" xfId="6786" xr:uid="{00000000-0005-0000-0000-00000F0E0000}"/>
    <cellStyle name="40% - Accent4 13 2 2" xfId="24403" xr:uid="{9280DB9C-D4D3-4A3C-8CC6-CD6C04320FBA}"/>
    <cellStyle name="40% - Accent4 13 2 2 2" xfId="39374" xr:uid="{9B942775-9A12-4012-BCD8-86E0C2ADFD47}"/>
    <cellStyle name="40% - Accent4 13 2 3" xfId="31771" xr:uid="{4672F66D-2808-4C58-9FBE-00AD6779DB5E}"/>
    <cellStyle name="40% - Accent4 13 3" xfId="6787" xr:uid="{00000000-0005-0000-0000-0000100E0000}"/>
    <cellStyle name="40% - Accent4 13 3 2" xfId="24404" xr:uid="{40D54A2C-4DD2-4A62-9521-0178AC9E4887}"/>
    <cellStyle name="40% - Accent4 13 3 2 2" xfId="39375" xr:uid="{DD236222-0B2D-497E-A023-F9AF48ECF8BE}"/>
    <cellStyle name="40% - Accent4 13 3 3" xfId="31772" xr:uid="{BFEEADF4-2A97-4CE5-A8E7-BD763CA14A46}"/>
    <cellStyle name="40% - Accent4 13 4" xfId="24402" xr:uid="{4E6BA32B-69F1-4842-BD11-079587E0C61F}"/>
    <cellStyle name="40% - Accent4 13 4 2" xfId="39373" xr:uid="{486D56AA-6A29-48F5-A88F-7AAC209678B0}"/>
    <cellStyle name="40% - Accent4 13 5" xfId="31770" xr:uid="{24531D58-A50E-4553-A6FA-2D7223F0651D}"/>
    <cellStyle name="40% - Accent4 14" xfId="6788" xr:uid="{00000000-0005-0000-0000-0000110E0000}"/>
    <cellStyle name="40% - Accent4 14 2" xfId="6789" xr:uid="{00000000-0005-0000-0000-0000120E0000}"/>
    <cellStyle name="40% - Accent4 14 2 2" xfId="24405" xr:uid="{B9E492D8-F86F-45F4-BF7C-71A353743094}"/>
    <cellStyle name="40% - Accent4 14 2 2 2" xfId="39376" xr:uid="{17CE9FD9-97FE-42FA-B253-23D7D93A6376}"/>
    <cellStyle name="40% - Accent4 14 2 3" xfId="31773" xr:uid="{A682668C-3E9F-4C75-AD72-7B537065D4EE}"/>
    <cellStyle name="40% - Accent4 15" xfId="6790" xr:uid="{00000000-0005-0000-0000-0000130E0000}"/>
    <cellStyle name="40% - Accent4 15 2" xfId="24406" xr:uid="{5B199CCE-BD70-48AD-89ED-01D54A8871AE}"/>
    <cellStyle name="40% - Accent4 15 2 2" xfId="39377" xr:uid="{D36A9D8E-EC06-441C-A62C-3C5F63908D6A}"/>
    <cellStyle name="40% - Accent4 15 3" xfId="31774" xr:uid="{41C2DA46-DB7C-4043-B13F-555C34C00B7A}"/>
    <cellStyle name="40% - Accent4 16" xfId="6791" xr:uid="{00000000-0005-0000-0000-0000140E0000}"/>
    <cellStyle name="40% - Accent4 17" xfId="20649" xr:uid="{02CAE004-F412-48F3-95D6-533B2298D02A}"/>
    <cellStyle name="40% - Accent4 17 2" xfId="35650" xr:uid="{0C0BE37E-AD9D-4F6F-8CF9-F50D7F0755E3}"/>
    <cellStyle name="40% - Accent4 18" xfId="27953" xr:uid="{8AD27E2A-091A-4586-B32C-7CD4D6C29647}"/>
    <cellStyle name="40% - Accent4 2" xfId="239" xr:uid="{00000000-0005-0000-0000-00004E000000}"/>
    <cellStyle name="40% - Accent4 2 2" xfId="6792" xr:uid="{00000000-0005-0000-0000-0000160E0000}"/>
    <cellStyle name="40% - Accent4 2 3" xfId="6793" xr:uid="{00000000-0005-0000-0000-0000170E0000}"/>
    <cellStyle name="40% - Accent4 2 3 10" xfId="31775" xr:uid="{5F3B7C40-59DA-41DC-B6EE-7F4C92013D76}"/>
    <cellStyle name="40% - Accent4 2 3 2" xfId="6794" xr:uid="{00000000-0005-0000-0000-0000180E0000}"/>
    <cellStyle name="40% - Accent4 2 3 2 2" xfId="6795" xr:uid="{00000000-0005-0000-0000-0000190E0000}"/>
    <cellStyle name="40% - Accent4 2 3 2 2 2" xfId="6796" xr:uid="{00000000-0005-0000-0000-00001A0E0000}"/>
    <cellStyle name="40% - Accent4 2 3 2 2 2 2" xfId="6797" xr:uid="{00000000-0005-0000-0000-00001B0E0000}"/>
    <cellStyle name="40% - Accent4 2 3 2 2 2 2 2" xfId="24411" xr:uid="{3E5D7C45-B55F-4B0E-B512-09C3024C70AB}"/>
    <cellStyle name="40% - Accent4 2 3 2 2 2 2 2 2" xfId="39382" xr:uid="{0530D6ED-7BA5-49C8-B081-70A390B3AA2D}"/>
    <cellStyle name="40% - Accent4 2 3 2 2 2 2 3" xfId="31779" xr:uid="{AA5F0043-F7C6-4A1E-827F-FF18D98005E9}"/>
    <cellStyle name="40% - Accent4 2 3 2 2 2 3" xfId="6798" xr:uid="{00000000-0005-0000-0000-00001C0E0000}"/>
    <cellStyle name="40% - Accent4 2 3 2 2 2 3 2" xfId="24412" xr:uid="{665156FD-AEEB-4387-843D-54B48DD69AC7}"/>
    <cellStyle name="40% - Accent4 2 3 2 2 2 3 2 2" xfId="39383" xr:uid="{A5E89855-878C-498E-83B9-113C72936195}"/>
    <cellStyle name="40% - Accent4 2 3 2 2 2 3 3" xfId="31780" xr:uid="{3403B82B-49B6-489B-8984-16F7B60046DB}"/>
    <cellStyle name="40% - Accent4 2 3 2 2 2 4" xfId="24410" xr:uid="{31F86A7C-1D24-418E-806D-184A22E56DD2}"/>
    <cellStyle name="40% - Accent4 2 3 2 2 2 4 2" xfId="39381" xr:uid="{56CCB1FB-EABB-48E4-8473-6F44CBD8D6D0}"/>
    <cellStyle name="40% - Accent4 2 3 2 2 2 5" xfId="31778" xr:uid="{015E6857-21D1-4C04-9995-C2702D2E4C7C}"/>
    <cellStyle name="40% - Accent4 2 3 2 2 3" xfId="6799" xr:uid="{00000000-0005-0000-0000-00001D0E0000}"/>
    <cellStyle name="40% - Accent4 2 3 2 2 3 2" xfId="6800" xr:uid="{00000000-0005-0000-0000-00001E0E0000}"/>
    <cellStyle name="40% - Accent4 2 3 2 2 3 2 2" xfId="24414" xr:uid="{F6E27474-14C6-4CB7-BDAE-BB50DD4F8F94}"/>
    <cellStyle name="40% - Accent4 2 3 2 2 3 2 2 2" xfId="39385" xr:uid="{C49E3DF0-C69A-471B-B44F-3F3203E546EE}"/>
    <cellStyle name="40% - Accent4 2 3 2 2 3 2 3" xfId="31782" xr:uid="{910E7A71-7198-40A2-99BC-E6D4D91BB931}"/>
    <cellStyle name="40% - Accent4 2 3 2 2 3 3" xfId="24413" xr:uid="{678E20B8-B2A1-4C0F-9321-D03937EB416F}"/>
    <cellStyle name="40% - Accent4 2 3 2 2 3 3 2" xfId="39384" xr:uid="{7DF8FFDC-5CFF-4718-81DF-4B09119D5795}"/>
    <cellStyle name="40% - Accent4 2 3 2 2 3 4" xfId="31781" xr:uid="{CEA2C274-B58A-40B7-B598-5F4FEF96E705}"/>
    <cellStyle name="40% - Accent4 2 3 2 2 4" xfId="6801" xr:uid="{00000000-0005-0000-0000-00001F0E0000}"/>
    <cellStyle name="40% - Accent4 2 3 2 2 4 2" xfId="24415" xr:uid="{71E433CE-7D28-40D1-9B17-7E9DE608060E}"/>
    <cellStyle name="40% - Accent4 2 3 2 2 4 2 2" xfId="39386" xr:uid="{5DAC7C22-DB80-41E8-803D-0511A8BA271D}"/>
    <cellStyle name="40% - Accent4 2 3 2 2 4 3" xfId="31783" xr:uid="{1FF0C987-A69B-4F0A-BA3E-E330B206C337}"/>
    <cellStyle name="40% - Accent4 2 3 2 2 5" xfId="24409" xr:uid="{241BD9E3-97EF-4021-B2A4-8FEB7B404D02}"/>
    <cellStyle name="40% - Accent4 2 3 2 2 5 2" xfId="39380" xr:uid="{042584EA-6775-4D69-8952-8453722D7A19}"/>
    <cellStyle name="40% - Accent4 2 3 2 2 6" xfId="31777" xr:uid="{42B2ECA5-D822-4AAF-A37A-C470998C9DF7}"/>
    <cellStyle name="40% - Accent4 2 3 2 3" xfId="6802" xr:uid="{00000000-0005-0000-0000-0000200E0000}"/>
    <cellStyle name="40% - Accent4 2 3 2 3 2" xfId="6803" xr:uid="{00000000-0005-0000-0000-0000210E0000}"/>
    <cellStyle name="40% - Accent4 2 3 2 3 2 2" xfId="6804" xr:uid="{00000000-0005-0000-0000-0000220E0000}"/>
    <cellStyle name="40% - Accent4 2 3 2 3 2 2 2" xfId="24418" xr:uid="{9B3A39C0-0558-48AC-A2B3-00B4FF5B7075}"/>
    <cellStyle name="40% - Accent4 2 3 2 3 2 2 2 2" xfId="39389" xr:uid="{4B9F1150-6E0D-4908-A6C2-80DF1DF940A1}"/>
    <cellStyle name="40% - Accent4 2 3 2 3 2 2 3" xfId="31786" xr:uid="{BDD3A935-601A-4313-8182-C9FE7A60E080}"/>
    <cellStyle name="40% - Accent4 2 3 2 3 2 3" xfId="6805" xr:uid="{00000000-0005-0000-0000-0000230E0000}"/>
    <cellStyle name="40% - Accent4 2 3 2 3 2 3 2" xfId="24419" xr:uid="{D1B0EEE5-9E37-488B-85EC-6EED3FB30FA1}"/>
    <cellStyle name="40% - Accent4 2 3 2 3 2 3 2 2" xfId="39390" xr:uid="{E4F55E07-4A75-4770-BCBC-1CD3F26F89F0}"/>
    <cellStyle name="40% - Accent4 2 3 2 3 2 3 3" xfId="31787" xr:uid="{2198F06B-F01F-4286-8CCF-07DC9047FF83}"/>
    <cellStyle name="40% - Accent4 2 3 2 3 2 4" xfId="24417" xr:uid="{8B764019-1507-4A34-A7F4-CB050FD38C1C}"/>
    <cellStyle name="40% - Accent4 2 3 2 3 2 4 2" xfId="39388" xr:uid="{B6D1CC7F-A7F8-4CCC-808D-004190E3F239}"/>
    <cellStyle name="40% - Accent4 2 3 2 3 2 5" xfId="31785" xr:uid="{22ACBA95-178E-41D1-A981-4C869F32911F}"/>
    <cellStyle name="40% - Accent4 2 3 2 3 3" xfId="6806" xr:uid="{00000000-0005-0000-0000-0000240E0000}"/>
    <cellStyle name="40% - Accent4 2 3 2 3 3 2" xfId="6807" xr:uid="{00000000-0005-0000-0000-0000250E0000}"/>
    <cellStyle name="40% - Accent4 2 3 2 3 3 2 2" xfId="24421" xr:uid="{D8F5B3C0-9B94-40C9-A542-233251C8C3DD}"/>
    <cellStyle name="40% - Accent4 2 3 2 3 3 2 2 2" xfId="39392" xr:uid="{EC48C776-3F25-4E44-B4BE-405BBC98B411}"/>
    <cellStyle name="40% - Accent4 2 3 2 3 3 2 3" xfId="31789" xr:uid="{5688061B-F2D0-4CED-BA18-6A7AB61F8C7D}"/>
    <cellStyle name="40% - Accent4 2 3 2 3 3 3" xfId="24420" xr:uid="{3197356B-4346-4EB9-A8AD-2B7EC6DB9CC2}"/>
    <cellStyle name="40% - Accent4 2 3 2 3 3 3 2" xfId="39391" xr:uid="{1A97A1CF-49B1-41BD-9639-610FCC84DDCD}"/>
    <cellStyle name="40% - Accent4 2 3 2 3 3 4" xfId="31788" xr:uid="{40DFF725-3198-4FCC-9314-84D2AE97654A}"/>
    <cellStyle name="40% - Accent4 2 3 2 3 4" xfId="6808" xr:uid="{00000000-0005-0000-0000-0000260E0000}"/>
    <cellStyle name="40% - Accent4 2 3 2 3 4 2" xfId="24422" xr:uid="{CE76B2B0-2E2F-4028-A814-ECD2C589A739}"/>
    <cellStyle name="40% - Accent4 2 3 2 3 4 2 2" xfId="39393" xr:uid="{EDCE9D49-F7DD-4AA4-8EFD-6CF60F5CFC17}"/>
    <cellStyle name="40% - Accent4 2 3 2 3 4 3" xfId="31790" xr:uid="{3816F960-6930-4E90-A6D8-A6565E8989DB}"/>
    <cellStyle name="40% - Accent4 2 3 2 3 5" xfId="24416" xr:uid="{955157DB-1F77-402C-BC9D-B45C7953B0A3}"/>
    <cellStyle name="40% - Accent4 2 3 2 3 5 2" xfId="39387" xr:uid="{267A72C7-2866-4074-B9A1-06AB5B66E366}"/>
    <cellStyle name="40% - Accent4 2 3 2 3 6" xfId="31784" xr:uid="{58D522AA-A5D6-49FE-B718-501013CD026C}"/>
    <cellStyle name="40% - Accent4 2 3 2 4" xfId="6809" xr:uid="{00000000-0005-0000-0000-0000270E0000}"/>
    <cellStyle name="40% - Accent4 2 3 2 4 2" xfId="6810" xr:uid="{00000000-0005-0000-0000-0000280E0000}"/>
    <cellStyle name="40% - Accent4 2 3 2 4 2 2" xfId="24424" xr:uid="{7401BA44-FEF8-41D3-ABBA-819F2C19706E}"/>
    <cellStyle name="40% - Accent4 2 3 2 4 2 2 2" xfId="39395" xr:uid="{8AB5E195-7B7A-4DBA-AF82-F759123F8A97}"/>
    <cellStyle name="40% - Accent4 2 3 2 4 2 3" xfId="31792" xr:uid="{01EE7694-3010-4476-96F0-861B36E78EB3}"/>
    <cellStyle name="40% - Accent4 2 3 2 4 3" xfId="6811" xr:uid="{00000000-0005-0000-0000-0000290E0000}"/>
    <cellStyle name="40% - Accent4 2 3 2 4 3 2" xfId="24425" xr:uid="{6D958411-BE6B-4F9F-9A18-1297F29A5193}"/>
    <cellStyle name="40% - Accent4 2 3 2 4 3 2 2" xfId="39396" xr:uid="{AA1F8AF9-338E-419A-A54F-54A3566A055E}"/>
    <cellStyle name="40% - Accent4 2 3 2 4 3 3" xfId="31793" xr:uid="{6B8FF713-D952-4B69-9F33-0E727B2C2DA4}"/>
    <cellStyle name="40% - Accent4 2 3 2 4 4" xfId="24423" xr:uid="{C95220B2-7BEA-4615-9078-D44F2C5E1698}"/>
    <cellStyle name="40% - Accent4 2 3 2 4 4 2" xfId="39394" xr:uid="{44F8893A-0A16-4A8E-B4B9-FC485CFBED1D}"/>
    <cellStyle name="40% - Accent4 2 3 2 4 5" xfId="31791" xr:uid="{D8EAAB8F-9331-48E6-BB42-AD0D1948FF3E}"/>
    <cellStyle name="40% - Accent4 2 3 2 5" xfId="6812" xr:uid="{00000000-0005-0000-0000-00002A0E0000}"/>
    <cellStyle name="40% - Accent4 2 3 2 5 2" xfId="24426" xr:uid="{89CCDA80-E8EB-4208-B28B-C77FD49F54BF}"/>
    <cellStyle name="40% - Accent4 2 3 2 5 2 2" xfId="39397" xr:uid="{6F1D4DE7-B2FD-4D99-B7AB-9BAF24105922}"/>
    <cellStyle name="40% - Accent4 2 3 2 5 3" xfId="31794" xr:uid="{490B9E51-1B07-4DEA-BBF1-D21DD8EA2816}"/>
    <cellStyle name="40% - Accent4 2 3 2 6" xfId="6813" xr:uid="{00000000-0005-0000-0000-00002B0E0000}"/>
    <cellStyle name="40% - Accent4 2 3 2 6 2" xfId="6814" xr:uid="{00000000-0005-0000-0000-00002C0E0000}"/>
    <cellStyle name="40% - Accent4 2 3 2 6 2 2" xfId="24428" xr:uid="{FA68C9B3-4366-41AB-8077-D2BC754B7DFC}"/>
    <cellStyle name="40% - Accent4 2 3 2 6 2 2 2" xfId="39399" xr:uid="{F2C519B7-BC34-4F59-B8A9-F780E4F42908}"/>
    <cellStyle name="40% - Accent4 2 3 2 6 2 3" xfId="31796" xr:uid="{4C9CE495-C8F8-44D5-B72F-D8E7639AA44A}"/>
    <cellStyle name="40% - Accent4 2 3 2 6 3" xfId="24427" xr:uid="{1087EA8A-CC79-4BF1-A715-C1C20274E67E}"/>
    <cellStyle name="40% - Accent4 2 3 2 6 3 2" xfId="39398" xr:uid="{75740B2D-352A-492E-B839-3AC09BBF9500}"/>
    <cellStyle name="40% - Accent4 2 3 2 6 4" xfId="31795" xr:uid="{B7ECEB0D-8CF7-44E3-8F57-006060F7185F}"/>
    <cellStyle name="40% - Accent4 2 3 2 7" xfId="6815" xr:uid="{00000000-0005-0000-0000-00002D0E0000}"/>
    <cellStyle name="40% - Accent4 2 3 2 7 2" xfId="24429" xr:uid="{C317CA6E-B47F-4ED4-A297-98DE25948142}"/>
    <cellStyle name="40% - Accent4 2 3 2 7 2 2" xfId="39400" xr:uid="{85BA2345-065A-4D5E-A128-05EC1160B54E}"/>
    <cellStyle name="40% - Accent4 2 3 2 7 3" xfId="31797" xr:uid="{200524D9-AF39-455A-B987-0E8A4F720537}"/>
    <cellStyle name="40% - Accent4 2 3 2 8" xfId="24408" xr:uid="{D18BE8E1-8943-45B3-B58D-068190B98219}"/>
    <cellStyle name="40% - Accent4 2 3 2 8 2" xfId="39379" xr:uid="{1FB4E16F-8403-4CE3-B3D5-B148405E660A}"/>
    <cellStyle name="40% - Accent4 2 3 2 9" xfId="31776" xr:uid="{E6F1F2EC-D637-4EDB-B985-ABDBCC44F866}"/>
    <cellStyle name="40% - Accent4 2 3 3" xfId="6816" xr:uid="{00000000-0005-0000-0000-00002E0E0000}"/>
    <cellStyle name="40% - Accent4 2 3 3 2" xfId="6817" xr:uid="{00000000-0005-0000-0000-00002F0E0000}"/>
    <cellStyle name="40% - Accent4 2 3 3 2 2" xfId="6818" xr:uid="{00000000-0005-0000-0000-0000300E0000}"/>
    <cellStyle name="40% - Accent4 2 3 3 2 2 2" xfId="24432" xr:uid="{43BF93ED-68BC-43E0-BA6E-AA71EA369DD6}"/>
    <cellStyle name="40% - Accent4 2 3 3 2 2 2 2" xfId="39403" xr:uid="{F4C2D2C2-E26F-482C-AEB5-787B3798DFFF}"/>
    <cellStyle name="40% - Accent4 2 3 3 2 2 3" xfId="31800" xr:uid="{6DC2F78F-C58C-4ADC-AAE8-3C37243FEB3B}"/>
    <cellStyle name="40% - Accent4 2 3 3 2 3" xfId="6819" xr:uid="{00000000-0005-0000-0000-0000310E0000}"/>
    <cellStyle name="40% - Accent4 2 3 3 2 3 2" xfId="24433" xr:uid="{B882354F-1FF3-409A-93D0-A7AE352E747F}"/>
    <cellStyle name="40% - Accent4 2 3 3 2 3 2 2" xfId="39404" xr:uid="{59E49EF3-34F2-43AA-96F9-3108545777D0}"/>
    <cellStyle name="40% - Accent4 2 3 3 2 3 3" xfId="31801" xr:uid="{C0D18313-2D6F-425B-AA84-5693FB47C40E}"/>
    <cellStyle name="40% - Accent4 2 3 3 2 4" xfId="24431" xr:uid="{6B220138-9FFC-44F8-9373-93E2A5F82465}"/>
    <cellStyle name="40% - Accent4 2 3 3 2 4 2" xfId="39402" xr:uid="{5C6399FC-D087-4086-9871-06CD392B9C2E}"/>
    <cellStyle name="40% - Accent4 2 3 3 2 5" xfId="31799" xr:uid="{B2E876CA-B3FE-45B8-8F40-049AB43DEEE5}"/>
    <cellStyle name="40% - Accent4 2 3 3 3" xfId="6820" xr:uid="{00000000-0005-0000-0000-0000320E0000}"/>
    <cellStyle name="40% - Accent4 2 3 3 3 2" xfId="6821" xr:uid="{00000000-0005-0000-0000-0000330E0000}"/>
    <cellStyle name="40% - Accent4 2 3 3 3 2 2" xfId="24435" xr:uid="{841F1CBC-2EA3-42FE-92C0-C3E74E56DFB3}"/>
    <cellStyle name="40% - Accent4 2 3 3 3 2 2 2" xfId="39406" xr:uid="{A076CF62-D9DE-452B-A3FF-AB31C345FEEE}"/>
    <cellStyle name="40% - Accent4 2 3 3 3 2 3" xfId="31803" xr:uid="{AF5C41DB-95AA-4840-9535-01859F6B4706}"/>
    <cellStyle name="40% - Accent4 2 3 3 3 3" xfId="24434" xr:uid="{6C5E039A-1BFE-4FC3-9C14-C2D19C77AE4D}"/>
    <cellStyle name="40% - Accent4 2 3 3 3 3 2" xfId="39405" xr:uid="{907A278F-1B19-401F-BFA6-34B11A6F0CDC}"/>
    <cellStyle name="40% - Accent4 2 3 3 3 4" xfId="31802" xr:uid="{590861A8-E57C-4897-AD35-E15080E09F89}"/>
    <cellStyle name="40% - Accent4 2 3 3 4" xfId="6822" xr:uid="{00000000-0005-0000-0000-0000340E0000}"/>
    <cellStyle name="40% - Accent4 2 3 3 4 2" xfId="24436" xr:uid="{C139537F-2322-4526-AA4D-9D7B42089A44}"/>
    <cellStyle name="40% - Accent4 2 3 3 4 2 2" xfId="39407" xr:uid="{5521ACFC-9A3B-4491-954A-DB5B9FA5C8BA}"/>
    <cellStyle name="40% - Accent4 2 3 3 4 3" xfId="31804" xr:uid="{353D6280-E3D6-4ADF-B428-0881BF7DFFD5}"/>
    <cellStyle name="40% - Accent4 2 3 3 5" xfId="24430" xr:uid="{985FDC4F-B162-4F0D-9559-DAC35634A184}"/>
    <cellStyle name="40% - Accent4 2 3 3 5 2" xfId="39401" xr:uid="{C72F23EA-0B57-4F6A-830C-3C6380367798}"/>
    <cellStyle name="40% - Accent4 2 3 3 6" xfId="31798" xr:uid="{2A0821D4-395B-4B3A-943B-7CEEEB4C570A}"/>
    <cellStyle name="40% - Accent4 2 3 4" xfId="6823" xr:uid="{00000000-0005-0000-0000-0000350E0000}"/>
    <cellStyle name="40% - Accent4 2 3 4 2" xfId="6824" xr:uid="{00000000-0005-0000-0000-0000360E0000}"/>
    <cellStyle name="40% - Accent4 2 3 4 2 2" xfId="6825" xr:uid="{00000000-0005-0000-0000-0000370E0000}"/>
    <cellStyle name="40% - Accent4 2 3 4 2 2 2" xfId="24439" xr:uid="{563DFE03-D6F0-48C4-B430-A5734F65269C}"/>
    <cellStyle name="40% - Accent4 2 3 4 2 2 2 2" xfId="39410" xr:uid="{2B7C331C-CC50-4CD6-869F-376999151101}"/>
    <cellStyle name="40% - Accent4 2 3 4 2 2 3" xfId="31807" xr:uid="{6EBCB2AD-06D9-44D5-B435-E47F9E9B9DEC}"/>
    <cellStyle name="40% - Accent4 2 3 4 2 3" xfId="6826" xr:uid="{00000000-0005-0000-0000-0000380E0000}"/>
    <cellStyle name="40% - Accent4 2 3 4 2 3 2" xfId="24440" xr:uid="{85C7EF42-2B99-4BDA-8B41-87343BD68582}"/>
    <cellStyle name="40% - Accent4 2 3 4 2 3 2 2" xfId="39411" xr:uid="{EEAE6B72-480D-4883-969C-5B849850006F}"/>
    <cellStyle name="40% - Accent4 2 3 4 2 3 3" xfId="31808" xr:uid="{7A7BA531-AE8B-4C5E-9456-8AA2C9EA6CAE}"/>
    <cellStyle name="40% - Accent4 2 3 4 2 4" xfId="24438" xr:uid="{CB70C379-7356-4E84-AD58-AB881F00C75A}"/>
    <cellStyle name="40% - Accent4 2 3 4 2 4 2" xfId="39409" xr:uid="{860CB5F5-27C0-444D-9F9D-49A03FBF57D9}"/>
    <cellStyle name="40% - Accent4 2 3 4 2 5" xfId="31806" xr:uid="{28653FE6-F731-4907-B368-FFA0A9D016BB}"/>
    <cellStyle name="40% - Accent4 2 3 4 3" xfId="6827" xr:uid="{00000000-0005-0000-0000-0000390E0000}"/>
    <cellStyle name="40% - Accent4 2 3 4 3 2" xfId="6828" xr:uid="{00000000-0005-0000-0000-00003A0E0000}"/>
    <cellStyle name="40% - Accent4 2 3 4 3 2 2" xfId="24442" xr:uid="{AD17B7D4-E37D-48EF-9A58-B13291E2ECED}"/>
    <cellStyle name="40% - Accent4 2 3 4 3 2 2 2" xfId="39413" xr:uid="{19B8FD4E-D392-42B1-8C74-D6FDF47F7D60}"/>
    <cellStyle name="40% - Accent4 2 3 4 3 2 3" xfId="31810" xr:uid="{18A2E348-8994-47B9-BD8C-FFA3FAA44EC0}"/>
    <cellStyle name="40% - Accent4 2 3 4 3 3" xfId="24441" xr:uid="{772B4CF2-39F2-4929-9E48-129237801394}"/>
    <cellStyle name="40% - Accent4 2 3 4 3 3 2" xfId="39412" xr:uid="{AFDB4860-D355-4554-9A0E-7CD595CBA5FB}"/>
    <cellStyle name="40% - Accent4 2 3 4 3 4" xfId="31809" xr:uid="{324A3D00-77CE-46BF-9D64-A446D15243DC}"/>
    <cellStyle name="40% - Accent4 2 3 4 4" xfId="6829" xr:uid="{00000000-0005-0000-0000-00003B0E0000}"/>
    <cellStyle name="40% - Accent4 2 3 4 4 2" xfId="24443" xr:uid="{81816708-D34B-41AD-9257-2EFDEF127900}"/>
    <cellStyle name="40% - Accent4 2 3 4 4 2 2" xfId="39414" xr:uid="{EFBF9FA9-CB97-48D7-8608-0D7F004DDB7C}"/>
    <cellStyle name="40% - Accent4 2 3 4 4 3" xfId="31811" xr:uid="{F6B5DA7C-208F-4330-BCE1-C4AB8064A058}"/>
    <cellStyle name="40% - Accent4 2 3 4 5" xfId="24437" xr:uid="{8040FDBC-A903-4151-9AC4-8D5C35EFAA2F}"/>
    <cellStyle name="40% - Accent4 2 3 4 5 2" xfId="39408" xr:uid="{9D32BB93-7DE9-47FF-970E-1AA01C471BA9}"/>
    <cellStyle name="40% - Accent4 2 3 4 6" xfId="31805" xr:uid="{273A2E7D-B08E-4DD5-AA59-EB0F99D4E23B}"/>
    <cellStyle name="40% - Accent4 2 3 5" xfId="6830" xr:uid="{00000000-0005-0000-0000-00003C0E0000}"/>
    <cellStyle name="40% - Accent4 2 3 5 2" xfId="6831" xr:uid="{00000000-0005-0000-0000-00003D0E0000}"/>
    <cellStyle name="40% - Accent4 2 3 5 2 2" xfId="24445" xr:uid="{57E0134A-6CC8-4886-9B3D-9D2060454AE7}"/>
    <cellStyle name="40% - Accent4 2 3 5 2 2 2" xfId="39416" xr:uid="{C91113E4-7813-4845-B6B2-C7C93A76CFF9}"/>
    <cellStyle name="40% - Accent4 2 3 5 2 3" xfId="31813" xr:uid="{3F0DE502-6400-48BA-919B-DB9709294D8B}"/>
    <cellStyle name="40% - Accent4 2 3 5 3" xfId="6832" xr:uid="{00000000-0005-0000-0000-00003E0E0000}"/>
    <cellStyle name="40% - Accent4 2 3 5 3 2" xfId="24446" xr:uid="{7F3F537D-1993-4DC2-8B78-014F0259D892}"/>
    <cellStyle name="40% - Accent4 2 3 5 3 2 2" xfId="39417" xr:uid="{C45A4842-DFB6-48FE-BEED-D10EA88B34A6}"/>
    <cellStyle name="40% - Accent4 2 3 5 3 3" xfId="31814" xr:uid="{5B5352CD-47EE-4D22-BA45-C0CFD7FFC4EE}"/>
    <cellStyle name="40% - Accent4 2 3 5 4" xfId="24444" xr:uid="{A01DF378-8846-462F-B4FA-7B3D969B7381}"/>
    <cellStyle name="40% - Accent4 2 3 5 4 2" xfId="39415" xr:uid="{6FCE8B9C-B5B0-40EE-9E29-6CB49DFF3771}"/>
    <cellStyle name="40% - Accent4 2 3 5 5" xfId="31812" xr:uid="{CF409601-9CC4-4435-BE55-0E7F116F4FF7}"/>
    <cellStyle name="40% - Accent4 2 3 6" xfId="6833" xr:uid="{00000000-0005-0000-0000-00003F0E0000}"/>
    <cellStyle name="40% - Accent4 2 3 6 2" xfId="24447" xr:uid="{E276264C-283D-411B-9AA9-73D5C75290D5}"/>
    <cellStyle name="40% - Accent4 2 3 6 2 2" xfId="39418" xr:uid="{CE128360-51E9-4223-8E3E-82CDAC9133D1}"/>
    <cellStyle name="40% - Accent4 2 3 6 3" xfId="31815" xr:uid="{D4682A1C-46F9-409E-9790-6DC9903C5531}"/>
    <cellStyle name="40% - Accent4 2 3 7" xfId="6834" xr:uid="{00000000-0005-0000-0000-0000400E0000}"/>
    <cellStyle name="40% - Accent4 2 3 7 2" xfId="6835" xr:uid="{00000000-0005-0000-0000-0000410E0000}"/>
    <cellStyle name="40% - Accent4 2 3 7 2 2" xfId="24449" xr:uid="{8263F527-1334-4A63-92C7-E25725FDF348}"/>
    <cellStyle name="40% - Accent4 2 3 7 2 2 2" xfId="39420" xr:uid="{E6F1E44E-6A44-44AB-AD78-DA804791082B}"/>
    <cellStyle name="40% - Accent4 2 3 7 2 3" xfId="31817" xr:uid="{66C9AC6F-E300-4D4F-8B9A-3E8B065690C2}"/>
    <cellStyle name="40% - Accent4 2 3 7 3" xfId="24448" xr:uid="{5782A877-FC37-4A73-9CC4-90D255924EF9}"/>
    <cellStyle name="40% - Accent4 2 3 7 3 2" xfId="39419" xr:uid="{71E65BE7-5AFC-448E-B13A-ECC66CFC31B2}"/>
    <cellStyle name="40% - Accent4 2 3 7 4" xfId="31816" xr:uid="{6655FECE-82F5-40F4-8A26-43C7317FA4AC}"/>
    <cellStyle name="40% - Accent4 2 3 8" xfId="6836" xr:uid="{00000000-0005-0000-0000-0000420E0000}"/>
    <cellStyle name="40% - Accent4 2 3 8 2" xfId="24450" xr:uid="{3288E9E0-5F86-4E99-B54B-FB854137F5C7}"/>
    <cellStyle name="40% - Accent4 2 3 8 2 2" xfId="39421" xr:uid="{579770EF-1C60-4853-A611-9FA97D2DB906}"/>
    <cellStyle name="40% - Accent4 2 3 8 3" xfId="31818" xr:uid="{DDBA5B15-F377-44C6-BC3D-0A6E87FDBE11}"/>
    <cellStyle name="40% - Accent4 2 3 9" xfId="24407" xr:uid="{BD1B36A3-8108-482A-A6BF-9D370B5F01B1}"/>
    <cellStyle name="40% - Accent4 2 3 9 2" xfId="39378" xr:uid="{6CBF65D4-FA0D-4C99-93B7-8D5EF50B390B}"/>
    <cellStyle name="40% - Accent4 2 4" xfId="6837" xr:uid="{00000000-0005-0000-0000-0000430E0000}"/>
    <cellStyle name="40% - Accent4 2 4 10" xfId="31819" xr:uid="{0417AD25-B7AE-4DE0-92B9-278A16511FAF}"/>
    <cellStyle name="40% - Accent4 2 4 2" xfId="6838" xr:uid="{00000000-0005-0000-0000-0000440E0000}"/>
    <cellStyle name="40% - Accent4 2 4 2 2" xfId="6839" xr:uid="{00000000-0005-0000-0000-0000450E0000}"/>
    <cellStyle name="40% - Accent4 2 4 2 2 2" xfId="6840" xr:uid="{00000000-0005-0000-0000-0000460E0000}"/>
    <cellStyle name="40% - Accent4 2 4 2 2 2 2" xfId="6841" xr:uid="{00000000-0005-0000-0000-0000470E0000}"/>
    <cellStyle name="40% - Accent4 2 4 2 2 2 2 2" xfId="24455" xr:uid="{BDF12430-C8D1-46E8-AE3A-69157D953739}"/>
    <cellStyle name="40% - Accent4 2 4 2 2 2 2 2 2" xfId="39426" xr:uid="{877D3D84-354F-4715-ACD7-F3D1637FF634}"/>
    <cellStyle name="40% - Accent4 2 4 2 2 2 2 3" xfId="31823" xr:uid="{F6405612-2557-49D1-918A-D7785FD9681E}"/>
    <cellStyle name="40% - Accent4 2 4 2 2 2 3" xfId="6842" xr:uid="{00000000-0005-0000-0000-0000480E0000}"/>
    <cellStyle name="40% - Accent4 2 4 2 2 2 3 2" xfId="24456" xr:uid="{92B8648A-30D9-47D3-AB45-456B9A902372}"/>
    <cellStyle name="40% - Accent4 2 4 2 2 2 3 2 2" xfId="39427" xr:uid="{20C5E478-5FAA-4EE5-8FE4-BB4FAED36F4C}"/>
    <cellStyle name="40% - Accent4 2 4 2 2 2 3 3" xfId="31824" xr:uid="{16E127E4-E4A0-4BD4-8375-43C9D2B2369B}"/>
    <cellStyle name="40% - Accent4 2 4 2 2 2 4" xfId="24454" xr:uid="{744AD643-32F7-4A1E-B2A5-BDCF89FE19AD}"/>
    <cellStyle name="40% - Accent4 2 4 2 2 2 4 2" xfId="39425" xr:uid="{0AAAF6DA-3230-4162-8143-117D8C982D2B}"/>
    <cellStyle name="40% - Accent4 2 4 2 2 2 5" xfId="31822" xr:uid="{30206903-9828-46D9-8ED4-25A6E38DA898}"/>
    <cellStyle name="40% - Accent4 2 4 2 2 3" xfId="6843" xr:uid="{00000000-0005-0000-0000-0000490E0000}"/>
    <cellStyle name="40% - Accent4 2 4 2 2 3 2" xfId="6844" xr:uid="{00000000-0005-0000-0000-00004A0E0000}"/>
    <cellStyle name="40% - Accent4 2 4 2 2 3 2 2" xfId="24458" xr:uid="{252D2D5A-520B-4575-A493-E1F9CDED22DD}"/>
    <cellStyle name="40% - Accent4 2 4 2 2 3 2 2 2" xfId="39429" xr:uid="{824EAFA8-9BCB-4B90-9AC8-150301073231}"/>
    <cellStyle name="40% - Accent4 2 4 2 2 3 2 3" xfId="31826" xr:uid="{AD839881-F657-4825-A5D8-5AD5328AAAF3}"/>
    <cellStyle name="40% - Accent4 2 4 2 2 3 3" xfId="24457" xr:uid="{762E4744-4118-40CC-8A7B-C77128508AE9}"/>
    <cellStyle name="40% - Accent4 2 4 2 2 3 3 2" xfId="39428" xr:uid="{167591B8-C917-4B55-95E2-B509020D08C5}"/>
    <cellStyle name="40% - Accent4 2 4 2 2 3 4" xfId="31825" xr:uid="{2BE66FED-C32C-4608-829F-81D2C938A760}"/>
    <cellStyle name="40% - Accent4 2 4 2 2 4" xfId="6845" xr:uid="{00000000-0005-0000-0000-00004B0E0000}"/>
    <cellStyle name="40% - Accent4 2 4 2 2 4 2" xfId="24459" xr:uid="{22C7AC9C-77C2-43DA-A7BF-AC961F3308A9}"/>
    <cellStyle name="40% - Accent4 2 4 2 2 4 2 2" xfId="39430" xr:uid="{B46115EA-9226-4C1E-8DA8-B08DD353FA98}"/>
    <cellStyle name="40% - Accent4 2 4 2 2 4 3" xfId="31827" xr:uid="{FF3303E3-503E-44D8-877B-D30D65114458}"/>
    <cellStyle name="40% - Accent4 2 4 2 2 5" xfId="24453" xr:uid="{00C900C8-3DB8-4486-A98B-716FC6C3BF97}"/>
    <cellStyle name="40% - Accent4 2 4 2 2 5 2" xfId="39424" xr:uid="{7197B7DC-44AF-496F-868F-4D29A1DF4075}"/>
    <cellStyle name="40% - Accent4 2 4 2 2 6" xfId="31821" xr:uid="{7BB88C51-BD38-4741-B9D5-85FF31BEA965}"/>
    <cellStyle name="40% - Accent4 2 4 2 3" xfId="6846" xr:uid="{00000000-0005-0000-0000-00004C0E0000}"/>
    <cellStyle name="40% - Accent4 2 4 2 3 2" xfId="6847" xr:uid="{00000000-0005-0000-0000-00004D0E0000}"/>
    <cellStyle name="40% - Accent4 2 4 2 3 2 2" xfId="6848" xr:uid="{00000000-0005-0000-0000-00004E0E0000}"/>
    <cellStyle name="40% - Accent4 2 4 2 3 2 2 2" xfId="24462" xr:uid="{60701FB2-CAFE-4341-922E-8FA355BA00C5}"/>
    <cellStyle name="40% - Accent4 2 4 2 3 2 2 2 2" xfId="39433" xr:uid="{A9BBB77E-119B-44B5-9DEA-0D7E999FE3BA}"/>
    <cellStyle name="40% - Accent4 2 4 2 3 2 2 3" xfId="31830" xr:uid="{871F9A33-0BC0-4990-A1AC-8214ED81B86E}"/>
    <cellStyle name="40% - Accent4 2 4 2 3 2 3" xfId="6849" xr:uid="{00000000-0005-0000-0000-00004F0E0000}"/>
    <cellStyle name="40% - Accent4 2 4 2 3 2 3 2" xfId="24463" xr:uid="{275C517C-48B4-4EA0-94F0-930F7FE7117A}"/>
    <cellStyle name="40% - Accent4 2 4 2 3 2 3 2 2" xfId="39434" xr:uid="{A804587E-5938-4DC8-B94F-98623D9EEFCF}"/>
    <cellStyle name="40% - Accent4 2 4 2 3 2 3 3" xfId="31831" xr:uid="{292ECD46-3439-47D4-B399-AB6CF2E6E1FC}"/>
    <cellStyle name="40% - Accent4 2 4 2 3 2 4" xfId="24461" xr:uid="{D0AD8489-039B-4A80-A781-98915217B60D}"/>
    <cellStyle name="40% - Accent4 2 4 2 3 2 4 2" xfId="39432" xr:uid="{CA9A64D9-E558-4975-863C-12FE0E066383}"/>
    <cellStyle name="40% - Accent4 2 4 2 3 2 5" xfId="31829" xr:uid="{547A4CBA-2AE4-4CAA-BD54-2D91F4216DB1}"/>
    <cellStyle name="40% - Accent4 2 4 2 3 3" xfId="6850" xr:uid="{00000000-0005-0000-0000-0000500E0000}"/>
    <cellStyle name="40% - Accent4 2 4 2 3 3 2" xfId="6851" xr:uid="{00000000-0005-0000-0000-0000510E0000}"/>
    <cellStyle name="40% - Accent4 2 4 2 3 3 2 2" xfId="24465" xr:uid="{3B98CDB9-9FC0-4F41-A4F4-C508D63D512E}"/>
    <cellStyle name="40% - Accent4 2 4 2 3 3 2 2 2" xfId="39436" xr:uid="{83B08052-B337-4B29-A4E7-EF67AF3AF312}"/>
    <cellStyle name="40% - Accent4 2 4 2 3 3 2 3" xfId="31833" xr:uid="{B604654A-D21F-478D-A78A-80F17AD11831}"/>
    <cellStyle name="40% - Accent4 2 4 2 3 3 3" xfId="24464" xr:uid="{5785B7A2-737F-43C2-A235-AACE885F87C9}"/>
    <cellStyle name="40% - Accent4 2 4 2 3 3 3 2" xfId="39435" xr:uid="{97A55E7E-23E1-4996-8C06-E3C682094A42}"/>
    <cellStyle name="40% - Accent4 2 4 2 3 3 4" xfId="31832" xr:uid="{A80060AB-7771-4531-A3BE-828A38AE036D}"/>
    <cellStyle name="40% - Accent4 2 4 2 3 4" xfId="6852" xr:uid="{00000000-0005-0000-0000-0000520E0000}"/>
    <cellStyle name="40% - Accent4 2 4 2 3 4 2" xfId="24466" xr:uid="{0818EA49-2F12-4F42-BAE8-1875CE1DFDCB}"/>
    <cellStyle name="40% - Accent4 2 4 2 3 4 2 2" xfId="39437" xr:uid="{BE72860B-D617-43EA-BE27-3764278D2577}"/>
    <cellStyle name="40% - Accent4 2 4 2 3 4 3" xfId="31834" xr:uid="{6C5AD762-CD61-4464-A725-E0B0BC8880D6}"/>
    <cellStyle name="40% - Accent4 2 4 2 3 5" xfId="24460" xr:uid="{F4C0BD93-E750-471D-92CD-25EBB215B0A9}"/>
    <cellStyle name="40% - Accent4 2 4 2 3 5 2" xfId="39431" xr:uid="{597697C7-70C0-401C-8C3A-645EA33CAE88}"/>
    <cellStyle name="40% - Accent4 2 4 2 3 6" xfId="31828" xr:uid="{5977BCF3-0F0F-4D11-86D3-E6142C228EE7}"/>
    <cellStyle name="40% - Accent4 2 4 2 4" xfId="6853" xr:uid="{00000000-0005-0000-0000-0000530E0000}"/>
    <cellStyle name="40% - Accent4 2 4 2 4 2" xfId="6854" xr:uid="{00000000-0005-0000-0000-0000540E0000}"/>
    <cellStyle name="40% - Accent4 2 4 2 4 2 2" xfId="24468" xr:uid="{66091EDF-2F21-4CAF-BCAF-8B290D4FF27F}"/>
    <cellStyle name="40% - Accent4 2 4 2 4 2 2 2" xfId="39439" xr:uid="{482493E9-2BD4-45F5-B9B9-6E8883D814FC}"/>
    <cellStyle name="40% - Accent4 2 4 2 4 2 3" xfId="31836" xr:uid="{7FF8094F-1ECD-487A-93BC-FB57A4B429BB}"/>
    <cellStyle name="40% - Accent4 2 4 2 4 3" xfId="6855" xr:uid="{00000000-0005-0000-0000-0000550E0000}"/>
    <cellStyle name="40% - Accent4 2 4 2 4 3 2" xfId="24469" xr:uid="{D1145916-B633-4472-8278-0B33CE480547}"/>
    <cellStyle name="40% - Accent4 2 4 2 4 3 2 2" xfId="39440" xr:uid="{93708AF4-2C11-4009-8BEB-6E7CBC7B95A5}"/>
    <cellStyle name="40% - Accent4 2 4 2 4 3 3" xfId="31837" xr:uid="{75B4D963-5C25-47C0-921A-F9FD774BC955}"/>
    <cellStyle name="40% - Accent4 2 4 2 4 4" xfId="24467" xr:uid="{FCEEE8EF-24E7-4B99-A78C-C487D554EFF0}"/>
    <cellStyle name="40% - Accent4 2 4 2 4 4 2" xfId="39438" xr:uid="{DCB10912-B533-4253-BE85-AA47D618DEC0}"/>
    <cellStyle name="40% - Accent4 2 4 2 4 5" xfId="31835" xr:uid="{60C04BAA-5BE9-4CFC-AF58-117D25EF595A}"/>
    <cellStyle name="40% - Accent4 2 4 2 5" xfId="6856" xr:uid="{00000000-0005-0000-0000-0000560E0000}"/>
    <cellStyle name="40% - Accent4 2 4 2 5 2" xfId="24470" xr:uid="{0E622A46-A9A3-4C40-9B09-ADACDF589FB3}"/>
    <cellStyle name="40% - Accent4 2 4 2 5 2 2" xfId="39441" xr:uid="{668CD7B8-943B-4294-8E25-6E8DA5442001}"/>
    <cellStyle name="40% - Accent4 2 4 2 5 3" xfId="31838" xr:uid="{2AC81C6C-E9C8-497C-B094-E3669B1EB7C3}"/>
    <cellStyle name="40% - Accent4 2 4 2 6" xfId="6857" xr:uid="{00000000-0005-0000-0000-0000570E0000}"/>
    <cellStyle name="40% - Accent4 2 4 2 6 2" xfId="6858" xr:uid="{00000000-0005-0000-0000-0000580E0000}"/>
    <cellStyle name="40% - Accent4 2 4 2 6 2 2" xfId="24472" xr:uid="{9D14AA83-C72A-4BA2-8B62-5BF8C58B9837}"/>
    <cellStyle name="40% - Accent4 2 4 2 6 2 2 2" xfId="39443" xr:uid="{EE9F8BA5-6627-46C4-9755-8953DCD2C610}"/>
    <cellStyle name="40% - Accent4 2 4 2 6 2 3" xfId="31840" xr:uid="{270EF9C7-90D5-48A9-8844-99AED7B0CADA}"/>
    <cellStyle name="40% - Accent4 2 4 2 6 3" xfId="24471" xr:uid="{A2A92897-2905-4F41-97D2-BDEEF3823692}"/>
    <cellStyle name="40% - Accent4 2 4 2 6 3 2" xfId="39442" xr:uid="{2CCE252F-1103-47A1-BBCF-5A5B6DD60083}"/>
    <cellStyle name="40% - Accent4 2 4 2 6 4" xfId="31839" xr:uid="{65734243-E9B7-418C-B326-1D206175C5F1}"/>
    <cellStyle name="40% - Accent4 2 4 2 7" xfId="6859" xr:uid="{00000000-0005-0000-0000-0000590E0000}"/>
    <cellStyle name="40% - Accent4 2 4 2 7 2" xfId="24473" xr:uid="{AA727A34-9F08-4356-8C4E-066614776749}"/>
    <cellStyle name="40% - Accent4 2 4 2 7 2 2" xfId="39444" xr:uid="{72010AD3-F10A-4EBB-A4A8-EAA8BF13E426}"/>
    <cellStyle name="40% - Accent4 2 4 2 7 3" xfId="31841" xr:uid="{2E592BF1-1CDD-4F86-A53A-39107AF02F00}"/>
    <cellStyle name="40% - Accent4 2 4 2 8" xfId="24452" xr:uid="{00720112-7A02-4B2F-9753-4E4CB944B3D0}"/>
    <cellStyle name="40% - Accent4 2 4 2 8 2" xfId="39423" xr:uid="{DA18E6AF-565A-4F5E-BB46-5B94900D14C2}"/>
    <cellStyle name="40% - Accent4 2 4 2 9" xfId="31820" xr:uid="{5DC46BDE-06DF-4D6E-AB86-2D3E004C3C32}"/>
    <cellStyle name="40% - Accent4 2 4 3" xfId="6860" xr:uid="{00000000-0005-0000-0000-00005A0E0000}"/>
    <cellStyle name="40% - Accent4 2 4 3 2" xfId="6861" xr:uid="{00000000-0005-0000-0000-00005B0E0000}"/>
    <cellStyle name="40% - Accent4 2 4 3 2 2" xfId="6862" xr:uid="{00000000-0005-0000-0000-00005C0E0000}"/>
    <cellStyle name="40% - Accent4 2 4 3 2 2 2" xfId="24476" xr:uid="{3484544D-AA5E-4EC3-8B19-5A5EFC866720}"/>
    <cellStyle name="40% - Accent4 2 4 3 2 2 2 2" xfId="39447" xr:uid="{3E3A2756-9967-4EC5-8558-D445363965B9}"/>
    <cellStyle name="40% - Accent4 2 4 3 2 2 3" xfId="31844" xr:uid="{7C518BC2-9E44-4FF4-B31E-032045987C9B}"/>
    <cellStyle name="40% - Accent4 2 4 3 2 3" xfId="6863" xr:uid="{00000000-0005-0000-0000-00005D0E0000}"/>
    <cellStyle name="40% - Accent4 2 4 3 2 3 2" xfId="24477" xr:uid="{CE45BA33-E6E9-49ED-8FD3-AAC8FBB0EC96}"/>
    <cellStyle name="40% - Accent4 2 4 3 2 3 2 2" xfId="39448" xr:uid="{1B39D597-9ED5-4AEA-B989-014A45D573C7}"/>
    <cellStyle name="40% - Accent4 2 4 3 2 3 3" xfId="31845" xr:uid="{B8CE453F-9267-448B-8217-21C0E0B67416}"/>
    <cellStyle name="40% - Accent4 2 4 3 2 4" xfId="24475" xr:uid="{DCB768BD-32A7-42B5-AB0C-17151A57E90E}"/>
    <cellStyle name="40% - Accent4 2 4 3 2 4 2" xfId="39446" xr:uid="{1C83E58A-B64D-4FA8-84DD-2598567E34F7}"/>
    <cellStyle name="40% - Accent4 2 4 3 2 5" xfId="31843" xr:uid="{553BA76D-236F-45B4-8B46-FAB63003AFC2}"/>
    <cellStyle name="40% - Accent4 2 4 3 3" xfId="6864" xr:uid="{00000000-0005-0000-0000-00005E0E0000}"/>
    <cellStyle name="40% - Accent4 2 4 3 3 2" xfId="6865" xr:uid="{00000000-0005-0000-0000-00005F0E0000}"/>
    <cellStyle name="40% - Accent4 2 4 3 3 2 2" xfId="24479" xr:uid="{5C4AB73B-8F56-47AD-9DE6-7AF391154212}"/>
    <cellStyle name="40% - Accent4 2 4 3 3 2 2 2" xfId="39450" xr:uid="{1A5C8994-A18E-46ED-B43C-AFF28905440D}"/>
    <cellStyle name="40% - Accent4 2 4 3 3 2 3" xfId="31847" xr:uid="{E699B4AE-45A8-49B2-9406-08BD7BC72CDB}"/>
    <cellStyle name="40% - Accent4 2 4 3 3 3" xfId="24478" xr:uid="{31685617-2C81-4C39-A860-AE4738A61F53}"/>
    <cellStyle name="40% - Accent4 2 4 3 3 3 2" xfId="39449" xr:uid="{406D7B3A-1D31-4E4D-8A50-00FDE2A0697C}"/>
    <cellStyle name="40% - Accent4 2 4 3 3 4" xfId="31846" xr:uid="{C41D02F5-A269-4B4D-A926-39DBF3CE454C}"/>
    <cellStyle name="40% - Accent4 2 4 3 4" xfId="6866" xr:uid="{00000000-0005-0000-0000-0000600E0000}"/>
    <cellStyle name="40% - Accent4 2 4 3 4 2" xfId="24480" xr:uid="{B77683FC-1A64-400E-A518-2F72BEEFC148}"/>
    <cellStyle name="40% - Accent4 2 4 3 4 2 2" xfId="39451" xr:uid="{15DFFD83-58B5-434D-8C74-FE04953C1D8F}"/>
    <cellStyle name="40% - Accent4 2 4 3 4 3" xfId="31848" xr:uid="{FA7EACD0-2D99-498E-818D-3B6A33D5CFDA}"/>
    <cellStyle name="40% - Accent4 2 4 3 5" xfId="24474" xr:uid="{E1CAEE9F-9F57-46FD-A9EB-CD421661EB88}"/>
    <cellStyle name="40% - Accent4 2 4 3 5 2" xfId="39445" xr:uid="{2DFAE005-F78F-4D38-847D-B50FB474FF73}"/>
    <cellStyle name="40% - Accent4 2 4 3 6" xfId="31842" xr:uid="{D9C8F496-F992-43A8-9509-82E246718644}"/>
    <cellStyle name="40% - Accent4 2 4 4" xfId="6867" xr:uid="{00000000-0005-0000-0000-0000610E0000}"/>
    <cellStyle name="40% - Accent4 2 4 4 2" xfId="6868" xr:uid="{00000000-0005-0000-0000-0000620E0000}"/>
    <cellStyle name="40% - Accent4 2 4 4 2 2" xfId="6869" xr:uid="{00000000-0005-0000-0000-0000630E0000}"/>
    <cellStyle name="40% - Accent4 2 4 4 2 2 2" xfId="24483" xr:uid="{35B5D900-348B-4379-9684-792ADF8D098B}"/>
    <cellStyle name="40% - Accent4 2 4 4 2 2 2 2" xfId="39454" xr:uid="{B6CADBD5-6C8B-4831-B9F5-CEB1433C2630}"/>
    <cellStyle name="40% - Accent4 2 4 4 2 2 3" xfId="31851" xr:uid="{E7A2035E-0D7F-444C-9663-19BCD131A18D}"/>
    <cellStyle name="40% - Accent4 2 4 4 2 3" xfId="6870" xr:uid="{00000000-0005-0000-0000-0000640E0000}"/>
    <cellStyle name="40% - Accent4 2 4 4 2 3 2" xfId="24484" xr:uid="{BEFD087F-B653-41B3-9A5F-C42CF08F091F}"/>
    <cellStyle name="40% - Accent4 2 4 4 2 3 2 2" xfId="39455" xr:uid="{676A54C3-73F9-46D7-B426-B07ABF17D893}"/>
    <cellStyle name="40% - Accent4 2 4 4 2 3 3" xfId="31852" xr:uid="{A15FD6BE-8E6E-4318-BA83-DE4AABEF7B55}"/>
    <cellStyle name="40% - Accent4 2 4 4 2 4" xfId="24482" xr:uid="{9284FCF1-6C37-4B74-86E8-C38F66FA53E5}"/>
    <cellStyle name="40% - Accent4 2 4 4 2 4 2" xfId="39453" xr:uid="{099FCC74-03AF-46A4-BED2-867B216BF872}"/>
    <cellStyle name="40% - Accent4 2 4 4 2 5" xfId="31850" xr:uid="{EB7D66DF-FDD8-47C5-859B-B0D3FE8C5B96}"/>
    <cellStyle name="40% - Accent4 2 4 4 3" xfId="6871" xr:uid="{00000000-0005-0000-0000-0000650E0000}"/>
    <cellStyle name="40% - Accent4 2 4 4 3 2" xfId="6872" xr:uid="{00000000-0005-0000-0000-0000660E0000}"/>
    <cellStyle name="40% - Accent4 2 4 4 3 2 2" xfId="24486" xr:uid="{7903055B-635C-4F24-B642-0D6DEB0EB79C}"/>
    <cellStyle name="40% - Accent4 2 4 4 3 2 2 2" xfId="39457" xr:uid="{500D1707-21A6-45C9-8268-B0B92E7951EF}"/>
    <cellStyle name="40% - Accent4 2 4 4 3 2 3" xfId="31854" xr:uid="{39889FEE-1530-452B-A94B-581BB641DED8}"/>
    <cellStyle name="40% - Accent4 2 4 4 3 3" xfId="24485" xr:uid="{D9D0F9E1-DCB6-490C-B358-C3C70104EFA7}"/>
    <cellStyle name="40% - Accent4 2 4 4 3 3 2" xfId="39456" xr:uid="{77FD2783-411B-45B3-8715-E4173F1AA427}"/>
    <cellStyle name="40% - Accent4 2 4 4 3 4" xfId="31853" xr:uid="{386A4046-846A-4ECE-AFE3-AD216EAF10CF}"/>
    <cellStyle name="40% - Accent4 2 4 4 4" xfId="6873" xr:uid="{00000000-0005-0000-0000-0000670E0000}"/>
    <cellStyle name="40% - Accent4 2 4 4 4 2" xfId="24487" xr:uid="{360A23DB-1099-48D3-A9DB-DCCEFB8438C8}"/>
    <cellStyle name="40% - Accent4 2 4 4 4 2 2" xfId="39458" xr:uid="{79E759CC-539C-4034-99BC-DE7DDAD38CB2}"/>
    <cellStyle name="40% - Accent4 2 4 4 4 3" xfId="31855" xr:uid="{2D2134D2-4347-437F-A7CE-2B6DCD81BCBD}"/>
    <cellStyle name="40% - Accent4 2 4 4 5" xfId="24481" xr:uid="{F296A0EC-E5E7-43C6-B72F-AAB9DD412AD7}"/>
    <cellStyle name="40% - Accent4 2 4 4 5 2" xfId="39452" xr:uid="{D8861AD5-C9FF-4DCE-981E-D652BE81140A}"/>
    <cellStyle name="40% - Accent4 2 4 4 6" xfId="31849" xr:uid="{C00A8C4C-4DFF-49F0-93EE-6E64636230FD}"/>
    <cellStyle name="40% - Accent4 2 4 5" xfId="6874" xr:uid="{00000000-0005-0000-0000-0000680E0000}"/>
    <cellStyle name="40% - Accent4 2 4 5 2" xfId="6875" xr:uid="{00000000-0005-0000-0000-0000690E0000}"/>
    <cellStyle name="40% - Accent4 2 4 5 2 2" xfId="24489" xr:uid="{118905C2-4632-45C5-BF18-461D9DFC94FB}"/>
    <cellStyle name="40% - Accent4 2 4 5 2 2 2" xfId="39460" xr:uid="{FCFFADB1-1DD9-4913-B437-212D91BB7A2F}"/>
    <cellStyle name="40% - Accent4 2 4 5 2 3" xfId="31857" xr:uid="{E61667D0-1246-4540-A07F-C8D0A87E263F}"/>
    <cellStyle name="40% - Accent4 2 4 5 3" xfId="6876" xr:uid="{00000000-0005-0000-0000-00006A0E0000}"/>
    <cellStyle name="40% - Accent4 2 4 5 3 2" xfId="24490" xr:uid="{F245BE1F-820F-4CC0-8CA3-CA50EAD6CF33}"/>
    <cellStyle name="40% - Accent4 2 4 5 3 2 2" xfId="39461" xr:uid="{A64F61B3-B97B-473A-BB86-33FC4EE85FC1}"/>
    <cellStyle name="40% - Accent4 2 4 5 3 3" xfId="31858" xr:uid="{EB0187B3-2D79-413C-AB4B-51E305E60FAA}"/>
    <cellStyle name="40% - Accent4 2 4 5 4" xfId="24488" xr:uid="{9B6CD085-726A-48B8-8CB0-7F954E1781F4}"/>
    <cellStyle name="40% - Accent4 2 4 5 4 2" xfId="39459" xr:uid="{83A72873-0B22-4B54-B7E5-C9B7657EEA42}"/>
    <cellStyle name="40% - Accent4 2 4 5 5" xfId="31856" xr:uid="{52109729-A5D4-4FFA-996F-174B775BAACF}"/>
    <cellStyle name="40% - Accent4 2 4 6" xfId="6877" xr:uid="{00000000-0005-0000-0000-00006B0E0000}"/>
    <cellStyle name="40% - Accent4 2 4 6 2" xfId="24491" xr:uid="{30C0FF91-4637-42F5-82C1-B45B28D325CB}"/>
    <cellStyle name="40% - Accent4 2 4 6 2 2" xfId="39462" xr:uid="{76CC1835-D04E-4D8A-B103-41D91A409EFC}"/>
    <cellStyle name="40% - Accent4 2 4 6 3" xfId="31859" xr:uid="{78DB4699-F504-4A77-B3AF-44DA3A13F156}"/>
    <cellStyle name="40% - Accent4 2 4 7" xfId="6878" xr:uid="{00000000-0005-0000-0000-00006C0E0000}"/>
    <cellStyle name="40% - Accent4 2 4 7 2" xfId="6879" xr:uid="{00000000-0005-0000-0000-00006D0E0000}"/>
    <cellStyle name="40% - Accent4 2 4 7 2 2" xfId="24493" xr:uid="{07B2C5BC-84E6-4E17-A682-29DA150BFCB4}"/>
    <cellStyle name="40% - Accent4 2 4 7 2 2 2" xfId="39464" xr:uid="{AD1B201D-2459-4EBC-8625-AA21F66756C5}"/>
    <cellStyle name="40% - Accent4 2 4 7 2 3" xfId="31861" xr:uid="{3744BB98-7156-4A98-B078-9D910FAA26DC}"/>
    <cellStyle name="40% - Accent4 2 4 7 3" xfId="24492" xr:uid="{534CE00F-6FC1-4325-8113-C925B747F4AE}"/>
    <cellStyle name="40% - Accent4 2 4 7 3 2" xfId="39463" xr:uid="{FD8D6AE8-9877-4E4E-B0A6-36382AF7FF8B}"/>
    <cellStyle name="40% - Accent4 2 4 7 4" xfId="31860" xr:uid="{44ADED3B-E326-46FF-9690-E54D8FE988F5}"/>
    <cellStyle name="40% - Accent4 2 4 8" xfId="6880" xr:uid="{00000000-0005-0000-0000-00006E0E0000}"/>
    <cellStyle name="40% - Accent4 2 4 8 2" xfId="24494" xr:uid="{A19B49D2-0724-4A36-9B52-EBE76106BBE4}"/>
    <cellStyle name="40% - Accent4 2 4 8 2 2" xfId="39465" xr:uid="{703CCA57-4A7E-474A-B436-9B9F1488507D}"/>
    <cellStyle name="40% - Accent4 2 4 8 3" xfId="31862" xr:uid="{461B6856-4EF9-4A19-AA49-1C9536F47A65}"/>
    <cellStyle name="40% - Accent4 2 4 9" xfId="24451" xr:uid="{FC5EDF98-D86A-4AC5-B4CA-C6854ECA69C0}"/>
    <cellStyle name="40% - Accent4 2 4 9 2" xfId="39422" xr:uid="{05B37489-952B-44D8-97A7-036F76DB6AF5}"/>
    <cellStyle name="40% - Accent4 2 5" xfId="6881" xr:uid="{00000000-0005-0000-0000-00006F0E0000}"/>
    <cellStyle name="40% - Accent4 2 5 10" xfId="31863" xr:uid="{35600D8B-FF59-4C3B-AB07-C7208441FC00}"/>
    <cellStyle name="40% - Accent4 2 5 2" xfId="6882" xr:uid="{00000000-0005-0000-0000-0000700E0000}"/>
    <cellStyle name="40% - Accent4 2 5 2 2" xfId="6883" xr:uid="{00000000-0005-0000-0000-0000710E0000}"/>
    <cellStyle name="40% - Accent4 2 5 2 2 2" xfId="6884" xr:uid="{00000000-0005-0000-0000-0000720E0000}"/>
    <cellStyle name="40% - Accent4 2 5 2 2 2 2" xfId="6885" xr:uid="{00000000-0005-0000-0000-0000730E0000}"/>
    <cellStyle name="40% - Accent4 2 5 2 2 2 2 2" xfId="24499" xr:uid="{1A1BEEDD-B5D9-435B-9E4C-54D9B76AB577}"/>
    <cellStyle name="40% - Accent4 2 5 2 2 2 2 2 2" xfId="39470" xr:uid="{00470FCF-129F-48B4-9A12-1C22E3E82C58}"/>
    <cellStyle name="40% - Accent4 2 5 2 2 2 2 3" xfId="31867" xr:uid="{96750159-1DC4-4915-A3DB-9516934AF33E}"/>
    <cellStyle name="40% - Accent4 2 5 2 2 2 3" xfId="6886" xr:uid="{00000000-0005-0000-0000-0000740E0000}"/>
    <cellStyle name="40% - Accent4 2 5 2 2 2 3 2" xfId="24500" xr:uid="{84E7959A-B8CD-496E-867E-317F1486B4BB}"/>
    <cellStyle name="40% - Accent4 2 5 2 2 2 3 2 2" xfId="39471" xr:uid="{200168E3-2604-48B8-B727-B57F703740D0}"/>
    <cellStyle name="40% - Accent4 2 5 2 2 2 3 3" xfId="31868" xr:uid="{8A25D1F8-325B-490F-9FFD-B4B0E24DAB04}"/>
    <cellStyle name="40% - Accent4 2 5 2 2 2 4" xfId="24498" xr:uid="{9C3AC6F4-6655-42DA-813A-CC1F970C9604}"/>
    <cellStyle name="40% - Accent4 2 5 2 2 2 4 2" xfId="39469" xr:uid="{DA706E9D-49B7-4858-B233-584088346121}"/>
    <cellStyle name="40% - Accent4 2 5 2 2 2 5" xfId="31866" xr:uid="{098B39A4-9AE5-4C6B-90EA-C47EF234CA32}"/>
    <cellStyle name="40% - Accent4 2 5 2 2 3" xfId="6887" xr:uid="{00000000-0005-0000-0000-0000750E0000}"/>
    <cellStyle name="40% - Accent4 2 5 2 2 3 2" xfId="6888" xr:uid="{00000000-0005-0000-0000-0000760E0000}"/>
    <cellStyle name="40% - Accent4 2 5 2 2 3 2 2" xfId="24502" xr:uid="{062F901D-E8CA-4C21-98E1-34CDEF7AE579}"/>
    <cellStyle name="40% - Accent4 2 5 2 2 3 2 2 2" xfId="39473" xr:uid="{66ABE5BA-C2DB-4F7B-BC98-D686FE2CAD2D}"/>
    <cellStyle name="40% - Accent4 2 5 2 2 3 2 3" xfId="31870" xr:uid="{7738F0EA-4C6B-464D-BB9D-C4B2693F5066}"/>
    <cellStyle name="40% - Accent4 2 5 2 2 3 3" xfId="24501" xr:uid="{EA8F9F18-CB9E-44B7-B841-A0069599A75B}"/>
    <cellStyle name="40% - Accent4 2 5 2 2 3 3 2" xfId="39472" xr:uid="{174837DB-47BF-45BE-85D5-84A49FA4AB3A}"/>
    <cellStyle name="40% - Accent4 2 5 2 2 3 4" xfId="31869" xr:uid="{38CFCF07-59BF-4612-8045-7EA349F66438}"/>
    <cellStyle name="40% - Accent4 2 5 2 2 4" xfId="6889" xr:uid="{00000000-0005-0000-0000-0000770E0000}"/>
    <cellStyle name="40% - Accent4 2 5 2 2 4 2" xfId="24503" xr:uid="{82CED418-CCA7-445B-AC72-C69C639EF1A5}"/>
    <cellStyle name="40% - Accent4 2 5 2 2 4 2 2" xfId="39474" xr:uid="{E020EC9A-A12A-4CA7-AD83-2C577D6D6594}"/>
    <cellStyle name="40% - Accent4 2 5 2 2 4 3" xfId="31871" xr:uid="{C0B568B0-D320-42C2-AD00-558ABE5E1E8D}"/>
    <cellStyle name="40% - Accent4 2 5 2 2 5" xfId="24497" xr:uid="{F5B437ED-8C02-4D9C-91E3-1F73FA526BB4}"/>
    <cellStyle name="40% - Accent4 2 5 2 2 5 2" xfId="39468" xr:uid="{077779AD-750A-4336-8BD4-05975D9CDC4B}"/>
    <cellStyle name="40% - Accent4 2 5 2 2 6" xfId="31865" xr:uid="{8651C7F5-8849-46A4-ADBA-A841366F0939}"/>
    <cellStyle name="40% - Accent4 2 5 2 3" xfId="6890" xr:uid="{00000000-0005-0000-0000-0000780E0000}"/>
    <cellStyle name="40% - Accent4 2 5 2 3 2" xfId="6891" xr:uid="{00000000-0005-0000-0000-0000790E0000}"/>
    <cellStyle name="40% - Accent4 2 5 2 3 2 2" xfId="6892" xr:uid="{00000000-0005-0000-0000-00007A0E0000}"/>
    <cellStyle name="40% - Accent4 2 5 2 3 2 2 2" xfId="24506" xr:uid="{B6C3D80A-E75C-4C13-886D-EB50AA9AA3A6}"/>
    <cellStyle name="40% - Accent4 2 5 2 3 2 2 2 2" xfId="39477" xr:uid="{5CE3AEE1-3FBF-42BA-8644-FA386E31AB4A}"/>
    <cellStyle name="40% - Accent4 2 5 2 3 2 2 3" xfId="31874" xr:uid="{F7E37050-173F-4D7E-89C9-01B57B65FF6A}"/>
    <cellStyle name="40% - Accent4 2 5 2 3 2 3" xfId="6893" xr:uid="{00000000-0005-0000-0000-00007B0E0000}"/>
    <cellStyle name="40% - Accent4 2 5 2 3 2 3 2" xfId="24507" xr:uid="{5B4870CD-6B5E-43EB-B623-953F96A17E4F}"/>
    <cellStyle name="40% - Accent4 2 5 2 3 2 3 2 2" xfId="39478" xr:uid="{A6EBC424-4E9A-40CA-8160-26B14D45FF38}"/>
    <cellStyle name="40% - Accent4 2 5 2 3 2 3 3" xfId="31875" xr:uid="{6D5EA212-1AA7-4D9E-BE2A-E99D1A89F81E}"/>
    <cellStyle name="40% - Accent4 2 5 2 3 2 4" xfId="24505" xr:uid="{74536723-4B3D-49A9-9EF0-6D924967AD88}"/>
    <cellStyle name="40% - Accent4 2 5 2 3 2 4 2" xfId="39476" xr:uid="{4FC932F6-DF95-4528-BC91-14FA1033B8C9}"/>
    <cellStyle name="40% - Accent4 2 5 2 3 2 5" xfId="31873" xr:uid="{C95FE097-05A3-4EEC-A281-DEEA4875AED5}"/>
    <cellStyle name="40% - Accent4 2 5 2 3 3" xfId="6894" xr:uid="{00000000-0005-0000-0000-00007C0E0000}"/>
    <cellStyle name="40% - Accent4 2 5 2 3 3 2" xfId="6895" xr:uid="{00000000-0005-0000-0000-00007D0E0000}"/>
    <cellStyle name="40% - Accent4 2 5 2 3 3 2 2" xfId="24509" xr:uid="{15BDC378-CAB1-4314-A2EF-71C1EFBBDB19}"/>
    <cellStyle name="40% - Accent4 2 5 2 3 3 2 2 2" xfId="39480" xr:uid="{9BB7F2CB-4EA2-4588-A278-8DE965C43777}"/>
    <cellStyle name="40% - Accent4 2 5 2 3 3 2 3" xfId="31877" xr:uid="{57A21281-D314-4462-8A90-4BD5259843FE}"/>
    <cellStyle name="40% - Accent4 2 5 2 3 3 3" xfId="24508" xr:uid="{635AE929-5226-480E-8BC5-55B0E026DA8B}"/>
    <cellStyle name="40% - Accent4 2 5 2 3 3 3 2" xfId="39479" xr:uid="{E8DABB6C-293B-4412-9E4B-3359525A531C}"/>
    <cellStyle name="40% - Accent4 2 5 2 3 3 4" xfId="31876" xr:uid="{A155F8C8-25B0-4D99-A72A-5698DFD6C5E7}"/>
    <cellStyle name="40% - Accent4 2 5 2 3 4" xfId="6896" xr:uid="{00000000-0005-0000-0000-00007E0E0000}"/>
    <cellStyle name="40% - Accent4 2 5 2 3 4 2" xfId="24510" xr:uid="{02C03D0A-C701-4EB8-89BD-05F5892337FB}"/>
    <cellStyle name="40% - Accent4 2 5 2 3 4 2 2" xfId="39481" xr:uid="{06B941CB-826E-4910-A627-DFFF00151FD7}"/>
    <cellStyle name="40% - Accent4 2 5 2 3 4 3" xfId="31878" xr:uid="{D407D7B3-5883-4D78-B154-31F232D0AB1B}"/>
    <cellStyle name="40% - Accent4 2 5 2 3 5" xfId="24504" xr:uid="{6289F735-32BF-4D4C-B3A5-62C90637B7B4}"/>
    <cellStyle name="40% - Accent4 2 5 2 3 5 2" xfId="39475" xr:uid="{BC8369BB-8716-4F65-B886-5C6C9A62E6B4}"/>
    <cellStyle name="40% - Accent4 2 5 2 3 6" xfId="31872" xr:uid="{FCBF0B26-19F1-43AB-9B0D-FCF1EE973A91}"/>
    <cellStyle name="40% - Accent4 2 5 2 4" xfId="6897" xr:uid="{00000000-0005-0000-0000-00007F0E0000}"/>
    <cellStyle name="40% - Accent4 2 5 2 4 2" xfId="6898" xr:uid="{00000000-0005-0000-0000-0000800E0000}"/>
    <cellStyle name="40% - Accent4 2 5 2 4 2 2" xfId="24512" xr:uid="{ECCE3ADD-517B-4DA5-8DD1-5273A36C86F9}"/>
    <cellStyle name="40% - Accent4 2 5 2 4 2 2 2" xfId="39483" xr:uid="{C1053862-C5FF-4D9C-8651-12F9B2A6E764}"/>
    <cellStyle name="40% - Accent4 2 5 2 4 2 3" xfId="31880" xr:uid="{F0568D78-E3F0-4C84-A033-0F0F23E10373}"/>
    <cellStyle name="40% - Accent4 2 5 2 4 3" xfId="6899" xr:uid="{00000000-0005-0000-0000-0000810E0000}"/>
    <cellStyle name="40% - Accent4 2 5 2 4 3 2" xfId="24513" xr:uid="{10C4CDE1-C31C-4A08-92AC-DD4CD08CFF39}"/>
    <cellStyle name="40% - Accent4 2 5 2 4 3 2 2" xfId="39484" xr:uid="{0F8FD186-4CFA-401F-AD11-C3E30AF58425}"/>
    <cellStyle name="40% - Accent4 2 5 2 4 3 3" xfId="31881" xr:uid="{737EF1E2-DEAE-49D6-A290-9F638BFF7633}"/>
    <cellStyle name="40% - Accent4 2 5 2 4 4" xfId="24511" xr:uid="{BB66ED0C-21B7-4950-84FD-90BB5646492D}"/>
    <cellStyle name="40% - Accent4 2 5 2 4 4 2" xfId="39482" xr:uid="{F3B011D0-3AF8-4955-B1C7-E0021AC64A79}"/>
    <cellStyle name="40% - Accent4 2 5 2 4 5" xfId="31879" xr:uid="{2FA713AA-C52D-4EC0-BF67-0369D6121E36}"/>
    <cellStyle name="40% - Accent4 2 5 2 5" xfId="6900" xr:uid="{00000000-0005-0000-0000-0000820E0000}"/>
    <cellStyle name="40% - Accent4 2 5 2 5 2" xfId="24514" xr:uid="{CB50F6B3-5387-4087-9022-B60D54BC855F}"/>
    <cellStyle name="40% - Accent4 2 5 2 5 2 2" xfId="39485" xr:uid="{2E6B5615-A125-40AE-9A86-28F05280FB9B}"/>
    <cellStyle name="40% - Accent4 2 5 2 5 3" xfId="31882" xr:uid="{CD20D092-1C58-410A-8464-3119059065BA}"/>
    <cellStyle name="40% - Accent4 2 5 2 6" xfId="6901" xr:uid="{00000000-0005-0000-0000-0000830E0000}"/>
    <cellStyle name="40% - Accent4 2 5 2 6 2" xfId="6902" xr:uid="{00000000-0005-0000-0000-0000840E0000}"/>
    <cellStyle name="40% - Accent4 2 5 2 6 2 2" xfId="24516" xr:uid="{CE8B11D4-EECC-4903-9AB3-CA1D5930B70B}"/>
    <cellStyle name="40% - Accent4 2 5 2 6 2 2 2" xfId="39487" xr:uid="{D71D87C4-55F0-4E04-926A-BCA2A6467088}"/>
    <cellStyle name="40% - Accent4 2 5 2 6 2 3" xfId="31884" xr:uid="{4F052AFD-659B-4EA2-992D-0B80DEC41C28}"/>
    <cellStyle name="40% - Accent4 2 5 2 6 3" xfId="24515" xr:uid="{A69A20C0-C761-4ACC-8601-5575A943F8B4}"/>
    <cellStyle name="40% - Accent4 2 5 2 6 3 2" xfId="39486" xr:uid="{E338F704-1E4D-4BB7-8A42-893E2E99129F}"/>
    <cellStyle name="40% - Accent4 2 5 2 6 4" xfId="31883" xr:uid="{81D98304-DD87-4C8A-9C63-066B8AA4937B}"/>
    <cellStyle name="40% - Accent4 2 5 2 7" xfId="6903" xr:uid="{00000000-0005-0000-0000-0000850E0000}"/>
    <cellStyle name="40% - Accent4 2 5 2 7 2" xfId="24517" xr:uid="{1F11B27B-60B7-409B-95DD-F94B534861FC}"/>
    <cellStyle name="40% - Accent4 2 5 2 7 2 2" xfId="39488" xr:uid="{7202D8F0-4482-41E9-BB49-7E4155BBDF83}"/>
    <cellStyle name="40% - Accent4 2 5 2 7 3" xfId="31885" xr:uid="{DFA28E54-1946-4167-8C13-212B931B2EF8}"/>
    <cellStyle name="40% - Accent4 2 5 2 8" xfId="24496" xr:uid="{225365AD-A8D9-4019-BD0A-759B8DFAE216}"/>
    <cellStyle name="40% - Accent4 2 5 2 8 2" xfId="39467" xr:uid="{1884566A-C69A-4C5C-BA65-84787CEC6587}"/>
    <cellStyle name="40% - Accent4 2 5 2 9" xfId="31864" xr:uid="{F6725495-5AAD-4F28-92A6-F404AD3C3547}"/>
    <cellStyle name="40% - Accent4 2 5 3" xfId="6904" xr:uid="{00000000-0005-0000-0000-0000860E0000}"/>
    <cellStyle name="40% - Accent4 2 5 3 2" xfId="6905" xr:uid="{00000000-0005-0000-0000-0000870E0000}"/>
    <cellStyle name="40% - Accent4 2 5 3 2 2" xfId="6906" xr:uid="{00000000-0005-0000-0000-0000880E0000}"/>
    <cellStyle name="40% - Accent4 2 5 3 2 2 2" xfId="24520" xr:uid="{7D5496A7-742C-4A16-AD08-51639790185F}"/>
    <cellStyle name="40% - Accent4 2 5 3 2 2 2 2" xfId="39491" xr:uid="{061F96E5-13AD-4EF2-9B6D-109AC1C42308}"/>
    <cellStyle name="40% - Accent4 2 5 3 2 2 3" xfId="31888" xr:uid="{773D32C9-8D16-447A-BC45-E8FF20EFB925}"/>
    <cellStyle name="40% - Accent4 2 5 3 2 3" xfId="6907" xr:uid="{00000000-0005-0000-0000-0000890E0000}"/>
    <cellStyle name="40% - Accent4 2 5 3 2 3 2" xfId="24521" xr:uid="{78E95F80-334D-4B2A-9246-2DDF01CAB332}"/>
    <cellStyle name="40% - Accent4 2 5 3 2 3 2 2" xfId="39492" xr:uid="{82075B09-9129-4999-8945-56A84843633F}"/>
    <cellStyle name="40% - Accent4 2 5 3 2 3 3" xfId="31889" xr:uid="{C5CB668B-CA53-45B9-8E3C-E28DDE9810F3}"/>
    <cellStyle name="40% - Accent4 2 5 3 2 4" xfId="24519" xr:uid="{A057D53B-2DDB-4991-AA98-DAA438B87670}"/>
    <cellStyle name="40% - Accent4 2 5 3 2 4 2" xfId="39490" xr:uid="{163EB94F-A6B1-4635-8F24-F142DA291552}"/>
    <cellStyle name="40% - Accent4 2 5 3 2 5" xfId="31887" xr:uid="{10FA58D0-5397-4A02-9601-9527D697350D}"/>
    <cellStyle name="40% - Accent4 2 5 3 3" xfId="6908" xr:uid="{00000000-0005-0000-0000-00008A0E0000}"/>
    <cellStyle name="40% - Accent4 2 5 3 3 2" xfId="6909" xr:uid="{00000000-0005-0000-0000-00008B0E0000}"/>
    <cellStyle name="40% - Accent4 2 5 3 3 2 2" xfId="24523" xr:uid="{AF391436-B3FB-41A7-A318-33E93D1A49AC}"/>
    <cellStyle name="40% - Accent4 2 5 3 3 2 2 2" xfId="39494" xr:uid="{49C0BC93-A10E-4BDF-8471-1181BB1781D4}"/>
    <cellStyle name="40% - Accent4 2 5 3 3 2 3" xfId="31891" xr:uid="{ED7FF2B4-EE9C-4E88-AA5F-E47617D336E4}"/>
    <cellStyle name="40% - Accent4 2 5 3 3 3" xfId="24522" xr:uid="{1397FDDA-0814-4BFB-A6CA-6C61145EA901}"/>
    <cellStyle name="40% - Accent4 2 5 3 3 3 2" xfId="39493" xr:uid="{AE2FB09D-08C7-4AF1-B194-B6064B261E29}"/>
    <cellStyle name="40% - Accent4 2 5 3 3 4" xfId="31890" xr:uid="{905944C8-7245-4F51-9D46-159E225901F9}"/>
    <cellStyle name="40% - Accent4 2 5 3 4" xfId="6910" xr:uid="{00000000-0005-0000-0000-00008C0E0000}"/>
    <cellStyle name="40% - Accent4 2 5 3 4 2" xfId="24524" xr:uid="{63EABBCC-865D-4598-B5A6-4D34BAC9EF10}"/>
    <cellStyle name="40% - Accent4 2 5 3 4 2 2" xfId="39495" xr:uid="{1104FFB5-2ABA-478E-8230-35588CC334F0}"/>
    <cellStyle name="40% - Accent4 2 5 3 4 3" xfId="31892" xr:uid="{85552050-FF93-48CB-80AB-1F9412B8DF5D}"/>
    <cellStyle name="40% - Accent4 2 5 3 5" xfId="24518" xr:uid="{8311763B-D5A3-424B-8C3D-9B928BF5C81D}"/>
    <cellStyle name="40% - Accent4 2 5 3 5 2" xfId="39489" xr:uid="{F9B26F38-83B9-456A-8F3F-DA564A35970D}"/>
    <cellStyle name="40% - Accent4 2 5 3 6" xfId="31886" xr:uid="{6A9B35AE-5A4C-4904-8F86-FCBF0337101F}"/>
    <cellStyle name="40% - Accent4 2 5 4" xfId="6911" xr:uid="{00000000-0005-0000-0000-00008D0E0000}"/>
    <cellStyle name="40% - Accent4 2 5 4 2" xfId="6912" xr:uid="{00000000-0005-0000-0000-00008E0E0000}"/>
    <cellStyle name="40% - Accent4 2 5 4 2 2" xfId="6913" xr:uid="{00000000-0005-0000-0000-00008F0E0000}"/>
    <cellStyle name="40% - Accent4 2 5 4 2 2 2" xfId="24527" xr:uid="{5417B757-8ADA-4D8E-AB70-CECDF289F4CF}"/>
    <cellStyle name="40% - Accent4 2 5 4 2 2 2 2" xfId="39498" xr:uid="{2971F2BA-5D04-4379-A651-58ADAC7E007A}"/>
    <cellStyle name="40% - Accent4 2 5 4 2 2 3" xfId="31895" xr:uid="{426EFF26-E957-4B02-BECE-1E4BFF2EAD0B}"/>
    <cellStyle name="40% - Accent4 2 5 4 2 3" xfId="6914" xr:uid="{00000000-0005-0000-0000-0000900E0000}"/>
    <cellStyle name="40% - Accent4 2 5 4 2 3 2" xfId="24528" xr:uid="{43C175B7-F8C1-4AB1-AD17-1E0ED4BCC3A2}"/>
    <cellStyle name="40% - Accent4 2 5 4 2 3 2 2" xfId="39499" xr:uid="{97FCD71B-B2D9-4F34-978A-F37D67391F37}"/>
    <cellStyle name="40% - Accent4 2 5 4 2 3 3" xfId="31896" xr:uid="{5B4AE89E-A667-451F-BCED-C84C3335A01E}"/>
    <cellStyle name="40% - Accent4 2 5 4 2 4" xfId="24526" xr:uid="{BD5F0343-01E6-489D-8C2A-C6EDCD57C62D}"/>
    <cellStyle name="40% - Accent4 2 5 4 2 4 2" xfId="39497" xr:uid="{BAB31FE5-CD4B-4DDB-8919-56F5BF23109B}"/>
    <cellStyle name="40% - Accent4 2 5 4 2 5" xfId="31894" xr:uid="{2C040568-211E-4E45-8084-695660000BF0}"/>
    <cellStyle name="40% - Accent4 2 5 4 3" xfId="6915" xr:uid="{00000000-0005-0000-0000-0000910E0000}"/>
    <cellStyle name="40% - Accent4 2 5 4 3 2" xfId="6916" xr:uid="{00000000-0005-0000-0000-0000920E0000}"/>
    <cellStyle name="40% - Accent4 2 5 4 3 2 2" xfId="24530" xr:uid="{D08CFF33-7582-4AE0-A045-4C72443873C7}"/>
    <cellStyle name="40% - Accent4 2 5 4 3 2 2 2" xfId="39501" xr:uid="{A3278E69-0BED-4771-8B78-F575A58249CC}"/>
    <cellStyle name="40% - Accent4 2 5 4 3 2 3" xfId="31898" xr:uid="{02EB2680-A523-47C5-9CBE-7A85C102A2AB}"/>
    <cellStyle name="40% - Accent4 2 5 4 3 3" xfId="24529" xr:uid="{0F952B49-6B77-4FE2-B0FB-730A6C816593}"/>
    <cellStyle name="40% - Accent4 2 5 4 3 3 2" xfId="39500" xr:uid="{5AE7C714-0F2A-49D6-83E9-531062E578FE}"/>
    <cellStyle name="40% - Accent4 2 5 4 3 4" xfId="31897" xr:uid="{C33A1C0E-C5B5-4177-B0F9-69BA2560FAB1}"/>
    <cellStyle name="40% - Accent4 2 5 4 4" xfId="6917" xr:uid="{00000000-0005-0000-0000-0000930E0000}"/>
    <cellStyle name="40% - Accent4 2 5 4 4 2" xfId="24531" xr:uid="{8DBA9352-02CB-4CD8-B43D-8A14BAF84C88}"/>
    <cellStyle name="40% - Accent4 2 5 4 4 2 2" xfId="39502" xr:uid="{57922B1F-D692-4093-B485-0A097501028D}"/>
    <cellStyle name="40% - Accent4 2 5 4 4 3" xfId="31899" xr:uid="{240F9737-B09D-4184-A92D-2FDEA2E44D1F}"/>
    <cellStyle name="40% - Accent4 2 5 4 5" xfId="24525" xr:uid="{B3648ECF-1188-49BE-815E-757E71B0C487}"/>
    <cellStyle name="40% - Accent4 2 5 4 5 2" xfId="39496" xr:uid="{B7E0D723-14E6-4863-9FA6-D1313DC24B6B}"/>
    <cellStyle name="40% - Accent4 2 5 4 6" xfId="31893" xr:uid="{81450BF7-6A50-4EFD-AC35-F71BD9315D0B}"/>
    <cellStyle name="40% - Accent4 2 5 5" xfId="6918" xr:uid="{00000000-0005-0000-0000-0000940E0000}"/>
    <cellStyle name="40% - Accent4 2 5 5 2" xfId="6919" xr:uid="{00000000-0005-0000-0000-0000950E0000}"/>
    <cellStyle name="40% - Accent4 2 5 5 2 2" xfId="24533" xr:uid="{888B53AB-8720-4C6C-B4B6-A8A538FE4B37}"/>
    <cellStyle name="40% - Accent4 2 5 5 2 2 2" xfId="39504" xr:uid="{846419B7-F3FC-4C3F-A3DE-9544885641F2}"/>
    <cellStyle name="40% - Accent4 2 5 5 2 3" xfId="31901" xr:uid="{9EE9F4B9-D79F-4A8E-B564-396805C166F5}"/>
    <cellStyle name="40% - Accent4 2 5 5 3" xfId="6920" xr:uid="{00000000-0005-0000-0000-0000960E0000}"/>
    <cellStyle name="40% - Accent4 2 5 5 3 2" xfId="24534" xr:uid="{C12493EF-F944-42EA-8D89-D293F24FDE0C}"/>
    <cellStyle name="40% - Accent4 2 5 5 3 2 2" xfId="39505" xr:uid="{659E8F49-CFDD-4003-B476-6888761049D8}"/>
    <cellStyle name="40% - Accent4 2 5 5 3 3" xfId="31902" xr:uid="{A6EBA5BB-9547-42EE-9EBD-E5B090FE28D5}"/>
    <cellStyle name="40% - Accent4 2 5 5 4" xfId="24532" xr:uid="{360747CB-BBF0-46DE-93E7-384385460711}"/>
    <cellStyle name="40% - Accent4 2 5 5 4 2" xfId="39503" xr:uid="{74830A1C-A8D8-4522-86D1-E8E2856A3842}"/>
    <cellStyle name="40% - Accent4 2 5 5 5" xfId="31900" xr:uid="{5B245BB8-45E5-4331-BEF9-5534F50CF144}"/>
    <cellStyle name="40% - Accent4 2 5 6" xfId="6921" xr:uid="{00000000-0005-0000-0000-0000970E0000}"/>
    <cellStyle name="40% - Accent4 2 5 6 2" xfId="24535" xr:uid="{A3B3F3BF-7526-4FA4-AF6F-D885BCE36507}"/>
    <cellStyle name="40% - Accent4 2 5 6 2 2" xfId="39506" xr:uid="{3D7E5E99-8C7D-4795-8E76-CB97B23C896F}"/>
    <cellStyle name="40% - Accent4 2 5 6 3" xfId="31903" xr:uid="{82F04718-A936-41FB-994D-2A5B227C1F96}"/>
    <cellStyle name="40% - Accent4 2 5 7" xfId="6922" xr:uid="{00000000-0005-0000-0000-0000980E0000}"/>
    <cellStyle name="40% - Accent4 2 5 7 2" xfId="6923" xr:uid="{00000000-0005-0000-0000-0000990E0000}"/>
    <cellStyle name="40% - Accent4 2 5 7 2 2" xfId="24537" xr:uid="{28C0795F-CC5E-400C-918C-4BE8D5CDA915}"/>
    <cellStyle name="40% - Accent4 2 5 7 2 2 2" xfId="39508" xr:uid="{843989BE-7C51-4C74-8DCF-8BE5CD90248E}"/>
    <cellStyle name="40% - Accent4 2 5 7 2 3" xfId="31905" xr:uid="{19BBB7D2-E214-43FA-829D-3B7C22AE9475}"/>
    <cellStyle name="40% - Accent4 2 5 7 3" xfId="24536" xr:uid="{4818A302-15BF-44BA-9BE5-BC682444493D}"/>
    <cellStyle name="40% - Accent4 2 5 7 3 2" xfId="39507" xr:uid="{5EA5A56E-180A-4219-B9C0-5C448A971CD2}"/>
    <cellStyle name="40% - Accent4 2 5 7 4" xfId="31904" xr:uid="{C27704DC-ED87-4458-9026-B1CFAAF3044F}"/>
    <cellStyle name="40% - Accent4 2 5 8" xfId="6924" xr:uid="{00000000-0005-0000-0000-00009A0E0000}"/>
    <cellStyle name="40% - Accent4 2 5 8 2" xfId="24538" xr:uid="{8C0C4DD6-D815-4871-B021-4672B1A07999}"/>
    <cellStyle name="40% - Accent4 2 5 8 2 2" xfId="39509" xr:uid="{DBE545D7-AC6E-4F05-A7CA-EA5B089CCEAB}"/>
    <cellStyle name="40% - Accent4 2 5 8 3" xfId="31906" xr:uid="{025952A6-23B1-46DC-B15A-DEA5473CFD94}"/>
    <cellStyle name="40% - Accent4 2 5 9" xfId="24495" xr:uid="{55D9425C-9304-46C9-B7AB-082A9EB0A380}"/>
    <cellStyle name="40% - Accent4 2 5 9 2" xfId="39466" xr:uid="{9A9F852A-CA4C-4AE5-BF29-D65579BFDA20}"/>
    <cellStyle name="40% - Accent4 2 6" xfId="6925" xr:uid="{00000000-0005-0000-0000-00009B0E0000}"/>
    <cellStyle name="40% - Accent4 2 6 10" xfId="31907" xr:uid="{D91DCCF7-CC79-4076-936D-68AF41325450}"/>
    <cellStyle name="40% - Accent4 2 6 2" xfId="6926" xr:uid="{00000000-0005-0000-0000-00009C0E0000}"/>
    <cellStyle name="40% - Accent4 2 6 2 2" xfId="6927" xr:uid="{00000000-0005-0000-0000-00009D0E0000}"/>
    <cellStyle name="40% - Accent4 2 6 2 2 2" xfId="6928" xr:uid="{00000000-0005-0000-0000-00009E0E0000}"/>
    <cellStyle name="40% - Accent4 2 6 2 2 2 2" xfId="6929" xr:uid="{00000000-0005-0000-0000-00009F0E0000}"/>
    <cellStyle name="40% - Accent4 2 6 2 2 2 2 2" xfId="24543" xr:uid="{E8D348F9-9AB9-4AA9-B0C2-EE4EC1EAF165}"/>
    <cellStyle name="40% - Accent4 2 6 2 2 2 2 2 2" xfId="39514" xr:uid="{082C8CC2-C6CD-4C02-931E-D5902EA2FD26}"/>
    <cellStyle name="40% - Accent4 2 6 2 2 2 2 3" xfId="31911" xr:uid="{CC513338-B92B-4F89-B3C1-8244EEFDEFB7}"/>
    <cellStyle name="40% - Accent4 2 6 2 2 2 3" xfId="6930" xr:uid="{00000000-0005-0000-0000-0000A00E0000}"/>
    <cellStyle name="40% - Accent4 2 6 2 2 2 3 2" xfId="24544" xr:uid="{A1999CB0-9CBC-4B3B-9571-36289EF90008}"/>
    <cellStyle name="40% - Accent4 2 6 2 2 2 3 2 2" xfId="39515" xr:uid="{DC277F47-B00A-4521-8443-14575D3B2378}"/>
    <cellStyle name="40% - Accent4 2 6 2 2 2 3 3" xfId="31912" xr:uid="{A6AC4FDD-AD4C-461E-BF57-575F2B8FB623}"/>
    <cellStyle name="40% - Accent4 2 6 2 2 2 4" xfId="24542" xr:uid="{2FA3A657-890B-4124-BBDB-5272AC13FA2A}"/>
    <cellStyle name="40% - Accent4 2 6 2 2 2 4 2" xfId="39513" xr:uid="{22F1014B-A227-40FD-B482-F09CEE9C3E8D}"/>
    <cellStyle name="40% - Accent4 2 6 2 2 2 5" xfId="31910" xr:uid="{E529EA25-D10C-473E-90D7-65B1CDB58278}"/>
    <cellStyle name="40% - Accent4 2 6 2 2 3" xfId="6931" xr:uid="{00000000-0005-0000-0000-0000A10E0000}"/>
    <cellStyle name="40% - Accent4 2 6 2 2 3 2" xfId="6932" xr:uid="{00000000-0005-0000-0000-0000A20E0000}"/>
    <cellStyle name="40% - Accent4 2 6 2 2 3 2 2" xfId="24546" xr:uid="{DEDEBD04-4646-4D60-8209-1518C58954B2}"/>
    <cellStyle name="40% - Accent4 2 6 2 2 3 2 2 2" xfId="39517" xr:uid="{E53B9240-8BA3-4CC1-8E88-FD67ADF1E560}"/>
    <cellStyle name="40% - Accent4 2 6 2 2 3 2 3" xfId="31914" xr:uid="{B60FEB30-096C-422C-AB7E-27CFCBBAD1EB}"/>
    <cellStyle name="40% - Accent4 2 6 2 2 3 3" xfId="24545" xr:uid="{8FD6E074-2AAE-46CD-8717-1880408A52F3}"/>
    <cellStyle name="40% - Accent4 2 6 2 2 3 3 2" xfId="39516" xr:uid="{3B4F8478-9834-49DD-90FB-7C038E62A82A}"/>
    <cellStyle name="40% - Accent4 2 6 2 2 3 4" xfId="31913" xr:uid="{1C3F8CD4-C72E-4D33-93FE-659483685A08}"/>
    <cellStyle name="40% - Accent4 2 6 2 2 4" xfId="6933" xr:uid="{00000000-0005-0000-0000-0000A30E0000}"/>
    <cellStyle name="40% - Accent4 2 6 2 2 4 2" xfId="24547" xr:uid="{77D7B6AF-EC67-48A6-81FF-EFA120F9C252}"/>
    <cellStyle name="40% - Accent4 2 6 2 2 4 2 2" xfId="39518" xr:uid="{97F518A5-3098-45CF-B116-6A96FF04C1E5}"/>
    <cellStyle name="40% - Accent4 2 6 2 2 4 3" xfId="31915" xr:uid="{12FCAFBD-5FEC-4003-8A0F-445998671C10}"/>
    <cellStyle name="40% - Accent4 2 6 2 2 5" xfId="24541" xr:uid="{CAB4C4AC-7F09-4876-A979-94E0E04BBB3B}"/>
    <cellStyle name="40% - Accent4 2 6 2 2 5 2" xfId="39512" xr:uid="{F78CA80F-A922-4992-8B46-EB2D6F7EBDA9}"/>
    <cellStyle name="40% - Accent4 2 6 2 2 6" xfId="31909" xr:uid="{747740CB-2CE6-4E8D-926F-7D215713F7B1}"/>
    <cellStyle name="40% - Accent4 2 6 2 3" xfId="6934" xr:uid="{00000000-0005-0000-0000-0000A40E0000}"/>
    <cellStyle name="40% - Accent4 2 6 2 3 2" xfId="6935" xr:uid="{00000000-0005-0000-0000-0000A50E0000}"/>
    <cellStyle name="40% - Accent4 2 6 2 3 2 2" xfId="6936" xr:uid="{00000000-0005-0000-0000-0000A60E0000}"/>
    <cellStyle name="40% - Accent4 2 6 2 3 2 2 2" xfId="24550" xr:uid="{0FA83AA3-50E7-4146-9AE2-FF27DF677737}"/>
    <cellStyle name="40% - Accent4 2 6 2 3 2 2 2 2" xfId="39521" xr:uid="{EA1EB38A-4FBB-4F36-B01C-9F164C25625B}"/>
    <cellStyle name="40% - Accent4 2 6 2 3 2 2 3" xfId="31918" xr:uid="{F8304A14-C213-47E0-8666-274DB3FE5919}"/>
    <cellStyle name="40% - Accent4 2 6 2 3 2 3" xfId="6937" xr:uid="{00000000-0005-0000-0000-0000A70E0000}"/>
    <cellStyle name="40% - Accent4 2 6 2 3 2 3 2" xfId="24551" xr:uid="{03DF910B-834E-4D02-8281-25AF2AC683EC}"/>
    <cellStyle name="40% - Accent4 2 6 2 3 2 3 2 2" xfId="39522" xr:uid="{87EF1187-D896-45AA-8B1A-1DA030D59CDC}"/>
    <cellStyle name="40% - Accent4 2 6 2 3 2 3 3" xfId="31919" xr:uid="{B84C4318-05CA-4F3E-A2DE-FE77E20134EE}"/>
    <cellStyle name="40% - Accent4 2 6 2 3 2 4" xfId="24549" xr:uid="{A447CAAE-1D68-4727-B46D-70944DF764F4}"/>
    <cellStyle name="40% - Accent4 2 6 2 3 2 4 2" xfId="39520" xr:uid="{F56E869D-25FB-4646-802A-A3BF42BC190E}"/>
    <cellStyle name="40% - Accent4 2 6 2 3 2 5" xfId="31917" xr:uid="{83CFD53C-E144-45EC-B174-AABCD8CA7586}"/>
    <cellStyle name="40% - Accent4 2 6 2 3 3" xfId="6938" xr:uid="{00000000-0005-0000-0000-0000A80E0000}"/>
    <cellStyle name="40% - Accent4 2 6 2 3 3 2" xfId="6939" xr:uid="{00000000-0005-0000-0000-0000A90E0000}"/>
    <cellStyle name="40% - Accent4 2 6 2 3 3 2 2" xfId="24553" xr:uid="{BC209E4C-59B4-4E09-AB31-7C4920BA065B}"/>
    <cellStyle name="40% - Accent4 2 6 2 3 3 2 2 2" xfId="39524" xr:uid="{024806C6-C8D5-475C-AA56-1B69B56FE72C}"/>
    <cellStyle name="40% - Accent4 2 6 2 3 3 2 3" xfId="31921" xr:uid="{610ACF52-3B60-44E7-960D-429DCC78E275}"/>
    <cellStyle name="40% - Accent4 2 6 2 3 3 3" xfId="24552" xr:uid="{22EB059D-638E-4DB0-9B9E-E78A06B58DBC}"/>
    <cellStyle name="40% - Accent4 2 6 2 3 3 3 2" xfId="39523" xr:uid="{80E8FE69-3F9B-400D-A837-0D956768ED4F}"/>
    <cellStyle name="40% - Accent4 2 6 2 3 3 4" xfId="31920" xr:uid="{54614B25-0A09-47C9-B9AC-94AF1026F065}"/>
    <cellStyle name="40% - Accent4 2 6 2 3 4" xfId="6940" xr:uid="{00000000-0005-0000-0000-0000AA0E0000}"/>
    <cellStyle name="40% - Accent4 2 6 2 3 4 2" xfId="24554" xr:uid="{EA652B9A-09BD-49E8-A01D-F29DA55B9860}"/>
    <cellStyle name="40% - Accent4 2 6 2 3 4 2 2" xfId="39525" xr:uid="{220EE9A9-2068-42E1-9D45-2A6153E7C123}"/>
    <cellStyle name="40% - Accent4 2 6 2 3 4 3" xfId="31922" xr:uid="{35674010-FB13-41DE-8CE9-B8FA36C21722}"/>
    <cellStyle name="40% - Accent4 2 6 2 3 5" xfId="24548" xr:uid="{5A677D56-4C79-4248-B858-171F4A712CE9}"/>
    <cellStyle name="40% - Accent4 2 6 2 3 5 2" xfId="39519" xr:uid="{CE35B731-88F8-49A1-92B6-8BF47CE594F9}"/>
    <cellStyle name="40% - Accent4 2 6 2 3 6" xfId="31916" xr:uid="{C4616E38-DB04-4DF6-B948-9796559EFE0A}"/>
    <cellStyle name="40% - Accent4 2 6 2 4" xfId="6941" xr:uid="{00000000-0005-0000-0000-0000AB0E0000}"/>
    <cellStyle name="40% - Accent4 2 6 2 4 2" xfId="6942" xr:uid="{00000000-0005-0000-0000-0000AC0E0000}"/>
    <cellStyle name="40% - Accent4 2 6 2 4 2 2" xfId="24556" xr:uid="{59644511-7788-4ED6-AA6D-DD7786D87FF8}"/>
    <cellStyle name="40% - Accent4 2 6 2 4 2 2 2" xfId="39527" xr:uid="{85042A12-88F4-4384-82E2-13F837CCF044}"/>
    <cellStyle name="40% - Accent4 2 6 2 4 2 3" xfId="31924" xr:uid="{0D418D69-4CA4-495C-99AD-22D53C9D6161}"/>
    <cellStyle name="40% - Accent4 2 6 2 4 3" xfId="6943" xr:uid="{00000000-0005-0000-0000-0000AD0E0000}"/>
    <cellStyle name="40% - Accent4 2 6 2 4 3 2" xfId="24557" xr:uid="{8F0A22E7-7D22-483C-B48A-E0B3EDD2EDF3}"/>
    <cellStyle name="40% - Accent4 2 6 2 4 3 2 2" xfId="39528" xr:uid="{2650167E-9B55-4645-8496-F7441EDF17CF}"/>
    <cellStyle name="40% - Accent4 2 6 2 4 3 3" xfId="31925" xr:uid="{FBE7242E-7BB9-4829-9D5E-7786C6B1915C}"/>
    <cellStyle name="40% - Accent4 2 6 2 4 4" xfId="24555" xr:uid="{746920A2-CF3D-4C8C-AF97-66D779D3166A}"/>
    <cellStyle name="40% - Accent4 2 6 2 4 4 2" xfId="39526" xr:uid="{EF8200FD-1AA0-4768-885D-9385B99EF6E7}"/>
    <cellStyle name="40% - Accent4 2 6 2 4 5" xfId="31923" xr:uid="{4C86DFC3-F905-4470-93E7-AFE72A745B28}"/>
    <cellStyle name="40% - Accent4 2 6 2 5" xfId="6944" xr:uid="{00000000-0005-0000-0000-0000AE0E0000}"/>
    <cellStyle name="40% - Accent4 2 6 2 5 2" xfId="24558" xr:uid="{D3AFEE5D-6819-4FA9-8668-F0A82F029302}"/>
    <cellStyle name="40% - Accent4 2 6 2 5 2 2" xfId="39529" xr:uid="{D63D1374-A085-4A80-BAA0-AA743345AF1A}"/>
    <cellStyle name="40% - Accent4 2 6 2 5 3" xfId="31926" xr:uid="{88C7E7C5-DBD3-4D59-B5EA-E1663418B04E}"/>
    <cellStyle name="40% - Accent4 2 6 2 6" xfId="6945" xr:uid="{00000000-0005-0000-0000-0000AF0E0000}"/>
    <cellStyle name="40% - Accent4 2 6 2 6 2" xfId="6946" xr:uid="{00000000-0005-0000-0000-0000B00E0000}"/>
    <cellStyle name="40% - Accent4 2 6 2 6 2 2" xfId="24560" xr:uid="{B9CA27AA-13EF-43BA-9ACA-5EEB984D7DF9}"/>
    <cellStyle name="40% - Accent4 2 6 2 6 2 2 2" xfId="39531" xr:uid="{D0769939-033A-4C60-8065-B306DAD2F000}"/>
    <cellStyle name="40% - Accent4 2 6 2 6 2 3" xfId="31928" xr:uid="{802AF4E1-8BC0-4D99-931A-8408182188DF}"/>
    <cellStyle name="40% - Accent4 2 6 2 6 3" xfId="24559" xr:uid="{1E23403A-6138-41DE-85BB-25F6023C9297}"/>
    <cellStyle name="40% - Accent4 2 6 2 6 3 2" xfId="39530" xr:uid="{FC9B2F3C-0452-4D60-8998-DDD4B4435573}"/>
    <cellStyle name="40% - Accent4 2 6 2 6 4" xfId="31927" xr:uid="{6F93D683-CF99-4DFE-972B-2904034612C6}"/>
    <cellStyle name="40% - Accent4 2 6 2 7" xfId="6947" xr:uid="{00000000-0005-0000-0000-0000B10E0000}"/>
    <cellStyle name="40% - Accent4 2 6 2 7 2" xfId="24561" xr:uid="{70021DC1-8D0C-4237-9957-F2EA6E6D669F}"/>
    <cellStyle name="40% - Accent4 2 6 2 7 2 2" xfId="39532" xr:uid="{F444665B-2108-4BEE-8BEE-1FA1E4181AE5}"/>
    <cellStyle name="40% - Accent4 2 6 2 7 3" xfId="31929" xr:uid="{A9C2E9B8-7506-479B-AFAB-946243797139}"/>
    <cellStyle name="40% - Accent4 2 6 2 8" xfId="24540" xr:uid="{E4B318B8-177F-4148-893E-03D2FCB307B2}"/>
    <cellStyle name="40% - Accent4 2 6 2 8 2" xfId="39511" xr:uid="{91EAB2F8-C735-418D-AEB2-6B89C0BCC50A}"/>
    <cellStyle name="40% - Accent4 2 6 2 9" xfId="31908" xr:uid="{BCCBB972-2E2C-4910-8DDB-BD97228D394B}"/>
    <cellStyle name="40% - Accent4 2 6 3" xfId="6948" xr:uid="{00000000-0005-0000-0000-0000B20E0000}"/>
    <cellStyle name="40% - Accent4 2 6 3 2" xfId="6949" xr:uid="{00000000-0005-0000-0000-0000B30E0000}"/>
    <cellStyle name="40% - Accent4 2 6 3 2 2" xfId="6950" xr:uid="{00000000-0005-0000-0000-0000B40E0000}"/>
    <cellStyle name="40% - Accent4 2 6 3 2 2 2" xfId="24564" xr:uid="{BFED7AF7-2E69-45C2-B3C4-0B6001EEF005}"/>
    <cellStyle name="40% - Accent4 2 6 3 2 2 2 2" xfId="39535" xr:uid="{85AFF297-BA7D-4574-BAF9-36FA2617C26E}"/>
    <cellStyle name="40% - Accent4 2 6 3 2 2 3" xfId="31932" xr:uid="{B0D5BD0C-926D-49D3-9997-3FF18A6427CB}"/>
    <cellStyle name="40% - Accent4 2 6 3 2 3" xfId="6951" xr:uid="{00000000-0005-0000-0000-0000B50E0000}"/>
    <cellStyle name="40% - Accent4 2 6 3 2 3 2" xfId="24565" xr:uid="{B280C545-40D7-437B-BF69-0CFDD7CD29A1}"/>
    <cellStyle name="40% - Accent4 2 6 3 2 3 2 2" xfId="39536" xr:uid="{E06E77B4-F016-4987-8DE3-4FDA41D7F216}"/>
    <cellStyle name="40% - Accent4 2 6 3 2 3 3" xfId="31933" xr:uid="{F499984C-2680-4F9D-B3BF-1AE1E00B2574}"/>
    <cellStyle name="40% - Accent4 2 6 3 2 4" xfId="24563" xr:uid="{2C15BF98-4782-48FC-B69D-397CF5D0A351}"/>
    <cellStyle name="40% - Accent4 2 6 3 2 4 2" xfId="39534" xr:uid="{F0FABC43-EB85-4D84-913D-A246E274307A}"/>
    <cellStyle name="40% - Accent4 2 6 3 2 5" xfId="31931" xr:uid="{B1153722-06F7-4005-B147-EB489C6BCC5A}"/>
    <cellStyle name="40% - Accent4 2 6 3 3" xfId="6952" xr:uid="{00000000-0005-0000-0000-0000B60E0000}"/>
    <cellStyle name="40% - Accent4 2 6 3 3 2" xfId="6953" xr:uid="{00000000-0005-0000-0000-0000B70E0000}"/>
    <cellStyle name="40% - Accent4 2 6 3 3 2 2" xfId="24567" xr:uid="{F8B13E91-BB7C-456D-B262-1D470437D1C6}"/>
    <cellStyle name="40% - Accent4 2 6 3 3 2 2 2" xfId="39538" xr:uid="{3A7C4241-F4A3-40F2-A6C0-33F3E12C194A}"/>
    <cellStyle name="40% - Accent4 2 6 3 3 2 3" xfId="31935" xr:uid="{D3A89DFE-616C-4499-845E-AC9940D76DB7}"/>
    <cellStyle name="40% - Accent4 2 6 3 3 3" xfId="24566" xr:uid="{0D6032E8-BB96-450C-B3CC-FDE9B34AF36C}"/>
    <cellStyle name="40% - Accent4 2 6 3 3 3 2" xfId="39537" xr:uid="{2CC94FA2-9DAD-4DE2-9B07-CB4BAAA3061D}"/>
    <cellStyle name="40% - Accent4 2 6 3 3 4" xfId="31934" xr:uid="{C9E91FA3-54F1-4E9E-A2C3-0EB251DF494E}"/>
    <cellStyle name="40% - Accent4 2 6 3 4" xfId="6954" xr:uid="{00000000-0005-0000-0000-0000B80E0000}"/>
    <cellStyle name="40% - Accent4 2 6 3 4 2" xfId="24568" xr:uid="{1217BD88-EEB8-4ED1-B63E-F98492A78BA7}"/>
    <cellStyle name="40% - Accent4 2 6 3 4 2 2" xfId="39539" xr:uid="{893CC303-1AF5-4ECE-AF4F-6E390B379100}"/>
    <cellStyle name="40% - Accent4 2 6 3 4 3" xfId="31936" xr:uid="{B5091CCD-D0D4-4C6B-A2C9-7AA466E4655F}"/>
    <cellStyle name="40% - Accent4 2 6 3 5" xfId="24562" xr:uid="{28117525-AEED-4D46-A945-138E02780158}"/>
    <cellStyle name="40% - Accent4 2 6 3 5 2" xfId="39533" xr:uid="{8DB3434C-5CBB-4024-AFAD-456A72227255}"/>
    <cellStyle name="40% - Accent4 2 6 3 6" xfId="31930" xr:uid="{6FBCE6CA-8BDA-4F17-8778-E5ABF3C4AA1E}"/>
    <cellStyle name="40% - Accent4 2 6 4" xfId="6955" xr:uid="{00000000-0005-0000-0000-0000B90E0000}"/>
    <cellStyle name="40% - Accent4 2 6 4 2" xfId="6956" xr:uid="{00000000-0005-0000-0000-0000BA0E0000}"/>
    <cellStyle name="40% - Accent4 2 6 4 2 2" xfId="6957" xr:uid="{00000000-0005-0000-0000-0000BB0E0000}"/>
    <cellStyle name="40% - Accent4 2 6 4 2 2 2" xfId="24571" xr:uid="{9698E47C-EE6E-4A9F-A5C4-87818087BE77}"/>
    <cellStyle name="40% - Accent4 2 6 4 2 2 2 2" xfId="39542" xr:uid="{8439A484-C770-4E01-B4F1-07E915A7C89C}"/>
    <cellStyle name="40% - Accent4 2 6 4 2 2 3" xfId="31939" xr:uid="{DD7AD864-0B73-4A8F-9641-6643FFE2154E}"/>
    <cellStyle name="40% - Accent4 2 6 4 2 3" xfId="6958" xr:uid="{00000000-0005-0000-0000-0000BC0E0000}"/>
    <cellStyle name="40% - Accent4 2 6 4 2 3 2" xfId="24572" xr:uid="{7DA14FA1-CB9A-4793-8154-E60D19A3C282}"/>
    <cellStyle name="40% - Accent4 2 6 4 2 3 2 2" xfId="39543" xr:uid="{4BA272F0-72C0-4D39-B98A-D6801E2D7FD8}"/>
    <cellStyle name="40% - Accent4 2 6 4 2 3 3" xfId="31940" xr:uid="{FB1873A3-AF7C-46C2-9CE3-E5DEE4D243CB}"/>
    <cellStyle name="40% - Accent4 2 6 4 2 4" xfId="24570" xr:uid="{354072CD-B22F-4C4D-B0F3-BB52701D68A1}"/>
    <cellStyle name="40% - Accent4 2 6 4 2 4 2" xfId="39541" xr:uid="{0FF578C3-2762-419C-9EAD-DDDEDDFF19A6}"/>
    <cellStyle name="40% - Accent4 2 6 4 2 5" xfId="31938" xr:uid="{DCBC6190-412E-421E-A4DC-A77456C319A7}"/>
    <cellStyle name="40% - Accent4 2 6 4 3" xfId="6959" xr:uid="{00000000-0005-0000-0000-0000BD0E0000}"/>
    <cellStyle name="40% - Accent4 2 6 4 3 2" xfId="6960" xr:uid="{00000000-0005-0000-0000-0000BE0E0000}"/>
    <cellStyle name="40% - Accent4 2 6 4 3 2 2" xfId="24574" xr:uid="{FE9BD1BE-6F8F-411F-89ED-7D9ACB7392CE}"/>
    <cellStyle name="40% - Accent4 2 6 4 3 2 2 2" xfId="39545" xr:uid="{21856D8E-D48E-4AE2-BC4A-9B5B0766528D}"/>
    <cellStyle name="40% - Accent4 2 6 4 3 2 3" xfId="31942" xr:uid="{AD4421D7-6DBF-4EEC-9869-E8A7BBB81699}"/>
    <cellStyle name="40% - Accent4 2 6 4 3 3" xfId="24573" xr:uid="{611FCEBE-8B94-4C7C-B732-6521E8BBD079}"/>
    <cellStyle name="40% - Accent4 2 6 4 3 3 2" xfId="39544" xr:uid="{58D8CAC2-313C-46AD-A9A5-D802B1D47C8E}"/>
    <cellStyle name="40% - Accent4 2 6 4 3 4" xfId="31941" xr:uid="{E27A04B1-1F79-4359-B5C7-A80FE4459C54}"/>
    <cellStyle name="40% - Accent4 2 6 4 4" xfId="6961" xr:uid="{00000000-0005-0000-0000-0000BF0E0000}"/>
    <cellStyle name="40% - Accent4 2 6 4 4 2" xfId="24575" xr:uid="{E48DA7FE-2B9C-4AE9-A56D-CE5293A3F205}"/>
    <cellStyle name="40% - Accent4 2 6 4 4 2 2" xfId="39546" xr:uid="{875B765D-4B01-41FF-819C-B9FE2E1083B0}"/>
    <cellStyle name="40% - Accent4 2 6 4 4 3" xfId="31943" xr:uid="{4EFAFFB8-345E-43B7-9F01-E14605A2B061}"/>
    <cellStyle name="40% - Accent4 2 6 4 5" xfId="24569" xr:uid="{EB577C9F-4E57-4642-AC7F-915A00563004}"/>
    <cellStyle name="40% - Accent4 2 6 4 5 2" xfId="39540" xr:uid="{016DDF5C-93F5-4556-8867-999E671EB263}"/>
    <cellStyle name="40% - Accent4 2 6 4 6" xfId="31937" xr:uid="{4ECF532F-94BA-46DD-96C7-6D4E78565DA9}"/>
    <cellStyle name="40% - Accent4 2 6 5" xfId="6962" xr:uid="{00000000-0005-0000-0000-0000C00E0000}"/>
    <cellStyle name="40% - Accent4 2 6 5 2" xfId="6963" xr:uid="{00000000-0005-0000-0000-0000C10E0000}"/>
    <cellStyle name="40% - Accent4 2 6 5 2 2" xfId="24577" xr:uid="{986E896B-9981-410C-9376-D5B9496EE035}"/>
    <cellStyle name="40% - Accent4 2 6 5 2 2 2" xfId="39548" xr:uid="{57CF6EE4-4600-4EE6-805A-6F7408010A07}"/>
    <cellStyle name="40% - Accent4 2 6 5 2 3" xfId="31945" xr:uid="{11CBD17F-1CBD-4A4A-8BBA-97F6AE2CB199}"/>
    <cellStyle name="40% - Accent4 2 6 5 3" xfId="6964" xr:uid="{00000000-0005-0000-0000-0000C20E0000}"/>
    <cellStyle name="40% - Accent4 2 6 5 3 2" xfId="24578" xr:uid="{0A6B6372-E3E5-43DA-8CB7-8A4C8D8E3A5A}"/>
    <cellStyle name="40% - Accent4 2 6 5 3 2 2" xfId="39549" xr:uid="{9BEAE65E-D67B-4CB1-915D-2DB8BA398459}"/>
    <cellStyle name="40% - Accent4 2 6 5 3 3" xfId="31946" xr:uid="{2C1A14F2-162D-46AF-A284-83468B0527D7}"/>
    <cellStyle name="40% - Accent4 2 6 5 4" xfId="24576" xr:uid="{DB044E56-2482-427D-944C-3D956AD73D83}"/>
    <cellStyle name="40% - Accent4 2 6 5 4 2" xfId="39547" xr:uid="{84597DDE-5231-462A-A1A8-7E60B19B5679}"/>
    <cellStyle name="40% - Accent4 2 6 5 5" xfId="31944" xr:uid="{E6AC7863-4583-40B6-95B3-227280DAE3B2}"/>
    <cellStyle name="40% - Accent4 2 6 6" xfId="6965" xr:uid="{00000000-0005-0000-0000-0000C30E0000}"/>
    <cellStyle name="40% - Accent4 2 6 6 2" xfId="24579" xr:uid="{6925438D-4FFF-46FE-8B09-BA1EB0B6A244}"/>
    <cellStyle name="40% - Accent4 2 6 6 2 2" xfId="39550" xr:uid="{23081FBC-4C59-45AB-AF36-C427DE260E06}"/>
    <cellStyle name="40% - Accent4 2 6 6 3" xfId="31947" xr:uid="{8D29D004-48B8-4BEE-837D-9B5171BCF3A0}"/>
    <cellStyle name="40% - Accent4 2 6 7" xfId="6966" xr:uid="{00000000-0005-0000-0000-0000C40E0000}"/>
    <cellStyle name="40% - Accent4 2 6 7 2" xfId="6967" xr:uid="{00000000-0005-0000-0000-0000C50E0000}"/>
    <cellStyle name="40% - Accent4 2 6 7 2 2" xfId="24581" xr:uid="{B9BF608F-0390-4DF5-833C-50094DA3E78A}"/>
    <cellStyle name="40% - Accent4 2 6 7 2 2 2" xfId="39552" xr:uid="{B2B64D0E-14B6-4934-8ECE-9E4CEBCE6909}"/>
    <cellStyle name="40% - Accent4 2 6 7 2 3" xfId="31949" xr:uid="{7CE8E387-9D36-45C6-88C8-A07F912C6AAD}"/>
    <cellStyle name="40% - Accent4 2 6 7 3" xfId="24580" xr:uid="{CFDE9C83-CD43-47E8-AFA0-5DA1225C3C69}"/>
    <cellStyle name="40% - Accent4 2 6 7 3 2" xfId="39551" xr:uid="{CA16AD7A-D71B-4D89-8F16-11C09B486174}"/>
    <cellStyle name="40% - Accent4 2 6 7 4" xfId="31948" xr:uid="{A3C83A92-E635-42EF-9763-E5AD96250BFB}"/>
    <cellStyle name="40% - Accent4 2 6 8" xfId="6968" xr:uid="{00000000-0005-0000-0000-0000C60E0000}"/>
    <cellStyle name="40% - Accent4 2 6 8 2" xfId="24582" xr:uid="{3F1AE3AD-89BC-492E-958F-E5D6287F9363}"/>
    <cellStyle name="40% - Accent4 2 6 8 2 2" xfId="39553" xr:uid="{9942E112-9B75-4403-81D0-75B4DFFDB6CD}"/>
    <cellStyle name="40% - Accent4 2 6 8 3" xfId="31950" xr:uid="{1CC6221E-299E-4B76-9069-D4616F0C894C}"/>
    <cellStyle name="40% - Accent4 2 6 9" xfId="24539" xr:uid="{E28DE4E4-1648-4A20-BE38-183033A9EF3B}"/>
    <cellStyle name="40% - Accent4 2 6 9 2" xfId="39510" xr:uid="{2F4A132B-0FD0-4B4E-8598-2718A05E45A8}"/>
    <cellStyle name="40% - Accent4 2 7" xfId="6969" xr:uid="{00000000-0005-0000-0000-0000C70E0000}"/>
    <cellStyle name="40% - Accent4 2 7 2" xfId="6970" xr:uid="{00000000-0005-0000-0000-0000C80E0000}"/>
    <cellStyle name="40% - Accent4 2 7 2 2" xfId="6971" xr:uid="{00000000-0005-0000-0000-0000C90E0000}"/>
    <cellStyle name="40% - Accent4 2 7 2 2 2" xfId="24585" xr:uid="{AFA973AF-AF7F-45B2-B1D3-E39199FCB0A6}"/>
    <cellStyle name="40% - Accent4 2 7 2 2 2 2" xfId="39556" xr:uid="{8360B554-0726-43C6-B71C-F8489D12E802}"/>
    <cellStyle name="40% - Accent4 2 7 2 2 3" xfId="31953" xr:uid="{237ED17D-EEDC-423C-9591-B0FEDE95DD68}"/>
    <cellStyle name="40% - Accent4 2 7 2 3" xfId="6972" xr:uid="{00000000-0005-0000-0000-0000CA0E0000}"/>
    <cellStyle name="40% - Accent4 2 7 2 3 2" xfId="24586" xr:uid="{9256ABF5-40C6-4FFB-9005-175974ECD97B}"/>
    <cellStyle name="40% - Accent4 2 7 2 3 2 2" xfId="39557" xr:uid="{893A000A-7450-46A3-8024-EE29CCAF4292}"/>
    <cellStyle name="40% - Accent4 2 7 2 3 3" xfId="31954" xr:uid="{875DA568-E972-4DB2-ABBE-064EBCE800B7}"/>
    <cellStyle name="40% - Accent4 2 7 2 4" xfId="24584" xr:uid="{61230CCF-58EA-4B75-AF83-AE0375EF2610}"/>
    <cellStyle name="40% - Accent4 2 7 2 4 2" xfId="39555" xr:uid="{D62C27D4-DFF2-4089-B086-ED48041BB5C2}"/>
    <cellStyle name="40% - Accent4 2 7 2 5" xfId="31952" xr:uid="{155C8346-3326-4501-936D-AD3C0DCF42E7}"/>
    <cellStyle name="40% - Accent4 2 7 3" xfId="6973" xr:uid="{00000000-0005-0000-0000-0000CB0E0000}"/>
    <cellStyle name="40% - Accent4 2 7 3 2" xfId="6974" xr:uid="{00000000-0005-0000-0000-0000CC0E0000}"/>
    <cellStyle name="40% - Accent4 2 7 3 2 2" xfId="24588" xr:uid="{364DC017-6F77-4D04-A45C-C4991A037A35}"/>
    <cellStyle name="40% - Accent4 2 7 3 2 2 2" xfId="39559" xr:uid="{F956932D-A770-4572-88A4-3C6A3DF3D891}"/>
    <cellStyle name="40% - Accent4 2 7 3 2 3" xfId="31956" xr:uid="{5A71CC3C-8944-456B-81C6-F2E69D8C7F27}"/>
    <cellStyle name="40% - Accent4 2 7 3 3" xfId="24587" xr:uid="{15A55FBC-50E7-472B-B593-AF2B5E10F951}"/>
    <cellStyle name="40% - Accent4 2 7 3 3 2" xfId="39558" xr:uid="{56BBE4C4-2D85-450C-932A-C814FDFAD3D9}"/>
    <cellStyle name="40% - Accent4 2 7 3 4" xfId="31955" xr:uid="{CCE8B100-CCEA-43F3-9921-72EFEB28A19C}"/>
    <cellStyle name="40% - Accent4 2 7 4" xfId="6975" xr:uid="{00000000-0005-0000-0000-0000CD0E0000}"/>
    <cellStyle name="40% - Accent4 2 7 4 2" xfId="24589" xr:uid="{CACFDF38-DA53-44E2-AA41-F80332FE9636}"/>
    <cellStyle name="40% - Accent4 2 7 4 2 2" xfId="39560" xr:uid="{CB5364BC-0A1B-4938-BFB4-D8E4D6A22DA8}"/>
    <cellStyle name="40% - Accent4 2 7 4 3" xfId="31957" xr:uid="{10F73B52-5ED1-4ED6-8A4A-4BDC9775B06E}"/>
    <cellStyle name="40% - Accent4 2 7 5" xfId="24583" xr:uid="{BCB5A5F2-4CFC-4741-8EDE-A4324BB34608}"/>
    <cellStyle name="40% - Accent4 2 7 5 2" xfId="39554" xr:uid="{6EEB9022-5ACD-49A7-9F52-6B57E33FEF2E}"/>
    <cellStyle name="40% - Accent4 2 7 6" xfId="31951" xr:uid="{2260B0CF-2621-4AEA-AD8A-BCFBC60F4CF6}"/>
    <cellStyle name="40% - Accent4 3" xfId="240" xr:uid="{00000000-0005-0000-0000-00004F000000}"/>
    <cellStyle name="40% - Accent4 3 10" xfId="6976" xr:uid="{00000000-0005-0000-0000-0000CE0E0000}"/>
    <cellStyle name="40% - Accent4 3 10 2" xfId="24590" xr:uid="{41300EC2-F304-4181-9954-45A409AA8C3B}"/>
    <cellStyle name="40% - Accent4 3 10 2 2" xfId="39561" xr:uid="{40A9D6D1-0066-45CB-8C1D-0D4417E01B20}"/>
    <cellStyle name="40% - Accent4 3 10 3" xfId="31958" xr:uid="{7446803F-7A7B-4C25-B746-5170B9CDCB60}"/>
    <cellStyle name="40% - Accent4 3 2" xfId="6977" xr:uid="{00000000-0005-0000-0000-0000CF0E0000}"/>
    <cellStyle name="40% - Accent4 3 2 2" xfId="6978" xr:uid="{00000000-0005-0000-0000-0000D00E0000}"/>
    <cellStyle name="40% - Accent4 3 2 2 2" xfId="6979" xr:uid="{00000000-0005-0000-0000-0000D10E0000}"/>
    <cellStyle name="40% - Accent4 3 2 2 2 2" xfId="6980" xr:uid="{00000000-0005-0000-0000-0000D20E0000}"/>
    <cellStyle name="40% - Accent4 3 2 2 2 2 2" xfId="6981" xr:uid="{00000000-0005-0000-0000-0000D30E0000}"/>
    <cellStyle name="40% - Accent4 3 2 2 2 2 2 2" xfId="24594" xr:uid="{8BF73C08-75EF-437F-B138-126654685B7E}"/>
    <cellStyle name="40% - Accent4 3 2 2 2 2 2 2 2" xfId="39565" xr:uid="{76C2F2DE-999C-45B4-B4BF-9417280EE580}"/>
    <cellStyle name="40% - Accent4 3 2 2 2 2 2 3" xfId="31962" xr:uid="{413F7F11-4DD7-4BDB-973F-35423946AC02}"/>
    <cellStyle name="40% - Accent4 3 2 2 2 2 3" xfId="6982" xr:uid="{00000000-0005-0000-0000-0000D40E0000}"/>
    <cellStyle name="40% - Accent4 3 2 2 2 2 3 2" xfId="24595" xr:uid="{E42474B3-FD5A-4CA5-9077-C210C512B143}"/>
    <cellStyle name="40% - Accent4 3 2 2 2 2 3 2 2" xfId="39566" xr:uid="{8E8D2881-3217-4513-9D06-1F0A0D70D047}"/>
    <cellStyle name="40% - Accent4 3 2 2 2 2 3 3" xfId="31963" xr:uid="{B5FAD4FD-3315-49F6-A7E8-0BE0921971E6}"/>
    <cellStyle name="40% - Accent4 3 2 2 2 2 4" xfId="24593" xr:uid="{A30BCB87-E9E9-4F2B-B2A5-F77F50044EE8}"/>
    <cellStyle name="40% - Accent4 3 2 2 2 2 4 2" xfId="39564" xr:uid="{39AFA046-30E6-4613-A88B-B43D1B33DB19}"/>
    <cellStyle name="40% - Accent4 3 2 2 2 2 5" xfId="31961" xr:uid="{A67EBBB5-8485-4AF2-BBD8-E6884844E119}"/>
    <cellStyle name="40% - Accent4 3 2 2 2 3" xfId="6983" xr:uid="{00000000-0005-0000-0000-0000D50E0000}"/>
    <cellStyle name="40% - Accent4 3 2 2 2 3 2" xfId="6984" xr:uid="{00000000-0005-0000-0000-0000D60E0000}"/>
    <cellStyle name="40% - Accent4 3 2 2 2 3 2 2" xfId="24597" xr:uid="{AE43C2F3-0C37-462F-B8DC-C8E475A5C397}"/>
    <cellStyle name="40% - Accent4 3 2 2 2 3 2 2 2" xfId="39568" xr:uid="{CFE7799D-633F-414F-AA9D-EB2B2366A59E}"/>
    <cellStyle name="40% - Accent4 3 2 2 2 3 2 3" xfId="31965" xr:uid="{1C40EBAD-BBB2-4A9A-BF7D-24A19223F06F}"/>
    <cellStyle name="40% - Accent4 3 2 2 2 3 3" xfId="24596" xr:uid="{01BFFC89-FBFC-43AC-B728-07E0BE820ED4}"/>
    <cellStyle name="40% - Accent4 3 2 2 2 3 3 2" xfId="39567" xr:uid="{838DFA4F-CBC9-4FBA-A33D-0C0369F0AC34}"/>
    <cellStyle name="40% - Accent4 3 2 2 2 3 4" xfId="31964" xr:uid="{EDB1530D-09BB-4B47-9154-F6CEB94E5D11}"/>
    <cellStyle name="40% - Accent4 3 2 2 2 4" xfId="6985" xr:uid="{00000000-0005-0000-0000-0000D70E0000}"/>
    <cellStyle name="40% - Accent4 3 2 2 2 4 2" xfId="24598" xr:uid="{5C633F0E-42FA-461D-A309-F4622EBC0C6E}"/>
    <cellStyle name="40% - Accent4 3 2 2 2 4 2 2" xfId="39569" xr:uid="{3EBE2D4B-2729-42B6-9BB6-25853545ACF5}"/>
    <cellStyle name="40% - Accent4 3 2 2 2 4 3" xfId="31966" xr:uid="{C6764727-0A79-41F7-9289-F0557B8C6ABE}"/>
    <cellStyle name="40% - Accent4 3 2 2 2 5" xfId="24592" xr:uid="{EF963632-E40D-4CE6-9E2D-B07FE97E22EB}"/>
    <cellStyle name="40% - Accent4 3 2 2 2 5 2" xfId="39563" xr:uid="{D72576E5-672F-4F0F-A1D8-0681FCE246F6}"/>
    <cellStyle name="40% - Accent4 3 2 2 2 6" xfId="31960" xr:uid="{4A980B0D-1A59-4739-983C-018AF6DF83D9}"/>
    <cellStyle name="40% - Accent4 3 2 2 3" xfId="6986" xr:uid="{00000000-0005-0000-0000-0000D80E0000}"/>
    <cellStyle name="40% - Accent4 3 2 2 3 2" xfId="6987" xr:uid="{00000000-0005-0000-0000-0000D90E0000}"/>
    <cellStyle name="40% - Accent4 3 2 2 3 2 2" xfId="24600" xr:uid="{AE32F245-EDBA-4514-A29D-6D32C3C4FE28}"/>
    <cellStyle name="40% - Accent4 3 2 2 3 2 2 2" xfId="39571" xr:uid="{F480F628-9E9A-473A-A1F4-87E15047956E}"/>
    <cellStyle name="40% - Accent4 3 2 2 3 2 3" xfId="31968" xr:uid="{E34A1B01-59DB-4244-8C67-9F56C3949F31}"/>
    <cellStyle name="40% - Accent4 3 2 2 3 3" xfId="6988" xr:uid="{00000000-0005-0000-0000-0000DA0E0000}"/>
    <cellStyle name="40% - Accent4 3 2 2 3 3 2" xfId="24601" xr:uid="{8734B5E6-12E0-4938-B087-E9C8955A0329}"/>
    <cellStyle name="40% - Accent4 3 2 2 3 3 2 2" xfId="39572" xr:uid="{DF224D97-BDD1-4432-9839-0A61B7E7D195}"/>
    <cellStyle name="40% - Accent4 3 2 2 3 3 3" xfId="31969" xr:uid="{DCCA9964-8F4E-4A1F-A641-E269D760ED12}"/>
    <cellStyle name="40% - Accent4 3 2 2 3 4" xfId="24599" xr:uid="{7FCB0AD1-180F-40FB-940C-FDB2EC727DA0}"/>
    <cellStyle name="40% - Accent4 3 2 2 3 4 2" xfId="39570" xr:uid="{13364E19-28E6-4D00-8288-11660B058A7D}"/>
    <cellStyle name="40% - Accent4 3 2 2 3 5" xfId="31967" xr:uid="{F6DCB0CF-E802-4260-9D7C-D7FF292649CB}"/>
    <cellStyle name="40% - Accent4 3 2 2 4" xfId="6989" xr:uid="{00000000-0005-0000-0000-0000DB0E0000}"/>
    <cellStyle name="40% - Accent4 3 2 2 4 2" xfId="24602" xr:uid="{15424E82-C44A-44F8-B15A-0CF2EB9B80EF}"/>
    <cellStyle name="40% - Accent4 3 2 2 4 2 2" xfId="39573" xr:uid="{B955FBF9-09E9-4AB3-A866-679C8A236F69}"/>
    <cellStyle name="40% - Accent4 3 2 2 4 3" xfId="31970" xr:uid="{3915E810-A022-4691-9776-B179F7A099F2}"/>
    <cellStyle name="40% - Accent4 3 2 2 5" xfId="6990" xr:uid="{00000000-0005-0000-0000-0000DC0E0000}"/>
    <cellStyle name="40% - Accent4 3 2 2 5 2" xfId="6991" xr:uid="{00000000-0005-0000-0000-0000DD0E0000}"/>
    <cellStyle name="40% - Accent4 3 2 2 5 2 2" xfId="24604" xr:uid="{F726716A-6EFD-4F8F-A492-9FC2781E6A9C}"/>
    <cellStyle name="40% - Accent4 3 2 2 5 2 2 2" xfId="39575" xr:uid="{104EF8C5-1CE3-4B55-BF93-DF85577F39E0}"/>
    <cellStyle name="40% - Accent4 3 2 2 5 2 3" xfId="31972" xr:uid="{9F8A9E99-47FA-4954-9A6F-7218FF0C2854}"/>
    <cellStyle name="40% - Accent4 3 2 2 5 3" xfId="24603" xr:uid="{D4B5CB56-8C3D-4157-8D69-248C89C8A5D2}"/>
    <cellStyle name="40% - Accent4 3 2 2 5 3 2" xfId="39574" xr:uid="{F99FB2E4-AC72-441D-AEF9-33E457531419}"/>
    <cellStyle name="40% - Accent4 3 2 2 5 4" xfId="31971" xr:uid="{CC16879E-FE3D-44BC-ADA5-5122445105D9}"/>
    <cellStyle name="40% - Accent4 3 2 2 6" xfId="6992" xr:uid="{00000000-0005-0000-0000-0000DE0E0000}"/>
    <cellStyle name="40% - Accent4 3 2 2 6 2" xfId="24605" xr:uid="{E7CB3DF8-80DA-4BBD-A5DB-A045426DA43F}"/>
    <cellStyle name="40% - Accent4 3 2 2 6 2 2" xfId="39576" xr:uid="{14613A58-3E99-4483-AEB0-2AAD578CEF0A}"/>
    <cellStyle name="40% - Accent4 3 2 2 6 3" xfId="31973" xr:uid="{045E06D1-240D-4FAE-A85A-3C74DE56F987}"/>
    <cellStyle name="40% - Accent4 3 2 2 7" xfId="24591" xr:uid="{CFD4F536-29D8-4CDC-BC94-93B191D7F805}"/>
    <cellStyle name="40% - Accent4 3 2 2 7 2" xfId="39562" xr:uid="{2F394B67-4B03-4049-86A4-9B1A54960B4B}"/>
    <cellStyle name="40% - Accent4 3 2 2 8" xfId="31959" xr:uid="{11BFC197-7DA3-45E2-92A7-D3D158B995BF}"/>
    <cellStyle name="40% - Accent4 3 2 3" xfId="6993" xr:uid="{00000000-0005-0000-0000-0000DF0E0000}"/>
    <cellStyle name="40% - Accent4 3 2 3 2" xfId="6994" xr:uid="{00000000-0005-0000-0000-0000E00E0000}"/>
    <cellStyle name="40% - Accent4 3 2 3 2 2" xfId="6995" xr:uid="{00000000-0005-0000-0000-0000E10E0000}"/>
    <cellStyle name="40% - Accent4 3 2 3 2 2 2" xfId="24608" xr:uid="{975C1CF8-1ED5-492B-8132-47563B480269}"/>
    <cellStyle name="40% - Accent4 3 2 3 2 2 2 2" xfId="39579" xr:uid="{B218BB33-163B-4F4D-A867-B35EC8B5DAEB}"/>
    <cellStyle name="40% - Accent4 3 2 3 2 2 3" xfId="31976" xr:uid="{E40E277D-DE34-4DD4-AC66-D368701EC025}"/>
    <cellStyle name="40% - Accent4 3 2 3 2 3" xfId="6996" xr:uid="{00000000-0005-0000-0000-0000E20E0000}"/>
    <cellStyle name="40% - Accent4 3 2 3 2 3 2" xfId="24609" xr:uid="{39CA9386-ED8B-4C0B-92A4-5AF78B165E63}"/>
    <cellStyle name="40% - Accent4 3 2 3 2 3 2 2" xfId="39580" xr:uid="{24EDB870-A968-4219-A8E9-42ABE5A3A6C7}"/>
    <cellStyle name="40% - Accent4 3 2 3 2 3 3" xfId="31977" xr:uid="{4E5C5A53-1BEC-4AB1-AF4C-D71D9C348429}"/>
    <cellStyle name="40% - Accent4 3 2 3 2 4" xfId="24607" xr:uid="{C94D2417-40E0-4C74-A46C-E2C106710AA2}"/>
    <cellStyle name="40% - Accent4 3 2 3 2 4 2" xfId="39578" xr:uid="{DECD3071-11A6-492A-84CE-B91C1B71172E}"/>
    <cellStyle name="40% - Accent4 3 2 3 2 5" xfId="31975" xr:uid="{97A73667-0B78-4C50-8F29-8FD4164F4176}"/>
    <cellStyle name="40% - Accent4 3 2 3 3" xfId="6997" xr:uid="{00000000-0005-0000-0000-0000E30E0000}"/>
    <cellStyle name="40% - Accent4 3 2 3 3 2" xfId="6998" xr:uid="{00000000-0005-0000-0000-0000E40E0000}"/>
    <cellStyle name="40% - Accent4 3 2 3 3 2 2" xfId="24611" xr:uid="{89E4BD25-70AF-4BC9-8EA7-576EC6569F8F}"/>
    <cellStyle name="40% - Accent4 3 2 3 3 2 2 2" xfId="39582" xr:uid="{1FBB5B32-E057-4CB1-B601-DD3ADF182183}"/>
    <cellStyle name="40% - Accent4 3 2 3 3 2 3" xfId="31979" xr:uid="{5E6983BE-2815-4352-B11C-7D1AFF17D5D3}"/>
    <cellStyle name="40% - Accent4 3 2 3 3 3" xfId="24610" xr:uid="{EC2364F4-634C-46C0-8A9E-7374C211EBE6}"/>
    <cellStyle name="40% - Accent4 3 2 3 3 3 2" xfId="39581" xr:uid="{F5C11C07-9524-4602-B6CB-D7EB884664A3}"/>
    <cellStyle name="40% - Accent4 3 2 3 3 4" xfId="31978" xr:uid="{8F8BC311-CBD4-4AC6-A4DB-9ABDA39F8084}"/>
    <cellStyle name="40% - Accent4 3 2 3 4" xfId="6999" xr:uid="{00000000-0005-0000-0000-0000E50E0000}"/>
    <cellStyle name="40% - Accent4 3 2 3 4 2" xfId="24612" xr:uid="{DF117B56-D54B-4A7A-973F-3CB39C6801D5}"/>
    <cellStyle name="40% - Accent4 3 2 3 4 2 2" xfId="39583" xr:uid="{4032F550-7B4F-4772-AB0E-DAC34795584F}"/>
    <cellStyle name="40% - Accent4 3 2 3 4 3" xfId="31980" xr:uid="{223DEAA4-BEAC-4BE7-8A46-23BF5B7D3F87}"/>
    <cellStyle name="40% - Accent4 3 2 3 5" xfId="24606" xr:uid="{370365B1-A8DE-4524-9530-1E53F6A25C72}"/>
    <cellStyle name="40% - Accent4 3 2 3 5 2" xfId="39577" xr:uid="{081B07C8-D134-4FE7-8197-C7172CD1009A}"/>
    <cellStyle name="40% - Accent4 3 2 3 6" xfId="31974" xr:uid="{49E267CF-C3F9-4AAB-8662-38DA14E787FB}"/>
    <cellStyle name="40% - Accent4 3 2 4" xfId="7000" xr:uid="{00000000-0005-0000-0000-0000E60E0000}"/>
    <cellStyle name="40% - Accent4 3 2 5" xfId="7001" xr:uid="{00000000-0005-0000-0000-0000E70E0000}"/>
    <cellStyle name="40% - Accent4 3 2 5 2" xfId="24613" xr:uid="{7DF6679D-B191-4C94-95FC-9D828642EA90}"/>
    <cellStyle name="40% - Accent4 3 2 5 2 2" xfId="39584" xr:uid="{B7B299AA-5A93-4FDF-9516-C893C91E3BB3}"/>
    <cellStyle name="40% - Accent4 3 2 5 3" xfId="31981" xr:uid="{ACB995C4-54B8-48EF-A2B8-04BED6EFFFC8}"/>
    <cellStyle name="40% - Accent4 3 3" xfId="7002" xr:uid="{00000000-0005-0000-0000-0000E80E0000}"/>
    <cellStyle name="40% - Accent4 3 3 2" xfId="7003" xr:uid="{00000000-0005-0000-0000-0000E90E0000}"/>
    <cellStyle name="40% - Accent4 3 3 2 2" xfId="7004" xr:uid="{00000000-0005-0000-0000-0000EA0E0000}"/>
    <cellStyle name="40% - Accent4 3 3 2 2 2" xfId="24616" xr:uid="{99E757C5-BFC2-48F0-B9E3-5BE95A6A9045}"/>
    <cellStyle name="40% - Accent4 3 3 2 2 2 2" xfId="39587" xr:uid="{B4044BCB-682E-4127-A0B3-4B2E52F627A0}"/>
    <cellStyle name="40% - Accent4 3 3 2 2 3" xfId="31984" xr:uid="{1FEEED2F-3830-4BAB-B58A-B5D19C9461F4}"/>
    <cellStyle name="40% - Accent4 3 3 2 3" xfId="7005" xr:uid="{00000000-0005-0000-0000-0000EB0E0000}"/>
    <cellStyle name="40% - Accent4 3 3 2 3 2" xfId="7006" xr:uid="{00000000-0005-0000-0000-0000EC0E0000}"/>
    <cellStyle name="40% - Accent4 3 3 2 3 2 2" xfId="24618" xr:uid="{FF6D007E-582D-48F1-910F-940E14CE75F0}"/>
    <cellStyle name="40% - Accent4 3 3 2 3 2 2 2" xfId="39589" xr:uid="{16E9C0A0-4F9A-47EB-8E77-BF352BAD9FC8}"/>
    <cellStyle name="40% - Accent4 3 3 2 3 2 3" xfId="31986" xr:uid="{80C76EB8-F1E4-4523-8AF6-480509651B2A}"/>
    <cellStyle name="40% - Accent4 3 3 2 3 3" xfId="24617" xr:uid="{E6660D05-0B65-4E42-B1B2-6412829E991E}"/>
    <cellStyle name="40% - Accent4 3 3 2 3 3 2" xfId="39588" xr:uid="{E2A094E9-DBA6-4BB9-8804-A212D3B47B41}"/>
    <cellStyle name="40% - Accent4 3 3 2 3 4" xfId="31985" xr:uid="{43205536-62F0-438D-A173-1CC51C06D4B1}"/>
    <cellStyle name="40% - Accent4 3 3 2 4" xfId="24615" xr:uid="{144A95A3-10A3-4C98-9FD7-F1EEFA2B6595}"/>
    <cellStyle name="40% - Accent4 3 3 2 4 2" xfId="39586" xr:uid="{0F9B1562-A591-4062-BF6E-2D31C9B75E28}"/>
    <cellStyle name="40% - Accent4 3 3 2 5" xfId="31983" xr:uid="{215956AF-087F-4745-9031-CC23C24E13CD}"/>
    <cellStyle name="40% - Accent4 3 3 3" xfId="7007" xr:uid="{00000000-0005-0000-0000-0000ED0E0000}"/>
    <cellStyle name="40% - Accent4 3 3 3 2" xfId="24619" xr:uid="{BA6D158F-BDAA-4F74-94F4-043FDAD2AD97}"/>
    <cellStyle name="40% - Accent4 3 3 3 2 2" xfId="39590" xr:uid="{E1B4CD40-C959-4A6C-8A94-687195E6586A}"/>
    <cellStyle name="40% - Accent4 3 3 3 3" xfId="31987" xr:uid="{150659E1-7A60-4C51-B72B-974C76425FD6}"/>
    <cellStyle name="40% - Accent4 3 3 4" xfId="7008" xr:uid="{00000000-0005-0000-0000-0000EE0E0000}"/>
    <cellStyle name="40% - Accent4 3 3 4 2" xfId="7009" xr:uid="{00000000-0005-0000-0000-0000EF0E0000}"/>
    <cellStyle name="40% - Accent4 3 3 4 2 2" xfId="24621" xr:uid="{9E2F77A9-B8C8-4D38-8A76-2374BAB71761}"/>
    <cellStyle name="40% - Accent4 3 3 4 2 2 2" xfId="39592" xr:uid="{CD6B92E7-A0C0-4031-BE84-FA496374C447}"/>
    <cellStyle name="40% - Accent4 3 3 4 2 3" xfId="31989" xr:uid="{AA489378-8F4B-4A62-B6A2-29A66BC5ADEB}"/>
    <cellStyle name="40% - Accent4 3 3 4 3" xfId="24620" xr:uid="{9BA6B89B-0DEA-40D9-9AB4-5E37F2F386F6}"/>
    <cellStyle name="40% - Accent4 3 3 4 3 2" xfId="39591" xr:uid="{E394A332-ED0B-45C7-9DC9-39FA5C06B74D}"/>
    <cellStyle name="40% - Accent4 3 3 4 4" xfId="31988" xr:uid="{E23E28FA-308E-473D-8B8A-107785497B23}"/>
    <cellStyle name="40% - Accent4 3 3 5" xfId="7010" xr:uid="{00000000-0005-0000-0000-0000F00E0000}"/>
    <cellStyle name="40% - Accent4 3 3 5 2" xfId="24622" xr:uid="{46DDF24F-55C4-4E42-B592-1EC2E9C37BB8}"/>
    <cellStyle name="40% - Accent4 3 3 5 2 2" xfId="39593" xr:uid="{221AD192-230D-4CB7-BA3F-2568ECE2173E}"/>
    <cellStyle name="40% - Accent4 3 3 5 3" xfId="31990" xr:uid="{A42EA906-D31C-4E4A-9DAD-3F02093EC212}"/>
    <cellStyle name="40% - Accent4 3 3 6" xfId="24614" xr:uid="{3B5F7B48-EA6C-4638-8626-0525D2061D79}"/>
    <cellStyle name="40% - Accent4 3 3 6 2" xfId="39585" xr:uid="{BBE0A93B-54FD-4F63-85AF-962EEA247CF6}"/>
    <cellStyle name="40% - Accent4 3 3 7" xfId="31982" xr:uid="{AE77C2B5-23DF-4356-9B11-2A59D58892CB}"/>
    <cellStyle name="40% - Accent4 3 4" xfId="7011" xr:uid="{00000000-0005-0000-0000-0000F10E0000}"/>
    <cellStyle name="40% - Accent4 3 4 2" xfId="7012" xr:uid="{00000000-0005-0000-0000-0000F20E0000}"/>
    <cellStyle name="40% - Accent4 3 4 2 2" xfId="7013" xr:uid="{00000000-0005-0000-0000-0000F30E0000}"/>
    <cellStyle name="40% - Accent4 3 4 2 2 2" xfId="24625" xr:uid="{8AFB8FE1-1CC6-4064-90D3-C67FF9972AB1}"/>
    <cellStyle name="40% - Accent4 3 4 2 2 2 2" xfId="39596" xr:uid="{7DE69524-BE64-41D5-A5D6-8AC4568438E9}"/>
    <cellStyle name="40% - Accent4 3 4 2 2 3" xfId="31993" xr:uid="{87971D55-55ED-4821-ABED-A4FBE6FC63B6}"/>
    <cellStyle name="40% - Accent4 3 4 2 3" xfId="7014" xr:uid="{00000000-0005-0000-0000-0000F40E0000}"/>
    <cellStyle name="40% - Accent4 3 4 2 3 2" xfId="24626" xr:uid="{FF8689EF-AC65-412C-9C75-E38CFC2B2EF5}"/>
    <cellStyle name="40% - Accent4 3 4 2 3 2 2" xfId="39597" xr:uid="{8DB9D6A4-2AED-49F9-8F10-5ED8D243D6FB}"/>
    <cellStyle name="40% - Accent4 3 4 2 3 3" xfId="31994" xr:uid="{86927FEB-4465-453A-8BCC-1F923BA0F9C5}"/>
    <cellStyle name="40% - Accent4 3 4 2 4" xfId="24624" xr:uid="{9EEE5A74-1E4F-44E0-9F7C-C8CDE32E12C7}"/>
    <cellStyle name="40% - Accent4 3 4 2 4 2" xfId="39595" xr:uid="{DDC6ACCD-EBF7-4425-8EFB-D622A5837621}"/>
    <cellStyle name="40% - Accent4 3 4 2 5" xfId="31992" xr:uid="{F1389F06-E96A-40BD-A07D-2F890ACB0A63}"/>
    <cellStyle name="40% - Accent4 3 4 3" xfId="7015" xr:uid="{00000000-0005-0000-0000-0000F50E0000}"/>
    <cellStyle name="40% - Accent4 3 4 3 2" xfId="24627" xr:uid="{1815931F-C3B8-4FB6-8FB9-A4D00B2FBB2A}"/>
    <cellStyle name="40% - Accent4 3 4 3 2 2" xfId="39598" xr:uid="{9C5C325C-C2A9-4DA9-BBCD-577910A84BA0}"/>
    <cellStyle name="40% - Accent4 3 4 3 3" xfId="31995" xr:uid="{A6830FD0-CEA6-4967-B1ED-657A8F601697}"/>
    <cellStyle name="40% - Accent4 3 4 4" xfId="7016" xr:uid="{00000000-0005-0000-0000-0000F60E0000}"/>
    <cellStyle name="40% - Accent4 3 4 4 2" xfId="7017" xr:uid="{00000000-0005-0000-0000-0000F70E0000}"/>
    <cellStyle name="40% - Accent4 3 4 4 2 2" xfId="24629" xr:uid="{B4225EA7-2091-4EB1-84C4-FF8768BF9849}"/>
    <cellStyle name="40% - Accent4 3 4 4 2 2 2" xfId="39600" xr:uid="{9647B03E-5686-455F-A899-EB2CE2D85156}"/>
    <cellStyle name="40% - Accent4 3 4 4 2 3" xfId="31997" xr:uid="{0068A961-4475-4446-9873-F2E1834CFE2B}"/>
    <cellStyle name="40% - Accent4 3 4 4 3" xfId="24628" xr:uid="{2B79EF23-E755-4031-978B-42270507B301}"/>
    <cellStyle name="40% - Accent4 3 4 4 3 2" xfId="39599" xr:uid="{6FA2205A-5AF3-4621-ACB3-9D358CA592CA}"/>
    <cellStyle name="40% - Accent4 3 4 4 4" xfId="31996" xr:uid="{CF256B9E-4655-434C-9623-4432A6F4F5D6}"/>
    <cellStyle name="40% - Accent4 3 4 5" xfId="7018" xr:uid="{00000000-0005-0000-0000-0000F80E0000}"/>
    <cellStyle name="40% - Accent4 3 4 5 2" xfId="24630" xr:uid="{1461E200-AB60-415F-A059-582DB681435D}"/>
    <cellStyle name="40% - Accent4 3 4 5 2 2" xfId="39601" xr:uid="{E0EA5D2A-5EB9-44FC-8F69-6007B0C16FB1}"/>
    <cellStyle name="40% - Accent4 3 4 5 3" xfId="31998" xr:uid="{3A20C02B-BE6D-4FA2-9835-DFA0062BA3DF}"/>
    <cellStyle name="40% - Accent4 3 4 6" xfId="24623" xr:uid="{9757822C-A836-481A-B1D3-6E16369CC525}"/>
    <cellStyle name="40% - Accent4 3 4 6 2" xfId="39594" xr:uid="{7A1268BB-8D06-40DF-A713-C577138A1BAE}"/>
    <cellStyle name="40% - Accent4 3 4 7" xfId="31991" xr:uid="{F2E56D5B-F25C-42A6-987D-283E3D4E68E3}"/>
    <cellStyle name="40% - Accent4 3 5" xfId="7019" xr:uid="{00000000-0005-0000-0000-0000F90E0000}"/>
    <cellStyle name="40% - Accent4 3 5 2" xfId="7020" xr:uid="{00000000-0005-0000-0000-0000FA0E0000}"/>
    <cellStyle name="40% - Accent4 3 5 2 2" xfId="7021" xr:uid="{00000000-0005-0000-0000-0000FB0E0000}"/>
    <cellStyle name="40% - Accent4 3 5 2 2 2" xfId="24633" xr:uid="{D2A53EA6-9788-4B29-A638-7551B4E5EAAF}"/>
    <cellStyle name="40% - Accent4 3 5 2 2 2 2" xfId="39604" xr:uid="{00D05E0E-A4C3-4C11-80E8-962BD99F184A}"/>
    <cellStyle name="40% - Accent4 3 5 2 2 3" xfId="32001" xr:uid="{AD7157ED-722A-45AA-AF39-ABB9F3FCB0A4}"/>
    <cellStyle name="40% - Accent4 3 5 2 3" xfId="7022" xr:uid="{00000000-0005-0000-0000-0000FC0E0000}"/>
    <cellStyle name="40% - Accent4 3 5 2 3 2" xfId="24634" xr:uid="{AEAC998C-56E5-40CB-BC42-D5C78EDD6DAC}"/>
    <cellStyle name="40% - Accent4 3 5 2 3 2 2" xfId="39605" xr:uid="{0FBD92C4-DB2E-421F-92B9-3CD910A19962}"/>
    <cellStyle name="40% - Accent4 3 5 2 3 3" xfId="32002" xr:uid="{7B69B72D-513E-4643-89D7-4A8E68A6B903}"/>
    <cellStyle name="40% - Accent4 3 5 2 4" xfId="24632" xr:uid="{CB682227-905C-47F0-958D-3171D32DD885}"/>
    <cellStyle name="40% - Accent4 3 5 2 4 2" xfId="39603" xr:uid="{63D901ED-7046-490B-93D2-B1C0C87A4BF9}"/>
    <cellStyle name="40% - Accent4 3 5 2 5" xfId="32000" xr:uid="{FABE5A54-CFEB-4B2F-A37C-7DC7723E305A}"/>
    <cellStyle name="40% - Accent4 3 5 3" xfId="7023" xr:uid="{00000000-0005-0000-0000-0000FD0E0000}"/>
    <cellStyle name="40% - Accent4 3 5 3 2" xfId="7024" xr:uid="{00000000-0005-0000-0000-0000FE0E0000}"/>
    <cellStyle name="40% - Accent4 3 5 3 2 2" xfId="24636" xr:uid="{6A41EA94-F205-430D-9E92-150833746F9A}"/>
    <cellStyle name="40% - Accent4 3 5 3 2 2 2" xfId="39607" xr:uid="{592A7501-2907-449E-9D00-60839C407856}"/>
    <cellStyle name="40% - Accent4 3 5 3 2 3" xfId="32004" xr:uid="{734F8C41-AFB6-4EB1-802D-F335816213A6}"/>
    <cellStyle name="40% - Accent4 3 5 3 3" xfId="24635" xr:uid="{DAA313B0-C0B2-412C-A05D-E833B3A634F6}"/>
    <cellStyle name="40% - Accent4 3 5 3 3 2" xfId="39606" xr:uid="{82B73FFC-94DE-45D7-810F-04D1839ADC31}"/>
    <cellStyle name="40% - Accent4 3 5 3 4" xfId="32003" xr:uid="{0B3CDDCF-5BDF-441B-B34E-0C8B9A0CB644}"/>
    <cellStyle name="40% - Accent4 3 5 4" xfId="7025" xr:uid="{00000000-0005-0000-0000-0000FF0E0000}"/>
    <cellStyle name="40% - Accent4 3 5 4 2" xfId="24637" xr:uid="{DB1D757E-6502-4C5C-BCB0-50066F15A117}"/>
    <cellStyle name="40% - Accent4 3 5 4 2 2" xfId="39608" xr:uid="{95FE3376-F7B9-43F1-9889-43DEF71F1DE1}"/>
    <cellStyle name="40% - Accent4 3 5 4 3" xfId="32005" xr:uid="{FF52AF0A-BD78-4EBC-A65F-6356F5A7C2EF}"/>
    <cellStyle name="40% - Accent4 3 5 5" xfId="24631" xr:uid="{77010F02-757F-491E-A02F-E2DCD0B72D45}"/>
    <cellStyle name="40% - Accent4 3 5 5 2" xfId="39602" xr:uid="{EAB9D673-A312-40EA-B59E-DA120EED6358}"/>
    <cellStyle name="40% - Accent4 3 5 6" xfId="31999" xr:uid="{76EDA2E8-BEBB-41C3-BB58-BEDB80B7EB4E}"/>
    <cellStyle name="40% - Accent4 3 6" xfId="7026" xr:uid="{00000000-0005-0000-0000-0000000F0000}"/>
    <cellStyle name="40% - Accent4 3 6 2" xfId="7027" xr:uid="{00000000-0005-0000-0000-0000010F0000}"/>
    <cellStyle name="40% - Accent4 3 6 2 2" xfId="24639" xr:uid="{52AB5210-05F5-4130-917F-F33D293000A2}"/>
    <cellStyle name="40% - Accent4 3 6 2 2 2" xfId="39610" xr:uid="{5B8B98F6-2849-4877-83DE-0E2B5F529E40}"/>
    <cellStyle name="40% - Accent4 3 6 2 3" xfId="32007" xr:uid="{53080184-4D37-41C1-B60D-1D24C3E262D7}"/>
    <cellStyle name="40% - Accent4 3 6 3" xfId="7028" xr:uid="{00000000-0005-0000-0000-0000020F0000}"/>
    <cellStyle name="40% - Accent4 3 6 3 2" xfId="24640" xr:uid="{30BF470A-000D-4C4B-8225-04CD43ED1A55}"/>
    <cellStyle name="40% - Accent4 3 6 3 2 2" xfId="39611" xr:uid="{834A2C8A-F8C8-4358-AF0E-6A4B7399C27A}"/>
    <cellStyle name="40% - Accent4 3 6 3 3" xfId="32008" xr:uid="{BEBD4034-6922-4D2A-9642-A2095D0D7E15}"/>
    <cellStyle name="40% - Accent4 3 6 4" xfId="24638" xr:uid="{ABD8505F-0870-4BC2-8599-EA8156C08DD4}"/>
    <cellStyle name="40% - Accent4 3 6 4 2" xfId="39609" xr:uid="{FC02B670-F233-455A-8E7A-4531F00AF0F4}"/>
    <cellStyle name="40% - Accent4 3 6 5" xfId="32006" xr:uid="{A3B8BCDB-9D9F-4305-8047-9EDE9041C2C0}"/>
    <cellStyle name="40% - Accent4 3 7" xfId="7029" xr:uid="{00000000-0005-0000-0000-0000030F0000}"/>
    <cellStyle name="40% - Accent4 3 7 2" xfId="24641" xr:uid="{80935398-3E95-4104-93CB-1B439ED3DF47}"/>
    <cellStyle name="40% - Accent4 3 7 2 2" xfId="39612" xr:uid="{4F80101D-C2F2-4692-88C0-9DAEBD2EB93C}"/>
    <cellStyle name="40% - Accent4 3 7 3" xfId="32009" xr:uid="{AB2627AC-0AD7-41DA-9EBC-13A51E28ADCD}"/>
    <cellStyle name="40% - Accent4 3 8" xfId="7030" xr:uid="{00000000-0005-0000-0000-0000040F0000}"/>
    <cellStyle name="40% - Accent4 3 8 2" xfId="7031" xr:uid="{00000000-0005-0000-0000-0000050F0000}"/>
    <cellStyle name="40% - Accent4 3 8 2 2" xfId="24643" xr:uid="{32EA55F9-0837-4623-B3C4-0F8D394C9B5E}"/>
    <cellStyle name="40% - Accent4 3 8 2 2 2" xfId="39614" xr:uid="{63F3FD62-EFC0-400F-B70D-98BBD7977D87}"/>
    <cellStyle name="40% - Accent4 3 8 2 3" xfId="32011" xr:uid="{DBBB473F-43BB-497B-B6D2-4D24D679A725}"/>
    <cellStyle name="40% - Accent4 3 8 3" xfId="24642" xr:uid="{02D41C24-87E5-445B-A130-7A8F753081AC}"/>
    <cellStyle name="40% - Accent4 3 8 3 2" xfId="39613" xr:uid="{962954AE-E664-4455-8707-5EBA7FF82726}"/>
    <cellStyle name="40% - Accent4 3 8 4" xfId="32010" xr:uid="{C85C49F9-28C1-4E25-A824-E63FF6C525D7}"/>
    <cellStyle name="40% - Accent4 3 9" xfId="7032" xr:uid="{00000000-0005-0000-0000-0000060F0000}"/>
    <cellStyle name="40% - Accent4 3 9 2" xfId="24644" xr:uid="{0FF93AD5-CFDF-4BA6-BC91-58AEDEA3E044}"/>
    <cellStyle name="40% - Accent4 3 9 2 2" xfId="39615" xr:uid="{4B02508C-7BE0-461A-A783-BCD364E8F2B2}"/>
    <cellStyle name="40% - Accent4 3 9 3" xfId="32012" xr:uid="{D0871BBF-4881-4B1C-884E-996E96088F72}"/>
    <cellStyle name="40% - Accent4 4" xfId="241" xr:uid="{00000000-0005-0000-0000-000050000000}"/>
    <cellStyle name="40% - Accent4 4 10" xfId="7033" xr:uid="{00000000-0005-0000-0000-0000070F0000}"/>
    <cellStyle name="40% - Accent4 4 10 2" xfId="24645" xr:uid="{8C54AC74-7E95-49E6-8C1F-3224FFCD1C8D}"/>
    <cellStyle name="40% - Accent4 4 10 2 2" xfId="39616" xr:uid="{08076D4E-53B6-4C7C-B7E8-F7FFC4F43387}"/>
    <cellStyle name="40% - Accent4 4 10 3" xfId="32013" xr:uid="{1FCBE620-CCB0-4AAE-B97D-47AC64EE66EA}"/>
    <cellStyle name="40% - Accent4 4 2" xfId="7034" xr:uid="{00000000-0005-0000-0000-0000080F0000}"/>
    <cellStyle name="40% - Accent4 4 2 2" xfId="7035" xr:uid="{00000000-0005-0000-0000-0000090F0000}"/>
    <cellStyle name="40% - Accent4 4 2 2 2" xfId="7036" xr:uid="{00000000-0005-0000-0000-00000A0F0000}"/>
    <cellStyle name="40% - Accent4 4 2 2 2 2" xfId="7037" xr:uid="{00000000-0005-0000-0000-00000B0F0000}"/>
    <cellStyle name="40% - Accent4 4 2 2 2 2 2" xfId="7038" xr:uid="{00000000-0005-0000-0000-00000C0F0000}"/>
    <cellStyle name="40% - Accent4 4 2 2 2 2 2 2" xfId="24649" xr:uid="{607BB77E-AFC5-4A39-AA02-7753268C67C2}"/>
    <cellStyle name="40% - Accent4 4 2 2 2 2 2 2 2" xfId="39620" xr:uid="{FE81D45D-8139-4D6D-BB9B-E136925AF0AF}"/>
    <cellStyle name="40% - Accent4 4 2 2 2 2 2 3" xfId="32017" xr:uid="{91FFEB12-E299-4D05-A11A-FAC957C46EF3}"/>
    <cellStyle name="40% - Accent4 4 2 2 2 2 3" xfId="7039" xr:uid="{00000000-0005-0000-0000-00000D0F0000}"/>
    <cellStyle name="40% - Accent4 4 2 2 2 2 3 2" xfId="24650" xr:uid="{DA272813-B82D-492F-A9FB-B7E52BC86A02}"/>
    <cellStyle name="40% - Accent4 4 2 2 2 2 3 2 2" xfId="39621" xr:uid="{0DE28C56-D77A-4126-B103-D4E8F108ACAB}"/>
    <cellStyle name="40% - Accent4 4 2 2 2 2 3 3" xfId="32018" xr:uid="{7D855969-D32F-4A13-A10F-CEB015A36E01}"/>
    <cellStyle name="40% - Accent4 4 2 2 2 2 4" xfId="24648" xr:uid="{7989AAA3-AE03-4B68-B050-D351311A398A}"/>
    <cellStyle name="40% - Accent4 4 2 2 2 2 4 2" xfId="39619" xr:uid="{CEC1E6DF-71E9-4A9F-9DFB-AB1BD5E714F8}"/>
    <cellStyle name="40% - Accent4 4 2 2 2 2 5" xfId="32016" xr:uid="{C04E1B60-C35E-4D0A-8B39-7D06E94B7883}"/>
    <cellStyle name="40% - Accent4 4 2 2 2 3" xfId="7040" xr:uid="{00000000-0005-0000-0000-00000E0F0000}"/>
    <cellStyle name="40% - Accent4 4 2 2 2 3 2" xfId="7041" xr:uid="{00000000-0005-0000-0000-00000F0F0000}"/>
    <cellStyle name="40% - Accent4 4 2 2 2 3 2 2" xfId="24652" xr:uid="{0DB5DD5F-2AE0-4FB1-909C-5AE98381C004}"/>
    <cellStyle name="40% - Accent4 4 2 2 2 3 2 2 2" xfId="39623" xr:uid="{BC4E4634-92C2-4D52-917E-FD7552D8944A}"/>
    <cellStyle name="40% - Accent4 4 2 2 2 3 2 3" xfId="32020" xr:uid="{FFFAB8F7-E0BB-483F-8BA5-0204F76E1F70}"/>
    <cellStyle name="40% - Accent4 4 2 2 2 3 3" xfId="24651" xr:uid="{73BAA868-89F4-4E5D-AB71-2A6944ACFC12}"/>
    <cellStyle name="40% - Accent4 4 2 2 2 3 3 2" xfId="39622" xr:uid="{E9469E50-DC22-4DA9-B16F-61DA76149891}"/>
    <cellStyle name="40% - Accent4 4 2 2 2 3 4" xfId="32019" xr:uid="{7E9F1649-86F3-4CAC-AC00-183D7EC173FF}"/>
    <cellStyle name="40% - Accent4 4 2 2 2 4" xfId="7042" xr:uid="{00000000-0005-0000-0000-0000100F0000}"/>
    <cellStyle name="40% - Accent4 4 2 2 2 4 2" xfId="24653" xr:uid="{5B7A2F54-325E-4A24-9587-0EB7CC318F65}"/>
    <cellStyle name="40% - Accent4 4 2 2 2 4 2 2" xfId="39624" xr:uid="{EBFDC028-FFE2-40E9-8378-5E68CA38DDA1}"/>
    <cellStyle name="40% - Accent4 4 2 2 2 4 3" xfId="32021" xr:uid="{EE50B542-8A36-4472-AC32-4F5934FB10E0}"/>
    <cellStyle name="40% - Accent4 4 2 2 2 5" xfId="24647" xr:uid="{D73439FD-D6C2-4E0C-AFA6-AFAB9B08985C}"/>
    <cellStyle name="40% - Accent4 4 2 2 2 5 2" xfId="39618" xr:uid="{4F16ED4B-FCC4-4F55-8ADD-D63CE9F732BD}"/>
    <cellStyle name="40% - Accent4 4 2 2 2 6" xfId="32015" xr:uid="{4B3801BE-00EE-455D-BD51-ADAB44920209}"/>
    <cellStyle name="40% - Accent4 4 2 2 3" xfId="7043" xr:uid="{00000000-0005-0000-0000-0000110F0000}"/>
    <cellStyle name="40% - Accent4 4 2 2 3 2" xfId="7044" xr:uid="{00000000-0005-0000-0000-0000120F0000}"/>
    <cellStyle name="40% - Accent4 4 2 2 3 2 2" xfId="24655" xr:uid="{A4A3CA51-5E22-4F71-A898-30B9EB3EC8C5}"/>
    <cellStyle name="40% - Accent4 4 2 2 3 2 2 2" xfId="39626" xr:uid="{8F17221F-C9EC-4711-BFED-A5B50A49512A}"/>
    <cellStyle name="40% - Accent4 4 2 2 3 2 3" xfId="32023" xr:uid="{BF600910-E502-4B50-AD13-0B232A6690CD}"/>
    <cellStyle name="40% - Accent4 4 2 2 3 3" xfId="7045" xr:uid="{00000000-0005-0000-0000-0000130F0000}"/>
    <cellStyle name="40% - Accent4 4 2 2 3 3 2" xfId="24656" xr:uid="{99186359-6786-4911-A639-E7B907CCB410}"/>
    <cellStyle name="40% - Accent4 4 2 2 3 3 2 2" xfId="39627" xr:uid="{56EBE51C-A66B-4222-8E71-2D9CAABFED42}"/>
    <cellStyle name="40% - Accent4 4 2 2 3 3 3" xfId="32024" xr:uid="{686C8BBE-6C1D-445F-907F-51D1B95307ED}"/>
    <cellStyle name="40% - Accent4 4 2 2 3 4" xfId="24654" xr:uid="{BF901649-90B5-4BF3-84A0-6EB6893B7853}"/>
    <cellStyle name="40% - Accent4 4 2 2 3 4 2" xfId="39625" xr:uid="{9C1372D3-09FB-440B-B37B-F6BCDE6167D8}"/>
    <cellStyle name="40% - Accent4 4 2 2 3 5" xfId="32022" xr:uid="{4EE9FF4F-8E4E-40D6-BFCC-4F03B56C95E0}"/>
    <cellStyle name="40% - Accent4 4 2 2 4" xfId="7046" xr:uid="{00000000-0005-0000-0000-0000140F0000}"/>
    <cellStyle name="40% - Accent4 4 2 2 4 2" xfId="24657" xr:uid="{809F8EE6-F58C-4D2E-8467-DAB0D3072CE3}"/>
    <cellStyle name="40% - Accent4 4 2 2 4 2 2" xfId="39628" xr:uid="{76CC012D-B1A6-4AB1-AD4F-493E3AD1EF8E}"/>
    <cellStyle name="40% - Accent4 4 2 2 4 3" xfId="32025" xr:uid="{0BA244CC-DAF9-417E-B262-0E4B0046407F}"/>
    <cellStyle name="40% - Accent4 4 2 2 5" xfId="7047" xr:uid="{00000000-0005-0000-0000-0000150F0000}"/>
    <cellStyle name="40% - Accent4 4 2 2 5 2" xfId="7048" xr:uid="{00000000-0005-0000-0000-0000160F0000}"/>
    <cellStyle name="40% - Accent4 4 2 2 5 2 2" xfId="24659" xr:uid="{7740825B-D3CB-41C2-83C7-80F4D53041F7}"/>
    <cellStyle name="40% - Accent4 4 2 2 5 2 2 2" xfId="39630" xr:uid="{C0EB678D-6335-483C-B93E-C183F843D83D}"/>
    <cellStyle name="40% - Accent4 4 2 2 5 2 3" xfId="32027" xr:uid="{639B5B2C-7522-4ADA-8AB3-1E6608158FE5}"/>
    <cellStyle name="40% - Accent4 4 2 2 5 3" xfId="24658" xr:uid="{094F58F4-3FA9-46B6-AE74-10ED3E809E55}"/>
    <cellStyle name="40% - Accent4 4 2 2 5 3 2" xfId="39629" xr:uid="{C108B25F-A205-47CD-A145-BA30B65CFEEA}"/>
    <cellStyle name="40% - Accent4 4 2 2 5 4" xfId="32026" xr:uid="{F1C6909B-5048-4968-AA18-7907B908C1A9}"/>
    <cellStyle name="40% - Accent4 4 2 2 6" xfId="7049" xr:uid="{00000000-0005-0000-0000-0000170F0000}"/>
    <cellStyle name="40% - Accent4 4 2 2 6 2" xfId="24660" xr:uid="{947956C3-311A-43D1-A2D5-5E2ADFDA189B}"/>
    <cellStyle name="40% - Accent4 4 2 2 6 2 2" xfId="39631" xr:uid="{B7B098EB-A3EC-4373-A4BD-62F8EFBBEF01}"/>
    <cellStyle name="40% - Accent4 4 2 2 6 3" xfId="32028" xr:uid="{050F882F-421C-4B94-8E2C-4E4E6906B61E}"/>
    <cellStyle name="40% - Accent4 4 2 2 7" xfId="24646" xr:uid="{D6F2C317-6D11-407C-B021-98D7D9D27ECC}"/>
    <cellStyle name="40% - Accent4 4 2 2 7 2" xfId="39617" xr:uid="{71558552-F8F7-48BD-916A-A3141D00565F}"/>
    <cellStyle name="40% - Accent4 4 2 2 8" xfId="32014" xr:uid="{395096F7-216C-4C52-8313-33FED3DDE7EF}"/>
    <cellStyle name="40% - Accent4 4 2 3" xfId="7050" xr:uid="{00000000-0005-0000-0000-0000180F0000}"/>
    <cellStyle name="40% - Accent4 4 2 3 2" xfId="7051" xr:uid="{00000000-0005-0000-0000-0000190F0000}"/>
    <cellStyle name="40% - Accent4 4 2 3 2 2" xfId="7052" xr:uid="{00000000-0005-0000-0000-00001A0F0000}"/>
    <cellStyle name="40% - Accent4 4 2 3 2 2 2" xfId="24663" xr:uid="{ED865A7E-2F2A-445D-926D-729F578FE78C}"/>
    <cellStyle name="40% - Accent4 4 2 3 2 2 2 2" xfId="39634" xr:uid="{D79A088B-7AAE-4BF1-8016-1D70BB2674FB}"/>
    <cellStyle name="40% - Accent4 4 2 3 2 2 3" xfId="32031" xr:uid="{9A2317D1-23FF-4AFE-AD6A-B64343FFD8B3}"/>
    <cellStyle name="40% - Accent4 4 2 3 2 3" xfId="7053" xr:uid="{00000000-0005-0000-0000-00001B0F0000}"/>
    <cellStyle name="40% - Accent4 4 2 3 2 3 2" xfId="24664" xr:uid="{55E3F5C3-CD81-429D-94D0-7E951E308D22}"/>
    <cellStyle name="40% - Accent4 4 2 3 2 3 2 2" xfId="39635" xr:uid="{C4A0EAE7-A6AC-4C05-997C-43B5C615750A}"/>
    <cellStyle name="40% - Accent4 4 2 3 2 3 3" xfId="32032" xr:uid="{5096640B-76FA-4DC0-B52C-4395D5C728BA}"/>
    <cellStyle name="40% - Accent4 4 2 3 2 4" xfId="24662" xr:uid="{84B5D520-6BA3-4766-A3CC-DA9F7C68C990}"/>
    <cellStyle name="40% - Accent4 4 2 3 2 4 2" xfId="39633" xr:uid="{36692ED4-5BF3-4523-8767-26AE50F0917E}"/>
    <cellStyle name="40% - Accent4 4 2 3 2 5" xfId="32030" xr:uid="{74789887-0848-4C55-97CD-E6A689E9F667}"/>
    <cellStyle name="40% - Accent4 4 2 3 3" xfId="7054" xr:uid="{00000000-0005-0000-0000-00001C0F0000}"/>
    <cellStyle name="40% - Accent4 4 2 3 3 2" xfId="7055" xr:uid="{00000000-0005-0000-0000-00001D0F0000}"/>
    <cellStyle name="40% - Accent4 4 2 3 3 2 2" xfId="24666" xr:uid="{F14F3464-3ADC-4420-8D47-6387FCB847D2}"/>
    <cellStyle name="40% - Accent4 4 2 3 3 2 2 2" xfId="39637" xr:uid="{E3926CD8-C382-4919-B86B-8E946C50DB87}"/>
    <cellStyle name="40% - Accent4 4 2 3 3 2 3" xfId="32034" xr:uid="{C1885105-869A-41A2-95D1-08521372B4AE}"/>
    <cellStyle name="40% - Accent4 4 2 3 3 3" xfId="24665" xr:uid="{47A88718-0A8B-496A-AFF2-52856B8FABF0}"/>
    <cellStyle name="40% - Accent4 4 2 3 3 3 2" xfId="39636" xr:uid="{DB0D735F-ACDF-4062-BBE4-8FED15BFAAE8}"/>
    <cellStyle name="40% - Accent4 4 2 3 3 4" xfId="32033" xr:uid="{724DA8C9-C5DB-4ADF-8A4A-B546451EEB9B}"/>
    <cellStyle name="40% - Accent4 4 2 3 4" xfId="7056" xr:uid="{00000000-0005-0000-0000-00001E0F0000}"/>
    <cellStyle name="40% - Accent4 4 2 3 4 2" xfId="24667" xr:uid="{1C0F1113-0837-4E31-BDA0-3ECDDDC691F5}"/>
    <cellStyle name="40% - Accent4 4 2 3 4 2 2" xfId="39638" xr:uid="{029C8721-D104-420C-9401-C549D37C1DEF}"/>
    <cellStyle name="40% - Accent4 4 2 3 4 3" xfId="32035" xr:uid="{2E98B6A4-35F8-4347-9E2D-E902E08766FC}"/>
    <cellStyle name="40% - Accent4 4 2 3 5" xfId="24661" xr:uid="{A71C1C1B-E8A2-4746-9BF5-108C9B1C2B9F}"/>
    <cellStyle name="40% - Accent4 4 2 3 5 2" xfId="39632" xr:uid="{B196DC3C-F11C-4085-ACB1-BA01FBD750D6}"/>
    <cellStyle name="40% - Accent4 4 2 3 6" xfId="32029" xr:uid="{372DFA66-7057-4C83-B0DB-4446A11D848A}"/>
    <cellStyle name="40% - Accent4 4 2 4" xfId="7057" xr:uid="{00000000-0005-0000-0000-00001F0F0000}"/>
    <cellStyle name="40% - Accent4 4 2 5" xfId="7058" xr:uid="{00000000-0005-0000-0000-0000200F0000}"/>
    <cellStyle name="40% - Accent4 4 2 5 2" xfId="24668" xr:uid="{78B28389-096B-4093-B8BE-86A8234BC9BF}"/>
    <cellStyle name="40% - Accent4 4 2 5 2 2" xfId="39639" xr:uid="{64BF070F-A2F5-42FD-B46E-83AD252AEA75}"/>
    <cellStyle name="40% - Accent4 4 2 5 3" xfId="32036" xr:uid="{FA606C61-8CC4-4339-B282-3386F177833E}"/>
    <cellStyle name="40% - Accent4 4 3" xfId="7059" xr:uid="{00000000-0005-0000-0000-0000210F0000}"/>
    <cellStyle name="40% - Accent4 4 3 2" xfId="7060" xr:uid="{00000000-0005-0000-0000-0000220F0000}"/>
    <cellStyle name="40% - Accent4 4 3 2 2" xfId="7061" xr:uid="{00000000-0005-0000-0000-0000230F0000}"/>
    <cellStyle name="40% - Accent4 4 3 2 2 2" xfId="24671" xr:uid="{CA9FADC0-F2A8-4EB2-8F90-DE8C88BD6D6D}"/>
    <cellStyle name="40% - Accent4 4 3 2 2 2 2" xfId="39642" xr:uid="{C5EEA710-5643-48CB-A9D3-F8692F032AF8}"/>
    <cellStyle name="40% - Accent4 4 3 2 2 3" xfId="32039" xr:uid="{E104432B-C97A-441E-8F1C-C6663695717E}"/>
    <cellStyle name="40% - Accent4 4 3 2 3" xfId="7062" xr:uid="{00000000-0005-0000-0000-0000240F0000}"/>
    <cellStyle name="40% - Accent4 4 3 2 3 2" xfId="24672" xr:uid="{1E25C831-F72A-4178-AFC9-EC53E3C43E6A}"/>
    <cellStyle name="40% - Accent4 4 3 2 3 2 2" xfId="39643" xr:uid="{8DA12FA8-5A3B-4DB2-99BA-385A81C8287A}"/>
    <cellStyle name="40% - Accent4 4 3 2 3 3" xfId="32040" xr:uid="{9F6DEEBF-E68C-432E-A313-A3EFC873E828}"/>
    <cellStyle name="40% - Accent4 4 3 2 4" xfId="24670" xr:uid="{C7CBBFC2-8B28-42B5-BC44-767CB9990142}"/>
    <cellStyle name="40% - Accent4 4 3 2 4 2" xfId="39641" xr:uid="{A54A6924-8914-4A8C-B7E1-5C953F3961A4}"/>
    <cellStyle name="40% - Accent4 4 3 2 5" xfId="32038" xr:uid="{84D69494-D20F-49C9-A506-76C5247A103A}"/>
    <cellStyle name="40% - Accent4 4 3 3" xfId="7063" xr:uid="{00000000-0005-0000-0000-0000250F0000}"/>
    <cellStyle name="40% - Accent4 4 3 3 2" xfId="24673" xr:uid="{2CBEDB2B-08BA-4D33-8A71-25A545AB2072}"/>
    <cellStyle name="40% - Accent4 4 3 3 2 2" xfId="39644" xr:uid="{17C1B17D-FA7F-4844-A9B2-C2F136E914AD}"/>
    <cellStyle name="40% - Accent4 4 3 3 3" xfId="32041" xr:uid="{751C0784-49BF-487C-80FD-4989348C3DEC}"/>
    <cellStyle name="40% - Accent4 4 3 4" xfId="7064" xr:uid="{00000000-0005-0000-0000-0000260F0000}"/>
    <cellStyle name="40% - Accent4 4 3 4 2" xfId="7065" xr:uid="{00000000-0005-0000-0000-0000270F0000}"/>
    <cellStyle name="40% - Accent4 4 3 4 2 2" xfId="24675" xr:uid="{E689AB2A-EB42-40FB-958E-749CA57AC5E2}"/>
    <cellStyle name="40% - Accent4 4 3 4 2 2 2" xfId="39646" xr:uid="{EB63ED75-52AE-4C3F-8533-37502EAB1003}"/>
    <cellStyle name="40% - Accent4 4 3 4 2 3" xfId="32043" xr:uid="{D24C5FAE-2481-4AE6-BA05-8142DE199AAB}"/>
    <cellStyle name="40% - Accent4 4 3 4 3" xfId="24674" xr:uid="{6F4B34C9-F79C-4977-B1ED-1D57B8601E11}"/>
    <cellStyle name="40% - Accent4 4 3 4 3 2" xfId="39645" xr:uid="{D5806FCB-BD02-4665-AB9E-CB3A8BBA41B9}"/>
    <cellStyle name="40% - Accent4 4 3 4 4" xfId="32042" xr:uid="{3B0AEE50-BD13-45ED-BB5C-430B0B7E03BB}"/>
    <cellStyle name="40% - Accent4 4 3 5" xfId="7066" xr:uid="{00000000-0005-0000-0000-0000280F0000}"/>
    <cellStyle name="40% - Accent4 4 3 5 2" xfId="24676" xr:uid="{4825F3B9-D6FC-4859-9B10-EEF926840C54}"/>
    <cellStyle name="40% - Accent4 4 3 5 2 2" xfId="39647" xr:uid="{8C814661-DADE-427D-BF52-802469ADF8FD}"/>
    <cellStyle name="40% - Accent4 4 3 5 3" xfId="32044" xr:uid="{500AEAB7-E852-472F-99CE-7858557C08CE}"/>
    <cellStyle name="40% - Accent4 4 3 6" xfId="24669" xr:uid="{391DE1AB-0148-4E46-A8B4-C81C6AB03DC2}"/>
    <cellStyle name="40% - Accent4 4 3 6 2" xfId="39640" xr:uid="{E4095CBD-0720-4160-805E-A4D358819BC9}"/>
    <cellStyle name="40% - Accent4 4 3 7" xfId="32037" xr:uid="{CFAEFF63-FF3A-4BC3-AA69-CE1A2BEF7351}"/>
    <cellStyle name="40% - Accent4 4 4" xfId="7067" xr:uid="{00000000-0005-0000-0000-0000290F0000}"/>
    <cellStyle name="40% - Accent4 4 4 2" xfId="7068" xr:uid="{00000000-0005-0000-0000-00002A0F0000}"/>
    <cellStyle name="40% - Accent4 4 4 2 2" xfId="7069" xr:uid="{00000000-0005-0000-0000-00002B0F0000}"/>
    <cellStyle name="40% - Accent4 4 4 2 2 2" xfId="24679" xr:uid="{82AB6DDC-AF45-40C0-8227-68D7A339FC2F}"/>
    <cellStyle name="40% - Accent4 4 4 2 2 2 2" xfId="39650" xr:uid="{DFBFB3B5-7689-474E-AAE9-8A4BA30A41F6}"/>
    <cellStyle name="40% - Accent4 4 4 2 2 3" xfId="32047" xr:uid="{8672547A-EF20-4133-AB25-7D126E7C074B}"/>
    <cellStyle name="40% - Accent4 4 4 2 3" xfId="7070" xr:uid="{00000000-0005-0000-0000-00002C0F0000}"/>
    <cellStyle name="40% - Accent4 4 4 2 3 2" xfId="24680" xr:uid="{297B5635-D215-47B6-9F44-80E45459C711}"/>
    <cellStyle name="40% - Accent4 4 4 2 3 2 2" xfId="39651" xr:uid="{6C9F803E-D593-4251-9A8F-6B15A737BEF8}"/>
    <cellStyle name="40% - Accent4 4 4 2 3 3" xfId="32048" xr:uid="{13E55AA9-C111-4F72-83ED-56E14858909A}"/>
    <cellStyle name="40% - Accent4 4 4 2 4" xfId="24678" xr:uid="{97D23B0C-55B6-4328-8F8E-F1A792BDFB9E}"/>
    <cellStyle name="40% - Accent4 4 4 2 4 2" xfId="39649" xr:uid="{10B38082-CF72-484E-8445-899E6FE0A962}"/>
    <cellStyle name="40% - Accent4 4 4 2 5" xfId="32046" xr:uid="{F7BDA094-D413-4020-84DD-B4F88D7717BE}"/>
    <cellStyle name="40% - Accent4 4 4 3" xfId="7071" xr:uid="{00000000-0005-0000-0000-00002D0F0000}"/>
    <cellStyle name="40% - Accent4 4 4 3 2" xfId="7072" xr:uid="{00000000-0005-0000-0000-00002E0F0000}"/>
    <cellStyle name="40% - Accent4 4 4 3 2 2" xfId="24682" xr:uid="{8856E0FB-D9E3-40FC-9319-C8E2456C229D}"/>
    <cellStyle name="40% - Accent4 4 4 3 2 2 2" xfId="39653" xr:uid="{7BC29C33-23E8-4823-B771-8FB717A34442}"/>
    <cellStyle name="40% - Accent4 4 4 3 2 3" xfId="32050" xr:uid="{50D252C0-809B-4837-81FD-A940D8AD14CE}"/>
    <cellStyle name="40% - Accent4 4 4 3 3" xfId="24681" xr:uid="{4ACA658D-CCD9-4B92-8E5E-ED12DD9194F0}"/>
    <cellStyle name="40% - Accent4 4 4 3 3 2" xfId="39652" xr:uid="{7F948365-10F6-45A2-AF7A-587F0AEA0258}"/>
    <cellStyle name="40% - Accent4 4 4 3 4" xfId="32049" xr:uid="{4F6B6187-F68E-4B1A-869E-9D175CEB1E77}"/>
    <cellStyle name="40% - Accent4 4 4 4" xfId="7073" xr:uid="{00000000-0005-0000-0000-00002F0F0000}"/>
    <cellStyle name="40% - Accent4 4 4 4 2" xfId="24683" xr:uid="{926B9F63-12FD-45B0-887E-9BB6A8E3C466}"/>
    <cellStyle name="40% - Accent4 4 4 4 2 2" xfId="39654" xr:uid="{E9613452-7F11-4245-9B52-FDFE24FA1EC6}"/>
    <cellStyle name="40% - Accent4 4 4 4 3" xfId="32051" xr:uid="{48BF0150-39A8-4C7B-AF9F-77ED7875DBA7}"/>
    <cellStyle name="40% - Accent4 4 4 5" xfId="24677" xr:uid="{CB92D165-4D61-4178-997F-30904E42AD81}"/>
    <cellStyle name="40% - Accent4 4 4 5 2" xfId="39648" xr:uid="{977737FF-2F16-455D-B753-828D74F4780A}"/>
    <cellStyle name="40% - Accent4 4 4 6" xfId="32045" xr:uid="{48301EFB-2D48-4AF2-983C-341913C8907C}"/>
    <cellStyle name="40% - Accent4 4 5" xfId="7074" xr:uid="{00000000-0005-0000-0000-0000300F0000}"/>
    <cellStyle name="40% - Accent4 4 5 2" xfId="7075" xr:uid="{00000000-0005-0000-0000-0000310F0000}"/>
    <cellStyle name="40% - Accent4 4 5 2 2" xfId="7076" xr:uid="{00000000-0005-0000-0000-0000320F0000}"/>
    <cellStyle name="40% - Accent4 4 5 2 2 2" xfId="24686" xr:uid="{B2440021-9857-4DC1-9305-840B6D16EA7A}"/>
    <cellStyle name="40% - Accent4 4 5 2 2 2 2" xfId="39657" xr:uid="{CACCBD8B-654C-4717-A52D-3830D1959D42}"/>
    <cellStyle name="40% - Accent4 4 5 2 2 3" xfId="32054" xr:uid="{871AAF4F-1E9F-4589-BC8C-572D552E2E1B}"/>
    <cellStyle name="40% - Accent4 4 5 2 3" xfId="7077" xr:uid="{00000000-0005-0000-0000-0000330F0000}"/>
    <cellStyle name="40% - Accent4 4 5 2 3 2" xfId="24687" xr:uid="{D34C67F7-BBF9-4F4A-8762-207E40D3CAA4}"/>
    <cellStyle name="40% - Accent4 4 5 2 3 2 2" xfId="39658" xr:uid="{CCEEE4A9-275C-4FC5-953F-E0B3F29EA250}"/>
    <cellStyle name="40% - Accent4 4 5 2 3 3" xfId="32055" xr:uid="{710FC53C-C195-4DEC-9D78-05A01F0DC66F}"/>
    <cellStyle name="40% - Accent4 4 5 2 4" xfId="24685" xr:uid="{32768387-3137-4204-B3A7-60CDC991F089}"/>
    <cellStyle name="40% - Accent4 4 5 2 4 2" xfId="39656" xr:uid="{08E1E279-4171-4AD1-BBFD-8B4CA40A3CB7}"/>
    <cellStyle name="40% - Accent4 4 5 2 5" xfId="32053" xr:uid="{C70CE6B8-9D64-4A6F-96E6-9520313D7BCF}"/>
    <cellStyle name="40% - Accent4 4 5 3" xfId="7078" xr:uid="{00000000-0005-0000-0000-0000340F0000}"/>
    <cellStyle name="40% - Accent4 4 5 3 2" xfId="7079" xr:uid="{00000000-0005-0000-0000-0000350F0000}"/>
    <cellStyle name="40% - Accent4 4 5 3 2 2" xfId="24689" xr:uid="{80C89EED-E679-4E5C-9091-872A6DE9FD51}"/>
    <cellStyle name="40% - Accent4 4 5 3 2 2 2" xfId="39660" xr:uid="{9759B98B-FDAA-49C6-A062-45486E5114C8}"/>
    <cellStyle name="40% - Accent4 4 5 3 2 3" xfId="32057" xr:uid="{6566B1FF-46CF-427A-A10A-391A0EC35EE5}"/>
    <cellStyle name="40% - Accent4 4 5 3 3" xfId="24688" xr:uid="{BFA514BA-F332-4F00-B40A-3F1CD1333FE6}"/>
    <cellStyle name="40% - Accent4 4 5 3 3 2" xfId="39659" xr:uid="{64F28FFD-7C22-4462-AFEE-EBCCA5373D55}"/>
    <cellStyle name="40% - Accent4 4 5 3 4" xfId="32056" xr:uid="{4B43DCE2-6AD1-4D53-AE16-5E9F201BD442}"/>
    <cellStyle name="40% - Accent4 4 5 4" xfId="7080" xr:uid="{00000000-0005-0000-0000-0000360F0000}"/>
    <cellStyle name="40% - Accent4 4 5 4 2" xfId="24690" xr:uid="{4618CBD2-A18D-44DC-B1E7-E815D9ACD36B}"/>
    <cellStyle name="40% - Accent4 4 5 4 2 2" xfId="39661" xr:uid="{F0CA7350-4C81-4617-B77F-DBC628BBC059}"/>
    <cellStyle name="40% - Accent4 4 5 4 3" xfId="32058" xr:uid="{C9DE4D03-05FE-4731-B0B3-9F71AA27701D}"/>
    <cellStyle name="40% - Accent4 4 5 5" xfId="24684" xr:uid="{0585026B-41F1-4382-AE55-AD02A64E8B36}"/>
    <cellStyle name="40% - Accent4 4 5 5 2" xfId="39655" xr:uid="{AE026177-F9B0-4539-B7E0-52B4010175F4}"/>
    <cellStyle name="40% - Accent4 4 5 6" xfId="32052" xr:uid="{3BA4B526-5553-40DE-941C-DA8A815B2ADE}"/>
    <cellStyle name="40% - Accent4 4 6" xfId="7081" xr:uid="{00000000-0005-0000-0000-0000370F0000}"/>
    <cellStyle name="40% - Accent4 4 6 2" xfId="7082" xr:uid="{00000000-0005-0000-0000-0000380F0000}"/>
    <cellStyle name="40% - Accent4 4 6 2 2" xfId="24692" xr:uid="{31862136-53BA-4BB3-98A8-F06DB453ADFF}"/>
    <cellStyle name="40% - Accent4 4 6 2 2 2" xfId="39663" xr:uid="{30475C54-90EA-45E7-A094-1DA80551A5E7}"/>
    <cellStyle name="40% - Accent4 4 6 2 3" xfId="32060" xr:uid="{333BE66A-C84D-4FE5-B11B-1040205E3410}"/>
    <cellStyle name="40% - Accent4 4 6 3" xfId="7083" xr:uid="{00000000-0005-0000-0000-0000390F0000}"/>
    <cellStyle name="40% - Accent4 4 6 3 2" xfId="24693" xr:uid="{7FBA0FBA-98D3-4C5D-8C2E-D4173DE17E91}"/>
    <cellStyle name="40% - Accent4 4 6 3 2 2" xfId="39664" xr:uid="{9D201ADB-27D2-46BC-986F-3CF72EF4158B}"/>
    <cellStyle name="40% - Accent4 4 6 3 3" xfId="32061" xr:uid="{86B25749-EC8D-4133-AC9C-FF5DF3B47CCF}"/>
    <cellStyle name="40% - Accent4 4 6 4" xfId="24691" xr:uid="{A862ECF7-ABF2-4EB6-829C-C1A30054EE7E}"/>
    <cellStyle name="40% - Accent4 4 6 4 2" xfId="39662" xr:uid="{C56DCF9F-EC8C-467A-8925-BA2343C1CDDA}"/>
    <cellStyle name="40% - Accent4 4 6 5" xfId="32059" xr:uid="{CA9B57DD-65AE-40B2-BC4E-2876D776F646}"/>
    <cellStyle name="40% - Accent4 4 7" xfId="7084" xr:uid="{00000000-0005-0000-0000-00003A0F0000}"/>
    <cellStyle name="40% - Accent4 4 7 2" xfId="24694" xr:uid="{6FBAA617-6B68-43A8-83B3-448A9F1A121B}"/>
    <cellStyle name="40% - Accent4 4 7 2 2" xfId="39665" xr:uid="{E0CAE52B-DAF5-46F5-BA4A-F2DAEF9D171A}"/>
    <cellStyle name="40% - Accent4 4 7 3" xfId="32062" xr:uid="{30EDDBFE-025F-4715-8C05-42F44B3230C7}"/>
    <cellStyle name="40% - Accent4 4 8" xfId="7085" xr:uid="{00000000-0005-0000-0000-00003B0F0000}"/>
    <cellStyle name="40% - Accent4 4 8 2" xfId="7086" xr:uid="{00000000-0005-0000-0000-00003C0F0000}"/>
    <cellStyle name="40% - Accent4 4 8 2 2" xfId="24696" xr:uid="{85416F98-C69A-467E-B330-818125B65535}"/>
    <cellStyle name="40% - Accent4 4 8 2 2 2" xfId="39667" xr:uid="{A74DA284-B675-45F4-ACAA-B49653A765D8}"/>
    <cellStyle name="40% - Accent4 4 8 2 3" xfId="32064" xr:uid="{D3D95887-17CB-47A9-909E-3E6F0813BED0}"/>
    <cellStyle name="40% - Accent4 4 8 3" xfId="24695" xr:uid="{46A123E8-346B-4B44-ADEA-EB0D34F60A5F}"/>
    <cellStyle name="40% - Accent4 4 8 3 2" xfId="39666" xr:uid="{6D00D4E0-7C3A-4246-9DB1-EC057E350191}"/>
    <cellStyle name="40% - Accent4 4 8 4" xfId="32063" xr:uid="{735A9012-6754-47D6-9FAF-A68B6E307FAD}"/>
    <cellStyle name="40% - Accent4 4 9" xfId="7087" xr:uid="{00000000-0005-0000-0000-00003D0F0000}"/>
    <cellStyle name="40% - Accent4 4 9 2" xfId="24697" xr:uid="{68A0622D-F20B-4A6E-A9FF-DA03400B329A}"/>
    <cellStyle name="40% - Accent4 4 9 2 2" xfId="39668" xr:uid="{7F3180D2-0912-4FC2-8561-67893E0374C0}"/>
    <cellStyle name="40% - Accent4 4 9 3" xfId="32065" xr:uid="{9A98DAEC-A6A5-4EFC-99CB-71EB9C68ECC7}"/>
    <cellStyle name="40% - Accent4 5" xfId="242" xr:uid="{00000000-0005-0000-0000-000051000000}"/>
    <cellStyle name="40% - Accent4 5 2" xfId="7089" xr:uid="{00000000-0005-0000-0000-00003F0F0000}"/>
    <cellStyle name="40% - Accent4 5 2 2" xfId="7090" xr:uid="{00000000-0005-0000-0000-0000400F0000}"/>
    <cellStyle name="40% - Accent4 5 2 2 2" xfId="7091" xr:uid="{00000000-0005-0000-0000-0000410F0000}"/>
    <cellStyle name="40% - Accent4 5 2 2 2 2" xfId="7092" xr:uid="{00000000-0005-0000-0000-0000420F0000}"/>
    <cellStyle name="40% - Accent4 5 2 2 2 2 2" xfId="7093" xr:uid="{00000000-0005-0000-0000-0000430F0000}"/>
    <cellStyle name="40% - Accent4 5 2 2 2 2 2 2" xfId="24702" xr:uid="{3B4A65AE-AC9D-40F8-AC62-86D2A972EF70}"/>
    <cellStyle name="40% - Accent4 5 2 2 2 2 2 2 2" xfId="39673" xr:uid="{02D183FA-3C06-4F7D-8214-17914F099E36}"/>
    <cellStyle name="40% - Accent4 5 2 2 2 2 2 3" xfId="32070" xr:uid="{36F1B553-8417-4A25-95C8-3C1A5B36ED77}"/>
    <cellStyle name="40% - Accent4 5 2 2 2 2 3" xfId="7094" xr:uid="{00000000-0005-0000-0000-0000440F0000}"/>
    <cellStyle name="40% - Accent4 5 2 2 2 2 3 2" xfId="24703" xr:uid="{C0CC265A-A7B5-4E15-BF36-823A3D6DB992}"/>
    <cellStyle name="40% - Accent4 5 2 2 2 2 3 2 2" xfId="39674" xr:uid="{D09F1520-5DCF-446E-91C0-5E16AE065C74}"/>
    <cellStyle name="40% - Accent4 5 2 2 2 2 3 3" xfId="32071" xr:uid="{391EAD11-1D39-4321-BD39-F6D33589602B}"/>
    <cellStyle name="40% - Accent4 5 2 2 2 2 4" xfId="24701" xr:uid="{6255F993-C9A2-4368-8EAA-6299CADA5A63}"/>
    <cellStyle name="40% - Accent4 5 2 2 2 2 4 2" xfId="39672" xr:uid="{74B50425-D035-4AC9-9BC0-E3FDE891F8D4}"/>
    <cellStyle name="40% - Accent4 5 2 2 2 2 5" xfId="32069" xr:uid="{C6EE7649-CC79-44EB-A3D2-ADB2D6EC05EC}"/>
    <cellStyle name="40% - Accent4 5 2 2 2 3" xfId="7095" xr:uid="{00000000-0005-0000-0000-0000450F0000}"/>
    <cellStyle name="40% - Accent4 5 2 2 2 3 2" xfId="7096" xr:uid="{00000000-0005-0000-0000-0000460F0000}"/>
    <cellStyle name="40% - Accent4 5 2 2 2 3 2 2" xfId="24705" xr:uid="{DD3E9357-7D9E-47DD-B8CA-133FFCB3969D}"/>
    <cellStyle name="40% - Accent4 5 2 2 2 3 2 2 2" xfId="39676" xr:uid="{5FDB6C72-552A-4CBB-8649-20D72815283E}"/>
    <cellStyle name="40% - Accent4 5 2 2 2 3 2 3" xfId="32073" xr:uid="{DF44A795-048F-4749-9646-847AC8E16D1B}"/>
    <cellStyle name="40% - Accent4 5 2 2 2 3 3" xfId="24704" xr:uid="{5169BA7C-994E-499C-8649-6B8D261A8416}"/>
    <cellStyle name="40% - Accent4 5 2 2 2 3 3 2" xfId="39675" xr:uid="{9463C791-A5C5-4DE0-8A01-CECB10951F72}"/>
    <cellStyle name="40% - Accent4 5 2 2 2 3 4" xfId="32072" xr:uid="{97BB815E-D202-469A-BA11-8A5B040DCFCE}"/>
    <cellStyle name="40% - Accent4 5 2 2 2 4" xfId="7097" xr:uid="{00000000-0005-0000-0000-0000470F0000}"/>
    <cellStyle name="40% - Accent4 5 2 2 2 4 2" xfId="24706" xr:uid="{62F13800-9E4C-4C2B-859A-CD5FD6AE03C7}"/>
    <cellStyle name="40% - Accent4 5 2 2 2 4 2 2" xfId="39677" xr:uid="{ACFF1A67-2322-4870-A4C8-B061F0F36FB0}"/>
    <cellStyle name="40% - Accent4 5 2 2 2 4 3" xfId="32074" xr:uid="{67DDB0C5-5A53-4265-8846-354A985E27A8}"/>
    <cellStyle name="40% - Accent4 5 2 2 2 5" xfId="24700" xr:uid="{78294B67-30A9-486D-B2C7-A49EF1A3A20A}"/>
    <cellStyle name="40% - Accent4 5 2 2 2 5 2" xfId="39671" xr:uid="{F7D34118-E2F2-4342-827D-F01D513E4701}"/>
    <cellStyle name="40% - Accent4 5 2 2 2 6" xfId="32068" xr:uid="{D902708E-5F05-4EBC-9680-62CCEA37178D}"/>
    <cellStyle name="40% - Accent4 5 2 2 3" xfId="7098" xr:uid="{00000000-0005-0000-0000-0000480F0000}"/>
    <cellStyle name="40% - Accent4 5 2 2 3 2" xfId="7099" xr:uid="{00000000-0005-0000-0000-0000490F0000}"/>
    <cellStyle name="40% - Accent4 5 2 2 3 2 2" xfId="24708" xr:uid="{575CCA6B-0694-4830-806C-6699C893D323}"/>
    <cellStyle name="40% - Accent4 5 2 2 3 2 2 2" xfId="39679" xr:uid="{C0F0C346-9CFD-4D05-AD24-99C167B5A4FE}"/>
    <cellStyle name="40% - Accent4 5 2 2 3 2 3" xfId="32076" xr:uid="{C2591D9D-E02B-4BA9-A21B-00A5106D3CD9}"/>
    <cellStyle name="40% - Accent4 5 2 2 3 3" xfId="7100" xr:uid="{00000000-0005-0000-0000-00004A0F0000}"/>
    <cellStyle name="40% - Accent4 5 2 2 3 3 2" xfId="24709" xr:uid="{2C879FE3-FA33-4537-B04A-460155ACE495}"/>
    <cellStyle name="40% - Accent4 5 2 2 3 3 2 2" xfId="39680" xr:uid="{FF138FCC-A7C5-4B67-BBEF-EAB65F52EBCB}"/>
    <cellStyle name="40% - Accent4 5 2 2 3 3 3" xfId="32077" xr:uid="{7910969A-EC4E-452E-A127-9C155A798C80}"/>
    <cellStyle name="40% - Accent4 5 2 2 3 4" xfId="24707" xr:uid="{2773D5E0-B8A6-48CB-9055-618E0F7F8E03}"/>
    <cellStyle name="40% - Accent4 5 2 2 3 4 2" xfId="39678" xr:uid="{5385DE40-3404-435E-89F1-979CB94EAF70}"/>
    <cellStyle name="40% - Accent4 5 2 2 3 5" xfId="32075" xr:uid="{38BA60F1-1B7C-4331-84B6-39B5F73F31B5}"/>
    <cellStyle name="40% - Accent4 5 2 2 4" xfId="7101" xr:uid="{00000000-0005-0000-0000-00004B0F0000}"/>
    <cellStyle name="40% - Accent4 5 2 2 4 2" xfId="24710" xr:uid="{5FA1162A-50A9-4F20-9D41-758899922677}"/>
    <cellStyle name="40% - Accent4 5 2 2 4 2 2" xfId="39681" xr:uid="{5BCFF9D0-7459-43ED-B0B4-B492F6486B3D}"/>
    <cellStyle name="40% - Accent4 5 2 2 4 3" xfId="32078" xr:uid="{D78F53CD-63C9-498B-9AE9-6AE264C5034B}"/>
    <cellStyle name="40% - Accent4 5 2 2 5" xfId="7102" xr:uid="{00000000-0005-0000-0000-00004C0F0000}"/>
    <cellStyle name="40% - Accent4 5 2 2 5 2" xfId="7103" xr:uid="{00000000-0005-0000-0000-00004D0F0000}"/>
    <cellStyle name="40% - Accent4 5 2 2 5 2 2" xfId="24712" xr:uid="{C803158D-33AF-4791-8325-645CF7441E4F}"/>
    <cellStyle name="40% - Accent4 5 2 2 5 2 2 2" xfId="39683" xr:uid="{BDBAD610-FF7F-465D-AA04-4CB0A6B5DDEB}"/>
    <cellStyle name="40% - Accent4 5 2 2 5 2 3" xfId="32080" xr:uid="{9D56E244-FC97-4562-A5A9-E4B2B15918FB}"/>
    <cellStyle name="40% - Accent4 5 2 2 5 3" xfId="24711" xr:uid="{B76ADE88-F35D-473C-B467-03A93AB6E1C5}"/>
    <cellStyle name="40% - Accent4 5 2 2 5 3 2" xfId="39682" xr:uid="{39D64DDD-CD68-4822-92C7-0B6FF5F8DB75}"/>
    <cellStyle name="40% - Accent4 5 2 2 5 4" xfId="32079" xr:uid="{1CA2E3A4-5E5B-461F-A614-864091091461}"/>
    <cellStyle name="40% - Accent4 5 2 2 6" xfId="7104" xr:uid="{00000000-0005-0000-0000-00004E0F0000}"/>
    <cellStyle name="40% - Accent4 5 2 2 6 2" xfId="24713" xr:uid="{1212BA24-47F0-40A5-8B46-7F4693E8D5CD}"/>
    <cellStyle name="40% - Accent4 5 2 2 6 2 2" xfId="39684" xr:uid="{50696E7D-6DA3-4E06-B10E-994CAF3AA3AB}"/>
    <cellStyle name="40% - Accent4 5 2 2 6 3" xfId="32081" xr:uid="{7B8128D5-BCF6-4FC4-9D32-03DCFB41D812}"/>
    <cellStyle name="40% - Accent4 5 2 2 7" xfId="24699" xr:uid="{7994C52A-C63E-4CA7-A7CA-1E480E2D2345}"/>
    <cellStyle name="40% - Accent4 5 2 2 7 2" xfId="39670" xr:uid="{48CCD0D1-4ED4-4F47-950C-49525D183FC3}"/>
    <cellStyle name="40% - Accent4 5 2 2 8" xfId="32067" xr:uid="{769B7527-2930-48EE-8CC5-A4A8F4F222BE}"/>
    <cellStyle name="40% - Accent4 5 2 3" xfId="7105" xr:uid="{00000000-0005-0000-0000-00004F0F0000}"/>
    <cellStyle name="40% - Accent4 5 2 3 2" xfId="7106" xr:uid="{00000000-0005-0000-0000-0000500F0000}"/>
    <cellStyle name="40% - Accent4 5 2 3 2 2" xfId="7107" xr:uid="{00000000-0005-0000-0000-0000510F0000}"/>
    <cellStyle name="40% - Accent4 5 2 3 2 2 2" xfId="24716" xr:uid="{63A95E21-F70D-4C90-A21A-6ABCDA691B1B}"/>
    <cellStyle name="40% - Accent4 5 2 3 2 2 2 2" xfId="39687" xr:uid="{941C5284-C8BD-4EED-9663-06E55BB99379}"/>
    <cellStyle name="40% - Accent4 5 2 3 2 2 3" xfId="32084" xr:uid="{1F4AB48C-52B2-4017-98E2-83BCDC542B7C}"/>
    <cellStyle name="40% - Accent4 5 2 3 2 3" xfId="7108" xr:uid="{00000000-0005-0000-0000-0000520F0000}"/>
    <cellStyle name="40% - Accent4 5 2 3 2 3 2" xfId="24717" xr:uid="{C98F392D-AD9B-42F5-A6FC-4B220DE059FB}"/>
    <cellStyle name="40% - Accent4 5 2 3 2 3 2 2" xfId="39688" xr:uid="{56441BA2-2822-48B1-8B1B-C3663F03EEFF}"/>
    <cellStyle name="40% - Accent4 5 2 3 2 3 3" xfId="32085" xr:uid="{9C2E63BB-03F7-437F-BD24-DB90EB97866B}"/>
    <cellStyle name="40% - Accent4 5 2 3 2 4" xfId="24715" xr:uid="{B8411067-C469-452A-9204-D2FAB88F648F}"/>
    <cellStyle name="40% - Accent4 5 2 3 2 4 2" xfId="39686" xr:uid="{817E72D2-CE9B-4EF0-BCCA-804B501698E4}"/>
    <cellStyle name="40% - Accent4 5 2 3 2 5" xfId="32083" xr:uid="{C96B0DF6-A2FD-4609-864E-9B50EFA860BA}"/>
    <cellStyle name="40% - Accent4 5 2 3 3" xfId="7109" xr:uid="{00000000-0005-0000-0000-0000530F0000}"/>
    <cellStyle name="40% - Accent4 5 2 3 3 2" xfId="7110" xr:uid="{00000000-0005-0000-0000-0000540F0000}"/>
    <cellStyle name="40% - Accent4 5 2 3 3 2 2" xfId="24719" xr:uid="{5C3084CE-8BBF-4FCA-A6EA-60BFCF5E5336}"/>
    <cellStyle name="40% - Accent4 5 2 3 3 2 2 2" xfId="39690" xr:uid="{BCD0B6EA-D4D3-4035-85FC-D7805883786F}"/>
    <cellStyle name="40% - Accent4 5 2 3 3 2 3" xfId="32087" xr:uid="{03AE8967-7050-4149-A040-BC3997E058EE}"/>
    <cellStyle name="40% - Accent4 5 2 3 3 3" xfId="24718" xr:uid="{3E2F46C2-DBA9-4699-9CB5-7E919A34B502}"/>
    <cellStyle name="40% - Accent4 5 2 3 3 3 2" xfId="39689" xr:uid="{CC63EF4A-912D-4BA8-B95C-3E5DC1E77B1A}"/>
    <cellStyle name="40% - Accent4 5 2 3 3 4" xfId="32086" xr:uid="{08A2EDBE-1F8A-49BA-BB41-59B0B0B3C03D}"/>
    <cellStyle name="40% - Accent4 5 2 3 4" xfId="7111" xr:uid="{00000000-0005-0000-0000-0000550F0000}"/>
    <cellStyle name="40% - Accent4 5 2 3 4 2" xfId="24720" xr:uid="{D5AF3F41-2E87-4785-BB37-954F3501556E}"/>
    <cellStyle name="40% - Accent4 5 2 3 4 2 2" xfId="39691" xr:uid="{0DD998AE-E6E8-460B-A808-116F2C97C8EE}"/>
    <cellStyle name="40% - Accent4 5 2 3 4 3" xfId="32088" xr:uid="{4C4D60CB-AE0A-4C56-9C5D-AE7FC6D4ADB7}"/>
    <cellStyle name="40% - Accent4 5 2 3 5" xfId="24714" xr:uid="{0C748E13-C24E-40E4-A348-09CAD35F8A26}"/>
    <cellStyle name="40% - Accent4 5 2 3 5 2" xfId="39685" xr:uid="{D2F68F4E-CE83-45C9-9851-1D2DE5609351}"/>
    <cellStyle name="40% - Accent4 5 2 3 6" xfId="32082" xr:uid="{5EA59339-DD9F-495C-91CD-F8A5E104C8CF}"/>
    <cellStyle name="40% - Accent4 5 2 4" xfId="7112" xr:uid="{00000000-0005-0000-0000-0000560F0000}"/>
    <cellStyle name="40% - Accent4 5 2 5" xfId="7113" xr:uid="{00000000-0005-0000-0000-0000570F0000}"/>
    <cellStyle name="40% - Accent4 5 2 5 2" xfId="24721" xr:uid="{4B74BBC2-AC33-4646-A09F-396E536B3B56}"/>
    <cellStyle name="40% - Accent4 5 2 5 2 2" xfId="39692" xr:uid="{1022D320-D1A3-49DC-8959-C5EAB18C2759}"/>
    <cellStyle name="40% - Accent4 5 2 5 3" xfId="32089" xr:uid="{37E8E40B-F2D3-468E-9C8F-5404C0B130B0}"/>
    <cellStyle name="40% - Accent4 5 3" xfId="7114" xr:uid="{00000000-0005-0000-0000-0000580F0000}"/>
    <cellStyle name="40% - Accent4 5 3 2" xfId="7115" xr:uid="{00000000-0005-0000-0000-0000590F0000}"/>
    <cellStyle name="40% - Accent4 5 3 2 2" xfId="7116" xr:uid="{00000000-0005-0000-0000-00005A0F0000}"/>
    <cellStyle name="40% - Accent4 5 3 2 2 2" xfId="24724" xr:uid="{3620411E-8761-444E-9717-F9DBF54A2306}"/>
    <cellStyle name="40% - Accent4 5 3 2 2 2 2" xfId="39695" xr:uid="{85733285-6919-4FF6-AB45-C4B514F2BD90}"/>
    <cellStyle name="40% - Accent4 5 3 2 2 3" xfId="32092" xr:uid="{E6D37C37-C2CD-4850-9DC3-5BC2A8D58EE2}"/>
    <cellStyle name="40% - Accent4 5 3 2 3" xfId="7117" xr:uid="{00000000-0005-0000-0000-00005B0F0000}"/>
    <cellStyle name="40% - Accent4 5 3 2 3 2" xfId="24725" xr:uid="{311A4C3B-4C8D-470F-8A63-AEE073375CC3}"/>
    <cellStyle name="40% - Accent4 5 3 2 3 2 2" xfId="39696" xr:uid="{CA949D69-CC36-42A1-AE49-ABF10CDF247A}"/>
    <cellStyle name="40% - Accent4 5 3 2 3 3" xfId="32093" xr:uid="{6A27374E-7712-4222-B090-51E381C86EEB}"/>
    <cellStyle name="40% - Accent4 5 3 2 4" xfId="24723" xr:uid="{A1BCEFE1-2940-4A56-82CF-42AAD984EEF8}"/>
    <cellStyle name="40% - Accent4 5 3 2 4 2" xfId="39694" xr:uid="{C27E01E8-69F5-4A32-8CCF-D8694FE10EBA}"/>
    <cellStyle name="40% - Accent4 5 3 2 5" xfId="32091" xr:uid="{7B38A06A-B78F-474F-8523-23BBD1ED2EE2}"/>
    <cellStyle name="40% - Accent4 5 3 3" xfId="7118" xr:uid="{00000000-0005-0000-0000-00005C0F0000}"/>
    <cellStyle name="40% - Accent4 5 3 3 2" xfId="24726" xr:uid="{A2165F75-D230-4D37-90B8-9AE5F7B7C8C4}"/>
    <cellStyle name="40% - Accent4 5 3 3 2 2" xfId="39697" xr:uid="{B79F0363-F4F5-42FE-A812-ECBFDDDFFD64}"/>
    <cellStyle name="40% - Accent4 5 3 3 3" xfId="32094" xr:uid="{9B0B2714-67CF-4446-ADBF-1B085B6A2185}"/>
    <cellStyle name="40% - Accent4 5 3 4" xfId="7119" xr:uid="{00000000-0005-0000-0000-00005D0F0000}"/>
    <cellStyle name="40% - Accent4 5 3 4 2" xfId="7120" xr:uid="{00000000-0005-0000-0000-00005E0F0000}"/>
    <cellStyle name="40% - Accent4 5 3 4 2 2" xfId="24728" xr:uid="{9C9026F6-CFF2-4A45-A16F-FC86C55CE55C}"/>
    <cellStyle name="40% - Accent4 5 3 4 2 2 2" xfId="39699" xr:uid="{F2D96C7E-072F-48EC-AABA-CB80575E5A15}"/>
    <cellStyle name="40% - Accent4 5 3 4 2 3" xfId="32096" xr:uid="{DFF7BFB6-4E7D-49CE-979F-9647A972BA13}"/>
    <cellStyle name="40% - Accent4 5 3 4 3" xfId="24727" xr:uid="{B85B9D92-BCA5-427A-988A-8726E3F17C29}"/>
    <cellStyle name="40% - Accent4 5 3 4 3 2" xfId="39698" xr:uid="{5BB093FD-A0D9-431A-920C-D17A2E4B02C5}"/>
    <cellStyle name="40% - Accent4 5 3 4 4" xfId="32095" xr:uid="{CE41E941-FAA7-4F3D-8BBE-663DD836CDFC}"/>
    <cellStyle name="40% - Accent4 5 3 5" xfId="7121" xr:uid="{00000000-0005-0000-0000-00005F0F0000}"/>
    <cellStyle name="40% - Accent4 5 3 5 2" xfId="24729" xr:uid="{8787CEE8-F3D3-4889-8512-E6BC93FD747B}"/>
    <cellStyle name="40% - Accent4 5 3 5 2 2" xfId="39700" xr:uid="{3C1D0CC9-62D1-4FCB-85E0-5A7D38317C52}"/>
    <cellStyle name="40% - Accent4 5 3 5 3" xfId="32097" xr:uid="{1F0B7EEF-7C6F-481B-9301-DE45E9BFA97A}"/>
    <cellStyle name="40% - Accent4 5 3 6" xfId="24722" xr:uid="{5AF0AC0B-47BC-4AF4-8606-29636F5FD670}"/>
    <cellStyle name="40% - Accent4 5 3 6 2" xfId="39693" xr:uid="{42EC2961-F68A-40C8-93D4-56500E154CDD}"/>
    <cellStyle name="40% - Accent4 5 3 7" xfId="32090" xr:uid="{EBA5BA65-245B-4576-A606-6D88A541DBCC}"/>
    <cellStyle name="40% - Accent4 5 4" xfId="7122" xr:uid="{00000000-0005-0000-0000-0000600F0000}"/>
    <cellStyle name="40% - Accent4 5 4 2" xfId="7123" xr:uid="{00000000-0005-0000-0000-0000610F0000}"/>
    <cellStyle name="40% - Accent4 5 4 2 2" xfId="7124" xr:uid="{00000000-0005-0000-0000-0000620F0000}"/>
    <cellStyle name="40% - Accent4 5 4 2 2 2" xfId="24732" xr:uid="{714DFF8B-32A8-4A23-8CF4-1819E6F837C0}"/>
    <cellStyle name="40% - Accent4 5 4 2 2 2 2" xfId="39703" xr:uid="{AA2EB579-3FED-4C62-BD04-39DF679C56B3}"/>
    <cellStyle name="40% - Accent4 5 4 2 2 3" xfId="32100" xr:uid="{50288214-8843-4012-BB75-58AB8118424D}"/>
    <cellStyle name="40% - Accent4 5 4 2 3" xfId="7125" xr:uid="{00000000-0005-0000-0000-0000630F0000}"/>
    <cellStyle name="40% - Accent4 5 4 2 3 2" xfId="24733" xr:uid="{EFDF4BAB-C693-4B5C-A3BB-DD077E9184CB}"/>
    <cellStyle name="40% - Accent4 5 4 2 3 2 2" xfId="39704" xr:uid="{8778E9B8-829D-4F3D-A234-3E915AD5291E}"/>
    <cellStyle name="40% - Accent4 5 4 2 3 3" xfId="32101" xr:uid="{8C0F1D49-E33D-4C81-BEB9-9B91A385803E}"/>
    <cellStyle name="40% - Accent4 5 4 2 4" xfId="24731" xr:uid="{F1BF7DCA-12B6-4AB9-8974-FEA88658EF5B}"/>
    <cellStyle name="40% - Accent4 5 4 2 4 2" xfId="39702" xr:uid="{05BE9057-1368-446A-9137-6A0C0445A782}"/>
    <cellStyle name="40% - Accent4 5 4 2 5" xfId="32099" xr:uid="{40CA4C0F-C905-4D61-9F80-F1F68DBB2DA9}"/>
    <cellStyle name="40% - Accent4 5 4 3" xfId="7126" xr:uid="{00000000-0005-0000-0000-0000640F0000}"/>
    <cellStyle name="40% - Accent4 5 4 3 2" xfId="7127" xr:uid="{00000000-0005-0000-0000-0000650F0000}"/>
    <cellStyle name="40% - Accent4 5 4 3 2 2" xfId="24735" xr:uid="{67E3CE55-F3DD-45CD-9405-37CB68FA7987}"/>
    <cellStyle name="40% - Accent4 5 4 3 2 2 2" xfId="39706" xr:uid="{5047CF6A-9737-4149-AA42-52C50A8831AE}"/>
    <cellStyle name="40% - Accent4 5 4 3 2 3" xfId="32103" xr:uid="{F9378362-B620-4151-82EA-E0D4163C274B}"/>
    <cellStyle name="40% - Accent4 5 4 3 3" xfId="24734" xr:uid="{55BA54D6-CA86-4229-856E-2E0C4643D277}"/>
    <cellStyle name="40% - Accent4 5 4 3 3 2" xfId="39705" xr:uid="{6471CF19-71EF-4682-9F1B-54DCC94509E1}"/>
    <cellStyle name="40% - Accent4 5 4 3 4" xfId="32102" xr:uid="{D0F58330-2D90-4F8E-9B0A-F17140D91DD5}"/>
    <cellStyle name="40% - Accent4 5 4 4" xfId="7128" xr:uid="{00000000-0005-0000-0000-0000660F0000}"/>
    <cellStyle name="40% - Accent4 5 4 4 2" xfId="24736" xr:uid="{4ADDC02E-D399-42B1-87F1-C4A08E72D1A3}"/>
    <cellStyle name="40% - Accent4 5 4 4 2 2" xfId="39707" xr:uid="{DAD766CC-ECA1-4A50-A2A3-81E4B5079032}"/>
    <cellStyle name="40% - Accent4 5 4 4 3" xfId="32104" xr:uid="{B76605BB-FC60-41F3-97B9-8B7F4EEE0732}"/>
    <cellStyle name="40% - Accent4 5 4 5" xfId="24730" xr:uid="{10046A69-DEE0-4260-ABDD-D88D71F938B4}"/>
    <cellStyle name="40% - Accent4 5 4 5 2" xfId="39701" xr:uid="{3259DFCC-BCB6-4AB5-B69E-44AE0E37B4CF}"/>
    <cellStyle name="40% - Accent4 5 4 6" xfId="32098" xr:uid="{2C7DFC58-86C2-46A4-B99E-0DB05C26A383}"/>
    <cellStyle name="40% - Accent4 5 5" xfId="7129" xr:uid="{00000000-0005-0000-0000-0000670F0000}"/>
    <cellStyle name="40% - Accent4 5 5 2" xfId="7130" xr:uid="{00000000-0005-0000-0000-0000680F0000}"/>
    <cellStyle name="40% - Accent4 5 5 2 2" xfId="24738" xr:uid="{09A94A35-6705-451A-B202-C4D7C98B00E1}"/>
    <cellStyle name="40% - Accent4 5 5 2 2 2" xfId="39709" xr:uid="{74CFE328-8C2D-4ADE-900D-BFA04BACE56B}"/>
    <cellStyle name="40% - Accent4 5 5 2 3" xfId="32106" xr:uid="{C36F14EE-0B10-4629-A454-86C083028C07}"/>
    <cellStyle name="40% - Accent4 5 5 3" xfId="7131" xr:uid="{00000000-0005-0000-0000-0000690F0000}"/>
    <cellStyle name="40% - Accent4 5 5 3 2" xfId="24739" xr:uid="{7F70ADE9-D909-47A6-8AF5-C2D8D46A0BFF}"/>
    <cellStyle name="40% - Accent4 5 5 3 2 2" xfId="39710" xr:uid="{38D46A82-A908-41A9-B983-10BFB4E5D8FD}"/>
    <cellStyle name="40% - Accent4 5 5 3 3" xfId="32107" xr:uid="{4015E1BE-63E6-443F-A277-2A86EFB7B395}"/>
    <cellStyle name="40% - Accent4 5 5 4" xfId="24737" xr:uid="{67CF56BE-3A69-465F-945D-76603D20F524}"/>
    <cellStyle name="40% - Accent4 5 5 4 2" xfId="39708" xr:uid="{3B227386-5584-4133-B8E7-16A4A9C58E91}"/>
    <cellStyle name="40% - Accent4 5 5 5" xfId="32105" xr:uid="{723E49FE-2698-4CC0-B910-9C82992B6B6C}"/>
    <cellStyle name="40% - Accent4 5 6" xfId="7132" xr:uid="{00000000-0005-0000-0000-00006A0F0000}"/>
    <cellStyle name="40% - Accent4 5 6 2" xfId="24740" xr:uid="{C9A41786-C460-4BBB-B575-233B9BE0764C}"/>
    <cellStyle name="40% - Accent4 5 6 2 2" xfId="39711" xr:uid="{434D45EE-92A1-4A10-9BD2-71B58F74FAA6}"/>
    <cellStyle name="40% - Accent4 5 6 3" xfId="32108" xr:uid="{9855DA3D-0075-46D2-9E7F-58B3F4415F04}"/>
    <cellStyle name="40% - Accent4 5 7" xfId="7133" xr:uid="{00000000-0005-0000-0000-00006B0F0000}"/>
    <cellStyle name="40% - Accent4 5 7 2" xfId="7134" xr:uid="{00000000-0005-0000-0000-00006C0F0000}"/>
    <cellStyle name="40% - Accent4 5 7 2 2" xfId="24742" xr:uid="{E1573024-6D6B-4781-9079-3838D83F2824}"/>
    <cellStyle name="40% - Accent4 5 7 2 2 2" xfId="39713" xr:uid="{09835B95-83DD-401B-91B6-C1687B592383}"/>
    <cellStyle name="40% - Accent4 5 7 2 3" xfId="32110" xr:uid="{E9BA61AB-F785-4401-AF86-1D605BCCB805}"/>
    <cellStyle name="40% - Accent4 5 7 3" xfId="24741" xr:uid="{5AD349B5-CC75-4649-961C-F9373002C57C}"/>
    <cellStyle name="40% - Accent4 5 7 3 2" xfId="39712" xr:uid="{C4D6AD7B-6D85-42A1-9970-0BEF4AA18E0D}"/>
    <cellStyle name="40% - Accent4 5 7 4" xfId="32109" xr:uid="{D831A6C5-10EF-428B-B9E2-28A7AC0D7E68}"/>
    <cellStyle name="40% - Accent4 5 8" xfId="7135" xr:uid="{00000000-0005-0000-0000-00006D0F0000}"/>
    <cellStyle name="40% - Accent4 5 8 2" xfId="24743" xr:uid="{21336857-3FD2-4FC7-97AA-F50DEFB266C0}"/>
    <cellStyle name="40% - Accent4 5 8 2 2" xfId="39714" xr:uid="{01BAE934-2A1A-4DFB-8917-E56B4F798535}"/>
    <cellStyle name="40% - Accent4 5 8 3" xfId="32111" xr:uid="{1087123E-49B3-4F9D-A4F3-1F1642E2409D}"/>
    <cellStyle name="40% - Accent4 5 9" xfId="7088" xr:uid="{00000000-0005-0000-0000-00003E0F0000}"/>
    <cellStyle name="40% - Accent4 5 9 2" xfId="24698" xr:uid="{FA28B49E-E2D5-4DBB-B430-038EC4052D47}"/>
    <cellStyle name="40% - Accent4 5 9 2 2" xfId="39669" xr:uid="{B0BDB108-8082-4410-AAFE-4967C20F8631}"/>
    <cellStyle name="40% - Accent4 5 9 3" xfId="32066" xr:uid="{3585A3D8-CB3E-43EE-8826-BA6C77B5FA35}"/>
    <cellStyle name="40% - Accent4 6" xfId="243" xr:uid="{00000000-0005-0000-0000-000052000000}"/>
    <cellStyle name="40% - Accent4 6 2" xfId="7136" xr:uid="{00000000-0005-0000-0000-00006F0F0000}"/>
    <cellStyle name="40% - Accent4 6 2 2" xfId="7137" xr:uid="{00000000-0005-0000-0000-0000700F0000}"/>
    <cellStyle name="40% - Accent4 6 2 2 2" xfId="7138" xr:uid="{00000000-0005-0000-0000-0000710F0000}"/>
    <cellStyle name="40% - Accent4 6 2 2 2 2" xfId="7139" xr:uid="{00000000-0005-0000-0000-0000720F0000}"/>
    <cellStyle name="40% - Accent4 6 2 2 2 2 2" xfId="24747" xr:uid="{970787E3-7A27-4962-A51E-440351F8EBD0}"/>
    <cellStyle name="40% - Accent4 6 2 2 2 2 2 2" xfId="39718" xr:uid="{7064ED8F-5EF8-4CB6-973C-BF217A24D368}"/>
    <cellStyle name="40% - Accent4 6 2 2 2 2 3" xfId="32115" xr:uid="{41DE4BE9-7D45-4C71-9664-68CD8935FF77}"/>
    <cellStyle name="40% - Accent4 6 2 2 2 3" xfId="7140" xr:uid="{00000000-0005-0000-0000-0000730F0000}"/>
    <cellStyle name="40% - Accent4 6 2 2 2 3 2" xfId="24748" xr:uid="{5CBD18C9-8C7A-4482-AE36-C26559265BD9}"/>
    <cellStyle name="40% - Accent4 6 2 2 2 3 2 2" xfId="39719" xr:uid="{B49D2C71-E665-4618-B5AB-5858E254C3EF}"/>
    <cellStyle name="40% - Accent4 6 2 2 2 3 3" xfId="32116" xr:uid="{37C201A9-EF07-4622-BDED-0CE492CBC7A7}"/>
    <cellStyle name="40% - Accent4 6 2 2 2 4" xfId="24746" xr:uid="{F6FB51A9-64DA-4812-9085-C8431F71BA8A}"/>
    <cellStyle name="40% - Accent4 6 2 2 2 4 2" xfId="39717" xr:uid="{22B22ACB-8167-4B61-AE97-091F85B5FB5E}"/>
    <cellStyle name="40% - Accent4 6 2 2 2 5" xfId="32114" xr:uid="{A696E270-526B-4FCC-A88A-E2A9D2B83275}"/>
    <cellStyle name="40% - Accent4 6 2 2 3" xfId="7141" xr:uid="{00000000-0005-0000-0000-0000740F0000}"/>
    <cellStyle name="40% - Accent4 6 2 2 3 2" xfId="7142" xr:uid="{00000000-0005-0000-0000-0000750F0000}"/>
    <cellStyle name="40% - Accent4 6 2 2 3 2 2" xfId="24750" xr:uid="{2E8F4362-60D0-46CC-A79D-C21861171551}"/>
    <cellStyle name="40% - Accent4 6 2 2 3 2 2 2" xfId="39721" xr:uid="{6323BCDC-229B-4A94-BE55-7110B47EBA47}"/>
    <cellStyle name="40% - Accent4 6 2 2 3 2 3" xfId="32118" xr:uid="{61F699FF-9A80-4A1E-844C-5D1DD97DADDE}"/>
    <cellStyle name="40% - Accent4 6 2 2 3 3" xfId="24749" xr:uid="{290F27C1-F33F-4102-9A5C-A6A0F79A50B3}"/>
    <cellStyle name="40% - Accent4 6 2 2 3 3 2" xfId="39720" xr:uid="{78A5FAA8-1E18-45B9-995F-395A32B51C58}"/>
    <cellStyle name="40% - Accent4 6 2 2 3 4" xfId="32117" xr:uid="{55AC2545-2A70-497C-9261-F5DAD9296492}"/>
    <cellStyle name="40% - Accent4 6 2 2 4" xfId="7143" xr:uid="{00000000-0005-0000-0000-0000760F0000}"/>
    <cellStyle name="40% - Accent4 6 2 2 4 2" xfId="24751" xr:uid="{A5F7289E-AB9F-40B5-9CDC-827D7486F24B}"/>
    <cellStyle name="40% - Accent4 6 2 2 4 2 2" xfId="39722" xr:uid="{BD78467C-A9F3-4924-96EA-C01941BE921A}"/>
    <cellStyle name="40% - Accent4 6 2 2 4 3" xfId="32119" xr:uid="{E2219687-E6D1-41B3-9D12-EF3236A09034}"/>
    <cellStyle name="40% - Accent4 6 2 2 5" xfId="24745" xr:uid="{F5F6FE93-33D1-4992-B4B3-548F20628AFA}"/>
    <cellStyle name="40% - Accent4 6 2 2 5 2" xfId="39716" xr:uid="{9A9E5572-E87A-4046-A193-5736025EEA05}"/>
    <cellStyle name="40% - Accent4 6 2 2 6" xfId="32113" xr:uid="{8452F784-C62A-4BB0-AF51-2197E6BF49BE}"/>
    <cellStyle name="40% - Accent4 6 2 3" xfId="7144" xr:uid="{00000000-0005-0000-0000-0000770F0000}"/>
    <cellStyle name="40% - Accent4 6 2 3 2" xfId="7145" xr:uid="{00000000-0005-0000-0000-0000780F0000}"/>
    <cellStyle name="40% - Accent4 6 2 3 2 2" xfId="24753" xr:uid="{D4E4733A-F0C1-4CBB-A8EC-E60C4C726C0E}"/>
    <cellStyle name="40% - Accent4 6 2 3 2 2 2" xfId="39724" xr:uid="{A7166DFB-40B0-4F04-BD53-AEE28EBE1AA2}"/>
    <cellStyle name="40% - Accent4 6 2 3 2 3" xfId="32121" xr:uid="{BCBA230F-E372-4B8A-8ECA-45583DDCAEB5}"/>
    <cellStyle name="40% - Accent4 6 2 3 3" xfId="7146" xr:uid="{00000000-0005-0000-0000-0000790F0000}"/>
    <cellStyle name="40% - Accent4 6 2 3 3 2" xfId="24754" xr:uid="{A9944AEF-9EAC-4545-AD09-7FB51BCA540B}"/>
    <cellStyle name="40% - Accent4 6 2 3 3 2 2" xfId="39725" xr:uid="{ADC35ABE-C7DE-4D68-B3B0-D729814CF6F7}"/>
    <cellStyle name="40% - Accent4 6 2 3 3 3" xfId="32122" xr:uid="{F0F46AB6-8382-4D86-A904-C30BD3DA0937}"/>
    <cellStyle name="40% - Accent4 6 2 3 4" xfId="24752" xr:uid="{73B4EEE7-2437-4C55-A6D7-C456AC648101}"/>
    <cellStyle name="40% - Accent4 6 2 3 4 2" xfId="39723" xr:uid="{753F16A1-B96D-458A-AF4C-CF53B70DC9C3}"/>
    <cellStyle name="40% - Accent4 6 2 3 5" xfId="32120" xr:uid="{A1A610E0-B38C-4047-9650-328D75CC14DF}"/>
    <cellStyle name="40% - Accent4 6 2 4" xfId="7147" xr:uid="{00000000-0005-0000-0000-00007A0F0000}"/>
    <cellStyle name="40% - Accent4 6 2 4 2" xfId="24755" xr:uid="{1D67F844-7AC5-4928-BA08-16D2800FF632}"/>
    <cellStyle name="40% - Accent4 6 2 4 2 2" xfId="39726" xr:uid="{AC901F54-DD34-4A17-A595-33281058B097}"/>
    <cellStyle name="40% - Accent4 6 2 4 3" xfId="32123" xr:uid="{262BF929-EE6B-4434-935F-B78304B1311D}"/>
    <cellStyle name="40% - Accent4 6 2 5" xfId="7148" xr:uid="{00000000-0005-0000-0000-00007B0F0000}"/>
    <cellStyle name="40% - Accent4 6 2 5 2" xfId="7149" xr:uid="{00000000-0005-0000-0000-00007C0F0000}"/>
    <cellStyle name="40% - Accent4 6 2 5 2 2" xfId="24757" xr:uid="{11D63DB0-F05D-4E63-9CF7-1819610DFB7B}"/>
    <cellStyle name="40% - Accent4 6 2 5 2 2 2" xfId="39728" xr:uid="{3DF8980E-C8E6-44F9-9059-52D50193C863}"/>
    <cellStyle name="40% - Accent4 6 2 5 2 3" xfId="32125" xr:uid="{60E8CEB6-6832-4B50-9707-19D973925FF0}"/>
    <cellStyle name="40% - Accent4 6 2 5 3" xfId="24756" xr:uid="{D85860C9-B334-4027-B03F-A4209D2052A4}"/>
    <cellStyle name="40% - Accent4 6 2 5 3 2" xfId="39727" xr:uid="{DF91B883-C005-4004-A2B1-68B725FA155B}"/>
    <cellStyle name="40% - Accent4 6 2 5 4" xfId="32124" xr:uid="{A8860933-2EC1-4910-B772-0458779A0483}"/>
    <cellStyle name="40% - Accent4 6 2 6" xfId="7150" xr:uid="{00000000-0005-0000-0000-00007D0F0000}"/>
    <cellStyle name="40% - Accent4 6 2 6 2" xfId="24758" xr:uid="{0DD6F4B5-4D30-41C2-8156-94503D720741}"/>
    <cellStyle name="40% - Accent4 6 2 6 2 2" xfId="39729" xr:uid="{DB8B2CE7-65F5-4D23-B1B3-7A48E8DAC721}"/>
    <cellStyle name="40% - Accent4 6 2 6 3" xfId="32126" xr:uid="{669E980E-DE1C-4E3B-8E4E-78CCB2AB7DFC}"/>
    <cellStyle name="40% - Accent4 6 2 7" xfId="24744" xr:uid="{88B47658-AFF8-41A1-9177-596351352348}"/>
    <cellStyle name="40% - Accent4 6 2 7 2" xfId="39715" xr:uid="{D64E3B09-7C22-4A7C-8155-CACADA85199A}"/>
    <cellStyle name="40% - Accent4 6 2 8" xfId="32112" xr:uid="{64F96C63-4D4C-42AB-B3F2-C770899DEC24}"/>
    <cellStyle name="40% - Accent4 6 3" xfId="7151" xr:uid="{00000000-0005-0000-0000-00007E0F0000}"/>
    <cellStyle name="40% - Accent4 6 3 2" xfId="7152" xr:uid="{00000000-0005-0000-0000-00007F0F0000}"/>
    <cellStyle name="40% - Accent4 6 3 2 2" xfId="7153" xr:uid="{00000000-0005-0000-0000-0000800F0000}"/>
    <cellStyle name="40% - Accent4 6 3 2 2 2" xfId="24761" xr:uid="{CBACF901-5D17-452E-BBA8-B2EF24868955}"/>
    <cellStyle name="40% - Accent4 6 3 2 2 2 2" xfId="39732" xr:uid="{43FEB7E5-F7EB-4DA6-B041-6CDCCEC0716C}"/>
    <cellStyle name="40% - Accent4 6 3 2 2 3" xfId="32129" xr:uid="{DA27948B-7938-44ED-8CA9-D7681A922514}"/>
    <cellStyle name="40% - Accent4 6 3 2 3" xfId="7154" xr:uid="{00000000-0005-0000-0000-0000810F0000}"/>
    <cellStyle name="40% - Accent4 6 3 2 3 2" xfId="24762" xr:uid="{A5AAEA16-DBD5-4C58-80FD-47D45C8BDB68}"/>
    <cellStyle name="40% - Accent4 6 3 2 3 2 2" xfId="39733" xr:uid="{CF3C6247-8026-4DF2-B32E-6CD62612AF98}"/>
    <cellStyle name="40% - Accent4 6 3 2 3 3" xfId="32130" xr:uid="{E1E5CF53-9D67-463A-905F-60723B0651DC}"/>
    <cellStyle name="40% - Accent4 6 3 2 4" xfId="24760" xr:uid="{D824F6BE-58FC-45C8-A50A-54967C3F9987}"/>
    <cellStyle name="40% - Accent4 6 3 2 4 2" xfId="39731" xr:uid="{3176292C-8719-469D-9881-92F27D75536F}"/>
    <cellStyle name="40% - Accent4 6 3 2 5" xfId="32128" xr:uid="{75025DEA-C518-4690-A9EC-2080610C780E}"/>
    <cellStyle name="40% - Accent4 6 3 3" xfId="7155" xr:uid="{00000000-0005-0000-0000-0000820F0000}"/>
    <cellStyle name="40% - Accent4 6 3 3 2" xfId="7156" xr:uid="{00000000-0005-0000-0000-0000830F0000}"/>
    <cellStyle name="40% - Accent4 6 3 3 2 2" xfId="24764" xr:uid="{88D72FB8-5C73-44C5-972F-8DAC2069727A}"/>
    <cellStyle name="40% - Accent4 6 3 3 2 2 2" xfId="39735" xr:uid="{25C9FEEC-FD5B-4BE9-9180-58C27B305424}"/>
    <cellStyle name="40% - Accent4 6 3 3 2 3" xfId="32132" xr:uid="{D54B657A-3DA4-48B7-B070-AC15999C16A7}"/>
    <cellStyle name="40% - Accent4 6 3 3 3" xfId="24763" xr:uid="{BD9755C3-7352-49F4-A347-02AB7FE63E51}"/>
    <cellStyle name="40% - Accent4 6 3 3 3 2" xfId="39734" xr:uid="{9C188D89-A48E-4D70-BD50-6AA88A891703}"/>
    <cellStyle name="40% - Accent4 6 3 3 4" xfId="32131" xr:uid="{F65E60FA-7953-490D-9305-D3C66F2A6FF4}"/>
    <cellStyle name="40% - Accent4 6 3 4" xfId="7157" xr:uid="{00000000-0005-0000-0000-0000840F0000}"/>
    <cellStyle name="40% - Accent4 6 3 4 2" xfId="24765" xr:uid="{8E44ED9C-FCD3-4DCA-BBF9-2E6D41576FCC}"/>
    <cellStyle name="40% - Accent4 6 3 4 2 2" xfId="39736" xr:uid="{B7358E98-8881-4525-9283-E83554025857}"/>
    <cellStyle name="40% - Accent4 6 3 4 3" xfId="32133" xr:uid="{A4AC0591-E68A-4491-BFA6-A4C1B67E2089}"/>
    <cellStyle name="40% - Accent4 6 3 5" xfId="24759" xr:uid="{19B5BF75-97D4-4697-B0E5-4127BF47B814}"/>
    <cellStyle name="40% - Accent4 6 3 5 2" xfId="39730" xr:uid="{62021300-DFC8-42A5-8E73-E261E2BE0590}"/>
    <cellStyle name="40% - Accent4 6 3 6" xfId="32127" xr:uid="{9E521561-4FB7-4870-9AF2-7FC11F11D668}"/>
    <cellStyle name="40% - Accent4 6 4" xfId="7158" xr:uid="{00000000-0005-0000-0000-0000850F0000}"/>
    <cellStyle name="40% - Accent4 6 5" xfId="7159" xr:uid="{00000000-0005-0000-0000-0000860F0000}"/>
    <cellStyle name="40% - Accent4 6 5 2" xfId="24766" xr:uid="{1601D691-5EB9-409C-8AC2-F36099499DE3}"/>
    <cellStyle name="40% - Accent4 6 5 2 2" xfId="39737" xr:uid="{D26F642A-0EF7-4A25-A0AC-EDFFB67AFECA}"/>
    <cellStyle name="40% - Accent4 6 5 3" xfId="32134" xr:uid="{6313E8BF-B6C2-4305-86C0-AA1EFCD8585E}"/>
    <cellStyle name="40% - Accent4 7" xfId="244" xr:uid="{00000000-0005-0000-0000-000053000000}"/>
    <cellStyle name="40% - Accent4 7 2" xfId="7160" xr:uid="{00000000-0005-0000-0000-0000880F0000}"/>
    <cellStyle name="40% - Accent4 7 2 2" xfId="24767" xr:uid="{80497184-BCD0-408A-9FBD-D21E4874FB54}"/>
    <cellStyle name="40% - Accent4 7 2 2 2" xfId="39738" xr:uid="{3255D3B6-0CEE-4F59-BB51-4F66080EF9CC}"/>
    <cellStyle name="40% - Accent4 7 2 3" xfId="32135" xr:uid="{8E79E2B8-39F0-4F6E-8C79-3ED437DF8811}"/>
    <cellStyle name="40% - Accent4 7 3" xfId="7161" xr:uid="{00000000-0005-0000-0000-0000890F0000}"/>
    <cellStyle name="40% - Accent4 7 4" xfId="7162" xr:uid="{00000000-0005-0000-0000-00008A0F0000}"/>
    <cellStyle name="40% - Accent4 7 4 2" xfId="24768" xr:uid="{A5B70495-DAAA-41F9-BB03-9B589D81097D}"/>
    <cellStyle name="40% - Accent4 7 4 2 2" xfId="39739" xr:uid="{650DDDED-1836-4C4C-978A-4E505CCD05BA}"/>
    <cellStyle name="40% - Accent4 7 4 3" xfId="32136" xr:uid="{C0F08C7E-5C16-4A7C-80AC-01FA097267B0}"/>
    <cellStyle name="40% - Accent4 8" xfId="7163" xr:uid="{00000000-0005-0000-0000-00008B0F0000}"/>
    <cellStyle name="40% - Accent4 8 2" xfId="7164" xr:uid="{00000000-0005-0000-0000-00008C0F0000}"/>
    <cellStyle name="40% - Accent4 8 2 2" xfId="7165" xr:uid="{00000000-0005-0000-0000-00008D0F0000}"/>
    <cellStyle name="40% - Accent4 8 2 2 2" xfId="24771" xr:uid="{2EFDC62F-4661-4DC5-A081-FF802485D87D}"/>
    <cellStyle name="40% - Accent4 8 2 2 2 2" xfId="39742" xr:uid="{0C42CDAA-43D5-4AFA-9C7E-A94F7B915F0C}"/>
    <cellStyle name="40% - Accent4 8 2 2 3" xfId="32139" xr:uid="{437C15B6-8942-44BA-B2C5-1ECE6511FD5B}"/>
    <cellStyle name="40% - Accent4 8 2 3" xfId="7166" xr:uid="{00000000-0005-0000-0000-00008E0F0000}"/>
    <cellStyle name="40% - Accent4 8 2 3 2" xfId="7167" xr:uid="{00000000-0005-0000-0000-00008F0F0000}"/>
    <cellStyle name="40% - Accent4 8 2 3 2 2" xfId="24773" xr:uid="{C8271B2B-51DE-4E0F-A6AF-A4EEE0E7B20D}"/>
    <cellStyle name="40% - Accent4 8 2 3 2 2 2" xfId="39744" xr:uid="{05921EE6-41A2-44C6-863B-ACE870E8000A}"/>
    <cellStyle name="40% - Accent4 8 2 3 2 3" xfId="32141" xr:uid="{8140FD40-97C4-4A39-9A7D-5CB75734D8BD}"/>
    <cellStyle name="40% - Accent4 8 2 3 3" xfId="24772" xr:uid="{05E12679-78B8-4DB7-985F-DADB1BDDBD56}"/>
    <cellStyle name="40% - Accent4 8 2 3 3 2" xfId="39743" xr:uid="{D57B1ED3-12A1-4159-8253-7073CB259432}"/>
    <cellStyle name="40% - Accent4 8 2 3 4" xfId="32140" xr:uid="{2BE61793-1143-4C10-B3D3-D1527709C03B}"/>
    <cellStyle name="40% - Accent4 8 2 4" xfId="24770" xr:uid="{0A74AA70-69A4-4D13-9FBD-9C9434A97942}"/>
    <cellStyle name="40% - Accent4 8 2 4 2" xfId="39741" xr:uid="{0D87BEF6-DB93-496C-9BBE-682664988726}"/>
    <cellStyle name="40% - Accent4 8 2 5" xfId="32138" xr:uid="{F5D53234-8A14-4E40-9600-88991E71AEE1}"/>
    <cellStyle name="40% - Accent4 8 3" xfId="7168" xr:uid="{00000000-0005-0000-0000-0000900F0000}"/>
    <cellStyle name="40% - Accent4 8 3 2" xfId="24774" xr:uid="{485C34DB-C7E3-4463-A71E-FFFA4333CF74}"/>
    <cellStyle name="40% - Accent4 8 3 2 2" xfId="39745" xr:uid="{CC424CF0-F0FE-40EA-945D-1B43DD7228C1}"/>
    <cellStyle name="40% - Accent4 8 3 3" xfId="32142" xr:uid="{E0B3F5B0-C70B-4075-84F1-B3BC3DCA60AF}"/>
    <cellStyle name="40% - Accent4 8 4" xfId="7169" xr:uid="{00000000-0005-0000-0000-0000910F0000}"/>
    <cellStyle name="40% - Accent4 8 4 2" xfId="7170" xr:uid="{00000000-0005-0000-0000-0000920F0000}"/>
    <cellStyle name="40% - Accent4 8 4 2 2" xfId="24776" xr:uid="{14DD7348-AE96-4F31-9800-0A024BD530CD}"/>
    <cellStyle name="40% - Accent4 8 4 2 2 2" xfId="39747" xr:uid="{E6CA19C8-031C-46B5-A49B-D51F375F0D41}"/>
    <cellStyle name="40% - Accent4 8 4 2 3" xfId="32144" xr:uid="{E693B482-6B93-4659-BC56-46B8D8BA4978}"/>
    <cellStyle name="40% - Accent4 8 4 3" xfId="24775" xr:uid="{31B49B5E-EE57-49C6-BE21-1274C7C262AA}"/>
    <cellStyle name="40% - Accent4 8 4 3 2" xfId="39746" xr:uid="{AD0C8ACA-8C62-437E-8879-CF182943D3D3}"/>
    <cellStyle name="40% - Accent4 8 4 4" xfId="32143" xr:uid="{3F8D078B-2686-4747-A1A2-3D0DC4EE4EA4}"/>
    <cellStyle name="40% - Accent4 8 5" xfId="7171" xr:uid="{00000000-0005-0000-0000-0000930F0000}"/>
    <cellStyle name="40% - Accent4 8 5 2" xfId="24777" xr:uid="{DE58F22B-28B8-4671-9C0A-FF4606FEB7D1}"/>
    <cellStyle name="40% - Accent4 8 5 2 2" xfId="39748" xr:uid="{3589A0DC-3E47-49AF-B4F2-03F8CB77D9B5}"/>
    <cellStyle name="40% - Accent4 8 5 3" xfId="32145" xr:uid="{10ADF05D-796B-40D7-BC2B-E9B762BE9868}"/>
    <cellStyle name="40% - Accent4 8 6" xfId="24769" xr:uid="{F38B906F-9AB7-4529-937D-0160911F49D9}"/>
    <cellStyle name="40% - Accent4 8 6 2" xfId="39740" xr:uid="{9D5557B0-BE2F-453A-8FE7-FB731A051B1C}"/>
    <cellStyle name="40% - Accent4 8 7" xfId="32137" xr:uid="{7152C5D6-8CBF-473C-BD83-4D4996E5F541}"/>
    <cellStyle name="40% - Accent4 9" xfId="7172" xr:uid="{00000000-0005-0000-0000-0000940F0000}"/>
    <cellStyle name="40% - Accent4 9 2" xfId="7173" xr:uid="{00000000-0005-0000-0000-0000950F0000}"/>
    <cellStyle name="40% - Accent4 9 2 2" xfId="7174" xr:uid="{00000000-0005-0000-0000-0000960F0000}"/>
    <cellStyle name="40% - Accent4 9 2 2 2" xfId="24780" xr:uid="{589693FD-DC64-4359-9517-94DAFC9766C4}"/>
    <cellStyle name="40% - Accent4 9 2 2 2 2" xfId="39751" xr:uid="{33CD2BBC-149F-4419-8BBF-8AA1469656A9}"/>
    <cellStyle name="40% - Accent4 9 2 2 3" xfId="32148" xr:uid="{B7FC53FC-02A8-461D-9B4D-796F21AFE827}"/>
    <cellStyle name="40% - Accent4 9 2 3" xfId="7175" xr:uid="{00000000-0005-0000-0000-0000970F0000}"/>
    <cellStyle name="40% - Accent4 9 2 3 2" xfId="24781" xr:uid="{70149E36-97F3-4855-9B68-AE85677D9CEE}"/>
    <cellStyle name="40% - Accent4 9 2 3 2 2" xfId="39752" xr:uid="{9210F890-7264-4AC9-8DCF-F36D39208C07}"/>
    <cellStyle name="40% - Accent4 9 2 3 3" xfId="32149" xr:uid="{91C98F2B-F5FA-4BFC-B4C3-5E58ABB5D5DD}"/>
    <cellStyle name="40% - Accent4 9 2 4" xfId="24779" xr:uid="{3CA0653D-C88D-4786-8C14-37536C5B0FB6}"/>
    <cellStyle name="40% - Accent4 9 2 4 2" xfId="39750" xr:uid="{6118054A-D9D6-44EA-A862-9C023E4DB4F8}"/>
    <cellStyle name="40% - Accent4 9 2 5" xfId="32147" xr:uid="{CA23B7B5-503B-43D2-9861-E494484D3F51}"/>
    <cellStyle name="40% - Accent4 9 3" xfId="7176" xr:uid="{00000000-0005-0000-0000-0000980F0000}"/>
    <cellStyle name="40% - Accent4 9 3 2" xfId="24782" xr:uid="{2E2DDAB4-63A7-41C8-96CF-D89C7D74CA19}"/>
    <cellStyle name="40% - Accent4 9 3 2 2" xfId="39753" xr:uid="{2B285860-201F-45BC-B7FE-C3CB79BAFEF1}"/>
    <cellStyle name="40% - Accent4 9 3 3" xfId="32150" xr:uid="{85B7E3AD-70A1-47EB-8084-0BCB2E8B7208}"/>
    <cellStyle name="40% - Accent4 9 4" xfId="7177" xr:uid="{00000000-0005-0000-0000-0000990F0000}"/>
    <cellStyle name="40% - Accent4 9 4 2" xfId="7178" xr:uid="{00000000-0005-0000-0000-00009A0F0000}"/>
    <cellStyle name="40% - Accent4 9 4 2 2" xfId="24784" xr:uid="{401C4D17-B394-4B50-9426-FD4A9A928815}"/>
    <cellStyle name="40% - Accent4 9 4 2 2 2" xfId="39755" xr:uid="{B4C9ECAB-56EF-4EEF-91BF-21F2DC0192D1}"/>
    <cellStyle name="40% - Accent4 9 4 2 3" xfId="32152" xr:uid="{623CFFFF-7D1A-4D6B-AFB1-0C05BA799B23}"/>
    <cellStyle name="40% - Accent4 9 4 3" xfId="24783" xr:uid="{E42C3CF8-713B-4D11-B000-D8D734B18591}"/>
    <cellStyle name="40% - Accent4 9 4 3 2" xfId="39754" xr:uid="{C202C7E6-0D2B-4902-AA9D-16015682D2B4}"/>
    <cellStyle name="40% - Accent4 9 4 4" xfId="32151" xr:uid="{00ACBF83-89EA-42C2-91D9-7E7A1EC1EB6E}"/>
    <cellStyle name="40% - Accent4 9 5" xfId="7179" xr:uid="{00000000-0005-0000-0000-00009B0F0000}"/>
    <cellStyle name="40% - Accent4 9 5 2" xfId="24785" xr:uid="{CE5CCCAB-5943-4C50-B940-7F925265214B}"/>
    <cellStyle name="40% - Accent4 9 5 2 2" xfId="39756" xr:uid="{B2CA6E8D-4892-4CDA-8BDF-1D72DA06ED2B}"/>
    <cellStyle name="40% - Accent4 9 5 3" xfId="32153" xr:uid="{50C00552-090C-40EA-A7DE-7F0FCC56EEEF}"/>
    <cellStyle name="40% - Accent4 9 6" xfId="24778" xr:uid="{2D369BF7-31ED-4CC8-B288-061CD39DD7E8}"/>
    <cellStyle name="40% - Accent4 9 6 2" xfId="39749" xr:uid="{012AC74D-9141-4ECE-8CF7-DAAAC00768C5}"/>
    <cellStyle name="40% - Accent4 9 7" xfId="32146" xr:uid="{33268B5B-19D6-4A49-91E6-616DB17FF8E5}"/>
    <cellStyle name="40% - Accent5" xfId="99" builtinId="47" customBuiltin="1"/>
    <cellStyle name="40% - Accent5 10" xfId="7180" xr:uid="{00000000-0005-0000-0000-00009C0F0000}"/>
    <cellStyle name="40% - Accent5 10 2" xfId="7181" xr:uid="{00000000-0005-0000-0000-00009D0F0000}"/>
    <cellStyle name="40% - Accent5 10 2 2" xfId="7182" xr:uid="{00000000-0005-0000-0000-00009E0F0000}"/>
    <cellStyle name="40% - Accent5 10 2 2 2" xfId="24788" xr:uid="{DCB54485-5048-43D3-81D7-4604B95EA397}"/>
    <cellStyle name="40% - Accent5 10 2 2 2 2" xfId="39759" xr:uid="{04E15DC2-DE6C-4CAD-A0C1-87274CBB111A}"/>
    <cellStyle name="40% - Accent5 10 2 2 3" xfId="32156" xr:uid="{8A4DF991-52BC-4FE4-9770-DDF7EAA2764D}"/>
    <cellStyle name="40% - Accent5 10 2 3" xfId="7183" xr:uid="{00000000-0005-0000-0000-00009F0F0000}"/>
    <cellStyle name="40% - Accent5 10 2 3 2" xfId="24789" xr:uid="{63173E42-8662-47A0-861C-5D9B9D706A00}"/>
    <cellStyle name="40% - Accent5 10 2 3 2 2" xfId="39760" xr:uid="{F080170F-1482-404F-A805-9274ED461819}"/>
    <cellStyle name="40% - Accent5 10 2 3 3" xfId="32157" xr:uid="{57DC97F2-640D-40FF-B9F0-B1248F6130BF}"/>
    <cellStyle name="40% - Accent5 10 2 4" xfId="24787" xr:uid="{8C4F9B7B-5620-4E82-81DF-949879F9FF14}"/>
    <cellStyle name="40% - Accent5 10 2 4 2" xfId="39758" xr:uid="{05080D3B-10E9-4906-A5F7-2AB0B7FE234D}"/>
    <cellStyle name="40% - Accent5 10 2 5" xfId="32155" xr:uid="{F3BC84F6-AFD4-4BC6-9571-E60045614F32}"/>
    <cellStyle name="40% - Accent5 10 3" xfId="7184" xr:uid="{00000000-0005-0000-0000-0000A00F0000}"/>
    <cellStyle name="40% - Accent5 10 3 2" xfId="24790" xr:uid="{7B3D3A7C-247C-4716-9862-FFB4472C5531}"/>
    <cellStyle name="40% - Accent5 10 3 2 2" xfId="39761" xr:uid="{8AF3FB63-7497-4D05-A5BF-E007C412AB13}"/>
    <cellStyle name="40% - Accent5 10 3 3" xfId="32158" xr:uid="{6477D651-1C12-42D4-8565-E326F00A3B4D}"/>
    <cellStyle name="40% - Accent5 10 4" xfId="7185" xr:uid="{00000000-0005-0000-0000-0000A10F0000}"/>
    <cellStyle name="40% - Accent5 10 4 2" xfId="7186" xr:uid="{00000000-0005-0000-0000-0000A20F0000}"/>
    <cellStyle name="40% - Accent5 10 4 2 2" xfId="24792" xr:uid="{8FA041B2-70A8-4022-B742-513B7BC71C34}"/>
    <cellStyle name="40% - Accent5 10 4 2 2 2" xfId="39763" xr:uid="{0E56BA97-5211-4F24-A5C9-31E3CB5C9BC6}"/>
    <cellStyle name="40% - Accent5 10 4 2 3" xfId="32160" xr:uid="{A2AAE193-8B09-45E8-93ED-4D18457F5909}"/>
    <cellStyle name="40% - Accent5 10 4 3" xfId="24791" xr:uid="{C5CF9F10-762D-4865-8573-9DDCDEF4CD60}"/>
    <cellStyle name="40% - Accent5 10 4 3 2" xfId="39762" xr:uid="{DE388F04-238B-4EC5-ACC7-A17CFB0FD65A}"/>
    <cellStyle name="40% - Accent5 10 4 4" xfId="32159" xr:uid="{09CE27C4-963F-4A32-9366-96515D5B5D52}"/>
    <cellStyle name="40% - Accent5 10 5" xfId="7187" xr:uid="{00000000-0005-0000-0000-0000A30F0000}"/>
    <cellStyle name="40% - Accent5 10 5 2" xfId="24793" xr:uid="{8DEBFBF2-6D39-4A3A-8E05-16C7739832D1}"/>
    <cellStyle name="40% - Accent5 10 5 2 2" xfId="39764" xr:uid="{4913AD0F-ABE9-4C98-A57D-800932791E32}"/>
    <cellStyle name="40% - Accent5 10 5 3" xfId="32161" xr:uid="{5AF35C13-B04C-4461-910A-26BC988E4B8B}"/>
    <cellStyle name="40% - Accent5 10 6" xfId="24786" xr:uid="{FB86F9FC-4D9D-49C2-A122-5952CF5CF9A6}"/>
    <cellStyle name="40% - Accent5 10 6 2" xfId="39757" xr:uid="{F4A09A2A-3D90-49DD-AD09-7589C9B23C34}"/>
    <cellStyle name="40% - Accent5 10 7" xfId="32154" xr:uid="{7BD4BA29-A250-49F5-A62B-D139DC05E9D3}"/>
    <cellStyle name="40% - Accent5 11" xfId="7188" xr:uid="{00000000-0005-0000-0000-0000A40F0000}"/>
    <cellStyle name="40% - Accent5 11 2" xfId="7189" xr:uid="{00000000-0005-0000-0000-0000A50F0000}"/>
    <cellStyle name="40% - Accent5 11 2 2" xfId="24795" xr:uid="{6AFE0ED1-E7BF-4C74-865C-96E2D58FB0D1}"/>
    <cellStyle name="40% - Accent5 11 2 2 2" xfId="39766" xr:uid="{6ED3CFA1-363F-4FD1-A490-BF70880FCD7D}"/>
    <cellStyle name="40% - Accent5 11 2 3" xfId="32163" xr:uid="{0356FF88-450F-4A2C-A621-8820DBA3BB8D}"/>
    <cellStyle name="40% - Accent5 11 3" xfId="7190" xr:uid="{00000000-0005-0000-0000-0000A60F0000}"/>
    <cellStyle name="40% - Accent5 11 3 2" xfId="7191" xr:uid="{00000000-0005-0000-0000-0000A70F0000}"/>
    <cellStyle name="40% - Accent5 11 3 2 2" xfId="24797" xr:uid="{0D541027-416A-471A-9EB4-A29241FD637B}"/>
    <cellStyle name="40% - Accent5 11 3 2 2 2" xfId="39768" xr:uid="{7AEA8C04-2ADB-4B3B-BD6F-E7E9F0707AE2}"/>
    <cellStyle name="40% - Accent5 11 3 2 3" xfId="32165" xr:uid="{D3EEDAAC-3DE0-446C-B3E6-C02487320940}"/>
    <cellStyle name="40% - Accent5 11 3 3" xfId="24796" xr:uid="{3D5A063A-2CFF-4998-8CF0-3C77F2F4DD5B}"/>
    <cellStyle name="40% - Accent5 11 3 3 2" xfId="39767" xr:uid="{26FCD4BB-74AD-4066-A910-BCA892078DFF}"/>
    <cellStyle name="40% - Accent5 11 3 4" xfId="32164" xr:uid="{39BA0488-F216-4BF2-A0B3-1871A70CF1E7}"/>
    <cellStyle name="40% - Accent5 11 4" xfId="24794" xr:uid="{4E37D9FA-F8DD-4173-9D63-1BBD9E6199DC}"/>
    <cellStyle name="40% - Accent5 11 4 2" xfId="39765" xr:uid="{79693303-4412-486F-BE43-CCA981F5F5A5}"/>
    <cellStyle name="40% - Accent5 11 5" xfId="32162" xr:uid="{E6A55467-9B11-4C2E-86D8-84071DDAD696}"/>
    <cellStyle name="40% - Accent5 12" xfId="7192" xr:uid="{00000000-0005-0000-0000-0000A80F0000}"/>
    <cellStyle name="40% - Accent5 12 2" xfId="7193" xr:uid="{00000000-0005-0000-0000-0000A90F0000}"/>
    <cellStyle name="40% - Accent5 12 2 2" xfId="24799" xr:uid="{BF508386-B357-4332-8BD8-CB82D72CDEF3}"/>
    <cellStyle name="40% - Accent5 12 2 2 2" xfId="39770" xr:uid="{3AB0A61E-D00A-437C-9095-96F4C2C42D69}"/>
    <cellStyle name="40% - Accent5 12 2 3" xfId="32167" xr:uid="{B8BDCC98-8284-4FCD-AE04-D1CE5F6C9448}"/>
    <cellStyle name="40% - Accent5 12 3" xfId="7194" xr:uid="{00000000-0005-0000-0000-0000AA0F0000}"/>
    <cellStyle name="40% - Accent5 12 3 2" xfId="24800" xr:uid="{9D637CBB-F05B-438C-9455-88E340077E5B}"/>
    <cellStyle name="40% - Accent5 12 3 2 2" xfId="39771" xr:uid="{DCE1C187-1FE9-459C-B79C-EBF89531D029}"/>
    <cellStyle name="40% - Accent5 12 3 3" xfId="32168" xr:uid="{E5DB72D6-9252-43DD-B55B-F4FCD25C3130}"/>
    <cellStyle name="40% - Accent5 12 4" xfId="24798" xr:uid="{780EA2C9-13E8-4F31-AAA4-8F4463BE4F92}"/>
    <cellStyle name="40% - Accent5 12 4 2" xfId="39769" xr:uid="{C812B15C-FF28-4CBB-98D3-376A15F90F48}"/>
    <cellStyle name="40% - Accent5 12 5" xfId="32166" xr:uid="{67FC135A-BB71-483E-A296-F491DC24370D}"/>
    <cellStyle name="40% - Accent5 13" xfId="7195" xr:uid="{00000000-0005-0000-0000-0000AB0F0000}"/>
    <cellStyle name="40% - Accent5 13 2" xfId="7196" xr:uid="{00000000-0005-0000-0000-0000AC0F0000}"/>
    <cellStyle name="40% - Accent5 13 2 2" xfId="24802" xr:uid="{0F45ADBD-B7BA-4C2F-83AE-CAB54F663813}"/>
    <cellStyle name="40% - Accent5 13 2 2 2" xfId="39773" xr:uid="{4692A7DB-660F-4213-AD3C-C89B03DDCC13}"/>
    <cellStyle name="40% - Accent5 13 2 3" xfId="32170" xr:uid="{3F4288AE-0BF1-4E09-A740-A2EF8B169EC1}"/>
    <cellStyle name="40% - Accent5 13 3" xfId="7197" xr:uid="{00000000-0005-0000-0000-0000AD0F0000}"/>
    <cellStyle name="40% - Accent5 13 3 2" xfId="24803" xr:uid="{A4D6D857-69D3-4ECE-8339-5F9566F30D23}"/>
    <cellStyle name="40% - Accent5 13 3 2 2" xfId="39774" xr:uid="{FC3D2F72-BDAB-4822-8B85-F42781D83FE7}"/>
    <cellStyle name="40% - Accent5 13 3 3" xfId="32171" xr:uid="{B4999F4C-D90D-459D-96FD-C9BED3AAD8DF}"/>
    <cellStyle name="40% - Accent5 13 4" xfId="24801" xr:uid="{78975532-7830-43DA-A410-42DE394E13F4}"/>
    <cellStyle name="40% - Accent5 13 4 2" xfId="39772" xr:uid="{78553413-DE07-4430-8FD4-2A060C50C819}"/>
    <cellStyle name="40% - Accent5 13 5" xfId="32169" xr:uid="{60A0F373-5454-49E1-B365-453417F775B8}"/>
    <cellStyle name="40% - Accent5 14" xfId="7198" xr:uid="{00000000-0005-0000-0000-0000AE0F0000}"/>
    <cellStyle name="40% - Accent5 14 2" xfId="7199" xr:uid="{00000000-0005-0000-0000-0000AF0F0000}"/>
    <cellStyle name="40% - Accent5 14 2 2" xfId="24804" xr:uid="{DD79D0DE-4C5D-45C7-B129-28B950A73D20}"/>
    <cellStyle name="40% - Accent5 14 2 2 2" xfId="39775" xr:uid="{10DC8B74-392A-4452-A969-3F23A12455F7}"/>
    <cellStyle name="40% - Accent5 14 2 3" xfId="32172" xr:uid="{FF45DB49-BBED-4D6B-B9EB-4271AA7D0296}"/>
    <cellStyle name="40% - Accent5 15" xfId="7200" xr:uid="{00000000-0005-0000-0000-0000B00F0000}"/>
    <cellStyle name="40% - Accent5 15 2" xfId="24805" xr:uid="{FC0B97A5-F748-46AB-8EF3-5F5FC74FEAEB}"/>
    <cellStyle name="40% - Accent5 15 2 2" xfId="39776" xr:uid="{40413546-E9EB-4485-B08C-B445DE3E557F}"/>
    <cellStyle name="40% - Accent5 15 3" xfId="32173" xr:uid="{CA767A4B-5B34-41D5-BBE0-0410A7A437EA}"/>
    <cellStyle name="40% - Accent5 16" xfId="7201" xr:uid="{00000000-0005-0000-0000-0000B10F0000}"/>
    <cellStyle name="40% - Accent5 17" xfId="20652" xr:uid="{9350BFCC-122F-4ED8-BE47-F11BF786BA54}"/>
    <cellStyle name="40% - Accent5 17 2" xfId="35653" xr:uid="{0F68D4EE-C8CD-41D7-87D7-BF4A9FF724E7}"/>
    <cellStyle name="40% - Accent5 18" xfId="27956" xr:uid="{935E4473-F9E0-4105-BB82-0200C7077A11}"/>
    <cellStyle name="40% - Accent5 2" xfId="245" xr:uid="{00000000-0005-0000-0000-000054000000}"/>
    <cellStyle name="40% - Accent5 2 2" xfId="7202" xr:uid="{00000000-0005-0000-0000-0000B30F0000}"/>
    <cellStyle name="40% - Accent5 2 3" xfId="7203" xr:uid="{00000000-0005-0000-0000-0000B40F0000}"/>
    <cellStyle name="40% - Accent5 2 3 10" xfId="32174" xr:uid="{1F525489-75C4-4AAB-8D7A-B6710165F1EB}"/>
    <cellStyle name="40% - Accent5 2 3 2" xfId="7204" xr:uid="{00000000-0005-0000-0000-0000B50F0000}"/>
    <cellStyle name="40% - Accent5 2 3 2 2" xfId="7205" xr:uid="{00000000-0005-0000-0000-0000B60F0000}"/>
    <cellStyle name="40% - Accent5 2 3 2 2 2" xfId="7206" xr:uid="{00000000-0005-0000-0000-0000B70F0000}"/>
    <cellStyle name="40% - Accent5 2 3 2 2 2 2" xfId="7207" xr:uid="{00000000-0005-0000-0000-0000B80F0000}"/>
    <cellStyle name="40% - Accent5 2 3 2 2 2 2 2" xfId="24810" xr:uid="{84E7B073-562B-4A9B-AD50-8FEA4094930A}"/>
    <cellStyle name="40% - Accent5 2 3 2 2 2 2 2 2" xfId="39781" xr:uid="{27451AE4-0E4B-46CA-9E83-E0F6912DE9D5}"/>
    <cellStyle name="40% - Accent5 2 3 2 2 2 2 3" xfId="32178" xr:uid="{94F00CA9-E16A-4E82-B1DB-7C634F4388B3}"/>
    <cellStyle name="40% - Accent5 2 3 2 2 2 3" xfId="7208" xr:uid="{00000000-0005-0000-0000-0000B90F0000}"/>
    <cellStyle name="40% - Accent5 2 3 2 2 2 3 2" xfId="24811" xr:uid="{DE1C19D5-21AF-42AD-912F-5F0DE046A2A3}"/>
    <cellStyle name="40% - Accent5 2 3 2 2 2 3 2 2" xfId="39782" xr:uid="{C5BE7BA0-76C8-4B99-9AD6-8F0011DAC9CB}"/>
    <cellStyle name="40% - Accent5 2 3 2 2 2 3 3" xfId="32179" xr:uid="{F36D9127-E7DC-4D45-95D2-AB83D390BF3A}"/>
    <cellStyle name="40% - Accent5 2 3 2 2 2 4" xfId="24809" xr:uid="{A5B45253-85A7-4B92-A740-2AA39D498608}"/>
    <cellStyle name="40% - Accent5 2 3 2 2 2 4 2" xfId="39780" xr:uid="{1B7D5FE3-B4DC-4DC1-A226-70AB178A76B8}"/>
    <cellStyle name="40% - Accent5 2 3 2 2 2 5" xfId="32177" xr:uid="{5C92A370-2A64-4944-9B75-C870D4FC75CD}"/>
    <cellStyle name="40% - Accent5 2 3 2 2 3" xfId="7209" xr:uid="{00000000-0005-0000-0000-0000BA0F0000}"/>
    <cellStyle name="40% - Accent5 2 3 2 2 3 2" xfId="7210" xr:uid="{00000000-0005-0000-0000-0000BB0F0000}"/>
    <cellStyle name="40% - Accent5 2 3 2 2 3 2 2" xfId="24813" xr:uid="{95781699-89D3-4CEB-B579-6D8FFDA028D7}"/>
    <cellStyle name="40% - Accent5 2 3 2 2 3 2 2 2" xfId="39784" xr:uid="{6CEDD23A-FD47-4C22-AF19-DE2DB3D18F0D}"/>
    <cellStyle name="40% - Accent5 2 3 2 2 3 2 3" xfId="32181" xr:uid="{3E506FFF-7973-45EE-BD01-5A0274280243}"/>
    <cellStyle name="40% - Accent5 2 3 2 2 3 3" xfId="24812" xr:uid="{D32C9A8A-18C6-4816-8500-FDCE54664B78}"/>
    <cellStyle name="40% - Accent5 2 3 2 2 3 3 2" xfId="39783" xr:uid="{848F3355-EC76-4AD7-BE3A-72A7B796BAE1}"/>
    <cellStyle name="40% - Accent5 2 3 2 2 3 4" xfId="32180" xr:uid="{61CB47B5-CDC1-4CC7-BD7F-122015004148}"/>
    <cellStyle name="40% - Accent5 2 3 2 2 4" xfId="7211" xr:uid="{00000000-0005-0000-0000-0000BC0F0000}"/>
    <cellStyle name="40% - Accent5 2 3 2 2 4 2" xfId="24814" xr:uid="{5620B513-5182-466A-A846-93733EE2629E}"/>
    <cellStyle name="40% - Accent5 2 3 2 2 4 2 2" xfId="39785" xr:uid="{6E3BD327-2DF8-4913-B733-6CBBA241FB5A}"/>
    <cellStyle name="40% - Accent5 2 3 2 2 4 3" xfId="32182" xr:uid="{F4B9F666-BB2F-4A8D-A78C-673DA7BEA363}"/>
    <cellStyle name="40% - Accent5 2 3 2 2 5" xfId="24808" xr:uid="{5386F9F9-41D8-44A3-91DF-822B61FDD2D5}"/>
    <cellStyle name="40% - Accent5 2 3 2 2 5 2" xfId="39779" xr:uid="{3774C44A-C621-467C-B59B-C629EDB9086E}"/>
    <cellStyle name="40% - Accent5 2 3 2 2 6" xfId="32176" xr:uid="{6DF9FCB4-392F-4321-A706-924242896C76}"/>
    <cellStyle name="40% - Accent5 2 3 2 3" xfId="7212" xr:uid="{00000000-0005-0000-0000-0000BD0F0000}"/>
    <cellStyle name="40% - Accent5 2 3 2 3 2" xfId="7213" xr:uid="{00000000-0005-0000-0000-0000BE0F0000}"/>
    <cellStyle name="40% - Accent5 2 3 2 3 2 2" xfId="7214" xr:uid="{00000000-0005-0000-0000-0000BF0F0000}"/>
    <cellStyle name="40% - Accent5 2 3 2 3 2 2 2" xfId="24817" xr:uid="{4E8BC63A-D35A-40E1-8EB1-AD525F2AB7D5}"/>
    <cellStyle name="40% - Accent5 2 3 2 3 2 2 2 2" xfId="39788" xr:uid="{43454B33-8C97-4901-BC41-37CBB65A2366}"/>
    <cellStyle name="40% - Accent5 2 3 2 3 2 2 3" xfId="32185" xr:uid="{EB11E109-F84A-4F6A-A63A-2F72E52E636C}"/>
    <cellStyle name="40% - Accent5 2 3 2 3 2 3" xfId="7215" xr:uid="{00000000-0005-0000-0000-0000C00F0000}"/>
    <cellStyle name="40% - Accent5 2 3 2 3 2 3 2" xfId="24818" xr:uid="{F66E5407-33B9-408E-95FE-9C49B1BEAC9A}"/>
    <cellStyle name="40% - Accent5 2 3 2 3 2 3 2 2" xfId="39789" xr:uid="{5AD1A24C-4616-41D3-B626-0417B143FE41}"/>
    <cellStyle name="40% - Accent5 2 3 2 3 2 3 3" xfId="32186" xr:uid="{83C2273A-C8E8-4279-BFB7-5A2CC080C7E2}"/>
    <cellStyle name="40% - Accent5 2 3 2 3 2 4" xfId="24816" xr:uid="{5EAB7781-88B7-4197-89A1-18E7B68FB44F}"/>
    <cellStyle name="40% - Accent5 2 3 2 3 2 4 2" xfId="39787" xr:uid="{35FDBB06-18BC-4E38-9D70-DB63BD0DDEA3}"/>
    <cellStyle name="40% - Accent5 2 3 2 3 2 5" xfId="32184" xr:uid="{2880FBCC-5C75-4D4D-9EAD-A775A847D0AD}"/>
    <cellStyle name="40% - Accent5 2 3 2 3 3" xfId="7216" xr:uid="{00000000-0005-0000-0000-0000C10F0000}"/>
    <cellStyle name="40% - Accent5 2 3 2 3 3 2" xfId="7217" xr:uid="{00000000-0005-0000-0000-0000C20F0000}"/>
    <cellStyle name="40% - Accent5 2 3 2 3 3 2 2" xfId="24820" xr:uid="{8926D9A9-3201-4FE4-9495-6EE69CACE597}"/>
    <cellStyle name="40% - Accent5 2 3 2 3 3 2 2 2" xfId="39791" xr:uid="{CC69936C-E930-4B65-B78B-82D5307BE3D3}"/>
    <cellStyle name="40% - Accent5 2 3 2 3 3 2 3" xfId="32188" xr:uid="{360B9C71-280D-4405-8EAB-79CDFA4F8FD8}"/>
    <cellStyle name="40% - Accent5 2 3 2 3 3 3" xfId="24819" xr:uid="{C2491DB7-6C08-49A7-AD70-709A244FD5F3}"/>
    <cellStyle name="40% - Accent5 2 3 2 3 3 3 2" xfId="39790" xr:uid="{A457CCE4-7E8D-4660-B08C-351EF1F0B12E}"/>
    <cellStyle name="40% - Accent5 2 3 2 3 3 4" xfId="32187" xr:uid="{BB7BAB29-2957-4332-96C4-95014437B7E9}"/>
    <cellStyle name="40% - Accent5 2 3 2 3 4" xfId="7218" xr:uid="{00000000-0005-0000-0000-0000C30F0000}"/>
    <cellStyle name="40% - Accent5 2 3 2 3 4 2" xfId="24821" xr:uid="{9D340143-4610-44A0-B3B2-11789517F681}"/>
    <cellStyle name="40% - Accent5 2 3 2 3 4 2 2" xfId="39792" xr:uid="{987B78DA-4DE2-4099-83E9-84CAEFF11A40}"/>
    <cellStyle name="40% - Accent5 2 3 2 3 4 3" xfId="32189" xr:uid="{236307FC-0C10-4EA4-9B9D-90303F3872F1}"/>
    <cellStyle name="40% - Accent5 2 3 2 3 5" xfId="24815" xr:uid="{CD06C6FA-B14F-412F-8DDE-BFD53D9EE2B8}"/>
    <cellStyle name="40% - Accent5 2 3 2 3 5 2" xfId="39786" xr:uid="{8BFC546A-7CAF-457F-9A97-149EDE3720E1}"/>
    <cellStyle name="40% - Accent5 2 3 2 3 6" xfId="32183" xr:uid="{03734617-CC43-457F-8F4B-B5F3137B69A5}"/>
    <cellStyle name="40% - Accent5 2 3 2 4" xfId="7219" xr:uid="{00000000-0005-0000-0000-0000C40F0000}"/>
    <cellStyle name="40% - Accent5 2 3 2 4 2" xfId="7220" xr:uid="{00000000-0005-0000-0000-0000C50F0000}"/>
    <cellStyle name="40% - Accent5 2 3 2 4 2 2" xfId="24823" xr:uid="{54A053EA-0681-42A8-929E-6E989F0552B4}"/>
    <cellStyle name="40% - Accent5 2 3 2 4 2 2 2" xfId="39794" xr:uid="{4FA25ECA-C25D-4225-9CE6-114717151954}"/>
    <cellStyle name="40% - Accent5 2 3 2 4 2 3" xfId="32191" xr:uid="{DBFF98F2-BF90-430F-8550-4C97B1AE6456}"/>
    <cellStyle name="40% - Accent5 2 3 2 4 3" xfId="7221" xr:uid="{00000000-0005-0000-0000-0000C60F0000}"/>
    <cellStyle name="40% - Accent5 2 3 2 4 3 2" xfId="24824" xr:uid="{27C4EC4C-FED1-43FB-8130-A98D58743328}"/>
    <cellStyle name="40% - Accent5 2 3 2 4 3 2 2" xfId="39795" xr:uid="{0BB3BD44-2452-4B28-81D2-2B6CEDF0DE4A}"/>
    <cellStyle name="40% - Accent5 2 3 2 4 3 3" xfId="32192" xr:uid="{5F1AFB34-948D-46FD-9A26-EE34B9397769}"/>
    <cellStyle name="40% - Accent5 2 3 2 4 4" xfId="24822" xr:uid="{BD96F126-D6DD-4EEA-9EA6-BC0C15B3D0B1}"/>
    <cellStyle name="40% - Accent5 2 3 2 4 4 2" xfId="39793" xr:uid="{06EECA5C-46C1-4DB7-BB77-8D27F0692D56}"/>
    <cellStyle name="40% - Accent5 2 3 2 4 5" xfId="32190" xr:uid="{D4AA16BE-7B71-41CF-BC1E-13155EA89975}"/>
    <cellStyle name="40% - Accent5 2 3 2 5" xfId="7222" xr:uid="{00000000-0005-0000-0000-0000C70F0000}"/>
    <cellStyle name="40% - Accent5 2 3 2 5 2" xfId="24825" xr:uid="{B278E217-C8FA-4445-869D-B2AE09E24D30}"/>
    <cellStyle name="40% - Accent5 2 3 2 5 2 2" xfId="39796" xr:uid="{B5834AC7-AF32-4889-BEE3-CC52D8270EE0}"/>
    <cellStyle name="40% - Accent5 2 3 2 5 3" xfId="32193" xr:uid="{47C052BD-007A-4F67-AD8C-D97FB95645BB}"/>
    <cellStyle name="40% - Accent5 2 3 2 6" xfId="7223" xr:uid="{00000000-0005-0000-0000-0000C80F0000}"/>
    <cellStyle name="40% - Accent5 2 3 2 6 2" xfId="7224" xr:uid="{00000000-0005-0000-0000-0000C90F0000}"/>
    <cellStyle name="40% - Accent5 2 3 2 6 2 2" xfId="24827" xr:uid="{31713279-F666-4124-8EC1-D3E0DF5F3C34}"/>
    <cellStyle name="40% - Accent5 2 3 2 6 2 2 2" xfId="39798" xr:uid="{ADAC7B0E-184B-49C6-B52E-8BFF9CCF55D0}"/>
    <cellStyle name="40% - Accent5 2 3 2 6 2 3" xfId="32195" xr:uid="{97EA1399-9AAA-408B-93BA-B45F86531740}"/>
    <cellStyle name="40% - Accent5 2 3 2 6 3" xfId="24826" xr:uid="{6675AAE1-EBD2-4934-A619-60B50C2F5915}"/>
    <cellStyle name="40% - Accent5 2 3 2 6 3 2" xfId="39797" xr:uid="{1F109491-B1A5-4E92-A7F6-2B688C29DAB8}"/>
    <cellStyle name="40% - Accent5 2 3 2 6 4" xfId="32194" xr:uid="{B1B8C150-4FD2-4E4D-976A-81D35A6329B6}"/>
    <cellStyle name="40% - Accent5 2 3 2 7" xfId="7225" xr:uid="{00000000-0005-0000-0000-0000CA0F0000}"/>
    <cellStyle name="40% - Accent5 2 3 2 7 2" xfId="24828" xr:uid="{F3D452CD-9BF7-4F4C-B4CD-A9E5FC9E0A9F}"/>
    <cellStyle name="40% - Accent5 2 3 2 7 2 2" xfId="39799" xr:uid="{40ACE8D6-A44F-4D38-B075-6FDB4D7D326D}"/>
    <cellStyle name="40% - Accent5 2 3 2 7 3" xfId="32196" xr:uid="{8C21FB6F-2985-48A3-B9CC-E339269BE3B9}"/>
    <cellStyle name="40% - Accent5 2 3 2 8" xfId="24807" xr:uid="{A2DE704F-4E04-49B7-9E4D-B904FFC9BD16}"/>
    <cellStyle name="40% - Accent5 2 3 2 8 2" xfId="39778" xr:uid="{3CC74221-691E-431D-861D-B2D4A8D0D6AA}"/>
    <cellStyle name="40% - Accent5 2 3 2 9" xfId="32175" xr:uid="{AC14FF93-D588-4DA8-B745-78FCB45B6F09}"/>
    <cellStyle name="40% - Accent5 2 3 3" xfId="7226" xr:uid="{00000000-0005-0000-0000-0000CB0F0000}"/>
    <cellStyle name="40% - Accent5 2 3 3 2" xfId="7227" xr:uid="{00000000-0005-0000-0000-0000CC0F0000}"/>
    <cellStyle name="40% - Accent5 2 3 3 2 2" xfId="7228" xr:uid="{00000000-0005-0000-0000-0000CD0F0000}"/>
    <cellStyle name="40% - Accent5 2 3 3 2 2 2" xfId="24831" xr:uid="{BD058706-8DD0-4F8D-8BE0-DB3B724E46CC}"/>
    <cellStyle name="40% - Accent5 2 3 3 2 2 2 2" xfId="39802" xr:uid="{351D39B2-465A-4256-98A4-5228F5ECA768}"/>
    <cellStyle name="40% - Accent5 2 3 3 2 2 3" xfId="32199" xr:uid="{72568FDD-74C1-4B33-914D-C3E113369544}"/>
    <cellStyle name="40% - Accent5 2 3 3 2 3" xfId="7229" xr:uid="{00000000-0005-0000-0000-0000CE0F0000}"/>
    <cellStyle name="40% - Accent5 2 3 3 2 3 2" xfId="24832" xr:uid="{72FF1E44-E3D7-4245-AE3D-E00DCA65981C}"/>
    <cellStyle name="40% - Accent5 2 3 3 2 3 2 2" xfId="39803" xr:uid="{57527F27-BAB5-4182-B525-8392ADF657C2}"/>
    <cellStyle name="40% - Accent5 2 3 3 2 3 3" xfId="32200" xr:uid="{0AD25B5B-F44D-49F4-B37B-4CE67548D717}"/>
    <cellStyle name="40% - Accent5 2 3 3 2 4" xfId="24830" xr:uid="{4D022BD6-25D1-4366-8003-EC47BF224B4E}"/>
    <cellStyle name="40% - Accent5 2 3 3 2 4 2" xfId="39801" xr:uid="{D659BFF7-EBF3-4CD4-A9E7-F96BABF1B187}"/>
    <cellStyle name="40% - Accent5 2 3 3 2 5" xfId="32198" xr:uid="{FABF3ABC-4275-40C2-A53E-7CCF6F6A0352}"/>
    <cellStyle name="40% - Accent5 2 3 3 3" xfId="7230" xr:uid="{00000000-0005-0000-0000-0000CF0F0000}"/>
    <cellStyle name="40% - Accent5 2 3 3 3 2" xfId="7231" xr:uid="{00000000-0005-0000-0000-0000D00F0000}"/>
    <cellStyle name="40% - Accent5 2 3 3 3 2 2" xfId="24834" xr:uid="{77E1EB5A-7185-4195-93DD-CB0DDCA4F7C5}"/>
    <cellStyle name="40% - Accent5 2 3 3 3 2 2 2" xfId="39805" xr:uid="{F8E98E18-06C3-4A82-A16F-F8F3653BD063}"/>
    <cellStyle name="40% - Accent5 2 3 3 3 2 3" xfId="32202" xr:uid="{BB2CB26C-0B22-4846-827E-EE60B3A610E7}"/>
    <cellStyle name="40% - Accent5 2 3 3 3 3" xfId="24833" xr:uid="{05DBDFA4-7BB4-4DC3-96CE-532C2ACCE8B1}"/>
    <cellStyle name="40% - Accent5 2 3 3 3 3 2" xfId="39804" xr:uid="{073EBF0E-6C87-4038-8FBD-D80F2010E944}"/>
    <cellStyle name="40% - Accent5 2 3 3 3 4" xfId="32201" xr:uid="{B0648A50-DDAC-4C8D-B858-38C7AB26F9D9}"/>
    <cellStyle name="40% - Accent5 2 3 3 4" xfId="7232" xr:uid="{00000000-0005-0000-0000-0000D10F0000}"/>
    <cellStyle name="40% - Accent5 2 3 3 4 2" xfId="24835" xr:uid="{5D8EA023-853F-411B-B6F1-AC52753F42DA}"/>
    <cellStyle name="40% - Accent5 2 3 3 4 2 2" xfId="39806" xr:uid="{529B7837-F04F-4025-B036-E917AEB43E3D}"/>
    <cellStyle name="40% - Accent5 2 3 3 4 3" xfId="32203" xr:uid="{41C0A1C2-D36D-46E9-A987-D1589F4BDD23}"/>
    <cellStyle name="40% - Accent5 2 3 3 5" xfId="24829" xr:uid="{B6498D14-2EBF-482B-938E-B76B585DBF00}"/>
    <cellStyle name="40% - Accent5 2 3 3 5 2" xfId="39800" xr:uid="{C862DCCE-1A86-4666-9F85-F6C27776FE91}"/>
    <cellStyle name="40% - Accent5 2 3 3 6" xfId="32197" xr:uid="{BA9CA5E7-61C2-418B-91E8-CC103C953493}"/>
    <cellStyle name="40% - Accent5 2 3 4" xfId="7233" xr:uid="{00000000-0005-0000-0000-0000D20F0000}"/>
    <cellStyle name="40% - Accent5 2 3 4 2" xfId="7234" xr:uid="{00000000-0005-0000-0000-0000D30F0000}"/>
    <cellStyle name="40% - Accent5 2 3 4 2 2" xfId="7235" xr:uid="{00000000-0005-0000-0000-0000D40F0000}"/>
    <cellStyle name="40% - Accent5 2 3 4 2 2 2" xfId="24838" xr:uid="{9C122A74-D429-4904-AEAF-3B87A904ED7E}"/>
    <cellStyle name="40% - Accent5 2 3 4 2 2 2 2" xfId="39809" xr:uid="{0804CB2F-F3D9-48DC-A5CA-5D9C01951037}"/>
    <cellStyle name="40% - Accent5 2 3 4 2 2 3" xfId="32206" xr:uid="{6F979B8F-8BC2-4D94-B1DA-BE6796F1EC0B}"/>
    <cellStyle name="40% - Accent5 2 3 4 2 3" xfId="7236" xr:uid="{00000000-0005-0000-0000-0000D50F0000}"/>
    <cellStyle name="40% - Accent5 2 3 4 2 3 2" xfId="24839" xr:uid="{87DED65E-A449-4208-8257-984FBDAF60CB}"/>
    <cellStyle name="40% - Accent5 2 3 4 2 3 2 2" xfId="39810" xr:uid="{673824E0-3440-4F2D-8AB4-1F5710352DFB}"/>
    <cellStyle name="40% - Accent5 2 3 4 2 3 3" xfId="32207" xr:uid="{0B2BE10B-3ED1-4248-9339-111D7A7CDDC6}"/>
    <cellStyle name="40% - Accent5 2 3 4 2 4" xfId="24837" xr:uid="{93D0760F-F1FF-4317-8E93-4C287ABDE8F4}"/>
    <cellStyle name="40% - Accent5 2 3 4 2 4 2" xfId="39808" xr:uid="{6F422DAB-4C98-468E-A4B3-4D9166ED61C1}"/>
    <cellStyle name="40% - Accent5 2 3 4 2 5" xfId="32205" xr:uid="{336F7736-C94F-4F3D-81EB-D29FFB3997A3}"/>
    <cellStyle name="40% - Accent5 2 3 4 3" xfId="7237" xr:uid="{00000000-0005-0000-0000-0000D60F0000}"/>
    <cellStyle name="40% - Accent5 2 3 4 3 2" xfId="7238" xr:uid="{00000000-0005-0000-0000-0000D70F0000}"/>
    <cellStyle name="40% - Accent5 2 3 4 3 2 2" xfId="24841" xr:uid="{0182F0D7-D5DB-44FD-B9CE-AADAFD88296B}"/>
    <cellStyle name="40% - Accent5 2 3 4 3 2 2 2" xfId="39812" xr:uid="{C90A1CF9-DC7C-4321-8902-010701BEE79F}"/>
    <cellStyle name="40% - Accent5 2 3 4 3 2 3" xfId="32209" xr:uid="{F29E404E-E0BD-4C2C-9FD3-1162595DC960}"/>
    <cellStyle name="40% - Accent5 2 3 4 3 3" xfId="24840" xr:uid="{F31D9336-2AE6-4509-BBAD-625E1413D07A}"/>
    <cellStyle name="40% - Accent5 2 3 4 3 3 2" xfId="39811" xr:uid="{3BB40C7C-51F3-41B2-B106-A42062D7A301}"/>
    <cellStyle name="40% - Accent5 2 3 4 3 4" xfId="32208" xr:uid="{2B0E9524-FC29-4C58-9CF8-133ADD28780A}"/>
    <cellStyle name="40% - Accent5 2 3 4 4" xfId="7239" xr:uid="{00000000-0005-0000-0000-0000D80F0000}"/>
    <cellStyle name="40% - Accent5 2 3 4 4 2" xfId="24842" xr:uid="{9F40572B-33F7-4A78-AD2C-AEC780BD9245}"/>
    <cellStyle name="40% - Accent5 2 3 4 4 2 2" xfId="39813" xr:uid="{8420FEC0-5A62-48FF-9499-21BD464749A9}"/>
    <cellStyle name="40% - Accent5 2 3 4 4 3" xfId="32210" xr:uid="{7C26145C-2377-42D1-B59E-9485D042C916}"/>
    <cellStyle name="40% - Accent5 2 3 4 5" xfId="24836" xr:uid="{3AAF7151-4FEE-438A-AF9E-5EC1EF72B409}"/>
    <cellStyle name="40% - Accent5 2 3 4 5 2" xfId="39807" xr:uid="{9E9CF017-DEC6-452F-B0BB-7627FC8E067C}"/>
    <cellStyle name="40% - Accent5 2 3 4 6" xfId="32204" xr:uid="{F9F75865-5219-45EE-BCB8-1F551C06DE58}"/>
    <cellStyle name="40% - Accent5 2 3 5" xfId="7240" xr:uid="{00000000-0005-0000-0000-0000D90F0000}"/>
    <cellStyle name="40% - Accent5 2 3 5 2" xfId="7241" xr:uid="{00000000-0005-0000-0000-0000DA0F0000}"/>
    <cellStyle name="40% - Accent5 2 3 5 2 2" xfId="24844" xr:uid="{A50EFA5B-6443-46FA-BF6F-C06DFBF72F36}"/>
    <cellStyle name="40% - Accent5 2 3 5 2 2 2" xfId="39815" xr:uid="{1FC48551-E95D-4231-9CBC-A29B1DA33D52}"/>
    <cellStyle name="40% - Accent5 2 3 5 2 3" xfId="32212" xr:uid="{4F6B8388-8A82-4DAF-B24A-B08FBEDBD65D}"/>
    <cellStyle name="40% - Accent5 2 3 5 3" xfId="7242" xr:uid="{00000000-0005-0000-0000-0000DB0F0000}"/>
    <cellStyle name="40% - Accent5 2 3 5 3 2" xfId="24845" xr:uid="{C7898A93-8F6C-4834-A265-EBC30C9410CB}"/>
    <cellStyle name="40% - Accent5 2 3 5 3 2 2" xfId="39816" xr:uid="{B6BDF81F-B305-4ABB-BF35-809EF90D0143}"/>
    <cellStyle name="40% - Accent5 2 3 5 3 3" xfId="32213" xr:uid="{D4499C78-2554-4E80-AB07-186277CFBE66}"/>
    <cellStyle name="40% - Accent5 2 3 5 4" xfId="24843" xr:uid="{A2B53770-16E1-4D42-BEAD-E2A5C34F66A9}"/>
    <cellStyle name="40% - Accent5 2 3 5 4 2" xfId="39814" xr:uid="{C9AFD6C3-F7EA-49CB-B273-07F41AE71934}"/>
    <cellStyle name="40% - Accent5 2 3 5 5" xfId="32211" xr:uid="{F10B48CB-F9A7-4BC3-B860-1BD449FD7EFA}"/>
    <cellStyle name="40% - Accent5 2 3 6" xfId="7243" xr:uid="{00000000-0005-0000-0000-0000DC0F0000}"/>
    <cellStyle name="40% - Accent5 2 3 6 2" xfId="24846" xr:uid="{131CA8A0-0695-4365-875C-B97E46C65CE6}"/>
    <cellStyle name="40% - Accent5 2 3 6 2 2" xfId="39817" xr:uid="{29BA4C41-9D01-4030-8671-F074EEC897E4}"/>
    <cellStyle name="40% - Accent5 2 3 6 3" xfId="32214" xr:uid="{2DC387EE-A401-4619-AFDB-0C5D1F700444}"/>
    <cellStyle name="40% - Accent5 2 3 7" xfId="7244" xr:uid="{00000000-0005-0000-0000-0000DD0F0000}"/>
    <cellStyle name="40% - Accent5 2 3 7 2" xfId="7245" xr:uid="{00000000-0005-0000-0000-0000DE0F0000}"/>
    <cellStyle name="40% - Accent5 2 3 7 2 2" xfId="24848" xr:uid="{853B3B8C-7B1D-4381-8E46-5B45DE28591F}"/>
    <cellStyle name="40% - Accent5 2 3 7 2 2 2" xfId="39819" xr:uid="{9F41EFA0-8244-4F52-8B9D-A6E1558648E5}"/>
    <cellStyle name="40% - Accent5 2 3 7 2 3" xfId="32216" xr:uid="{AF8FF7AC-A4E0-42DD-B2DF-6AC479931DD9}"/>
    <cellStyle name="40% - Accent5 2 3 7 3" xfId="24847" xr:uid="{385DEF9D-F59D-4E78-A7D5-C50CA45BE890}"/>
    <cellStyle name="40% - Accent5 2 3 7 3 2" xfId="39818" xr:uid="{AAF119C6-A53C-4128-BAD7-92E4BF6CC1A4}"/>
    <cellStyle name="40% - Accent5 2 3 7 4" xfId="32215" xr:uid="{62BE0398-0B21-4830-862E-FE7D96432CCF}"/>
    <cellStyle name="40% - Accent5 2 3 8" xfId="7246" xr:uid="{00000000-0005-0000-0000-0000DF0F0000}"/>
    <cellStyle name="40% - Accent5 2 3 8 2" xfId="24849" xr:uid="{A503BA4F-2DA9-42CE-8EA5-6C86C9527129}"/>
    <cellStyle name="40% - Accent5 2 3 8 2 2" xfId="39820" xr:uid="{BAB047BD-D57C-4C5B-9289-BCCF3F4B335F}"/>
    <cellStyle name="40% - Accent5 2 3 8 3" xfId="32217" xr:uid="{ADDFDDB6-E43B-4652-8B9A-43F2C31D3426}"/>
    <cellStyle name="40% - Accent5 2 3 9" xfId="24806" xr:uid="{C68BBB39-7906-4CE3-85E8-9044B8F3E756}"/>
    <cellStyle name="40% - Accent5 2 3 9 2" xfId="39777" xr:uid="{ACB67D47-CB9B-4B19-B888-DCE5F0DD0CB5}"/>
    <cellStyle name="40% - Accent5 2 4" xfId="7247" xr:uid="{00000000-0005-0000-0000-0000E00F0000}"/>
    <cellStyle name="40% - Accent5 2 4 10" xfId="32218" xr:uid="{C02561F2-C228-4242-ADE5-A7485B431636}"/>
    <cellStyle name="40% - Accent5 2 4 2" xfId="7248" xr:uid="{00000000-0005-0000-0000-0000E10F0000}"/>
    <cellStyle name="40% - Accent5 2 4 2 2" xfId="7249" xr:uid="{00000000-0005-0000-0000-0000E20F0000}"/>
    <cellStyle name="40% - Accent5 2 4 2 2 2" xfId="7250" xr:uid="{00000000-0005-0000-0000-0000E30F0000}"/>
    <cellStyle name="40% - Accent5 2 4 2 2 2 2" xfId="7251" xr:uid="{00000000-0005-0000-0000-0000E40F0000}"/>
    <cellStyle name="40% - Accent5 2 4 2 2 2 2 2" xfId="24854" xr:uid="{D9EA4203-0282-464E-9EE5-9269DCF51BF0}"/>
    <cellStyle name="40% - Accent5 2 4 2 2 2 2 2 2" xfId="39825" xr:uid="{53FBB7A7-8D25-405E-9844-8919877A74C8}"/>
    <cellStyle name="40% - Accent5 2 4 2 2 2 2 3" xfId="32222" xr:uid="{0ACECFB7-62E3-4DB3-A40B-307311248183}"/>
    <cellStyle name="40% - Accent5 2 4 2 2 2 3" xfId="7252" xr:uid="{00000000-0005-0000-0000-0000E50F0000}"/>
    <cellStyle name="40% - Accent5 2 4 2 2 2 3 2" xfId="24855" xr:uid="{375AF558-94AF-4A71-8E4C-9ED82E450717}"/>
    <cellStyle name="40% - Accent5 2 4 2 2 2 3 2 2" xfId="39826" xr:uid="{70EFD524-65BB-4759-89F5-C10EFEBB9BD0}"/>
    <cellStyle name="40% - Accent5 2 4 2 2 2 3 3" xfId="32223" xr:uid="{113F114D-5AEE-4603-8746-8D18BBC19A7A}"/>
    <cellStyle name="40% - Accent5 2 4 2 2 2 4" xfId="24853" xr:uid="{E26CB533-7180-437F-901D-1CF9DAD93CB6}"/>
    <cellStyle name="40% - Accent5 2 4 2 2 2 4 2" xfId="39824" xr:uid="{720A46BD-10BA-42AA-9785-0C0E34FCD220}"/>
    <cellStyle name="40% - Accent5 2 4 2 2 2 5" xfId="32221" xr:uid="{F0F13CA0-0D15-46AC-9322-1700F8E13678}"/>
    <cellStyle name="40% - Accent5 2 4 2 2 3" xfId="7253" xr:uid="{00000000-0005-0000-0000-0000E60F0000}"/>
    <cellStyle name="40% - Accent5 2 4 2 2 3 2" xfId="7254" xr:uid="{00000000-0005-0000-0000-0000E70F0000}"/>
    <cellStyle name="40% - Accent5 2 4 2 2 3 2 2" xfId="24857" xr:uid="{15A76171-862A-478F-B6F9-4BB57AD87D3B}"/>
    <cellStyle name="40% - Accent5 2 4 2 2 3 2 2 2" xfId="39828" xr:uid="{60D3CF26-4DCA-4360-B691-522781EE48C5}"/>
    <cellStyle name="40% - Accent5 2 4 2 2 3 2 3" xfId="32225" xr:uid="{C5BB968C-3E1E-41F8-827A-E89B16E91D65}"/>
    <cellStyle name="40% - Accent5 2 4 2 2 3 3" xfId="24856" xr:uid="{F0CBD6B2-DF3D-403F-B1BD-2F7BCE56B8B4}"/>
    <cellStyle name="40% - Accent5 2 4 2 2 3 3 2" xfId="39827" xr:uid="{752133E6-54B8-4226-83F5-6628E7EBD340}"/>
    <cellStyle name="40% - Accent5 2 4 2 2 3 4" xfId="32224" xr:uid="{3EBA4333-8BE2-421E-B53D-E27FA8781012}"/>
    <cellStyle name="40% - Accent5 2 4 2 2 4" xfId="7255" xr:uid="{00000000-0005-0000-0000-0000E80F0000}"/>
    <cellStyle name="40% - Accent5 2 4 2 2 4 2" xfId="24858" xr:uid="{3ACAC1CA-E2E6-4CB5-8331-AB37971261DA}"/>
    <cellStyle name="40% - Accent5 2 4 2 2 4 2 2" xfId="39829" xr:uid="{B01896E5-A070-417B-8CCF-2E6E6FAC9993}"/>
    <cellStyle name="40% - Accent5 2 4 2 2 4 3" xfId="32226" xr:uid="{DA5E387D-3AD0-4633-B0B6-C93B62E9C228}"/>
    <cellStyle name="40% - Accent5 2 4 2 2 5" xfId="24852" xr:uid="{8E5C5760-F150-46AD-A634-B01CC4ED3983}"/>
    <cellStyle name="40% - Accent5 2 4 2 2 5 2" xfId="39823" xr:uid="{25939093-9759-439F-B3BD-93CCED055837}"/>
    <cellStyle name="40% - Accent5 2 4 2 2 6" xfId="32220" xr:uid="{4AD33737-D501-401B-9BEB-5664478672E1}"/>
    <cellStyle name="40% - Accent5 2 4 2 3" xfId="7256" xr:uid="{00000000-0005-0000-0000-0000E90F0000}"/>
    <cellStyle name="40% - Accent5 2 4 2 3 2" xfId="7257" xr:uid="{00000000-0005-0000-0000-0000EA0F0000}"/>
    <cellStyle name="40% - Accent5 2 4 2 3 2 2" xfId="7258" xr:uid="{00000000-0005-0000-0000-0000EB0F0000}"/>
    <cellStyle name="40% - Accent5 2 4 2 3 2 2 2" xfId="24861" xr:uid="{73955932-5D55-4B59-9E9E-A0572428F9C3}"/>
    <cellStyle name="40% - Accent5 2 4 2 3 2 2 2 2" xfId="39832" xr:uid="{D1D227B2-8F0E-44CA-B9FA-1278B6C759E3}"/>
    <cellStyle name="40% - Accent5 2 4 2 3 2 2 3" xfId="32229" xr:uid="{D12498C5-9A77-4F49-89D2-3521003CCF5E}"/>
    <cellStyle name="40% - Accent5 2 4 2 3 2 3" xfId="7259" xr:uid="{00000000-0005-0000-0000-0000EC0F0000}"/>
    <cellStyle name="40% - Accent5 2 4 2 3 2 3 2" xfId="24862" xr:uid="{6902B786-CD4D-45F1-AA47-3A803D88F4EB}"/>
    <cellStyle name="40% - Accent5 2 4 2 3 2 3 2 2" xfId="39833" xr:uid="{3A40229C-E0F6-4AC0-8E2D-56BA1C5F91AC}"/>
    <cellStyle name="40% - Accent5 2 4 2 3 2 3 3" xfId="32230" xr:uid="{74DC0E2B-E242-467F-B559-84DCE2214E0D}"/>
    <cellStyle name="40% - Accent5 2 4 2 3 2 4" xfId="24860" xr:uid="{B4356D5C-5E21-4F72-ADA0-8E6E0A80900D}"/>
    <cellStyle name="40% - Accent5 2 4 2 3 2 4 2" xfId="39831" xr:uid="{268BCAEF-23A5-41E8-B392-0C7BE4D8B5EF}"/>
    <cellStyle name="40% - Accent5 2 4 2 3 2 5" xfId="32228" xr:uid="{A83C8813-F01B-4FAC-B1EA-CA4F0F968299}"/>
    <cellStyle name="40% - Accent5 2 4 2 3 3" xfId="7260" xr:uid="{00000000-0005-0000-0000-0000ED0F0000}"/>
    <cellStyle name="40% - Accent5 2 4 2 3 3 2" xfId="7261" xr:uid="{00000000-0005-0000-0000-0000EE0F0000}"/>
    <cellStyle name="40% - Accent5 2 4 2 3 3 2 2" xfId="24864" xr:uid="{AE7F45D7-93F0-493D-B5EF-60E061C62A40}"/>
    <cellStyle name="40% - Accent5 2 4 2 3 3 2 2 2" xfId="39835" xr:uid="{74FAA9F6-1648-4C56-B944-CC53CB9DADCE}"/>
    <cellStyle name="40% - Accent5 2 4 2 3 3 2 3" xfId="32232" xr:uid="{4376AD68-E620-4EF6-932D-9E44ECE57F48}"/>
    <cellStyle name="40% - Accent5 2 4 2 3 3 3" xfId="24863" xr:uid="{73616915-1172-4433-B54A-A0EBD728E63E}"/>
    <cellStyle name="40% - Accent5 2 4 2 3 3 3 2" xfId="39834" xr:uid="{938E2C9F-2A76-4848-89E9-FEBC0EE213D7}"/>
    <cellStyle name="40% - Accent5 2 4 2 3 3 4" xfId="32231" xr:uid="{2BC8B0F1-DBDB-4B63-A7B4-70B1869AA51D}"/>
    <cellStyle name="40% - Accent5 2 4 2 3 4" xfId="7262" xr:uid="{00000000-0005-0000-0000-0000EF0F0000}"/>
    <cellStyle name="40% - Accent5 2 4 2 3 4 2" xfId="24865" xr:uid="{026580D0-6C62-4822-BA2F-29103C080E6C}"/>
    <cellStyle name="40% - Accent5 2 4 2 3 4 2 2" xfId="39836" xr:uid="{D391A321-00EE-4D87-9576-592778DC7D00}"/>
    <cellStyle name="40% - Accent5 2 4 2 3 4 3" xfId="32233" xr:uid="{33AB2B6B-89F2-46FD-9549-50797379E639}"/>
    <cellStyle name="40% - Accent5 2 4 2 3 5" xfId="24859" xr:uid="{077A3940-D10A-4910-89C8-96EBF3B5ACF3}"/>
    <cellStyle name="40% - Accent5 2 4 2 3 5 2" xfId="39830" xr:uid="{664A127D-BD0A-45A6-94F1-4C3DD1F956E9}"/>
    <cellStyle name="40% - Accent5 2 4 2 3 6" xfId="32227" xr:uid="{3019E611-DAEF-4107-A746-753CA389CC00}"/>
    <cellStyle name="40% - Accent5 2 4 2 4" xfId="7263" xr:uid="{00000000-0005-0000-0000-0000F00F0000}"/>
    <cellStyle name="40% - Accent5 2 4 2 4 2" xfId="7264" xr:uid="{00000000-0005-0000-0000-0000F10F0000}"/>
    <cellStyle name="40% - Accent5 2 4 2 4 2 2" xfId="24867" xr:uid="{8DED82E0-6124-48D2-A1A3-BA270F2BC22D}"/>
    <cellStyle name="40% - Accent5 2 4 2 4 2 2 2" xfId="39838" xr:uid="{76E6E935-3082-43B4-B2B3-5C208E5681D6}"/>
    <cellStyle name="40% - Accent5 2 4 2 4 2 3" xfId="32235" xr:uid="{2BCD6B9D-19D2-4993-A4BB-BE07D92EB499}"/>
    <cellStyle name="40% - Accent5 2 4 2 4 3" xfId="7265" xr:uid="{00000000-0005-0000-0000-0000F20F0000}"/>
    <cellStyle name="40% - Accent5 2 4 2 4 3 2" xfId="24868" xr:uid="{62323A27-8E12-4474-8EAC-FEADED6AB2E2}"/>
    <cellStyle name="40% - Accent5 2 4 2 4 3 2 2" xfId="39839" xr:uid="{1B06DE50-107B-4C5C-850D-AF186D212D19}"/>
    <cellStyle name="40% - Accent5 2 4 2 4 3 3" xfId="32236" xr:uid="{C21C1E51-8312-4231-9DEC-860D0010D9CF}"/>
    <cellStyle name="40% - Accent5 2 4 2 4 4" xfId="24866" xr:uid="{8E9A506A-A488-41B3-A765-B2D80268FFC4}"/>
    <cellStyle name="40% - Accent5 2 4 2 4 4 2" xfId="39837" xr:uid="{76211767-FBD0-4289-9217-1FE69C8FE86C}"/>
    <cellStyle name="40% - Accent5 2 4 2 4 5" xfId="32234" xr:uid="{E54D8C9F-5FF8-454E-9292-03118D388B2E}"/>
    <cellStyle name="40% - Accent5 2 4 2 5" xfId="7266" xr:uid="{00000000-0005-0000-0000-0000F30F0000}"/>
    <cellStyle name="40% - Accent5 2 4 2 5 2" xfId="24869" xr:uid="{1CE26D34-A5A9-4580-A416-53A6C04AB16B}"/>
    <cellStyle name="40% - Accent5 2 4 2 5 2 2" xfId="39840" xr:uid="{1858C165-3453-4C3F-AC26-C17BFD61B1F5}"/>
    <cellStyle name="40% - Accent5 2 4 2 5 3" xfId="32237" xr:uid="{9F71D047-2A7C-4510-BFC4-6C1EFD318DBB}"/>
    <cellStyle name="40% - Accent5 2 4 2 6" xfId="7267" xr:uid="{00000000-0005-0000-0000-0000F40F0000}"/>
    <cellStyle name="40% - Accent5 2 4 2 6 2" xfId="7268" xr:uid="{00000000-0005-0000-0000-0000F50F0000}"/>
    <cellStyle name="40% - Accent5 2 4 2 6 2 2" xfId="24871" xr:uid="{40A039A4-2724-453C-9B13-37B9FCB1D526}"/>
    <cellStyle name="40% - Accent5 2 4 2 6 2 2 2" xfId="39842" xr:uid="{697928D6-B024-41A4-B455-98E98BE4E658}"/>
    <cellStyle name="40% - Accent5 2 4 2 6 2 3" xfId="32239" xr:uid="{20F57687-95FF-4E51-BE59-CE0BB39E0580}"/>
    <cellStyle name="40% - Accent5 2 4 2 6 3" xfId="24870" xr:uid="{F4A3ACCE-6F2B-4363-BDFD-7F5D117A338F}"/>
    <cellStyle name="40% - Accent5 2 4 2 6 3 2" xfId="39841" xr:uid="{F1C9086C-5E3F-4A88-BAF9-D3831DC5B586}"/>
    <cellStyle name="40% - Accent5 2 4 2 6 4" xfId="32238" xr:uid="{4425E09A-81B5-4E1E-9736-DDB11009921B}"/>
    <cellStyle name="40% - Accent5 2 4 2 7" xfId="7269" xr:uid="{00000000-0005-0000-0000-0000F60F0000}"/>
    <cellStyle name="40% - Accent5 2 4 2 7 2" xfId="24872" xr:uid="{CD479173-15E9-4200-8D47-5C72800DFF86}"/>
    <cellStyle name="40% - Accent5 2 4 2 7 2 2" xfId="39843" xr:uid="{AC699664-5151-43AB-A767-24BE6E6B2899}"/>
    <cellStyle name="40% - Accent5 2 4 2 7 3" xfId="32240" xr:uid="{DE3B5123-87DC-4B5E-BA07-8DE0877DAF51}"/>
    <cellStyle name="40% - Accent5 2 4 2 8" xfId="24851" xr:uid="{CF299A03-98F2-4447-AE4E-DF93DB57A2D6}"/>
    <cellStyle name="40% - Accent5 2 4 2 8 2" xfId="39822" xr:uid="{553E2CAB-8D03-4F41-9644-129F6874A0F7}"/>
    <cellStyle name="40% - Accent5 2 4 2 9" xfId="32219" xr:uid="{51DAC04B-B911-4D76-B847-1650115D5AA0}"/>
    <cellStyle name="40% - Accent5 2 4 3" xfId="7270" xr:uid="{00000000-0005-0000-0000-0000F70F0000}"/>
    <cellStyle name="40% - Accent5 2 4 3 2" xfId="7271" xr:uid="{00000000-0005-0000-0000-0000F80F0000}"/>
    <cellStyle name="40% - Accent5 2 4 3 2 2" xfId="7272" xr:uid="{00000000-0005-0000-0000-0000F90F0000}"/>
    <cellStyle name="40% - Accent5 2 4 3 2 2 2" xfId="24875" xr:uid="{610A8C60-C072-4409-8F9B-BA5BE820962D}"/>
    <cellStyle name="40% - Accent5 2 4 3 2 2 2 2" xfId="39846" xr:uid="{8728797F-D0F8-4A5C-BB3F-4151712B1774}"/>
    <cellStyle name="40% - Accent5 2 4 3 2 2 3" xfId="32243" xr:uid="{03FA94AF-406E-4133-AC95-5A2C9144D5D1}"/>
    <cellStyle name="40% - Accent5 2 4 3 2 3" xfId="7273" xr:uid="{00000000-0005-0000-0000-0000FA0F0000}"/>
    <cellStyle name="40% - Accent5 2 4 3 2 3 2" xfId="24876" xr:uid="{61809942-F6EE-4F30-99DF-B29A47E1EE4C}"/>
    <cellStyle name="40% - Accent5 2 4 3 2 3 2 2" xfId="39847" xr:uid="{DE8D5B81-FB8A-4C99-9059-CE6586947F31}"/>
    <cellStyle name="40% - Accent5 2 4 3 2 3 3" xfId="32244" xr:uid="{AE440634-E72D-401D-83E0-1F6A74BAAD70}"/>
    <cellStyle name="40% - Accent5 2 4 3 2 4" xfId="24874" xr:uid="{94E9EF72-E32C-43B8-84E7-2D5E062F9609}"/>
    <cellStyle name="40% - Accent5 2 4 3 2 4 2" xfId="39845" xr:uid="{5F8A1330-13ED-446D-B259-37A84FE4B6AF}"/>
    <cellStyle name="40% - Accent5 2 4 3 2 5" xfId="32242" xr:uid="{0A97A40D-9671-46C4-8DFD-7E7589EC6005}"/>
    <cellStyle name="40% - Accent5 2 4 3 3" xfId="7274" xr:uid="{00000000-0005-0000-0000-0000FB0F0000}"/>
    <cellStyle name="40% - Accent5 2 4 3 3 2" xfId="7275" xr:uid="{00000000-0005-0000-0000-0000FC0F0000}"/>
    <cellStyle name="40% - Accent5 2 4 3 3 2 2" xfId="24878" xr:uid="{DFE9D191-1019-4F46-9F14-94FB32AF6A7D}"/>
    <cellStyle name="40% - Accent5 2 4 3 3 2 2 2" xfId="39849" xr:uid="{0D2F4EC4-B4ED-40BD-A3A6-0F9C37920697}"/>
    <cellStyle name="40% - Accent5 2 4 3 3 2 3" xfId="32246" xr:uid="{415DED3A-F520-40BA-B699-1191F9700F73}"/>
    <cellStyle name="40% - Accent5 2 4 3 3 3" xfId="24877" xr:uid="{2FDFCDB3-5158-4E27-BFE4-61B9C470B76E}"/>
    <cellStyle name="40% - Accent5 2 4 3 3 3 2" xfId="39848" xr:uid="{E12DC570-E63A-45FB-B59D-716071E8C75E}"/>
    <cellStyle name="40% - Accent5 2 4 3 3 4" xfId="32245" xr:uid="{70740319-677E-4E08-BC8D-9BFFB802DBA4}"/>
    <cellStyle name="40% - Accent5 2 4 3 4" xfId="7276" xr:uid="{00000000-0005-0000-0000-0000FD0F0000}"/>
    <cellStyle name="40% - Accent5 2 4 3 4 2" xfId="24879" xr:uid="{1723D4CB-AFCF-434A-98BA-8CB0AA3334CC}"/>
    <cellStyle name="40% - Accent5 2 4 3 4 2 2" xfId="39850" xr:uid="{DC2A9669-085C-4664-BC8A-A312EF5CA33C}"/>
    <cellStyle name="40% - Accent5 2 4 3 4 3" xfId="32247" xr:uid="{F603D556-27E0-4218-9C92-6ED58CC7FF57}"/>
    <cellStyle name="40% - Accent5 2 4 3 5" xfId="24873" xr:uid="{DB6D99FD-3575-491E-AC29-06524444D017}"/>
    <cellStyle name="40% - Accent5 2 4 3 5 2" xfId="39844" xr:uid="{ADEA7407-1A97-461B-A179-1DCD764F2095}"/>
    <cellStyle name="40% - Accent5 2 4 3 6" xfId="32241" xr:uid="{B2097965-A9AB-4BC8-942E-6DBFEDC9BD67}"/>
    <cellStyle name="40% - Accent5 2 4 4" xfId="7277" xr:uid="{00000000-0005-0000-0000-0000FE0F0000}"/>
    <cellStyle name="40% - Accent5 2 4 4 2" xfId="7278" xr:uid="{00000000-0005-0000-0000-0000FF0F0000}"/>
    <cellStyle name="40% - Accent5 2 4 4 2 2" xfId="7279" xr:uid="{00000000-0005-0000-0000-000000100000}"/>
    <cellStyle name="40% - Accent5 2 4 4 2 2 2" xfId="24882" xr:uid="{3458032E-ECCF-4440-A3E7-C17BE0855133}"/>
    <cellStyle name="40% - Accent5 2 4 4 2 2 2 2" xfId="39853" xr:uid="{50C1F590-57C3-4C05-9821-EBCC90B0E946}"/>
    <cellStyle name="40% - Accent5 2 4 4 2 2 3" xfId="32250" xr:uid="{47DA2A51-06F4-46FF-BE0A-4A03A3CB4DF7}"/>
    <cellStyle name="40% - Accent5 2 4 4 2 3" xfId="7280" xr:uid="{00000000-0005-0000-0000-000001100000}"/>
    <cellStyle name="40% - Accent5 2 4 4 2 3 2" xfId="24883" xr:uid="{7C3B86C5-6362-4BA6-8235-54EDC399AC95}"/>
    <cellStyle name="40% - Accent5 2 4 4 2 3 2 2" xfId="39854" xr:uid="{0BBF81F4-A94C-4726-BD91-0EB8B5CBDE85}"/>
    <cellStyle name="40% - Accent5 2 4 4 2 3 3" xfId="32251" xr:uid="{BA95F6BE-91B6-4D9B-8C86-142744883118}"/>
    <cellStyle name="40% - Accent5 2 4 4 2 4" xfId="24881" xr:uid="{0D295EED-2E25-45C7-A17C-5B8256717063}"/>
    <cellStyle name="40% - Accent5 2 4 4 2 4 2" xfId="39852" xr:uid="{9FA4479E-D6B6-41B8-B01B-5714ED1997C3}"/>
    <cellStyle name="40% - Accent5 2 4 4 2 5" xfId="32249" xr:uid="{068E9C4A-D886-4012-AE04-76E5B10F1AFE}"/>
    <cellStyle name="40% - Accent5 2 4 4 3" xfId="7281" xr:uid="{00000000-0005-0000-0000-000002100000}"/>
    <cellStyle name="40% - Accent5 2 4 4 3 2" xfId="7282" xr:uid="{00000000-0005-0000-0000-000003100000}"/>
    <cellStyle name="40% - Accent5 2 4 4 3 2 2" xfId="24885" xr:uid="{20F7568A-D7FC-4226-91D7-7B2A50AE90F8}"/>
    <cellStyle name="40% - Accent5 2 4 4 3 2 2 2" xfId="39856" xr:uid="{C5569D13-84C5-4C09-9055-539801AB351A}"/>
    <cellStyle name="40% - Accent5 2 4 4 3 2 3" xfId="32253" xr:uid="{BAA12899-3453-4F72-AC39-95901E47C41D}"/>
    <cellStyle name="40% - Accent5 2 4 4 3 3" xfId="24884" xr:uid="{3452EFAA-2D6C-4F6F-A7A9-32FABB758A3F}"/>
    <cellStyle name="40% - Accent5 2 4 4 3 3 2" xfId="39855" xr:uid="{2AC2F227-B983-409A-BBA3-24CD27A67561}"/>
    <cellStyle name="40% - Accent5 2 4 4 3 4" xfId="32252" xr:uid="{AB6B079A-BFFB-4857-8E20-3513878455CF}"/>
    <cellStyle name="40% - Accent5 2 4 4 4" xfId="7283" xr:uid="{00000000-0005-0000-0000-000004100000}"/>
    <cellStyle name="40% - Accent5 2 4 4 4 2" xfId="24886" xr:uid="{074D7481-0CE8-4FB5-BD8E-7B92EDD1C42B}"/>
    <cellStyle name="40% - Accent5 2 4 4 4 2 2" xfId="39857" xr:uid="{B0A58CFD-12BB-463A-ACD7-30EF889BE46A}"/>
    <cellStyle name="40% - Accent5 2 4 4 4 3" xfId="32254" xr:uid="{CC5F5039-82BC-47EE-9409-0790CA7FF37E}"/>
    <cellStyle name="40% - Accent5 2 4 4 5" xfId="24880" xr:uid="{B40177BC-31DE-4AB2-94E7-64700152FDA8}"/>
    <cellStyle name="40% - Accent5 2 4 4 5 2" xfId="39851" xr:uid="{11AF3F12-CCA4-494D-B062-2F79196D4AAA}"/>
    <cellStyle name="40% - Accent5 2 4 4 6" xfId="32248" xr:uid="{C0BE35A1-6F45-4080-B805-86B7ED61C5E2}"/>
    <cellStyle name="40% - Accent5 2 4 5" xfId="7284" xr:uid="{00000000-0005-0000-0000-000005100000}"/>
    <cellStyle name="40% - Accent5 2 4 5 2" xfId="7285" xr:uid="{00000000-0005-0000-0000-000006100000}"/>
    <cellStyle name="40% - Accent5 2 4 5 2 2" xfId="24888" xr:uid="{5E883889-9395-4A7B-BB6F-65B952F3B42E}"/>
    <cellStyle name="40% - Accent5 2 4 5 2 2 2" xfId="39859" xr:uid="{C118BE70-8BD6-40F9-BE94-13992715AE3B}"/>
    <cellStyle name="40% - Accent5 2 4 5 2 3" xfId="32256" xr:uid="{1127C43B-B094-4320-BBFF-33DD4689FB11}"/>
    <cellStyle name="40% - Accent5 2 4 5 3" xfId="7286" xr:uid="{00000000-0005-0000-0000-000007100000}"/>
    <cellStyle name="40% - Accent5 2 4 5 3 2" xfId="24889" xr:uid="{B0EB4A95-8446-40E8-8FF5-07C8938FE1C6}"/>
    <cellStyle name="40% - Accent5 2 4 5 3 2 2" xfId="39860" xr:uid="{EF324BDC-B8F1-4CDC-8AC0-60B1593FC8BA}"/>
    <cellStyle name="40% - Accent5 2 4 5 3 3" xfId="32257" xr:uid="{77FAE1BB-B224-4D1F-BE46-01DC4E0C8FAD}"/>
    <cellStyle name="40% - Accent5 2 4 5 4" xfId="24887" xr:uid="{66E34D8D-E7B4-4DB9-88C9-2735288E9F57}"/>
    <cellStyle name="40% - Accent5 2 4 5 4 2" xfId="39858" xr:uid="{843D15A3-E285-4575-950D-4F447FF2F8BB}"/>
    <cellStyle name="40% - Accent5 2 4 5 5" xfId="32255" xr:uid="{E1007F52-1DCC-4CFA-A681-CA54C711C8FD}"/>
    <cellStyle name="40% - Accent5 2 4 6" xfId="7287" xr:uid="{00000000-0005-0000-0000-000008100000}"/>
    <cellStyle name="40% - Accent5 2 4 6 2" xfId="24890" xr:uid="{FBCB7C7C-4E70-47A3-BF82-B3B411406D1B}"/>
    <cellStyle name="40% - Accent5 2 4 6 2 2" xfId="39861" xr:uid="{A8DDE34A-8228-4AF6-BC48-1726FD3664C4}"/>
    <cellStyle name="40% - Accent5 2 4 6 3" xfId="32258" xr:uid="{398CD821-B8AE-47E9-B6DB-6A2A7921EA08}"/>
    <cellStyle name="40% - Accent5 2 4 7" xfId="7288" xr:uid="{00000000-0005-0000-0000-000009100000}"/>
    <cellStyle name="40% - Accent5 2 4 7 2" xfId="7289" xr:uid="{00000000-0005-0000-0000-00000A100000}"/>
    <cellStyle name="40% - Accent5 2 4 7 2 2" xfId="24892" xr:uid="{B0FE4643-B6EC-410B-9B85-BBD0088A8690}"/>
    <cellStyle name="40% - Accent5 2 4 7 2 2 2" xfId="39863" xr:uid="{DFB05BE7-736F-4810-B19B-9FA195B56754}"/>
    <cellStyle name="40% - Accent5 2 4 7 2 3" xfId="32260" xr:uid="{E77E2748-4D04-41FA-9758-9C2B4D04AFAA}"/>
    <cellStyle name="40% - Accent5 2 4 7 3" xfId="24891" xr:uid="{5D811FEF-57B9-4C1B-839E-A2388FA7472D}"/>
    <cellStyle name="40% - Accent5 2 4 7 3 2" xfId="39862" xr:uid="{E313EA3C-77F3-4814-8906-A45D025C910D}"/>
    <cellStyle name="40% - Accent5 2 4 7 4" xfId="32259" xr:uid="{9D1A616B-605E-4840-BA2A-E0291DD0EFFE}"/>
    <cellStyle name="40% - Accent5 2 4 8" xfId="7290" xr:uid="{00000000-0005-0000-0000-00000B100000}"/>
    <cellStyle name="40% - Accent5 2 4 8 2" xfId="24893" xr:uid="{1B63C373-3DA2-4A27-92E7-430A2F0D8458}"/>
    <cellStyle name="40% - Accent5 2 4 8 2 2" xfId="39864" xr:uid="{3B1A3969-BC77-4F30-9148-F185374D258C}"/>
    <cellStyle name="40% - Accent5 2 4 8 3" xfId="32261" xr:uid="{280C487A-420B-4CD8-B172-32C0043B357A}"/>
    <cellStyle name="40% - Accent5 2 4 9" xfId="24850" xr:uid="{9A0F7C9E-F054-4822-BAAA-C3F0A95205F2}"/>
    <cellStyle name="40% - Accent5 2 4 9 2" xfId="39821" xr:uid="{DB4F3C65-6196-4F13-AAF5-AD4CB037B39E}"/>
    <cellStyle name="40% - Accent5 2 5" xfId="7291" xr:uid="{00000000-0005-0000-0000-00000C100000}"/>
    <cellStyle name="40% - Accent5 2 5 10" xfId="32262" xr:uid="{F45DD12F-E332-4CA1-82F5-FB44EF49FB76}"/>
    <cellStyle name="40% - Accent5 2 5 2" xfId="7292" xr:uid="{00000000-0005-0000-0000-00000D100000}"/>
    <cellStyle name="40% - Accent5 2 5 2 2" xfId="7293" xr:uid="{00000000-0005-0000-0000-00000E100000}"/>
    <cellStyle name="40% - Accent5 2 5 2 2 2" xfId="7294" xr:uid="{00000000-0005-0000-0000-00000F100000}"/>
    <cellStyle name="40% - Accent5 2 5 2 2 2 2" xfId="7295" xr:uid="{00000000-0005-0000-0000-000010100000}"/>
    <cellStyle name="40% - Accent5 2 5 2 2 2 2 2" xfId="24898" xr:uid="{9A2421B3-1BC2-4FD3-BF4C-82405EA86E89}"/>
    <cellStyle name="40% - Accent5 2 5 2 2 2 2 2 2" xfId="39869" xr:uid="{25319D6B-1A73-487C-BD04-8E511AA67A02}"/>
    <cellStyle name="40% - Accent5 2 5 2 2 2 2 3" xfId="32266" xr:uid="{30EB5D38-BE32-4314-84B7-2083A30AC849}"/>
    <cellStyle name="40% - Accent5 2 5 2 2 2 3" xfId="7296" xr:uid="{00000000-0005-0000-0000-000011100000}"/>
    <cellStyle name="40% - Accent5 2 5 2 2 2 3 2" xfId="24899" xr:uid="{8C33CD01-948D-4F3D-9261-13AF286803A9}"/>
    <cellStyle name="40% - Accent5 2 5 2 2 2 3 2 2" xfId="39870" xr:uid="{67A3A4F5-BD8D-4BAE-B801-092EA42A7183}"/>
    <cellStyle name="40% - Accent5 2 5 2 2 2 3 3" xfId="32267" xr:uid="{81A0B405-365A-4EDC-82DE-172475135D7E}"/>
    <cellStyle name="40% - Accent5 2 5 2 2 2 4" xfId="24897" xr:uid="{4DC61A4A-649A-49BF-B6DE-C11055B58EC8}"/>
    <cellStyle name="40% - Accent5 2 5 2 2 2 4 2" xfId="39868" xr:uid="{8A959D59-1F22-4AE0-B3B0-FE5A43ED4684}"/>
    <cellStyle name="40% - Accent5 2 5 2 2 2 5" xfId="32265" xr:uid="{DB7BEF7D-19FA-4984-9397-93A71AB5E2E2}"/>
    <cellStyle name="40% - Accent5 2 5 2 2 3" xfId="7297" xr:uid="{00000000-0005-0000-0000-000012100000}"/>
    <cellStyle name="40% - Accent5 2 5 2 2 3 2" xfId="7298" xr:uid="{00000000-0005-0000-0000-000013100000}"/>
    <cellStyle name="40% - Accent5 2 5 2 2 3 2 2" xfId="24901" xr:uid="{AA143C88-7F4A-476F-948F-8E5559348AD6}"/>
    <cellStyle name="40% - Accent5 2 5 2 2 3 2 2 2" xfId="39872" xr:uid="{86A1FEFC-CE81-4DD7-949D-B426A392FEC3}"/>
    <cellStyle name="40% - Accent5 2 5 2 2 3 2 3" xfId="32269" xr:uid="{2D6BAEB9-281A-4142-B54F-4EA181253DD4}"/>
    <cellStyle name="40% - Accent5 2 5 2 2 3 3" xfId="24900" xr:uid="{AA4F84C3-76A2-4E20-BE4C-9E5996167353}"/>
    <cellStyle name="40% - Accent5 2 5 2 2 3 3 2" xfId="39871" xr:uid="{B1412849-6A1C-4093-82D1-7704529BA8AA}"/>
    <cellStyle name="40% - Accent5 2 5 2 2 3 4" xfId="32268" xr:uid="{4EDCF272-AAC5-4476-A73F-1AA51869B030}"/>
    <cellStyle name="40% - Accent5 2 5 2 2 4" xfId="7299" xr:uid="{00000000-0005-0000-0000-000014100000}"/>
    <cellStyle name="40% - Accent5 2 5 2 2 4 2" xfId="24902" xr:uid="{6E1D30CE-A1EC-41C3-BDB6-9EC6C52D73C7}"/>
    <cellStyle name="40% - Accent5 2 5 2 2 4 2 2" xfId="39873" xr:uid="{C99E7217-E0CB-4214-AA22-02C7F8159CEE}"/>
    <cellStyle name="40% - Accent5 2 5 2 2 4 3" xfId="32270" xr:uid="{F5F7B74D-9D6D-4339-BDE5-652E643198F2}"/>
    <cellStyle name="40% - Accent5 2 5 2 2 5" xfId="24896" xr:uid="{469480CA-F38F-430D-885D-F5B51A3FC1F3}"/>
    <cellStyle name="40% - Accent5 2 5 2 2 5 2" xfId="39867" xr:uid="{926769D5-08AA-4029-ACA9-94F803FE8B77}"/>
    <cellStyle name="40% - Accent5 2 5 2 2 6" xfId="32264" xr:uid="{1E1F0F7A-833C-41DA-9539-385D5BFE17B3}"/>
    <cellStyle name="40% - Accent5 2 5 2 3" xfId="7300" xr:uid="{00000000-0005-0000-0000-000015100000}"/>
    <cellStyle name="40% - Accent5 2 5 2 3 2" xfId="7301" xr:uid="{00000000-0005-0000-0000-000016100000}"/>
    <cellStyle name="40% - Accent5 2 5 2 3 2 2" xfId="7302" xr:uid="{00000000-0005-0000-0000-000017100000}"/>
    <cellStyle name="40% - Accent5 2 5 2 3 2 2 2" xfId="24905" xr:uid="{85D79C10-E35B-4CF2-8FB7-0B50390B5C70}"/>
    <cellStyle name="40% - Accent5 2 5 2 3 2 2 2 2" xfId="39876" xr:uid="{C0E4ACD2-29E6-4CC9-804F-EEC49016B080}"/>
    <cellStyle name="40% - Accent5 2 5 2 3 2 2 3" xfId="32273" xr:uid="{DAA3DFE5-FC54-4DB6-8710-D72D7070244D}"/>
    <cellStyle name="40% - Accent5 2 5 2 3 2 3" xfId="7303" xr:uid="{00000000-0005-0000-0000-000018100000}"/>
    <cellStyle name="40% - Accent5 2 5 2 3 2 3 2" xfId="24906" xr:uid="{EB6BFD53-A409-466A-B95A-AC5FB6A75DDD}"/>
    <cellStyle name="40% - Accent5 2 5 2 3 2 3 2 2" xfId="39877" xr:uid="{52227BC7-4197-49E4-8AE2-9FFB5B2BCB1A}"/>
    <cellStyle name="40% - Accent5 2 5 2 3 2 3 3" xfId="32274" xr:uid="{E290E0B9-4801-4812-A01F-B11793EB01E3}"/>
    <cellStyle name="40% - Accent5 2 5 2 3 2 4" xfId="24904" xr:uid="{1116E645-78FA-49C3-A674-ED7229619D0D}"/>
    <cellStyle name="40% - Accent5 2 5 2 3 2 4 2" xfId="39875" xr:uid="{5D22976D-5D5A-45E0-B5E3-6C188CD24801}"/>
    <cellStyle name="40% - Accent5 2 5 2 3 2 5" xfId="32272" xr:uid="{A9FC956A-296C-49EF-A2BA-E5B2266038EA}"/>
    <cellStyle name="40% - Accent5 2 5 2 3 3" xfId="7304" xr:uid="{00000000-0005-0000-0000-000019100000}"/>
    <cellStyle name="40% - Accent5 2 5 2 3 3 2" xfId="7305" xr:uid="{00000000-0005-0000-0000-00001A100000}"/>
    <cellStyle name="40% - Accent5 2 5 2 3 3 2 2" xfId="24908" xr:uid="{6E533CF1-CB06-4D46-BA2F-A519B5D130C6}"/>
    <cellStyle name="40% - Accent5 2 5 2 3 3 2 2 2" xfId="39879" xr:uid="{8741F1EA-62D4-4081-AD60-96C9344DD0D8}"/>
    <cellStyle name="40% - Accent5 2 5 2 3 3 2 3" xfId="32276" xr:uid="{24FFAEC0-FF5E-49BC-A7FB-4DF4E3EE60E1}"/>
    <cellStyle name="40% - Accent5 2 5 2 3 3 3" xfId="24907" xr:uid="{D7FD371F-FE72-4A66-ADF9-C10726186179}"/>
    <cellStyle name="40% - Accent5 2 5 2 3 3 3 2" xfId="39878" xr:uid="{997588AA-AB59-4012-93E2-30EDAB3F16ED}"/>
    <cellStyle name="40% - Accent5 2 5 2 3 3 4" xfId="32275" xr:uid="{0E46AB1A-B437-4680-9714-235FA624C439}"/>
    <cellStyle name="40% - Accent5 2 5 2 3 4" xfId="7306" xr:uid="{00000000-0005-0000-0000-00001B100000}"/>
    <cellStyle name="40% - Accent5 2 5 2 3 4 2" xfId="24909" xr:uid="{B73C0168-C613-4B4C-BC94-9E5392AAFFF5}"/>
    <cellStyle name="40% - Accent5 2 5 2 3 4 2 2" xfId="39880" xr:uid="{B6D10A63-E6FF-4F59-809B-F793E925EAB0}"/>
    <cellStyle name="40% - Accent5 2 5 2 3 4 3" xfId="32277" xr:uid="{CC3D0C15-F34A-46BE-B99C-61084CEFE815}"/>
    <cellStyle name="40% - Accent5 2 5 2 3 5" xfId="24903" xr:uid="{F5296189-09DB-4A63-A57F-64F2B8648E59}"/>
    <cellStyle name="40% - Accent5 2 5 2 3 5 2" xfId="39874" xr:uid="{F77E4816-6DD8-401C-B3E3-9FF7ACA2B15F}"/>
    <cellStyle name="40% - Accent5 2 5 2 3 6" xfId="32271" xr:uid="{0B7E3BF3-1B4B-4216-B71B-8ED582D6C0DC}"/>
    <cellStyle name="40% - Accent5 2 5 2 4" xfId="7307" xr:uid="{00000000-0005-0000-0000-00001C100000}"/>
    <cellStyle name="40% - Accent5 2 5 2 4 2" xfId="7308" xr:uid="{00000000-0005-0000-0000-00001D100000}"/>
    <cellStyle name="40% - Accent5 2 5 2 4 2 2" xfId="24911" xr:uid="{CD932710-BEE4-4005-B9D9-86C1FABC9F1F}"/>
    <cellStyle name="40% - Accent5 2 5 2 4 2 2 2" xfId="39882" xr:uid="{D5E7E2E1-E478-4A76-9436-9C09B7F59225}"/>
    <cellStyle name="40% - Accent5 2 5 2 4 2 3" xfId="32279" xr:uid="{811918FE-ED27-442D-A880-D7EF72A9C582}"/>
    <cellStyle name="40% - Accent5 2 5 2 4 3" xfId="7309" xr:uid="{00000000-0005-0000-0000-00001E100000}"/>
    <cellStyle name="40% - Accent5 2 5 2 4 3 2" xfId="24912" xr:uid="{D285B103-1C68-47E1-A94E-40712D9461F8}"/>
    <cellStyle name="40% - Accent5 2 5 2 4 3 2 2" xfId="39883" xr:uid="{65169FFA-4805-4560-99D5-79E4E3BC1C69}"/>
    <cellStyle name="40% - Accent5 2 5 2 4 3 3" xfId="32280" xr:uid="{8AF5139C-CF98-4DF1-9E9A-FBF397A17B53}"/>
    <cellStyle name="40% - Accent5 2 5 2 4 4" xfId="24910" xr:uid="{7AFBFEA0-DD05-4372-8B4D-887507CDB1B8}"/>
    <cellStyle name="40% - Accent5 2 5 2 4 4 2" xfId="39881" xr:uid="{A34E7FFD-867E-4FA2-9BE2-E6E0BCA809C4}"/>
    <cellStyle name="40% - Accent5 2 5 2 4 5" xfId="32278" xr:uid="{E1DE15F8-7253-49AC-94C0-BE5C0A71167A}"/>
    <cellStyle name="40% - Accent5 2 5 2 5" xfId="7310" xr:uid="{00000000-0005-0000-0000-00001F100000}"/>
    <cellStyle name="40% - Accent5 2 5 2 5 2" xfId="24913" xr:uid="{FE44B06C-EFDF-4299-925B-B292DBBB8D13}"/>
    <cellStyle name="40% - Accent5 2 5 2 5 2 2" xfId="39884" xr:uid="{3F26A7DA-D3AC-41A3-AB23-0BF899E8731A}"/>
    <cellStyle name="40% - Accent5 2 5 2 5 3" xfId="32281" xr:uid="{4F437CE4-D555-4219-A51E-8BDB38E1332C}"/>
    <cellStyle name="40% - Accent5 2 5 2 6" xfId="7311" xr:uid="{00000000-0005-0000-0000-000020100000}"/>
    <cellStyle name="40% - Accent5 2 5 2 6 2" xfId="7312" xr:uid="{00000000-0005-0000-0000-000021100000}"/>
    <cellStyle name="40% - Accent5 2 5 2 6 2 2" xfId="24915" xr:uid="{E028A740-7487-427A-AC0B-87F4D47C71CD}"/>
    <cellStyle name="40% - Accent5 2 5 2 6 2 2 2" xfId="39886" xr:uid="{C1BE95FC-CF1B-449B-ABD8-AC039DBDE63A}"/>
    <cellStyle name="40% - Accent5 2 5 2 6 2 3" xfId="32283" xr:uid="{44711B32-DD26-4C82-B120-47BF8154D0B0}"/>
    <cellStyle name="40% - Accent5 2 5 2 6 3" xfId="24914" xr:uid="{22BE9965-6C11-45A8-A9E9-E94B9601B48E}"/>
    <cellStyle name="40% - Accent5 2 5 2 6 3 2" xfId="39885" xr:uid="{2F05F90C-6FA1-461B-A0CD-DF1F60868DC9}"/>
    <cellStyle name="40% - Accent5 2 5 2 6 4" xfId="32282" xr:uid="{33A205A2-F113-4E51-803B-6C6092BF69FD}"/>
    <cellStyle name="40% - Accent5 2 5 2 7" xfId="7313" xr:uid="{00000000-0005-0000-0000-000022100000}"/>
    <cellStyle name="40% - Accent5 2 5 2 7 2" xfId="24916" xr:uid="{189C3658-BDB4-47D9-9C41-212A49910A86}"/>
    <cellStyle name="40% - Accent5 2 5 2 7 2 2" xfId="39887" xr:uid="{C6DFCFA9-4F6F-4C3F-BB40-8CC14F278085}"/>
    <cellStyle name="40% - Accent5 2 5 2 7 3" xfId="32284" xr:uid="{E178EB10-ED49-4421-9F04-BC55D0163FAF}"/>
    <cellStyle name="40% - Accent5 2 5 2 8" xfId="24895" xr:uid="{D7BE20C8-1309-4689-B9F3-A9E9026F3CB9}"/>
    <cellStyle name="40% - Accent5 2 5 2 8 2" xfId="39866" xr:uid="{0201F090-4D77-4EA8-8A12-C40811F422C9}"/>
    <cellStyle name="40% - Accent5 2 5 2 9" xfId="32263" xr:uid="{4F56A218-423F-4381-B352-92552C6A9DF3}"/>
    <cellStyle name="40% - Accent5 2 5 3" xfId="7314" xr:uid="{00000000-0005-0000-0000-000023100000}"/>
    <cellStyle name="40% - Accent5 2 5 3 2" xfId="7315" xr:uid="{00000000-0005-0000-0000-000024100000}"/>
    <cellStyle name="40% - Accent5 2 5 3 2 2" xfId="7316" xr:uid="{00000000-0005-0000-0000-000025100000}"/>
    <cellStyle name="40% - Accent5 2 5 3 2 2 2" xfId="24919" xr:uid="{5692A75E-B807-41DB-9E6F-69440724D900}"/>
    <cellStyle name="40% - Accent5 2 5 3 2 2 2 2" xfId="39890" xr:uid="{A67A9EA5-3202-4E8F-9864-B167916A146B}"/>
    <cellStyle name="40% - Accent5 2 5 3 2 2 3" xfId="32287" xr:uid="{7E44581D-FB96-4B03-A760-412D66427219}"/>
    <cellStyle name="40% - Accent5 2 5 3 2 3" xfId="7317" xr:uid="{00000000-0005-0000-0000-000026100000}"/>
    <cellStyle name="40% - Accent5 2 5 3 2 3 2" xfId="24920" xr:uid="{FD736893-185A-4C40-A672-3CEB193433AF}"/>
    <cellStyle name="40% - Accent5 2 5 3 2 3 2 2" xfId="39891" xr:uid="{18A2833F-BD4F-4FFB-ACB6-2F1A82C7024F}"/>
    <cellStyle name="40% - Accent5 2 5 3 2 3 3" xfId="32288" xr:uid="{E18AA336-D903-4457-96DE-D4F543240C04}"/>
    <cellStyle name="40% - Accent5 2 5 3 2 4" xfId="24918" xr:uid="{68CDB87E-86FD-4059-B38A-4D6ADEA921BA}"/>
    <cellStyle name="40% - Accent5 2 5 3 2 4 2" xfId="39889" xr:uid="{65E10625-9A53-49CD-9078-77BA986A6731}"/>
    <cellStyle name="40% - Accent5 2 5 3 2 5" xfId="32286" xr:uid="{6DD58F32-787E-4975-B2CC-0AB405C18656}"/>
    <cellStyle name="40% - Accent5 2 5 3 3" xfId="7318" xr:uid="{00000000-0005-0000-0000-000027100000}"/>
    <cellStyle name="40% - Accent5 2 5 3 3 2" xfId="7319" xr:uid="{00000000-0005-0000-0000-000028100000}"/>
    <cellStyle name="40% - Accent5 2 5 3 3 2 2" xfId="24922" xr:uid="{86EE8124-DCBC-4344-8BA0-9EB9AFA4691E}"/>
    <cellStyle name="40% - Accent5 2 5 3 3 2 2 2" xfId="39893" xr:uid="{5BE99866-5C3C-4424-B71A-5A1096AE855A}"/>
    <cellStyle name="40% - Accent5 2 5 3 3 2 3" xfId="32290" xr:uid="{685C8F59-64A1-4577-A930-620EFB3424B4}"/>
    <cellStyle name="40% - Accent5 2 5 3 3 3" xfId="24921" xr:uid="{BFD424B3-411E-4E36-ADEF-54EFB5DD730E}"/>
    <cellStyle name="40% - Accent5 2 5 3 3 3 2" xfId="39892" xr:uid="{40D15743-75A7-47A3-900D-66F01945127C}"/>
    <cellStyle name="40% - Accent5 2 5 3 3 4" xfId="32289" xr:uid="{8E24CBCF-C4F6-4703-A9A7-2D273BF2776D}"/>
    <cellStyle name="40% - Accent5 2 5 3 4" xfId="7320" xr:uid="{00000000-0005-0000-0000-000029100000}"/>
    <cellStyle name="40% - Accent5 2 5 3 4 2" xfId="24923" xr:uid="{EFE5694C-2382-4641-AA47-5A0D78B8E3F5}"/>
    <cellStyle name="40% - Accent5 2 5 3 4 2 2" xfId="39894" xr:uid="{8F25C3D2-D862-4653-855A-52B1FD304688}"/>
    <cellStyle name="40% - Accent5 2 5 3 4 3" xfId="32291" xr:uid="{642A1BB4-1A3E-476A-A18C-14ACB50B8DFC}"/>
    <cellStyle name="40% - Accent5 2 5 3 5" xfId="24917" xr:uid="{718EB9F8-06AA-437E-B0CE-78E4B5EBBCE3}"/>
    <cellStyle name="40% - Accent5 2 5 3 5 2" xfId="39888" xr:uid="{954375C0-8660-4986-9F55-35F2D40643CE}"/>
    <cellStyle name="40% - Accent5 2 5 3 6" xfId="32285" xr:uid="{5E6CE51C-37DC-499A-AE43-71630ACF7D81}"/>
    <cellStyle name="40% - Accent5 2 5 4" xfId="7321" xr:uid="{00000000-0005-0000-0000-00002A100000}"/>
    <cellStyle name="40% - Accent5 2 5 4 2" xfId="7322" xr:uid="{00000000-0005-0000-0000-00002B100000}"/>
    <cellStyle name="40% - Accent5 2 5 4 2 2" xfId="7323" xr:uid="{00000000-0005-0000-0000-00002C100000}"/>
    <cellStyle name="40% - Accent5 2 5 4 2 2 2" xfId="24926" xr:uid="{03155D15-6DE5-4411-9291-25CA02CDFBB3}"/>
    <cellStyle name="40% - Accent5 2 5 4 2 2 2 2" xfId="39897" xr:uid="{AC50DF15-D0FB-4344-AC8E-84A90988F120}"/>
    <cellStyle name="40% - Accent5 2 5 4 2 2 3" xfId="32294" xr:uid="{3A15AC58-4F9F-4E01-978A-D76712223E0C}"/>
    <cellStyle name="40% - Accent5 2 5 4 2 3" xfId="7324" xr:uid="{00000000-0005-0000-0000-00002D100000}"/>
    <cellStyle name="40% - Accent5 2 5 4 2 3 2" xfId="24927" xr:uid="{F87EFEC4-25A4-4689-B8FC-745FF661D2AC}"/>
    <cellStyle name="40% - Accent5 2 5 4 2 3 2 2" xfId="39898" xr:uid="{14E846EB-25B2-4068-904A-4CD90E1A7A0D}"/>
    <cellStyle name="40% - Accent5 2 5 4 2 3 3" xfId="32295" xr:uid="{6B3B2E88-38DE-4894-94D2-487591F3DDE4}"/>
    <cellStyle name="40% - Accent5 2 5 4 2 4" xfId="24925" xr:uid="{4227B156-0862-4F70-A3E4-D4B34F983294}"/>
    <cellStyle name="40% - Accent5 2 5 4 2 4 2" xfId="39896" xr:uid="{A58B215C-8BD0-47BF-8E60-E55F8C5605D8}"/>
    <cellStyle name="40% - Accent5 2 5 4 2 5" xfId="32293" xr:uid="{17E51353-695C-4281-9EC9-4A590BB49024}"/>
    <cellStyle name="40% - Accent5 2 5 4 3" xfId="7325" xr:uid="{00000000-0005-0000-0000-00002E100000}"/>
    <cellStyle name="40% - Accent5 2 5 4 3 2" xfId="7326" xr:uid="{00000000-0005-0000-0000-00002F100000}"/>
    <cellStyle name="40% - Accent5 2 5 4 3 2 2" xfId="24929" xr:uid="{8D3481D6-FCD7-43BD-B3BB-2CC7288E4736}"/>
    <cellStyle name="40% - Accent5 2 5 4 3 2 2 2" xfId="39900" xr:uid="{DE307E0D-E953-4C32-8725-EE2E624F5936}"/>
    <cellStyle name="40% - Accent5 2 5 4 3 2 3" xfId="32297" xr:uid="{66CB2472-B5FE-48FA-BD6C-847DC86AF878}"/>
    <cellStyle name="40% - Accent5 2 5 4 3 3" xfId="24928" xr:uid="{C9F8452B-4997-4189-ACBF-C15F9ECAB9A1}"/>
    <cellStyle name="40% - Accent5 2 5 4 3 3 2" xfId="39899" xr:uid="{96373E7E-4A44-4D0F-8731-B7BFB7DAD30B}"/>
    <cellStyle name="40% - Accent5 2 5 4 3 4" xfId="32296" xr:uid="{289D8AFF-90C5-4D00-8221-3DC6ECC29012}"/>
    <cellStyle name="40% - Accent5 2 5 4 4" xfId="7327" xr:uid="{00000000-0005-0000-0000-000030100000}"/>
    <cellStyle name="40% - Accent5 2 5 4 4 2" xfId="24930" xr:uid="{AA32FA41-E21B-4BD5-A6AF-958E598704E2}"/>
    <cellStyle name="40% - Accent5 2 5 4 4 2 2" xfId="39901" xr:uid="{49B2F0A4-9617-48BD-AAE1-B3CC411D064C}"/>
    <cellStyle name="40% - Accent5 2 5 4 4 3" xfId="32298" xr:uid="{A9783D3A-ECFC-4396-8988-709401461AEE}"/>
    <cellStyle name="40% - Accent5 2 5 4 5" xfId="24924" xr:uid="{0F90EDB4-D53E-4E6D-A3FA-98AFF21B0231}"/>
    <cellStyle name="40% - Accent5 2 5 4 5 2" xfId="39895" xr:uid="{CFBB178D-12D4-40D3-8DFB-55B9DECAD6F3}"/>
    <cellStyle name="40% - Accent5 2 5 4 6" xfId="32292" xr:uid="{4CF11DB5-9AB9-4DBD-8F21-0614F8152EA8}"/>
    <cellStyle name="40% - Accent5 2 5 5" xfId="7328" xr:uid="{00000000-0005-0000-0000-000031100000}"/>
    <cellStyle name="40% - Accent5 2 5 5 2" xfId="7329" xr:uid="{00000000-0005-0000-0000-000032100000}"/>
    <cellStyle name="40% - Accent5 2 5 5 2 2" xfId="24932" xr:uid="{A77C9518-1A7E-4CEE-B5FC-C020ACEF2E1A}"/>
    <cellStyle name="40% - Accent5 2 5 5 2 2 2" xfId="39903" xr:uid="{D44B0E85-10F4-403F-94BA-1DBAECD22311}"/>
    <cellStyle name="40% - Accent5 2 5 5 2 3" xfId="32300" xr:uid="{DA1C613B-227D-463E-A4DB-724BF5124740}"/>
    <cellStyle name="40% - Accent5 2 5 5 3" xfId="7330" xr:uid="{00000000-0005-0000-0000-000033100000}"/>
    <cellStyle name="40% - Accent5 2 5 5 3 2" xfId="24933" xr:uid="{0486BFC0-CB30-4ABE-8B9A-3F84020F1CF9}"/>
    <cellStyle name="40% - Accent5 2 5 5 3 2 2" xfId="39904" xr:uid="{884B6FEA-EB5D-4C2F-B675-8992D4F6A11D}"/>
    <cellStyle name="40% - Accent5 2 5 5 3 3" xfId="32301" xr:uid="{F78234CA-E755-4C5C-8EB7-AAC51855EEAC}"/>
    <cellStyle name="40% - Accent5 2 5 5 4" xfId="24931" xr:uid="{3635663E-B925-4340-B405-9932C3BE9636}"/>
    <cellStyle name="40% - Accent5 2 5 5 4 2" xfId="39902" xr:uid="{C9C5E55E-9C73-4222-AC4C-91A2FA8E4BE3}"/>
    <cellStyle name="40% - Accent5 2 5 5 5" xfId="32299" xr:uid="{8B4FC845-3CC2-4F43-BA22-49BC0621F6B8}"/>
    <cellStyle name="40% - Accent5 2 5 6" xfId="7331" xr:uid="{00000000-0005-0000-0000-000034100000}"/>
    <cellStyle name="40% - Accent5 2 5 6 2" xfId="24934" xr:uid="{F16D1B09-6CBF-4580-8119-12199D339126}"/>
    <cellStyle name="40% - Accent5 2 5 6 2 2" xfId="39905" xr:uid="{6BB8F257-98FB-4BB3-9BFD-85FB59B67F25}"/>
    <cellStyle name="40% - Accent5 2 5 6 3" xfId="32302" xr:uid="{12FD6591-84D4-4F71-8C89-7362BBA59256}"/>
    <cellStyle name="40% - Accent5 2 5 7" xfId="7332" xr:uid="{00000000-0005-0000-0000-000035100000}"/>
    <cellStyle name="40% - Accent5 2 5 7 2" xfId="7333" xr:uid="{00000000-0005-0000-0000-000036100000}"/>
    <cellStyle name="40% - Accent5 2 5 7 2 2" xfId="24936" xr:uid="{F9788496-3A62-4997-8884-493B29FB16BA}"/>
    <cellStyle name="40% - Accent5 2 5 7 2 2 2" xfId="39907" xr:uid="{AFA9D48C-DA9B-4CC4-B33F-D563980F5C95}"/>
    <cellStyle name="40% - Accent5 2 5 7 2 3" xfId="32304" xr:uid="{E88BBD78-D71B-4B35-8113-4192695792FD}"/>
    <cellStyle name="40% - Accent5 2 5 7 3" xfId="24935" xr:uid="{5AFC8BC5-82A6-4606-A31F-112C3D805EDA}"/>
    <cellStyle name="40% - Accent5 2 5 7 3 2" xfId="39906" xr:uid="{77BE3ED9-5BCB-4CF0-97A6-B27CF523B006}"/>
    <cellStyle name="40% - Accent5 2 5 7 4" xfId="32303" xr:uid="{20AD78FC-927B-446D-9E94-6A4C9A7F22B9}"/>
    <cellStyle name="40% - Accent5 2 5 8" xfId="7334" xr:uid="{00000000-0005-0000-0000-000037100000}"/>
    <cellStyle name="40% - Accent5 2 5 8 2" xfId="24937" xr:uid="{D450D3BB-BC7A-4F52-94F4-A161F2474445}"/>
    <cellStyle name="40% - Accent5 2 5 8 2 2" xfId="39908" xr:uid="{0121AE3C-3A21-4223-A9A8-A71A92F5CD1E}"/>
    <cellStyle name="40% - Accent5 2 5 8 3" xfId="32305" xr:uid="{A016A5EA-46E6-4F2A-9399-D943B3D084BE}"/>
    <cellStyle name="40% - Accent5 2 5 9" xfId="24894" xr:uid="{C2407FA1-FC36-4E02-96C5-006646BF89F8}"/>
    <cellStyle name="40% - Accent5 2 5 9 2" xfId="39865" xr:uid="{44770023-3124-433A-95E0-A89C46C4ABF4}"/>
    <cellStyle name="40% - Accent5 2 6" xfId="7335" xr:uid="{00000000-0005-0000-0000-000038100000}"/>
    <cellStyle name="40% - Accent5 2 6 10" xfId="32306" xr:uid="{55C13D28-898F-42C3-9D3D-4CE8AF7BD543}"/>
    <cellStyle name="40% - Accent5 2 6 2" xfId="7336" xr:uid="{00000000-0005-0000-0000-000039100000}"/>
    <cellStyle name="40% - Accent5 2 6 2 2" xfId="7337" xr:uid="{00000000-0005-0000-0000-00003A100000}"/>
    <cellStyle name="40% - Accent5 2 6 2 2 2" xfId="7338" xr:uid="{00000000-0005-0000-0000-00003B100000}"/>
    <cellStyle name="40% - Accent5 2 6 2 2 2 2" xfId="7339" xr:uid="{00000000-0005-0000-0000-00003C100000}"/>
    <cellStyle name="40% - Accent5 2 6 2 2 2 2 2" xfId="24942" xr:uid="{2BBF442D-24D4-4FFC-B6FA-06EB8113D6AC}"/>
    <cellStyle name="40% - Accent5 2 6 2 2 2 2 2 2" xfId="39913" xr:uid="{D1095227-FB92-434A-B8C7-6653839FE6A1}"/>
    <cellStyle name="40% - Accent5 2 6 2 2 2 2 3" xfId="32310" xr:uid="{14ADA049-59F5-4983-A79A-48ECF99C56DE}"/>
    <cellStyle name="40% - Accent5 2 6 2 2 2 3" xfId="7340" xr:uid="{00000000-0005-0000-0000-00003D100000}"/>
    <cellStyle name="40% - Accent5 2 6 2 2 2 3 2" xfId="24943" xr:uid="{0DDE3E31-E7FB-4DA2-B7EF-DD8785038F84}"/>
    <cellStyle name="40% - Accent5 2 6 2 2 2 3 2 2" xfId="39914" xr:uid="{F912E6C8-5207-4678-9119-B7BC4BBDEB3B}"/>
    <cellStyle name="40% - Accent5 2 6 2 2 2 3 3" xfId="32311" xr:uid="{417A4781-1986-4A9A-8724-01D04EB5D4B6}"/>
    <cellStyle name="40% - Accent5 2 6 2 2 2 4" xfId="24941" xr:uid="{672BE64D-CDD8-4324-AAD2-889557B3DF94}"/>
    <cellStyle name="40% - Accent5 2 6 2 2 2 4 2" xfId="39912" xr:uid="{00866EE3-9FE0-4B59-AD8D-D0B35D05F1B6}"/>
    <cellStyle name="40% - Accent5 2 6 2 2 2 5" xfId="32309" xr:uid="{D8BBDA6C-B50C-4025-998A-E6EB400A434E}"/>
    <cellStyle name="40% - Accent5 2 6 2 2 3" xfId="7341" xr:uid="{00000000-0005-0000-0000-00003E100000}"/>
    <cellStyle name="40% - Accent5 2 6 2 2 3 2" xfId="7342" xr:uid="{00000000-0005-0000-0000-00003F100000}"/>
    <cellStyle name="40% - Accent5 2 6 2 2 3 2 2" xfId="24945" xr:uid="{20F5E62F-FF20-473A-B29E-20506D77508B}"/>
    <cellStyle name="40% - Accent5 2 6 2 2 3 2 2 2" xfId="39916" xr:uid="{9EA986B8-7F93-4A41-84D1-368F1E98FA67}"/>
    <cellStyle name="40% - Accent5 2 6 2 2 3 2 3" xfId="32313" xr:uid="{AFF5A4FB-828D-4C23-A6F2-A8C73713AE5C}"/>
    <cellStyle name="40% - Accent5 2 6 2 2 3 3" xfId="24944" xr:uid="{4B07BD68-6112-4BEA-A69C-8F0E040D375A}"/>
    <cellStyle name="40% - Accent5 2 6 2 2 3 3 2" xfId="39915" xr:uid="{AB676E04-0467-4001-AD43-12E99CF99445}"/>
    <cellStyle name="40% - Accent5 2 6 2 2 3 4" xfId="32312" xr:uid="{766FC63B-F976-440A-A13F-D41F9D3BD279}"/>
    <cellStyle name="40% - Accent5 2 6 2 2 4" xfId="7343" xr:uid="{00000000-0005-0000-0000-000040100000}"/>
    <cellStyle name="40% - Accent5 2 6 2 2 4 2" xfId="24946" xr:uid="{7E524804-B3DA-4E81-A02A-8C9542E8B166}"/>
    <cellStyle name="40% - Accent5 2 6 2 2 4 2 2" xfId="39917" xr:uid="{08AF6B1B-92E3-4ADB-B896-965719ED2C4F}"/>
    <cellStyle name="40% - Accent5 2 6 2 2 4 3" xfId="32314" xr:uid="{E31B650D-D9FC-4292-8068-58553B4CA083}"/>
    <cellStyle name="40% - Accent5 2 6 2 2 5" xfId="24940" xr:uid="{1EF5984C-F320-4DCA-9B5F-F3A6B11350F4}"/>
    <cellStyle name="40% - Accent5 2 6 2 2 5 2" xfId="39911" xr:uid="{1AEBA893-F1A9-436D-8568-D9A8A319A0FC}"/>
    <cellStyle name="40% - Accent5 2 6 2 2 6" xfId="32308" xr:uid="{CAD9BB00-34C3-40E8-A546-B51F79E74C26}"/>
    <cellStyle name="40% - Accent5 2 6 2 3" xfId="7344" xr:uid="{00000000-0005-0000-0000-000041100000}"/>
    <cellStyle name="40% - Accent5 2 6 2 3 2" xfId="7345" xr:uid="{00000000-0005-0000-0000-000042100000}"/>
    <cellStyle name="40% - Accent5 2 6 2 3 2 2" xfId="7346" xr:uid="{00000000-0005-0000-0000-000043100000}"/>
    <cellStyle name="40% - Accent5 2 6 2 3 2 2 2" xfId="24949" xr:uid="{374B99B6-85C0-4590-A741-8D3076D9683C}"/>
    <cellStyle name="40% - Accent5 2 6 2 3 2 2 2 2" xfId="39920" xr:uid="{AA77049D-4F6B-4CC4-BE24-549B0676ED75}"/>
    <cellStyle name="40% - Accent5 2 6 2 3 2 2 3" xfId="32317" xr:uid="{E5D65934-4495-44AA-B11C-814BB905CE32}"/>
    <cellStyle name="40% - Accent5 2 6 2 3 2 3" xfId="7347" xr:uid="{00000000-0005-0000-0000-000044100000}"/>
    <cellStyle name="40% - Accent5 2 6 2 3 2 3 2" xfId="24950" xr:uid="{48768F9C-B92F-41FC-8658-AD2059B7B4C0}"/>
    <cellStyle name="40% - Accent5 2 6 2 3 2 3 2 2" xfId="39921" xr:uid="{D89C4DCB-F59A-4AEF-81E1-62CCA92DBA93}"/>
    <cellStyle name="40% - Accent5 2 6 2 3 2 3 3" xfId="32318" xr:uid="{D4CC2157-848C-40B5-ADB9-448E0742EE47}"/>
    <cellStyle name="40% - Accent5 2 6 2 3 2 4" xfId="24948" xr:uid="{E1DDD508-5FA2-4337-9D6C-20A4521B7BD4}"/>
    <cellStyle name="40% - Accent5 2 6 2 3 2 4 2" xfId="39919" xr:uid="{4B20D89F-79A7-4799-99F5-1E5040125E46}"/>
    <cellStyle name="40% - Accent5 2 6 2 3 2 5" xfId="32316" xr:uid="{C40B8F60-DFDA-438F-A912-9ECB7216C0F6}"/>
    <cellStyle name="40% - Accent5 2 6 2 3 3" xfId="7348" xr:uid="{00000000-0005-0000-0000-000045100000}"/>
    <cellStyle name="40% - Accent5 2 6 2 3 3 2" xfId="7349" xr:uid="{00000000-0005-0000-0000-000046100000}"/>
    <cellStyle name="40% - Accent5 2 6 2 3 3 2 2" xfId="24952" xr:uid="{2E4FA9FC-B543-42CE-BE26-6A1BC38F7D12}"/>
    <cellStyle name="40% - Accent5 2 6 2 3 3 2 2 2" xfId="39923" xr:uid="{21AA8C34-5C22-41BA-BDF2-29E992497883}"/>
    <cellStyle name="40% - Accent5 2 6 2 3 3 2 3" xfId="32320" xr:uid="{CF746223-3FC1-4736-9D26-A6923FE557CE}"/>
    <cellStyle name="40% - Accent5 2 6 2 3 3 3" xfId="24951" xr:uid="{88F620A8-D426-49B6-8BDA-6FAF22B3E340}"/>
    <cellStyle name="40% - Accent5 2 6 2 3 3 3 2" xfId="39922" xr:uid="{3F7203DB-2828-454E-84D6-7178BB32CD04}"/>
    <cellStyle name="40% - Accent5 2 6 2 3 3 4" xfId="32319" xr:uid="{0ECA18CC-9EDD-48B5-89BF-7779EC84039D}"/>
    <cellStyle name="40% - Accent5 2 6 2 3 4" xfId="7350" xr:uid="{00000000-0005-0000-0000-000047100000}"/>
    <cellStyle name="40% - Accent5 2 6 2 3 4 2" xfId="24953" xr:uid="{849360E5-9BB7-46A8-AEA4-1DBCF5348F87}"/>
    <cellStyle name="40% - Accent5 2 6 2 3 4 2 2" xfId="39924" xr:uid="{191D2BCE-C47C-40E7-8211-DAA0795139DA}"/>
    <cellStyle name="40% - Accent5 2 6 2 3 4 3" xfId="32321" xr:uid="{26FAD080-A9AE-4519-B3E1-931A65EC393D}"/>
    <cellStyle name="40% - Accent5 2 6 2 3 5" xfId="24947" xr:uid="{DA936891-DCCB-4C21-A348-AB5A86A6CC84}"/>
    <cellStyle name="40% - Accent5 2 6 2 3 5 2" xfId="39918" xr:uid="{5CE4718F-CAB3-47BE-80FE-0600A517E9F8}"/>
    <cellStyle name="40% - Accent5 2 6 2 3 6" xfId="32315" xr:uid="{19785A72-5650-4B2D-B3EC-F77FBB221E8E}"/>
    <cellStyle name="40% - Accent5 2 6 2 4" xfId="7351" xr:uid="{00000000-0005-0000-0000-000048100000}"/>
    <cellStyle name="40% - Accent5 2 6 2 4 2" xfId="7352" xr:uid="{00000000-0005-0000-0000-000049100000}"/>
    <cellStyle name="40% - Accent5 2 6 2 4 2 2" xfId="24955" xr:uid="{81B00D18-8290-4815-B2DD-9CD3458453D7}"/>
    <cellStyle name="40% - Accent5 2 6 2 4 2 2 2" xfId="39926" xr:uid="{F22DB475-CA77-4E7D-ADC9-5BED251BD050}"/>
    <cellStyle name="40% - Accent5 2 6 2 4 2 3" xfId="32323" xr:uid="{03139C34-C0C5-4FA8-9F9E-77DAE83032C3}"/>
    <cellStyle name="40% - Accent5 2 6 2 4 3" xfId="7353" xr:uid="{00000000-0005-0000-0000-00004A100000}"/>
    <cellStyle name="40% - Accent5 2 6 2 4 3 2" xfId="24956" xr:uid="{AF3A0F62-7609-4D61-BA2B-B5C151A4776D}"/>
    <cellStyle name="40% - Accent5 2 6 2 4 3 2 2" xfId="39927" xr:uid="{F7D1E3AF-E4A7-47BA-89FE-1554A16262B3}"/>
    <cellStyle name="40% - Accent5 2 6 2 4 3 3" xfId="32324" xr:uid="{8AA0891D-E79E-4348-8121-B56D5CEA5FF0}"/>
    <cellStyle name="40% - Accent5 2 6 2 4 4" xfId="24954" xr:uid="{10420F6F-21BA-4E1B-8615-4FBFC714024F}"/>
    <cellStyle name="40% - Accent5 2 6 2 4 4 2" xfId="39925" xr:uid="{A81AF1BC-6A09-4871-AF51-C587176C441C}"/>
    <cellStyle name="40% - Accent5 2 6 2 4 5" xfId="32322" xr:uid="{F746216D-014B-4C44-B4A5-ACEDF62F5533}"/>
    <cellStyle name="40% - Accent5 2 6 2 5" xfId="7354" xr:uid="{00000000-0005-0000-0000-00004B100000}"/>
    <cellStyle name="40% - Accent5 2 6 2 5 2" xfId="24957" xr:uid="{C9C9E8AA-40ED-4910-84B6-1CCE70740F35}"/>
    <cellStyle name="40% - Accent5 2 6 2 5 2 2" xfId="39928" xr:uid="{0003EED5-5607-46E0-9598-CA509FA6D692}"/>
    <cellStyle name="40% - Accent5 2 6 2 5 3" xfId="32325" xr:uid="{703873A2-87C3-4AEF-9142-3CD75B80C699}"/>
    <cellStyle name="40% - Accent5 2 6 2 6" xfId="7355" xr:uid="{00000000-0005-0000-0000-00004C100000}"/>
    <cellStyle name="40% - Accent5 2 6 2 6 2" xfId="7356" xr:uid="{00000000-0005-0000-0000-00004D100000}"/>
    <cellStyle name="40% - Accent5 2 6 2 6 2 2" xfId="24959" xr:uid="{E055CB38-2702-4EA1-9EDE-6047D4A42654}"/>
    <cellStyle name="40% - Accent5 2 6 2 6 2 2 2" xfId="39930" xr:uid="{DD163EED-12B6-4164-956A-3CC2203A3B7C}"/>
    <cellStyle name="40% - Accent5 2 6 2 6 2 3" xfId="32327" xr:uid="{47C0F12A-7B39-4E8E-964C-EC3C536C08F8}"/>
    <cellStyle name="40% - Accent5 2 6 2 6 3" xfId="24958" xr:uid="{DDA7D810-9B4C-402D-B94F-B8E42FF6D85B}"/>
    <cellStyle name="40% - Accent5 2 6 2 6 3 2" xfId="39929" xr:uid="{C272C7F2-5426-4F86-87BF-40FD228FA6EF}"/>
    <cellStyle name="40% - Accent5 2 6 2 6 4" xfId="32326" xr:uid="{049FDF22-A84E-4FEB-A827-8B305385AE66}"/>
    <cellStyle name="40% - Accent5 2 6 2 7" xfId="7357" xr:uid="{00000000-0005-0000-0000-00004E100000}"/>
    <cellStyle name="40% - Accent5 2 6 2 7 2" xfId="24960" xr:uid="{3E4E9B97-7869-494C-B868-8F507EC5BE22}"/>
    <cellStyle name="40% - Accent5 2 6 2 7 2 2" xfId="39931" xr:uid="{A6924CAC-AFA2-4458-BA1D-5DAA1D245A22}"/>
    <cellStyle name="40% - Accent5 2 6 2 7 3" xfId="32328" xr:uid="{F8D1F447-A41B-4134-8841-CA82F7BD736C}"/>
    <cellStyle name="40% - Accent5 2 6 2 8" xfId="24939" xr:uid="{9381B4D9-3E1B-4FFC-895D-949294945FDE}"/>
    <cellStyle name="40% - Accent5 2 6 2 8 2" xfId="39910" xr:uid="{0C330456-424B-4A02-9A6C-E71A2DE94CED}"/>
    <cellStyle name="40% - Accent5 2 6 2 9" xfId="32307" xr:uid="{A463EA9C-7D7B-4021-9A32-C4C5B9DBE0F5}"/>
    <cellStyle name="40% - Accent5 2 6 3" xfId="7358" xr:uid="{00000000-0005-0000-0000-00004F100000}"/>
    <cellStyle name="40% - Accent5 2 6 3 2" xfId="7359" xr:uid="{00000000-0005-0000-0000-000050100000}"/>
    <cellStyle name="40% - Accent5 2 6 3 2 2" xfId="7360" xr:uid="{00000000-0005-0000-0000-000051100000}"/>
    <cellStyle name="40% - Accent5 2 6 3 2 2 2" xfId="24963" xr:uid="{4FDD67BE-E9ED-4421-9383-C1482472ADB6}"/>
    <cellStyle name="40% - Accent5 2 6 3 2 2 2 2" xfId="39934" xr:uid="{D8B12ED8-6010-4585-9994-2A01E4DC5CE4}"/>
    <cellStyle name="40% - Accent5 2 6 3 2 2 3" xfId="32331" xr:uid="{3BE6E45D-27C5-438B-91CA-3260A6A774F0}"/>
    <cellStyle name="40% - Accent5 2 6 3 2 3" xfId="7361" xr:uid="{00000000-0005-0000-0000-000052100000}"/>
    <cellStyle name="40% - Accent5 2 6 3 2 3 2" xfId="24964" xr:uid="{DB92EA22-BA9B-474A-BB00-BADADEB7743E}"/>
    <cellStyle name="40% - Accent5 2 6 3 2 3 2 2" xfId="39935" xr:uid="{4B73E401-1004-4B21-A3A7-9F1A80082ABC}"/>
    <cellStyle name="40% - Accent5 2 6 3 2 3 3" xfId="32332" xr:uid="{102757A2-0989-4586-8A2C-3A42864F5B98}"/>
    <cellStyle name="40% - Accent5 2 6 3 2 4" xfId="24962" xr:uid="{51133551-8D58-4E91-B8A8-E1FAAFE0F695}"/>
    <cellStyle name="40% - Accent5 2 6 3 2 4 2" xfId="39933" xr:uid="{A370A816-EAD3-457D-BB06-1D32F2E492D2}"/>
    <cellStyle name="40% - Accent5 2 6 3 2 5" xfId="32330" xr:uid="{E24D5CD6-8925-49C4-B0B2-C90610755801}"/>
    <cellStyle name="40% - Accent5 2 6 3 3" xfId="7362" xr:uid="{00000000-0005-0000-0000-000053100000}"/>
    <cellStyle name="40% - Accent5 2 6 3 3 2" xfId="7363" xr:uid="{00000000-0005-0000-0000-000054100000}"/>
    <cellStyle name="40% - Accent5 2 6 3 3 2 2" xfId="24966" xr:uid="{8DFD9EA0-20F4-4A55-8CF2-9040256C75C3}"/>
    <cellStyle name="40% - Accent5 2 6 3 3 2 2 2" xfId="39937" xr:uid="{D914BC93-E6F3-4E5A-B26F-A19FDB4E3AD0}"/>
    <cellStyle name="40% - Accent5 2 6 3 3 2 3" xfId="32334" xr:uid="{21068262-D743-4A5E-9238-C39E3A2827AC}"/>
    <cellStyle name="40% - Accent5 2 6 3 3 3" xfId="24965" xr:uid="{F75DB730-6A3C-49F3-9ECD-D6DE78785DDB}"/>
    <cellStyle name="40% - Accent5 2 6 3 3 3 2" xfId="39936" xr:uid="{79D1B773-2D97-4E23-90AB-8F2363E65772}"/>
    <cellStyle name="40% - Accent5 2 6 3 3 4" xfId="32333" xr:uid="{37AAAF4C-A1AA-416E-8206-25C93DE50FC8}"/>
    <cellStyle name="40% - Accent5 2 6 3 4" xfId="7364" xr:uid="{00000000-0005-0000-0000-000055100000}"/>
    <cellStyle name="40% - Accent5 2 6 3 4 2" xfId="24967" xr:uid="{9038A7F6-8430-48C3-9607-660E042202FB}"/>
    <cellStyle name="40% - Accent5 2 6 3 4 2 2" xfId="39938" xr:uid="{6472E5F0-0328-4F0E-BDF0-A5AEEB869441}"/>
    <cellStyle name="40% - Accent5 2 6 3 4 3" xfId="32335" xr:uid="{94D12BC6-4F97-4CBF-834F-20FFE1CF7B20}"/>
    <cellStyle name="40% - Accent5 2 6 3 5" xfId="24961" xr:uid="{EFCD3F66-B222-4C77-9586-BAB164BA3FBE}"/>
    <cellStyle name="40% - Accent5 2 6 3 5 2" xfId="39932" xr:uid="{6CD33D76-01CF-41B2-B23B-8CA888753343}"/>
    <cellStyle name="40% - Accent5 2 6 3 6" xfId="32329" xr:uid="{A864F5E8-8A9F-4B4F-A6DD-ED639D562E7B}"/>
    <cellStyle name="40% - Accent5 2 6 4" xfId="7365" xr:uid="{00000000-0005-0000-0000-000056100000}"/>
    <cellStyle name="40% - Accent5 2 6 4 2" xfId="7366" xr:uid="{00000000-0005-0000-0000-000057100000}"/>
    <cellStyle name="40% - Accent5 2 6 4 2 2" xfId="7367" xr:uid="{00000000-0005-0000-0000-000058100000}"/>
    <cellStyle name="40% - Accent5 2 6 4 2 2 2" xfId="24970" xr:uid="{61504F7F-D070-4FD4-8502-C8D5980693F2}"/>
    <cellStyle name="40% - Accent5 2 6 4 2 2 2 2" xfId="39941" xr:uid="{9A6CAD9F-32B2-42EF-AD3B-EEE0E6A00AD0}"/>
    <cellStyle name="40% - Accent5 2 6 4 2 2 3" xfId="32338" xr:uid="{55AF13EC-5550-47C2-AAA4-5567316D5C11}"/>
    <cellStyle name="40% - Accent5 2 6 4 2 3" xfId="7368" xr:uid="{00000000-0005-0000-0000-000059100000}"/>
    <cellStyle name="40% - Accent5 2 6 4 2 3 2" xfId="24971" xr:uid="{F9B1E575-57EF-4C2A-8403-5A380E7E0AB2}"/>
    <cellStyle name="40% - Accent5 2 6 4 2 3 2 2" xfId="39942" xr:uid="{14422D29-7E06-47F8-9A7B-25207467686A}"/>
    <cellStyle name="40% - Accent5 2 6 4 2 3 3" xfId="32339" xr:uid="{A4669E61-A045-4380-9F9C-F98015AC9EC8}"/>
    <cellStyle name="40% - Accent5 2 6 4 2 4" xfId="24969" xr:uid="{A231B67E-9647-4C82-B97F-91CBC30FA431}"/>
    <cellStyle name="40% - Accent5 2 6 4 2 4 2" xfId="39940" xr:uid="{A076730D-F843-4C32-AB4C-72A8F2442C0D}"/>
    <cellStyle name="40% - Accent5 2 6 4 2 5" xfId="32337" xr:uid="{B42B67E1-34F3-4750-8863-50C223D183EB}"/>
    <cellStyle name="40% - Accent5 2 6 4 3" xfId="7369" xr:uid="{00000000-0005-0000-0000-00005A100000}"/>
    <cellStyle name="40% - Accent5 2 6 4 3 2" xfId="7370" xr:uid="{00000000-0005-0000-0000-00005B100000}"/>
    <cellStyle name="40% - Accent5 2 6 4 3 2 2" xfId="24973" xr:uid="{84D094B0-5720-43D3-90C5-5E86251CD665}"/>
    <cellStyle name="40% - Accent5 2 6 4 3 2 2 2" xfId="39944" xr:uid="{313408E0-535E-48BA-A6A9-31F5F29520C4}"/>
    <cellStyle name="40% - Accent5 2 6 4 3 2 3" xfId="32341" xr:uid="{BD855C00-7299-464A-9FA2-FEB7DDC95D48}"/>
    <cellStyle name="40% - Accent5 2 6 4 3 3" xfId="24972" xr:uid="{3639266B-E815-41E2-A0B8-7D7C1DEA7CD9}"/>
    <cellStyle name="40% - Accent5 2 6 4 3 3 2" xfId="39943" xr:uid="{45316065-516F-45FB-8336-EAC32ECAE6D2}"/>
    <cellStyle name="40% - Accent5 2 6 4 3 4" xfId="32340" xr:uid="{39FA1F47-3A2C-47E5-BACE-D8BC157D6C71}"/>
    <cellStyle name="40% - Accent5 2 6 4 4" xfId="7371" xr:uid="{00000000-0005-0000-0000-00005C100000}"/>
    <cellStyle name="40% - Accent5 2 6 4 4 2" xfId="24974" xr:uid="{2C51AEBA-9916-400B-841D-292A3ABBD8FB}"/>
    <cellStyle name="40% - Accent5 2 6 4 4 2 2" xfId="39945" xr:uid="{29AD11E7-F1D2-4E37-BDD3-55944476D72D}"/>
    <cellStyle name="40% - Accent5 2 6 4 4 3" xfId="32342" xr:uid="{917785FA-FF21-4296-8B93-4549D704DCEC}"/>
    <cellStyle name="40% - Accent5 2 6 4 5" xfId="24968" xr:uid="{0A61E3A8-CEE9-41BB-BBA8-5D5C588BCD93}"/>
    <cellStyle name="40% - Accent5 2 6 4 5 2" xfId="39939" xr:uid="{B2712EFA-6558-40F0-85DC-9D01169F1838}"/>
    <cellStyle name="40% - Accent5 2 6 4 6" xfId="32336" xr:uid="{AB259476-6439-435A-8A1E-2CACCB166E01}"/>
    <cellStyle name="40% - Accent5 2 6 5" xfId="7372" xr:uid="{00000000-0005-0000-0000-00005D100000}"/>
    <cellStyle name="40% - Accent5 2 6 5 2" xfId="7373" xr:uid="{00000000-0005-0000-0000-00005E100000}"/>
    <cellStyle name="40% - Accent5 2 6 5 2 2" xfId="24976" xr:uid="{AD6D437A-3F4A-47CC-BE39-A7768AF1CCF9}"/>
    <cellStyle name="40% - Accent5 2 6 5 2 2 2" xfId="39947" xr:uid="{017233F4-3C64-4B35-8A0B-ACB6724D27CA}"/>
    <cellStyle name="40% - Accent5 2 6 5 2 3" xfId="32344" xr:uid="{9FE5767D-B250-422C-9712-98AF43446318}"/>
    <cellStyle name="40% - Accent5 2 6 5 3" xfId="7374" xr:uid="{00000000-0005-0000-0000-00005F100000}"/>
    <cellStyle name="40% - Accent5 2 6 5 3 2" xfId="24977" xr:uid="{87A574C2-1439-4CE3-8CA5-D5DE1D778B0D}"/>
    <cellStyle name="40% - Accent5 2 6 5 3 2 2" xfId="39948" xr:uid="{A898F983-7F79-4EF7-977B-F3C9DC0D6D81}"/>
    <cellStyle name="40% - Accent5 2 6 5 3 3" xfId="32345" xr:uid="{668826F6-E214-44BB-980A-45F3DF5378BA}"/>
    <cellStyle name="40% - Accent5 2 6 5 4" xfId="24975" xr:uid="{C1D2C5C0-0285-430E-B137-717B5B2FFAFF}"/>
    <cellStyle name="40% - Accent5 2 6 5 4 2" xfId="39946" xr:uid="{7B7E6ADD-D9CB-4873-A52E-1B3BFE9689CB}"/>
    <cellStyle name="40% - Accent5 2 6 5 5" xfId="32343" xr:uid="{31663127-8A9B-4E75-9F7C-08D8C4C54C5F}"/>
    <cellStyle name="40% - Accent5 2 6 6" xfId="7375" xr:uid="{00000000-0005-0000-0000-000060100000}"/>
    <cellStyle name="40% - Accent5 2 6 6 2" xfId="24978" xr:uid="{4BDF93ED-ED81-47F1-B36A-3B233209C2AE}"/>
    <cellStyle name="40% - Accent5 2 6 6 2 2" xfId="39949" xr:uid="{78D2F775-C121-48ED-86DC-20EB6FBF3ACD}"/>
    <cellStyle name="40% - Accent5 2 6 6 3" xfId="32346" xr:uid="{106A8D1C-B0D3-48F1-85B9-53DAADC4866E}"/>
    <cellStyle name="40% - Accent5 2 6 7" xfId="7376" xr:uid="{00000000-0005-0000-0000-000061100000}"/>
    <cellStyle name="40% - Accent5 2 6 7 2" xfId="7377" xr:uid="{00000000-0005-0000-0000-000062100000}"/>
    <cellStyle name="40% - Accent5 2 6 7 2 2" xfId="24980" xr:uid="{16515C5B-28A9-45FE-BD45-810D7B76C388}"/>
    <cellStyle name="40% - Accent5 2 6 7 2 2 2" xfId="39951" xr:uid="{3A50E6E5-D8D7-4E9D-97D6-AE071B755CE3}"/>
    <cellStyle name="40% - Accent5 2 6 7 2 3" xfId="32348" xr:uid="{999F30A2-525C-4589-87DA-93230E1F598A}"/>
    <cellStyle name="40% - Accent5 2 6 7 3" xfId="24979" xr:uid="{007FB45D-38B4-4C95-BF0D-59A57956A0CD}"/>
    <cellStyle name="40% - Accent5 2 6 7 3 2" xfId="39950" xr:uid="{1E91F565-C809-4D40-9182-3E72F97810B9}"/>
    <cellStyle name="40% - Accent5 2 6 7 4" xfId="32347" xr:uid="{8B2B193A-DF48-4881-96FA-8E1AE4F50F10}"/>
    <cellStyle name="40% - Accent5 2 6 8" xfId="7378" xr:uid="{00000000-0005-0000-0000-000063100000}"/>
    <cellStyle name="40% - Accent5 2 6 8 2" xfId="24981" xr:uid="{D3E305D6-CC6D-4C52-AF40-996DF7CE540F}"/>
    <cellStyle name="40% - Accent5 2 6 8 2 2" xfId="39952" xr:uid="{46BF1C15-ED9E-4E24-A9E4-C969EEC1CFF6}"/>
    <cellStyle name="40% - Accent5 2 6 8 3" xfId="32349" xr:uid="{CF17330B-777F-4DE1-A082-3FE8831ED669}"/>
    <cellStyle name="40% - Accent5 2 6 9" xfId="24938" xr:uid="{B99D363C-BC08-46D0-B109-154CC0D8774E}"/>
    <cellStyle name="40% - Accent5 2 6 9 2" xfId="39909" xr:uid="{BCD30A42-2407-4835-ADA1-4AEF242F67E5}"/>
    <cellStyle name="40% - Accent5 2 7" xfId="7379" xr:uid="{00000000-0005-0000-0000-000064100000}"/>
    <cellStyle name="40% - Accent5 2 7 2" xfId="7380" xr:uid="{00000000-0005-0000-0000-000065100000}"/>
    <cellStyle name="40% - Accent5 2 7 2 2" xfId="7381" xr:uid="{00000000-0005-0000-0000-000066100000}"/>
    <cellStyle name="40% - Accent5 2 7 2 2 2" xfId="24984" xr:uid="{35D3E17C-198D-4C46-967F-BCCA9AE27340}"/>
    <cellStyle name="40% - Accent5 2 7 2 2 2 2" xfId="39955" xr:uid="{09748B21-CE3F-4787-B530-F7F9B7FA9DBF}"/>
    <cellStyle name="40% - Accent5 2 7 2 2 3" xfId="32352" xr:uid="{666DF9F9-089F-435F-87E3-FAAE41F60479}"/>
    <cellStyle name="40% - Accent5 2 7 2 3" xfId="7382" xr:uid="{00000000-0005-0000-0000-000067100000}"/>
    <cellStyle name="40% - Accent5 2 7 2 3 2" xfId="24985" xr:uid="{10006B03-D5FF-45E2-8CA8-9C98D970D5F5}"/>
    <cellStyle name="40% - Accent5 2 7 2 3 2 2" xfId="39956" xr:uid="{8CD63B09-74B5-4615-A19A-129459A71C51}"/>
    <cellStyle name="40% - Accent5 2 7 2 3 3" xfId="32353" xr:uid="{EDB3DE89-35BE-4C81-837E-B7FA6040EFCF}"/>
    <cellStyle name="40% - Accent5 2 7 2 4" xfId="24983" xr:uid="{590B3700-A30F-4A7A-827D-F3E7670EF1EE}"/>
    <cellStyle name="40% - Accent5 2 7 2 4 2" xfId="39954" xr:uid="{4EBB5863-3FE5-4EA3-B6AE-98B3F2392694}"/>
    <cellStyle name="40% - Accent5 2 7 2 5" xfId="32351" xr:uid="{4BAE51F7-7F75-475A-B3AD-D33C8BF6E75C}"/>
    <cellStyle name="40% - Accent5 2 7 3" xfId="7383" xr:uid="{00000000-0005-0000-0000-000068100000}"/>
    <cellStyle name="40% - Accent5 2 7 3 2" xfId="7384" xr:uid="{00000000-0005-0000-0000-000069100000}"/>
    <cellStyle name="40% - Accent5 2 7 3 2 2" xfId="24987" xr:uid="{A391BB2C-5A9E-4832-950A-2F86A563D9E2}"/>
    <cellStyle name="40% - Accent5 2 7 3 2 2 2" xfId="39958" xr:uid="{5CB22489-6778-4D55-8C10-459AD24AEA5A}"/>
    <cellStyle name="40% - Accent5 2 7 3 2 3" xfId="32355" xr:uid="{62188DC4-FC59-4065-B639-D3958568232E}"/>
    <cellStyle name="40% - Accent5 2 7 3 3" xfId="24986" xr:uid="{CD5251F9-FE9C-4412-AFDC-FA074F5B29AD}"/>
    <cellStyle name="40% - Accent5 2 7 3 3 2" xfId="39957" xr:uid="{659C44A8-B668-4313-BAF5-2BEC0DCA1CC8}"/>
    <cellStyle name="40% - Accent5 2 7 3 4" xfId="32354" xr:uid="{DA7B7005-114F-4A3A-B064-6550345325C8}"/>
    <cellStyle name="40% - Accent5 2 7 4" xfId="7385" xr:uid="{00000000-0005-0000-0000-00006A100000}"/>
    <cellStyle name="40% - Accent5 2 7 4 2" xfId="24988" xr:uid="{2590D3A0-CF40-4D96-8809-5A223F9EFA76}"/>
    <cellStyle name="40% - Accent5 2 7 4 2 2" xfId="39959" xr:uid="{E7E5CF45-3AD8-43CF-83EA-167E09291ED9}"/>
    <cellStyle name="40% - Accent5 2 7 4 3" xfId="32356" xr:uid="{78FF7309-34BC-422D-B31E-1E28C36ADAE2}"/>
    <cellStyle name="40% - Accent5 2 7 5" xfId="24982" xr:uid="{9CBB84C4-0933-4C69-B4C9-7673FA20A5A2}"/>
    <cellStyle name="40% - Accent5 2 7 5 2" xfId="39953" xr:uid="{29058365-53E1-46A1-BFFF-67FB93E4B0DA}"/>
    <cellStyle name="40% - Accent5 2 7 6" xfId="32350" xr:uid="{7C1CCD0D-E573-4A7F-A100-F7E75F3486C9}"/>
    <cellStyle name="40% - Accent5 3" xfId="246" xr:uid="{00000000-0005-0000-0000-000055000000}"/>
    <cellStyle name="40% - Accent5 3 10" xfId="7386" xr:uid="{00000000-0005-0000-0000-00006B100000}"/>
    <cellStyle name="40% - Accent5 3 10 2" xfId="24989" xr:uid="{FFE9C7E0-A524-4D94-AF5F-7232A36E1F0B}"/>
    <cellStyle name="40% - Accent5 3 10 2 2" xfId="39960" xr:uid="{92C627A0-A99E-4C7F-A1D0-1BF6C8E30AB4}"/>
    <cellStyle name="40% - Accent5 3 10 3" xfId="32357" xr:uid="{93196347-6FB6-4DE6-AB82-78098297F26F}"/>
    <cellStyle name="40% - Accent5 3 2" xfId="7387" xr:uid="{00000000-0005-0000-0000-00006C100000}"/>
    <cellStyle name="40% - Accent5 3 2 2" xfId="7388" xr:uid="{00000000-0005-0000-0000-00006D100000}"/>
    <cellStyle name="40% - Accent5 3 2 2 2" xfId="7389" xr:uid="{00000000-0005-0000-0000-00006E100000}"/>
    <cellStyle name="40% - Accent5 3 2 2 2 2" xfId="7390" xr:uid="{00000000-0005-0000-0000-00006F100000}"/>
    <cellStyle name="40% - Accent5 3 2 2 2 2 2" xfId="7391" xr:uid="{00000000-0005-0000-0000-000070100000}"/>
    <cellStyle name="40% - Accent5 3 2 2 2 2 2 2" xfId="24993" xr:uid="{3FC169D0-C577-4DAA-A2AC-9090C24ECD8E}"/>
    <cellStyle name="40% - Accent5 3 2 2 2 2 2 2 2" xfId="39964" xr:uid="{7E4EF437-F2AB-48FF-937B-D01EC2A034B3}"/>
    <cellStyle name="40% - Accent5 3 2 2 2 2 2 3" xfId="32361" xr:uid="{72CFFB24-AA3C-4DE7-9C38-EB48E3F2B72E}"/>
    <cellStyle name="40% - Accent5 3 2 2 2 2 3" xfId="7392" xr:uid="{00000000-0005-0000-0000-000071100000}"/>
    <cellStyle name="40% - Accent5 3 2 2 2 2 3 2" xfId="24994" xr:uid="{8B72DFAB-589D-4139-B025-F98514B7DE50}"/>
    <cellStyle name="40% - Accent5 3 2 2 2 2 3 2 2" xfId="39965" xr:uid="{D4A4AFC5-10E6-4A74-A83A-6618F5019E60}"/>
    <cellStyle name="40% - Accent5 3 2 2 2 2 3 3" xfId="32362" xr:uid="{8A291324-4C5A-4C6F-902B-0622F3C34251}"/>
    <cellStyle name="40% - Accent5 3 2 2 2 2 4" xfId="24992" xr:uid="{6F6B94BE-E575-4E05-AF93-91F35F2C54F1}"/>
    <cellStyle name="40% - Accent5 3 2 2 2 2 4 2" xfId="39963" xr:uid="{9206E18A-7D2B-49D0-AC23-F0ECD96D24C4}"/>
    <cellStyle name="40% - Accent5 3 2 2 2 2 5" xfId="32360" xr:uid="{CE9252EE-A280-4219-85F1-46D976D4D552}"/>
    <cellStyle name="40% - Accent5 3 2 2 2 3" xfId="7393" xr:uid="{00000000-0005-0000-0000-000072100000}"/>
    <cellStyle name="40% - Accent5 3 2 2 2 3 2" xfId="7394" xr:uid="{00000000-0005-0000-0000-000073100000}"/>
    <cellStyle name="40% - Accent5 3 2 2 2 3 2 2" xfId="24996" xr:uid="{B48F2DDD-3523-4677-BB79-6D7827AF7547}"/>
    <cellStyle name="40% - Accent5 3 2 2 2 3 2 2 2" xfId="39967" xr:uid="{30B72328-584C-4D6D-A67B-510201A56A9F}"/>
    <cellStyle name="40% - Accent5 3 2 2 2 3 2 3" xfId="32364" xr:uid="{199F4B38-23F5-4B4B-A55D-015DD3FF3AAA}"/>
    <cellStyle name="40% - Accent5 3 2 2 2 3 3" xfId="24995" xr:uid="{674047F3-95D7-459A-8EDA-34C49F44E3E4}"/>
    <cellStyle name="40% - Accent5 3 2 2 2 3 3 2" xfId="39966" xr:uid="{5208E566-9595-4AA1-855F-E12832B63ED8}"/>
    <cellStyle name="40% - Accent5 3 2 2 2 3 4" xfId="32363" xr:uid="{630FF84B-6D6B-418F-9C1B-E20775A707B3}"/>
    <cellStyle name="40% - Accent5 3 2 2 2 4" xfId="7395" xr:uid="{00000000-0005-0000-0000-000074100000}"/>
    <cellStyle name="40% - Accent5 3 2 2 2 4 2" xfId="24997" xr:uid="{D1A99DDE-D56D-432D-AA47-C21678F40764}"/>
    <cellStyle name="40% - Accent5 3 2 2 2 4 2 2" xfId="39968" xr:uid="{D419775B-1EC7-4D2A-AC40-766E84DBB8E1}"/>
    <cellStyle name="40% - Accent5 3 2 2 2 4 3" xfId="32365" xr:uid="{28FC9326-2C03-4329-B9D6-CB60A7E9E43C}"/>
    <cellStyle name="40% - Accent5 3 2 2 2 5" xfId="24991" xr:uid="{7E50B689-4999-4406-8F44-D5147D92F4BD}"/>
    <cellStyle name="40% - Accent5 3 2 2 2 5 2" xfId="39962" xr:uid="{D528BE27-2DF9-40DD-BDF7-D52641F8870F}"/>
    <cellStyle name="40% - Accent5 3 2 2 2 6" xfId="32359" xr:uid="{5ED03FA6-2FC0-4D3F-9369-88EB250C4B9D}"/>
    <cellStyle name="40% - Accent5 3 2 2 3" xfId="7396" xr:uid="{00000000-0005-0000-0000-000075100000}"/>
    <cellStyle name="40% - Accent5 3 2 2 3 2" xfId="7397" xr:uid="{00000000-0005-0000-0000-000076100000}"/>
    <cellStyle name="40% - Accent5 3 2 2 3 2 2" xfId="24999" xr:uid="{04A2A857-92C2-4B4C-B16B-AD1A29E26C1B}"/>
    <cellStyle name="40% - Accent5 3 2 2 3 2 2 2" xfId="39970" xr:uid="{8EC15D94-9DD5-4B8D-9377-C1E375D83393}"/>
    <cellStyle name="40% - Accent5 3 2 2 3 2 3" xfId="32367" xr:uid="{453DA97F-900C-497F-8AB9-EDA6C6670484}"/>
    <cellStyle name="40% - Accent5 3 2 2 3 3" xfId="7398" xr:uid="{00000000-0005-0000-0000-000077100000}"/>
    <cellStyle name="40% - Accent5 3 2 2 3 3 2" xfId="25000" xr:uid="{1A45D574-5921-4000-90FF-D7E8F364610F}"/>
    <cellStyle name="40% - Accent5 3 2 2 3 3 2 2" xfId="39971" xr:uid="{187F9D54-B6E7-4E62-BD1A-8A59FAE06960}"/>
    <cellStyle name="40% - Accent5 3 2 2 3 3 3" xfId="32368" xr:uid="{1055D9D5-5859-4C6D-AFC5-02011372DF39}"/>
    <cellStyle name="40% - Accent5 3 2 2 3 4" xfId="24998" xr:uid="{2A08D837-8816-484E-A6B2-5B05431B9252}"/>
    <cellStyle name="40% - Accent5 3 2 2 3 4 2" xfId="39969" xr:uid="{6B48B8BF-6398-44CB-A306-86908CA2CBEC}"/>
    <cellStyle name="40% - Accent5 3 2 2 3 5" xfId="32366" xr:uid="{871A1225-24F7-4A3B-9467-691C6B4F6E24}"/>
    <cellStyle name="40% - Accent5 3 2 2 4" xfId="7399" xr:uid="{00000000-0005-0000-0000-000078100000}"/>
    <cellStyle name="40% - Accent5 3 2 2 4 2" xfId="25001" xr:uid="{A81822AF-9080-4EF8-A544-AAEF7FDBE0D3}"/>
    <cellStyle name="40% - Accent5 3 2 2 4 2 2" xfId="39972" xr:uid="{658DBB1B-AA09-4345-A8CF-A216ACC8C4D0}"/>
    <cellStyle name="40% - Accent5 3 2 2 4 3" xfId="32369" xr:uid="{2DB8BB54-2704-44BC-B307-AA174A5EE5EC}"/>
    <cellStyle name="40% - Accent5 3 2 2 5" xfId="7400" xr:uid="{00000000-0005-0000-0000-000079100000}"/>
    <cellStyle name="40% - Accent5 3 2 2 5 2" xfId="7401" xr:uid="{00000000-0005-0000-0000-00007A100000}"/>
    <cellStyle name="40% - Accent5 3 2 2 5 2 2" xfId="25003" xr:uid="{CDF80E02-3FFC-4B4E-9569-1D90BA5A2E0B}"/>
    <cellStyle name="40% - Accent5 3 2 2 5 2 2 2" xfId="39974" xr:uid="{07794A3E-2E3D-4623-B0C3-E8DFE3AA2B6D}"/>
    <cellStyle name="40% - Accent5 3 2 2 5 2 3" xfId="32371" xr:uid="{1C14BD0B-C335-48DE-833F-CDF75C74896C}"/>
    <cellStyle name="40% - Accent5 3 2 2 5 3" xfId="25002" xr:uid="{286E20F8-4B5E-4539-AACA-B8ECDCC3BA90}"/>
    <cellStyle name="40% - Accent5 3 2 2 5 3 2" xfId="39973" xr:uid="{A3B15CCD-8AB6-48DB-99AC-FD349E4BD92A}"/>
    <cellStyle name="40% - Accent5 3 2 2 5 4" xfId="32370" xr:uid="{43AED523-49EB-40EC-BFF7-83BBF4EFD68E}"/>
    <cellStyle name="40% - Accent5 3 2 2 6" xfId="7402" xr:uid="{00000000-0005-0000-0000-00007B100000}"/>
    <cellStyle name="40% - Accent5 3 2 2 6 2" xfId="25004" xr:uid="{41F03F8C-9FF9-4A49-B005-97EADAC1C5C7}"/>
    <cellStyle name="40% - Accent5 3 2 2 6 2 2" xfId="39975" xr:uid="{EB66CACD-BEFE-420B-9157-86197EF26CDD}"/>
    <cellStyle name="40% - Accent5 3 2 2 6 3" xfId="32372" xr:uid="{CF5BD408-17EA-4442-A972-160AB38C0885}"/>
    <cellStyle name="40% - Accent5 3 2 2 7" xfId="24990" xr:uid="{5AF5C636-441C-46B5-934C-21E44772138F}"/>
    <cellStyle name="40% - Accent5 3 2 2 7 2" xfId="39961" xr:uid="{B8F52B4F-F453-4464-8901-4EC37C8BE7F2}"/>
    <cellStyle name="40% - Accent5 3 2 2 8" xfId="32358" xr:uid="{A4A5291D-9C04-44CD-A4BA-2A1B170B62E2}"/>
    <cellStyle name="40% - Accent5 3 2 3" xfId="7403" xr:uid="{00000000-0005-0000-0000-00007C100000}"/>
    <cellStyle name="40% - Accent5 3 2 3 2" xfId="7404" xr:uid="{00000000-0005-0000-0000-00007D100000}"/>
    <cellStyle name="40% - Accent5 3 2 3 2 2" xfId="7405" xr:uid="{00000000-0005-0000-0000-00007E100000}"/>
    <cellStyle name="40% - Accent5 3 2 3 2 2 2" xfId="25007" xr:uid="{EDA31C09-86C7-4CF8-8FAE-5664621DCB42}"/>
    <cellStyle name="40% - Accent5 3 2 3 2 2 2 2" xfId="39978" xr:uid="{13ACC232-03BD-419C-B1BF-D2B33913950C}"/>
    <cellStyle name="40% - Accent5 3 2 3 2 2 3" xfId="32375" xr:uid="{3726B462-5780-4DA8-9B11-CD14F353A413}"/>
    <cellStyle name="40% - Accent5 3 2 3 2 3" xfId="7406" xr:uid="{00000000-0005-0000-0000-00007F100000}"/>
    <cellStyle name="40% - Accent5 3 2 3 2 3 2" xfId="25008" xr:uid="{0FF83EBF-F94C-49DD-A682-47D504BCC364}"/>
    <cellStyle name="40% - Accent5 3 2 3 2 3 2 2" xfId="39979" xr:uid="{C31D78A9-7D65-448D-B101-53254B494A19}"/>
    <cellStyle name="40% - Accent5 3 2 3 2 3 3" xfId="32376" xr:uid="{842FB117-6C5E-4D12-B129-A9B91D0D6E3A}"/>
    <cellStyle name="40% - Accent5 3 2 3 2 4" xfId="25006" xr:uid="{5C52E67A-67E0-4DA0-BA6A-636987A02F3D}"/>
    <cellStyle name="40% - Accent5 3 2 3 2 4 2" xfId="39977" xr:uid="{161EEFF9-8D08-4C59-A291-BA46F05FC0BD}"/>
    <cellStyle name="40% - Accent5 3 2 3 2 5" xfId="32374" xr:uid="{3191E2CE-E3DB-43A0-9ABA-BA75AC6AE815}"/>
    <cellStyle name="40% - Accent5 3 2 3 3" xfId="7407" xr:uid="{00000000-0005-0000-0000-000080100000}"/>
    <cellStyle name="40% - Accent5 3 2 3 3 2" xfId="7408" xr:uid="{00000000-0005-0000-0000-000081100000}"/>
    <cellStyle name="40% - Accent5 3 2 3 3 2 2" xfId="25010" xr:uid="{658A37CE-4F2D-437F-9336-A0D0CE5617C4}"/>
    <cellStyle name="40% - Accent5 3 2 3 3 2 2 2" xfId="39981" xr:uid="{592A4E07-D198-41C7-A70C-0C4F0093C048}"/>
    <cellStyle name="40% - Accent5 3 2 3 3 2 3" xfId="32378" xr:uid="{207585F8-C49A-462D-9820-BB479F64EC92}"/>
    <cellStyle name="40% - Accent5 3 2 3 3 3" xfId="25009" xr:uid="{96571A50-6849-4C5D-BF5B-E41145137C74}"/>
    <cellStyle name="40% - Accent5 3 2 3 3 3 2" xfId="39980" xr:uid="{3609DEAB-31C6-4A86-8A7E-D780EFDBF5FD}"/>
    <cellStyle name="40% - Accent5 3 2 3 3 4" xfId="32377" xr:uid="{9E7ED0D2-04A7-4A90-AE2C-3FF79C0B5826}"/>
    <cellStyle name="40% - Accent5 3 2 3 4" xfId="7409" xr:uid="{00000000-0005-0000-0000-000082100000}"/>
    <cellStyle name="40% - Accent5 3 2 3 4 2" xfId="25011" xr:uid="{F847817F-AF98-4A28-98A6-9C02ADC4737E}"/>
    <cellStyle name="40% - Accent5 3 2 3 4 2 2" xfId="39982" xr:uid="{3F2546A7-BB54-4DD7-AA94-D326023288BC}"/>
    <cellStyle name="40% - Accent5 3 2 3 4 3" xfId="32379" xr:uid="{554FAFF0-6C3A-4650-8150-57BD1105486D}"/>
    <cellStyle name="40% - Accent5 3 2 3 5" xfId="25005" xr:uid="{10A8A6A1-5E7E-46CE-803C-517540734277}"/>
    <cellStyle name="40% - Accent5 3 2 3 5 2" xfId="39976" xr:uid="{41D89933-A04F-465F-98F0-3F134A1A49C9}"/>
    <cellStyle name="40% - Accent5 3 2 3 6" xfId="32373" xr:uid="{81F5C42B-3458-4CE5-B3F2-25D96F403EA1}"/>
    <cellStyle name="40% - Accent5 3 2 4" xfId="7410" xr:uid="{00000000-0005-0000-0000-000083100000}"/>
    <cellStyle name="40% - Accent5 3 2 5" xfId="7411" xr:uid="{00000000-0005-0000-0000-000084100000}"/>
    <cellStyle name="40% - Accent5 3 2 5 2" xfId="25012" xr:uid="{CEBD5ABF-12E1-4437-B0FE-9AE5EB6D8F74}"/>
    <cellStyle name="40% - Accent5 3 2 5 2 2" xfId="39983" xr:uid="{1510C619-EC84-426D-8A85-9870B673D29A}"/>
    <cellStyle name="40% - Accent5 3 2 5 3" xfId="32380" xr:uid="{4303A50A-18EB-41D2-A1E8-82543EFE9DE4}"/>
    <cellStyle name="40% - Accent5 3 3" xfId="7412" xr:uid="{00000000-0005-0000-0000-000085100000}"/>
    <cellStyle name="40% - Accent5 3 3 2" xfId="7413" xr:uid="{00000000-0005-0000-0000-000086100000}"/>
    <cellStyle name="40% - Accent5 3 3 2 2" xfId="7414" xr:uid="{00000000-0005-0000-0000-000087100000}"/>
    <cellStyle name="40% - Accent5 3 3 2 2 2" xfId="25015" xr:uid="{ABE19B87-CB5B-4839-986F-E1F2FC46A878}"/>
    <cellStyle name="40% - Accent5 3 3 2 2 2 2" xfId="39986" xr:uid="{6098B7FC-49EF-4873-865A-15FF460A721E}"/>
    <cellStyle name="40% - Accent5 3 3 2 2 3" xfId="32383" xr:uid="{329D8740-AD92-4583-B16B-98B8551552EC}"/>
    <cellStyle name="40% - Accent5 3 3 2 3" xfId="7415" xr:uid="{00000000-0005-0000-0000-000088100000}"/>
    <cellStyle name="40% - Accent5 3 3 2 3 2" xfId="7416" xr:uid="{00000000-0005-0000-0000-000089100000}"/>
    <cellStyle name="40% - Accent5 3 3 2 3 2 2" xfId="25017" xr:uid="{A134C5D0-0811-49D9-AC2E-323084C1144A}"/>
    <cellStyle name="40% - Accent5 3 3 2 3 2 2 2" xfId="39988" xr:uid="{974E743D-4B9F-4F5D-9714-62039BDE9EEC}"/>
    <cellStyle name="40% - Accent5 3 3 2 3 2 3" xfId="32385" xr:uid="{DBAD6F3C-16E9-44DC-9325-ACCB25C93DDB}"/>
    <cellStyle name="40% - Accent5 3 3 2 3 3" xfId="25016" xr:uid="{0BEBC526-8A79-42A8-8ABC-99E51EB54367}"/>
    <cellStyle name="40% - Accent5 3 3 2 3 3 2" xfId="39987" xr:uid="{E4153B16-EDAB-432D-AFF1-927B2D276F54}"/>
    <cellStyle name="40% - Accent5 3 3 2 3 4" xfId="32384" xr:uid="{3D5FBCAF-BD1B-4F02-B6C2-E699760AD278}"/>
    <cellStyle name="40% - Accent5 3 3 2 4" xfId="25014" xr:uid="{5CCAA2BA-DCFB-4958-BB87-4E141BAAEB29}"/>
    <cellStyle name="40% - Accent5 3 3 2 4 2" xfId="39985" xr:uid="{C7425695-A371-4A18-9B42-B6475937A8AC}"/>
    <cellStyle name="40% - Accent5 3 3 2 5" xfId="32382" xr:uid="{B19F5974-BE49-4593-BF76-7D76A5A6E5E0}"/>
    <cellStyle name="40% - Accent5 3 3 3" xfId="7417" xr:uid="{00000000-0005-0000-0000-00008A100000}"/>
    <cellStyle name="40% - Accent5 3 3 3 2" xfId="25018" xr:uid="{0CEB48FE-FDE0-42F2-A8D9-5698119F92B1}"/>
    <cellStyle name="40% - Accent5 3 3 3 2 2" xfId="39989" xr:uid="{2E29A4C9-1245-46FD-A4C7-E74144B70350}"/>
    <cellStyle name="40% - Accent5 3 3 3 3" xfId="32386" xr:uid="{0F4C6E0E-6B8E-4552-8021-917D6A00D9E8}"/>
    <cellStyle name="40% - Accent5 3 3 4" xfId="7418" xr:uid="{00000000-0005-0000-0000-00008B100000}"/>
    <cellStyle name="40% - Accent5 3 3 4 2" xfId="7419" xr:uid="{00000000-0005-0000-0000-00008C100000}"/>
    <cellStyle name="40% - Accent5 3 3 4 2 2" xfId="25020" xr:uid="{10C3C926-D0D2-4E69-AC1C-46666929F8BE}"/>
    <cellStyle name="40% - Accent5 3 3 4 2 2 2" xfId="39991" xr:uid="{51CD5DB9-D806-4AA3-9FAD-16BA11AEE752}"/>
    <cellStyle name="40% - Accent5 3 3 4 2 3" xfId="32388" xr:uid="{4762DA94-D775-42BF-B15E-80B72BACB1F2}"/>
    <cellStyle name="40% - Accent5 3 3 4 3" xfId="25019" xr:uid="{EC2DEB87-9D15-480A-B2CB-6239AE081421}"/>
    <cellStyle name="40% - Accent5 3 3 4 3 2" xfId="39990" xr:uid="{8F5138C3-0F00-4855-A142-DFD210971F0D}"/>
    <cellStyle name="40% - Accent5 3 3 4 4" xfId="32387" xr:uid="{D0BE7015-19E1-4A78-A2A0-B3696D296860}"/>
    <cellStyle name="40% - Accent5 3 3 5" xfId="7420" xr:uid="{00000000-0005-0000-0000-00008D100000}"/>
    <cellStyle name="40% - Accent5 3 3 5 2" xfId="25021" xr:uid="{3609C35D-1F5C-40C1-A02A-17A92470D4EF}"/>
    <cellStyle name="40% - Accent5 3 3 5 2 2" xfId="39992" xr:uid="{363A1EF2-7F24-4533-AC26-DEFC8F0B7941}"/>
    <cellStyle name="40% - Accent5 3 3 5 3" xfId="32389" xr:uid="{DE7484E0-DD6D-4540-B55E-67C6CEA1ACD7}"/>
    <cellStyle name="40% - Accent5 3 3 6" xfId="25013" xr:uid="{484B0ED2-BFF6-403D-A4D8-D2B3342BE1B8}"/>
    <cellStyle name="40% - Accent5 3 3 6 2" xfId="39984" xr:uid="{0D169A70-C658-4427-9A38-52335C3E2780}"/>
    <cellStyle name="40% - Accent5 3 3 7" xfId="32381" xr:uid="{3735ADC8-2CC0-4470-8FFD-F5BCD1AA39A0}"/>
    <cellStyle name="40% - Accent5 3 4" xfId="7421" xr:uid="{00000000-0005-0000-0000-00008E100000}"/>
    <cellStyle name="40% - Accent5 3 4 2" xfId="7422" xr:uid="{00000000-0005-0000-0000-00008F100000}"/>
    <cellStyle name="40% - Accent5 3 4 2 2" xfId="7423" xr:uid="{00000000-0005-0000-0000-000090100000}"/>
    <cellStyle name="40% - Accent5 3 4 2 2 2" xfId="25024" xr:uid="{D6839F62-A6A9-4838-B507-0BE990E33C91}"/>
    <cellStyle name="40% - Accent5 3 4 2 2 2 2" xfId="39995" xr:uid="{70EA056B-38BB-42CE-BA9A-8EE1CC36814D}"/>
    <cellStyle name="40% - Accent5 3 4 2 2 3" xfId="32392" xr:uid="{B4045744-86E3-478A-AC6B-0C51EF45D4F8}"/>
    <cellStyle name="40% - Accent5 3 4 2 3" xfId="7424" xr:uid="{00000000-0005-0000-0000-000091100000}"/>
    <cellStyle name="40% - Accent5 3 4 2 3 2" xfId="25025" xr:uid="{2ACA6EEB-BD41-4807-8D43-EB7F0E708DDD}"/>
    <cellStyle name="40% - Accent5 3 4 2 3 2 2" xfId="39996" xr:uid="{7F38D749-0010-44EC-A8F0-F8E2308A0185}"/>
    <cellStyle name="40% - Accent5 3 4 2 3 3" xfId="32393" xr:uid="{1B4CF2D9-243C-4E9D-93D1-58508A8A7B91}"/>
    <cellStyle name="40% - Accent5 3 4 2 4" xfId="25023" xr:uid="{91EE1229-98EA-4852-9786-9441F6AA3FCA}"/>
    <cellStyle name="40% - Accent5 3 4 2 4 2" xfId="39994" xr:uid="{1258B899-E264-49E2-97DB-EC900124CC00}"/>
    <cellStyle name="40% - Accent5 3 4 2 5" xfId="32391" xr:uid="{4A36A161-1651-4101-B349-018B0DF0DE05}"/>
    <cellStyle name="40% - Accent5 3 4 3" xfId="7425" xr:uid="{00000000-0005-0000-0000-000092100000}"/>
    <cellStyle name="40% - Accent5 3 4 3 2" xfId="25026" xr:uid="{004334AC-4153-42B5-A4DF-74564655DEBA}"/>
    <cellStyle name="40% - Accent5 3 4 3 2 2" xfId="39997" xr:uid="{93B3C419-DD49-4FEF-917F-90706D0152A0}"/>
    <cellStyle name="40% - Accent5 3 4 3 3" xfId="32394" xr:uid="{30DA4A99-CE3E-41AC-909E-ADFD47E8006B}"/>
    <cellStyle name="40% - Accent5 3 4 4" xfId="7426" xr:uid="{00000000-0005-0000-0000-000093100000}"/>
    <cellStyle name="40% - Accent5 3 4 4 2" xfId="7427" xr:uid="{00000000-0005-0000-0000-000094100000}"/>
    <cellStyle name="40% - Accent5 3 4 4 2 2" xfId="25028" xr:uid="{386A031E-C91A-4F3B-A885-BD3F46BE9252}"/>
    <cellStyle name="40% - Accent5 3 4 4 2 2 2" xfId="39999" xr:uid="{45F6E65F-AFA6-4462-B529-2F308CA6156F}"/>
    <cellStyle name="40% - Accent5 3 4 4 2 3" xfId="32396" xr:uid="{5753E775-4389-4FD2-90C1-582C548683D2}"/>
    <cellStyle name="40% - Accent5 3 4 4 3" xfId="25027" xr:uid="{110ACCDE-141F-462B-B473-25E5F6B51944}"/>
    <cellStyle name="40% - Accent5 3 4 4 3 2" xfId="39998" xr:uid="{E79698D6-7064-4E63-842A-19FA0CF681C3}"/>
    <cellStyle name="40% - Accent5 3 4 4 4" xfId="32395" xr:uid="{3B89A98C-C585-4EAD-A909-DFE404464C82}"/>
    <cellStyle name="40% - Accent5 3 4 5" xfId="7428" xr:uid="{00000000-0005-0000-0000-000095100000}"/>
    <cellStyle name="40% - Accent5 3 4 5 2" xfId="25029" xr:uid="{A5007AB7-CD45-4427-BB89-4C531B3487D0}"/>
    <cellStyle name="40% - Accent5 3 4 5 2 2" xfId="40000" xr:uid="{17E19251-D60C-4B59-A3F4-99223CFFDD96}"/>
    <cellStyle name="40% - Accent5 3 4 5 3" xfId="32397" xr:uid="{6A2C287E-EFCB-48A7-92A6-D73BC167FEE6}"/>
    <cellStyle name="40% - Accent5 3 4 6" xfId="25022" xr:uid="{2E10B458-FFFE-4C85-BA4E-E4829DDD2A84}"/>
    <cellStyle name="40% - Accent5 3 4 6 2" xfId="39993" xr:uid="{DE599F9C-FC67-49E9-80F9-AEA230F658B4}"/>
    <cellStyle name="40% - Accent5 3 4 7" xfId="32390" xr:uid="{CB57E90E-D2B3-4726-B904-66C7899B16CB}"/>
    <cellStyle name="40% - Accent5 3 5" xfId="7429" xr:uid="{00000000-0005-0000-0000-000096100000}"/>
    <cellStyle name="40% - Accent5 3 5 2" xfId="7430" xr:uid="{00000000-0005-0000-0000-000097100000}"/>
    <cellStyle name="40% - Accent5 3 5 2 2" xfId="7431" xr:uid="{00000000-0005-0000-0000-000098100000}"/>
    <cellStyle name="40% - Accent5 3 5 2 2 2" xfId="25032" xr:uid="{59627B71-5575-4929-B28F-60F97123F959}"/>
    <cellStyle name="40% - Accent5 3 5 2 2 2 2" xfId="40003" xr:uid="{C4554300-AACC-4A2F-AA20-62BA983F2CFA}"/>
    <cellStyle name="40% - Accent5 3 5 2 2 3" xfId="32400" xr:uid="{0919DD5B-5310-41FB-9528-15248D558778}"/>
    <cellStyle name="40% - Accent5 3 5 2 3" xfId="7432" xr:uid="{00000000-0005-0000-0000-000099100000}"/>
    <cellStyle name="40% - Accent5 3 5 2 3 2" xfId="25033" xr:uid="{9A0DC3B8-20B6-46B2-8C96-672CBC15309A}"/>
    <cellStyle name="40% - Accent5 3 5 2 3 2 2" xfId="40004" xr:uid="{8630687E-BCDB-4F39-ABA1-604EEDDE60D1}"/>
    <cellStyle name="40% - Accent5 3 5 2 3 3" xfId="32401" xr:uid="{9DA2A042-5436-42DD-95CD-18D8F0FAE8F6}"/>
    <cellStyle name="40% - Accent5 3 5 2 4" xfId="25031" xr:uid="{18A8F2B5-32CD-4C60-A72D-5ABA3490ACA9}"/>
    <cellStyle name="40% - Accent5 3 5 2 4 2" xfId="40002" xr:uid="{DEC5AED5-4B97-4E5D-80A7-AA2CE4DCD1D0}"/>
    <cellStyle name="40% - Accent5 3 5 2 5" xfId="32399" xr:uid="{3CF76953-28D4-4B96-B949-DE424B663372}"/>
    <cellStyle name="40% - Accent5 3 5 3" xfId="7433" xr:uid="{00000000-0005-0000-0000-00009A100000}"/>
    <cellStyle name="40% - Accent5 3 5 3 2" xfId="7434" xr:uid="{00000000-0005-0000-0000-00009B100000}"/>
    <cellStyle name="40% - Accent5 3 5 3 2 2" xfId="25035" xr:uid="{CBFD1EA0-FEA0-4708-B967-7AAD48FC5990}"/>
    <cellStyle name="40% - Accent5 3 5 3 2 2 2" xfId="40006" xr:uid="{BC97DD16-BA6B-412F-AC44-B185E733863F}"/>
    <cellStyle name="40% - Accent5 3 5 3 2 3" xfId="32403" xr:uid="{0F73A54E-CD73-4A05-9599-0E482BC3E9BC}"/>
    <cellStyle name="40% - Accent5 3 5 3 3" xfId="25034" xr:uid="{7A4932FE-E8DD-41EF-90A1-FCB9FFFDB67E}"/>
    <cellStyle name="40% - Accent5 3 5 3 3 2" xfId="40005" xr:uid="{A0BA00D7-A40A-4260-8720-7E7250B539D1}"/>
    <cellStyle name="40% - Accent5 3 5 3 4" xfId="32402" xr:uid="{19D956F4-6B1D-4734-B4E9-AAB8BFC1D0D2}"/>
    <cellStyle name="40% - Accent5 3 5 4" xfId="7435" xr:uid="{00000000-0005-0000-0000-00009C100000}"/>
    <cellStyle name="40% - Accent5 3 5 4 2" xfId="25036" xr:uid="{E74BE5A3-776A-4ED0-8ACC-5139F824B3CB}"/>
    <cellStyle name="40% - Accent5 3 5 4 2 2" xfId="40007" xr:uid="{2BFB2A6E-718D-4313-A1E0-F364513F673D}"/>
    <cellStyle name="40% - Accent5 3 5 4 3" xfId="32404" xr:uid="{DA354312-E4D4-4696-9FD7-533F3947C6D1}"/>
    <cellStyle name="40% - Accent5 3 5 5" xfId="25030" xr:uid="{2F852D1E-305F-4515-A642-BF3C35F690E4}"/>
    <cellStyle name="40% - Accent5 3 5 5 2" xfId="40001" xr:uid="{36CB7B80-4FBA-44AE-91BF-EB8D84FCC121}"/>
    <cellStyle name="40% - Accent5 3 5 6" xfId="32398" xr:uid="{BC96E06B-B6E9-4A16-A0DD-8BDBF7EE448D}"/>
    <cellStyle name="40% - Accent5 3 6" xfId="7436" xr:uid="{00000000-0005-0000-0000-00009D100000}"/>
    <cellStyle name="40% - Accent5 3 6 2" xfId="7437" xr:uid="{00000000-0005-0000-0000-00009E100000}"/>
    <cellStyle name="40% - Accent5 3 6 2 2" xfId="25038" xr:uid="{53DAE5AF-45B7-433C-91D0-81C608F2C7FF}"/>
    <cellStyle name="40% - Accent5 3 6 2 2 2" xfId="40009" xr:uid="{7E4173F1-78DB-43A4-9AE6-AFF79A62238E}"/>
    <cellStyle name="40% - Accent5 3 6 2 3" xfId="32406" xr:uid="{00A461D5-6D13-41EA-9447-A8429593B317}"/>
    <cellStyle name="40% - Accent5 3 6 3" xfId="7438" xr:uid="{00000000-0005-0000-0000-00009F100000}"/>
    <cellStyle name="40% - Accent5 3 6 3 2" xfId="25039" xr:uid="{0CF50ADE-F60D-497A-8F77-E5463177FC5B}"/>
    <cellStyle name="40% - Accent5 3 6 3 2 2" xfId="40010" xr:uid="{318908DC-E944-4A7B-B046-4A9EA21CE8EC}"/>
    <cellStyle name="40% - Accent5 3 6 3 3" xfId="32407" xr:uid="{023EA62C-1E4B-44D5-9B6D-35370BF942D0}"/>
    <cellStyle name="40% - Accent5 3 6 4" xfId="25037" xr:uid="{51144B4A-854F-4E40-9C36-5A8AA87696FF}"/>
    <cellStyle name="40% - Accent5 3 6 4 2" xfId="40008" xr:uid="{0BA016B7-F04D-45E5-A62A-3D2FC9277DFC}"/>
    <cellStyle name="40% - Accent5 3 6 5" xfId="32405" xr:uid="{42D088CE-4273-4BB1-AD81-70FACB9E79A5}"/>
    <cellStyle name="40% - Accent5 3 7" xfId="7439" xr:uid="{00000000-0005-0000-0000-0000A0100000}"/>
    <cellStyle name="40% - Accent5 3 7 2" xfId="25040" xr:uid="{6BF3292E-3B3C-4936-8294-9ED1B2A19711}"/>
    <cellStyle name="40% - Accent5 3 7 2 2" xfId="40011" xr:uid="{85621104-8ACB-4BE6-8AA7-BE3EEAF5B01B}"/>
    <cellStyle name="40% - Accent5 3 7 3" xfId="32408" xr:uid="{76AC9ECF-1F73-4D34-B8B6-16FCE962A1A3}"/>
    <cellStyle name="40% - Accent5 3 8" xfId="7440" xr:uid="{00000000-0005-0000-0000-0000A1100000}"/>
    <cellStyle name="40% - Accent5 3 8 2" xfId="7441" xr:uid="{00000000-0005-0000-0000-0000A2100000}"/>
    <cellStyle name="40% - Accent5 3 8 2 2" xfId="25042" xr:uid="{8A69514A-2DF5-4B91-B3ED-077646DAF21D}"/>
    <cellStyle name="40% - Accent5 3 8 2 2 2" xfId="40013" xr:uid="{94A4BA88-0EA2-4C8A-BC07-A1FAAF389154}"/>
    <cellStyle name="40% - Accent5 3 8 2 3" xfId="32410" xr:uid="{07AA3A50-EA46-48E4-99C7-63263B16F1BC}"/>
    <cellStyle name="40% - Accent5 3 8 3" xfId="25041" xr:uid="{90F3BC14-9E5C-4143-A814-B0B3506250C3}"/>
    <cellStyle name="40% - Accent5 3 8 3 2" xfId="40012" xr:uid="{BD3ECCAB-B069-4619-B450-2C5DB111714D}"/>
    <cellStyle name="40% - Accent5 3 8 4" xfId="32409" xr:uid="{98B14A80-391D-4B1F-9AF3-7C9C33BDE41C}"/>
    <cellStyle name="40% - Accent5 3 9" xfId="7442" xr:uid="{00000000-0005-0000-0000-0000A3100000}"/>
    <cellStyle name="40% - Accent5 3 9 2" xfId="25043" xr:uid="{FC179C48-7120-448E-8096-AD32A059F744}"/>
    <cellStyle name="40% - Accent5 3 9 2 2" xfId="40014" xr:uid="{B86CA463-F9AF-4767-BDBE-F7642FFC9DB2}"/>
    <cellStyle name="40% - Accent5 3 9 3" xfId="32411" xr:uid="{32349BAD-4D68-43F5-AB01-93EBDE295AF2}"/>
    <cellStyle name="40% - Accent5 4" xfId="247" xr:uid="{00000000-0005-0000-0000-000056000000}"/>
    <cellStyle name="40% - Accent5 4 10" xfId="7443" xr:uid="{00000000-0005-0000-0000-0000A4100000}"/>
    <cellStyle name="40% - Accent5 4 10 2" xfId="25044" xr:uid="{63B69972-4A25-4BE2-A1CE-3DA282DCD085}"/>
    <cellStyle name="40% - Accent5 4 10 2 2" xfId="40015" xr:uid="{38EE3AA6-DDE9-4DD3-B4ED-615FCC925F9E}"/>
    <cellStyle name="40% - Accent5 4 10 3" xfId="32412" xr:uid="{AA1349D8-FBD1-4066-8B67-74CE611D3D3D}"/>
    <cellStyle name="40% - Accent5 4 2" xfId="7444" xr:uid="{00000000-0005-0000-0000-0000A5100000}"/>
    <cellStyle name="40% - Accent5 4 2 2" xfId="7445" xr:uid="{00000000-0005-0000-0000-0000A6100000}"/>
    <cellStyle name="40% - Accent5 4 2 2 2" xfId="7446" xr:uid="{00000000-0005-0000-0000-0000A7100000}"/>
    <cellStyle name="40% - Accent5 4 2 2 2 2" xfId="7447" xr:uid="{00000000-0005-0000-0000-0000A8100000}"/>
    <cellStyle name="40% - Accent5 4 2 2 2 2 2" xfId="7448" xr:uid="{00000000-0005-0000-0000-0000A9100000}"/>
    <cellStyle name="40% - Accent5 4 2 2 2 2 2 2" xfId="25048" xr:uid="{04B18AF2-72FF-4416-99B5-700C8239644E}"/>
    <cellStyle name="40% - Accent5 4 2 2 2 2 2 2 2" xfId="40019" xr:uid="{972359E1-9164-4609-8C08-FFBDDDDE6AEE}"/>
    <cellStyle name="40% - Accent5 4 2 2 2 2 2 3" xfId="32416" xr:uid="{6D0A7E65-DB6D-4EF9-A725-C35C8C290220}"/>
    <cellStyle name="40% - Accent5 4 2 2 2 2 3" xfId="7449" xr:uid="{00000000-0005-0000-0000-0000AA100000}"/>
    <cellStyle name="40% - Accent5 4 2 2 2 2 3 2" xfId="25049" xr:uid="{9DB4F85A-A532-49BC-81F3-A8CC3A1C72C5}"/>
    <cellStyle name="40% - Accent5 4 2 2 2 2 3 2 2" xfId="40020" xr:uid="{E972886A-01CF-4B23-991A-B0B07E5EEF23}"/>
    <cellStyle name="40% - Accent5 4 2 2 2 2 3 3" xfId="32417" xr:uid="{3E4CB6FE-19E1-437D-B263-C2555702B2FF}"/>
    <cellStyle name="40% - Accent5 4 2 2 2 2 4" xfId="25047" xr:uid="{78453E64-6E3A-4801-96D9-6776714A2B55}"/>
    <cellStyle name="40% - Accent5 4 2 2 2 2 4 2" xfId="40018" xr:uid="{52A29996-876D-494E-9120-18699260599F}"/>
    <cellStyle name="40% - Accent5 4 2 2 2 2 5" xfId="32415" xr:uid="{8E01B552-0CB1-4F31-9B22-E3E3525AC47D}"/>
    <cellStyle name="40% - Accent5 4 2 2 2 3" xfId="7450" xr:uid="{00000000-0005-0000-0000-0000AB100000}"/>
    <cellStyle name="40% - Accent5 4 2 2 2 3 2" xfId="7451" xr:uid="{00000000-0005-0000-0000-0000AC100000}"/>
    <cellStyle name="40% - Accent5 4 2 2 2 3 2 2" xfId="25051" xr:uid="{2C697702-DE95-4E87-8096-AC7D9B2D2C79}"/>
    <cellStyle name="40% - Accent5 4 2 2 2 3 2 2 2" xfId="40022" xr:uid="{6097F29F-4F17-4F8D-B7B2-37CA7492688F}"/>
    <cellStyle name="40% - Accent5 4 2 2 2 3 2 3" xfId="32419" xr:uid="{AB92DAFB-1655-49D3-A8BE-7C2E0D24B24D}"/>
    <cellStyle name="40% - Accent5 4 2 2 2 3 3" xfId="25050" xr:uid="{479C36E4-2574-433F-839C-E75FA8AC7CE0}"/>
    <cellStyle name="40% - Accent5 4 2 2 2 3 3 2" xfId="40021" xr:uid="{C83F86BA-C9FC-4FB9-8804-140A3E472F2D}"/>
    <cellStyle name="40% - Accent5 4 2 2 2 3 4" xfId="32418" xr:uid="{60068D5D-75F9-44AD-9FEF-5FB33D20D912}"/>
    <cellStyle name="40% - Accent5 4 2 2 2 4" xfId="7452" xr:uid="{00000000-0005-0000-0000-0000AD100000}"/>
    <cellStyle name="40% - Accent5 4 2 2 2 4 2" xfId="25052" xr:uid="{9F813E58-F153-4E1D-9235-4CDB6B5A1951}"/>
    <cellStyle name="40% - Accent5 4 2 2 2 4 2 2" xfId="40023" xr:uid="{12524E9E-7CA4-47CC-9EBC-6A85335FB791}"/>
    <cellStyle name="40% - Accent5 4 2 2 2 4 3" xfId="32420" xr:uid="{55D4B121-8729-4CFD-8232-7F782F12BE70}"/>
    <cellStyle name="40% - Accent5 4 2 2 2 5" xfId="25046" xr:uid="{70832D83-3495-4BDD-8BDC-02B247C9E0E6}"/>
    <cellStyle name="40% - Accent5 4 2 2 2 5 2" xfId="40017" xr:uid="{737E44EB-8784-452D-ABBD-ABB82BB38F7A}"/>
    <cellStyle name="40% - Accent5 4 2 2 2 6" xfId="32414" xr:uid="{9596D198-16E0-44DE-ADF3-CC6D62E5D01A}"/>
    <cellStyle name="40% - Accent5 4 2 2 3" xfId="7453" xr:uid="{00000000-0005-0000-0000-0000AE100000}"/>
    <cellStyle name="40% - Accent5 4 2 2 3 2" xfId="7454" xr:uid="{00000000-0005-0000-0000-0000AF100000}"/>
    <cellStyle name="40% - Accent5 4 2 2 3 2 2" xfId="25054" xr:uid="{8B72DC64-871E-4220-B227-137D61F57047}"/>
    <cellStyle name="40% - Accent5 4 2 2 3 2 2 2" xfId="40025" xr:uid="{0663B2E6-FD02-4758-BCF7-845C2EEA1BED}"/>
    <cellStyle name="40% - Accent5 4 2 2 3 2 3" xfId="32422" xr:uid="{EFBAE824-6D72-4C32-8436-D713123837DC}"/>
    <cellStyle name="40% - Accent5 4 2 2 3 3" xfId="7455" xr:uid="{00000000-0005-0000-0000-0000B0100000}"/>
    <cellStyle name="40% - Accent5 4 2 2 3 3 2" xfId="25055" xr:uid="{180F684E-3724-40BA-9332-C21AE205E6D9}"/>
    <cellStyle name="40% - Accent5 4 2 2 3 3 2 2" xfId="40026" xr:uid="{09BD8D74-9F58-434A-A59E-8EA855C25BB7}"/>
    <cellStyle name="40% - Accent5 4 2 2 3 3 3" xfId="32423" xr:uid="{2F697B9F-B1C8-4A37-B8EB-4FCD16AF08E4}"/>
    <cellStyle name="40% - Accent5 4 2 2 3 4" xfId="25053" xr:uid="{F8215EC0-DEE8-41CA-937E-514415263FA8}"/>
    <cellStyle name="40% - Accent5 4 2 2 3 4 2" xfId="40024" xr:uid="{6BFEED0D-9D61-4E28-804F-B1BAAB0649DB}"/>
    <cellStyle name="40% - Accent5 4 2 2 3 5" xfId="32421" xr:uid="{C0F3EB48-CF64-45DE-8EAA-0CB75A9F0AFD}"/>
    <cellStyle name="40% - Accent5 4 2 2 4" xfId="7456" xr:uid="{00000000-0005-0000-0000-0000B1100000}"/>
    <cellStyle name="40% - Accent5 4 2 2 4 2" xfId="25056" xr:uid="{14D70D82-96A4-4D47-AFAB-FD460A621577}"/>
    <cellStyle name="40% - Accent5 4 2 2 4 2 2" xfId="40027" xr:uid="{ABA99069-F34E-4F71-AB4D-CC582E195B2D}"/>
    <cellStyle name="40% - Accent5 4 2 2 4 3" xfId="32424" xr:uid="{72A857F5-EF64-41DB-9B52-3FD9CA7803A1}"/>
    <cellStyle name="40% - Accent5 4 2 2 5" xfId="7457" xr:uid="{00000000-0005-0000-0000-0000B2100000}"/>
    <cellStyle name="40% - Accent5 4 2 2 5 2" xfId="7458" xr:uid="{00000000-0005-0000-0000-0000B3100000}"/>
    <cellStyle name="40% - Accent5 4 2 2 5 2 2" xfId="25058" xr:uid="{1270909A-9F04-48AF-851C-FC741AD5ADEB}"/>
    <cellStyle name="40% - Accent5 4 2 2 5 2 2 2" xfId="40029" xr:uid="{29C90042-EA5E-4B91-B76E-C605C636F8C7}"/>
    <cellStyle name="40% - Accent5 4 2 2 5 2 3" xfId="32426" xr:uid="{D22900C8-BFFE-4C0E-92A5-422446F36955}"/>
    <cellStyle name="40% - Accent5 4 2 2 5 3" xfId="25057" xr:uid="{63E17946-F8B4-4C5C-B69E-7CC5C4474294}"/>
    <cellStyle name="40% - Accent5 4 2 2 5 3 2" xfId="40028" xr:uid="{1614A8C9-BF11-4EE8-9027-A84FBC54AD29}"/>
    <cellStyle name="40% - Accent5 4 2 2 5 4" xfId="32425" xr:uid="{8C1FE05B-9A9F-45BB-BB6F-C28073BDBC40}"/>
    <cellStyle name="40% - Accent5 4 2 2 6" xfId="7459" xr:uid="{00000000-0005-0000-0000-0000B4100000}"/>
    <cellStyle name="40% - Accent5 4 2 2 6 2" xfId="25059" xr:uid="{3B57E533-D2AB-479E-B727-5B192E7F1238}"/>
    <cellStyle name="40% - Accent5 4 2 2 6 2 2" xfId="40030" xr:uid="{08CD8E22-A2FD-4BE2-96D8-BDCBC67EC794}"/>
    <cellStyle name="40% - Accent5 4 2 2 6 3" xfId="32427" xr:uid="{2E5C609E-A7E7-48EE-BBA5-207D0560F555}"/>
    <cellStyle name="40% - Accent5 4 2 2 7" xfId="25045" xr:uid="{880E5617-E137-4F12-85D4-240A48785A87}"/>
    <cellStyle name="40% - Accent5 4 2 2 7 2" xfId="40016" xr:uid="{FE58A851-0C81-4095-A6B6-25DC1868FEF6}"/>
    <cellStyle name="40% - Accent5 4 2 2 8" xfId="32413" xr:uid="{7745A320-BDEB-4DF6-A67A-41FB61BACCD7}"/>
    <cellStyle name="40% - Accent5 4 2 3" xfId="7460" xr:uid="{00000000-0005-0000-0000-0000B5100000}"/>
    <cellStyle name="40% - Accent5 4 2 3 2" xfId="7461" xr:uid="{00000000-0005-0000-0000-0000B6100000}"/>
    <cellStyle name="40% - Accent5 4 2 3 2 2" xfId="7462" xr:uid="{00000000-0005-0000-0000-0000B7100000}"/>
    <cellStyle name="40% - Accent5 4 2 3 2 2 2" xfId="25062" xr:uid="{AEAF7181-A997-417B-B782-6A07B16DF735}"/>
    <cellStyle name="40% - Accent5 4 2 3 2 2 2 2" xfId="40033" xr:uid="{3292F74D-0759-4CF2-8525-650254B9BB1F}"/>
    <cellStyle name="40% - Accent5 4 2 3 2 2 3" xfId="32430" xr:uid="{ECFA3EED-5B44-4313-80C5-0EC86188C8D5}"/>
    <cellStyle name="40% - Accent5 4 2 3 2 3" xfId="7463" xr:uid="{00000000-0005-0000-0000-0000B8100000}"/>
    <cellStyle name="40% - Accent5 4 2 3 2 3 2" xfId="25063" xr:uid="{2B6092B8-BC66-471D-A6E5-5197A1AE0CAD}"/>
    <cellStyle name="40% - Accent5 4 2 3 2 3 2 2" xfId="40034" xr:uid="{EA4A6901-3EDE-4343-953F-AB3B8EEB6051}"/>
    <cellStyle name="40% - Accent5 4 2 3 2 3 3" xfId="32431" xr:uid="{B16DAD2C-94A3-480A-B79C-5ACE08DCBA11}"/>
    <cellStyle name="40% - Accent5 4 2 3 2 4" xfId="25061" xr:uid="{7030618F-C042-4A42-8D6D-6E6385CFD559}"/>
    <cellStyle name="40% - Accent5 4 2 3 2 4 2" xfId="40032" xr:uid="{C91ED40F-24DA-4015-9EEA-63A61281D066}"/>
    <cellStyle name="40% - Accent5 4 2 3 2 5" xfId="32429" xr:uid="{FA237796-7B1C-4C67-BCB4-EF2EA6A620B0}"/>
    <cellStyle name="40% - Accent5 4 2 3 3" xfId="7464" xr:uid="{00000000-0005-0000-0000-0000B9100000}"/>
    <cellStyle name="40% - Accent5 4 2 3 3 2" xfId="7465" xr:uid="{00000000-0005-0000-0000-0000BA100000}"/>
    <cellStyle name="40% - Accent5 4 2 3 3 2 2" xfId="25065" xr:uid="{F084E527-354C-4996-93EE-FC7D0DFBA85B}"/>
    <cellStyle name="40% - Accent5 4 2 3 3 2 2 2" xfId="40036" xr:uid="{DC9EDF38-6ACF-49BD-A51B-8176F2FFCCB1}"/>
    <cellStyle name="40% - Accent5 4 2 3 3 2 3" xfId="32433" xr:uid="{A71B4E64-779D-4399-AE30-8D4BDD340D9A}"/>
    <cellStyle name="40% - Accent5 4 2 3 3 3" xfId="25064" xr:uid="{BB2D9632-1CF2-4B52-935F-A91D1484E3A1}"/>
    <cellStyle name="40% - Accent5 4 2 3 3 3 2" xfId="40035" xr:uid="{3F1624DF-8677-45B4-9F73-97200E27E297}"/>
    <cellStyle name="40% - Accent5 4 2 3 3 4" xfId="32432" xr:uid="{E7A3E3D1-BA83-47FA-A0B2-E07A80AD9F7D}"/>
    <cellStyle name="40% - Accent5 4 2 3 4" xfId="7466" xr:uid="{00000000-0005-0000-0000-0000BB100000}"/>
    <cellStyle name="40% - Accent5 4 2 3 4 2" xfId="25066" xr:uid="{9D38FA1B-C779-4F18-A942-2F43759494A4}"/>
    <cellStyle name="40% - Accent5 4 2 3 4 2 2" xfId="40037" xr:uid="{0B903874-CC76-4733-9157-B4FBE4B222A3}"/>
    <cellStyle name="40% - Accent5 4 2 3 4 3" xfId="32434" xr:uid="{1788EC6E-66F6-4581-A0F6-95B5CABA7457}"/>
    <cellStyle name="40% - Accent5 4 2 3 5" xfId="25060" xr:uid="{A13AADF5-13D0-4A94-A4C4-6AC45D3CF05D}"/>
    <cellStyle name="40% - Accent5 4 2 3 5 2" xfId="40031" xr:uid="{1AAEBCC8-EBB6-470A-8B14-FAAB80805EDB}"/>
    <cellStyle name="40% - Accent5 4 2 3 6" xfId="32428" xr:uid="{37A51C02-07AC-42F6-940D-C5F9E9C1AF9B}"/>
    <cellStyle name="40% - Accent5 4 2 4" xfId="7467" xr:uid="{00000000-0005-0000-0000-0000BC100000}"/>
    <cellStyle name="40% - Accent5 4 2 5" xfId="7468" xr:uid="{00000000-0005-0000-0000-0000BD100000}"/>
    <cellStyle name="40% - Accent5 4 2 5 2" xfId="25067" xr:uid="{2AAAA188-7C76-4B09-96D7-634C0D525423}"/>
    <cellStyle name="40% - Accent5 4 2 5 2 2" xfId="40038" xr:uid="{A2186ADD-05A6-48C2-8229-503AC8C5B121}"/>
    <cellStyle name="40% - Accent5 4 2 5 3" xfId="32435" xr:uid="{F4C5B220-9762-4735-8331-C05F05EB72FB}"/>
    <cellStyle name="40% - Accent5 4 3" xfId="7469" xr:uid="{00000000-0005-0000-0000-0000BE100000}"/>
    <cellStyle name="40% - Accent5 4 3 2" xfId="7470" xr:uid="{00000000-0005-0000-0000-0000BF100000}"/>
    <cellStyle name="40% - Accent5 4 3 2 2" xfId="7471" xr:uid="{00000000-0005-0000-0000-0000C0100000}"/>
    <cellStyle name="40% - Accent5 4 3 2 2 2" xfId="25070" xr:uid="{58366EA3-2B23-4B06-AAE9-B3245FE075D0}"/>
    <cellStyle name="40% - Accent5 4 3 2 2 2 2" xfId="40041" xr:uid="{8AFFCFAA-0150-4AB0-BBD1-500EB3CF90A9}"/>
    <cellStyle name="40% - Accent5 4 3 2 2 3" xfId="32438" xr:uid="{2A291865-51D6-49EF-8A0A-046AF72BE0BB}"/>
    <cellStyle name="40% - Accent5 4 3 2 3" xfId="7472" xr:uid="{00000000-0005-0000-0000-0000C1100000}"/>
    <cellStyle name="40% - Accent5 4 3 2 3 2" xfId="25071" xr:uid="{3452EEDB-135C-4512-BB29-C89334B001F9}"/>
    <cellStyle name="40% - Accent5 4 3 2 3 2 2" xfId="40042" xr:uid="{90DDDF56-6B44-496A-8178-3338F1815543}"/>
    <cellStyle name="40% - Accent5 4 3 2 3 3" xfId="32439" xr:uid="{33B9475B-7BCA-4291-BBDF-35956AC3D4F0}"/>
    <cellStyle name="40% - Accent5 4 3 2 4" xfId="25069" xr:uid="{1E00AEF0-9EFA-407D-846F-AFDCBF41BD31}"/>
    <cellStyle name="40% - Accent5 4 3 2 4 2" xfId="40040" xr:uid="{759639C6-C527-4D98-89ED-CA49EEE42BC1}"/>
    <cellStyle name="40% - Accent5 4 3 2 5" xfId="32437" xr:uid="{3FCC8D7F-DA89-4ACF-9564-53C2970931F9}"/>
    <cellStyle name="40% - Accent5 4 3 3" xfId="7473" xr:uid="{00000000-0005-0000-0000-0000C2100000}"/>
    <cellStyle name="40% - Accent5 4 3 3 2" xfId="25072" xr:uid="{EAC67E13-54DA-49F1-B0D5-25C838A7E1FA}"/>
    <cellStyle name="40% - Accent5 4 3 3 2 2" xfId="40043" xr:uid="{87DD220A-5A80-43A0-9840-1E71760DEE1B}"/>
    <cellStyle name="40% - Accent5 4 3 3 3" xfId="32440" xr:uid="{D8E05D14-06EA-4673-A02A-7A905606B377}"/>
    <cellStyle name="40% - Accent5 4 3 4" xfId="7474" xr:uid="{00000000-0005-0000-0000-0000C3100000}"/>
    <cellStyle name="40% - Accent5 4 3 4 2" xfId="7475" xr:uid="{00000000-0005-0000-0000-0000C4100000}"/>
    <cellStyle name="40% - Accent5 4 3 4 2 2" xfId="25074" xr:uid="{9FC44201-C6B6-4C41-B45B-352AC098CE5E}"/>
    <cellStyle name="40% - Accent5 4 3 4 2 2 2" xfId="40045" xr:uid="{2FEB1592-F27A-4B51-BD77-4BB265F205CB}"/>
    <cellStyle name="40% - Accent5 4 3 4 2 3" xfId="32442" xr:uid="{065D5393-0FD2-4BB3-BE37-C89623F0F4ED}"/>
    <cellStyle name="40% - Accent5 4 3 4 3" xfId="25073" xr:uid="{042020A5-6A05-47C3-BC64-FA7E72BEB242}"/>
    <cellStyle name="40% - Accent5 4 3 4 3 2" xfId="40044" xr:uid="{5E7B976E-88BF-45A0-BB77-174223F964A5}"/>
    <cellStyle name="40% - Accent5 4 3 4 4" xfId="32441" xr:uid="{D616EC59-DE75-4D16-AF7B-C787EBF21605}"/>
    <cellStyle name="40% - Accent5 4 3 5" xfId="7476" xr:uid="{00000000-0005-0000-0000-0000C5100000}"/>
    <cellStyle name="40% - Accent5 4 3 5 2" xfId="25075" xr:uid="{DA7CF276-391E-44B5-BBB5-6874F6A86C00}"/>
    <cellStyle name="40% - Accent5 4 3 5 2 2" xfId="40046" xr:uid="{9CAF399E-4719-4FC7-9DA5-B22AF59E247F}"/>
    <cellStyle name="40% - Accent5 4 3 5 3" xfId="32443" xr:uid="{28E4DBAA-A876-4C16-9B4F-34984EC6BB45}"/>
    <cellStyle name="40% - Accent5 4 3 6" xfId="25068" xr:uid="{B96F9023-3206-4B0E-99D9-B9DD52A498E4}"/>
    <cellStyle name="40% - Accent5 4 3 6 2" xfId="40039" xr:uid="{A3B45ADB-5C17-4CA4-AAA1-0695D5CB8BF6}"/>
    <cellStyle name="40% - Accent5 4 3 7" xfId="32436" xr:uid="{EE8E222F-A018-4DAB-8BED-CFAD67C8560C}"/>
    <cellStyle name="40% - Accent5 4 4" xfId="7477" xr:uid="{00000000-0005-0000-0000-0000C6100000}"/>
    <cellStyle name="40% - Accent5 4 4 2" xfId="7478" xr:uid="{00000000-0005-0000-0000-0000C7100000}"/>
    <cellStyle name="40% - Accent5 4 4 2 2" xfId="7479" xr:uid="{00000000-0005-0000-0000-0000C8100000}"/>
    <cellStyle name="40% - Accent5 4 4 2 2 2" xfId="25078" xr:uid="{A27E3F86-59DF-405F-A1BF-AF67E674EBA5}"/>
    <cellStyle name="40% - Accent5 4 4 2 2 2 2" xfId="40049" xr:uid="{E8585EEA-92DA-49E9-A91D-AC7C1FFF40A9}"/>
    <cellStyle name="40% - Accent5 4 4 2 2 3" xfId="32446" xr:uid="{9A0C4198-9B96-491B-8DBC-9F3357577BDA}"/>
    <cellStyle name="40% - Accent5 4 4 2 3" xfId="7480" xr:uid="{00000000-0005-0000-0000-0000C9100000}"/>
    <cellStyle name="40% - Accent5 4 4 2 3 2" xfId="25079" xr:uid="{D650FE7D-1FF4-4E7B-AB31-F6628D42DA99}"/>
    <cellStyle name="40% - Accent5 4 4 2 3 2 2" xfId="40050" xr:uid="{16CA5082-F5AA-4C6F-AE7D-D3950FBD5C49}"/>
    <cellStyle name="40% - Accent5 4 4 2 3 3" xfId="32447" xr:uid="{754C87A4-7185-4D78-BE13-D92F01E161E5}"/>
    <cellStyle name="40% - Accent5 4 4 2 4" xfId="25077" xr:uid="{87F230AE-71B6-4CF3-AE0F-73C53C4D7E71}"/>
    <cellStyle name="40% - Accent5 4 4 2 4 2" xfId="40048" xr:uid="{95FE16E5-91D7-425E-8338-A194B6B272E2}"/>
    <cellStyle name="40% - Accent5 4 4 2 5" xfId="32445" xr:uid="{2CE4D8CA-94DF-4F63-9ADC-E079E0477EFD}"/>
    <cellStyle name="40% - Accent5 4 4 3" xfId="7481" xr:uid="{00000000-0005-0000-0000-0000CA100000}"/>
    <cellStyle name="40% - Accent5 4 4 3 2" xfId="7482" xr:uid="{00000000-0005-0000-0000-0000CB100000}"/>
    <cellStyle name="40% - Accent5 4 4 3 2 2" xfId="25081" xr:uid="{F739FFE8-85D8-4EE7-833F-FEEF82AE6CEB}"/>
    <cellStyle name="40% - Accent5 4 4 3 2 2 2" xfId="40052" xr:uid="{E65D0486-C101-424D-A2DB-0254747A1889}"/>
    <cellStyle name="40% - Accent5 4 4 3 2 3" xfId="32449" xr:uid="{926273D1-9149-4064-A611-81F0DD9EE9E5}"/>
    <cellStyle name="40% - Accent5 4 4 3 3" xfId="25080" xr:uid="{20EDF519-8F6F-494C-8384-E49C197F0532}"/>
    <cellStyle name="40% - Accent5 4 4 3 3 2" xfId="40051" xr:uid="{FB392CFD-1213-4D3F-B689-878AC1D03DF1}"/>
    <cellStyle name="40% - Accent5 4 4 3 4" xfId="32448" xr:uid="{9DE302C2-BD7A-4D15-879A-43D054618D89}"/>
    <cellStyle name="40% - Accent5 4 4 4" xfId="7483" xr:uid="{00000000-0005-0000-0000-0000CC100000}"/>
    <cellStyle name="40% - Accent5 4 4 4 2" xfId="25082" xr:uid="{C2CC71B0-B6DE-4639-9F76-A9EDE572E3D5}"/>
    <cellStyle name="40% - Accent5 4 4 4 2 2" xfId="40053" xr:uid="{334CDF65-86BE-4489-9748-4C986DF9BB41}"/>
    <cellStyle name="40% - Accent5 4 4 4 3" xfId="32450" xr:uid="{C507166E-9DAB-4A6E-B636-502901ADCB4B}"/>
    <cellStyle name="40% - Accent5 4 4 5" xfId="25076" xr:uid="{8345E48C-1787-4B89-8CCD-64551FBC9AC8}"/>
    <cellStyle name="40% - Accent5 4 4 5 2" xfId="40047" xr:uid="{DC084BFD-BA47-46C5-A9B0-8AAA37AF7F35}"/>
    <cellStyle name="40% - Accent5 4 4 6" xfId="32444" xr:uid="{62AC64FB-E654-4444-BDD9-9ECF17B516B6}"/>
    <cellStyle name="40% - Accent5 4 5" xfId="7484" xr:uid="{00000000-0005-0000-0000-0000CD100000}"/>
    <cellStyle name="40% - Accent5 4 5 2" xfId="7485" xr:uid="{00000000-0005-0000-0000-0000CE100000}"/>
    <cellStyle name="40% - Accent5 4 5 2 2" xfId="7486" xr:uid="{00000000-0005-0000-0000-0000CF100000}"/>
    <cellStyle name="40% - Accent5 4 5 2 2 2" xfId="25085" xr:uid="{4081475F-058A-4B1D-B800-37D5FC86E350}"/>
    <cellStyle name="40% - Accent5 4 5 2 2 2 2" xfId="40056" xr:uid="{7AEBEA63-E168-40D9-B61F-43E3F66C100D}"/>
    <cellStyle name="40% - Accent5 4 5 2 2 3" xfId="32453" xr:uid="{A6232864-7679-470C-B0E3-CA8110BF2CBE}"/>
    <cellStyle name="40% - Accent5 4 5 2 3" xfId="7487" xr:uid="{00000000-0005-0000-0000-0000D0100000}"/>
    <cellStyle name="40% - Accent5 4 5 2 3 2" xfId="25086" xr:uid="{D34D61D1-E460-483A-B3C8-8A1039DD46F1}"/>
    <cellStyle name="40% - Accent5 4 5 2 3 2 2" xfId="40057" xr:uid="{906944C5-60E4-48E5-8841-CF4601E98C11}"/>
    <cellStyle name="40% - Accent5 4 5 2 3 3" xfId="32454" xr:uid="{78CBCD0A-89A2-4C8E-8A34-4DA6753154F0}"/>
    <cellStyle name="40% - Accent5 4 5 2 4" xfId="25084" xr:uid="{D3E2ABBF-E796-4EC7-A3D5-7D7EBBD0892D}"/>
    <cellStyle name="40% - Accent5 4 5 2 4 2" xfId="40055" xr:uid="{9C828747-D0CC-4A04-85E8-C2486CB33DEC}"/>
    <cellStyle name="40% - Accent5 4 5 2 5" xfId="32452" xr:uid="{DE38A482-8AC4-41FB-B598-B743189BF025}"/>
    <cellStyle name="40% - Accent5 4 5 3" xfId="7488" xr:uid="{00000000-0005-0000-0000-0000D1100000}"/>
    <cellStyle name="40% - Accent5 4 5 3 2" xfId="7489" xr:uid="{00000000-0005-0000-0000-0000D2100000}"/>
    <cellStyle name="40% - Accent5 4 5 3 2 2" xfId="25088" xr:uid="{51C66DEA-8213-438F-8900-8C001633ECA1}"/>
    <cellStyle name="40% - Accent5 4 5 3 2 2 2" xfId="40059" xr:uid="{68ED6B6F-87F9-48BD-A303-A947363864A2}"/>
    <cellStyle name="40% - Accent5 4 5 3 2 3" xfId="32456" xr:uid="{7DB75126-E604-4962-8EA6-2FE2D283BF6C}"/>
    <cellStyle name="40% - Accent5 4 5 3 3" xfId="25087" xr:uid="{7534F32F-2AE2-4040-B8CB-E4449CFD02CB}"/>
    <cellStyle name="40% - Accent5 4 5 3 3 2" xfId="40058" xr:uid="{2E21ECE8-FEE3-46D0-B982-9A280F89F656}"/>
    <cellStyle name="40% - Accent5 4 5 3 4" xfId="32455" xr:uid="{3F9F2E0B-797A-4FCC-8FF2-23CE5E161ECF}"/>
    <cellStyle name="40% - Accent5 4 5 4" xfId="7490" xr:uid="{00000000-0005-0000-0000-0000D3100000}"/>
    <cellStyle name="40% - Accent5 4 5 4 2" xfId="25089" xr:uid="{21AFDC0C-8732-4DE6-82C1-FC389CE95554}"/>
    <cellStyle name="40% - Accent5 4 5 4 2 2" xfId="40060" xr:uid="{D45BEE8B-587A-4786-8DDB-94501F5E2AD7}"/>
    <cellStyle name="40% - Accent5 4 5 4 3" xfId="32457" xr:uid="{F27087DE-BE29-4E61-A5F0-49A333E394CD}"/>
    <cellStyle name="40% - Accent5 4 5 5" xfId="25083" xr:uid="{406222A0-351D-4A60-8770-168AF68E5E4B}"/>
    <cellStyle name="40% - Accent5 4 5 5 2" xfId="40054" xr:uid="{316883BF-3D54-4685-BE5F-2932B79FD987}"/>
    <cellStyle name="40% - Accent5 4 5 6" xfId="32451" xr:uid="{B5EB65CB-1037-4EF2-B50C-794977834DA5}"/>
    <cellStyle name="40% - Accent5 4 6" xfId="7491" xr:uid="{00000000-0005-0000-0000-0000D4100000}"/>
    <cellStyle name="40% - Accent5 4 6 2" xfId="7492" xr:uid="{00000000-0005-0000-0000-0000D5100000}"/>
    <cellStyle name="40% - Accent5 4 6 2 2" xfId="25091" xr:uid="{0E1C0667-1C08-4402-8424-87DE840496E8}"/>
    <cellStyle name="40% - Accent5 4 6 2 2 2" xfId="40062" xr:uid="{C2A31D04-81BA-48C5-AFE7-00B1B019B82C}"/>
    <cellStyle name="40% - Accent5 4 6 2 3" xfId="32459" xr:uid="{C73882E7-3766-439F-AE53-8CBB21568B90}"/>
    <cellStyle name="40% - Accent5 4 6 3" xfId="7493" xr:uid="{00000000-0005-0000-0000-0000D6100000}"/>
    <cellStyle name="40% - Accent5 4 6 3 2" xfId="25092" xr:uid="{F9493E85-400C-421B-8727-2E3C53894F18}"/>
    <cellStyle name="40% - Accent5 4 6 3 2 2" xfId="40063" xr:uid="{F8385D10-36F0-489E-9350-734408522CF7}"/>
    <cellStyle name="40% - Accent5 4 6 3 3" xfId="32460" xr:uid="{D83FA50F-D722-4576-AAB4-63C9C2FA18FE}"/>
    <cellStyle name="40% - Accent5 4 6 4" xfId="25090" xr:uid="{2912CA2E-B660-4A94-B152-5FBDEF80F61C}"/>
    <cellStyle name="40% - Accent5 4 6 4 2" xfId="40061" xr:uid="{4E285667-D00E-41BA-A198-EE895D5E3F71}"/>
    <cellStyle name="40% - Accent5 4 6 5" xfId="32458" xr:uid="{41324D4F-BDCE-424D-8D18-85314CB8B96B}"/>
    <cellStyle name="40% - Accent5 4 7" xfId="7494" xr:uid="{00000000-0005-0000-0000-0000D7100000}"/>
    <cellStyle name="40% - Accent5 4 7 2" xfId="25093" xr:uid="{B026C301-E5B4-4992-8F22-D4C84B915C37}"/>
    <cellStyle name="40% - Accent5 4 7 2 2" xfId="40064" xr:uid="{14308E49-A568-421C-A572-4218A38822FA}"/>
    <cellStyle name="40% - Accent5 4 7 3" xfId="32461" xr:uid="{030EC4F5-AEFC-4C93-B8B0-7FF9D43DF9A5}"/>
    <cellStyle name="40% - Accent5 4 8" xfId="7495" xr:uid="{00000000-0005-0000-0000-0000D8100000}"/>
    <cellStyle name="40% - Accent5 4 8 2" xfId="7496" xr:uid="{00000000-0005-0000-0000-0000D9100000}"/>
    <cellStyle name="40% - Accent5 4 8 2 2" xfId="25095" xr:uid="{F834B6C9-8663-4585-94E6-95405AEEFB85}"/>
    <cellStyle name="40% - Accent5 4 8 2 2 2" xfId="40066" xr:uid="{9A5AC819-A7A4-4146-B133-035A183B2B30}"/>
    <cellStyle name="40% - Accent5 4 8 2 3" xfId="32463" xr:uid="{9F039EC5-4A05-4F34-890E-220D330A0F25}"/>
    <cellStyle name="40% - Accent5 4 8 3" xfId="25094" xr:uid="{2A9AA344-9D66-407E-9C7C-8A9A5E230F97}"/>
    <cellStyle name="40% - Accent5 4 8 3 2" xfId="40065" xr:uid="{C0D04FCE-5FF8-433A-A1FD-CF4FC284DECC}"/>
    <cellStyle name="40% - Accent5 4 8 4" xfId="32462" xr:uid="{50A5268C-20A5-4388-8268-5DA914A1CBD7}"/>
    <cellStyle name="40% - Accent5 4 9" xfId="7497" xr:uid="{00000000-0005-0000-0000-0000DA100000}"/>
    <cellStyle name="40% - Accent5 4 9 2" xfId="25096" xr:uid="{D929317A-98A0-4CB4-942A-572E6536E8E6}"/>
    <cellStyle name="40% - Accent5 4 9 2 2" xfId="40067" xr:uid="{52C7B448-4D87-4FB0-A455-14BCCA02542E}"/>
    <cellStyle name="40% - Accent5 4 9 3" xfId="32464" xr:uid="{D397C3E3-C249-457E-B07F-E53030DE35D9}"/>
    <cellStyle name="40% - Accent5 5" xfId="248" xr:uid="{00000000-0005-0000-0000-000057000000}"/>
    <cellStyle name="40% - Accent5 5 2" xfId="7499" xr:uid="{00000000-0005-0000-0000-0000DC100000}"/>
    <cellStyle name="40% - Accent5 5 2 2" xfId="7500" xr:uid="{00000000-0005-0000-0000-0000DD100000}"/>
    <cellStyle name="40% - Accent5 5 2 2 2" xfId="7501" xr:uid="{00000000-0005-0000-0000-0000DE100000}"/>
    <cellStyle name="40% - Accent5 5 2 2 2 2" xfId="7502" xr:uid="{00000000-0005-0000-0000-0000DF100000}"/>
    <cellStyle name="40% - Accent5 5 2 2 2 2 2" xfId="7503" xr:uid="{00000000-0005-0000-0000-0000E0100000}"/>
    <cellStyle name="40% - Accent5 5 2 2 2 2 2 2" xfId="25101" xr:uid="{16CB2731-E4ED-41F1-A061-2C09848C5AF9}"/>
    <cellStyle name="40% - Accent5 5 2 2 2 2 2 2 2" xfId="40072" xr:uid="{ED43604A-D4F0-40E1-8CF2-1147F94CA568}"/>
    <cellStyle name="40% - Accent5 5 2 2 2 2 2 3" xfId="32469" xr:uid="{9F3A4CE0-37A0-4D86-92C1-613F1D247A75}"/>
    <cellStyle name="40% - Accent5 5 2 2 2 2 3" xfId="7504" xr:uid="{00000000-0005-0000-0000-0000E1100000}"/>
    <cellStyle name="40% - Accent5 5 2 2 2 2 3 2" xfId="25102" xr:uid="{F41F4463-E290-4DE0-A606-7E4A8F762571}"/>
    <cellStyle name="40% - Accent5 5 2 2 2 2 3 2 2" xfId="40073" xr:uid="{B3B32521-DD77-40BE-B002-827FAE43A248}"/>
    <cellStyle name="40% - Accent5 5 2 2 2 2 3 3" xfId="32470" xr:uid="{718C71ED-32C7-4731-BB6E-B0629B904959}"/>
    <cellStyle name="40% - Accent5 5 2 2 2 2 4" xfId="25100" xr:uid="{6372088A-6A5A-4E34-A950-3E54E061A3D6}"/>
    <cellStyle name="40% - Accent5 5 2 2 2 2 4 2" xfId="40071" xr:uid="{A7F57355-99CF-42E1-9FE5-004AAEC26C82}"/>
    <cellStyle name="40% - Accent5 5 2 2 2 2 5" xfId="32468" xr:uid="{F473A9D1-D740-467E-AC5F-106F4A234A48}"/>
    <cellStyle name="40% - Accent5 5 2 2 2 3" xfId="7505" xr:uid="{00000000-0005-0000-0000-0000E2100000}"/>
    <cellStyle name="40% - Accent5 5 2 2 2 3 2" xfId="7506" xr:uid="{00000000-0005-0000-0000-0000E3100000}"/>
    <cellStyle name="40% - Accent5 5 2 2 2 3 2 2" xfId="25104" xr:uid="{1474BED8-338D-469F-A861-6AC41F542F16}"/>
    <cellStyle name="40% - Accent5 5 2 2 2 3 2 2 2" xfId="40075" xr:uid="{F4209883-AC32-4EEE-A8F8-4682ADA90229}"/>
    <cellStyle name="40% - Accent5 5 2 2 2 3 2 3" xfId="32472" xr:uid="{76D76895-E7C9-44D1-9146-EECF850F0E40}"/>
    <cellStyle name="40% - Accent5 5 2 2 2 3 3" xfId="25103" xr:uid="{8A7D877A-B6A1-4BEB-AD43-6FF9FBD6F0B4}"/>
    <cellStyle name="40% - Accent5 5 2 2 2 3 3 2" xfId="40074" xr:uid="{7BED7EE1-0C96-43D6-B9FA-CCBD2C52AD17}"/>
    <cellStyle name="40% - Accent5 5 2 2 2 3 4" xfId="32471" xr:uid="{148450BC-E57E-4B1C-A8E6-63945B1D25EA}"/>
    <cellStyle name="40% - Accent5 5 2 2 2 4" xfId="7507" xr:uid="{00000000-0005-0000-0000-0000E4100000}"/>
    <cellStyle name="40% - Accent5 5 2 2 2 4 2" xfId="25105" xr:uid="{51083D4F-1D40-4457-BA03-28DE515EEFCC}"/>
    <cellStyle name="40% - Accent5 5 2 2 2 4 2 2" xfId="40076" xr:uid="{95EA514D-D3E7-4D1C-B342-C914C1BAE9B5}"/>
    <cellStyle name="40% - Accent5 5 2 2 2 4 3" xfId="32473" xr:uid="{866C06C3-143E-4DE8-BE36-B60092556B7D}"/>
    <cellStyle name="40% - Accent5 5 2 2 2 5" xfId="25099" xr:uid="{B7F2DC1C-E80C-4FCB-8D6B-B7D29DA5EBB5}"/>
    <cellStyle name="40% - Accent5 5 2 2 2 5 2" xfId="40070" xr:uid="{3295DAEF-F04E-4227-810F-2B5E34216C0C}"/>
    <cellStyle name="40% - Accent5 5 2 2 2 6" xfId="32467" xr:uid="{C362D090-A87D-4DB9-B3F4-BBF427B6F5BB}"/>
    <cellStyle name="40% - Accent5 5 2 2 3" xfId="7508" xr:uid="{00000000-0005-0000-0000-0000E5100000}"/>
    <cellStyle name="40% - Accent5 5 2 2 3 2" xfId="7509" xr:uid="{00000000-0005-0000-0000-0000E6100000}"/>
    <cellStyle name="40% - Accent5 5 2 2 3 2 2" xfId="25107" xr:uid="{4BA8C26C-9CF7-413B-A8D5-9124F1AB896D}"/>
    <cellStyle name="40% - Accent5 5 2 2 3 2 2 2" xfId="40078" xr:uid="{F62DECB4-9A76-483A-B530-E89CE509A1D8}"/>
    <cellStyle name="40% - Accent5 5 2 2 3 2 3" xfId="32475" xr:uid="{670C7069-16DC-4028-93BB-687C67AF1BDD}"/>
    <cellStyle name="40% - Accent5 5 2 2 3 3" xfId="7510" xr:uid="{00000000-0005-0000-0000-0000E7100000}"/>
    <cellStyle name="40% - Accent5 5 2 2 3 3 2" xfId="25108" xr:uid="{7AD0BB93-72BF-4596-9182-0CA6839FB9CB}"/>
    <cellStyle name="40% - Accent5 5 2 2 3 3 2 2" xfId="40079" xr:uid="{9DDF5B7D-3291-45C7-BD69-8CDD093D5903}"/>
    <cellStyle name="40% - Accent5 5 2 2 3 3 3" xfId="32476" xr:uid="{FEB506FB-DE5C-40BB-94AB-EDAC482CB9DE}"/>
    <cellStyle name="40% - Accent5 5 2 2 3 4" xfId="25106" xr:uid="{69705347-EEEB-4069-BB0C-A1C2352A7BD2}"/>
    <cellStyle name="40% - Accent5 5 2 2 3 4 2" xfId="40077" xr:uid="{B58DFF84-8D6F-45BA-83D1-0432E161ADB8}"/>
    <cellStyle name="40% - Accent5 5 2 2 3 5" xfId="32474" xr:uid="{5C8D5C54-8D5D-44DE-90B0-D56AFEF674C4}"/>
    <cellStyle name="40% - Accent5 5 2 2 4" xfId="7511" xr:uid="{00000000-0005-0000-0000-0000E8100000}"/>
    <cellStyle name="40% - Accent5 5 2 2 4 2" xfId="25109" xr:uid="{85D1FABF-6F82-4909-9F6F-71C5493FDA12}"/>
    <cellStyle name="40% - Accent5 5 2 2 4 2 2" xfId="40080" xr:uid="{9448EBB3-7213-4BC2-A122-0D0FC239CECA}"/>
    <cellStyle name="40% - Accent5 5 2 2 4 3" xfId="32477" xr:uid="{31C663F0-B0B5-4DDD-91CC-160C3CE18C7C}"/>
    <cellStyle name="40% - Accent5 5 2 2 5" xfId="7512" xr:uid="{00000000-0005-0000-0000-0000E9100000}"/>
    <cellStyle name="40% - Accent5 5 2 2 5 2" xfId="7513" xr:uid="{00000000-0005-0000-0000-0000EA100000}"/>
    <cellStyle name="40% - Accent5 5 2 2 5 2 2" xfId="25111" xr:uid="{06F0B375-CB4F-4F06-ACE9-EA6B16AA2831}"/>
    <cellStyle name="40% - Accent5 5 2 2 5 2 2 2" xfId="40082" xr:uid="{C492FB90-3C57-43B6-A3D4-484A9AE4A72F}"/>
    <cellStyle name="40% - Accent5 5 2 2 5 2 3" xfId="32479" xr:uid="{9AB306DC-E35D-4868-9481-3D79CC07F023}"/>
    <cellStyle name="40% - Accent5 5 2 2 5 3" xfId="25110" xr:uid="{7F121C7A-6592-4CCA-A92C-A09D217F41F5}"/>
    <cellStyle name="40% - Accent5 5 2 2 5 3 2" xfId="40081" xr:uid="{48CE62B7-B0CF-433E-A465-A49AFAE492BC}"/>
    <cellStyle name="40% - Accent5 5 2 2 5 4" xfId="32478" xr:uid="{06FB5DB7-E92C-4E58-817C-1A1EC2681DCF}"/>
    <cellStyle name="40% - Accent5 5 2 2 6" xfId="7514" xr:uid="{00000000-0005-0000-0000-0000EB100000}"/>
    <cellStyle name="40% - Accent5 5 2 2 6 2" xfId="25112" xr:uid="{2A891018-05BA-4F7D-AB6D-3347105C0A31}"/>
    <cellStyle name="40% - Accent5 5 2 2 6 2 2" xfId="40083" xr:uid="{4D3AF445-B7F5-49C6-BDCD-73200ECFDEBA}"/>
    <cellStyle name="40% - Accent5 5 2 2 6 3" xfId="32480" xr:uid="{43C34165-383D-4CFD-BD3E-29CD69B1ED06}"/>
    <cellStyle name="40% - Accent5 5 2 2 7" xfId="25098" xr:uid="{713E8B57-3967-4BA9-98F7-CB9B4FF2BE5B}"/>
    <cellStyle name="40% - Accent5 5 2 2 7 2" xfId="40069" xr:uid="{EE96660A-8F0B-4448-BE58-032EAC418D57}"/>
    <cellStyle name="40% - Accent5 5 2 2 8" xfId="32466" xr:uid="{38946D96-14DF-4E9A-8200-CAB52D03DF6D}"/>
    <cellStyle name="40% - Accent5 5 2 3" xfId="7515" xr:uid="{00000000-0005-0000-0000-0000EC100000}"/>
    <cellStyle name="40% - Accent5 5 2 3 2" xfId="7516" xr:uid="{00000000-0005-0000-0000-0000ED100000}"/>
    <cellStyle name="40% - Accent5 5 2 3 2 2" xfId="7517" xr:uid="{00000000-0005-0000-0000-0000EE100000}"/>
    <cellStyle name="40% - Accent5 5 2 3 2 2 2" xfId="25115" xr:uid="{D04603F9-2055-4241-853A-D11A89D8DCDB}"/>
    <cellStyle name="40% - Accent5 5 2 3 2 2 2 2" xfId="40086" xr:uid="{34374E01-22B0-41D4-BD53-187D24666124}"/>
    <cellStyle name="40% - Accent5 5 2 3 2 2 3" xfId="32483" xr:uid="{0727A561-5321-438C-BEB0-03E05E7C2F17}"/>
    <cellStyle name="40% - Accent5 5 2 3 2 3" xfId="7518" xr:uid="{00000000-0005-0000-0000-0000EF100000}"/>
    <cellStyle name="40% - Accent5 5 2 3 2 3 2" xfId="25116" xr:uid="{1EFD864B-6909-4114-B079-BDA059D32A99}"/>
    <cellStyle name="40% - Accent5 5 2 3 2 3 2 2" xfId="40087" xr:uid="{5BCD2954-8B61-4890-816B-C9A3C2083661}"/>
    <cellStyle name="40% - Accent5 5 2 3 2 3 3" xfId="32484" xr:uid="{22702131-24CC-4947-9B7F-D343A7A5F9AA}"/>
    <cellStyle name="40% - Accent5 5 2 3 2 4" xfId="25114" xr:uid="{A2D33D2A-830C-4C36-AC86-10FBA28093D2}"/>
    <cellStyle name="40% - Accent5 5 2 3 2 4 2" xfId="40085" xr:uid="{8E321FB2-A5FA-4E13-BBEA-00305C1765E6}"/>
    <cellStyle name="40% - Accent5 5 2 3 2 5" xfId="32482" xr:uid="{D5C48924-1471-4062-8288-5F0F18723360}"/>
    <cellStyle name="40% - Accent5 5 2 3 3" xfId="7519" xr:uid="{00000000-0005-0000-0000-0000F0100000}"/>
    <cellStyle name="40% - Accent5 5 2 3 3 2" xfId="7520" xr:uid="{00000000-0005-0000-0000-0000F1100000}"/>
    <cellStyle name="40% - Accent5 5 2 3 3 2 2" xfId="25118" xr:uid="{E440EAC4-2236-4258-B4D5-92FF154C6015}"/>
    <cellStyle name="40% - Accent5 5 2 3 3 2 2 2" xfId="40089" xr:uid="{ACD4F2F0-218C-43B7-9B52-9DDDB70CA558}"/>
    <cellStyle name="40% - Accent5 5 2 3 3 2 3" xfId="32486" xr:uid="{8AFB8218-3552-44B3-9447-22CE93FA7A91}"/>
    <cellStyle name="40% - Accent5 5 2 3 3 3" xfId="25117" xr:uid="{41481D74-6F47-4A00-90AD-5E8C8FC010F5}"/>
    <cellStyle name="40% - Accent5 5 2 3 3 3 2" xfId="40088" xr:uid="{263E667D-F0E0-4399-9D2A-9AC7182FA51D}"/>
    <cellStyle name="40% - Accent5 5 2 3 3 4" xfId="32485" xr:uid="{3BBA2329-D4B5-4C0B-9F62-DA1C223C1623}"/>
    <cellStyle name="40% - Accent5 5 2 3 4" xfId="7521" xr:uid="{00000000-0005-0000-0000-0000F2100000}"/>
    <cellStyle name="40% - Accent5 5 2 3 4 2" xfId="25119" xr:uid="{F0FE2373-53EF-4D51-97D5-A21D04FF897A}"/>
    <cellStyle name="40% - Accent5 5 2 3 4 2 2" xfId="40090" xr:uid="{FBC0B94F-108B-44C6-A40C-243AFE36083F}"/>
    <cellStyle name="40% - Accent5 5 2 3 4 3" xfId="32487" xr:uid="{D496F2CD-75FF-412A-AB97-0624C1AABEB0}"/>
    <cellStyle name="40% - Accent5 5 2 3 5" xfId="25113" xr:uid="{687C0E7B-7F40-4E5A-A0AA-BA9D4F29BFBA}"/>
    <cellStyle name="40% - Accent5 5 2 3 5 2" xfId="40084" xr:uid="{1B62AB08-3707-498C-9E35-A11421B8940E}"/>
    <cellStyle name="40% - Accent5 5 2 3 6" xfId="32481" xr:uid="{256889E0-CEC1-44C7-A54B-74CBE9A221EE}"/>
    <cellStyle name="40% - Accent5 5 2 4" xfId="7522" xr:uid="{00000000-0005-0000-0000-0000F3100000}"/>
    <cellStyle name="40% - Accent5 5 2 5" xfId="7523" xr:uid="{00000000-0005-0000-0000-0000F4100000}"/>
    <cellStyle name="40% - Accent5 5 2 5 2" xfId="25120" xr:uid="{8749C8A2-7521-4421-B174-02460D74029E}"/>
    <cellStyle name="40% - Accent5 5 2 5 2 2" xfId="40091" xr:uid="{57D41C69-2E20-453E-A10F-9B92DB10330D}"/>
    <cellStyle name="40% - Accent5 5 2 5 3" xfId="32488" xr:uid="{BBB71659-A2B4-49D9-8832-1073EFB992AC}"/>
    <cellStyle name="40% - Accent5 5 3" xfId="7524" xr:uid="{00000000-0005-0000-0000-0000F5100000}"/>
    <cellStyle name="40% - Accent5 5 3 2" xfId="7525" xr:uid="{00000000-0005-0000-0000-0000F6100000}"/>
    <cellStyle name="40% - Accent5 5 3 2 2" xfId="7526" xr:uid="{00000000-0005-0000-0000-0000F7100000}"/>
    <cellStyle name="40% - Accent5 5 3 2 2 2" xfId="25123" xr:uid="{A95EF89A-B932-4CA2-A013-5DA2BF8B5D35}"/>
    <cellStyle name="40% - Accent5 5 3 2 2 2 2" xfId="40094" xr:uid="{3E245698-EB30-44BA-AD90-1F6D9D9AFF81}"/>
    <cellStyle name="40% - Accent5 5 3 2 2 3" xfId="32491" xr:uid="{8FBE38CF-912E-461D-B654-073B8F4FB89A}"/>
    <cellStyle name="40% - Accent5 5 3 2 3" xfId="7527" xr:uid="{00000000-0005-0000-0000-0000F8100000}"/>
    <cellStyle name="40% - Accent5 5 3 2 3 2" xfId="25124" xr:uid="{7417D854-948F-47FA-A313-6C6E444AA6E9}"/>
    <cellStyle name="40% - Accent5 5 3 2 3 2 2" xfId="40095" xr:uid="{3240FF56-47FF-4D6B-9FCF-7B87F6A6AAB3}"/>
    <cellStyle name="40% - Accent5 5 3 2 3 3" xfId="32492" xr:uid="{8F551CEE-3C08-4F4A-B91C-01175C0A8A59}"/>
    <cellStyle name="40% - Accent5 5 3 2 4" xfId="25122" xr:uid="{A90B478C-43A4-47A7-8017-4B53247FBF7B}"/>
    <cellStyle name="40% - Accent5 5 3 2 4 2" xfId="40093" xr:uid="{29BC152C-737F-45A0-ABD7-7A9941375EB8}"/>
    <cellStyle name="40% - Accent5 5 3 2 5" xfId="32490" xr:uid="{0462940C-ABA7-44AE-A4E7-CF41C0356243}"/>
    <cellStyle name="40% - Accent5 5 3 3" xfId="7528" xr:uid="{00000000-0005-0000-0000-0000F9100000}"/>
    <cellStyle name="40% - Accent5 5 3 3 2" xfId="25125" xr:uid="{730385AE-E63A-4D94-9E56-8B81065E158D}"/>
    <cellStyle name="40% - Accent5 5 3 3 2 2" xfId="40096" xr:uid="{87B28675-3D6D-464B-986E-92E054EF2E01}"/>
    <cellStyle name="40% - Accent5 5 3 3 3" xfId="32493" xr:uid="{5AD2016F-ED15-44E5-AE2B-609D6BCF1252}"/>
    <cellStyle name="40% - Accent5 5 3 4" xfId="7529" xr:uid="{00000000-0005-0000-0000-0000FA100000}"/>
    <cellStyle name="40% - Accent5 5 3 4 2" xfId="7530" xr:uid="{00000000-0005-0000-0000-0000FB100000}"/>
    <cellStyle name="40% - Accent5 5 3 4 2 2" xfId="25127" xr:uid="{DC4AA439-6561-43D7-AC15-162EC5DA6162}"/>
    <cellStyle name="40% - Accent5 5 3 4 2 2 2" xfId="40098" xr:uid="{86BB53BA-0993-4DD9-9F8E-ED148D2E4922}"/>
    <cellStyle name="40% - Accent5 5 3 4 2 3" xfId="32495" xr:uid="{52584059-3867-40DE-84E6-D68F9A5AB4D7}"/>
    <cellStyle name="40% - Accent5 5 3 4 3" xfId="25126" xr:uid="{3CFCFCC3-8277-4EA0-8B7B-F19EB997B592}"/>
    <cellStyle name="40% - Accent5 5 3 4 3 2" xfId="40097" xr:uid="{00DC749E-5F6E-43DE-85ED-50C98A0FE149}"/>
    <cellStyle name="40% - Accent5 5 3 4 4" xfId="32494" xr:uid="{E5A0F482-5800-4A98-B0D2-C4D3ADA144C4}"/>
    <cellStyle name="40% - Accent5 5 3 5" xfId="7531" xr:uid="{00000000-0005-0000-0000-0000FC100000}"/>
    <cellStyle name="40% - Accent5 5 3 5 2" xfId="25128" xr:uid="{9A286002-DDA8-4F25-A5EB-B3BE3C84C4D1}"/>
    <cellStyle name="40% - Accent5 5 3 5 2 2" xfId="40099" xr:uid="{80BD3A3F-FE9E-45AB-A291-ADCEE8719039}"/>
    <cellStyle name="40% - Accent5 5 3 5 3" xfId="32496" xr:uid="{8FC3BFBD-6963-4EDE-9324-BFADB7553484}"/>
    <cellStyle name="40% - Accent5 5 3 6" xfId="25121" xr:uid="{F45A629B-D8D8-4E63-9DB3-A0B1253F7C01}"/>
    <cellStyle name="40% - Accent5 5 3 6 2" xfId="40092" xr:uid="{F1A2DF28-D66B-4286-B403-9DC1E3F414DF}"/>
    <cellStyle name="40% - Accent5 5 3 7" xfId="32489" xr:uid="{D220C3AA-EE4D-4DA5-BE80-426CDAF4B1CA}"/>
    <cellStyle name="40% - Accent5 5 4" xfId="7532" xr:uid="{00000000-0005-0000-0000-0000FD100000}"/>
    <cellStyle name="40% - Accent5 5 4 2" xfId="7533" xr:uid="{00000000-0005-0000-0000-0000FE100000}"/>
    <cellStyle name="40% - Accent5 5 4 2 2" xfId="7534" xr:uid="{00000000-0005-0000-0000-0000FF100000}"/>
    <cellStyle name="40% - Accent5 5 4 2 2 2" xfId="25131" xr:uid="{AB33EB32-6E4F-4B7C-9D76-65529ABCEE0A}"/>
    <cellStyle name="40% - Accent5 5 4 2 2 2 2" xfId="40102" xr:uid="{BE0C7A3C-3603-4917-A72B-78F25F23A695}"/>
    <cellStyle name="40% - Accent5 5 4 2 2 3" xfId="32499" xr:uid="{7BAC2D62-CD0F-4F19-AC41-F458165C8C4F}"/>
    <cellStyle name="40% - Accent5 5 4 2 3" xfId="7535" xr:uid="{00000000-0005-0000-0000-000000110000}"/>
    <cellStyle name="40% - Accent5 5 4 2 3 2" xfId="25132" xr:uid="{852BC653-33BE-4CC6-BE09-1BDF608547FE}"/>
    <cellStyle name="40% - Accent5 5 4 2 3 2 2" xfId="40103" xr:uid="{735E0A01-D5CB-486A-9E4C-6627D4494471}"/>
    <cellStyle name="40% - Accent5 5 4 2 3 3" xfId="32500" xr:uid="{00E0D189-044C-436D-823C-7B51FD370712}"/>
    <cellStyle name="40% - Accent5 5 4 2 4" xfId="25130" xr:uid="{27AA6CD0-A997-4BD1-B0E6-BD584F85B140}"/>
    <cellStyle name="40% - Accent5 5 4 2 4 2" xfId="40101" xr:uid="{524085BD-1D2F-4DE2-8589-9CE89E77E117}"/>
    <cellStyle name="40% - Accent5 5 4 2 5" xfId="32498" xr:uid="{D820E1F6-046A-4EF5-A1E6-C9F39634F9C5}"/>
    <cellStyle name="40% - Accent5 5 4 3" xfId="7536" xr:uid="{00000000-0005-0000-0000-000001110000}"/>
    <cellStyle name="40% - Accent5 5 4 3 2" xfId="7537" xr:uid="{00000000-0005-0000-0000-000002110000}"/>
    <cellStyle name="40% - Accent5 5 4 3 2 2" xfId="25134" xr:uid="{A5CC53ED-878A-46A7-8155-FA0F6366A988}"/>
    <cellStyle name="40% - Accent5 5 4 3 2 2 2" xfId="40105" xr:uid="{3E690832-2329-4665-A565-7B6FD84DF176}"/>
    <cellStyle name="40% - Accent5 5 4 3 2 3" xfId="32502" xr:uid="{9F0EB9B4-1849-47B8-8F70-58567D66C9E8}"/>
    <cellStyle name="40% - Accent5 5 4 3 3" xfId="25133" xr:uid="{4660C79F-1D32-4F4A-B205-AA9C79A57435}"/>
    <cellStyle name="40% - Accent5 5 4 3 3 2" xfId="40104" xr:uid="{3F59C918-B6D9-4CF5-9588-80865B109F58}"/>
    <cellStyle name="40% - Accent5 5 4 3 4" xfId="32501" xr:uid="{41AACB0A-1F1B-4588-88DD-3B0C82C7A9B9}"/>
    <cellStyle name="40% - Accent5 5 4 4" xfId="7538" xr:uid="{00000000-0005-0000-0000-000003110000}"/>
    <cellStyle name="40% - Accent5 5 4 4 2" xfId="25135" xr:uid="{1FDBCE23-C4F0-4BC7-B263-95E182DF0F17}"/>
    <cellStyle name="40% - Accent5 5 4 4 2 2" xfId="40106" xr:uid="{F8189E10-C2ED-4404-BA12-B9022D017A3B}"/>
    <cellStyle name="40% - Accent5 5 4 4 3" xfId="32503" xr:uid="{4633FFAE-7F2C-47B6-A8EF-2C14AB0398C0}"/>
    <cellStyle name="40% - Accent5 5 4 5" xfId="25129" xr:uid="{444E0291-2402-416F-9BF1-CA97C7CBA50D}"/>
    <cellStyle name="40% - Accent5 5 4 5 2" xfId="40100" xr:uid="{D376B735-B4DD-4AC2-878A-8DCF06B88429}"/>
    <cellStyle name="40% - Accent5 5 4 6" xfId="32497" xr:uid="{AC41E6D1-FADB-4702-94D0-8DEB3C8785AF}"/>
    <cellStyle name="40% - Accent5 5 5" xfId="7539" xr:uid="{00000000-0005-0000-0000-000004110000}"/>
    <cellStyle name="40% - Accent5 5 5 2" xfId="7540" xr:uid="{00000000-0005-0000-0000-000005110000}"/>
    <cellStyle name="40% - Accent5 5 5 2 2" xfId="25137" xr:uid="{D6CCB19F-04AB-4BAB-BDF8-90CCC1E8467A}"/>
    <cellStyle name="40% - Accent5 5 5 2 2 2" xfId="40108" xr:uid="{FE66838E-3148-4F4C-AE10-8DB9026CA003}"/>
    <cellStyle name="40% - Accent5 5 5 2 3" xfId="32505" xr:uid="{9D630BC9-A9C3-4984-91EC-D3B48BC13632}"/>
    <cellStyle name="40% - Accent5 5 5 3" xfId="7541" xr:uid="{00000000-0005-0000-0000-000006110000}"/>
    <cellStyle name="40% - Accent5 5 5 3 2" xfId="25138" xr:uid="{6F40DC99-F471-46D3-9818-5B1D9054103B}"/>
    <cellStyle name="40% - Accent5 5 5 3 2 2" xfId="40109" xr:uid="{0D6D0522-6379-4D00-A9EF-6BAA6562A14F}"/>
    <cellStyle name="40% - Accent5 5 5 3 3" xfId="32506" xr:uid="{2D724C21-3012-4790-B753-A1015AB4E7D3}"/>
    <cellStyle name="40% - Accent5 5 5 4" xfId="25136" xr:uid="{7C69D0FC-3586-44BC-AD4C-E096470E319F}"/>
    <cellStyle name="40% - Accent5 5 5 4 2" xfId="40107" xr:uid="{C7531D6D-EB3B-4A50-89CD-501F85B2FAB6}"/>
    <cellStyle name="40% - Accent5 5 5 5" xfId="32504" xr:uid="{5CCDBDE6-9670-44B1-A2D4-DF5974A540D1}"/>
    <cellStyle name="40% - Accent5 5 6" xfId="7542" xr:uid="{00000000-0005-0000-0000-000007110000}"/>
    <cellStyle name="40% - Accent5 5 6 2" xfId="25139" xr:uid="{8A4B8CD4-CFCE-432B-90DE-418D07E91D23}"/>
    <cellStyle name="40% - Accent5 5 6 2 2" xfId="40110" xr:uid="{836022C8-07E4-491C-8C8A-769946970C75}"/>
    <cellStyle name="40% - Accent5 5 6 3" xfId="32507" xr:uid="{7BC7B778-8C3A-4150-9CCB-F6690B4CD9CF}"/>
    <cellStyle name="40% - Accent5 5 7" xfId="7543" xr:uid="{00000000-0005-0000-0000-000008110000}"/>
    <cellStyle name="40% - Accent5 5 7 2" xfId="7544" xr:uid="{00000000-0005-0000-0000-000009110000}"/>
    <cellStyle name="40% - Accent5 5 7 2 2" xfId="25141" xr:uid="{5E8A9DA3-DD09-44FB-AB60-144B719293B1}"/>
    <cellStyle name="40% - Accent5 5 7 2 2 2" xfId="40112" xr:uid="{1CA3C812-9767-4EEB-8B23-90881E8F2C11}"/>
    <cellStyle name="40% - Accent5 5 7 2 3" xfId="32509" xr:uid="{E9130364-A177-4F16-9B79-685B8CB5C554}"/>
    <cellStyle name="40% - Accent5 5 7 3" xfId="25140" xr:uid="{B2E23004-7CCC-48AD-B291-F736B2ED11F0}"/>
    <cellStyle name="40% - Accent5 5 7 3 2" xfId="40111" xr:uid="{7B2E4610-5A74-4CF1-9104-C6F0AB3EA287}"/>
    <cellStyle name="40% - Accent5 5 7 4" xfId="32508" xr:uid="{A43DF2ED-94D6-4237-9917-0086EB5E0755}"/>
    <cellStyle name="40% - Accent5 5 8" xfId="7545" xr:uid="{00000000-0005-0000-0000-00000A110000}"/>
    <cellStyle name="40% - Accent5 5 8 2" xfId="25142" xr:uid="{50B1C5BE-DEA3-4094-AFEC-226EC70AD337}"/>
    <cellStyle name="40% - Accent5 5 8 2 2" xfId="40113" xr:uid="{C826ABF2-985F-4695-8950-2893564619D1}"/>
    <cellStyle name="40% - Accent5 5 8 3" xfId="32510" xr:uid="{3E5BBA92-0A4A-454A-B5CD-A46C8ADC3BE6}"/>
    <cellStyle name="40% - Accent5 5 9" xfId="7498" xr:uid="{00000000-0005-0000-0000-0000DB100000}"/>
    <cellStyle name="40% - Accent5 5 9 2" xfId="25097" xr:uid="{B7E0019E-7569-475F-B846-BDCD888614F3}"/>
    <cellStyle name="40% - Accent5 5 9 2 2" xfId="40068" xr:uid="{F8323AC0-9AB8-4649-898D-B9BE1DFB3E14}"/>
    <cellStyle name="40% - Accent5 5 9 3" xfId="32465" xr:uid="{04799B11-2BC2-4305-9455-A2FC4D5EE73D}"/>
    <cellStyle name="40% - Accent5 6" xfId="249" xr:uid="{00000000-0005-0000-0000-000058000000}"/>
    <cellStyle name="40% - Accent5 6 2" xfId="7546" xr:uid="{00000000-0005-0000-0000-00000C110000}"/>
    <cellStyle name="40% - Accent5 6 2 2" xfId="7547" xr:uid="{00000000-0005-0000-0000-00000D110000}"/>
    <cellStyle name="40% - Accent5 6 2 2 2" xfId="7548" xr:uid="{00000000-0005-0000-0000-00000E110000}"/>
    <cellStyle name="40% - Accent5 6 2 2 2 2" xfId="7549" xr:uid="{00000000-0005-0000-0000-00000F110000}"/>
    <cellStyle name="40% - Accent5 6 2 2 2 2 2" xfId="25146" xr:uid="{959BF39A-695C-425C-86AF-3297B6EB877B}"/>
    <cellStyle name="40% - Accent5 6 2 2 2 2 2 2" xfId="40117" xr:uid="{270EF3C2-7600-4128-A203-629A5A017A7E}"/>
    <cellStyle name="40% - Accent5 6 2 2 2 2 3" xfId="32514" xr:uid="{00E08BA4-FD9A-4F18-B183-A6BF541D9DEA}"/>
    <cellStyle name="40% - Accent5 6 2 2 2 3" xfId="7550" xr:uid="{00000000-0005-0000-0000-000010110000}"/>
    <cellStyle name="40% - Accent5 6 2 2 2 3 2" xfId="25147" xr:uid="{AC53788A-9A29-4E2F-93DE-8805EEC23DAF}"/>
    <cellStyle name="40% - Accent5 6 2 2 2 3 2 2" xfId="40118" xr:uid="{9FA6890E-CDCF-4BC9-B205-BAC6A31FEFBB}"/>
    <cellStyle name="40% - Accent5 6 2 2 2 3 3" xfId="32515" xr:uid="{1138634F-BF94-4C0E-9C97-FBDDF0F77498}"/>
    <cellStyle name="40% - Accent5 6 2 2 2 4" xfId="25145" xr:uid="{DA0E515A-05D9-4B2A-8CF5-8597D8E5F18B}"/>
    <cellStyle name="40% - Accent5 6 2 2 2 4 2" xfId="40116" xr:uid="{C1043FA7-94A7-4CF8-87E3-7F89436A78F1}"/>
    <cellStyle name="40% - Accent5 6 2 2 2 5" xfId="32513" xr:uid="{A2A81469-2B81-4632-A457-30B1D35B90E3}"/>
    <cellStyle name="40% - Accent5 6 2 2 3" xfId="7551" xr:uid="{00000000-0005-0000-0000-000011110000}"/>
    <cellStyle name="40% - Accent5 6 2 2 3 2" xfId="7552" xr:uid="{00000000-0005-0000-0000-000012110000}"/>
    <cellStyle name="40% - Accent5 6 2 2 3 2 2" xfId="25149" xr:uid="{EE8C4DE9-35C5-4C37-B8A1-2E84AD84E8E3}"/>
    <cellStyle name="40% - Accent5 6 2 2 3 2 2 2" xfId="40120" xr:uid="{020EAB54-6569-4ABE-99FB-9B461CA486D7}"/>
    <cellStyle name="40% - Accent5 6 2 2 3 2 3" xfId="32517" xr:uid="{EA3A1D72-372D-416E-9F04-C444379E6735}"/>
    <cellStyle name="40% - Accent5 6 2 2 3 3" xfId="25148" xr:uid="{2D253C74-B6A2-411B-9C6E-D772DCA7A40A}"/>
    <cellStyle name="40% - Accent5 6 2 2 3 3 2" xfId="40119" xr:uid="{EBE1D0B0-CAB3-48C5-A3AE-786EC38A1B3F}"/>
    <cellStyle name="40% - Accent5 6 2 2 3 4" xfId="32516" xr:uid="{18FD4DA4-5477-4A3A-B119-CB4ACAD9BD04}"/>
    <cellStyle name="40% - Accent5 6 2 2 4" xfId="7553" xr:uid="{00000000-0005-0000-0000-000013110000}"/>
    <cellStyle name="40% - Accent5 6 2 2 4 2" xfId="25150" xr:uid="{D9A70744-A06D-4DEB-A5F6-C6A067C71359}"/>
    <cellStyle name="40% - Accent5 6 2 2 4 2 2" xfId="40121" xr:uid="{742A676D-6C01-4BAB-A374-4180EF0B1F4F}"/>
    <cellStyle name="40% - Accent5 6 2 2 4 3" xfId="32518" xr:uid="{70FDCD0D-1724-4094-9368-6003278C9A59}"/>
    <cellStyle name="40% - Accent5 6 2 2 5" xfId="25144" xr:uid="{96976964-FD10-4D2E-BED1-AFFCBF33F783}"/>
    <cellStyle name="40% - Accent5 6 2 2 5 2" xfId="40115" xr:uid="{E581C816-E227-4F66-9F63-F0B174DAA73B}"/>
    <cellStyle name="40% - Accent5 6 2 2 6" xfId="32512" xr:uid="{B8103C98-C30C-4262-92ED-0CC47EA3FE3C}"/>
    <cellStyle name="40% - Accent5 6 2 3" xfId="7554" xr:uid="{00000000-0005-0000-0000-000014110000}"/>
    <cellStyle name="40% - Accent5 6 2 3 2" xfId="7555" xr:uid="{00000000-0005-0000-0000-000015110000}"/>
    <cellStyle name="40% - Accent5 6 2 3 2 2" xfId="25152" xr:uid="{820B7CF0-BB31-455F-A7B5-D22E93C35ED5}"/>
    <cellStyle name="40% - Accent5 6 2 3 2 2 2" xfId="40123" xr:uid="{BEDEEAE7-A1C5-4236-9F10-68F05F7D48D2}"/>
    <cellStyle name="40% - Accent5 6 2 3 2 3" xfId="32520" xr:uid="{B40B2209-0351-409D-9566-008091B04508}"/>
    <cellStyle name="40% - Accent5 6 2 3 3" xfId="7556" xr:uid="{00000000-0005-0000-0000-000016110000}"/>
    <cellStyle name="40% - Accent5 6 2 3 3 2" xfId="25153" xr:uid="{210F3557-419B-4BE1-B987-4762AEFF10DC}"/>
    <cellStyle name="40% - Accent5 6 2 3 3 2 2" xfId="40124" xr:uid="{14815A4A-2A60-4D34-80DB-BECB60A6CC30}"/>
    <cellStyle name="40% - Accent5 6 2 3 3 3" xfId="32521" xr:uid="{CF111A53-B0CF-493B-B2D9-23EBC6110330}"/>
    <cellStyle name="40% - Accent5 6 2 3 4" xfId="25151" xr:uid="{384ED113-84EA-4977-A659-9FBD46E6EAA8}"/>
    <cellStyle name="40% - Accent5 6 2 3 4 2" xfId="40122" xr:uid="{6EBE8ECF-3364-4C6B-AA75-B978F41C40BE}"/>
    <cellStyle name="40% - Accent5 6 2 3 5" xfId="32519" xr:uid="{6D1CE2D4-6996-4C51-8E5F-379D650B6970}"/>
    <cellStyle name="40% - Accent5 6 2 4" xfId="7557" xr:uid="{00000000-0005-0000-0000-000017110000}"/>
    <cellStyle name="40% - Accent5 6 2 4 2" xfId="25154" xr:uid="{053AD6F2-5D03-4C7A-9295-96DE545ECEBF}"/>
    <cellStyle name="40% - Accent5 6 2 4 2 2" xfId="40125" xr:uid="{7EAC45AD-D8F8-4362-A574-E4185EACC4AB}"/>
    <cellStyle name="40% - Accent5 6 2 4 3" xfId="32522" xr:uid="{F3873FAB-C34A-4390-B4A6-48ABE434AD62}"/>
    <cellStyle name="40% - Accent5 6 2 5" xfId="7558" xr:uid="{00000000-0005-0000-0000-000018110000}"/>
    <cellStyle name="40% - Accent5 6 2 5 2" xfId="7559" xr:uid="{00000000-0005-0000-0000-000019110000}"/>
    <cellStyle name="40% - Accent5 6 2 5 2 2" xfId="25156" xr:uid="{D972D3F7-4A7E-4664-8282-D2FA883E4118}"/>
    <cellStyle name="40% - Accent5 6 2 5 2 2 2" xfId="40127" xr:uid="{63DA8315-6829-4933-BCB5-168546B305DF}"/>
    <cellStyle name="40% - Accent5 6 2 5 2 3" xfId="32524" xr:uid="{C3018CF8-DA1E-463D-A61C-7A1EDFB45C6D}"/>
    <cellStyle name="40% - Accent5 6 2 5 3" xfId="25155" xr:uid="{1C403945-A554-4406-97D1-F475337A9630}"/>
    <cellStyle name="40% - Accent5 6 2 5 3 2" xfId="40126" xr:uid="{73DBA507-CEB1-4670-B3FA-2C0B20EA8F1F}"/>
    <cellStyle name="40% - Accent5 6 2 5 4" xfId="32523" xr:uid="{45A11188-CCA0-48DA-A8F4-07CC22DAE1F5}"/>
    <cellStyle name="40% - Accent5 6 2 6" xfId="7560" xr:uid="{00000000-0005-0000-0000-00001A110000}"/>
    <cellStyle name="40% - Accent5 6 2 6 2" xfId="25157" xr:uid="{E44610F5-4731-4CD1-AFB8-1303C2E270D3}"/>
    <cellStyle name="40% - Accent5 6 2 6 2 2" xfId="40128" xr:uid="{1F64E0EE-1A10-4CB4-B6D8-B515942622A3}"/>
    <cellStyle name="40% - Accent5 6 2 6 3" xfId="32525" xr:uid="{BC386BDF-02C4-43E3-A86F-92AB71800642}"/>
    <cellStyle name="40% - Accent5 6 2 7" xfId="25143" xr:uid="{7FA6E648-CA08-4221-8419-BD7F5CDAB333}"/>
    <cellStyle name="40% - Accent5 6 2 7 2" xfId="40114" xr:uid="{D7518B32-5D2E-4BED-A943-0889609A1608}"/>
    <cellStyle name="40% - Accent5 6 2 8" xfId="32511" xr:uid="{DDD47567-658E-4552-8FEE-25C86408A608}"/>
    <cellStyle name="40% - Accent5 6 3" xfId="7561" xr:uid="{00000000-0005-0000-0000-00001B110000}"/>
    <cellStyle name="40% - Accent5 6 3 2" xfId="7562" xr:uid="{00000000-0005-0000-0000-00001C110000}"/>
    <cellStyle name="40% - Accent5 6 3 2 2" xfId="7563" xr:uid="{00000000-0005-0000-0000-00001D110000}"/>
    <cellStyle name="40% - Accent5 6 3 2 2 2" xfId="25160" xr:uid="{204B39F2-3320-4EF7-9A6A-875F54E72A55}"/>
    <cellStyle name="40% - Accent5 6 3 2 2 2 2" xfId="40131" xr:uid="{365C430E-037D-457F-8DC4-2D1AF41EED24}"/>
    <cellStyle name="40% - Accent5 6 3 2 2 3" xfId="32528" xr:uid="{90B851F8-EC27-4223-8A9A-1793BF31C999}"/>
    <cellStyle name="40% - Accent5 6 3 2 3" xfId="7564" xr:uid="{00000000-0005-0000-0000-00001E110000}"/>
    <cellStyle name="40% - Accent5 6 3 2 3 2" xfId="25161" xr:uid="{BE331240-2B4D-45BB-9866-CFCADC1D300C}"/>
    <cellStyle name="40% - Accent5 6 3 2 3 2 2" xfId="40132" xr:uid="{17643DA9-C7DA-4286-9C27-6A4B419754E4}"/>
    <cellStyle name="40% - Accent5 6 3 2 3 3" xfId="32529" xr:uid="{936881B9-191E-4B55-A1A0-E0F847C738DF}"/>
    <cellStyle name="40% - Accent5 6 3 2 4" xfId="25159" xr:uid="{AE8E93B1-248C-478B-946D-C1E806F040F2}"/>
    <cellStyle name="40% - Accent5 6 3 2 4 2" xfId="40130" xr:uid="{D949C416-CF15-47AF-B73E-2F8B124AB19C}"/>
    <cellStyle name="40% - Accent5 6 3 2 5" xfId="32527" xr:uid="{6922378D-71CE-4A80-AAD9-93FBE58906EA}"/>
    <cellStyle name="40% - Accent5 6 3 3" xfId="7565" xr:uid="{00000000-0005-0000-0000-00001F110000}"/>
    <cellStyle name="40% - Accent5 6 3 3 2" xfId="7566" xr:uid="{00000000-0005-0000-0000-000020110000}"/>
    <cellStyle name="40% - Accent5 6 3 3 2 2" xfId="25163" xr:uid="{43E53B75-00BE-46C6-9C78-674008BEE69A}"/>
    <cellStyle name="40% - Accent5 6 3 3 2 2 2" xfId="40134" xr:uid="{A4FF7896-A632-4DCC-838B-2A7B7D72251E}"/>
    <cellStyle name="40% - Accent5 6 3 3 2 3" xfId="32531" xr:uid="{C2EFFE64-C155-4602-8E71-56674E355FF6}"/>
    <cellStyle name="40% - Accent5 6 3 3 3" xfId="25162" xr:uid="{B4D35964-8DC0-4CB1-B224-07C3DE40258C}"/>
    <cellStyle name="40% - Accent5 6 3 3 3 2" xfId="40133" xr:uid="{AD252FBA-3A02-46AD-935D-0EA5DD93D03A}"/>
    <cellStyle name="40% - Accent5 6 3 3 4" xfId="32530" xr:uid="{B2A859B0-51FE-404E-A68D-F099B63E0692}"/>
    <cellStyle name="40% - Accent5 6 3 4" xfId="7567" xr:uid="{00000000-0005-0000-0000-000021110000}"/>
    <cellStyle name="40% - Accent5 6 3 4 2" xfId="25164" xr:uid="{FF3A5FF0-BC71-44EE-A75F-CFF748F1B1BB}"/>
    <cellStyle name="40% - Accent5 6 3 4 2 2" xfId="40135" xr:uid="{DD3952F4-58E5-43EC-8E5C-4BE50D29B548}"/>
    <cellStyle name="40% - Accent5 6 3 4 3" xfId="32532" xr:uid="{B31CF4DB-FBB5-4B54-8075-CD4705C01C66}"/>
    <cellStyle name="40% - Accent5 6 3 5" xfId="25158" xr:uid="{D179F686-411A-46DF-9AB2-ED869B6ACD65}"/>
    <cellStyle name="40% - Accent5 6 3 5 2" xfId="40129" xr:uid="{76971B44-8122-478E-8D52-09CC5E8A7CC7}"/>
    <cellStyle name="40% - Accent5 6 3 6" xfId="32526" xr:uid="{D16D0348-9F99-40C0-85D4-B4D90B1ABAA9}"/>
    <cellStyle name="40% - Accent5 6 4" xfId="7568" xr:uid="{00000000-0005-0000-0000-000022110000}"/>
    <cellStyle name="40% - Accent5 6 5" xfId="7569" xr:uid="{00000000-0005-0000-0000-000023110000}"/>
    <cellStyle name="40% - Accent5 6 5 2" xfId="25165" xr:uid="{B89A32F5-25C1-4418-A45B-F745A4E7573E}"/>
    <cellStyle name="40% - Accent5 6 5 2 2" xfId="40136" xr:uid="{C9E732A5-0129-4C7B-9085-94F771F74595}"/>
    <cellStyle name="40% - Accent5 6 5 3" xfId="32533" xr:uid="{698E1D09-795E-4560-AADA-E7935E58B616}"/>
    <cellStyle name="40% - Accent5 7" xfId="250" xr:uid="{00000000-0005-0000-0000-000059000000}"/>
    <cellStyle name="40% - Accent5 7 2" xfId="7570" xr:uid="{00000000-0005-0000-0000-000025110000}"/>
    <cellStyle name="40% - Accent5 7 2 2" xfId="25166" xr:uid="{FE669B35-2CFF-4AE0-B0E4-7CC58727CD76}"/>
    <cellStyle name="40% - Accent5 7 2 2 2" xfId="40137" xr:uid="{34C0D897-F29C-4C42-A721-C997B1432896}"/>
    <cellStyle name="40% - Accent5 7 2 3" xfId="32534" xr:uid="{C5B9C435-3BBE-41C5-A723-DC435D584BEE}"/>
    <cellStyle name="40% - Accent5 7 3" xfId="7571" xr:uid="{00000000-0005-0000-0000-000026110000}"/>
    <cellStyle name="40% - Accent5 7 4" xfId="7572" xr:uid="{00000000-0005-0000-0000-000027110000}"/>
    <cellStyle name="40% - Accent5 7 4 2" xfId="25167" xr:uid="{A54EC55C-049E-41AB-80EB-1C11C4119256}"/>
    <cellStyle name="40% - Accent5 7 4 2 2" xfId="40138" xr:uid="{E778A855-7604-49A1-AFC1-9D6CE37E9DF8}"/>
    <cellStyle name="40% - Accent5 7 4 3" xfId="32535" xr:uid="{F458EDB2-26ED-4EAF-B038-F1D60126EC91}"/>
    <cellStyle name="40% - Accent5 8" xfId="7573" xr:uid="{00000000-0005-0000-0000-000028110000}"/>
    <cellStyle name="40% - Accent5 8 2" xfId="7574" xr:uid="{00000000-0005-0000-0000-000029110000}"/>
    <cellStyle name="40% - Accent5 8 2 2" xfId="7575" xr:uid="{00000000-0005-0000-0000-00002A110000}"/>
    <cellStyle name="40% - Accent5 8 2 2 2" xfId="25170" xr:uid="{456F5616-6545-4C4D-953E-555CB9E23573}"/>
    <cellStyle name="40% - Accent5 8 2 2 2 2" xfId="40141" xr:uid="{FDB6FEF4-0459-4353-AEC5-67124095D8E5}"/>
    <cellStyle name="40% - Accent5 8 2 2 3" xfId="32538" xr:uid="{EAB84A57-84A4-411C-8A99-6358032032AE}"/>
    <cellStyle name="40% - Accent5 8 2 3" xfId="7576" xr:uid="{00000000-0005-0000-0000-00002B110000}"/>
    <cellStyle name="40% - Accent5 8 2 3 2" xfId="7577" xr:uid="{00000000-0005-0000-0000-00002C110000}"/>
    <cellStyle name="40% - Accent5 8 2 3 2 2" xfId="25172" xr:uid="{69A7079A-921F-4649-8619-DEFE20483067}"/>
    <cellStyle name="40% - Accent5 8 2 3 2 2 2" xfId="40143" xr:uid="{F70C0CA5-02C5-4B8F-A55A-30245FC88497}"/>
    <cellStyle name="40% - Accent5 8 2 3 2 3" xfId="32540" xr:uid="{35F9BFA1-7AC2-43DF-B5EF-1B204B3F8CD9}"/>
    <cellStyle name="40% - Accent5 8 2 3 3" xfId="25171" xr:uid="{903A98C7-57B8-4050-8AF9-6F052DDB6D9A}"/>
    <cellStyle name="40% - Accent5 8 2 3 3 2" xfId="40142" xr:uid="{3A234916-D63D-4C0B-9D8F-F01AB9A8DBF9}"/>
    <cellStyle name="40% - Accent5 8 2 3 4" xfId="32539" xr:uid="{8AB16548-5229-4F69-9D04-27D28F642B0F}"/>
    <cellStyle name="40% - Accent5 8 2 4" xfId="25169" xr:uid="{FE5FF16F-90CB-4C82-B97D-0ED7A5729479}"/>
    <cellStyle name="40% - Accent5 8 2 4 2" xfId="40140" xr:uid="{00324151-B3B6-4336-B6A3-46A3F0DE4AF8}"/>
    <cellStyle name="40% - Accent5 8 2 5" xfId="32537" xr:uid="{F2C06939-9B9C-4E5D-A4D2-0C2401722998}"/>
    <cellStyle name="40% - Accent5 8 3" xfId="7578" xr:uid="{00000000-0005-0000-0000-00002D110000}"/>
    <cellStyle name="40% - Accent5 8 3 2" xfId="25173" xr:uid="{34E7811C-394A-4EF4-AA07-81E22604BCC6}"/>
    <cellStyle name="40% - Accent5 8 3 2 2" xfId="40144" xr:uid="{4A0C4E29-853A-4F88-9E43-B2AC748F0D1F}"/>
    <cellStyle name="40% - Accent5 8 3 3" xfId="32541" xr:uid="{91E6C8E3-A290-457B-B698-D5D6E3EC5C14}"/>
    <cellStyle name="40% - Accent5 8 4" xfId="7579" xr:uid="{00000000-0005-0000-0000-00002E110000}"/>
    <cellStyle name="40% - Accent5 8 4 2" xfId="7580" xr:uid="{00000000-0005-0000-0000-00002F110000}"/>
    <cellStyle name="40% - Accent5 8 4 2 2" xfId="25175" xr:uid="{CF26F288-2584-44DC-ACCC-BD57CA44D028}"/>
    <cellStyle name="40% - Accent5 8 4 2 2 2" xfId="40146" xr:uid="{55FDE688-298F-4CCE-B420-3FF96923F509}"/>
    <cellStyle name="40% - Accent5 8 4 2 3" xfId="32543" xr:uid="{C35EE9A7-4454-482C-9262-F4B991B04109}"/>
    <cellStyle name="40% - Accent5 8 4 3" xfId="25174" xr:uid="{A6631071-48CA-4378-87A4-F097900A33F3}"/>
    <cellStyle name="40% - Accent5 8 4 3 2" xfId="40145" xr:uid="{B1C62028-57A1-40C4-9891-F9040898979A}"/>
    <cellStyle name="40% - Accent5 8 4 4" xfId="32542" xr:uid="{64B1DD62-74E1-4300-9285-4C81958FAF26}"/>
    <cellStyle name="40% - Accent5 8 5" xfId="7581" xr:uid="{00000000-0005-0000-0000-000030110000}"/>
    <cellStyle name="40% - Accent5 8 5 2" xfId="25176" xr:uid="{76BC32BD-E419-4551-A0CC-0566E6E5892A}"/>
    <cellStyle name="40% - Accent5 8 5 2 2" xfId="40147" xr:uid="{F89D8DA7-865C-4911-8A9E-9BD7A5764BA9}"/>
    <cellStyle name="40% - Accent5 8 5 3" xfId="32544" xr:uid="{D15DE377-AEEC-403C-86FD-11E515714C96}"/>
    <cellStyle name="40% - Accent5 8 6" xfId="25168" xr:uid="{E14CA64E-4A32-455C-A439-F8B8B2943041}"/>
    <cellStyle name="40% - Accent5 8 6 2" xfId="40139" xr:uid="{011B10A1-656C-4C11-A355-13A4CC9609C4}"/>
    <cellStyle name="40% - Accent5 8 7" xfId="32536" xr:uid="{5EFA5880-EA34-4443-A0CA-6550F5D2A33B}"/>
    <cellStyle name="40% - Accent5 9" xfId="7582" xr:uid="{00000000-0005-0000-0000-000031110000}"/>
    <cellStyle name="40% - Accent5 9 2" xfId="7583" xr:uid="{00000000-0005-0000-0000-000032110000}"/>
    <cellStyle name="40% - Accent5 9 2 2" xfId="7584" xr:uid="{00000000-0005-0000-0000-000033110000}"/>
    <cellStyle name="40% - Accent5 9 2 2 2" xfId="25179" xr:uid="{67902D2F-614D-495B-8BE3-EC8BD46FF7DD}"/>
    <cellStyle name="40% - Accent5 9 2 2 2 2" xfId="40150" xr:uid="{915D9560-F871-41E4-86BD-EEB8533B8ED7}"/>
    <cellStyle name="40% - Accent5 9 2 2 3" xfId="32547" xr:uid="{C77C41B6-C0EA-4971-A5D7-052F6D9F8820}"/>
    <cellStyle name="40% - Accent5 9 2 3" xfId="7585" xr:uid="{00000000-0005-0000-0000-000034110000}"/>
    <cellStyle name="40% - Accent5 9 2 3 2" xfId="25180" xr:uid="{CBEE9964-B30D-4454-ABD8-FDA2B43DB359}"/>
    <cellStyle name="40% - Accent5 9 2 3 2 2" xfId="40151" xr:uid="{83DE9AAE-2205-43F0-8735-3F626863CBE4}"/>
    <cellStyle name="40% - Accent5 9 2 3 3" xfId="32548" xr:uid="{D40E52A4-EDA0-4357-832F-BB5919FD7ABC}"/>
    <cellStyle name="40% - Accent5 9 2 4" xfId="25178" xr:uid="{10969248-D082-4EE0-92E6-7762B03544F8}"/>
    <cellStyle name="40% - Accent5 9 2 4 2" xfId="40149" xr:uid="{958C6612-3EB0-43C0-BA91-FE4CB28555F4}"/>
    <cellStyle name="40% - Accent5 9 2 5" xfId="32546" xr:uid="{7726020A-9CF8-4A64-B629-471D1C32D0E8}"/>
    <cellStyle name="40% - Accent5 9 3" xfId="7586" xr:uid="{00000000-0005-0000-0000-000035110000}"/>
    <cellStyle name="40% - Accent5 9 3 2" xfId="25181" xr:uid="{9DFF3A9E-8079-46DA-BA4D-768ED05F3C17}"/>
    <cellStyle name="40% - Accent5 9 3 2 2" xfId="40152" xr:uid="{776F2B24-ED93-4FCC-8003-BA2CB74CD939}"/>
    <cellStyle name="40% - Accent5 9 3 3" xfId="32549" xr:uid="{8A0504FB-E937-42E4-AF6B-68AFA1CF2743}"/>
    <cellStyle name="40% - Accent5 9 4" xfId="7587" xr:uid="{00000000-0005-0000-0000-000036110000}"/>
    <cellStyle name="40% - Accent5 9 4 2" xfId="7588" xr:uid="{00000000-0005-0000-0000-000037110000}"/>
    <cellStyle name="40% - Accent5 9 4 2 2" xfId="25183" xr:uid="{76BC409D-A122-4108-A0A6-F31FBD5CA349}"/>
    <cellStyle name="40% - Accent5 9 4 2 2 2" xfId="40154" xr:uid="{212F6B4B-C3E8-46DF-9BEA-617AAE79AB34}"/>
    <cellStyle name="40% - Accent5 9 4 2 3" xfId="32551" xr:uid="{BA8F8F29-F01E-4117-AB8A-8D4F4C382D57}"/>
    <cellStyle name="40% - Accent5 9 4 3" xfId="25182" xr:uid="{79DC877C-B2FB-4687-968A-72626CBC345F}"/>
    <cellStyle name="40% - Accent5 9 4 3 2" xfId="40153" xr:uid="{AEEC53B1-47FC-4204-B411-6457C6EC577E}"/>
    <cellStyle name="40% - Accent5 9 4 4" xfId="32550" xr:uid="{DB872412-CD9D-4680-97EE-FB156FC00476}"/>
    <cellStyle name="40% - Accent5 9 5" xfId="7589" xr:uid="{00000000-0005-0000-0000-000038110000}"/>
    <cellStyle name="40% - Accent5 9 5 2" xfId="25184" xr:uid="{BE2608EB-D217-41F1-BC9D-068ABB5D3CBF}"/>
    <cellStyle name="40% - Accent5 9 5 2 2" xfId="40155" xr:uid="{CB19B1B9-820A-4A34-A424-C29A2F904F32}"/>
    <cellStyle name="40% - Accent5 9 5 3" xfId="32552" xr:uid="{CBA952BA-80D2-4AA1-83E4-D506367A7267}"/>
    <cellStyle name="40% - Accent5 9 6" xfId="25177" xr:uid="{550A6098-D62C-436A-8506-5CE58A8485E5}"/>
    <cellStyle name="40% - Accent5 9 6 2" xfId="40148" xr:uid="{163C15A0-7D1C-4D7A-B00B-0E8C86A90CD1}"/>
    <cellStyle name="40% - Accent5 9 7" xfId="32545" xr:uid="{A9E9571A-580D-4CCC-84C0-E843DD86B754}"/>
    <cellStyle name="40% - Accent6" xfId="103" builtinId="51" customBuiltin="1"/>
    <cellStyle name="40% - Accent6 10" xfId="7590" xr:uid="{00000000-0005-0000-0000-000039110000}"/>
    <cellStyle name="40% - Accent6 10 2" xfId="7591" xr:uid="{00000000-0005-0000-0000-00003A110000}"/>
    <cellStyle name="40% - Accent6 10 2 2" xfId="7592" xr:uid="{00000000-0005-0000-0000-00003B110000}"/>
    <cellStyle name="40% - Accent6 10 2 2 2" xfId="25187" xr:uid="{0C013065-DB91-4C23-9F54-FDD285AA3CC2}"/>
    <cellStyle name="40% - Accent6 10 2 2 2 2" xfId="40158" xr:uid="{352AEC0B-BBCF-4020-9DEC-43F5C0F3529F}"/>
    <cellStyle name="40% - Accent6 10 2 2 3" xfId="32555" xr:uid="{DE582536-F824-4F83-A1A0-75FEEED2F071}"/>
    <cellStyle name="40% - Accent6 10 2 3" xfId="7593" xr:uid="{00000000-0005-0000-0000-00003C110000}"/>
    <cellStyle name="40% - Accent6 10 2 3 2" xfId="25188" xr:uid="{9793A31A-9E77-48B4-8761-0B91D2ED786E}"/>
    <cellStyle name="40% - Accent6 10 2 3 2 2" xfId="40159" xr:uid="{6A7B690E-4B89-4871-AA34-DADF9108AA68}"/>
    <cellStyle name="40% - Accent6 10 2 3 3" xfId="32556" xr:uid="{5E6D6F61-11A9-4E4E-8D2E-BC863DC6C543}"/>
    <cellStyle name="40% - Accent6 10 2 4" xfId="25186" xr:uid="{8D460CC8-20D1-4DA8-8D52-9CAB0F3EDA60}"/>
    <cellStyle name="40% - Accent6 10 2 4 2" xfId="40157" xr:uid="{8648502F-EFCB-468E-8E0E-C97C4B46C717}"/>
    <cellStyle name="40% - Accent6 10 2 5" xfId="32554" xr:uid="{C0A3A5A6-C5A9-43C5-85B1-2799B8CE7DAF}"/>
    <cellStyle name="40% - Accent6 10 3" xfId="7594" xr:uid="{00000000-0005-0000-0000-00003D110000}"/>
    <cellStyle name="40% - Accent6 10 3 2" xfId="25189" xr:uid="{C4D5925F-0C23-494C-9518-144FFDADEC1B}"/>
    <cellStyle name="40% - Accent6 10 3 2 2" xfId="40160" xr:uid="{0702AB3B-F059-4235-805F-4CA5E1B1190C}"/>
    <cellStyle name="40% - Accent6 10 3 3" xfId="32557" xr:uid="{F6A2B0AB-0D37-4320-8449-A5CF2DB6137D}"/>
    <cellStyle name="40% - Accent6 10 4" xfId="7595" xr:uid="{00000000-0005-0000-0000-00003E110000}"/>
    <cellStyle name="40% - Accent6 10 4 2" xfId="7596" xr:uid="{00000000-0005-0000-0000-00003F110000}"/>
    <cellStyle name="40% - Accent6 10 4 2 2" xfId="25191" xr:uid="{779BD531-EC76-4D3D-A558-F33F4679EB4A}"/>
    <cellStyle name="40% - Accent6 10 4 2 2 2" xfId="40162" xr:uid="{9DDBFA45-61BE-4FB8-842A-2ABFDE8EA38A}"/>
    <cellStyle name="40% - Accent6 10 4 2 3" xfId="32559" xr:uid="{7B60B20C-A605-452F-AF7A-A1A78CB74C56}"/>
    <cellStyle name="40% - Accent6 10 4 3" xfId="25190" xr:uid="{B627A7D9-8CA7-4F15-BA16-06A008831C84}"/>
    <cellStyle name="40% - Accent6 10 4 3 2" xfId="40161" xr:uid="{3DA81866-896B-48FE-A7D0-6B6437F90265}"/>
    <cellStyle name="40% - Accent6 10 4 4" xfId="32558" xr:uid="{D81BAD47-2F18-4FA3-8F16-8E4685E779A3}"/>
    <cellStyle name="40% - Accent6 10 5" xfId="7597" xr:uid="{00000000-0005-0000-0000-000040110000}"/>
    <cellStyle name="40% - Accent6 10 5 2" xfId="25192" xr:uid="{CDFCFE9F-769C-4DEF-A898-06747DE37823}"/>
    <cellStyle name="40% - Accent6 10 5 2 2" xfId="40163" xr:uid="{FC2C06CC-2423-4DCE-9987-31938A812755}"/>
    <cellStyle name="40% - Accent6 10 5 3" xfId="32560" xr:uid="{D900984D-2654-4D2B-9AE9-B2ABFD32D67B}"/>
    <cellStyle name="40% - Accent6 10 6" xfId="25185" xr:uid="{1AD2E613-04DF-4EDE-9913-F2BCDF570593}"/>
    <cellStyle name="40% - Accent6 10 6 2" xfId="40156" xr:uid="{A6207A89-6CAE-4FB9-BC71-9457B42F7DC8}"/>
    <cellStyle name="40% - Accent6 10 7" xfId="32553" xr:uid="{B8E475AB-3C2B-4623-A075-BC0D73480478}"/>
    <cellStyle name="40% - Accent6 11" xfId="7598" xr:uid="{00000000-0005-0000-0000-000041110000}"/>
    <cellStyle name="40% - Accent6 11 2" xfId="7599" xr:uid="{00000000-0005-0000-0000-000042110000}"/>
    <cellStyle name="40% - Accent6 11 2 2" xfId="25194" xr:uid="{9CE85AAD-9A4F-4D7C-B75E-C541B1C8317D}"/>
    <cellStyle name="40% - Accent6 11 2 2 2" xfId="40165" xr:uid="{EAEF107A-C65C-46DB-A353-72F4E4710F91}"/>
    <cellStyle name="40% - Accent6 11 2 3" xfId="32562" xr:uid="{00B0831A-4C0B-47A4-B086-93C103A6BD90}"/>
    <cellStyle name="40% - Accent6 11 3" xfId="7600" xr:uid="{00000000-0005-0000-0000-000043110000}"/>
    <cellStyle name="40% - Accent6 11 3 2" xfId="7601" xr:uid="{00000000-0005-0000-0000-000044110000}"/>
    <cellStyle name="40% - Accent6 11 3 2 2" xfId="25196" xr:uid="{3FB0A345-8FA5-4A3C-86BB-0EF5D34BB585}"/>
    <cellStyle name="40% - Accent6 11 3 2 2 2" xfId="40167" xr:uid="{58EB8ABE-9C93-41EF-8EF6-7F58AE035D70}"/>
    <cellStyle name="40% - Accent6 11 3 2 3" xfId="32564" xr:uid="{27B17238-41ED-42B3-AB64-D5EF2F9D0942}"/>
    <cellStyle name="40% - Accent6 11 3 3" xfId="25195" xr:uid="{5B782C75-3D8D-4708-A00D-B4B23483FF89}"/>
    <cellStyle name="40% - Accent6 11 3 3 2" xfId="40166" xr:uid="{A9A49B95-94E1-4D76-B1C0-DCE5315026A5}"/>
    <cellStyle name="40% - Accent6 11 3 4" xfId="32563" xr:uid="{FC82D6AF-D79D-42AE-90DC-66E8D16D197D}"/>
    <cellStyle name="40% - Accent6 11 4" xfId="25193" xr:uid="{A11919D2-3F06-45D3-8017-7708C696C5A7}"/>
    <cellStyle name="40% - Accent6 11 4 2" xfId="40164" xr:uid="{9BEC19D4-E42B-4AA1-B3AD-CF9E750A08A6}"/>
    <cellStyle name="40% - Accent6 11 5" xfId="32561" xr:uid="{CBAB4F9C-6421-4220-91F5-169A2AF52144}"/>
    <cellStyle name="40% - Accent6 12" xfId="7602" xr:uid="{00000000-0005-0000-0000-000045110000}"/>
    <cellStyle name="40% - Accent6 12 2" xfId="7603" xr:uid="{00000000-0005-0000-0000-000046110000}"/>
    <cellStyle name="40% - Accent6 12 2 2" xfId="25198" xr:uid="{2D3EEDA3-C416-4A48-B25B-59979DF876F4}"/>
    <cellStyle name="40% - Accent6 12 2 2 2" xfId="40169" xr:uid="{52C13DF2-0A61-48A8-B42C-B13025F5770F}"/>
    <cellStyle name="40% - Accent6 12 2 3" xfId="32566" xr:uid="{6E3C7ED1-C9FC-43C8-9AD9-F153B31F5FEC}"/>
    <cellStyle name="40% - Accent6 12 3" xfId="7604" xr:uid="{00000000-0005-0000-0000-000047110000}"/>
    <cellStyle name="40% - Accent6 12 3 2" xfId="25199" xr:uid="{F9FE6078-7B92-4ABE-94B2-14CABD6F0E70}"/>
    <cellStyle name="40% - Accent6 12 3 2 2" xfId="40170" xr:uid="{43CD8993-CC81-4ABA-8849-F1AEAA637322}"/>
    <cellStyle name="40% - Accent6 12 3 3" xfId="32567" xr:uid="{67AB4BAA-5904-464A-84FE-04CB7B57AC17}"/>
    <cellStyle name="40% - Accent6 12 4" xfId="25197" xr:uid="{9990B225-726C-483D-98E1-78580AF024EF}"/>
    <cellStyle name="40% - Accent6 12 4 2" xfId="40168" xr:uid="{CD66AE1A-6E7A-47C6-AF68-141A7072E581}"/>
    <cellStyle name="40% - Accent6 12 5" xfId="32565" xr:uid="{F4459471-1D6D-4161-AF85-31AF5C5769EF}"/>
    <cellStyle name="40% - Accent6 13" xfId="7605" xr:uid="{00000000-0005-0000-0000-000048110000}"/>
    <cellStyle name="40% - Accent6 13 2" xfId="7606" xr:uid="{00000000-0005-0000-0000-000049110000}"/>
    <cellStyle name="40% - Accent6 13 2 2" xfId="25201" xr:uid="{4460D500-C592-4CDD-9B5F-B113F733F6DB}"/>
    <cellStyle name="40% - Accent6 13 2 2 2" xfId="40172" xr:uid="{520A9D6A-7D93-4FB6-80DF-DC8446BDF51E}"/>
    <cellStyle name="40% - Accent6 13 2 3" xfId="32569" xr:uid="{49869511-C01D-4BDC-94F4-12932759CF73}"/>
    <cellStyle name="40% - Accent6 13 3" xfId="7607" xr:uid="{00000000-0005-0000-0000-00004A110000}"/>
    <cellStyle name="40% - Accent6 13 3 2" xfId="25202" xr:uid="{C9E4FD45-A8B0-42F7-BE13-0A6B53D5A0D5}"/>
    <cellStyle name="40% - Accent6 13 3 2 2" xfId="40173" xr:uid="{8C7CEDFE-5827-421C-90DE-AD5900D7B398}"/>
    <cellStyle name="40% - Accent6 13 3 3" xfId="32570" xr:uid="{B0D3BEE3-A815-41F8-BE65-CAC4DE4BBAE0}"/>
    <cellStyle name="40% - Accent6 13 4" xfId="25200" xr:uid="{754CDD19-BACC-4007-8C13-C5D75E99423B}"/>
    <cellStyle name="40% - Accent6 13 4 2" xfId="40171" xr:uid="{DE5D3079-D64A-4364-9AE4-CE59A07FB145}"/>
    <cellStyle name="40% - Accent6 13 5" xfId="32568" xr:uid="{49978AA4-4053-4F94-A73D-D4996786CB5A}"/>
    <cellStyle name="40% - Accent6 14" xfId="7608" xr:uid="{00000000-0005-0000-0000-00004B110000}"/>
    <cellStyle name="40% - Accent6 14 2" xfId="7609" xr:uid="{00000000-0005-0000-0000-00004C110000}"/>
    <cellStyle name="40% - Accent6 14 2 2" xfId="25203" xr:uid="{5D2A8B25-63FB-4928-985D-05B6ABE32CC2}"/>
    <cellStyle name="40% - Accent6 14 2 2 2" xfId="40174" xr:uid="{FE01F776-E5FD-4C03-B989-9F6A5B617AE3}"/>
    <cellStyle name="40% - Accent6 14 2 3" xfId="32571" xr:uid="{3B79338D-4F26-41A7-9AA8-B22B6342D5CF}"/>
    <cellStyle name="40% - Accent6 15" xfId="7610" xr:uid="{00000000-0005-0000-0000-00004D110000}"/>
    <cellStyle name="40% - Accent6 15 2" xfId="25204" xr:uid="{16CEA9FD-5E0E-42AE-8C0F-3F18C87933C4}"/>
    <cellStyle name="40% - Accent6 15 2 2" xfId="40175" xr:uid="{489BFD27-9A2A-442C-B56B-44659C5D1FB7}"/>
    <cellStyle name="40% - Accent6 15 3" xfId="32572" xr:uid="{82782252-DC57-42A7-8F2B-F4EDA45136D7}"/>
    <cellStyle name="40% - Accent6 16" xfId="7611" xr:uid="{00000000-0005-0000-0000-00004E110000}"/>
    <cellStyle name="40% - Accent6 17" xfId="20655" xr:uid="{FC316F58-0C71-44AE-B34C-1540158EF1C0}"/>
    <cellStyle name="40% - Accent6 17 2" xfId="35656" xr:uid="{77A44D28-D572-412F-9635-78A1197CE6B4}"/>
    <cellStyle name="40% - Accent6 18" xfId="27959" xr:uid="{A69DE3E0-4C06-4823-875C-6CEBF722DD2F}"/>
    <cellStyle name="40% - Accent6 2" xfId="251" xr:uid="{00000000-0005-0000-0000-00005A000000}"/>
    <cellStyle name="40% - Accent6 2 2" xfId="7612" xr:uid="{00000000-0005-0000-0000-000050110000}"/>
    <cellStyle name="40% - Accent6 2 3" xfId="7613" xr:uid="{00000000-0005-0000-0000-000051110000}"/>
    <cellStyle name="40% - Accent6 2 3 10" xfId="32573" xr:uid="{43148FBA-680D-434F-825B-FFF9E4AA0B85}"/>
    <cellStyle name="40% - Accent6 2 3 2" xfId="7614" xr:uid="{00000000-0005-0000-0000-000052110000}"/>
    <cellStyle name="40% - Accent6 2 3 2 2" xfId="7615" xr:uid="{00000000-0005-0000-0000-000053110000}"/>
    <cellStyle name="40% - Accent6 2 3 2 2 2" xfId="7616" xr:uid="{00000000-0005-0000-0000-000054110000}"/>
    <cellStyle name="40% - Accent6 2 3 2 2 2 2" xfId="7617" xr:uid="{00000000-0005-0000-0000-000055110000}"/>
    <cellStyle name="40% - Accent6 2 3 2 2 2 2 2" xfId="25209" xr:uid="{466641DD-C51D-4C2A-B7E7-89CECF3FBCF4}"/>
    <cellStyle name="40% - Accent6 2 3 2 2 2 2 2 2" xfId="40180" xr:uid="{33D84BA0-E69E-4778-9C2A-39231EFADE02}"/>
    <cellStyle name="40% - Accent6 2 3 2 2 2 2 3" xfId="32577" xr:uid="{7F0321E6-766F-4B87-AA36-42E7DAFD792A}"/>
    <cellStyle name="40% - Accent6 2 3 2 2 2 3" xfId="7618" xr:uid="{00000000-0005-0000-0000-000056110000}"/>
    <cellStyle name="40% - Accent6 2 3 2 2 2 3 2" xfId="25210" xr:uid="{1BAB9EF2-6EF6-4488-B321-666EC6EA9C2F}"/>
    <cellStyle name="40% - Accent6 2 3 2 2 2 3 2 2" xfId="40181" xr:uid="{8633B167-DC1A-4F68-8C58-F9BCB49CD436}"/>
    <cellStyle name="40% - Accent6 2 3 2 2 2 3 3" xfId="32578" xr:uid="{5ED3CA6E-86AA-46A5-8865-1DC59FF9DD75}"/>
    <cellStyle name="40% - Accent6 2 3 2 2 2 4" xfId="25208" xr:uid="{46A4D5FD-27AD-4F57-AFF9-8D405D155FDC}"/>
    <cellStyle name="40% - Accent6 2 3 2 2 2 4 2" xfId="40179" xr:uid="{508691D8-E3C6-487B-9786-20CA5FC29441}"/>
    <cellStyle name="40% - Accent6 2 3 2 2 2 5" xfId="32576" xr:uid="{9E7C538D-08C9-46CB-AC39-D62594E32CAB}"/>
    <cellStyle name="40% - Accent6 2 3 2 2 3" xfId="7619" xr:uid="{00000000-0005-0000-0000-000057110000}"/>
    <cellStyle name="40% - Accent6 2 3 2 2 3 2" xfId="7620" xr:uid="{00000000-0005-0000-0000-000058110000}"/>
    <cellStyle name="40% - Accent6 2 3 2 2 3 2 2" xfId="25212" xr:uid="{03CAC77F-153E-4CAD-9D11-4BC2C675AE8B}"/>
    <cellStyle name="40% - Accent6 2 3 2 2 3 2 2 2" xfId="40183" xr:uid="{D9FB618A-86C7-4684-A4FD-2C612B9BC40C}"/>
    <cellStyle name="40% - Accent6 2 3 2 2 3 2 3" xfId="32580" xr:uid="{BCCFFFE3-4C57-43DC-B1B7-FFF86202F847}"/>
    <cellStyle name="40% - Accent6 2 3 2 2 3 3" xfId="25211" xr:uid="{0C54DE1A-DEC9-460B-BA7F-FBBEC1783803}"/>
    <cellStyle name="40% - Accent6 2 3 2 2 3 3 2" xfId="40182" xr:uid="{99DD141A-E329-4540-B75C-5236286B70C9}"/>
    <cellStyle name="40% - Accent6 2 3 2 2 3 4" xfId="32579" xr:uid="{6EC15B24-E775-4A00-B7E5-C9024BD53E76}"/>
    <cellStyle name="40% - Accent6 2 3 2 2 4" xfId="7621" xr:uid="{00000000-0005-0000-0000-000059110000}"/>
    <cellStyle name="40% - Accent6 2 3 2 2 4 2" xfId="25213" xr:uid="{36F4A1CE-C66A-4152-B02E-0EB7434425A3}"/>
    <cellStyle name="40% - Accent6 2 3 2 2 4 2 2" xfId="40184" xr:uid="{7543573F-FD67-4A4B-BEA5-E23F24B4D9EE}"/>
    <cellStyle name="40% - Accent6 2 3 2 2 4 3" xfId="32581" xr:uid="{C7E9126F-4DB9-4DE8-8EA3-BA1C5F52F0A6}"/>
    <cellStyle name="40% - Accent6 2 3 2 2 5" xfId="25207" xr:uid="{B06B37C8-842E-4186-AF4C-C2F9F8D98FCD}"/>
    <cellStyle name="40% - Accent6 2 3 2 2 5 2" xfId="40178" xr:uid="{2A4C56A5-34BA-4D10-91E8-809772CBC3AB}"/>
    <cellStyle name="40% - Accent6 2 3 2 2 6" xfId="32575" xr:uid="{0B6DE86B-7453-4C51-931A-1F096B371866}"/>
    <cellStyle name="40% - Accent6 2 3 2 3" xfId="7622" xr:uid="{00000000-0005-0000-0000-00005A110000}"/>
    <cellStyle name="40% - Accent6 2 3 2 3 2" xfId="7623" xr:uid="{00000000-0005-0000-0000-00005B110000}"/>
    <cellStyle name="40% - Accent6 2 3 2 3 2 2" xfId="7624" xr:uid="{00000000-0005-0000-0000-00005C110000}"/>
    <cellStyle name="40% - Accent6 2 3 2 3 2 2 2" xfId="25216" xr:uid="{50599B20-347F-45CC-955A-E6DE1D40B2A9}"/>
    <cellStyle name="40% - Accent6 2 3 2 3 2 2 2 2" xfId="40187" xr:uid="{1CD8BC4E-BB34-4C9C-AC77-DDC81F55C091}"/>
    <cellStyle name="40% - Accent6 2 3 2 3 2 2 3" xfId="32584" xr:uid="{2FDFF5BE-070D-419F-BEB5-4305F2B88E2F}"/>
    <cellStyle name="40% - Accent6 2 3 2 3 2 3" xfId="7625" xr:uid="{00000000-0005-0000-0000-00005D110000}"/>
    <cellStyle name="40% - Accent6 2 3 2 3 2 3 2" xfId="25217" xr:uid="{7208A3FA-6338-4AE5-AF8F-362BD11D4BDB}"/>
    <cellStyle name="40% - Accent6 2 3 2 3 2 3 2 2" xfId="40188" xr:uid="{DE3DE182-EB7E-4929-8D69-3657BF308689}"/>
    <cellStyle name="40% - Accent6 2 3 2 3 2 3 3" xfId="32585" xr:uid="{55DC6265-1C34-48DA-9A55-661CA08F9F67}"/>
    <cellStyle name="40% - Accent6 2 3 2 3 2 4" xfId="25215" xr:uid="{CB698CDC-F541-4384-B910-3A821D157367}"/>
    <cellStyle name="40% - Accent6 2 3 2 3 2 4 2" xfId="40186" xr:uid="{F7BE8C28-F618-4ADB-B3B5-2F323AB211C4}"/>
    <cellStyle name="40% - Accent6 2 3 2 3 2 5" xfId="32583" xr:uid="{E612C2C1-36F3-4E1E-A960-445EBA3B406C}"/>
    <cellStyle name="40% - Accent6 2 3 2 3 3" xfId="7626" xr:uid="{00000000-0005-0000-0000-00005E110000}"/>
    <cellStyle name="40% - Accent6 2 3 2 3 3 2" xfId="7627" xr:uid="{00000000-0005-0000-0000-00005F110000}"/>
    <cellStyle name="40% - Accent6 2 3 2 3 3 2 2" xfId="25219" xr:uid="{41972AC1-63BD-4F2D-80DD-86105C4FF96D}"/>
    <cellStyle name="40% - Accent6 2 3 2 3 3 2 2 2" xfId="40190" xr:uid="{1BA2441F-669B-4F9E-9869-D33E681D347E}"/>
    <cellStyle name="40% - Accent6 2 3 2 3 3 2 3" xfId="32587" xr:uid="{C82AE933-42F6-437F-A184-6E62F9A15E9E}"/>
    <cellStyle name="40% - Accent6 2 3 2 3 3 3" xfId="25218" xr:uid="{D852DC31-DAB7-4005-9F84-5E75CA0B3565}"/>
    <cellStyle name="40% - Accent6 2 3 2 3 3 3 2" xfId="40189" xr:uid="{0D21B726-2F70-42A4-AAA0-BD4AC02F0315}"/>
    <cellStyle name="40% - Accent6 2 3 2 3 3 4" xfId="32586" xr:uid="{7A48C1ED-76EE-449C-A79A-52C751D15880}"/>
    <cellStyle name="40% - Accent6 2 3 2 3 4" xfId="7628" xr:uid="{00000000-0005-0000-0000-000060110000}"/>
    <cellStyle name="40% - Accent6 2 3 2 3 4 2" xfId="25220" xr:uid="{4DD18DEE-909A-4E5B-8187-96A4EA5F15DD}"/>
    <cellStyle name="40% - Accent6 2 3 2 3 4 2 2" xfId="40191" xr:uid="{317C425A-C18A-43C4-B3B5-F93CCE9BEF08}"/>
    <cellStyle name="40% - Accent6 2 3 2 3 4 3" xfId="32588" xr:uid="{A1985139-0DF9-4B14-B790-114A20DE758D}"/>
    <cellStyle name="40% - Accent6 2 3 2 3 5" xfId="25214" xr:uid="{322D5DF1-D556-44A1-BAC6-4F334FFD34E2}"/>
    <cellStyle name="40% - Accent6 2 3 2 3 5 2" xfId="40185" xr:uid="{1CA1636F-AEFB-45A7-9946-3539616D746A}"/>
    <cellStyle name="40% - Accent6 2 3 2 3 6" xfId="32582" xr:uid="{E0F67182-C7AD-473E-BDFF-93FBAE6A5F61}"/>
    <cellStyle name="40% - Accent6 2 3 2 4" xfId="7629" xr:uid="{00000000-0005-0000-0000-000061110000}"/>
    <cellStyle name="40% - Accent6 2 3 2 4 2" xfId="7630" xr:uid="{00000000-0005-0000-0000-000062110000}"/>
    <cellStyle name="40% - Accent6 2 3 2 4 2 2" xfId="25222" xr:uid="{00A1DF27-4FC2-485C-A36E-071A890EAB45}"/>
    <cellStyle name="40% - Accent6 2 3 2 4 2 2 2" xfId="40193" xr:uid="{4F33F053-A07B-4DCD-9653-EDF35AF26E1B}"/>
    <cellStyle name="40% - Accent6 2 3 2 4 2 3" xfId="32590" xr:uid="{98969D1E-16A9-4DD8-AD5C-B923D87E4584}"/>
    <cellStyle name="40% - Accent6 2 3 2 4 3" xfId="7631" xr:uid="{00000000-0005-0000-0000-000063110000}"/>
    <cellStyle name="40% - Accent6 2 3 2 4 3 2" xfId="25223" xr:uid="{09395EFD-AB80-4A2B-A0E2-2ABC9F2550CB}"/>
    <cellStyle name="40% - Accent6 2 3 2 4 3 2 2" xfId="40194" xr:uid="{CFE05BBC-E3D1-4C27-90EF-564E6E7D6029}"/>
    <cellStyle name="40% - Accent6 2 3 2 4 3 3" xfId="32591" xr:uid="{4B535FE6-8042-4378-AF53-3D672EC1BC67}"/>
    <cellStyle name="40% - Accent6 2 3 2 4 4" xfId="25221" xr:uid="{D3406276-5A16-4AAE-9707-731C4317C402}"/>
    <cellStyle name="40% - Accent6 2 3 2 4 4 2" xfId="40192" xr:uid="{76473ED2-16B4-4795-BD52-B9D82A146354}"/>
    <cellStyle name="40% - Accent6 2 3 2 4 5" xfId="32589" xr:uid="{289200B1-BBD7-4641-9CA8-00D46CDC7AA4}"/>
    <cellStyle name="40% - Accent6 2 3 2 5" xfId="7632" xr:uid="{00000000-0005-0000-0000-000064110000}"/>
    <cellStyle name="40% - Accent6 2 3 2 5 2" xfId="25224" xr:uid="{DB9618B7-8418-4E63-8D25-48B533440C76}"/>
    <cellStyle name="40% - Accent6 2 3 2 5 2 2" xfId="40195" xr:uid="{7FEE262A-5C9E-4123-A350-BAEA95FC5C1B}"/>
    <cellStyle name="40% - Accent6 2 3 2 5 3" xfId="32592" xr:uid="{14B2A0DE-48D7-40FA-B81F-37766FE0047A}"/>
    <cellStyle name="40% - Accent6 2 3 2 6" xfId="7633" xr:uid="{00000000-0005-0000-0000-000065110000}"/>
    <cellStyle name="40% - Accent6 2 3 2 6 2" xfId="7634" xr:uid="{00000000-0005-0000-0000-000066110000}"/>
    <cellStyle name="40% - Accent6 2 3 2 6 2 2" xfId="25226" xr:uid="{DFB12DD8-A95F-4615-8654-105199BB8FCB}"/>
    <cellStyle name="40% - Accent6 2 3 2 6 2 2 2" xfId="40197" xr:uid="{FEE5DC67-487E-4799-AEAB-F5EC88DA8097}"/>
    <cellStyle name="40% - Accent6 2 3 2 6 2 3" xfId="32594" xr:uid="{F7BEEEA0-5CB4-45CA-9623-F6027F171613}"/>
    <cellStyle name="40% - Accent6 2 3 2 6 3" xfId="25225" xr:uid="{1CF9A9E9-1AF7-42AA-9731-CCE0137142FF}"/>
    <cellStyle name="40% - Accent6 2 3 2 6 3 2" xfId="40196" xr:uid="{A7FFBFA6-78EE-4399-BE3D-195B4AA75ED5}"/>
    <cellStyle name="40% - Accent6 2 3 2 6 4" xfId="32593" xr:uid="{1F225EBD-FAF4-4FFA-A37F-A2BDA1ED7225}"/>
    <cellStyle name="40% - Accent6 2 3 2 7" xfId="7635" xr:uid="{00000000-0005-0000-0000-000067110000}"/>
    <cellStyle name="40% - Accent6 2 3 2 7 2" xfId="25227" xr:uid="{B3763F6E-531D-456F-879A-CFA250567D44}"/>
    <cellStyle name="40% - Accent6 2 3 2 7 2 2" xfId="40198" xr:uid="{764D8D4E-73E9-4242-9F2B-F0457CE51615}"/>
    <cellStyle name="40% - Accent6 2 3 2 7 3" xfId="32595" xr:uid="{BD563869-77D4-4C1D-9B41-BD9E80F9AE82}"/>
    <cellStyle name="40% - Accent6 2 3 2 8" xfId="25206" xr:uid="{74109AA7-2286-4BF4-9B16-E87D4AB1E4FC}"/>
    <cellStyle name="40% - Accent6 2 3 2 8 2" xfId="40177" xr:uid="{B02A4276-F950-4139-B234-EF427F9BFC14}"/>
    <cellStyle name="40% - Accent6 2 3 2 9" xfId="32574" xr:uid="{1670FF7F-41F0-4BC9-839B-96EA5BE1CD6E}"/>
    <cellStyle name="40% - Accent6 2 3 3" xfId="7636" xr:uid="{00000000-0005-0000-0000-000068110000}"/>
    <cellStyle name="40% - Accent6 2 3 3 2" xfId="7637" xr:uid="{00000000-0005-0000-0000-000069110000}"/>
    <cellStyle name="40% - Accent6 2 3 3 2 2" xfId="7638" xr:uid="{00000000-0005-0000-0000-00006A110000}"/>
    <cellStyle name="40% - Accent6 2 3 3 2 2 2" xfId="25230" xr:uid="{A40B1C13-ADFC-418A-969B-3AF86C972492}"/>
    <cellStyle name="40% - Accent6 2 3 3 2 2 2 2" xfId="40201" xr:uid="{C468DAEB-E1C7-4842-B70C-35FBA8403B4F}"/>
    <cellStyle name="40% - Accent6 2 3 3 2 2 3" xfId="32598" xr:uid="{EF784DD3-6F20-415F-9ECB-0A7AA6998CF3}"/>
    <cellStyle name="40% - Accent6 2 3 3 2 3" xfId="7639" xr:uid="{00000000-0005-0000-0000-00006B110000}"/>
    <cellStyle name="40% - Accent6 2 3 3 2 3 2" xfId="25231" xr:uid="{7A9301A1-AF4D-4E17-97B9-5C29B45588B8}"/>
    <cellStyle name="40% - Accent6 2 3 3 2 3 2 2" xfId="40202" xr:uid="{764A8CF7-CB37-4672-A402-6A4F78B4B423}"/>
    <cellStyle name="40% - Accent6 2 3 3 2 3 3" xfId="32599" xr:uid="{CC6213BD-C5E4-4AB0-AA4D-E66F76BC0E09}"/>
    <cellStyle name="40% - Accent6 2 3 3 2 4" xfId="25229" xr:uid="{774C8FC1-AB2D-4A29-8B5A-FF3EC3104C83}"/>
    <cellStyle name="40% - Accent6 2 3 3 2 4 2" xfId="40200" xr:uid="{9F02D8E5-4299-4677-9C6E-B8567CD5DD78}"/>
    <cellStyle name="40% - Accent6 2 3 3 2 5" xfId="32597" xr:uid="{CB42CEE9-A6EB-408B-94A6-A2C3684A1C61}"/>
    <cellStyle name="40% - Accent6 2 3 3 3" xfId="7640" xr:uid="{00000000-0005-0000-0000-00006C110000}"/>
    <cellStyle name="40% - Accent6 2 3 3 3 2" xfId="7641" xr:uid="{00000000-0005-0000-0000-00006D110000}"/>
    <cellStyle name="40% - Accent6 2 3 3 3 2 2" xfId="25233" xr:uid="{83E87C34-3C71-4F39-AF86-8F8631AD30B5}"/>
    <cellStyle name="40% - Accent6 2 3 3 3 2 2 2" xfId="40204" xr:uid="{1CFE9D2F-7127-4BF6-9847-A9E0D81E5E67}"/>
    <cellStyle name="40% - Accent6 2 3 3 3 2 3" xfId="32601" xr:uid="{E8DA0A81-D553-4044-BA9F-151505E262D4}"/>
    <cellStyle name="40% - Accent6 2 3 3 3 3" xfId="25232" xr:uid="{DE1A1FAB-4417-41FB-908E-79CFD62E4398}"/>
    <cellStyle name="40% - Accent6 2 3 3 3 3 2" xfId="40203" xr:uid="{327A2F1C-6AED-463C-A5F1-3C9CD88B8809}"/>
    <cellStyle name="40% - Accent6 2 3 3 3 4" xfId="32600" xr:uid="{06EB1FF6-5A7C-41A8-ABEC-5FFC61EFD1FA}"/>
    <cellStyle name="40% - Accent6 2 3 3 4" xfId="7642" xr:uid="{00000000-0005-0000-0000-00006E110000}"/>
    <cellStyle name="40% - Accent6 2 3 3 4 2" xfId="25234" xr:uid="{C8F5ADB9-5F98-46D1-91CA-69660567E772}"/>
    <cellStyle name="40% - Accent6 2 3 3 4 2 2" xfId="40205" xr:uid="{AEB7BC98-4C92-42D9-8B28-00ABE67B83DC}"/>
    <cellStyle name="40% - Accent6 2 3 3 4 3" xfId="32602" xr:uid="{0707F195-BEE4-4734-8FA2-3988649D9FA8}"/>
    <cellStyle name="40% - Accent6 2 3 3 5" xfId="25228" xr:uid="{33169465-E5D6-4F29-9FD7-C8CE4081FEE6}"/>
    <cellStyle name="40% - Accent6 2 3 3 5 2" xfId="40199" xr:uid="{142C2600-0F52-42D5-849C-FC510C41D424}"/>
    <cellStyle name="40% - Accent6 2 3 3 6" xfId="32596" xr:uid="{8EA2897D-E8AB-48A7-BD5E-ECCCBA11C271}"/>
    <cellStyle name="40% - Accent6 2 3 4" xfId="7643" xr:uid="{00000000-0005-0000-0000-00006F110000}"/>
    <cellStyle name="40% - Accent6 2 3 4 2" xfId="7644" xr:uid="{00000000-0005-0000-0000-000070110000}"/>
    <cellStyle name="40% - Accent6 2 3 4 2 2" xfId="7645" xr:uid="{00000000-0005-0000-0000-000071110000}"/>
    <cellStyle name="40% - Accent6 2 3 4 2 2 2" xfId="25237" xr:uid="{209FBACF-B7FC-465E-B41A-1138D2F6E1FA}"/>
    <cellStyle name="40% - Accent6 2 3 4 2 2 2 2" xfId="40208" xr:uid="{BB94A129-D6FB-443B-81D6-D2857D2F4F62}"/>
    <cellStyle name="40% - Accent6 2 3 4 2 2 3" xfId="32605" xr:uid="{05B310E8-E96F-4D64-B5B3-F46928BA0A04}"/>
    <cellStyle name="40% - Accent6 2 3 4 2 3" xfId="7646" xr:uid="{00000000-0005-0000-0000-000072110000}"/>
    <cellStyle name="40% - Accent6 2 3 4 2 3 2" xfId="25238" xr:uid="{6DEE7149-537F-4A81-B3A9-3D8F73D0A14B}"/>
    <cellStyle name="40% - Accent6 2 3 4 2 3 2 2" xfId="40209" xr:uid="{1C49482B-734C-4FC2-8969-7748E35A1311}"/>
    <cellStyle name="40% - Accent6 2 3 4 2 3 3" xfId="32606" xr:uid="{C2D5EC65-128E-43C0-A5BB-CF6971455290}"/>
    <cellStyle name="40% - Accent6 2 3 4 2 4" xfId="25236" xr:uid="{A1E85BDA-97A0-4DCC-AF3D-3636FBFE3BCE}"/>
    <cellStyle name="40% - Accent6 2 3 4 2 4 2" xfId="40207" xr:uid="{90E35818-2E25-4EEA-B28D-46DAE8F3473B}"/>
    <cellStyle name="40% - Accent6 2 3 4 2 5" xfId="32604" xr:uid="{A11C142A-A6A4-415C-9B5C-869FF0C61428}"/>
    <cellStyle name="40% - Accent6 2 3 4 3" xfId="7647" xr:uid="{00000000-0005-0000-0000-000073110000}"/>
    <cellStyle name="40% - Accent6 2 3 4 3 2" xfId="7648" xr:uid="{00000000-0005-0000-0000-000074110000}"/>
    <cellStyle name="40% - Accent6 2 3 4 3 2 2" xfId="25240" xr:uid="{D667A287-D72F-4FD4-9BE7-157F51FE7FE6}"/>
    <cellStyle name="40% - Accent6 2 3 4 3 2 2 2" xfId="40211" xr:uid="{2E1C6F3A-8CCF-4854-9BC1-7A710E5332F2}"/>
    <cellStyle name="40% - Accent6 2 3 4 3 2 3" xfId="32608" xr:uid="{CEA78EC9-CACA-491B-952A-6E6A9E884D0A}"/>
    <cellStyle name="40% - Accent6 2 3 4 3 3" xfId="25239" xr:uid="{64A3CE2C-8E80-4AA1-A27E-C624D48F78C8}"/>
    <cellStyle name="40% - Accent6 2 3 4 3 3 2" xfId="40210" xr:uid="{B822CEF8-CB0A-4411-8910-7DEE486C5A28}"/>
    <cellStyle name="40% - Accent6 2 3 4 3 4" xfId="32607" xr:uid="{8E4B967A-1CAE-4C95-BB77-6F89E5B70EB5}"/>
    <cellStyle name="40% - Accent6 2 3 4 4" xfId="7649" xr:uid="{00000000-0005-0000-0000-000075110000}"/>
    <cellStyle name="40% - Accent6 2 3 4 4 2" xfId="25241" xr:uid="{7DE89492-8244-4833-845F-33909662450E}"/>
    <cellStyle name="40% - Accent6 2 3 4 4 2 2" xfId="40212" xr:uid="{87EAD731-6006-4033-AD24-EEC11CD25083}"/>
    <cellStyle name="40% - Accent6 2 3 4 4 3" xfId="32609" xr:uid="{388103DB-F02F-4668-9A4D-B5B4BD55E0DD}"/>
    <cellStyle name="40% - Accent6 2 3 4 5" xfId="25235" xr:uid="{9BDE5D43-14EF-47CE-972B-906E1E1B2111}"/>
    <cellStyle name="40% - Accent6 2 3 4 5 2" xfId="40206" xr:uid="{3CE6ADF8-3A5A-4DAE-B49D-894CB2D37DF3}"/>
    <cellStyle name="40% - Accent6 2 3 4 6" xfId="32603" xr:uid="{DF30B179-8AC7-4E89-A921-70F9DF223C97}"/>
    <cellStyle name="40% - Accent6 2 3 5" xfId="7650" xr:uid="{00000000-0005-0000-0000-000076110000}"/>
    <cellStyle name="40% - Accent6 2 3 5 2" xfId="7651" xr:uid="{00000000-0005-0000-0000-000077110000}"/>
    <cellStyle name="40% - Accent6 2 3 5 2 2" xfId="25243" xr:uid="{D0742190-A0A7-4612-BD88-CB096BC6E9FE}"/>
    <cellStyle name="40% - Accent6 2 3 5 2 2 2" xfId="40214" xr:uid="{ADC86069-845D-4CA5-A598-3BFD42AFA72C}"/>
    <cellStyle name="40% - Accent6 2 3 5 2 3" xfId="32611" xr:uid="{5A976F62-5B2E-4948-8E58-3464FD6D9602}"/>
    <cellStyle name="40% - Accent6 2 3 5 3" xfId="7652" xr:uid="{00000000-0005-0000-0000-000078110000}"/>
    <cellStyle name="40% - Accent6 2 3 5 3 2" xfId="25244" xr:uid="{2121BE49-3426-422F-9D4D-40F15646D6A0}"/>
    <cellStyle name="40% - Accent6 2 3 5 3 2 2" xfId="40215" xr:uid="{C0457BF9-FC19-4BEA-94C9-5A58BB26AF08}"/>
    <cellStyle name="40% - Accent6 2 3 5 3 3" xfId="32612" xr:uid="{E883B269-1B72-4C46-842D-FC002E9E26C1}"/>
    <cellStyle name="40% - Accent6 2 3 5 4" xfId="25242" xr:uid="{08539B50-441D-44DF-83A3-825376561CA5}"/>
    <cellStyle name="40% - Accent6 2 3 5 4 2" xfId="40213" xr:uid="{917DE874-D63B-43C2-A29E-2B0D863B0E1B}"/>
    <cellStyle name="40% - Accent6 2 3 5 5" xfId="32610" xr:uid="{E0FEC8BA-5B2D-48D5-8226-AAD2D9D25A5F}"/>
    <cellStyle name="40% - Accent6 2 3 6" xfId="7653" xr:uid="{00000000-0005-0000-0000-000079110000}"/>
    <cellStyle name="40% - Accent6 2 3 6 2" xfId="25245" xr:uid="{97D0D077-A4C0-4F92-B95F-9572E54B8530}"/>
    <cellStyle name="40% - Accent6 2 3 6 2 2" xfId="40216" xr:uid="{BFC26FF4-029D-45AB-A815-DE681EAE34E4}"/>
    <cellStyle name="40% - Accent6 2 3 6 3" xfId="32613" xr:uid="{D403A400-564F-4C7A-AF92-AF4711BF3157}"/>
    <cellStyle name="40% - Accent6 2 3 7" xfId="7654" xr:uid="{00000000-0005-0000-0000-00007A110000}"/>
    <cellStyle name="40% - Accent6 2 3 7 2" xfId="7655" xr:uid="{00000000-0005-0000-0000-00007B110000}"/>
    <cellStyle name="40% - Accent6 2 3 7 2 2" xfId="25247" xr:uid="{C3C0D8FA-4B32-41B4-8AD0-858E716B8729}"/>
    <cellStyle name="40% - Accent6 2 3 7 2 2 2" xfId="40218" xr:uid="{A481AF32-CF5E-4405-AF88-76A4A6299AAF}"/>
    <cellStyle name="40% - Accent6 2 3 7 2 3" xfId="32615" xr:uid="{73BFC2B9-9CBD-4B50-A8BE-2880DAB96B53}"/>
    <cellStyle name="40% - Accent6 2 3 7 3" xfId="25246" xr:uid="{7260D9E4-FDA2-4C0A-92B6-30943A18F7A0}"/>
    <cellStyle name="40% - Accent6 2 3 7 3 2" xfId="40217" xr:uid="{86273849-7F8B-4D65-ABE0-4786EE4460F2}"/>
    <cellStyle name="40% - Accent6 2 3 7 4" xfId="32614" xr:uid="{F5758134-877D-4E85-AB4B-3A060314E20C}"/>
    <cellStyle name="40% - Accent6 2 3 8" xfId="7656" xr:uid="{00000000-0005-0000-0000-00007C110000}"/>
    <cellStyle name="40% - Accent6 2 3 8 2" xfId="25248" xr:uid="{836AD4F8-77F6-439E-8956-7EA825A07FA3}"/>
    <cellStyle name="40% - Accent6 2 3 8 2 2" xfId="40219" xr:uid="{068A14A2-203F-4D38-BFDE-A15C9DBC9A3D}"/>
    <cellStyle name="40% - Accent6 2 3 8 3" xfId="32616" xr:uid="{59E23E34-742A-43FE-B095-A65A135E6BCB}"/>
    <cellStyle name="40% - Accent6 2 3 9" xfId="25205" xr:uid="{3D087D00-5B1D-48F3-A142-C023BBAEA7FE}"/>
    <cellStyle name="40% - Accent6 2 3 9 2" xfId="40176" xr:uid="{5B7EF9E7-B550-4B63-BC06-FEFC9F888944}"/>
    <cellStyle name="40% - Accent6 2 4" xfId="7657" xr:uid="{00000000-0005-0000-0000-00007D110000}"/>
    <cellStyle name="40% - Accent6 2 4 10" xfId="32617" xr:uid="{419C1AE7-235C-4C0C-AD28-BDDDF0CEC145}"/>
    <cellStyle name="40% - Accent6 2 4 2" xfId="7658" xr:uid="{00000000-0005-0000-0000-00007E110000}"/>
    <cellStyle name="40% - Accent6 2 4 2 2" xfId="7659" xr:uid="{00000000-0005-0000-0000-00007F110000}"/>
    <cellStyle name="40% - Accent6 2 4 2 2 2" xfId="7660" xr:uid="{00000000-0005-0000-0000-000080110000}"/>
    <cellStyle name="40% - Accent6 2 4 2 2 2 2" xfId="7661" xr:uid="{00000000-0005-0000-0000-000081110000}"/>
    <cellStyle name="40% - Accent6 2 4 2 2 2 2 2" xfId="25253" xr:uid="{4C299884-F23D-46FA-92B8-4AA94F991BE0}"/>
    <cellStyle name="40% - Accent6 2 4 2 2 2 2 2 2" xfId="40224" xr:uid="{320EA8A7-FB79-44E1-8089-1EAA43915EE6}"/>
    <cellStyle name="40% - Accent6 2 4 2 2 2 2 3" xfId="32621" xr:uid="{873C1236-3CFC-423F-A96B-A235FE39DF77}"/>
    <cellStyle name="40% - Accent6 2 4 2 2 2 3" xfId="7662" xr:uid="{00000000-0005-0000-0000-000082110000}"/>
    <cellStyle name="40% - Accent6 2 4 2 2 2 3 2" xfId="25254" xr:uid="{5A3D8770-D17B-4C35-9591-71432C2F4A1B}"/>
    <cellStyle name="40% - Accent6 2 4 2 2 2 3 2 2" xfId="40225" xr:uid="{6E0D947F-1A3B-42B0-8803-97A00A982C4C}"/>
    <cellStyle name="40% - Accent6 2 4 2 2 2 3 3" xfId="32622" xr:uid="{49468FF2-45A9-4F51-AB39-E5629CB6D166}"/>
    <cellStyle name="40% - Accent6 2 4 2 2 2 4" xfId="25252" xr:uid="{C50A830F-2F99-49A9-A3D7-6A91F8D78A9B}"/>
    <cellStyle name="40% - Accent6 2 4 2 2 2 4 2" xfId="40223" xr:uid="{CD15C009-80D8-4C90-A790-A109EC162780}"/>
    <cellStyle name="40% - Accent6 2 4 2 2 2 5" xfId="32620" xr:uid="{90FEA6D8-C66A-42D7-A7AC-810F016574BB}"/>
    <cellStyle name="40% - Accent6 2 4 2 2 3" xfId="7663" xr:uid="{00000000-0005-0000-0000-000083110000}"/>
    <cellStyle name="40% - Accent6 2 4 2 2 3 2" xfId="7664" xr:uid="{00000000-0005-0000-0000-000084110000}"/>
    <cellStyle name="40% - Accent6 2 4 2 2 3 2 2" xfId="25256" xr:uid="{0F0833E0-1173-40F7-8CAE-98B3AE1F6E9E}"/>
    <cellStyle name="40% - Accent6 2 4 2 2 3 2 2 2" xfId="40227" xr:uid="{DBF0E193-61F3-47A8-8563-3AB34F84A751}"/>
    <cellStyle name="40% - Accent6 2 4 2 2 3 2 3" xfId="32624" xr:uid="{FF0CB143-E86A-4D3B-AD38-5F41A1C1985E}"/>
    <cellStyle name="40% - Accent6 2 4 2 2 3 3" xfId="25255" xr:uid="{EA2DEDFB-3801-432F-8797-AED34B3AD663}"/>
    <cellStyle name="40% - Accent6 2 4 2 2 3 3 2" xfId="40226" xr:uid="{D1301314-EF0D-412E-86F6-8F51E4A0801A}"/>
    <cellStyle name="40% - Accent6 2 4 2 2 3 4" xfId="32623" xr:uid="{047777D5-1B7C-41A2-9880-530FFEF38292}"/>
    <cellStyle name="40% - Accent6 2 4 2 2 4" xfId="7665" xr:uid="{00000000-0005-0000-0000-000085110000}"/>
    <cellStyle name="40% - Accent6 2 4 2 2 4 2" xfId="25257" xr:uid="{668282DC-CE96-4D09-991E-669D9D655CE5}"/>
    <cellStyle name="40% - Accent6 2 4 2 2 4 2 2" xfId="40228" xr:uid="{DBD61132-2A07-4988-9C96-42F8C31A25C9}"/>
    <cellStyle name="40% - Accent6 2 4 2 2 4 3" xfId="32625" xr:uid="{65E5F5A3-58D1-437A-8EC3-06509344BA33}"/>
    <cellStyle name="40% - Accent6 2 4 2 2 5" xfId="25251" xr:uid="{712650DB-C883-4846-A4CC-A84DBE3B28D9}"/>
    <cellStyle name="40% - Accent6 2 4 2 2 5 2" xfId="40222" xr:uid="{B5A90533-AE63-4778-8D6B-5FCF19785692}"/>
    <cellStyle name="40% - Accent6 2 4 2 2 6" xfId="32619" xr:uid="{BF13A32B-5526-43E6-BE84-B10EE1360F4F}"/>
    <cellStyle name="40% - Accent6 2 4 2 3" xfId="7666" xr:uid="{00000000-0005-0000-0000-000086110000}"/>
    <cellStyle name="40% - Accent6 2 4 2 3 2" xfId="7667" xr:uid="{00000000-0005-0000-0000-000087110000}"/>
    <cellStyle name="40% - Accent6 2 4 2 3 2 2" xfId="7668" xr:uid="{00000000-0005-0000-0000-000088110000}"/>
    <cellStyle name="40% - Accent6 2 4 2 3 2 2 2" xfId="25260" xr:uid="{2D1CFA46-985C-49C5-B824-75E34916524F}"/>
    <cellStyle name="40% - Accent6 2 4 2 3 2 2 2 2" xfId="40231" xr:uid="{CF1BA443-7768-42A4-A582-F8415A38EA24}"/>
    <cellStyle name="40% - Accent6 2 4 2 3 2 2 3" xfId="32628" xr:uid="{E99C9152-342C-4C9C-BF6A-D14841CB97F7}"/>
    <cellStyle name="40% - Accent6 2 4 2 3 2 3" xfId="7669" xr:uid="{00000000-0005-0000-0000-000089110000}"/>
    <cellStyle name="40% - Accent6 2 4 2 3 2 3 2" xfId="25261" xr:uid="{7CEE748A-A6D8-4122-A2E4-6A18381D1442}"/>
    <cellStyle name="40% - Accent6 2 4 2 3 2 3 2 2" xfId="40232" xr:uid="{0D56E8D7-4EB3-4779-8D55-7BCB3BB8CFA7}"/>
    <cellStyle name="40% - Accent6 2 4 2 3 2 3 3" xfId="32629" xr:uid="{F44B4224-5690-43B9-BC63-00C348CA4A36}"/>
    <cellStyle name="40% - Accent6 2 4 2 3 2 4" xfId="25259" xr:uid="{D6708C4F-40B0-494C-BF2C-21101B80DD11}"/>
    <cellStyle name="40% - Accent6 2 4 2 3 2 4 2" xfId="40230" xr:uid="{0450D55D-F04F-472F-8A60-8D60A9DDC4CF}"/>
    <cellStyle name="40% - Accent6 2 4 2 3 2 5" xfId="32627" xr:uid="{9A793743-89D7-4C97-A089-863EF0F0EFCC}"/>
    <cellStyle name="40% - Accent6 2 4 2 3 3" xfId="7670" xr:uid="{00000000-0005-0000-0000-00008A110000}"/>
    <cellStyle name="40% - Accent6 2 4 2 3 3 2" xfId="7671" xr:uid="{00000000-0005-0000-0000-00008B110000}"/>
    <cellStyle name="40% - Accent6 2 4 2 3 3 2 2" xfId="25263" xr:uid="{B931B1DB-0BC1-47D5-B60A-96A4C66AADA7}"/>
    <cellStyle name="40% - Accent6 2 4 2 3 3 2 2 2" xfId="40234" xr:uid="{E89DF233-641F-4E1A-81C7-CF4F031C3BA3}"/>
    <cellStyle name="40% - Accent6 2 4 2 3 3 2 3" xfId="32631" xr:uid="{4A7AF972-C79E-4177-947F-E4D1686F4FFB}"/>
    <cellStyle name="40% - Accent6 2 4 2 3 3 3" xfId="25262" xr:uid="{5D0DF45D-BEE5-4E8A-906B-CE10C1791086}"/>
    <cellStyle name="40% - Accent6 2 4 2 3 3 3 2" xfId="40233" xr:uid="{A7A77979-80B1-43C4-97B0-E2B8F9E862FB}"/>
    <cellStyle name="40% - Accent6 2 4 2 3 3 4" xfId="32630" xr:uid="{EC50B2B3-93BE-43EF-99A5-51A9BA9B624C}"/>
    <cellStyle name="40% - Accent6 2 4 2 3 4" xfId="7672" xr:uid="{00000000-0005-0000-0000-00008C110000}"/>
    <cellStyle name="40% - Accent6 2 4 2 3 4 2" xfId="25264" xr:uid="{3D244491-6110-4963-8447-56AE9CC812CD}"/>
    <cellStyle name="40% - Accent6 2 4 2 3 4 2 2" xfId="40235" xr:uid="{7F77ECA9-F8BB-40AA-BC37-16FF6F32C69D}"/>
    <cellStyle name="40% - Accent6 2 4 2 3 4 3" xfId="32632" xr:uid="{6A76BB28-1F76-4BA2-A559-29B049D17CC9}"/>
    <cellStyle name="40% - Accent6 2 4 2 3 5" xfId="25258" xr:uid="{1A1C44C7-29C6-4CF8-AB11-C6F116F13909}"/>
    <cellStyle name="40% - Accent6 2 4 2 3 5 2" xfId="40229" xr:uid="{89C763B6-FA1E-4CB5-88BF-61D984B975FB}"/>
    <cellStyle name="40% - Accent6 2 4 2 3 6" xfId="32626" xr:uid="{32FDFD10-6868-405F-8587-51108A58A571}"/>
    <cellStyle name="40% - Accent6 2 4 2 4" xfId="7673" xr:uid="{00000000-0005-0000-0000-00008D110000}"/>
    <cellStyle name="40% - Accent6 2 4 2 4 2" xfId="7674" xr:uid="{00000000-0005-0000-0000-00008E110000}"/>
    <cellStyle name="40% - Accent6 2 4 2 4 2 2" xfId="25266" xr:uid="{55FCD4E4-FFF1-4344-8CAE-27B40C57D497}"/>
    <cellStyle name="40% - Accent6 2 4 2 4 2 2 2" xfId="40237" xr:uid="{E70E1470-2D1B-4C52-BEBF-7F66EDFAD767}"/>
    <cellStyle name="40% - Accent6 2 4 2 4 2 3" xfId="32634" xr:uid="{4AFC3919-1AEF-489E-99FD-6E7F38DD3950}"/>
    <cellStyle name="40% - Accent6 2 4 2 4 3" xfId="7675" xr:uid="{00000000-0005-0000-0000-00008F110000}"/>
    <cellStyle name="40% - Accent6 2 4 2 4 3 2" xfId="25267" xr:uid="{E01D35FE-8066-46BC-A87D-11554F1090BF}"/>
    <cellStyle name="40% - Accent6 2 4 2 4 3 2 2" xfId="40238" xr:uid="{F4FF048E-C8F1-4BE8-9CAD-7D5FA58BE34F}"/>
    <cellStyle name="40% - Accent6 2 4 2 4 3 3" xfId="32635" xr:uid="{1DAB548F-7597-41BF-A098-8D5A70DE4713}"/>
    <cellStyle name="40% - Accent6 2 4 2 4 4" xfId="25265" xr:uid="{C7FB722E-8106-4219-847F-DCE7D482D07C}"/>
    <cellStyle name="40% - Accent6 2 4 2 4 4 2" xfId="40236" xr:uid="{DA091DEB-F38A-4A26-ACEA-C22C8B8FEB4E}"/>
    <cellStyle name="40% - Accent6 2 4 2 4 5" xfId="32633" xr:uid="{ACCF5B00-8579-4D1A-9B7E-52DF6E0C1FCC}"/>
    <cellStyle name="40% - Accent6 2 4 2 5" xfId="7676" xr:uid="{00000000-0005-0000-0000-000090110000}"/>
    <cellStyle name="40% - Accent6 2 4 2 5 2" xfId="25268" xr:uid="{D253F0CE-10C1-489B-8847-BB48CDBC31CE}"/>
    <cellStyle name="40% - Accent6 2 4 2 5 2 2" xfId="40239" xr:uid="{A458B7F9-A24E-4C4C-820D-9898FEC9298E}"/>
    <cellStyle name="40% - Accent6 2 4 2 5 3" xfId="32636" xr:uid="{D6B5F5EB-DDD9-4469-A3DF-9748DFA10EBE}"/>
    <cellStyle name="40% - Accent6 2 4 2 6" xfId="7677" xr:uid="{00000000-0005-0000-0000-000091110000}"/>
    <cellStyle name="40% - Accent6 2 4 2 6 2" xfId="7678" xr:uid="{00000000-0005-0000-0000-000092110000}"/>
    <cellStyle name="40% - Accent6 2 4 2 6 2 2" xfId="25270" xr:uid="{E1CC9E39-1596-46CA-917C-33D4EA61CAFD}"/>
    <cellStyle name="40% - Accent6 2 4 2 6 2 2 2" xfId="40241" xr:uid="{580DAA32-D858-4F91-B15C-3D15936FA27A}"/>
    <cellStyle name="40% - Accent6 2 4 2 6 2 3" xfId="32638" xr:uid="{2270E1F2-2ACA-46C2-812E-C6975C94C48D}"/>
    <cellStyle name="40% - Accent6 2 4 2 6 3" xfId="25269" xr:uid="{8A8C975B-2727-4859-94B8-1FE8B236B2C5}"/>
    <cellStyle name="40% - Accent6 2 4 2 6 3 2" xfId="40240" xr:uid="{7E220E9C-8927-48A3-964A-8A9A1E03B83E}"/>
    <cellStyle name="40% - Accent6 2 4 2 6 4" xfId="32637" xr:uid="{CE7ECB2E-8917-40E1-A0E8-ABE9886FB59A}"/>
    <cellStyle name="40% - Accent6 2 4 2 7" xfId="7679" xr:uid="{00000000-0005-0000-0000-000093110000}"/>
    <cellStyle name="40% - Accent6 2 4 2 7 2" xfId="25271" xr:uid="{6A9C0457-369B-4226-8F1E-970BCA5068B0}"/>
    <cellStyle name="40% - Accent6 2 4 2 7 2 2" xfId="40242" xr:uid="{8A5CA7B8-B879-4453-9938-D33505C9C1C0}"/>
    <cellStyle name="40% - Accent6 2 4 2 7 3" xfId="32639" xr:uid="{BC54F0A8-A1C8-49AB-9D2A-896364D3D598}"/>
    <cellStyle name="40% - Accent6 2 4 2 8" xfId="25250" xr:uid="{2C3C0448-4C73-45D3-B239-9761589F31FD}"/>
    <cellStyle name="40% - Accent6 2 4 2 8 2" xfId="40221" xr:uid="{D7442C9E-3F7B-4539-BC78-C98BBC40ED4B}"/>
    <cellStyle name="40% - Accent6 2 4 2 9" xfId="32618" xr:uid="{A27F42B0-8B72-4499-9520-8DA32CD0C9D4}"/>
    <cellStyle name="40% - Accent6 2 4 3" xfId="7680" xr:uid="{00000000-0005-0000-0000-000094110000}"/>
    <cellStyle name="40% - Accent6 2 4 3 2" xfId="7681" xr:uid="{00000000-0005-0000-0000-000095110000}"/>
    <cellStyle name="40% - Accent6 2 4 3 2 2" xfId="7682" xr:uid="{00000000-0005-0000-0000-000096110000}"/>
    <cellStyle name="40% - Accent6 2 4 3 2 2 2" xfId="25274" xr:uid="{29D414B8-52CD-46EC-B259-1567841F2273}"/>
    <cellStyle name="40% - Accent6 2 4 3 2 2 2 2" xfId="40245" xr:uid="{E23D0DFB-F1F2-42AC-BCD3-FF1B09396F08}"/>
    <cellStyle name="40% - Accent6 2 4 3 2 2 3" xfId="32642" xr:uid="{65F44B69-4A08-41EF-B0E1-AA20AFA34851}"/>
    <cellStyle name="40% - Accent6 2 4 3 2 3" xfId="7683" xr:uid="{00000000-0005-0000-0000-000097110000}"/>
    <cellStyle name="40% - Accent6 2 4 3 2 3 2" xfId="25275" xr:uid="{476024DE-C351-4850-AEFD-57145EC42EE5}"/>
    <cellStyle name="40% - Accent6 2 4 3 2 3 2 2" xfId="40246" xr:uid="{BDA7D366-C477-4816-833E-20AAB230D579}"/>
    <cellStyle name="40% - Accent6 2 4 3 2 3 3" xfId="32643" xr:uid="{F993AE20-D726-4EB8-877F-2D36AE1CDFD4}"/>
    <cellStyle name="40% - Accent6 2 4 3 2 4" xfId="25273" xr:uid="{2E03657A-A991-4C61-BB17-BC62A4A7798F}"/>
    <cellStyle name="40% - Accent6 2 4 3 2 4 2" xfId="40244" xr:uid="{8FDBE72C-75E3-4976-A39A-79957697A2AA}"/>
    <cellStyle name="40% - Accent6 2 4 3 2 5" xfId="32641" xr:uid="{5F0EE4B5-FE26-40B1-92DD-19E545CED51A}"/>
    <cellStyle name="40% - Accent6 2 4 3 3" xfId="7684" xr:uid="{00000000-0005-0000-0000-000098110000}"/>
    <cellStyle name="40% - Accent6 2 4 3 3 2" xfId="7685" xr:uid="{00000000-0005-0000-0000-000099110000}"/>
    <cellStyle name="40% - Accent6 2 4 3 3 2 2" xfId="25277" xr:uid="{017F8912-F860-4F23-A2AA-0333B0EFF9B6}"/>
    <cellStyle name="40% - Accent6 2 4 3 3 2 2 2" xfId="40248" xr:uid="{9F7B7845-E82B-4D00-BE5B-4D887F799934}"/>
    <cellStyle name="40% - Accent6 2 4 3 3 2 3" xfId="32645" xr:uid="{3A9095CB-A3AC-4EDC-AC65-517D7B99E715}"/>
    <cellStyle name="40% - Accent6 2 4 3 3 3" xfId="25276" xr:uid="{797D28B1-2276-4DB2-B8F7-D4CC362760AE}"/>
    <cellStyle name="40% - Accent6 2 4 3 3 3 2" xfId="40247" xr:uid="{58E7157D-5EA8-435C-AA92-CAC01EC29275}"/>
    <cellStyle name="40% - Accent6 2 4 3 3 4" xfId="32644" xr:uid="{F1AB1906-C242-4025-B42B-A377C1B16E0C}"/>
    <cellStyle name="40% - Accent6 2 4 3 4" xfId="7686" xr:uid="{00000000-0005-0000-0000-00009A110000}"/>
    <cellStyle name="40% - Accent6 2 4 3 4 2" xfId="25278" xr:uid="{719FBC1F-2EBE-453D-8816-9FB93B8580CD}"/>
    <cellStyle name="40% - Accent6 2 4 3 4 2 2" xfId="40249" xr:uid="{F9D0C11B-0FF1-4390-966C-CCB84F481564}"/>
    <cellStyle name="40% - Accent6 2 4 3 4 3" xfId="32646" xr:uid="{D69B3D2B-A3AC-4DCD-A87F-A4AA8A609048}"/>
    <cellStyle name="40% - Accent6 2 4 3 5" xfId="25272" xr:uid="{F4CBA8E2-4813-483D-8DEB-0644E7160F45}"/>
    <cellStyle name="40% - Accent6 2 4 3 5 2" xfId="40243" xr:uid="{A8598D14-B264-418D-94F6-39392DE3D4BD}"/>
    <cellStyle name="40% - Accent6 2 4 3 6" xfId="32640" xr:uid="{86489DBA-638E-48E1-B070-9D4FB0626888}"/>
    <cellStyle name="40% - Accent6 2 4 4" xfId="7687" xr:uid="{00000000-0005-0000-0000-00009B110000}"/>
    <cellStyle name="40% - Accent6 2 4 4 2" xfId="7688" xr:uid="{00000000-0005-0000-0000-00009C110000}"/>
    <cellStyle name="40% - Accent6 2 4 4 2 2" xfId="7689" xr:uid="{00000000-0005-0000-0000-00009D110000}"/>
    <cellStyle name="40% - Accent6 2 4 4 2 2 2" xfId="25281" xr:uid="{58A1B7D2-BEA0-4EF2-88DD-C02FA0B35F23}"/>
    <cellStyle name="40% - Accent6 2 4 4 2 2 2 2" xfId="40252" xr:uid="{1846581B-3B81-4AA2-9DB8-BD03D9754B56}"/>
    <cellStyle name="40% - Accent6 2 4 4 2 2 3" xfId="32649" xr:uid="{4B33707D-64D4-4B84-86C1-F938E4766189}"/>
    <cellStyle name="40% - Accent6 2 4 4 2 3" xfId="7690" xr:uid="{00000000-0005-0000-0000-00009E110000}"/>
    <cellStyle name="40% - Accent6 2 4 4 2 3 2" xfId="25282" xr:uid="{C91C1EDC-325C-4CB1-89EE-B38DD68693CB}"/>
    <cellStyle name="40% - Accent6 2 4 4 2 3 2 2" xfId="40253" xr:uid="{6C5DE93E-3947-4EBE-950D-FB620565467A}"/>
    <cellStyle name="40% - Accent6 2 4 4 2 3 3" xfId="32650" xr:uid="{C6DAE104-BE76-44E7-B2D9-6AC017C9FE03}"/>
    <cellStyle name="40% - Accent6 2 4 4 2 4" xfId="25280" xr:uid="{4C758885-4218-4AEB-976C-F78F1C22C878}"/>
    <cellStyle name="40% - Accent6 2 4 4 2 4 2" xfId="40251" xr:uid="{BC911509-EB6F-425A-949C-B95EEAF12C39}"/>
    <cellStyle name="40% - Accent6 2 4 4 2 5" xfId="32648" xr:uid="{E0C4491B-9144-48F6-A391-4D54F9169BB0}"/>
    <cellStyle name="40% - Accent6 2 4 4 3" xfId="7691" xr:uid="{00000000-0005-0000-0000-00009F110000}"/>
    <cellStyle name="40% - Accent6 2 4 4 3 2" xfId="7692" xr:uid="{00000000-0005-0000-0000-0000A0110000}"/>
    <cellStyle name="40% - Accent6 2 4 4 3 2 2" xfId="25284" xr:uid="{A9A96303-47BB-4D50-BD79-5F4C6F9AD324}"/>
    <cellStyle name="40% - Accent6 2 4 4 3 2 2 2" xfId="40255" xr:uid="{2C91A15B-8192-478D-9154-DC1646771F42}"/>
    <cellStyle name="40% - Accent6 2 4 4 3 2 3" xfId="32652" xr:uid="{F077838B-ECB2-4F73-9700-2EE14B11CDE5}"/>
    <cellStyle name="40% - Accent6 2 4 4 3 3" xfId="25283" xr:uid="{7E53D3F5-8B5F-4432-AB78-A9DA00A7D0F6}"/>
    <cellStyle name="40% - Accent6 2 4 4 3 3 2" xfId="40254" xr:uid="{1E383C6C-7612-47BA-950D-E34BA7BB0E39}"/>
    <cellStyle name="40% - Accent6 2 4 4 3 4" xfId="32651" xr:uid="{C1C9910D-D8A4-4467-BC08-EC1EEC80D65B}"/>
    <cellStyle name="40% - Accent6 2 4 4 4" xfId="7693" xr:uid="{00000000-0005-0000-0000-0000A1110000}"/>
    <cellStyle name="40% - Accent6 2 4 4 4 2" xfId="25285" xr:uid="{BD242D72-2FA3-47D1-8958-1F4C764213F4}"/>
    <cellStyle name="40% - Accent6 2 4 4 4 2 2" xfId="40256" xr:uid="{650A35B7-9F54-4D89-A495-5B4DF1B18A68}"/>
    <cellStyle name="40% - Accent6 2 4 4 4 3" xfId="32653" xr:uid="{8DF39724-7EEE-4E22-9CEA-D34EC91E3350}"/>
    <cellStyle name="40% - Accent6 2 4 4 5" xfId="25279" xr:uid="{F0284338-E590-40EC-9018-B5A8F5B673A3}"/>
    <cellStyle name="40% - Accent6 2 4 4 5 2" xfId="40250" xr:uid="{CE1B8362-B7E1-410D-8B12-23AACCDB2BC5}"/>
    <cellStyle name="40% - Accent6 2 4 4 6" xfId="32647" xr:uid="{547B9DFC-9B2C-4C06-AE39-FCC7CCDAD17F}"/>
    <cellStyle name="40% - Accent6 2 4 5" xfId="7694" xr:uid="{00000000-0005-0000-0000-0000A2110000}"/>
    <cellStyle name="40% - Accent6 2 4 5 2" xfId="7695" xr:uid="{00000000-0005-0000-0000-0000A3110000}"/>
    <cellStyle name="40% - Accent6 2 4 5 2 2" xfId="25287" xr:uid="{8A3599C5-74F1-4FE8-9258-295C425A03B6}"/>
    <cellStyle name="40% - Accent6 2 4 5 2 2 2" xfId="40258" xr:uid="{428EFBB2-CD62-47AB-A7A8-0423AC8EB6DE}"/>
    <cellStyle name="40% - Accent6 2 4 5 2 3" xfId="32655" xr:uid="{BC8E19B2-BD4F-4BBC-A806-FAFEA287C288}"/>
    <cellStyle name="40% - Accent6 2 4 5 3" xfId="7696" xr:uid="{00000000-0005-0000-0000-0000A4110000}"/>
    <cellStyle name="40% - Accent6 2 4 5 3 2" xfId="25288" xr:uid="{955BC600-BA52-44F7-9657-E94B643C4CAA}"/>
    <cellStyle name="40% - Accent6 2 4 5 3 2 2" xfId="40259" xr:uid="{90E8B452-8F18-4527-B9C1-0A168C82531F}"/>
    <cellStyle name="40% - Accent6 2 4 5 3 3" xfId="32656" xr:uid="{73102165-66EA-4F01-A0F9-5C3070EDBE7E}"/>
    <cellStyle name="40% - Accent6 2 4 5 4" xfId="25286" xr:uid="{92E338B6-CA02-4AB4-B107-F3F37C31E141}"/>
    <cellStyle name="40% - Accent6 2 4 5 4 2" xfId="40257" xr:uid="{5E4C795E-2003-45D3-9B8E-7D9563BD49AF}"/>
    <cellStyle name="40% - Accent6 2 4 5 5" xfId="32654" xr:uid="{CA2BECEB-DD7D-4A74-B8FD-2C939AA18DAC}"/>
    <cellStyle name="40% - Accent6 2 4 6" xfId="7697" xr:uid="{00000000-0005-0000-0000-0000A5110000}"/>
    <cellStyle name="40% - Accent6 2 4 6 2" xfId="25289" xr:uid="{BB4BD3BB-8561-41E6-A1BE-5B932877088F}"/>
    <cellStyle name="40% - Accent6 2 4 6 2 2" xfId="40260" xr:uid="{70CE1CB8-F228-4EBC-A313-1351827979D1}"/>
    <cellStyle name="40% - Accent6 2 4 6 3" xfId="32657" xr:uid="{76D4A5FA-EA1E-4410-8A7C-2BE2364FF413}"/>
    <cellStyle name="40% - Accent6 2 4 7" xfId="7698" xr:uid="{00000000-0005-0000-0000-0000A6110000}"/>
    <cellStyle name="40% - Accent6 2 4 7 2" xfId="7699" xr:uid="{00000000-0005-0000-0000-0000A7110000}"/>
    <cellStyle name="40% - Accent6 2 4 7 2 2" xfId="25291" xr:uid="{007006B0-548C-4A51-9168-D68FB2D13F0E}"/>
    <cellStyle name="40% - Accent6 2 4 7 2 2 2" xfId="40262" xr:uid="{DE896E9A-F11B-4AB3-A7E6-137896CF9247}"/>
    <cellStyle name="40% - Accent6 2 4 7 2 3" xfId="32659" xr:uid="{AE4130EA-9BF8-4DB6-88EE-40A8611120F4}"/>
    <cellStyle name="40% - Accent6 2 4 7 3" xfId="25290" xr:uid="{592A5DD8-6838-4C49-B5D4-E937C4CEC899}"/>
    <cellStyle name="40% - Accent6 2 4 7 3 2" xfId="40261" xr:uid="{B7A924EE-B633-4518-B729-CD14A619FEBE}"/>
    <cellStyle name="40% - Accent6 2 4 7 4" xfId="32658" xr:uid="{631778A3-B621-410A-94E1-01F33421C468}"/>
    <cellStyle name="40% - Accent6 2 4 8" xfId="7700" xr:uid="{00000000-0005-0000-0000-0000A8110000}"/>
    <cellStyle name="40% - Accent6 2 4 8 2" xfId="25292" xr:uid="{9A9CF180-103B-4134-94CC-BEBBBC9E951C}"/>
    <cellStyle name="40% - Accent6 2 4 8 2 2" xfId="40263" xr:uid="{34207623-39BF-4574-88A8-35269732A334}"/>
    <cellStyle name="40% - Accent6 2 4 8 3" xfId="32660" xr:uid="{9CE567DD-6553-4BF8-BDC6-803E8C322E30}"/>
    <cellStyle name="40% - Accent6 2 4 9" xfId="25249" xr:uid="{D28DC712-18ED-4527-B1AC-370618A10552}"/>
    <cellStyle name="40% - Accent6 2 4 9 2" xfId="40220" xr:uid="{82817EFD-10C0-494F-810D-140AF4B881AD}"/>
    <cellStyle name="40% - Accent6 2 5" xfId="7701" xr:uid="{00000000-0005-0000-0000-0000A9110000}"/>
    <cellStyle name="40% - Accent6 2 5 10" xfId="32661" xr:uid="{AEC52CD5-EB5E-4976-9422-46724A34BE9D}"/>
    <cellStyle name="40% - Accent6 2 5 2" xfId="7702" xr:uid="{00000000-0005-0000-0000-0000AA110000}"/>
    <cellStyle name="40% - Accent6 2 5 2 2" xfId="7703" xr:uid="{00000000-0005-0000-0000-0000AB110000}"/>
    <cellStyle name="40% - Accent6 2 5 2 2 2" xfId="7704" xr:uid="{00000000-0005-0000-0000-0000AC110000}"/>
    <cellStyle name="40% - Accent6 2 5 2 2 2 2" xfId="7705" xr:uid="{00000000-0005-0000-0000-0000AD110000}"/>
    <cellStyle name="40% - Accent6 2 5 2 2 2 2 2" xfId="25297" xr:uid="{E32D2CE5-1809-4352-BCF2-0A7D373A4F1E}"/>
    <cellStyle name="40% - Accent6 2 5 2 2 2 2 2 2" xfId="40268" xr:uid="{CD69BDB3-A3F8-430F-8A74-8B9E41F2244B}"/>
    <cellStyle name="40% - Accent6 2 5 2 2 2 2 3" xfId="32665" xr:uid="{11D3412C-F478-4101-B74B-7C1E1FB63A09}"/>
    <cellStyle name="40% - Accent6 2 5 2 2 2 3" xfId="7706" xr:uid="{00000000-0005-0000-0000-0000AE110000}"/>
    <cellStyle name="40% - Accent6 2 5 2 2 2 3 2" xfId="25298" xr:uid="{33EE7956-3A0A-40B2-B3A5-72C46D1A8FB8}"/>
    <cellStyle name="40% - Accent6 2 5 2 2 2 3 2 2" xfId="40269" xr:uid="{FC5A48FF-1316-471C-BC27-A692F7E7C987}"/>
    <cellStyle name="40% - Accent6 2 5 2 2 2 3 3" xfId="32666" xr:uid="{9A0D5A12-59C4-4447-BAAB-AD56E911A7EF}"/>
    <cellStyle name="40% - Accent6 2 5 2 2 2 4" xfId="25296" xr:uid="{707E2294-3D13-4C05-9CB6-244C48C10A09}"/>
    <cellStyle name="40% - Accent6 2 5 2 2 2 4 2" xfId="40267" xr:uid="{FF166B11-00E7-4BF8-9B68-49B9CA8CD892}"/>
    <cellStyle name="40% - Accent6 2 5 2 2 2 5" xfId="32664" xr:uid="{2569C6C2-414D-47AF-BE22-29B7F0D3ED7A}"/>
    <cellStyle name="40% - Accent6 2 5 2 2 3" xfId="7707" xr:uid="{00000000-0005-0000-0000-0000AF110000}"/>
    <cellStyle name="40% - Accent6 2 5 2 2 3 2" xfId="7708" xr:uid="{00000000-0005-0000-0000-0000B0110000}"/>
    <cellStyle name="40% - Accent6 2 5 2 2 3 2 2" xfId="25300" xr:uid="{6BCFF54F-482D-45F1-A420-BCE7228B3CEB}"/>
    <cellStyle name="40% - Accent6 2 5 2 2 3 2 2 2" xfId="40271" xr:uid="{201FE3A2-40FA-4ABE-B91E-A46A5860EE4E}"/>
    <cellStyle name="40% - Accent6 2 5 2 2 3 2 3" xfId="32668" xr:uid="{7AAF839B-D629-416B-8C2D-5F33BAF0A4BC}"/>
    <cellStyle name="40% - Accent6 2 5 2 2 3 3" xfId="25299" xr:uid="{0A727628-5504-4C44-9E1B-9D960F60270B}"/>
    <cellStyle name="40% - Accent6 2 5 2 2 3 3 2" xfId="40270" xr:uid="{053244E8-8933-42F0-891D-B76C471F1A02}"/>
    <cellStyle name="40% - Accent6 2 5 2 2 3 4" xfId="32667" xr:uid="{069E1824-6C92-49D9-BD5C-C7585547EB72}"/>
    <cellStyle name="40% - Accent6 2 5 2 2 4" xfId="7709" xr:uid="{00000000-0005-0000-0000-0000B1110000}"/>
    <cellStyle name="40% - Accent6 2 5 2 2 4 2" xfId="25301" xr:uid="{063DDA80-5EF3-48AC-8DFD-D15CAD609A12}"/>
    <cellStyle name="40% - Accent6 2 5 2 2 4 2 2" xfId="40272" xr:uid="{58D63DFD-8729-4248-AE12-D85D6890B6F2}"/>
    <cellStyle name="40% - Accent6 2 5 2 2 4 3" xfId="32669" xr:uid="{7AEDD869-3946-427E-8B0F-770D3E65CA90}"/>
    <cellStyle name="40% - Accent6 2 5 2 2 5" xfId="25295" xr:uid="{3A280D76-94DE-4373-8DE9-930C11BBDF19}"/>
    <cellStyle name="40% - Accent6 2 5 2 2 5 2" xfId="40266" xr:uid="{ECE38CB2-D66D-4923-A7F9-7744F9DBA899}"/>
    <cellStyle name="40% - Accent6 2 5 2 2 6" xfId="32663" xr:uid="{C698BC5D-C891-4DE3-BA50-073187FEBBB4}"/>
    <cellStyle name="40% - Accent6 2 5 2 3" xfId="7710" xr:uid="{00000000-0005-0000-0000-0000B2110000}"/>
    <cellStyle name="40% - Accent6 2 5 2 3 2" xfId="7711" xr:uid="{00000000-0005-0000-0000-0000B3110000}"/>
    <cellStyle name="40% - Accent6 2 5 2 3 2 2" xfId="7712" xr:uid="{00000000-0005-0000-0000-0000B4110000}"/>
    <cellStyle name="40% - Accent6 2 5 2 3 2 2 2" xfId="25304" xr:uid="{5ABE3B58-32E8-41FE-9436-1B9F26DB8552}"/>
    <cellStyle name="40% - Accent6 2 5 2 3 2 2 2 2" xfId="40275" xr:uid="{C1D3CC04-0B5B-41CC-8103-2A10C5F3CAA9}"/>
    <cellStyle name="40% - Accent6 2 5 2 3 2 2 3" xfId="32672" xr:uid="{179F056F-63E6-41D7-9676-282C38643510}"/>
    <cellStyle name="40% - Accent6 2 5 2 3 2 3" xfId="7713" xr:uid="{00000000-0005-0000-0000-0000B5110000}"/>
    <cellStyle name="40% - Accent6 2 5 2 3 2 3 2" xfId="25305" xr:uid="{D305EA21-3560-4D94-B565-9CFE76266DF0}"/>
    <cellStyle name="40% - Accent6 2 5 2 3 2 3 2 2" xfId="40276" xr:uid="{81E1B7B1-DD90-4DE4-BA95-1FFDCA0AE13A}"/>
    <cellStyle name="40% - Accent6 2 5 2 3 2 3 3" xfId="32673" xr:uid="{23ED943B-34CC-4D29-A6F9-2FD881484F26}"/>
    <cellStyle name="40% - Accent6 2 5 2 3 2 4" xfId="25303" xr:uid="{35FEE66E-C9D2-4D44-ACB0-D7FD231A9BC2}"/>
    <cellStyle name="40% - Accent6 2 5 2 3 2 4 2" xfId="40274" xr:uid="{0124AE33-E4D6-423C-AB8C-7B987674EC42}"/>
    <cellStyle name="40% - Accent6 2 5 2 3 2 5" xfId="32671" xr:uid="{F6E9085F-DF70-4A62-9F1F-4D050A1FE4A7}"/>
    <cellStyle name="40% - Accent6 2 5 2 3 3" xfId="7714" xr:uid="{00000000-0005-0000-0000-0000B6110000}"/>
    <cellStyle name="40% - Accent6 2 5 2 3 3 2" xfId="7715" xr:uid="{00000000-0005-0000-0000-0000B7110000}"/>
    <cellStyle name="40% - Accent6 2 5 2 3 3 2 2" xfId="25307" xr:uid="{3343B411-641C-4537-BF8B-B858A7956CC1}"/>
    <cellStyle name="40% - Accent6 2 5 2 3 3 2 2 2" xfId="40278" xr:uid="{5E3CFFC1-28A2-4BA4-BEBB-EDE4B139329C}"/>
    <cellStyle name="40% - Accent6 2 5 2 3 3 2 3" xfId="32675" xr:uid="{48B7F106-4E55-46C6-92F0-AF7AFB962B47}"/>
    <cellStyle name="40% - Accent6 2 5 2 3 3 3" xfId="25306" xr:uid="{4C5519E0-9B17-4411-9802-E5A177294833}"/>
    <cellStyle name="40% - Accent6 2 5 2 3 3 3 2" xfId="40277" xr:uid="{D159A9A5-1CB3-492B-9342-B250E0A9C601}"/>
    <cellStyle name="40% - Accent6 2 5 2 3 3 4" xfId="32674" xr:uid="{9B9B8FBA-34BC-4475-8CDE-27605E522ACD}"/>
    <cellStyle name="40% - Accent6 2 5 2 3 4" xfId="7716" xr:uid="{00000000-0005-0000-0000-0000B8110000}"/>
    <cellStyle name="40% - Accent6 2 5 2 3 4 2" xfId="25308" xr:uid="{3215AB15-7C30-4606-82C0-F2CADD35D36D}"/>
    <cellStyle name="40% - Accent6 2 5 2 3 4 2 2" xfId="40279" xr:uid="{B23503B9-788B-4927-9ECF-0B36C74CD159}"/>
    <cellStyle name="40% - Accent6 2 5 2 3 4 3" xfId="32676" xr:uid="{339DB53A-24C7-4451-8727-39BB4AC4916E}"/>
    <cellStyle name="40% - Accent6 2 5 2 3 5" xfId="25302" xr:uid="{23883EF6-6833-4FF1-8A34-85199D3368A0}"/>
    <cellStyle name="40% - Accent6 2 5 2 3 5 2" xfId="40273" xr:uid="{83FC40AA-F4EB-4613-86EA-6EAB7FD374D9}"/>
    <cellStyle name="40% - Accent6 2 5 2 3 6" xfId="32670" xr:uid="{86899914-4E90-44B4-B209-05F71A6D4C4E}"/>
    <cellStyle name="40% - Accent6 2 5 2 4" xfId="7717" xr:uid="{00000000-0005-0000-0000-0000B9110000}"/>
    <cellStyle name="40% - Accent6 2 5 2 4 2" xfId="7718" xr:uid="{00000000-0005-0000-0000-0000BA110000}"/>
    <cellStyle name="40% - Accent6 2 5 2 4 2 2" xfId="25310" xr:uid="{5D55DAF1-D439-4621-B364-96C8D1DC6154}"/>
    <cellStyle name="40% - Accent6 2 5 2 4 2 2 2" xfId="40281" xr:uid="{368E1EE4-7EB1-47BF-AB87-5130C72AE6C5}"/>
    <cellStyle name="40% - Accent6 2 5 2 4 2 3" xfId="32678" xr:uid="{FF5B0EE3-07AF-43E6-8A79-3ADB8403D10B}"/>
    <cellStyle name="40% - Accent6 2 5 2 4 3" xfId="7719" xr:uid="{00000000-0005-0000-0000-0000BB110000}"/>
    <cellStyle name="40% - Accent6 2 5 2 4 3 2" xfId="25311" xr:uid="{D6B6ED6B-F9FB-45C5-9593-4A689CE9A546}"/>
    <cellStyle name="40% - Accent6 2 5 2 4 3 2 2" xfId="40282" xr:uid="{E113C800-F438-4EF5-9F64-B92621942C99}"/>
    <cellStyle name="40% - Accent6 2 5 2 4 3 3" xfId="32679" xr:uid="{A23EAC19-F4D1-464B-A20A-214BC24980AD}"/>
    <cellStyle name="40% - Accent6 2 5 2 4 4" xfId="25309" xr:uid="{1384D0EB-DB3A-41B0-AB6E-E4350A9CBB29}"/>
    <cellStyle name="40% - Accent6 2 5 2 4 4 2" xfId="40280" xr:uid="{B55FD6FF-2FB1-43F1-A35C-B41963A64567}"/>
    <cellStyle name="40% - Accent6 2 5 2 4 5" xfId="32677" xr:uid="{C702992C-EF6B-4FB9-8DD8-7F3E50DD6307}"/>
    <cellStyle name="40% - Accent6 2 5 2 5" xfId="7720" xr:uid="{00000000-0005-0000-0000-0000BC110000}"/>
    <cellStyle name="40% - Accent6 2 5 2 5 2" xfId="25312" xr:uid="{7257A866-D4A3-4879-B491-D89EF1D040EE}"/>
    <cellStyle name="40% - Accent6 2 5 2 5 2 2" xfId="40283" xr:uid="{0D93BFC8-C283-4303-B1A7-C197BEC6CC71}"/>
    <cellStyle name="40% - Accent6 2 5 2 5 3" xfId="32680" xr:uid="{FE12AEA1-6FAF-4F0D-94C5-4D696F9C18B3}"/>
    <cellStyle name="40% - Accent6 2 5 2 6" xfId="7721" xr:uid="{00000000-0005-0000-0000-0000BD110000}"/>
    <cellStyle name="40% - Accent6 2 5 2 6 2" xfId="7722" xr:uid="{00000000-0005-0000-0000-0000BE110000}"/>
    <cellStyle name="40% - Accent6 2 5 2 6 2 2" xfId="25314" xr:uid="{1C3B70E1-6806-43D2-B1F0-AF5735174F11}"/>
    <cellStyle name="40% - Accent6 2 5 2 6 2 2 2" xfId="40285" xr:uid="{8C61ACED-DC6A-4346-8D93-9694A307714F}"/>
    <cellStyle name="40% - Accent6 2 5 2 6 2 3" xfId="32682" xr:uid="{D0909798-AF5F-4895-A095-91616EE0C170}"/>
    <cellStyle name="40% - Accent6 2 5 2 6 3" xfId="25313" xr:uid="{6E341F20-2146-4B2E-9CF4-0520CED3D5DD}"/>
    <cellStyle name="40% - Accent6 2 5 2 6 3 2" xfId="40284" xr:uid="{1771EB8F-1250-4DE1-88F2-B94B58AE298F}"/>
    <cellStyle name="40% - Accent6 2 5 2 6 4" xfId="32681" xr:uid="{369C5F7E-0AF5-406E-9F2F-18C76B4783D4}"/>
    <cellStyle name="40% - Accent6 2 5 2 7" xfId="7723" xr:uid="{00000000-0005-0000-0000-0000BF110000}"/>
    <cellStyle name="40% - Accent6 2 5 2 7 2" xfId="25315" xr:uid="{91D9B129-492A-4F2B-8DE6-09D466AA696D}"/>
    <cellStyle name="40% - Accent6 2 5 2 7 2 2" xfId="40286" xr:uid="{092C94B9-DEC0-4277-BF91-7695575B5FB4}"/>
    <cellStyle name="40% - Accent6 2 5 2 7 3" xfId="32683" xr:uid="{D079F402-D2CB-4DF8-8B41-8EF57412C8D0}"/>
    <cellStyle name="40% - Accent6 2 5 2 8" xfId="25294" xr:uid="{B0586008-DED2-4A74-BAB3-9C3E3F3E0F20}"/>
    <cellStyle name="40% - Accent6 2 5 2 8 2" xfId="40265" xr:uid="{892C85F0-D090-44A5-8AA6-BED6A5E1E4FE}"/>
    <cellStyle name="40% - Accent6 2 5 2 9" xfId="32662" xr:uid="{03644F86-DDB4-4AC3-9B32-7BA3C568F267}"/>
    <cellStyle name="40% - Accent6 2 5 3" xfId="7724" xr:uid="{00000000-0005-0000-0000-0000C0110000}"/>
    <cellStyle name="40% - Accent6 2 5 3 2" xfId="7725" xr:uid="{00000000-0005-0000-0000-0000C1110000}"/>
    <cellStyle name="40% - Accent6 2 5 3 2 2" xfId="7726" xr:uid="{00000000-0005-0000-0000-0000C2110000}"/>
    <cellStyle name="40% - Accent6 2 5 3 2 2 2" xfId="25318" xr:uid="{96E02A56-979E-42B9-BBFC-DBA3902E85AF}"/>
    <cellStyle name="40% - Accent6 2 5 3 2 2 2 2" xfId="40289" xr:uid="{02674E78-4A81-46C4-BDAE-E2F6F5447D70}"/>
    <cellStyle name="40% - Accent6 2 5 3 2 2 3" xfId="32686" xr:uid="{EC7BE4DD-5333-4094-BAF1-3C604B729AE6}"/>
    <cellStyle name="40% - Accent6 2 5 3 2 3" xfId="7727" xr:uid="{00000000-0005-0000-0000-0000C3110000}"/>
    <cellStyle name="40% - Accent6 2 5 3 2 3 2" xfId="25319" xr:uid="{175F85A7-3F29-4D26-9D7E-EA4C78075CA6}"/>
    <cellStyle name="40% - Accent6 2 5 3 2 3 2 2" xfId="40290" xr:uid="{0045B375-2D17-40F5-963A-E0487C10F056}"/>
    <cellStyle name="40% - Accent6 2 5 3 2 3 3" xfId="32687" xr:uid="{ACB79A63-9059-425E-8182-C001A2BCAA5B}"/>
    <cellStyle name="40% - Accent6 2 5 3 2 4" xfId="25317" xr:uid="{5B47102E-FD45-4BE1-90A5-9246334515D3}"/>
    <cellStyle name="40% - Accent6 2 5 3 2 4 2" xfId="40288" xr:uid="{A3CF7886-7C1A-43E2-83D2-D0CC68A7445C}"/>
    <cellStyle name="40% - Accent6 2 5 3 2 5" xfId="32685" xr:uid="{B0B7071C-4A43-4271-9066-CC0DED929784}"/>
    <cellStyle name="40% - Accent6 2 5 3 3" xfId="7728" xr:uid="{00000000-0005-0000-0000-0000C4110000}"/>
    <cellStyle name="40% - Accent6 2 5 3 3 2" xfId="7729" xr:uid="{00000000-0005-0000-0000-0000C5110000}"/>
    <cellStyle name="40% - Accent6 2 5 3 3 2 2" xfId="25321" xr:uid="{A6C66663-DB36-4A2D-B29E-858AF50A5B50}"/>
    <cellStyle name="40% - Accent6 2 5 3 3 2 2 2" xfId="40292" xr:uid="{CD2DAD6B-DCFF-46AC-B3D8-EA620FFA08DD}"/>
    <cellStyle name="40% - Accent6 2 5 3 3 2 3" xfId="32689" xr:uid="{DAB07743-D705-44FC-A2A7-64BDAB83AAAB}"/>
    <cellStyle name="40% - Accent6 2 5 3 3 3" xfId="25320" xr:uid="{DF0E4DAB-614A-473A-A85F-03B70A2D0F5D}"/>
    <cellStyle name="40% - Accent6 2 5 3 3 3 2" xfId="40291" xr:uid="{832B6DC1-48B5-4ED3-921E-FC5C1FE27F53}"/>
    <cellStyle name="40% - Accent6 2 5 3 3 4" xfId="32688" xr:uid="{B032145D-CEF2-4AFC-BB82-4718C86B5B49}"/>
    <cellStyle name="40% - Accent6 2 5 3 4" xfId="7730" xr:uid="{00000000-0005-0000-0000-0000C6110000}"/>
    <cellStyle name="40% - Accent6 2 5 3 4 2" xfId="25322" xr:uid="{F7A5FBEF-FFD2-4E3D-8042-EB55693729EF}"/>
    <cellStyle name="40% - Accent6 2 5 3 4 2 2" xfId="40293" xr:uid="{A10A579C-1C22-40C5-9E8A-11B9B83AC49A}"/>
    <cellStyle name="40% - Accent6 2 5 3 4 3" xfId="32690" xr:uid="{8FB986DF-D4F2-4674-B557-7143952C50D8}"/>
    <cellStyle name="40% - Accent6 2 5 3 5" xfId="25316" xr:uid="{85AC3FEC-11E4-4700-B920-8B1C7E71B371}"/>
    <cellStyle name="40% - Accent6 2 5 3 5 2" xfId="40287" xr:uid="{B255C30B-9A00-4D60-BEF5-08E45DCA3515}"/>
    <cellStyle name="40% - Accent6 2 5 3 6" xfId="32684" xr:uid="{D07D35DA-0D5F-40AA-B79E-D68F2EAED58B}"/>
    <cellStyle name="40% - Accent6 2 5 4" xfId="7731" xr:uid="{00000000-0005-0000-0000-0000C7110000}"/>
    <cellStyle name="40% - Accent6 2 5 4 2" xfId="7732" xr:uid="{00000000-0005-0000-0000-0000C8110000}"/>
    <cellStyle name="40% - Accent6 2 5 4 2 2" xfId="7733" xr:uid="{00000000-0005-0000-0000-0000C9110000}"/>
    <cellStyle name="40% - Accent6 2 5 4 2 2 2" xfId="25325" xr:uid="{E8919902-4DE4-45A0-B61F-4BB4103CF3C2}"/>
    <cellStyle name="40% - Accent6 2 5 4 2 2 2 2" xfId="40296" xr:uid="{E68D17FB-DF21-47F5-8A7A-69977AD513BC}"/>
    <cellStyle name="40% - Accent6 2 5 4 2 2 3" xfId="32693" xr:uid="{98AE89F0-C921-4D39-B75B-3C4F0180B5E2}"/>
    <cellStyle name="40% - Accent6 2 5 4 2 3" xfId="7734" xr:uid="{00000000-0005-0000-0000-0000CA110000}"/>
    <cellStyle name="40% - Accent6 2 5 4 2 3 2" xfId="25326" xr:uid="{C1BAAC7D-4732-4017-B9B4-5BD26783006A}"/>
    <cellStyle name="40% - Accent6 2 5 4 2 3 2 2" xfId="40297" xr:uid="{D2AD6091-5D99-471D-8590-3B164C0A8DDC}"/>
    <cellStyle name="40% - Accent6 2 5 4 2 3 3" xfId="32694" xr:uid="{2AF30537-1099-4538-B111-23C70FCC6FF0}"/>
    <cellStyle name="40% - Accent6 2 5 4 2 4" xfId="25324" xr:uid="{0BF75708-B665-4CA1-8450-E505F8D7FB05}"/>
    <cellStyle name="40% - Accent6 2 5 4 2 4 2" xfId="40295" xr:uid="{413C052E-9906-47D6-B7A2-6C80D1B55E07}"/>
    <cellStyle name="40% - Accent6 2 5 4 2 5" xfId="32692" xr:uid="{E8973F13-0D69-4F2F-9F54-C703D21A6A7B}"/>
    <cellStyle name="40% - Accent6 2 5 4 3" xfId="7735" xr:uid="{00000000-0005-0000-0000-0000CB110000}"/>
    <cellStyle name="40% - Accent6 2 5 4 3 2" xfId="7736" xr:uid="{00000000-0005-0000-0000-0000CC110000}"/>
    <cellStyle name="40% - Accent6 2 5 4 3 2 2" xfId="25328" xr:uid="{A55D73CD-90B6-4E75-99D4-2286D3C7E81D}"/>
    <cellStyle name="40% - Accent6 2 5 4 3 2 2 2" xfId="40299" xr:uid="{92A993B2-4B6B-4AE6-BAA6-170B80EA58AE}"/>
    <cellStyle name="40% - Accent6 2 5 4 3 2 3" xfId="32696" xr:uid="{6EF4CFE3-CEA4-4D38-9021-9D2AA0370488}"/>
    <cellStyle name="40% - Accent6 2 5 4 3 3" xfId="25327" xr:uid="{AC142E1C-9FA7-4D7A-898D-700424EE8417}"/>
    <cellStyle name="40% - Accent6 2 5 4 3 3 2" xfId="40298" xr:uid="{B865DED3-DBE4-4001-A47D-28D5953E1DAB}"/>
    <cellStyle name="40% - Accent6 2 5 4 3 4" xfId="32695" xr:uid="{D8BDA206-D0D5-43A1-AF15-9B6F6168FC38}"/>
    <cellStyle name="40% - Accent6 2 5 4 4" xfId="7737" xr:uid="{00000000-0005-0000-0000-0000CD110000}"/>
    <cellStyle name="40% - Accent6 2 5 4 4 2" xfId="25329" xr:uid="{42EE4514-E91C-4D69-B7A3-09B94AE05DAD}"/>
    <cellStyle name="40% - Accent6 2 5 4 4 2 2" xfId="40300" xr:uid="{3B154CA2-7982-466E-B039-558009CA65E0}"/>
    <cellStyle name="40% - Accent6 2 5 4 4 3" xfId="32697" xr:uid="{38E3BA31-4E9D-4941-A2FD-DEC6D26D0D34}"/>
    <cellStyle name="40% - Accent6 2 5 4 5" xfId="25323" xr:uid="{F4C1D5A3-EC91-41DB-B495-70B7E80783BC}"/>
    <cellStyle name="40% - Accent6 2 5 4 5 2" xfId="40294" xr:uid="{D49AF06E-B1C7-4B5F-81BD-59A8A50D5355}"/>
    <cellStyle name="40% - Accent6 2 5 4 6" xfId="32691" xr:uid="{A55F75CF-EAAA-4DEE-B50E-16167B6C29B4}"/>
    <cellStyle name="40% - Accent6 2 5 5" xfId="7738" xr:uid="{00000000-0005-0000-0000-0000CE110000}"/>
    <cellStyle name="40% - Accent6 2 5 5 2" xfId="7739" xr:uid="{00000000-0005-0000-0000-0000CF110000}"/>
    <cellStyle name="40% - Accent6 2 5 5 2 2" xfId="25331" xr:uid="{17FC123C-2075-479E-950C-197C70DB7D60}"/>
    <cellStyle name="40% - Accent6 2 5 5 2 2 2" xfId="40302" xr:uid="{90CB712F-6AE4-4FC3-80EB-AE30DE6A514A}"/>
    <cellStyle name="40% - Accent6 2 5 5 2 3" xfId="32699" xr:uid="{5D7B0ADC-66AE-439B-A7EF-5A9A994390F6}"/>
    <cellStyle name="40% - Accent6 2 5 5 3" xfId="7740" xr:uid="{00000000-0005-0000-0000-0000D0110000}"/>
    <cellStyle name="40% - Accent6 2 5 5 3 2" xfId="25332" xr:uid="{C54EDEE7-1E5F-4234-8F09-233C8185B0FE}"/>
    <cellStyle name="40% - Accent6 2 5 5 3 2 2" xfId="40303" xr:uid="{EB8AB91E-C31A-4BCB-A414-66B3F86F9A06}"/>
    <cellStyle name="40% - Accent6 2 5 5 3 3" xfId="32700" xr:uid="{C5DE4441-4737-4167-97B2-7C7CCB5AB284}"/>
    <cellStyle name="40% - Accent6 2 5 5 4" xfId="25330" xr:uid="{CC013D47-DEE6-4968-AE3C-D51D23E46631}"/>
    <cellStyle name="40% - Accent6 2 5 5 4 2" xfId="40301" xr:uid="{A0AA0F4A-1D88-4F87-8453-EF58BC77AC77}"/>
    <cellStyle name="40% - Accent6 2 5 5 5" xfId="32698" xr:uid="{48F5FAE0-7930-4FB6-AA37-E818E2E58B78}"/>
    <cellStyle name="40% - Accent6 2 5 6" xfId="7741" xr:uid="{00000000-0005-0000-0000-0000D1110000}"/>
    <cellStyle name="40% - Accent6 2 5 6 2" xfId="25333" xr:uid="{5039C869-6F85-4AE8-A3F6-83732476B56A}"/>
    <cellStyle name="40% - Accent6 2 5 6 2 2" xfId="40304" xr:uid="{CE658E7F-1DE4-47B5-98B4-F614F5EFB90C}"/>
    <cellStyle name="40% - Accent6 2 5 6 3" xfId="32701" xr:uid="{FFD7D7AB-0DC5-4A8A-820C-FED1B95E5E07}"/>
    <cellStyle name="40% - Accent6 2 5 7" xfId="7742" xr:uid="{00000000-0005-0000-0000-0000D2110000}"/>
    <cellStyle name="40% - Accent6 2 5 7 2" xfId="7743" xr:uid="{00000000-0005-0000-0000-0000D3110000}"/>
    <cellStyle name="40% - Accent6 2 5 7 2 2" xfId="25335" xr:uid="{7B077F53-9A6D-4E50-8CA0-990E159986AE}"/>
    <cellStyle name="40% - Accent6 2 5 7 2 2 2" xfId="40306" xr:uid="{41DFD64F-B988-4214-832F-683898B48C85}"/>
    <cellStyle name="40% - Accent6 2 5 7 2 3" xfId="32703" xr:uid="{BEBBE8B6-2D23-4BAD-9640-590882C8CFDB}"/>
    <cellStyle name="40% - Accent6 2 5 7 3" xfId="25334" xr:uid="{39E2AA5C-47E0-40D0-AFE1-6DB859611D92}"/>
    <cellStyle name="40% - Accent6 2 5 7 3 2" xfId="40305" xr:uid="{2669C6A5-BF80-4749-AF53-FA3D5D5FBEF8}"/>
    <cellStyle name="40% - Accent6 2 5 7 4" xfId="32702" xr:uid="{7B4BA1E9-7885-4E82-B0C5-6B317726E0EF}"/>
    <cellStyle name="40% - Accent6 2 5 8" xfId="7744" xr:uid="{00000000-0005-0000-0000-0000D4110000}"/>
    <cellStyle name="40% - Accent6 2 5 8 2" xfId="25336" xr:uid="{23B113E1-D97F-4F2F-A028-B09D546E17EE}"/>
    <cellStyle name="40% - Accent6 2 5 8 2 2" xfId="40307" xr:uid="{154B4CD9-80C6-4206-8999-1E2A118E90AA}"/>
    <cellStyle name="40% - Accent6 2 5 8 3" xfId="32704" xr:uid="{F13866A2-1BEC-4B9E-AF3E-3C2377DE8B9C}"/>
    <cellStyle name="40% - Accent6 2 5 9" xfId="25293" xr:uid="{6E83D473-5E8C-4DA8-8208-1EC836840AE5}"/>
    <cellStyle name="40% - Accent6 2 5 9 2" xfId="40264" xr:uid="{C5BFB0EC-927B-4D3E-BB42-88E1121BC56E}"/>
    <cellStyle name="40% - Accent6 2 6" xfId="7745" xr:uid="{00000000-0005-0000-0000-0000D5110000}"/>
    <cellStyle name="40% - Accent6 2 6 10" xfId="32705" xr:uid="{6850B16F-6E82-45C8-A03F-A0BE45DEACCF}"/>
    <cellStyle name="40% - Accent6 2 6 2" xfId="7746" xr:uid="{00000000-0005-0000-0000-0000D6110000}"/>
    <cellStyle name="40% - Accent6 2 6 2 2" xfId="7747" xr:uid="{00000000-0005-0000-0000-0000D7110000}"/>
    <cellStyle name="40% - Accent6 2 6 2 2 2" xfId="7748" xr:uid="{00000000-0005-0000-0000-0000D8110000}"/>
    <cellStyle name="40% - Accent6 2 6 2 2 2 2" xfId="7749" xr:uid="{00000000-0005-0000-0000-0000D9110000}"/>
    <cellStyle name="40% - Accent6 2 6 2 2 2 2 2" xfId="25341" xr:uid="{B35E83CA-64F7-4ED9-84E7-2C757C886EC8}"/>
    <cellStyle name="40% - Accent6 2 6 2 2 2 2 2 2" xfId="40312" xr:uid="{909B6993-1172-4411-9B3E-59EA6581E5E2}"/>
    <cellStyle name="40% - Accent6 2 6 2 2 2 2 3" xfId="32709" xr:uid="{EEF6D262-4CC6-4023-9971-432F1112C772}"/>
    <cellStyle name="40% - Accent6 2 6 2 2 2 3" xfId="7750" xr:uid="{00000000-0005-0000-0000-0000DA110000}"/>
    <cellStyle name="40% - Accent6 2 6 2 2 2 3 2" xfId="25342" xr:uid="{5C342EBE-F7E7-4BA3-B6E7-4C62FA520D7B}"/>
    <cellStyle name="40% - Accent6 2 6 2 2 2 3 2 2" xfId="40313" xr:uid="{1EF30FD1-3932-486E-8036-BBCBD92E65D5}"/>
    <cellStyle name="40% - Accent6 2 6 2 2 2 3 3" xfId="32710" xr:uid="{0CCF08B2-A000-49DA-BA77-A0A580E001B4}"/>
    <cellStyle name="40% - Accent6 2 6 2 2 2 4" xfId="25340" xr:uid="{AE0FC923-5DB6-48A7-B22F-C3D8F419BC98}"/>
    <cellStyle name="40% - Accent6 2 6 2 2 2 4 2" xfId="40311" xr:uid="{EC6D238A-DE14-444B-8FCC-8FD6D5529349}"/>
    <cellStyle name="40% - Accent6 2 6 2 2 2 5" xfId="32708" xr:uid="{C36E1CF2-B501-492E-96A8-C97F4E229EE5}"/>
    <cellStyle name="40% - Accent6 2 6 2 2 3" xfId="7751" xr:uid="{00000000-0005-0000-0000-0000DB110000}"/>
    <cellStyle name="40% - Accent6 2 6 2 2 3 2" xfId="7752" xr:uid="{00000000-0005-0000-0000-0000DC110000}"/>
    <cellStyle name="40% - Accent6 2 6 2 2 3 2 2" xfId="25344" xr:uid="{CDEE53CC-62FD-40B1-8834-15EDC4D5CCCE}"/>
    <cellStyle name="40% - Accent6 2 6 2 2 3 2 2 2" xfId="40315" xr:uid="{F50D8AC4-0D1D-46C7-A4C3-B5667FCBB576}"/>
    <cellStyle name="40% - Accent6 2 6 2 2 3 2 3" xfId="32712" xr:uid="{1E931DE5-7033-4F77-B097-32EA83D086C6}"/>
    <cellStyle name="40% - Accent6 2 6 2 2 3 3" xfId="25343" xr:uid="{0672CF47-FA64-4983-B422-EFB3FD4234F4}"/>
    <cellStyle name="40% - Accent6 2 6 2 2 3 3 2" xfId="40314" xr:uid="{8B1D4FF9-CE1A-45EC-80BD-930B26C18705}"/>
    <cellStyle name="40% - Accent6 2 6 2 2 3 4" xfId="32711" xr:uid="{5CD9918D-F62F-48F9-B07C-0AB637085398}"/>
    <cellStyle name="40% - Accent6 2 6 2 2 4" xfId="7753" xr:uid="{00000000-0005-0000-0000-0000DD110000}"/>
    <cellStyle name="40% - Accent6 2 6 2 2 4 2" xfId="25345" xr:uid="{AE36C144-268D-43AD-8FC7-679CDF9C239C}"/>
    <cellStyle name="40% - Accent6 2 6 2 2 4 2 2" xfId="40316" xr:uid="{3C8DC1B0-ED32-40D5-801C-DA408E21850B}"/>
    <cellStyle name="40% - Accent6 2 6 2 2 4 3" xfId="32713" xr:uid="{C1C669B1-7F95-4C0A-BE1D-DD035D6F79A1}"/>
    <cellStyle name="40% - Accent6 2 6 2 2 5" xfId="25339" xr:uid="{35600271-9842-4198-80C3-671414D19DC7}"/>
    <cellStyle name="40% - Accent6 2 6 2 2 5 2" xfId="40310" xr:uid="{9D288CAA-88C6-49CD-8BD6-5BDB1A6AD029}"/>
    <cellStyle name="40% - Accent6 2 6 2 2 6" xfId="32707" xr:uid="{F4345481-F632-42CC-96E2-FE00096837D0}"/>
    <cellStyle name="40% - Accent6 2 6 2 3" xfId="7754" xr:uid="{00000000-0005-0000-0000-0000DE110000}"/>
    <cellStyle name="40% - Accent6 2 6 2 3 2" xfId="7755" xr:uid="{00000000-0005-0000-0000-0000DF110000}"/>
    <cellStyle name="40% - Accent6 2 6 2 3 2 2" xfId="7756" xr:uid="{00000000-0005-0000-0000-0000E0110000}"/>
    <cellStyle name="40% - Accent6 2 6 2 3 2 2 2" xfId="25348" xr:uid="{A1647177-72D6-4039-9368-D20A48C2AF90}"/>
    <cellStyle name="40% - Accent6 2 6 2 3 2 2 2 2" xfId="40319" xr:uid="{B5B93ACC-473F-428E-9D7A-9C05D6279D8E}"/>
    <cellStyle name="40% - Accent6 2 6 2 3 2 2 3" xfId="32716" xr:uid="{4E8D7110-C0A7-4E2C-9A37-5C4597748060}"/>
    <cellStyle name="40% - Accent6 2 6 2 3 2 3" xfId="7757" xr:uid="{00000000-0005-0000-0000-0000E1110000}"/>
    <cellStyle name="40% - Accent6 2 6 2 3 2 3 2" xfId="25349" xr:uid="{7FC32B8A-2876-4330-BBDF-7E78AA7D8228}"/>
    <cellStyle name="40% - Accent6 2 6 2 3 2 3 2 2" xfId="40320" xr:uid="{6D190229-54DC-41DA-8193-37CAC0BBD51A}"/>
    <cellStyle name="40% - Accent6 2 6 2 3 2 3 3" xfId="32717" xr:uid="{85894FC9-5F66-4D84-9AA2-1F82D3AAE1D2}"/>
    <cellStyle name="40% - Accent6 2 6 2 3 2 4" xfId="25347" xr:uid="{D32D8A25-D7E3-4815-9D89-39A26A34B671}"/>
    <cellStyle name="40% - Accent6 2 6 2 3 2 4 2" xfId="40318" xr:uid="{C2CA340D-22DC-44DC-9D34-E9F36E7735E9}"/>
    <cellStyle name="40% - Accent6 2 6 2 3 2 5" xfId="32715" xr:uid="{30B79DC7-0C6E-4096-B2D5-5DBBE62BE19D}"/>
    <cellStyle name="40% - Accent6 2 6 2 3 3" xfId="7758" xr:uid="{00000000-0005-0000-0000-0000E2110000}"/>
    <cellStyle name="40% - Accent6 2 6 2 3 3 2" xfId="7759" xr:uid="{00000000-0005-0000-0000-0000E3110000}"/>
    <cellStyle name="40% - Accent6 2 6 2 3 3 2 2" xfId="25351" xr:uid="{590694D6-5DE2-4DB9-858C-FB0FA9DFB676}"/>
    <cellStyle name="40% - Accent6 2 6 2 3 3 2 2 2" xfId="40322" xr:uid="{027F8946-D676-46EA-9FA0-98B52A4864E7}"/>
    <cellStyle name="40% - Accent6 2 6 2 3 3 2 3" xfId="32719" xr:uid="{B3584CF1-4E85-4DF6-B28C-181C7130FC63}"/>
    <cellStyle name="40% - Accent6 2 6 2 3 3 3" xfId="25350" xr:uid="{99B2E818-7FDE-451A-8AD1-179EA6531D12}"/>
    <cellStyle name="40% - Accent6 2 6 2 3 3 3 2" xfId="40321" xr:uid="{9670C41C-2802-46B6-8B05-887FCA19A929}"/>
    <cellStyle name="40% - Accent6 2 6 2 3 3 4" xfId="32718" xr:uid="{02D6037F-C03A-4969-A24F-FBD869B2F653}"/>
    <cellStyle name="40% - Accent6 2 6 2 3 4" xfId="7760" xr:uid="{00000000-0005-0000-0000-0000E4110000}"/>
    <cellStyle name="40% - Accent6 2 6 2 3 4 2" xfId="25352" xr:uid="{D2F46D16-93CC-40CB-AFE8-999F0AB153EC}"/>
    <cellStyle name="40% - Accent6 2 6 2 3 4 2 2" xfId="40323" xr:uid="{2E0CBC5D-99B3-4E21-A462-2058A3FFA0D4}"/>
    <cellStyle name="40% - Accent6 2 6 2 3 4 3" xfId="32720" xr:uid="{468F37C3-720A-4B17-A665-57F254329D9A}"/>
    <cellStyle name="40% - Accent6 2 6 2 3 5" xfId="25346" xr:uid="{27765240-4ED5-4D78-95E7-F2DE01A2F38F}"/>
    <cellStyle name="40% - Accent6 2 6 2 3 5 2" xfId="40317" xr:uid="{9ECBC196-F4E2-4F61-BC4B-5DF87760FC60}"/>
    <cellStyle name="40% - Accent6 2 6 2 3 6" xfId="32714" xr:uid="{27E0C8A7-54E3-4D02-9F2C-2A19F3838977}"/>
    <cellStyle name="40% - Accent6 2 6 2 4" xfId="7761" xr:uid="{00000000-0005-0000-0000-0000E5110000}"/>
    <cellStyle name="40% - Accent6 2 6 2 4 2" xfId="7762" xr:uid="{00000000-0005-0000-0000-0000E6110000}"/>
    <cellStyle name="40% - Accent6 2 6 2 4 2 2" xfId="25354" xr:uid="{E8332529-94C9-4263-B22F-DFA00A96DDFD}"/>
    <cellStyle name="40% - Accent6 2 6 2 4 2 2 2" xfId="40325" xr:uid="{CBB635B0-170F-4CE5-8CB5-96146CE88CAD}"/>
    <cellStyle name="40% - Accent6 2 6 2 4 2 3" xfId="32722" xr:uid="{56F65486-6577-4718-A3A5-A809D5D5A5CB}"/>
    <cellStyle name="40% - Accent6 2 6 2 4 3" xfId="7763" xr:uid="{00000000-0005-0000-0000-0000E7110000}"/>
    <cellStyle name="40% - Accent6 2 6 2 4 3 2" xfId="25355" xr:uid="{0705175E-9B2E-46FD-9824-3716F8CAB53B}"/>
    <cellStyle name="40% - Accent6 2 6 2 4 3 2 2" xfId="40326" xr:uid="{4A308FC1-C861-479A-A6AF-B7FB3B6044FE}"/>
    <cellStyle name="40% - Accent6 2 6 2 4 3 3" xfId="32723" xr:uid="{5A9C2B0B-0EF0-48B3-96A6-7409BB65DAF6}"/>
    <cellStyle name="40% - Accent6 2 6 2 4 4" xfId="25353" xr:uid="{91C5D0B9-1244-444A-B196-7AC66DA580A6}"/>
    <cellStyle name="40% - Accent6 2 6 2 4 4 2" xfId="40324" xr:uid="{D3E83320-A665-46DD-86C1-B4B5DEB78F80}"/>
    <cellStyle name="40% - Accent6 2 6 2 4 5" xfId="32721" xr:uid="{5117F661-7E33-4FE4-AAFB-1DCF7B707A29}"/>
    <cellStyle name="40% - Accent6 2 6 2 5" xfId="7764" xr:uid="{00000000-0005-0000-0000-0000E8110000}"/>
    <cellStyle name="40% - Accent6 2 6 2 5 2" xfId="25356" xr:uid="{F7ECF6AE-3D9D-4CE5-8885-9571BAEE5B4A}"/>
    <cellStyle name="40% - Accent6 2 6 2 5 2 2" xfId="40327" xr:uid="{9A957274-90E6-45F7-9612-78A7C595E611}"/>
    <cellStyle name="40% - Accent6 2 6 2 5 3" xfId="32724" xr:uid="{74CF9E5F-97FB-4CC1-AA26-C80FDAA02F5A}"/>
    <cellStyle name="40% - Accent6 2 6 2 6" xfId="7765" xr:uid="{00000000-0005-0000-0000-0000E9110000}"/>
    <cellStyle name="40% - Accent6 2 6 2 6 2" xfId="7766" xr:uid="{00000000-0005-0000-0000-0000EA110000}"/>
    <cellStyle name="40% - Accent6 2 6 2 6 2 2" xfId="25358" xr:uid="{68F3D23C-3A83-4DF8-B4CA-9D9C6E030AA7}"/>
    <cellStyle name="40% - Accent6 2 6 2 6 2 2 2" xfId="40329" xr:uid="{2E30A593-F395-4EE3-BCB5-E72437D2FD05}"/>
    <cellStyle name="40% - Accent6 2 6 2 6 2 3" xfId="32726" xr:uid="{E556254A-51AE-4FED-B135-70712EDDD5F4}"/>
    <cellStyle name="40% - Accent6 2 6 2 6 3" xfId="25357" xr:uid="{EBBE02AB-6E55-4FC8-88E3-270B0FA1B444}"/>
    <cellStyle name="40% - Accent6 2 6 2 6 3 2" xfId="40328" xr:uid="{36290C81-1A10-4AC7-BB39-B1116BB251EB}"/>
    <cellStyle name="40% - Accent6 2 6 2 6 4" xfId="32725" xr:uid="{E725741E-FC44-4B66-91D4-A012853881C6}"/>
    <cellStyle name="40% - Accent6 2 6 2 7" xfId="7767" xr:uid="{00000000-0005-0000-0000-0000EB110000}"/>
    <cellStyle name="40% - Accent6 2 6 2 7 2" xfId="25359" xr:uid="{FC571E67-361A-4DF6-B72E-1BD415CCEC33}"/>
    <cellStyle name="40% - Accent6 2 6 2 7 2 2" xfId="40330" xr:uid="{68BAE204-203D-4587-B163-DBE94BCA68A7}"/>
    <cellStyle name="40% - Accent6 2 6 2 7 3" xfId="32727" xr:uid="{967F01B3-2CF8-4195-B443-1F3BB65FF409}"/>
    <cellStyle name="40% - Accent6 2 6 2 8" xfId="25338" xr:uid="{1E298F8C-6C52-4F46-9DF2-6EE040F19BE5}"/>
    <cellStyle name="40% - Accent6 2 6 2 8 2" xfId="40309" xr:uid="{AE8467E1-F5C1-4E9A-941E-91BB47883E0D}"/>
    <cellStyle name="40% - Accent6 2 6 2 9" xfId="32706" xr:uid="{C5505322-BFCB-4648-B94F-B61A5CFB193B}"/>
    <cellStyle name="40% - Accent6 2 6 3" xfId="7768" xr:uid="{00000000-0005-0000-0000-0000EC110000}"/>
    <cellStyle name="40% - Accent6 2 6 3 2" xfId="7769" xr:uid="{00000000-0005-0000-0000-0000ED110000}"/>
    <cellStyle name="40% - Accent6 2 6 3 2 2" xfId="7770" xr:uid="{00000000-0005-0000-0000-0000EE110000}"/>
    <cellStyle name="40% - Accent6 2 6 3 2 2 2" xfId="25362" xr:uid="{FBB3C818-2B6B-42EF-855A-8FA09BEE5CF4}"/>
    <cellStyle name="40% - Accent6 2 6 3 2 2 2 2" xfId="40333" xr:uid="{9B571C38-71DF-4888-BBCC-3D40803044D5}"/>
    <cellStyle name="40% - Accent6 2 6 3 2 2 3" xfId="32730" xr:uid="{07CBEA41-1079-4958-B58F-830453F4BE20}"/>
    <cellStyle name="40% - Accent6 2 6 3 2 3" xfId="7771" xr:uid="{00000000-0005-0000-0000-0000EF110000}"/>
    <cellStyle name="40% - Accent6 2 6 3 2 3 2" xfId="25363" xr:uid="{39FC9DF6-6FD1-43AE-A534-734CB98F5F58}"/>
    <cellStyle name="40% - Accent6 2 6 3 2 3 2 2" xfId="40334" xr:uid="{E32C63D1-EA17-4C82-862D-F7363BB0A918}"/>
    <cellStyle name="40% - Accent6 2 6 3 2 3 3" xfId="32731" xr:uid="{0E216D5B-1248-4335-843C-CF273C742636}"/>
    <cellStyle name="40% - Accent6 2 6 3 2 4" xfId="25361" xr:uid="{40FEC28A-A97B-4F0D-A019-C16EA3C6D456}"/>
    <cellStyle name="40% - Accent6 2 6 3 2 4 2" xfId="40332" xr:uid="{400B9EC0-D2B7-4066-BC47-0BCB1FDA8435}"/>
    <cellStyle name="40% - Accent6 2 6 3 2 5" xfId="32729" xr:uid="{16112BAF-3101-4734-995B-7EF6EED9C893}"/>
    <cellStyle name="40% - Accent6 2 6 3 3" xfId="7772" xr:uid="{00000000-0005-0000-0000-0000F0110000}"/>
    <cellStyle name="40% - Accent6 2 6 3 3 2" xfId="7773" xr:uid="{00000000-0005-0000-0000-0000F1110000}"/>
    <cellStyle name="40% - Accent6 2 6 3 3 2 2" xfId="25365" xr:uid="{E6DEB127-54AF-4431-A673-2E836FAD810B}"/>
    <cellStyle name="40% - Accent6 2 6 3 3 2 2 2" xfId="40336" xr:uid="{EC764F4A-4445-4C83-BE1D-3E375069B535}"/>
    <cellStyle name="40% - Accent6 2 6 3 3 2 3" xfId="32733" xr:uid="{F28A7C5F-8808-4AEE-BDB2-976652BC73E3}"/>
    <cellStyle name="40% - Accent6 2 6 3 3 3" xfId="25364" xr:uid="{41E5B713-D086-4564-8371-4F68B3D0783E}"/>
    <cellStyle name="40% - Accent6 2 6 3 3 3 2" xfId="40335" xr:uid="{6BEAFC73-95A6-41DA-B9CE-30D08D82C8E9}"/>
    <cellStyle name="40% - Accent6 2 6 3 3 4" xfId="32732" xr:uid="{1EFD8448-747C-43DF-A5DD-BD5664EAC196}"/>
    <cellStyle name="40% - Accent6 2 6 3 4" xfId="7774" xr:uid="{00000000-0005-0000-0000-0000F2110000}"/>
    <cellStyle name="40% - Accent6 2 6 3 4 2" xfId="25366" xr:uid="{ED5CB970-BD1C-4768-8AD7-CEAA39EDD196}"/>
    <cellStyle name="40% - Accent6 2 6 3 4 2 2" xfId="40337" xr:uid="{586DAC16-FB55-44F9-BFA0-DAE86B0474A2}"/>
    <cellStyle name="40% - Accent6 2 6 3 4 3" xfId="32734" xr:uid="{D2C353E1-CB82-48E8-8455-048C542F1060}"/>
    <cellStyle name="40% - Accent6 2 6 3 5" xfId="25360" xr:uid="{9B83039A-8035-4F00-942F-BEF93BBDB147}"/>
    <cellStyle name="40% - Accent6 2 6 3 5 2" xfId="40331" xr:uid="{376ACFE8-C703-4A11-9A9E-D124F345C7DD}"/>
    <cellStyle name="40% - Accent6 2 6 3 6" xfId="32728" xr:uid="{932D62F0-8EEE-40BB-9A7D-2A258075C328}"/>
    <cellStyle name="40% - Accent6 2 6 4" xfId="7775" xr:uid="{00000000-0005-0000-0000-0000F3110000}"/>
    <cellStyle name="40% - Accent6 2 6 4 2" xfId="7776" xr:uid="{00000000-0005-0000-0000-0000F4110000}"/>
    <cellStyle name="40% - Accent6 2 6 4 2 2" xfId="7777" xr:uid="{00000000-0005-0000-0000-0000F5110000}"/>
    <cellStyle name="40% - Accent6 2 6 4 2 2 2" xfId="25369" xr:uid="{867B5BD9-C578-4F29-955E-73F48790F1E0}"/>
    <cellStyle name="40% - Accent6 2 6 4 2 2 2 2" xfId="40340" xr:uid="{E8BF86B1-1A96-4756-BDCE-E86E3EB428BB}"/>
    <cellStyle name="40% - Accent6 2 6 4 2 2 3" xfId="32737" xr:uid="{02F98F3E-DABA-4E16-8AA3-01420414DCCB}"/>
    <cellStyle name="40% - Accent6 2 6 4 2 3" xfId="7778" xr:uid="{00000000-0005-0000-0000-0000F6110000}"/>
    <cellStyle name="40% - Accent6 2 6 4 2 3 2" xfId="25370" xr:uid="{AB3C143C-BD7E-4767-8D02-087A96E9F0D3}"/>
    <cellStyle name="40% - Accent6 2 6 4 2 3 2 2" xfId="40341" xr:uid="{A967BBB2-83D7-43C7-BFF9-F6E59510396F}"/>
    <cellStyle name="40% - Accent6 2 6 4 2 3 3" xfId="32738" xr:uid="{0E290ECE-BC51-4238-87B6-D03918E9DA1F}"/>
    <cellStyle name="40% - Accent6 2 6 4 2 4" xfId="25368" xr:uid="{E1381149-3AD1-421E-BF46-9C9C7F8D1F5F}"/>
    <cellStyle name="40% - Accent6 2 6 4 2 4 2" xfId="40339" xr:uid="{E790790B-C890-4331-B300-335621BA1933}"/>
    <cellStyle name="40% - Accent6 2 6 4 2 5" xfId="32736" xr:uid="{C2EFC549-2A48-4A30-92BD-3FBA3896EDFF}"/>
    <cellStyle name="40% - Accent6 2 6 4 3" xfId="7779" xr:uid="{00000000-0005-0000-0000-0000F7110000}"/>
    <cellStyle name="40% - Accent6 2 6 4 3 2" xfId="7780" xr:uid="{00000000-0005-0000-0000-0000F8110000}"/>
    <cellStyle name="40% - Accent6 2 6 4 3 2 2" xfId="25372" xr:uid="{0C5087CA-477D-44F9-AFF8-F648906D81F8}"/>
    <cellStyle name="40% - Accent6 2 6 4 3 2 2 2" xfId="40343" xr:uid="{A11AD300-EF76-41EA-B04E-53BC5FBCD97D}"/>
    <cellStyle name="40% - Accent6 2 6 4 3 2 3" xfId="32740" xr:uid="{E982EF35-8ED0-4F60-BE06-7188B895FC5F}"/>
    <cellStyle name="40% - Accent6 2 6 4 3 3" xfId="25371" xr:uid="{D3B1CC8E-58FD-4664-BBF6-901DD2B6BAFF}"/>
    <cellStyle name="40% - Accent6 2 6 4 3 3 2" xfId="40342" xr:uid="{4858550E-EB97-42D7-9D8A-73335F92BF23}"/>
    <cellStyle name="40% - Accent6 2 6 4 3 4" xfId="32739" xr:uid="{63D6CD08-6DEF-48B9-ABD0-38B0083E35CC}"/>
    <cellStyle name="40% - Accent6 2 6 4 4" xfId="7781" xr:uid="{00000000-0005-0000-0000-0000F9110000}"/>
    <cellStyle name="40% - Accent6 2 6 4 4 2" xfId="25373" xr:uid="{935D3BE2-A5BE-454B-BD2F-D946894503F1}"/>
    <cellStyle name="40% - Accent6 2 6 4 4 2 2" xfId="40344" xr:uid="{A304299B-D9FD-45CD-98E7-51A0358F4A7E}"/>
    <cellStyle name="40% - Accent6 2 6 4 4 3" xfId="32741" xr:uid="{57E5D299-3FFE-4826-9241-6DF47A980D20}"/>
    <cellStyle name="40% - Accent6 2 6 4 5" xfId="25367" xr:uid="{171DACDA-7CB4-48D4-A6B6-998335A3B155}"/>
    <cellStyle name="40% - Accent6 2 6 4 5 2" xfId="40338" xr:uid="{B61F4B1A-DA5B-4ED4-BE2D-D10715FDDCA0}"/>
    <cellStyle name="40% - Accent6 2 6 4 6" xfId="32735" xr:uid="{CDC75831-ABF0-428E-94EB-D0216AFAAEC1}"/>
    <cellStyle name="40% - Accent6 2 6 5" xfId="7782" xr:uid="{00000000-0005-0000-0000-0000FA110000}"/>
    <cellStyle name="40% - Accent6 2 6 5 2" xfId="7783" xr:uid="{00000000-0005-0000-0000-0000FB110000}"/>
    <cellStyle name="40% - Accent6 2 6 5 2 2" xfId="25375" xr:uid="{E85ADE01-DA50-4A89-B446-30677D280D53}"/>
    <cellStyle name="40% - Accent6 2 6 5 2 2 2" xfId="40346" xr:uid="{55869E3F-796D-40F8-B89D-2F41079490CC}"/>
    <cellStyle name="40% - Accent6 2 6 5 2 3" xfId="32743" xr:uid="{4780E926-7E56-44C5-B022-DA62A05DAD88}"/>
    <cellStyle name="40% - Accent6 2 6 5 3" xfId="7784" xr:uid="{00000000-0005-0000-0000-0000FC110000}"/>
    <cellStyle name="40% - Accent6 2 6 5 3 2" xfId="25376" xr:uid="{6308ACDF-53C8-4DBD-AC81-3F47B1179773}"/>
    <cellStyle name="40% - Accent6 2 6 5 3 2 2" xfId="40347" xr:uid="{BFC0AFF4-FFA9-4D17-9426-FE0D1D1271BA}"/>
    <cellStyle name="40% - Accent6 2 6 5 3 3" xfId="32744" xr:uid="{7A2F4541-01FD-4F2D-BCB9-D2F1001B19B9}"/>
    <cellStyle name="40% - Accent6 2 6 5 4" xfId="25374" xr:uid="{A6E6F37B-904A-41B7-B18B-DABF2E8CBC9C}"/>
    <cellStyle name="40% - Accent6 2 6 5 4 2" xfId="40345" xr:uid="{DB1FD551-BB0D-44DC-92B3-B0C7BD50AC3D}"/>
    <cellStyle name="40% - Accent6 2 6 5 5" xfId="32742" xr:uid="{0A95534F-5C0E-452A-82DB-E4DD8A58ABFB}"/>
    <cellStyle name="40% - Accent6 2 6 6" xfId="7785" xr:uid="{00000000-0005-0000-0000-0000FD110000}"/>
    <cellStyle name="40% - Accent6 2 6 6 2" xfId="25377" xr:uid="{7077499F-70A8-47B5-ADE0-E4A4DDC58AA4}"/>
    <cellStyle name="40% - Accent6 2 6 6 2 2" xfId="40348" xr:uid="{0363C058-BB68-41DA-A20D-D66403F1CD6F}"/>
    <cellStyle name="40% - Accent6 2 6 6 3" xfId="32745" xr:uid="{64B84842-A31C-4F73-8297-CD9D109D9695}"/>
    <cellStyle name="40% - Accent6 2 6 7" xfId="7786" xr:uid="{00000000-0005-0000-0000-0000FE110000}"/>
    <cellStyle name="40% - Accent6 2 6 7 2" xfId="7787" xr:uid="{00000000-0005-0000-0000-0000FF110000}"/>
    <cellStyle name="40% - Accent6 2 6 7 2 2" xfId="25379" xr:uid="{5BB5E930-4B5C-4521-A9FB-A737F2877C5C}"/>
    <cellStyle name="40% - Accent6 2 6 7 2 2 2" xfId="40350" xr:uid="{87487EB0-6840-4AB2-9473-ED6E089D5EF3}"/>
    <cellStyle name="40% - Accent6 2 6 7 2 3" xfId="32747" xr:uid="{5E557F45-6FBD-442F-AC5E-E900FCA2BB83}"/>
    <cellStyle name="40% - Accent6 2 6 7 3" xfId="25378" xr:uid="{04343C88-1558-42B3-B3D6-02D46C70E675}"/>
    <cellStyle name="40% - Accent6 2 6 7 3 2" xfId="40349" xr:uid="{C2BC7F93-8765-40DE-8B33-3D09CED2725E}"/>
    <cellStyle name="40% - Accent6 2 6 7 4" xfId="32746" xr:uid="{4FB9F3AF-176E-4BDC-B4F7-B974FEF17DAE}"/>
    <cellStyle name="40% - Accent6 2 6 8" xfId="7788" xr:uid="{00000000-0005-0000-0000-000000120000}"/>
    <cellStyle name="40% - Accent6 2 6 8 2" xfId="25380" xr:uid="{C8652645-96C5-4F47-8CCD-6F3839E11EED}"/>
    <cellStyle name="40% - Accent6 2 6 8 2 2" xfId="40351" xr:uid="{D64346FB-50FE-495F-8CB8-C5082971A5DB}"/>
    <cellStyle name="40% - Accent6 2 6 8 3" xfId="32748" xr:uid="{B482474B-9A1A-4C14-A577-0FC7C39A8702}"/>
    <cellStyle name="40% - Accent6 2 6 9" xfId="25337" xr:uid="{BB0F9BCF-B764-4467-A181-B5ABCC3AD97C}"/>
    <cellStyle name="40% - Accent6 2 6 9 2" xfId="40308" xr:uid="{C962F8A8-3898-44EF-8EA9-482A081D9246}"/>
    <cellStyle name="40% - Accent6 2 7" xfId="7789" xr:uid="{00000000-0005-0000-0000-000001120000}"/>
    <cellStyle name="40% - Accent6 2 7 2" xfId="7790" xr:uid="{00000000-0005-0000-0000-000002120000}"/>
    <cellStyle name="40% - Accent6 2 7 2 2" xfId="7791" xr:uid="{00000000-0005-0000-0000-000003120000}"/>
    <cellStyle name="40% - Accent6 2 7 2 2 2" xfId="25383" xr:uid="{02E81EDE-EB31-458D-B64F-28BCDCFA98F3}"/>
    <cellStyle name="40% - Accent6 2 7 2 2 2 2" xfId="40354" xr:uid="{B8443E37-F7AE-454C-B305-52D9A29B72E0}"/>
    <cellStyle name="40% - Accent6 2 7 2 2 3" xfId="32751" xr:uid="{B3C38107-4B39-4B2D-B343-A7EE1DEB8922}"/>
    <cellStyle name="40% - Accent6 2 7 2 3" xfId="7792" xr:uid="{00000000-0005-0000-0000-000004120000}"/>
    <cellStyle name="40% - Accent6 2 7 2 3 2" xfId="25384" xr:uid="{7F22216C-90E8-454D-A40C-FD9D70C144C4}"/>
    <cellStyle name="40% - Accent6 2 7 2 3 2 2" xfId="40355" xr:uid="{91952BD9-7EDF-4027-8881-3B9A92F79E59}"/>
    <cellStyle name="40% - Accent6 2 7 2 3 3" xfId="32752" xr:uid="{30947E41-9B9E-4220-A520-21A90C82984B}"/>
    <cellStyle name="40% - Accent6 2 7 2 4" xfId="25382" xr:uid="{65B08C51-6ED1-4BF4-8F8A-FE34003A0C03}"/>
    <cellStyle name="40% - Accent6 2 7 2 4 2" xfId="40353" xr:uid="{A7CD6E1D-A060-490E-B142-78195D88D8D5}"/>
    <cellStyle name="40% - Accent6 2 7 2 5" xfId="32750" xr:uid="{114E5F45-A39D-4BFB-AC7C-D32C9AFA7872}"/>
    <cellStyle name="40% - Accent6 2 7 3" xfId="7793" xr:uid="{00000000-0005-0000-0000-000005120000}"/>
    <cellStyle name="40% - Accent6 2 7 3 2" xfId="7794" xr:uid="{00000000-0005-0000-0000-000006120000}"/>
    <cellStyle name="40% - Accent6 2 7 3 2 2" xfId="25386" xr:uid="{DB0FF7C1-5216-4D4C-A402-43E736B4D722}"/>
    <cellStyle name="40% - Accent6 2 7 3 2 2 2" xfId="40357" xr:uid="{A9478DA0-0644-4F49-98A0-4ED47B131564}"/>
    <cellStyle name="40% - Accent6 2 7 3 2 3" xfId="32754" xr:uid="{4674860C-C177-4297-A36E-83AEDA1F7837}"/>
    <cellStyle name="40% - Accent6 2 7 3 3" xfId="25385" xr:uid="{220C8500-573F-4767-8C9B-50615820052C}"/>
    <cellStyle name="40% - Accent6 2 7 3 3 2" xfId="40356" xr:uid="{E2B05EEB-A430-4B4C-9038-49C7CBA5CE2A}"/>
    <cellStyle name="40% - Accent6 2 7 3 4" xfId="32753" xr:uid="{808806BB-338E-4633-9D65-80A976A7208D}"/>
    <cellStyle name="40% - Accent6 2 7 4" xfId="7795" xr:uid="{00000000-0005-0000-0000-000007120000}"/>
    <cellStyle name="40% - Accent6 2 7 4 2" xfId="25387" xr:uid="{8B26D7D1-E3CD-4A17-A94B-85473A53B8C8}"/>
    <cellStyle name="40% - Accent6 2 7 4 2 2" xfId="40358" xr:uid="{9B66134B-C16D-49A4-9556-1B1535D70E46}"/>
    <cellStyle name="40% - Accent6 2 7 4 3" xfId="32755" xr:uid="{C1A845E3-0B86-415A-B563-9E0C64F2DC15}"/>
    <cellStyle name="40% - Accent6 2 7 5" xfId="25381" xr:uid="{693044F0-1B6D-4E01-B578-7E0CCB942D7D}"/>
    <cellStyle name="40% - Accent6 2 7 5 2" xfId="40352" xr:uid="{D9112DFF-C853-41E4-8E80-93C4087EE1EF}"/>
    <cellStyle name="40% - Accent6 2 7 6" xfId="32749" xr:uid="{139B6E38-B6FD-4EA1-9FF6-E3967D608768}"/>
    <cellStyle name="40% - Accent6 3" xfId="252" xr:uid="{00000000-0005-0000-0000-00005B000000}"/>
    <cellStyle name="40% - Accent6 3 10" xfId="7796" xr:uid="{00000000-0005-0000-0000-000008120000}"/>
    <cellStyle name="40% - Accent6 3 10 2" xfId="25388" xr:uid="{078A8BA7-B873-4BB2-A783-E1B26FE9F98A}"/>
    <cellStyle name="40% - Accent6 3 10 2 2" xfId="40359" xr:uid="{3A79BE92-A991-4D56-8B41-13B8A5AF25E8}"/>
    <cellStyle name="40% - Accent6 3 10 3" xfId="32756" xr:uid="{9BD4D42A-B6C5-4F8C-8C24-AD1BC2D6319C}"/>
    <cellStyle name="40% - Accent6 3 2" xfId="7797" xr:uid="{00000000-0005-0000-0000-000009120000}"/>
    <cellStyle name="40% - Accent6 3 2 2" xfId="7798" xr:uid="{00000000-0005-0000-0000-00000A120000}"/>
    <cellStyle name="40% - Accent6 3 2 2 2" xfId="7799" xr:uid="{00000000-0005-0000-0000-00000B120000}"/>
    <cellStyle name="40% - Accent6 3 2 2 2 2" xfId="7800" xr:uid="{00000000-0005-0000-0000-00000C120000}"/>
    <cellStyle name="40% - Accent6 3 2 2 2 2 2" xfId="7801" xr:uid="{00000000-0005-0000-0000-00000D120000}"/>
    <cellStyle name="40% - Accent6 3 2 2 2 2 2 2" xfId="25392" xr:uid="{E787C5A6-B096-42C8-9E03-2D1D69FC7F46}"/>
    <cellStyle name="40% - Accent6 3 2 2 2 2 2 2 2" xfId="40363" xr:uid="{57778637-1C46-46C7-917E-B53566AE5604}"/>
    <cellStyle name="40% - Accent6 3 2 2 2 2 2 3" xfId="32760" xr:uid="{C350BA9D-9205-4EFB-8AEF-0331FC0F4CDA}"/>
    <cellStyle name="40% - Accent6 3 2 2 2 2 3" xfId="7802" xr:uid="{00000000-0005-0000-0000-00000E120000}"/>
    <cellStyle name="40% - Accent6 3 2 2 2 2 3 2" xfId="25393" xr:uid="{3904D3AF-38EB-46E8-BF68-D1F5FB801962}"/>
    <cellStyle name="40% - Accent6 3 2 2 2 2 3 2 2" xfId="40364" xr:uid="{C1BE4CB9-1AB5-4AC1-A8F7-FBD83AE8018A}"/>
    <cellStyle name="40% - Accent6 3 2 2 2 2 3 3" xfId="32761" xr:uid="{C7536A80-C252-4CDD-B2FB-52763A5E20AF}"/>
    <cellStyle name="40% - Accent6 3 2 2 2 2 4" xfId="25391" xr:uid="{7D857F98-4E07-4281-833B-57F9A67965BE}"/>
    <cellStyle name="40% - Accent6 3 2 2 2 2 4 2" xfId="40362" xr:uid="{05C53718-B8DF-449C-88E0-DE2E910F10D5}"/>
    <cellStyle name="40% - Accent6 3 2 2 2 2 5" xfId="32759" xr:uid="{9324BC8A-BFCD-47A1-8186-FADCEF34EAB9}"/>
    <cellStyle name="40% - Accent6 3 2 2 2 3" xfId="7803" xr:uid="{00000000-0005-0000-0000-00000F120000}"/>
    <cellStyle name="40% - Accent6 3 2 2 2 3 2" xfId="7804" xr:uid="{00000000-0005-0000-0000-000010120000}"/>
    <cellStyle name="40% - Accent6 3 2 2 2 3 2 2" xfId="25395" xr:uid="{49360B44-F384-46AB-94A9-89A0B09E2F74}"/>
    <cellStyle name="40% - Accent6 3 2 2 2 3 2 2 2" xfId="40366" xr:uid="{216E05ED-6119-47DC-B336-9B9107C7C026}"/>
    <cellStyle name="40% - Accent6 3 2 2 2 3 2 3" xfId="32763" xr:uid="{006035D7-BF94-4A25-81C6-E39FA91E513A}"/>
    <cellStyle name="40% - Accent6 3 2 2 2 3 3" xfId="25394" xr:uid="{882C9C56-65CA-439D-A76E-A6350FF7823E}"/>
    <cellStyle name="40% - Accent6 3 2 2 2 3 3 2" xfId="40365" xr:uid="{9907AC97-FCD8-49C1-8694-8F81D0628044}"/>
    <cellStyle name="40% - Accent6 3 2 2 2 3 4" xfId="32762" xr:uid="{3680BA0E-ED8D-4146-998D-D7FE643CA955}"/>
    <cellStyle name="40% - Accent6 3 2 2 2 4" xfId="7805" xr:uid="{00000000-0005-0000-0000-000011120000}"/>
    <cellStyle name="40% - Accent6 3 2 2 2 4 2" xfId="25396" xr:uid="{0E278058-8411-4A1A-BC01-8B794769685F}"/>
    <cellStyle name="40% - Accent6 3 2 2 2 4 2 2" xfId="40367" xr:uid="{8E1DB0A0-A48F-4CBE-822B-95C1FBDBE725}"/>
    <cellStyle name="40% - Accent6 3 2 2 2 4 3" xfId="32764" xr:uid="{1C085F23-DA94-4FA8-B764-8793D7510620}"/>
    <cellStyle name="40% - Accent6 3 2 2 2 5" xfId="25390" xr:uid="{66F54F22-AB4F-47B7-B695-0CE5678DFF4E}"/>
    <cellStyle name="40% - Accent6 3 2 2 2 5 2" xfId="40361" xr:uid="{1500E611-8852-47BA-9C56-68C64998A1B9}"/>
    <cellStyle name="40% - Accent6 3 2 2 2 6" xfId="32758" xr:uid="{59ABE52C-B891-454A-B307-A6364E86B9E6}"/>
    <cellStyle name="40% - Accent6 3 2 2 3" xfId="7806" xr:uid="{00000000-0005-0000-0000-000012120000}"/>
    <cellStyle name="40% - Accent6 3 2 2 3 2" xfId="7807" xr:uid="{00000000-0005-0000-0000-000013120000}"/>
    <cellStyle name="40% - Accent6 3 2 2 3 2 2" xfId="25398" xr:uid="{21992165-32DD-4693-B944-0D40D84917E4}"/>
    <cellStyle name="40% - Accent6 3 2 2 3 2 2 2" xfId="40369" xr:uid="{85FB2359-EBAA-43E5-B1F1-CD579C9304B0}"/>
    <cellStyle name="40% - Accent6 3 2 2 3 2 3" xfId="32766" xr:uid="{EB91DCE4-2924-47C1-9529-F4685516684C}"/>
    <cellStyle name="40% - Accent6 3 2 2 3 3" xfId="7808" xr:uid="{00000000-0005-0000-0000-000014120000}"/>
    <cellStyle name="40% - Accent6 3 2 2 3 3 2" xfId="25399" xr:uid="{5E2C3374-0043-442C-95F8-484CFAF4A58B}"/>
    <cellStyle name="40% - Accent6 3 2 2 3 3 2 2" xfId="40370" xr:uid="{3D93990F-AAB1-4AC4-A57A-EAD6CA79A5E2}"/>
    <cellStyle name="40% - Accent6 3 2 2 3 3 3" xfId="32767" xr:uid="{26FF2D2B-3BDF-4C66-89E6-F4B7DD0DBA30}"/>
    <cellStyle name="40% - Accent6 3 2 2 3 4" xfId="25397" xr:uid="{41374A50-1F0C-45E5-BDDE-04857C614434}"/>
    <cellStyle name="40% - Accent6 3 2 2 3 4 2" xfId="40368" xr:uid="{07604359-DC85-4970-A7E1-1195B6080E9C}"/>
    <cellStyle name="40% - Accent6 3 2 2 3 5" xfId="32765" xr:uid="{ABD6F0E4-1603-4E9A-B929-04A544710DED}"/>
    <cellStyle name="40% - Accent6 3 2 2 4" xfId="7809" xr:uid="{00000000-0005-0000-0000-000015120000}"/>
    <cellStyle name="40% - Accent6 3 2 2 4 2" xfId="25400" xr:uid="{19F93E14-8FDF-47F5-9864-409DF49E2D3E}"/>
    <cellStyle name="40% - Accent6 3 2 2 4 2 2" xfId="40371" xr:uid="{BEF74547-A7DF-4F37-BFDE-00F515E03604}"/>
    <cellStyle name="40% - Accent6 3 2 2 4 3" xfId="32768" xr:uid="{CF84ECEB-7B0C-4298-9DC5-E630BEA30DC7}"/>
    <cellStyle name="40% - Accent6 3 2 2 5" xfId="7810" xr:uid="{00000000-0005-0000-0000-000016120000}"/>
    <cellStyle name="40% - Accent6 3 2 2 5 2" xfId="7811" xr:uid="{00000000-0005-0000-0000-000017120000}"/>
    <cellStyle name="40% - Accent6 3 2 2 5 2 2" xfId="25402" xr:uid="{8D02D799-738E-43DE-9B6D-C66BE026095C}"/>
    <cellStyle name="40% - Accent6 3 2 2 5 2 2 2" xfId="40373" xr:uid="{4332C56C-EDD8-4093-8150-A649DDB41397}"/>
    <cellStyle name="40% - Accent6 3 2 2 5 2 3" xfId="32770" xr:uid="{0F2097A5-4AE5-4B3E-83C9-DF6C550B7F82}"/>
    <cellStyle name="40% - Accent6 3 2 2 5 3" xfId="25401" xr:uid="{21E81F14-9BE2-481F-A6BC-D5C35FEEE49C}"/>
    <cellStyle name="40% - Accent6 3 2 2 5 3 2" xfId="40372" xr:uid="{62A06EE3-0AE3-4D2C-972C-177F7A16461E}"/>
    <cellStyle name="40% - Accent6 3 2 2 5 4" xfId="32769" xr:uid="{797E02C1-7C5F-4560-A0A0-ADFC38F988C6}"/>
    <cellStyle name="40% - Accent6 3 2 2 6" xfId="7812" xr:uid="{00000000-0005-0000-0000-000018120000}"/>
    <cellStyle name="40% - Accent6 3 2 2 6 2" xfId="25403" xr:uid="{E601268A-FBBB-42DE-9198-639BF281FA00}"/>
    <cellStyle name="40% - Accent6 3 2 2 6 2 2" xfId="40374" xr:uid="{F5ED1493-DFA5-43F1-9D41-169C8E6AC09F}"/>
    <cellStyle name="40% - Accent6 3 2 2 6 3" xfId="32771" xr:uid="{4C3C2825-C28D-48AE-87AE-432674648B79}"/>
    <cellStyle name="40% - Accent6 3 2 2 7" xfId="25389" xr:uid="{B6B2F772-4E75-47A6-8AC2-53B41C1FE9E2}"/>
    <cellStyle name="40% - Accent6 3 2 2 7 2" xfId="40360" xr:uid="{555701C8-F18C-4453-A2D6-662AC555222C}"/>
    <cellStyle name="40% - Accent6 3 2 2 8" xfId="32757" xr:uid="{A7A55CB6-83E3-48CB-B8B1-D77716AE5CAC}"/>
    <cellStyle name="40% - Accent6 3 2 3" xfId="7813" xr:uid="{00000000-0005-0000-0000-000019120000}"/>
    <cellStyle name="40% - Accent6 3 2 3 2" xfId="7814" xr:uid="{00000000-0005-0000-0000-00001A120000}"/>
    <cellStyle name="40% - Accent6 3 2 3 2 2" xfId="7815" xr:uid="{00000000-0005-0000-0000-00001B120000}"/>
    <cellStyle name="40% - Accent6 3 2 3 2 2 2" xfId="25406" xr:uid="{3826A5B5-128C-4842-82AD-F98AFACCEE1D}"/>
    <cellStyle name="40% - Accent6 3 2 3 2 2 2 2" xfId="40377" xr:uid="{2366E22C-869F-4057-831A-B1B288C19F51}"/>
    <cellStyle name="40% - Accent6 3 2 3 2 2 3" xfId="32774" xr:uid="{529E4832-B7F2-4826-A652-78B46BB611B5}"/>
    <cellStyle name="40% - Accent6 3 2 3 2 3" xfId="7816" xr:uid="{00000000-0005-0000-0000-00001C120000}"/>
    <cellStyle name="40% - Accent6 3 2 3 2 3 2" xfId="25407" xr:uid="{2813087B-9E83-4536-AFB8-7F9438DB61D3}"/>
    <cellStyle name="40% - Accent6 3 2 3 2 3 2 2" xfId="40378" xr:uid="{4BF3F627-D452-4AF1-9755-3C1B3EC62B8B}"/>
    <cellStyle name="40% - Accent6 3 2 3 2 3 3" xfId="32775" xr:uid="{00D4BCF3-61E0-455C-8CC9-4F3B49F499F2}"/>
    <cellStyle name="40% - Accent6 3 2 3 2 4" xfId="25405" xr:uid="{82C2E5E7-2343-47AA-A9C7-6F428A685E31}"/>
    <cellStyle name="40% - Accent6 3 2 3 2 4 2" xfId="40376" xr:uid="{41B47337-0153-4340-BABA-3220A5DD5587}"/>
    <cellStyle name="40% - Accent6 3 2 3 2 5" xfId="32773" xr:uid="{5B5B080D-C615-4A0B-9EBB-084202ADEC5B}"/>
    <cellStyle name="40% - Accent6 3 2 3 3" xfId="7817" xr:uid="{00000000-0005-0000-0000-00001D120000}"/>
    <cellStyle name="40% - Accent6 3 2 3 3 2" xfId="7818" xr:uid="{00000000-0005-0000-0000-00001E120000}"/>
    <cellStyle name="40% - Accent6 3 2 3 3 2 2" xfId="25409" xr:uid="{464CFAD6-783A-4DAA-9792-8F1CFF1E57FA}"/>
    <cellStyle name="40% - Accent6 3 2 3 3 2 2 2" xfId="40380" xr:uid="{AFE3A177-C10C-4C11-A054-C2785A90FB5A}"/>
    <cellStyle name="40% - Accent6 3 2 3 3 2 3" xfId="32777" xr:uid="{A5E6FCE2-2116-4FCC-8C5C-B6C127DB24CC}"/>
    <cellStyle name="40% - Accent6 3 2 3 3 3" xfId="25408" xr:uid="{1769C163-0E6E-447A-8607-C8B06D3FF5E1}"/>
    <cellStyle name="40% - Accent6 3 2 3 3 3 2" xfId="40379" xr:uid="{A0116E99-AEA5-492D-97A8-E4865DA07DA3}"/>
    <cellStyle name="40% - Accent6 3 2 3 3 4" xfId="32776" xr:uid="{1E57AA40-AD1E-482A-B08A-7E438462A5A5}"/>
    <cellStyle name="40% - Accent6 3 2 3 4" xfId="7819" xr:uid="{00000000-0005-0000-0000-00001F120000}"/>
    <cellStyle name="40% - Accent6 3 2 3 4 2" xfId="25410" xr:uid="{C548E7FB-A267-4F6A-A2E3-062E3836E8CC}"/>
    <cellStyle name="40% - Accent6 3 2 3 4 2 2" xfId="40381" xr:uid="{E9FCD056-0784-4624-B749-5E9E4430FE1B}"/>
    <cellStyle name="40% - Accent6 3 2 3 4 3" xfId="32778" xr:uid="{9F8C8ACB-47E8-44AB-BDF2-178471A07908}"/>
    <cellStyle name="40% - Accent6 3 2 3 5" xfId="25404" xr:uid="{182889C5-4BB8-4288-A9C4-FB481290181A}"/>
    <cellStyle name="40% - Accent6 3 2 3 5 2" xfId="40375" xr:uid="{66F12766-69CD-4D91-AA78-16B0EFF88597}"/>
    <cellStyle name="40% - Accent6 3 2 3 6" xfId="32772" xr:uid="{8F362AD1-18E4-49FF-A007-3DB4907DE5CF}"/>
    <cellStyle name="40% - Accent6 3 2 4" xfId="7820" xr:uid="{00000000-0005-0000-0000-000020120000}"/>
    <cellStyle name="40% - Accent6 3 2 5" xfId="7821" xr:uid="{00000000-0005-0000-0000-000021120000}"/>
    <cellStyle name="40% - Accent6 3 2 5 2" xfId="25411" xr:uid="{BA75A573-070A-4FAA-8F88-8DBF31BAB1A1}"/>
    <cellStyle name="40% - Accent6 3 2 5 2 2" xfId="40382" xr:uid="{FEAA5187-9D7D-4B9A-8D58-6BD691A29773}"/>
    <cellStyle name="40% - Accent6 3 2 5 3" xfId="32779" xr:uid="{F5470FA5-FD80-4ECE-BCD0-C669FF6AAEEF}"/>
    <cellStyle name="40% - Accent6 3 3" xfId="7822" xr:uid="{00000000-0005-0000-0000-000022120000}"/>
    <cellStyle name="40% - Accent6 3 3 2" xfId="7823" xr:uid="{00000000-0005-0000-0000-000023120000}"/>
    <cellStyle name="40% - Accent6 3 3 2 2" xfId="7824" xr:uid="{00000000-0005-0000-0000-000024120000}"/>
    <cellStyle name="40% - Accent6 3 3 2 2 2" xfId="25414" xr:uid="{9B983911-22F4-4542-BAD3-AE5DB9EDA294}"/>
    <cellStyle name="40% - Accent6 3 3 2 2 2 2" xfId="40385" xr:uid="{1408C5EB-8AB2-49A1-8D3D-5155FC694FF3}"/>
    <cellStyle name="40% - Accent6 3 3 2 2 3" xfId="32782" xr:uid="{3D202028-8268-4344-B3A8-FC26BE7C9AB0}"/>
    <cellStyle name="40% - Accent6 3 3 2 3" xfId="7825" xr:uid="{00000000-0005-0000-0000-000025120000}"/>
    <cellStyle name="40% - Accent6 3 3 2 3 2" xfId="7826" xr:uid="{00000000-0005-0000-0000-000026120000}"/>
    <cellStyle name="40% - Accent6 3 3 2 3 2 2" xfId="25416" xr:uid="{5CB1A986-216C-46FA-ABAA-29BDDAEE025E}"/>
    <cellStyle name="40% - Accent6 3 3 2 3 2 2 2" xfId="40387" xr:uid="{C440FD94-FA56-4088-9DF7-0D40B97D59C9}"/>
    <cellStyle name="40% - Accent6 3 3 2 3 2 3" xfId="32784" xr:uid="{86DD1E32-3B1C-410D-AFD2-117928273FD6}"/>
    <cellStyle name="40% - Accent6 3 3 2 3 3" xfId="25415" xr:uid="{F8B3D9C3-FE19-42FB-BCAF-7A4D63E060C6}"/>
    <cellStyle name="40% - Accent6 3 3 2 3 3 2" xfId="40386" xr:uid="{640A53DB-BFCB-4FAC-BBA9-334677B7721A}"/>
    <cellStyle name="40% - Accent6 3 3 2 3 4" xfId="32783" xr:uid="{BA5C3060-54B4-405F-B0B7-D15ACE0E3AEB}"/>
    <cellStyle name="40% - Accent6 3 3 2 4" xfId="25413" xr:uid="{68433A96-E6C6-44AB-835E-6FFC875277D6}"/>
    <cellStyle name="40% - Accent6 3 3 2 4 2" xfId="40384" xr:uid="{A34828EB-1D07-4C1A-96B1-BCF5003B4A24}"/>
    <cellStyle name="40% - Accent6 3 3 2 5" xfId="32781" xr:uid="{F28986DC-F865-4644-91A4-C9ECB7332B0C}"/>
    <cellStyle name="40% - Accent6 3 3 3" xfId="7827" xr:uid="{00000000-0005-0000-0000-000027120000}"/>
    <cellStyle name="40% - Accent6 3 3 3 2" xfId="25417" xr:uid="{CB50CB49-E772-4D13-99C1-CBB28B7CA935}"/>
    <cellStyle name="40% - Accent6 3 3 3 2 2" xfId="40388" xr:uid="{76D58DB1-92E3-4B34-8998-BC35C00A9A76}"/>
    <cellStyle name="40% - Accent6 3 3 3 3" xfId="32785" xr:uid="{615A6D31-7AB6-48D3-A79A-DC13255CB09D}"/>
    <cellStyle name="40% - Accent6 3 3 4" xfId="7828" xr:uid="{00000000-0005-0000-0000-000028120000}"/>
    <cellStyle name="40% - Accent6 3 3 4 2" xfId="7829" xr:uid="{00000000-0005-0000-0000-000029120000}"/>
    <cellStyle name="40% - Accent6 3 3 4 2 2" xfId="25419" xr:uid="{538FF853-0B44-49E2-BB54-AE5F6AF65EED}"/>
    <cellStyle name="40% - Accent6 3 3 4 2 2 2" xfId="40390" xr:uid="{3B961CC0-DDB2-4A85-A47C-D0EB42FFA519}"/>
    <cellStyle name="40% - Accent6 3 3 4 2 3" xfId="32787" xr:uid="{0D3AB3F7-5BA5-4598-A44F-B24A67658B93}"/>
    <cellStyle name="40% - Accent6 3 3 4 3" xfId="25418" xr:uid="{D8C38D4C-259D-4F0D-8960-9AD6E73AC0B4}"/>
    <cellStyle name="40% - Accent6 3 3 4 3 2" xfId="40389" xr:uid="{B2768843-FFF0-45A6-830F-B7F53065825B}"/>
    <cellStyle name="40% - Accent6 3 3 4 4" xfId="32786" xr:uid="{FACB950C-1E11-4063-97F5-841E61CFBDF0}"/>
    <cellStyle name="40% - Accent6 3 3 5" xfId="7830" xr:uid="{00000000-0005-0000-0000-00002A120000}"/>
    <cellStyle name="40% - Accent6 3 3 5 2" xfId="25420" xr:uid="{AE812F6F-8CC9-4165-94AA-F3AA8CC4370C}"/>
    <cellStyle name="40% - Accent6 3 3 5 2 2" xfId="40391" xr:uid="{E2F1BF3F-2354-45A6-AA46-331F156D5A84}"/>
    <cellStyle name="40% - Accent6 3 3 5 3" xfId="32788" xr:uid="{564C0760-406C-4520-B93C-C7BDD8395381}"/>
    <cellStyle name="40% - Accent6 3 3 6" xfId="25412" xr:uid="{192FA793-14C4-42ED-86EB-D921CE62E4E7}"/>
    <cellStyle name="40% - Accent6 3 3 6 2" xfId="40383" xr:uid="{E37EF8BA-0D54-4F1B-9A3D-294DF5DA2DC6}"/>
    <cellStyle name="40% - Accent6 3 3 7" xfId="32780" xr:uid="{E4978FB6-84B0-44CB-B060-40C3E344BC1C}"/>
    <cellStyle name="40% - Accent6 3 4" xfId="7831" xr:uid="{00000000-0005-0000-0000-00002B120000}"/>
    <cellStyle name="40% - Accent6 3 4 2" xfId="7832" xr:uid="{00000000-0005-0000-0000-00002C120000}"/>
    <cellStyle name="40% - Accent6 3 4 2 2" xfId="7833" xr:uid="{00000000-0005-0000-0000-00002D120000}"/>
    <cellStyle name="40% - Accent6 3 4 2 2 2" xfId="25423" xr:uid="{3256B183-1327-4643-9F01-458509CC630C}"/>
    <cellStyle name="40% - Accent6 3 4 2 2 2 2" xfId="40394" xr:uid="{066293E5-23FF-4F58-B897-5EBB3D080E30}"/>
    <cellStyle name="40% - Accent6 3 4 2 2 3" xfId="32791" xr:uid="{9B835783-1BB6-4C17-AFFD-F712CBBFC874}"/>
    <cellStyle name="40% - Accent6 3 4 2 3" xfId="7834" xr:uid="{00000000-0005-0000-0000-00002E120000}"/>
    <cellStyle name="40% - Accent6 3 4 2 3 2" xfId="25424" xr:uid="{BCA70D95-6678-4F8A-B9E8-B00D4B8701A5}"/>
    <cellStyle name="40% - Accent6 3 4 2 3 2 2" xfId="40395" xr:uid="{0C74712D-7165-4168-B616-DBDD16F2121E}"/>
    <cellStyle name="40% - Accent6 3 4 2 3 3" xfId="32792" xr:uid="{2C8BCC3D-4221-41D8-87D1-BE60788AF1EB}"/>
    <cellStyle name="40% - Accent6 3 4 2 4" xfId="25422" xr:uid="{3FAF77D3-94DD-4F5A-A95D-11C44E344562}"/>
    <cellStyle name="40% - Accent6 3 4 2 4 2" xfId="40393" xr:uid="{6D7E1CA2-C3C1-426F-AE3C-699A4D1E94FA}"/>
    <cellStyle name="40% - Accent6 3 4 2 5" xfId="32790" xr:uid="{B1E659A3-F142-44BB-AEC0-B80B17104A4F}"/>
    <cellStyle name="40% - Accent6 3 4 3" xfId="7835" xr:uid="{00000000-0005-0000-0000-00002F120000}"/>
    <cellStyle name="40% - Accent6 3 4 3 2" xfId="25425" xr:uid="{3735E08C-3E03-4130-B451-96A7BBE323BA}"/>
    <cellStyle name="40% - Accent6 3 4 3 2 2" xfId="40396" xr:uid="{6A9B6AB6-11ED-4102-8B7F-431B525A49FB}"/>
    <cellStyle name="40% - Accent6 3 4 3 3" xfId="32793" xr:uid="{D93501A5-F87F-4558-AC54-64AF28D59C39}"/>
    <cellStyle name="40% - Accent6 3 4 4" xfId="7836" xr:uid="{00000000-0005-0000-0000-000030120000}"/>
    <cellStyle name="40% - Accent6 3 4 4 2" xfId="7837" xr:uid="{00000000-0005-0000-0000-000031120000}"/>
    <cellStyle name="40% - Accent6 3 4 4 2 2" xfId="25427" xr:uid="{9D3915DE-F0BD-4D7F-BAEA-E926E3DFB0BE}"/>
    <cellStyle name="40% - Accent6 3 4 4 2 2 2" xfId="40398" xr:uid="{3B5B760F-4EA0-4AB9-B182-A64E7C64EAEE}"/>
    <cellStyle name="40% - Accent6 3 4 4 2 3" xfId="32795" xr:uid="{40BDB7E3-09BB-49E4-BE3E-F63D8D510215}"/>
    <cellStyle name="40% - Accent6 3 4 4 3" xfId="25426" xr:uid="{9AFB5A20-3C81-4394-B621-3D9A79665852}"/>
    <cellStyle name="40% - Accent6 3 4 4 3 2" xfId="40397" xr:uid="{0D2717EC-0A3A-44BA-ADF2-88DA457EF52B}"/>
    <cellStyle name="40% - Accent6 3 4 4 4" xfId="32794" xr:uid="{00F75447-6D5E-414D-9733-5E3D994FBBD6}"/>
    <cellStyle name="40% - Accent6 3 4 5" xfId="7838" xr:uid="{00000000-0005-0000-0000-000032120000}"/>
    <cellStyle name="40% - Accent6 3 4 5 2" xfId="25428" xr:uid="{FDB8E017-A463-4F60-B66C-A765987BA39A}"/>
    <cellStyle name="40% - Accent6 3 4 5 2 2" xfId="40399" xr:uid="{7BC902E0-2307-4B19-A24F-87E2021EAEE6}"/>
    <cellStyle name="40% - Accent6 3 4 5 3" xfId="32796" xr:uid="{A2AB0680-8463-49D5-80C8-18E31EA59ECC}"/>
    <cellStyle name="40% - Accent6 3 4 6" xfId="25421" xr:uid="{75248636-6E9A-4D2B-B51E-F546BD5EDBF5}"/>
    <cellStyle name="40% - Accent6 3 4 6 2" xfId="40392" xr:uid="{A47D27D7-4C9C-4A5D-B0E3-9F0C472D3D36}"/>
    <cellStyle name="40% - Accent6 3 4 7" xfId="32789" xr:uid="{72D985B5-A94F-4811-83FF-66F86D1FF06E}"/>
    <cellStyle name="40% - Accent6 3 5" xfId="7839" xr:uid="{00000000-0005-0000-0000-000033120000}"/>
    <cellStyle name="40% - Accent6 3 5 2" xfId="7840" xr:uid="{00000000-0005-0000-0000-000034120000}"/>
    <cellStyle name="40% - Accent6 3 5 2 2" xfId="7841" xr:uid="{00000000-0005-0000-0000-000035120000}"/>
    <cellStyle name="40% - Accent6 3 5 2 2 2" xfId="25431" xr:uid="{41DD62F6-DC7F-438C-AD53-3E381DA02282}"/>
    <cellStyle name="40% - Accent6 3 5 2 2 2 2" xfId="40402" xr:uid="{949F195F-86F5-46C8-8581-4BA816271DD1}"/>
    <cellStyle name="40% - Accent6 3 5 2 2 3" xfId="32799" xr:uid="{A3A22FB0-525A-47C1-894D-E560865FDB12}"/>
    <cellStyle name="40% - Accent6 3 5 2 3" xfId="7842" xr:uid="{00000000-0005-0000-0000-000036120000}"/>
    <cellStyle name="40% - Accent6 3 5 2 3 2" xfId="25432" xr:uid="{2E190F4F-67C1-4DB7-BA4B-7A4B3C221110}"/>
    <cellStyle name="40% - Accent6 3 5 2 3 2 2" xfId="40403" xr:uid="{5CEF2BBE-C37D-4A49-ACA3-8B61C791AEA0}"/>
    <cellStyle name="40% - Accent6 3 5 2 3 3" xfId="32800" xr:uid="{BFB73F68-D96F-4177-BF1A-1A6456EC4C4B}"/>
    <cellStyle name="40% - Accent6 3 5 2 4" xfId="25430" xr:uid="{AC6238B2-221C-4D2C-91DF-DB610EC838FA}"/>
    <cellStyle name="40% - Accent6 3 5 2 4 2" xfId="40401" xr:uid="{D6B96541-5B94-4EEE-9DBB-334B62F77DCA}"/>
    <cellStyle name="40% - Accent6 3 5 2 5" xfId="32798" xr:uid="{6C26791A-8513-4D31-A269-F7379064F6C0}"/>
    <cellStyle name="40% - Accent6 3 5 3" xfId="7843" xr:uid="{00000000-0005-0000-0000-000037120000}"/>
    <cellStyle name="40% - Accent6 3 5 3 2" xfId="7844" xr:uid="{00000000-0005-0000-0000-000038120000}"/>
    <cellStyle name="40% - Accent6 3 5 3 2 2" xfId="25434" xr:uid="{39CCB610-E70B-4B98-98AA-98DE9D2DFDBA}"/>
    <cellStyle name="40% - Accent6 3 5 3 2 2 2" xfId="40405" xr:uid="{AD019434-C357-44F2-8F99-6BCCB46B1323}"/>
    <cellStyle name="40% - Accent6 3 5 3 2 3" xfId="32802" xr:uid="{3552894D-E93F-4ABE-8BA4-49A537797AB7}"/>
    <cellStyle name="40% - Accent6 3 5 3 3" xfId="25433" xr:uid="{18EAC2AC-B288-456E-8C14-6375C11640B1}"/>
    <cellStyle name="40% - Accent6 3 5 3 3 2" xfId="40404" xr:uid="{B25B55BB-6360-487B-B75A-C3CF5898739A}"/>
    <cellStyle name="40% - Accent6 3 5 3 4" xfId="32801" xr:uid="{7B61EE41-157D-48E8-B9D3-ADDFE17D6720}"/>
    <cellStyle name="40% - Accent6 3 5 4" xfId="7845" xr:uid="{00000000-0005-0000-0000-000039120000}"/>
    <cellStyle name="40% - Accent6 3 5 4 2" xfId="25435" xr:uid="{CAD3B068-D6FE-467D-9B94-B2FB4C58CD19}"/>
    <cellStyle name="40% - Accent6 3 5 4 2 2" xfId="40406" xr:uid="{85658ADC-6CC5-40AB-8143-8B27C7079C99}"/>
    <cellStyle name="40% - Accent6 3 5 4 3" xfId="32803" xr:uid="{F72E86E2-4E11-413B-ABD1-76B918560230}"/>
    <cellStyle name="40% - Accent6 3 5 5" xfId="25429" xr:uid="{C47AD84B-E2E2-45DF-9A0F-6BA2CAAD80CB}"/>
    <cellStyle name="40% - Accent6 3 5 5 2" xfId="40400" xr:uid="{48F53C7B-5324-4AEB-AAE8-EAF7C6F6B292}"/>
    <cellStyle name="40% - Accent6 3 5 6" xfId="32797" xr:uid="{48ACD209-7F45-46E3-93EA-CDF468F10DC2}"/>
    <cellStyle name="40% - Accent6 3 6" xfId="7846" xr:uid="{00000000-0005-0000-0000-00003A120000}"/>
    <cellStyle name="40% - Accent6 3 6 2" xfId="7847" xr:uid="{00000000-0005-0000-0000-00003B120000}"/>
    <cellStyle name="40% - Accent6 3 6 2 2" xfId="25437" xr:uid="{FCFF2D17-6D15-4887-9A5F-0B59F7D28F79}"/>
    <cellStyle name="40% - Accent6 3 6 2 2 2" xfId="40408" xr:uid="{DD4E210A-0803-49BA-BCF3-297FD6968A90}"/>
    <cellStyle name="40% - Accent6 3 6 2 3" xfId="32805" xr:uid="{95D238E1-8174-41EE-87E2-CB9B66D294ED}"/>
    <cellStyle name="40% - Accent6 3 6 3" xfId="7848" xr:uid="{00000000-0005-0000-0000-00003C120000}"/>
    <cellStyle name="40% - Accent6 3 6 3 2" xfId="25438" xr:uid="{6D9B91C9-41BE-4A59-BCDE-C3D84E12460E}"/>
    <cellStyle name="40% - Accent6 3 6 3 2 2" xfId="40409" xr:uid="{FB4F6470-0AA3-4036-A8F4-2DA9F0E8034E}"/>
    <cellStyle name="40% - Accent6 3 6 3 3" xfId="32806" xr:uid="{C8FCA549-C89E-4DFE-A696-81B847AC2DBA}"/>
    <cellStyle name="40% - Accent6 3 6 4" xfId="25436" xr:uid="{296FC830-0847-4EB6-8F69-0629CC02FFEE}"/>
    <cellStyle name="40% - Accent6 3 6 4 2" xfId="40407" xr:uid="{DC67A35B-AC2B-41F8-8A4E-D6A8150D5542}"/>
    <cellStyle name="40% - Accent6 3 6 5" xfId="32804" xr:uid="{7667F00F-BB9C-4C80-AFCE-74DE3D80ACE1}"/>
    <cellStyle name="40% - Accent6 3 7" xfId="7849" xr:uid="{00000000-0005-0000-0000-00003D120000}"/>
    <cellStyle name="40% - Accent6 3 7 2" xfId="25439" xr:uid="{48C9D35B-E665-4CC7-9F18-09A624A0BAA3}"/>
    <cellStyle name="40% - Accent6 3 7 2 2" xfId="40410" xr:uid="{3C2DDA22-68D8-467B-B57E-A7DD07887D90}"/>
    <cellStyle name="40% - Accent6 3 7 3" xfId="32807" xr:uid="{6368C95E-C2E1-4B51-94B9-AF548F8CC336}"/>
    <cellStyle name="40% - Accent6 3 8" xfId="7850" xr:uid="{00000000-0005-0000-0000-00003E120000}"/>
    <cellStyle name="40% - Accent6 3 8 2" xfId="7851" xr:uid="{00000000-0005-0000-0000-00003F120000}"/>
    <cellStyle name="40% - Accent6 3 8 2 2" xfId="25441" xr:uid="{61EC323A-D4A3-40B0-9F0F-398AAEA1BCAE}"/>
    <cellStyle name="40% - Accent6 3 8 2 2 2" xfId="40412" xr:uid="{DA16C726-6CB5-4596-81A8-D1657BEC65A5}"/>
    <cellStyle name="40% - Accent6 3 8 2 3" xfId="32809" xr:uid="{76B5F383-9935-4783-BDAC-35895BECED6B}"/>
    <cellStyle name="40% - Accent6 3 8 3" xfId="25440" xr:uid="{8FF9BE35-81A9-4DD4-92BC-60D2B397D006}"/>
    <cellStyle name="40% - Accent6 3 8 3 2" xfId="40411" xr:uid="{CB97B481-F841-46D4-A80C-9556B36F252D}"/>
    <cellStyle name="40% - Accent6 3 8 4" xfId="32808" xr:uid="{0DDC7EAB-AB44-46CD-9110-5F7D202DDD86}"/>
    <cellStyle name="40% - Accent6 3 9" xfId="7852" xr:uid="{00000000-0005-0000-0000-000040120000}"/>
    <cellStyle name="40% - Accent6 3 9 2" xfId="25442" xr:uid="{0CD75CDA-7906-466A-BC23-F29487997659}"/>
    <cellStyle name="40% - Accent6 3 9 2 2" xfId="40413" xr:uid="{20FCE905-7F01-4B59-9FAB-9D985A868A7D}"/>
    <cellStyle name="40% - Accent6 3 9 3" xfId="32810" xr:uid="{AF226C7C-6C80-4FB6-B0D2-F3D8BEF9ECAE}"/>
    <cellStyle name="40% - Accent6 4" xfId="253" xr:uid="{00000000-0005-0000-0000-00005C000000}"/>
    <cellStyle name="40% - Accent6 4 10" xfId="7853" xr:uid="{00000000-0005-0000-0000-000041120000}"/>
    <cellStyle name="40% - Accent6 4 10 2" xfId="25443" xr:uid="{6BF7225C-A95C-496E-A1B6-43C6E796F9BA}"/>
    <cellStyle name="40% - Accent6 4 10 2 2" xfId="40414" xr:uid="{A65DF177-68B9-4B7E-8B5F-A04FFB99D045}"/>
    <cellStyle name="40% - Accent6 4 10 3" xfId="32811" xr:uid="{B029EBC7-353F-46AC-AE46-757C01F2C803}"/>
    <cellStyle name="40% - Accent6 4 2" xfId="7854" xr:uid="{00000000-0005-0000-0000-000042120000}"/>
    <cellStyle name="40% - Accent6 4 2 2" xfId="7855" xr:uid="{00000000-0005-0000-0000-000043120000}"/>
    <cellStyle name="40% - Accent6 4 2 2 2" xfId="7856" xr:uid="{00000000-0005-0000-0000-000044120000}"/>
    <cellStyle name="40% - Accent6 4 2 2 2 2" xfId="7857" xr:uid="{00000000-0005-0000-0000-000045120000}"/>
    <cellStyle name="40% - Accent6 4 2 2 2 2 2" xfId="7858" xr:uid="{00000000-0005-0000-0000-000046120000}"/>
    <cellStyle name="40% - Accent6 4 2 2 2 2 2 2" xfId="25447" xr:uid="{5C574CA6-9A09-4897-8C50-FFC7AF4F283A}"/>
    <cellStyle name="40% - Accent6 4 2 2 2 2 2 2 2" xfId="40418" xr:uid="{7EBFC4E9-57BA-4009-8F8E-383C14B8A0C9}"/>
    <cellStyle name="40% - Accent6 4 2 2 2 2 2 3" xfId="32815" xr:uid="{9C8FA348-FEB8-4745-B1FC-1C2F79A88668}"/>
    <cellStyle name="40% - Accent6 4 2 2 2 2 3" xfId="7859" xr:uid="{00000000-0005-0000-0000-000047120000}"/>
    <cellStyle name="40% - Accent6 4 2 2 2 2 3 2" xfId="25448" xr:uid="{9AE890AC-65A3-493A-ABD2-CA679C006D25}"/>
    <cellStyle name="40% - Accent6 4 2 2 2 2 3 2 2" xfId="40419" xr:uid="{8EFF70C7-F00E-4488-9A38-65EDEFEFA499}"/>
    <cellStyle name="40% - Accent6 4 2 2 2 2 3 3" xfId="32816" xr:uid="{DB8A1F6F-3B06-4D54-8B99-FC73EC4CB187}"/>
    <cellStyle name="40% - Accent6 4 2 2 2 2 4" xfId="25446" xr:uid="{BD24A119-E060-471E-AA74-8698E9006AD7}"/>
    <cellStyle name="40% - Accent6 4 2 2 2 2 4 2" xfId="40417" xr:uid="{81E70F79-EE52-4863-9085-D69CA8D6B5DF}"/>
    <cellStyle name="40% - Accent6 4 2 2 2 2 5" xfId="32814" xr:uid="{4D07E336-0745-477C-89C6-6485D26B5469}"/>
    <cellStyle name="40% - Accent6 4 2 2 2 3" xfId="7860" xr:uid="{00000000-0005-0000-0000-000048120000}"/>
    <cellStyle name="40% - Accent6 4 2 2 2 3 2" xfId="7861" xr:uid="{00000000-0005-0000-0000-000049120000}"/>
    <cellStyle name="40% - Accent6 4 2 2 2 3 2 2" xfId="25450" xr:uid="{C8A98733-46FC-426C-AC2A-EC4027434BD3}"/>
    <cellStyle name="40% - Accent6 4 2 2 2 3 2 2 2" xfId="40421" xr:uid="{4AC61DDF-6F6E-4551-A02D-3F429F350E8B}"/>
    <cellStyle name="40% - Accent6 4 2 2 2 3 2 3" xfId="32818" xr:uid="{65D779A3-27FE-47E8-B0D1-10320BEE5257}"/>
    <cellStyle name="40% - Accent6 4 2 2 2 3 3" xfId="25449" xr:uid="{F46969DA-489F-486B-936D-9E2B643499BA}"/>
    <cellStyle name="40% - Accent6 4 2 2 2 3 3 2" xfId="40420" xr:uid="{404CE4EA-F841-4772-899F-CBC6387E8CCD}"/>
    <cellStyle name="40% - Accent6 4 2 2 2 3 4" xfId="32817" xr:uid="{99407F70-C080-4F3F-8C7C-1475C17AD432}"/>
    <cellStyle name="40% - Accent6 4 2 2 2 4" xfId="7862" xr:uid="{00000000-0005-0000-0000-00004A120000}"/>
    <cellStyle name="40% - Accent6 4 2 2 2 4 2" xfId="25451" xr:uid="{7C1EE37A-ADA0-4A29-9A11-9996FB666D37}"/>
    <cellStyle name="40% - Accent6 4 2 2 2 4 2 2" xfId="40422" xr:uid="{9E4F4D5E-EF59-4E20-9AB2-B449F417C92F}"/>
    <cellStyle name="40% - Accent6 4 2 2 2 4 3" xfId="32819" xr:uid="{7607FAAA-817B-41E3-BC0C-A03FE757CAA0}"/>
    <cellStyle name="40% - Accent6 4 2 2 2 5" xfId="25445" xr:uid="{DE299782-25BF-4713-BF7C-0CF409E89136}"/>
    <cellStyle name="40% - Accent6 4 2 2 2 5 2" xfId="40416" xr:uid="{F9427585-2922-4680-9A93-CCBB22A9A995}"/>
    <cellStyle name="40% - Accent6 4 2 2 2 6" xfId="32813" xr:uid="{F3FB0483-A630-48B9-8311-398CBBB549F5}"/>
    <cellStyle name="40% - Accent6 4 2 2 3" xfId="7863" xr:uid="{00000000-0005-0000-0000-00004B120000}"/>
    <cellStyle name="40% - Accent6 4 2 2 3 2" xfId="7864" xr:uid="{00000000-0005-0000-0000-00004C120000}"/>
    <cellStyle name="40% - Accent6 4 2 2 3 2 2" xfId="25453" xr:uid="{252D9901-FD2D-4EB6-A99E-8FC63A364024}"/>
    <cellStyle name="40% - Accent6 4 2 2 3 2 2 2" xfId="40424" xr:uid="{E8F445E6-C152-44B8-9AE5-2515B4B210AC}"/>
    <cellStyle name="40% - Accent6 4 2 2 3 2 3" xfId="32821" xr:uid="{7C4044AF-5421-4BD8-B831-6E572FD0B58F}"/>
    <cellStyle name="40% - Accent6 4 2 2 3 3" xfId="7865" xr:uid="{00000000-0005-0000-0000-00004D120000}"/>
    <cellStyle name="40% - Accent6 4 2 2 3 3 2" xfId="25454" xr:uid="{11971692-A84A-45BC-8169-DE931EB9C79C}"/>
    <cellStyle name="40% - Accent6 4 2 2 3 3 2 2" xfId="40425" xr:uid="{5681CBF1-B143-4645-979A-C6E33D640D4C}"/>
    <cellStyle name="40% - Accent6 4 2 2 3 3 3" xfId="32822" xr:uid="{3529D783-AE64-4795-8075-5C7F04C306D6}"/>
    <cellStyle name="40% - Accent6 4 2 2 3 4" xfId="25452" xr:uid="{A1C8CEB4-112D-4BC1-B5CF-95EFFC094B47}"/>
    <cellStyle name="40% - Accent6 4 2 2 3 4 2" xfId="40423" xr:uid="{930281AF-DF3E-4FB3-BD7E-6564718F09F4}"/>
    <cellStyle name="40% - Accent6 4 2 2 3 5" xfId="32820" xr:uid="{EDD7E906-5A8F-458E-B0CC-578235A07DB2}"/>
    <cellStyle name="40% - Accent6 4 2 2 4" xfId="7866" xr:uid="{00000000-0005-0000-0000-00004E120000}"/>
    <cellStyle name="40% - Accent6 4 2 2 4 2" xfId="25455" xr:uid="{FB16DE10-D89C-4E11-B573-B1A151924DDF}"/>
    <cellStyle name="40% - Accent6 4 2 2 4 2 2" xfId="40426" xr:uid="{758DA865-AC66-4DE3-BFEC-519470D1CAB6}"/>
    <cellStyle name="40% - Accent6 4 2 2 4 3" xfId="32823" xr:uid="{23B3D4C7-8B8D-4548-93D0-DBE6BCAD593A}"/>
    <cellStyle name="40% - Accent6 4 2 2 5" xfId="7867" xr:uid="{00000000-0005-0000-0000-00004F120000}"/>
    <cellStyle name="40% - Accent6 4 2 2 5 2" xfId="7868" xr:uid="{00000000-0005-0000-0000-000050120000}"/>
    <cellStyle name="40% - Accent6 4 2 2 5 2 2" xfId="25457" xr:uid="{76ABEA00-F12C-43A7-B117-37FFC451A6B9}"/>
    <cellStyle name="40% - Accent6 4 2 2 5 2 2 2" xfId="40428" xr:uid="{43FA9AB8-DB60-4E3D-9B34-AB2026B47F71}"/>
    <cellStyle name="40% - Accent6 4 2 2 5 2 3" xfId="32825" xr:uid="{D5F90C74-3908-4692-B72E-7C1F1C0494EC}"/>
    <cellStyle name="40% - Accent6 4 2 2 5 3" xfId="25456" xr:uid="{23F8FA1E-2AD3-40BA-8118-CB44DDA0CB68}"/>
    <cellStyle name="40% - Accent6 4 2 2 5 3 2" xfId="40427" xr:uid="{1C59AA68-CD66-4CC7-99F0-8C6D271BC4CA}"/>
    <cellStyle name="40% - Accent6 4 2 2 5 4" xfId="32824" xr:uid="{B6A539BB-E35A-4FFF-9A10-1D975A34CCAA}"/>
    <cellStyle name="40% - Accent6 4 2 2 6" xfId="7869" xr:uid="{00000000-0005-0000-0000-000051120000}"/>
    <cellStyle name="40% - Accent6 4 2 2 6 2" xfId="25458" xr:uid="{FC21BDF2-DC53-43B0-9B1F-8E3C0427BABE}"/>
    <cellStyle name="40% - Accent6 4 2 2 6 2 2" xfId="40429" xr:uid="{F620375B-B417-4284-8194-5732E1ABD9FC}"/>
    <cellStyle name="40% - Accent6 4 2 2 6 3" xfId="32826" xr:uid="{15737A59-8A14-4E49-82FD-DC9891E553F5}"/>
    <cellStyle name="40% - Accent6 4 2 2 7" xfId="25444" xr:uid="{6343FBFE-EC50-4E06-9879-BACB0F770C35}"/>
    <cellStyle name="40% - Accent6 4 2 2 7 2" xfId="40415" xr:uid="{0CA0DCC6-60CD-4D35-913B-54C86D23C4C0}"/>
    <cellStyle name="40% - Accent6 4 2 2 8" xfId="32812" xr:uid="{22A2F4B8-0B6B-4DCD-ACE7-A12880DB6CE9}"/>
    <cellStyle name="40% - Accent6 4 2 3" xfId="7870" xr:uid="{00000000-0005-0000-0000-000052120000}"/>
    <cellStyle name="40% - Accent6 4 2 3 2" xfId="7871" xr:uid="{00000000-0005-0000-0000-000053120000}"/>
    <cellStyle name="40% - Accent6 4 2 3 2 2" xfId="7872" xr:uid="{00000000-0005-0000-0000-000054120000}"/>
    <cellStyle name="40% - Accent6 4 2 3 2 2 2" xfId="25461" xr:uid="{7FB88530-462F-4E4F-B077-AF3DF1C61B45}"/>
    <cellStyle name="40% - Accent6 4 2 3 2 2 2 2" xfId="40432" xr:uid="{B9BC84EB-C887-451E-802D-EF61274084A0}"/>
    <cellStyle name="40% - Accent6 4 2 3 2 2 3" xfId="32829" xr:uid="{FEE72FE7-83BD-4BA2-A63C-EE5EE9864642}"/>
    <cellStyle name="40% - Accent6 4 2 3 2 3" xfId="7873" xr:uid="{00000000-0005-0000-0000-000055120000}"/>
    <cellStyle name="40% - Accent6 4 2 3 2 3 2" xfId="25462" xr:uid="{917BE995-AB13-4EEE-855F-ADDF9CF2315F}"/>
    <cellStyle name="40% - Accent6 4 2 3 2 3 2 2" xfId="40433" xr:uid="{1E947702-5FC3-4897-B3C2-A336E5927487}"/>
    <cellStyle name="40% - Accent6 4 2 3 2 3 3" xfId="32830" xr:uid="{15BF9DDC-5B32-4C50-BBF7-7A71291124B1}"/>
    <cellStyle name="40% - Accent6 4 2 3 2 4" xfId="25460" xr:uid="{5F1CBB72-D4A4-4EEB-B9E1-E0037922F491}"/>
    <cellStyle name="40% - Accent6 4 2 3 2 4 2" xfId="40431" xr:uid="{A9CE5F30-96FA-4586-94F3-B1075654A4BE}"/>
    <cellStyle name="40% - Accent6 4 2 3 2 5" xfId="32828" xr:uid="{75B3E4F7-E0B3-4AFC-B34E-7FC51B2E3E05}"/>
    <cellStyle name="40% - Accent6 4 2 3 3" xfId="7874" xr:uid="{00000000-0005-0000-0000-000056120000}"/>
    <cellStyle name="40% - Accent6 4 2 3 3 2" xfId="7875" xr:uid="{00000000-0005-0000-0000-000057120000}"/>
    <cellStyle name="40% - Accent6 4 2 3 3 2 2" xfId="25464" xr:uid="{FC67DBC5-8C7D-4FAA-A14D-B6E79FFF9A22}"/>
    <cellStyle name="40% - Accent6 4 2 3 3 2 2 2" xfId="40435" xr:uid="{D97FCBA3-677E-453C-857F-985E550C6847}"/>
    <cellStyle name="40% - Accent6 4 2 3 3 2 3" xfId="32832" xr:uid="{54E0DBB9-24F3-4F0A-9E23-E2C36A543CBC}"/>
    <cellStyle name="40% - Accent6 4 2 3 3 3" xfId="25463" xr:uid="{EFA81546-01C8-4D94-9EA2-C07D8837E5B2}"/>
    <cellStyle name="40% - Accent6 4 2 3 3 3 2" xfId="40434" xr:uid="{4DDC9C84-3EAD-4632-820A-9F5B9FE1B0A8}"/>
    <cellStyle name="40% - Accent6 4 2 3 3 4" xfId="32831" xr:uid="{8CDF20C8-8190-4A41-B8FE-8C335104DF8D}"/>
    <cellStyle name="40% - Accent6 4 2 3 4" xfId="7876" xr:uid="{00000000-0005-0000-0000-000058120000}"/>
    <cellStyle name="40% - Accent6 4 2 3 4 2" xfId="25465" xr:uid="{D678F8A5-0879-41F1-855E-92A7D6A1B9A3}"/>
    <cellStyle name="40% - Accent6 4 2 3 4 2 2" xfId="40436" xr:uid="{33ED08CA-49C7-439F-830B-8A13B1DF7BE3}"/>
    <cellStyle name="40% - Accent6 4 2 3 4 3" xfId="32833" xr:uid="{AAB80D6F-A526-462F-8614-C4991332CF8D}"/>
    <cellStyle name="40% - Accent6 4 2 3 5" xfId="25459" xr:uid="{173BE6A4-F034-415B-AE8F-3210F6EDD0F2}"/>
    <cellStyle name="40% - Accent6 4 2 3 5 2" xfId="40430" xr:uid="{187374CB-1297-4321-82B0-6B39EAEE8FA3}"/>
    <cellStyle name="40% - Accent6 4 2 3 6" xfId="32827" xr:uid="{E5649A85-8DE9-45D7-B7E7-1542DEC82DD9}"/>
    <cellStyle name="40% - Accent6 4 2 4" xfId="7877" xr:uid="{00000000-0005-0000-0000-000059120000}"/>
    <cellStyle name="40% - Accent6 4 2 5" xfId="7878" xr:uid="{00000000-0005-0000-0000-00005A120000}"/>
    <cellStyle name="40% - Accent6 4 2 5 2" xfId="25466" xr:uid="{9F274377-1BAE-4BB6-94DA-D852579454A9}"/>
    <cellStyle name="40% - Accent6 4 2 5 2 2" xfId="40437" xr:uid="{2FD7A772-9BF3-40C2-8EFB-E4A989E81D95}"/>
    <cellStyle name="40% - Accent6 4 2 5 3" xfId="32834" xr:uid="{68752ACE-F135-43B1-9291-BF45E606FF0D}"/>
    <cellStyle name="40% - Accent6 4 3" xfId="7879" xr:uid="{00000000-0005-0000-0000-00005B120000}"/>
    <cellStyle name="40% - Accent6 4 3 2" xfId="7880" xr:uid="{00000000-0005-0000-0000-00005C120000}"/>
    <cellStyle name="40% - Accent6 4 3 2 2" xfId="7881" xr:uid="{00000000-0005-0000-0000-00005D120000}"/>
    <cellStyle name="40% - Accent6 4 3 2 2 2" xfId="25469" xr:uid="{85A868C1-1F4F-441F-B84C-1AE763DEAA02}"/>
    <cellStyle name="40% - Accent6 4 3 2 2 2 2" xfId="40440" xr:uid="{52B42858-B506-492F-8FB0-6E37D43FBF2B}"/>
    <cellStyle name="40% - Accent6 4 3 2 2 3" xfId="32837" xr:uid="{3E25977F-63B6-4361-9FFD-F6E66097DAD4}"/>
    <cellStyle name="40% - Accent6 4 3 2 3" xfId="7882" xr:uid="{00000000-0005-0000-0000-00005E120000}"/>
    <cellStyle name="40% - Accent6 4 3 2 3 2" xfId="25470" xr:uid="{B4ACFADE-90D7-4D13-8047-30681E4C5990}"/>
    <cellStyle name="40% - Accent6 4 3 2 3 2 2" xfId="40441" xr:uid="{E82ED6F4-D136-486A-B2B6-565A195D3A7A}"/>
    <cellStyle name="40% - Accent6 4 3 2 3 3" xfId="32838" xr:uid="{540F2AB1-54FE-412E-A988-4A854BA6D5A0}"/>
    <cellStyle name="40% - Accent6 4 3 2 4" xfId="25468" xr:uid="{E7A3366F-40B5-4148-9DDF-586C4721E899}"/>
    <cellStyle name="40% - Accent6 4 3 2 4 2" xfId="40439" xr:uid="{4681E5EA-3C67-4863-94F7-47F651F4B8C0}"/>
    <cellStyle name="40% - Accent6 4 3 2 5" xfId="32836" xr:uid="{7414C1CE-FA10-4568-A6DE-F4B356A0B114}"/>
    <cellStyle name="40% - Accent6 4 3 3" xfId="7883" xr:uid="{00000000-0005-0000-0000-00005F120000}"/>
    <cellStyle name="40% - Accent6 4 3 3 2" xfId="25471" xr:uid="{AC03D0AC-0FE8-4114-A3DF-35113710A361}"/>
    <cellStyle name="40% - Accent6 4 3 3 2 2" xfId="40442" xr:uid="{C63B2C12-4EB3-47BC-A295-638B7544FC15}"/>
    <cellStyle name="40% - Accent6 4 3 3 3" xfId="32839" xr:uid="{755D721D-AA5E-4ED8-8C92-4BD5CE2344DF}"/>
    <cellStyle name="40% - Accent6 4 3 4" xfId="7884" xr:uid="{00000000-0005-0000-0000-000060120000}"/>
    <cellStyle name="40% - Accent6 4 3 4 2" xfId="7885" xr:uid="{00000000-0005-0000-0000-000061120000}"/>
    <cellStyle name="40% - Accent6 4 3 4 2 2" xfId="25473" xr:uid="{C12D1ACB-A528-43BE-86D6-CA5215F2893C}"/>
    <cellStyle name="40% - Accent6 4 3 4 2 2 2" xfId="40444" xr:uid="{38369E78-59EE-47C9-A554-38737E27E139}"/>
    <cellStyle name="40% - Accent6 4 3 4 2 3" xfId="32841" xr:uid="{170B3B21-D9D2-415A-9AD8-78635646E022}"/>
    <cellStyle name="40% - Accent6 4 3 4 3" xfId="25472" xr:uid="{ACD0C77A-5904-408E-A20C-B4E8FE68AD92}"/>
    <cellStyle name="40% - Accent6 4 3 4 3 2" xfId="40443" xr:uid="{6C633CEB-461D-46FF-BED7-2BDAD3EC9DA9}"/>
    <cellStyle name="40% - Accent6 4 3 4 4" xfId="32840" xr:uid="{2E693CE6-01C8-4AC7-B26C-F86E92F6E586}"/>
    <cellStyle name="40% - Accent6 4 3 5" xfId="7886" xr:uid="{00000000-0005-0000-0000-000062120000}"/>
    <cellStyle name="40% - Accent6 4 3 5 2" xfId="25474" xr:uid="{C1D7FF73-3360-4BA6-8BA0-184C57CCDA87}"/>
    <cellStyle name="40% - Accent6 4 3 5 2 2" xfId="40445" xr:uid="{C656D526-D003-4D54-A5D1-F6ECED9085A1}"/>
    <cellStyle name="40% - Accent6 4 3 5 3" xfId="32842" xr:uid="{639401C2-1524-4252-9A4A-31ADE270A55D}"/>
    <cellStyle name="40% - Accent6 4 3 6" xfId="25467" xr:uid="{EEC8608F-67E9-4636-A025-A28E046DFFBA}"/>
    <cellStyle name="40% - Accent6 4 3 6 2" xfId="40438" xr:uid="{B6EB1F21-6E85-4A30-B598-7ABD1E2E2594}"/>
    <cellStyle name="40% - Accent6 4 3 7" xfId="32835" xr:uid="{EA4579B2-C5DB-49F0-B753-4EA19F6DCC21}"/>
    <cellStyle name="40% - Accent6 4 4" xfId="7887" xr:uid="{00000000-0005-0000-0000-000063120000}"/>
    <cellStyle name="40% - Accent6 4 4 2" xfId="7888" xr:uid="{00000000-0005-0000-0000-000064120000}"/>
    <cellStyle name="40% - Accent6 4 4 2 2" xfId="7889" xr:uid="{00000000-0005-0000-0000-000065120000}"/>
    <cellStyle name="40% - Accent6 4 4 2 2 2" xfId="25477" xr:uid="{FDF52B7A-A74F-4837-9088-A1207FA3E55C}"/>
    <cellStyle name="40% - Accent6 4 4 2 2 2 2" xfId="40448" xr:uid="{D0A176EB-4D30-440E-919E-F13AC5DA3954}"/>
    <cellStyle name="40% - Accent6 4 4 2 2 3" xfId="32845" xr:uid="{CE9A5135-5794-46D6-B2D5-52DB0FAC4368}"/>
    <cellStyle name="40% - Accent6 4 4 2 3" xfId="7890" xr:uid="{00000000-0005-0000-0000-000066120000}"/>
    <cellStyle name="40% - Accent6 4 4 2 3 2" xfId="25478" xr:uid="{415EC41D-73B9-42F4-AA52-66C12A1DDA16}"/>
    <cellStyle name="40% - Accent6 4 4 2 3 2 2" xfId="40449" xr:uid="{E7A83ED9-0DA8-4654-A52B-ED2416F907EA}"/>
    <cellStyle name="40% - Accent6 4 4 2 3 3" xfId="32846" xr:uid="{D3EF146C-A40D-45ED-AC32-A8399B3DBC28}"/>
    <cellStyle name="40% - Accent6 4 4 2 4" xfId="25476" xr:uid="{E5A20575-6F6C-43A8-B9D9-5B5A6B670DC3}"/>
    <cellStyle name="40% - Accent6 4 4 2 4 2" xfId="40447" xr:uid="{1662B7CD-A805-4B14-BFDA-6225AEE92933}"/>
    <cellStyle name="40% - Accent6 4 4 2 5" xfId="32844" xr:uid="{3C8AF7B5-3E96-4187-8DBA-7255800AF537}"/>
    <cellStyle name="40% - Accent6 4 4 3" xfId="7891" xr:uid="{00000000-0005-0000-0000-000067120000}"/>
    <cellStyle name="40% - Accent6 4 4 3 2" xfId="7892" xr:uid="{00000000-0005-0000-0000-000068120000}"/>
    <cellStyle name="40% - Accent6 4 4 3 2 2" xfId="25480" xr:uid="{B54B762B-02E5-4104-A858-F92C6938F143}"/>
    <cellStyle name="40% - Accent6 4 4 3 2 2 2" xfId="40451" xr:uid="{0FFB606B-F55F-423A-858B-6BFE169646D5}"/>
    <cellStyle name="40% - Accent6 4 4 3 2 3" xfId="32848" xr:uid="{E1060634-77E5-4A45-99E8-605122C690C6}"/>
    <cellStyle name="40% - Accent6 4 4 3 3" xfId="25479" xr:uid="{61FD566A-B059-48CA-90AA-BBBB6C6C5D17}"/>
    <cellStyle name="40% - Accent6 4 4 3 3 2" xfId="40450" xr:uid="{D2A15D63-4D56-4CC0-99CC-361A8C49FC76}"/>
    <cellStyle name="40% - Accent6 4 4 3 4" xfId="32847" xr:uid="{BC06E27D-853D-4EF8-B3A9-439D9EAA49CA}"/>
    <cellStyle name="40% - Accent6 4 4 4" xfId="7893" xr:uid="{00000000-0005-0000-0000-000069120000}"/>
    <cellStyle name="40% - Accent6 4 4 4 2" xfId="25481" xr:uid="{DC299AD4-C71C-478F-9BC4-3C0909FE0CA1}"/>
    <cellStyle name="40% - Accent6 4 4 4 2 2" xfId="40452" xr:uid="{AFECB01E-E976-4958-B3FC-086A72032D37}"/>
    <cellStyle name="40% - Accent6 4 4 4 3" xfId="32849" xr:uid="{77929812-2943-4FA6-A8EF-F005D031C833}"/>
    <cellStyle name="40% - Accent6 4 4 5" xfId="25475" xr:uid="{3A8F7410-6BA8-4C36-B957-287B20232FD4}"/>
    <cellStyle name="40% - Accent6 4 4 5 2" xfId="40446" xr:uid="{6D75A53E-A863-461B-8C4B-FC78A6E21527}"/>
    <cellStyle name="40% - Accent6 4 4 6" xfId="32843" xr:uid="{90C9F9FB-BC08-4E98-B1D1-8FDE81D83B93}"/>
    <cellStyle name="40% - Accent6 4 5" xfId="7894" xr:uid="{00000000-0005-0000-0000-00006A120000}"/>
    <cellStyle name="40% - Accent6 4 5 2" xfId="7895" xr:uid="{00000000-0005-0000-0000-00006B120000}"/>
    <cellStyle name="40% - Accent6 4 5 2 2" xfId="7896" xr:uid="{00000000-0005-0000-0000-00006C120000}"/>
    <cellStyle name="40% - Accent6 4 5 2 2 2" xfId="25484" xr:uid="{8FD13EA3-536F-43F5-9A2D-E648F475DE42}"/>
    <cellStyle name="40% - Accent6 4 5 2 2 2 2" xfId="40455" xr:uid="{FF395E0B-03F8-47B0-AD86-CF6A3B1C3AA1}"/>
    <cellStyle name="40% - Accent6 4 5 2 2 3" xfId="32852" xr:uid="{A81FFFD1-4DB2-484D-95C6-6C62C9674166}"/>
    <cellStyle name="40% - Accent6 4 5 2 3" xfId="7897" xr:uid="{00000000-0005-0000-0000-00006D120000}"/>
    <cellStyle name="40% - Accent6 4 5 2 3 2" xfId="25485" xr:uid="{669715AB-A4FF-484F-AAE5-2B3BF8656ABE}"/>
    <cellStyle name="40% - Accent6 4 5 2 3 2 2" xfId="40456" xr:uid="{D0942A30-BCE4-4CEC-9CFB-26CE17DBAC9C}"/>
    <cellStyle name="40% - Accent6 4 5 2 3 3" xfId="32853" xr:uid="{54609508-69E4-4E99-BF1F-2AAF6828C977}"/>
    <cellStyle name="40% - Accent6 4 5 2 4" xfId="25483" xr:uid="{AFB6D4E6-2CBC-407C-AA49-8889D8C69ABB}"/>
    <cellStyle name="40% - Accent6 4 5 2 4 2" xfId="40454" xr:uid="{49ECA3AA-7B4C-41EB-9531-D5C3EE3A3923}"/>
    <cellStyle name="40% - Accent6 4 5 2 5" xfId="32851" xr:uid="{D6D90D34-4634-45F8-A546-94525B8C94E3}"/>
    <cellStyle name="40% - Accent6 4 5 3" xfId="7898" xr:uid="{00000000-0005-0000-0000-00006E120000}"/>
    <cellStyle name="40% - Accent6 4 5 3 2" xfId="7899" xr:uid="{00000000-0005-0000-0000-00006F120000}"/>
    <cellStyle name="40% - Accent6 4 5 3 2 2" xfId="25487" xr:uid="{843F3DF2-4FCD-4F3C-B026-7B7999357F5F}"/>
    <cellStyle name="40% - Accent6 4 5 3 2 2 2" xfId="40458" xr:uid="{32E6446A-928C-4721-85E4-3591D30F3A12}"/>
    <cellStyle name="40% - Accent6 4 5 3 2 3" xfId="32855" xr:uid="{4BFF81CD-FAAC-4FB8-8824-D65BCDFDEC6D}"/>
    <cellStyle name="40% - Accent6 4 5 3 3" xfId="25486" xr:uid="{27BB7267-F3BC-4C37-AC72-9A0B296C1BA3}"/>
    <cellStyle name="40% - Accent6 4 5 3 3 2" xfId="40457" xr:uid="{178F60AD-3021-40FB-BEEA-DE3FC516AC64}"/>
    <cellStyle name="40% - Accent6 4 5 3 4" xfId="32854" xr:uid="{0E022817-23CA-4329-89B0-BA9F41BA5CD2}"/>
    <cellStyle name="40% - Accent6 4 5 4" xfId="7900" xr:uid="{00000000-0005-0000-0000-000070120000}"/>
    <cellStyle name="40% - Accent6 4 5 4 2" xfId="25488" xr:uid="{3F6B8560-EF04-4F91-8CBA-D4BAAFC6C57C}"/>
    <cellStyle name="40% - Accent6 4 5 4 2 2" xfId="40459" xr:uid="{9620162F-9B9A-41E4-8613-53B01B8193B2}"/>
    <cellStyle name="40% - Accent6 4 5 4 3" xfId="32856" xr:uid="{A6B3212A-F4F1-44CE-BDF2-0A572BA6567C}"/>
    <cellStyle name="40% - Accent6 4 5 5" xfId="25482" xr:uid="{DB32BB22-1650-401B-A593-1D4F66B5C779}"/>
    <cellStyle name="40% - Accent6 4 5 5 2" xfId="40453" xr:uid="{F7AEAE93-D4CA-47F8-9D71-A659935D8BD5}"/>
    <cellStyle name="40% - Accent6 4 5 6" xfId="32850" xr:uid="{6D1D0E21-480A-4D0C-958F-B7BC86860C5A}"/>
    <cellStyle name="40% - Accent6 4 6" xfId="7901" xr:uid="{00000000-0005-0000-0000-000071120000}"/>
    <cellStyle name="40% - Accent6 4 6 2" xfId="7902" xr:uid="{00000000-0005-0000-0000-000072120000}"/>
    <cellStyle name="40% - Accent6 4 6 2 2" xfId="25490" xr:uid="{83E4E028-0FE6-4F6F-BC08-29FC6A8A0AF4}"/>
    <cellStyle name="40% - Accent6 4 6 2 2 2" xfId="40461" xr:uid="{3DAF3AE7-72EB-45A5-8BE3-8E1B3A3C48CF}"/>
    <cellStyle name="40% - Accent6 4 6 2 3" xfId="32858" xr:uid="{3615E5EF-ECA7-44F2-85F1-F7E4BF8D9FF9}"/>
    <cellStyle name="40% - Accent6 4 6 3" xfId="7903" xr:uid="{00000000-0005-0000-0000-000073120000}"/>
    <cellStyle name="40% - Accent6 4 6 3 2" xfId="25491" xr:uid="{F9A0E61A-35DC-4038-B203-6D53CBF69275}"/>
    <cellStyle name="40% - Accent6 4 6 3 2 2" xfId="40462" xr:uid="{7B5006B1-D924-408B-ABB1-9A43DD94ACF3}"/>
    <cellStyle name="40% - Accent6 4 6 3 3" xfId="32859" xr:uid="{0075AF2A-1A2B-4EB8-9BA4-203F7F9C9E81}"/>
    <cellStyle name="40% - Accent6 4 6 4" xfId="25489" xr:uid="{01266104-43A3-4D94-BF51-DC7B848BE9C7}"/>
    <cellStyle name="40% - Accent6 4 6 4 2" xfId="40460" xr:uid="{3D8F65CB-E761-4AC7-9F0F-D72CB819E020}"/>
    <cellStyle name="40% - Accent6 4 6 5" xfId="32857" xr:uid="{245B71B4-4112-4893-BFC2-AD2B8F28C08C}"/>
    <cellStyle name="40% - Accent6 4 7" xfId="7904" xr:uid="{00000000-0005-0000-0000-000074120000}"/>
    <cellStyle name="40% - Accent6 4 7 2" xfId="25492" xr:uid="{65971CDC-D1CE-438B-A14B-8CC7C7E6BB00}"/>
    <cellStyle name="40% - Accent6 4 7 2 2" xfId="40463" xr:uid="{CAA3F642-C88B-4824-A3BB-BB11A6E25E9B}"/>
    <cellStyle name="40% - Accent6 4 7 3" xfId="32860" xr:uid="{3D607E4C-5868-4629-B11B-63BFEE4BC209}"/>
    <cellStyle name="40% - Accent6 4 8" xfId="7905" xr:uid="{00000000-0005-0000-0000-000075120000}"/>
    <cellStyle name="40% - Accent6 4 8 2" xfId="7906" xr:uid="{00000000-0005-0000-0000-000076120000}"/>
    <cellStyle name="40% - Accent6 4 8 2 2" xfId="25494" xr:uid="{6F1CE5E8-4B62-44F5-9FD5-6DE084F81314}"/>
    <cellStyle name="40% - Accent6 4 8 2 2 2" xfId="40465" xr:uid="{A8BFC1F2-7791-4DA2-9D4F-72907B078E73}"/>
    <cellStyle name="40% - Accent6 4 8 2 3" xfId="32862" xr:uid="{1C8D7864-C713-48C7-A15B-9D66A5D3A463}"/>
    <cellStyle name="40% - Accent6 4 8 3" xfId="25493" xr:uid="{9BEE873C-E6A1-4241-8882-E4A779D7824C}"/>
    <cellStyle name="40% - Accent6 4 8 3 2" xfId="40464" xr:uid="{B10B392F-993A-4B03-9F83-9E24603A083A}"/>
    <cellStyle name="40% - Accent6 4 8 4" xfId="32861" xr:uid="{38E3F264-1082-4085-8EEE-EDB22B03213C}"/>
    <cellStyle name="40% - Accent6 4 9" xfId="7907" xr:uid="{00000000-0005-0000-0000-000077120000}"/>
    <cellStyle name="40% - Accent6 4 9 2" xfId="25495" xr:uid="{940E1096-3A15-4436-B999-738069CAAE51}"/>
    <cellStyle name="40% - Accent6 4 9 2 2" xfId="40466" xr:uid="{E2009130-501C-45EC-8C31-0ACC2A6D841E}"/>
    <cellStyle name="40% - Accent6 4 9 3" xfId="32863" xr:uid="{1A820B30-313C-4962-BAEA-4CC3001794FA}"/>
    <cellStyle name="40% - Accent6 5" xfId="254" xr:uid="{00000000-0005-0000-0000-00005D000000}"/>
    <cellStyle name="40% - Accent6 5 2" xfId="7909" xr:uid="{00000000-0005-0000-0000-000079120000}"/>
    <cellStyle name="40% - Accent6 5 2 2" xfId="7910" xr:uid="{00000000-0005-0000-0000-00007A120000}"/>
    <cellStyle name="40% - Accent6 5 2 2 2" xfId="7911" xr:uid="{00000000-0005-0000-0000-00007B120000}"/>
    <cellStyle name="40% - Accent6 5 2 2 2 2" xfId="7912" xr:uid="{00000000-0005-0000-0000-00007C120000}"/>
    <cellStyle name="40% - Accent6 5 2 2 2 2 2" xfId="7913" xr:uid="{00000000-0005-0000-0000-00007D120000}"/>
    <cellStyle name="40% - Accent6 5 2 2 2 2 2 2" xfId="25500" xr:uid="{55AEBE17-76E7-43C7-A192-5D0C35BE1CFD}"/>
    <cellStyle name="40% - Accent6 5 2 2 2 2 2 2 2" xfId="40471" xr:uid="{D2685C73-C5B4-4C5F-8940-F7439F1F3B90}"/>
    <cellStyle name="40% - Accent6 5 2 2 2 2 2 3" xfId="32868" xr:uid="{BB30E41F-533F-4910-B5D9-11CB33DA3369}"/>
    <cellStyle name="40% - Accent6 5 2 2 2 2 3" xfId="7914" xr:uid="{00000000-0005-0000-0000-00007E120000}"/>
    <cellStyle name="40% - Accent6 5 2 2 2 2 3 2" xfId="25501" xr:uid="{0926E5DC-820F-4E87-85FF-B7CF5CE8B827}"/>
    <cellStyle name="40% - Accent6 5 2 2 2 2 3 2 2" xfId="40472" xr:uid="{DADB964C-F7B1-4700-B8CE-28B1F488704D}"/>
    <cellStyle name="40% - Accent6 5 2 2 2 2 3 3" xfId="32869" xr:uid="{E06FA513-F487-4080-B693-435B4CED3692}"/>
    <cellStyle name="40% - Accent6 5 2 2 2 2 4" xfId="25499" xr:uid="{22A7D97C-8D6A-43BF-B111-816D7229ABCF}"/>
    <cellStyle name="40% - Accent6 5 2 2 2 2 4 2" xfId="40470" xr:uid="{AC0BBC0C-20A2-4467-BADC-BD7A7AC8A1F7}"/>
    <cellStyle name="40% - Accent6 5 2 2 2 2 5" xfId="32867" xr:uid="{182FBE57-82BA-4F90-96AD-75026D81F4DF}"/>
    <cellStyle name="40% - Accent6 5 2 2 2 3" xfId="7915" xr:uid="{00000000-0005-0000-0000-00007F120000}"/>
    <cellStyle name="40% - Accent6 5 2 2 2 3 2" xfId="7916" xr:uid="{00000000-0005-0000-0000-000080120000}"/>
    <cellStyle name="40% - Accent6 5 2 2 2 3 2 2" xfId="25503" xr:uid="{C71ACB66-76CC-4EE8-8FBE-1D5FC224375E}"/>
    <cellStyle name="40% - Accent6 5 2 2 2 3 2 2 2" xfId="40474" xr:uid="{31884226-9728-476C-8595-755418C25465}"/>
    <cellStyle name="40% - Accent6 5 2 2 2 3 2 3" xfId="32871" xr:uid="{2521E687-D851-48E6-9237-A3588AED3C7F}"/>
    <cellStyle name="40% - Accent6 5 2 2 2 3 3" xfId="25502" xr:uid="{E7276A20-B1AC-4E45-96E6-55BA7FEC47EA}"/>
    <cellStyle name="40% - Accent6 5 2 2 2 3 3 2" xfId="40473" xr:uid="{AE0AC50A-B07D-4B87-A427-B0DB39CEBFB8}"/>
    <cellStyle name="40% - Accent6 5 2 2 2 3 4" xfId="32870" xr:uid="{A73D4004-5078-4AE5-A423-B10B4BA2BD61}"/>
    <cellStyle name="40% - Accent6 5 2 2 2 4" xfId="7917" xr:uid="{00000000-0005-0000-0000-000081120000}"/>
    <cellStyle name="40% - Accent6 5 2 2 2 4 2" xfId="25504" xr:uid="{D636E839-70EB-4441-9168-C9BDE5366822}"/>
    <cellStyle name="40% - Accent6 5 2 2 2 4 2 2" xfId="40475" xr:uid="{5AFE574B-C350-4083-B8D7-CF7E1C23C3E6}"/>
    <cellStyle name="40% - Accent6 5 2 2 2 4 3" xfId="32872" xr:uid="{B70C14B5-6FCE-494E-B5A9-D4E058D6734C}"/>
    <cellStyle name="40% - Accent6 5 2 2 2 5" xfId="25498" xr:uid="{7E246505-E17F-4AAE-8551-BC39DC37E4C3}"/>
    <cellStyle name="40% - Accent6 5 2 2 2 5 2" xfId="40469" xr:uid="{A2CD3015-244C-4DED-A162-1943D03B1642}"/>
    <cellStyle name="40% - Accent6 5 2 2 2 6" xfId="32866" xr:uid="{D2777370-EDEA-42B0-ADA6-9CD70B108A27}"/>
    <cellStyle name="40% - Accent6 5 2 2 3" xfId="7918" xr:uid="{00000000-0005-0000-0000-000082120000}"/>
    <cellStyle name="40% - Accent6 5 2 2 3 2" xfId="7919" xr:uid="{00000000-0005-0000-0000-000083120000}"/>
    <cellStyle name="40% - Accent6 5 2 2 3 2 2" xfId="25506" xr:uid="{37A70B64-844C-460A-A0F5-589FC402AB44}"/>
    <cellStyle name="40% - Accent6 5 2 2 3 2 2 2" xfId="40477" xr:uid="{2CA3778D-A525-4E86-BF19-7F52206B0437}"/>
    <cellStyle name="40% - Accent6 5 2 2 3 2 3" xfId="32874" xr:uid="{8C13BE57-5ABC-458F-9CD0-5D9C6B6D1D5C}"/>
    <cellStyle name="40% - Accent6 5 2 2 3 3" xfId="7920" xr:uid="{00000000-0005-0000-0000-000084120000}"/>
    <cellStyle name="40% - Accent6 5 2 2 3 3 2" xfId="25507" xr:uid="{740E2533-B2C5-4A72-ADA6-B3DB96EA2598}"/>
    <cellStyle name="40% - Accent6 5 2 2 3 3 2 2" xfId="40478" xr:uid="{9E52F6ED-BA21-4EB1-9B1A-C5C5285F0097}"/>
    <cellStyle name="40% - Accent6 5 2 2 3 3 3" xfId="32875" xr:uid="{B57DB05B-82A4-4FA7-9F8B-085CA4D90314}"/>
    <cellStyle name="40% - Accent6 5 2 2 3 4" xfId="25505" xr:uid="{F40E90D5-DCE2-4B01-A3C7-A4B1FEC593B9}"/>
    <cellStyle name="40% - Accent6 5 2 2 3 4 2" xfId="40476" xr:uid="{6800F667-E760-47D0-9169-AE868D19B094}"/>
    <cellStyle name="40% - Accent6 5 2 2 3 5" xfId="32873" xr:uid="{2DDBF8D1-9780-4404-A17D-4E3793410F71}"/>
    <cellStyle name="40% - Accent6 5 2 2 4" xfId="7921" xr:uid="{00000000-0005-0000-0000-000085120000}"/>
    <cellStyle name="40% - Accent6 5 2 2 4 2" xfId="25508" xr:uid="{39BBDE14-F2FC-4B83-8F6F-3B0A140BF516}"/>
    <cellStyle name="40% - Accent6 5 2 2 4 2 2" xfId="40479" xr:uid="{009D3795-2B4E-4E35-84F2-1EEF7A0A3478}"/>
    <cellStyle name="40% - Accent6 5 2 2 4 3" xfId="32876" xr:uid="{F9AFA928-9FBF-4D41-AD7D-34971577D630}"/>
    <cellStyle name="40% - Accent6 5 2 2 5" xfId="7922" xr:uid="{00000000-0005-0000-0000-000086120000}"/>
    <cellStyle name="40% - Accent6 5 2 2 5 2" xfId="7923" xr:uid="{00000000-0005-0000-0000-000087120000}"/>
    <cellStyle name="40% - Accent6 5 2 2 5 2 2" xfId="25510" xr:uid="{F86EB939-B314-48C3-8C08-4758CACCE779}"/>
    <cellStyle name="40% - Accent6 5 2 2 5 2 2 2" xfId="40481" xr:uid="{040B6ACE-8F99-4DE5-A4C1-FD69F45E5DAA}"/>
    <cellStyle name="40% - Accent6 5 2 2 5 2 3" xfId="32878" xr:uid="{50FF7B47-8439-4736-96C3-0B1DB968CEE2}"/>
    <cellStyle name="40% - Accent6 5 2 2 5 3" xfId="25509" xr:uid="{B23ED001-6158-48E8-BFBA-C72DBA2DABA6}"/>
    <cellStyle name="40% - Accent6 5 2 2 5 3 2" xfId="40480" xr:uid="{FB2023A4-4C4D-4380-BDD7-F51B4B903F58}"/>
    <cellStyle name="40% - Accent6 5 2 2 5 4" xfId="32877" xr:uid="{9782E87C-86B4-4AE2-8D2F-7AE439DC73A1}"/>
    <cellStyle name="40% - Accent6 5 2 2 6" xfId="7924" xr:uid="{00000000-0005-0000-0000-000088120000}"/>
    <cellStyle name="40% - Accent6 5 2 2 6 2" xfId="25511" xr:uid="{D1EE3F9B-9DCB-49B6-AC28-56ECA2D5D354}"/>
    <cellStyle name="40% - Accent6 5 2 2 6 2 2" xfId="40482" xr:uid="{50FF9CB9-2A3C-43E3-AE30-3FE83E9A1B06}"/>
    <cellStyle name="40% - Accent6 5 2 2 6 3" xfId="32879" xr:uid="{CD6D77D1-29F2-4FC0-A751-2A9E6072AED0}"/>
    <cellStyle name="40% - Accent6 5 2 2 7" xfId="25497" xr:uid="{7337AA1D-E74A-44EA-9140-CECE27BF8ACD}"/>
    <cellStyle name="40% - Accent6 5 2 2 7 2" xfId="40468" xr:uid="{0B270D0A-4407-4EE7-998F-FF6E827DD217}"/>
    <cellStyle name="40% - Accent6 5 2 2 8" xfId="32865" xr:uid="{340D8D8B-7E8B-4A24-B7E4-93B9725E4C76}"/>
    <cellStyle name="40% - Accent6 5 2 3" xfId="7925" xr:uid="{00000000-0005-0000-0000-000089120000}"/>
    <cellStyle name="40% - Accent6 5 2 3 2" xfId="7926" xr:uid="{00000000-0005-0000-0000-00008A120000}"/>
    <cellStyle name="40% - Accent6 5 2 3 2 2" xfId="7927" xr:uid="{00000000-0005-0000-0000-00008B120000}"/>
    <cellStyle name="40% - Accent6 5 2 3 2 2 2" xfId="25514" xr:uid="{02F2FB81-BB3E-42F4-AD49-B6B08A5A4714}"/>
    <cellStyle name="40% - Accent6 5 2 3 2 2 2 2" xfId="40485" xr:uid="{E72B9956-4EEA-441D-803B-EDD203A55D6A}"/>
    <cellStyle name="40% - Accent6 5 2 3 2 2 3" xfId="32882" xr:uid="{C5104509-9A00-4556-B5F5-0FE43AFCE2F9}"/>
    <cellStyle name="40% - Accent6 5 2 3 2 3" xfId="7928" xr:uid="{00000000-0005-0000-0000-00008C120000}"/>
    <cellStyle name="40% - Accent6 5 2 3 2 3 2" xfId="25515" xr:uid="{26B3A54B-A702-4D22-BA54-0BCA654ADE71}"/>
    <cellStyle name="40% - Accent6 5 2 3 2 3 2 2" xfId="40486" xr:uid="{40A6D769-9E3A-4ADF-AFE8-D91C7C0C4F99}"/>
    <cellStyle name="40% - Accent6 5 2 3 2 3 3" xfId="32883" xr:uid="{F43F88B2-6D91-4F9D-ABD4-58B12ADB0C79}"/>
    <cellStyle name="40% - Accent6 5 2 3 2 4" xfId="25513" xr:uid="{FAC9C2AB-8ACA-422B-A4C8-14D194B62A59}"/>
    <cellStyle name="40% - Accent6 5 2 3 2 4 2" xfId="40484" xr:uid="{D7DC9654-5592-4835-AC20-66D9945860D3}"/>
    <cellStyle name="40% - Accent6 5 2 3 2 5" xfId="32881" xr:uid="{10C0D0D4-C4AA-41F3-9ACD-D308893A6573}"/>
    <cellStyle name="40% - Accent6 5 2 3 3" xfId="7929" xr:uid="{00000000-0005-0000-0000-00008D120000}"/>
    <cellStyle name="40% - Accent6 5 2 3 3 2" xfId="7930" xr:uid="{00000000-0005-0000-0000-00008E120000}"/>
    <cellStyle name="40% - Accent6 5 2 3 3 2 2" xfId="25517" xr:uid="{6BB5C9C9-59F0-40BD-8B51-3712F24D502A}"/>
    <cellStyle name="40% - Accent6 5 2 3 3 2 2 2" xfId="40488" xr:uid="{D35C53B7-9235-4B7A-8C23-7D42D843AB96}"/>
    <cellStyle name="40% - Accent6 5 2 3 3 2 3" xfId="32885" xr:uid="{29ED956A-8D1C-448E-BD2B-FFE5B8D01B10}"/>
    <cellStyle name="40% - Accent6 5 2 3 3 3" xfId="25516" xr:uid="{1B2C54CA-E82E-4CCF-A8FA-AD7D3D09F270}"/>
    <cellStyle name="40% - Accent6 5 2 3 3 3 2" xfId="40487" xr:uid="{60738F13-E820-4E1F-B11C-20E6D8D5D51A}"/>
    <cellStyle name="40% - Accent6 5 2 3 3 4" xfId="32884" xr:uid="{D4D7C595-5B7B-4562-9920-4DD03D5DAB3F}"/>
    <cellStyle name="40% - Accent6 5 2 3 4" xfId="7931" xr:uid="{00000000-0005-0000-0000-00008F120000}"/>
    <cellStyle name="40% - Accent6 5 2 3 4 2" xfId="25518" xr:uid="{F9DEAE28-2DB8-4241-B1A0-F13817AB4A5E}"/>
    <cellStyle name="40% - Accent6 5 2 3 4 2 2" xfId="40489" xr:uid="{AA630CF5-CF15-4CC0-ADF6-01B7BF877644}"/>
    <cellStyle name="40% - Accent6 5 2 3 4 3" xfId="32886" xr:uid="{F874219D-8484-44DB-8797-B3E7D2325F8F}"/>
    <cellStyle name="40% - Accent6 5 2 3 5" xfId="25512" xr:uid="{1E5CCAE3-4975-4061-A4D4-2063EE049914}"/>
    <cellStyle name="40% - Accent6 5 2 3 5 2" xfId="40483" xr:uid="{63172DCE-2F8D-4310-B400-8AED4E57BFEB}"/>
    <cellStyle name="40% - Accent6 5 2 3 6" xfId="32880" xr:uid="{D5C43DE5-D5BE-44D4-82B1-0F07999CDF6F}"/>
    <cellStyle name="40% - Accent6 5 2 4" xfId="7932" xr:uid="{00000000-0005-0000-0000-000090120000}"/>
    <cellStyle name="40% - Accent6 5 2 5" xfId="7933" xr:uid="{00000000-0005-0000-0000-000091120000}"/>
    <cellStyle name="40% - Accent6 5 2 5 2" xfId="25519" xr:uid="{FEEE1EF4-6B17-4178-917C-A6E3738FD1B0}"/>
    <cellStyle name="40% - Accent6 5 2 5 2 2" xfId="40490" xr:uid="{AA1EB2B3-4A4E-45F7-9A41-44BA1E68C889}"/>
    <cellStyle name="40% - Accent6 5 2 5 3" xfId="32887" xr:uid="{73D6E8CC-019A-4C42-B329-D3F72088B26B}"/>
    <cellStyle name="40% - Accent6 5 3" xfId="7934" xr:uid="{00000000-0005-0000-0000-000092120000}"/>
    <cellStyle name="40% - Accent6 5 3 2" xfId="7935" xr:uid="{00000000-0005-0000-0000-000093120000}"/>
    <cellStyle name="40% - Accent6 5 3 2 2" xfId="7936" xr:uid="{00000000-0005-0000-0000-000094120000}"/>
    <cellStyle name="40% - Accent6 5 3 2 2 2" xfId="25522" xr:uid="{4AB3926B-B1AB-4B33-93DF-5FACFA1A12C6}"/>
    <cellStyle name="40% - Accent6 5 3 2 2 2 2" xfId="40493" xr:uid="{7970A40E-6603-4667-80C1-D21F5F52A69D}"/>
    <cellStyle name="40% - Accent6 5 3 2 2 3" xfId="32890" xr:uid="{DE8A73AC-7B6C-4868-8249-38B54628E465}"/>
    <cellStyle name="40% - Accent6 5 3 2 3" xfId="7937" xr:uid="{00000000-0005-0000-0000-000095120000}"/>
    <cellStyle name="40% - Accent6 5 3 2 3 2" xfId="25523" xr:uid="{622E4C68-CB76-4F4F-B7E9-B9FD14EEE04A}"/>
    <cellStyle name="40% - Accent6 5 3 2 3 2 2" xfId="40494" xr:uid="{CFBAA758-D4D1-4BAE-95AE-02FA324C8467}"/>
    <cellStyle name="40% - Accent6 5 3 2 3 3" xfId="32891" xr:uid="{AD088F78-1935-42D3-A85A-DBEDB49F1C87}"/>
    <cellStyle name="40% - Accent6 5 3 2 4" xfId="25521" xr:uid="{AC2F683C-5CDA-4614-A69E-FB478C20DD3F}"/>
    <cellStyle name="40% - Accent6 5 3 2 4 2" xfId="40492" xr:uid="{F5A8078F-DCB2-4C16-BD00-A81B81216CE8}"/>
    <cellStyle name="40% - Accent6 5 3 2 5" xfId="32889" xr:uid="{5B4BE330-58C5-4A41-AC1C-54C46EC38BB7}"/>
    <cellStyle name="40% - Accent6 5 3 3" xfId="7938" xr:uid="{00000000-0005-0000-0000-000096120000}"/>
    <cellStyle name="40% - Accent6 5 3 3 2" xfId="25524" xr:uid="{59A3FBE0-99FA-483B-96C9-38D67ACB8339}"/>
    <cellStyle name="40% - Accent6 5 3 3 2 2" xfId="40495" xr:uid="{A71F0949-D423-446A-A648-0F232CFA3018}"/>
    <cellStyle name="40% - Accent6 5 3 3 3" xfId="32892" xr:uid="{722E3306-A101-46A8-8734-5B698EECF3DE}"/>
    <cellStyle name="40% - Accent6 5 3 4" xfId="7939" xr:uid="{00000000-0005-0000-0000-000097120000}"/>
    <cellStyle name="40% - Accent6 5 3 4 2" xfId="7940" xr:uid="{00000000-0005-0000-0000-000098120000}"/>
    <cellStyle name="40% - Accent6 5 3 4 2 2" xfId="25526" xr:uid="{F0B5BBB5-7DDD-4C55-9E0F-F6F92E90977C}"/>
    <cellStyle name="40% - Accent6 5 3 4 2 2 2" xfId="40497" xr:uid="{93840691-54D3-4A32-8B69-CD2AD226C7BA}"/>
    <cellStyle name="40% - Accent6 5 3 4 2 3" xfId="32894" xr:uid="{8C8297D9-3BDC-41A5-AAA3-E5EB64B14780}"/>
    <cellStyle name="40% - Accent6 5 3 4 3" xfId="25525" xr:uid="{6A12FF85-7C0F-4C42-A54A-085882AFD920}"/>
    <cellStyle name="40% - Accent6 5 3 4 3 2" xfId="40496" xr:uid="{5E78B9AD-24F6-4A2F-B0D6-4DCC68A8A19A}"/>
    <cellStyle name="40% - Accent6 5 3 4 4" xfId="32893" xr:uid="{B372FD48-6030-4424-9D97-8FE81468109A}"/>
    <cellStyle name="40% - Accent6 5 3 5" xfId="7941" xr:uid="{00000000-0005-0000-0000-000099120000}"/>
    <cellStyle name="40% - Accent6 5 3 5 2" xfId="25527" xr:uid="{242C4100-3DF1-4D9D-9FCD-048078FFEA61}"/>
    <cellStyle name="40% - Accent6 5 3 5 2 2" xfId="40498" xr:uid="{991DF2EE-C3FC-4C17-B6D1-A8EB8D4063CD}"/>
    <cellStyle name="40% - Accent6 5 3 5 3" xfId="32895" xr:uid="{AEC9048A-F86E-47C8-82CA-10C39820D5B3}"/>
    <cellStyle name="40% - Accent6 5 3 6" xfId="25520" xr:uid="{C2E278D8-956C-4A81-9E0A-C3620774A08D}"/>
    <cellStyle name="40% - Accent6 5 3 6 2" xfId="40491" xr:uid="{B02B2C65-4F7E-4001-8AD7-31BB958DBE4D}"/>
    <cellStyle name="40% - Accent6 5 3 7" xfId="32888" xr:uid="{0086655E-4848-48D5-B730-2C60009D10F1}"/>
    <cellStyle name="40% - Accent6 5 4" xfId="7942" xr:uid="{00000000-0005-0000-0000-00009A120000}"/>
    <cellStyle name="40% - Accent6 5 4 2" xfId="7943" xr:uid="{00000000-0005-0000-0000-00009B120000}"/>
    <cellStyle name="40% - Accent6 5 4 2 2" xfId="7944" xr:uid="{00000000-0005-0000-0000-00009C120000}"/>
    <cellStyle name="40% - Accent6 5 4 2 2 2" xfId="25530" xr:uid="{A62F9015-506F-4072-A1A1-1DDA3896C9D8}"/>
    <cellStyle name="40% - Accent6 5 4 2 2 2 2" xfId="40501" xr:uid="{05AB1FA0-3A0C-470F-9BBB-4021354CD7BE}"/>
    <cellStyle name="40% - Accent6 5 4 2 2 3" xfId="32898" xr:uid="{BE8E7B32-FA9E-49CE-B102-A29B719459C5}"/>
    <cellStyle name="40% - Accent6 5 4 2 3" xfId="7945" xr:uid="{00000000-0005-0000-0000-00009D120000}"/>
    <cellStyle name="40% - Accent6 5 4 2 3 2" xfId="25531" xr:uid="{BAA06955-4990-4399-9D17-5659E42AE875}"/>
    <cellStyle name="40% - Accent6 5 4 2 3 2 2" xfId="40502" xr:uid="{E2D56FDB-BD00-471A-9F1A-2E8F0A037709}"/>
    <cellStyle name="40% - Accent6 5 4 2 3 3" xfId="32899" xr:uid="{EB0503A0-5814-4CC3-A0A8-370372EB99D0}"/>
    <cellStyle name="40% - Accent6 5 4 2 4" xfId="25529" xr:uid="{547B0B47-62B3-4241-878C-73B51D4B9681}"/>
    <cellStyle name="40% - Accent6 5 4 2 4 2" xfId="40500" xr:uid="{054ECA85-6A43-4FBC-B09E-7B28FE1F89AD}"/>
    <cellStyle name="40% - Accent6 5 4 2 5" xfId="32897" xr:uid="{D4CC29B9-DAB3-4E05-818F-D6B8DBFBFE7A}"/>
    <cellStyle name="40% - Accent6 5 4 3" xfId="7946" xr:uid="{00000000-0005-0000-0000-00009E120000}"/>
    <cellStyle name="40% - Accent6 5 4 3 2" xfId="7947" xr:uid="{00000000-0005-0000-0000-00009F120000}"/>
    <cellStyle name="40% - Accent6 5 4 3 2 2" xfId="25533" xr:uid="{74B1F779-8072-450B-9092-26C51CC2E73D}"/>
    <cellStyle name="40% - Accent6 5 4 3 2 2 2" xfId="40504" xr:uid="{96E68573-5285-4E31-B25A-A99FCEFB1182}"/>
    <cellStyle name="40% - Accent6 5 4 3 2 3" xfId="32901" xr:uid="{D7F03C38-5B6F-4F44-9C24-77B95FEB6CF7}"/>
    <cellStyle name="40% - Accent6 5 4 3 3" xfId="25532" xr:uid="{E6B76D07-F3B6-4AC1-96F4-F7A8847BF41C}"/>
    <cellStyle name="40% - Accent6 5 4 3 3 2" xfId="40503" xr:uid="{D5EC523A-62EA-429A-A897-B0CB7EF0B03E}"/>
    <cellStyle name="40% - Accent6 5 4 3 4" xfId="32900" xr:uid="{5E5C24C8-A3F5-48CA-A20B-91F07EAFEFEC}"/>
    <cellStyle name="40% - Accent6 5 4 4" xfId="7948" xr:uid="{00000000-0005-0000-0000-0000A0120000}"/>
    <cellStyle name="40% - Accent6 5 4 4 2" xfId="25534" xr:uid="{31A301C8-2FA9-4ECE-9A42-B49D4993AF2C}"/>
    <cellStyle name="40% - Accent6 5 4 4 2 2" xfId="40505" xr:uid="{89A230A7-860B-47F4-9B85-B61BCA350412}"/>
    <cellStyle name="40% - Accent6 5 4 4 3" xfId="32902" xr:uid="{9FDEDDE8-8458-4DF3-972A-D5AD0944E353}"/>
    <cellStyle name="40% - Accent6 5 4 5" xfId="25528" xr:uid="{47E74ADE-49D6-44E5-B5F6-185A5ADEA54F}"/>
    <cellStyle name="40% - Accent6 5 4 5 2" xfId="40499" xr:uid="{6ECE41A2-86E5-4913-B9B7-020270B8929B}"/>
    <cellStyle name="40% - Accent6 5 4 6" xfId="32896" xr:uid="{A0D7E6D4-FC37-4076-9D50-09E9A077BC7C}"/>
    <cellStyle name="40% - Accent6 5 5" xfId="7949" xr:uid="{00000000-0005-0000-0000-0000A1120000}"/>
    <cellStyle name="40% - Accent6 5 5 2" xfId="7950" xr:uid="{00000000-0005-0000-0000-0000A2120000}"/>
    <cellStyle name="40% - Accent6 5 5 2 2" xfId="25536" xr:uid="{2477C80B-C4C9-47E8-A8C3-EB7EEEE87A96}"/>
    <cellStyle name="40% - Accent6 5 5 2 2 2" xfId="40507" xr:uid="{6136FDD2-E888-444D-BA9C-A6C9B25F5820}"/>
    <cellStyle name="40% - Accent6 5 5 2 3" xfId="32904" xr:uid="{37474E48-0415-477C-9691-AC2DA977082C}"/>
    <cellStyle name="40% - Accent6 5 5 3" xfId="7951" xr:uid="{00000000-0005-0000-0000-0000A3120000}"/>
    <cellStyle name="40% - Accent6 5 5 3 2" xfId="25537" xr:uid="{FA25719D-BF89-43E4-B755-25B75331EF09}"/>
    <cellStyle name="40% - Accent6 5 5 3 2 2" xfId="40508" xr:uid="{50DFF968-5CAE-4B1F-BECA-3615CC0C080F}"/>
    <cellStyle name="40% - Accent6 5 5 3 3" xfId="32905" xr:uid="{873EB5AC-6527-4A1C-9FB6-460FC3E023F8}"/>
    <cellStyle name="40% - Accent6 5 5 4" xfId="25535" xr:uid="{C60BA891-E524-4285-8421-D5DD17C6AF01}"/>
    <cellStyle name="40% - Accent6 5 5 4 2" xfId="40506" xr:uid="{F3693AA1-F1F7-4E29-9FA2-575A993E16AF}"/>
    <cellStyle name="40% - Accent6 5 5 5" xfId="32903" xr:uid="{2A845859-DDF9-4A56-9E6D-7BB444F547D1}"/>
    <cellStyle name="40% - Accent6 5 6" xfId="7952" xr:uid="{00000000-0005-0000-0000-0000A4120000}"/>
    <cellStyle name="40% - Accent6 5 6 2" xfId="25538" xr:uid="{9AAAFB19-9DDA-4B4B-99EE-566C3A52D4BB}"/>
    <cellStyle name="40% - Accent6 5 6 2 2" xfId="40509" xr:uid="{1AF1DE32-5D40-4748-9466-F28A5B49EC66}"/>
    <cellStyle name="40% - Accent6 5 6 3" xfId="32906" xr:uid="{618C8B16-8635-40DB-87DE-F9F9EA5E0F63}"/>
    <cellStyle name="40% - Accent6 5 7" xfId="7953" xr:uid="{00000000-0005-0000-0000-0000A5120000}"/>
    <cellStyle name="40% - Accent6 5 7 2" xfId="7954" xr:uid="{00000000-0005-0000-0000-0000A6120000}"/>
    <cellStyle name="40% - Accent6 5 7 2 2" xfId="25540" xr:uid="{BA67134E-F6F2-419C-9F6E-91AC145EC71A}"/>
    <cellStyle name="40% - Accent6 5 7 2 2 2" xfId="40511" xr:uid="{1FF9786E-6E68-458B-8A51-93ABE4AB1D3E}"/>
    <cellStyle name="40% - Accent6 5 7 2 3" xfId="32908" xr:uid="{96936402-36B9-495B-AA5D-B348CFB2F27C}"/>
    <cellStyle name="40% - Accent6 5 7 3" xfId="25539" xr:uid="{F50BFA68-EF5C-4295-AC74-DD1EC67BEAD6}"/>
    <cellStyle name="40% - Accent6 5 7 3 2" xfId="40510" xr:uid="{74875ECB-AE0D-4D76-9E38-19FE2BE15C8A}"/>
    <cellStyle name="40% - Accent6 5 7 4" xfId="32907" xr:uid="{8C700F54-3CE0-456B-9DD7-E76EB2A53E8E}"/>
    <cellStyle name="40% - Accent6 5 8" xfId="7955" xr:uid="{00000000-0005-0000-0000-0000A7120000}"/>
    <cellStyle name="40% - Accent6 5 8 2" xfId="25541" xr:uid="{B79069F4-F52A-4ED5-98A0-B826731CB557}"/>
    <cellStyle name="40% - Accent6 5 8 2 2" xfId="40512" xr:uid="{23B769FA-E72A-44B2-886D-95ABB9916E52}"/>
    <cellStyle name="40% - Accent6 5 8 3" xfId="32909" xr:uid="{A59AA4F5-A4B4-44E7-839F-BB9318FCD507}"/>
    <cellStyle name="40% - Accent6 5 9" xfId="7908" xr:uid="{00000000-0005-0000-0000-000078120000}"/>
    <cellStyle name="40% - Accent6 5 9 2" xfId="25496" xr:uid="{B5EEF82F-A851-4B8F-8750-0E6EB9E4EDA2}"/>
    <cellStyle name="40% - Accent6 5 9 2 2" xfId="40467" xr:uid="{38F5012A-9E75-4845-BBB8-EAFD02EF394D}"/>
    <cellStyle name="40% - Accent6 5 9 3" xfId="32864" xr:uid="{11269CF4-2456-4FE2-B1FC-AE07E786A1F0}"/>
    <cellStyle name="40% - Accent6 6" xfId="255" xr:uid="{00000000-0005-0000-0000-00005E000000}"/>
    <cellStyle name="40% - Accent6 6 2" xfId="7956" xr:uid="{00000000-0005-0000-0000-0000A9120000}"/>
    <cellStyle name="40% - Accent6 6 2 2" xfId="7957" xr:uid="{00000000-0005-0000-0000-0000AA120000}"/>
    <cellStyle name="40% - Accent6 6 2 2 2" xfId="7958" xr:uid="{00000000-0005-0000-0000-0000AB120000}"/>
    <cellStyle name="40% - Accent6 6 2 2 2 2" xfId="7959" xr:uid="{00000000-0005-0000-0000-0000AC120000}"/>
    <cellStyle name="40% - Accent6 6 2 2 2 2 2" xfId="25545" xr:uid="{3F955C2C-873C-4BA9-A91F-44008C76A96D}"/>
    <cellStyle name="40% - Accent6 6 2 2 2 2 2 2" xfId="40516" xr:uid="{38C6E317-6D5C-45BB-8C08-71EF3D569AC1}"/>
    <cellStyle name="40% - Accent6 6 2 2 2 2 3" xfId="32913" xr:uid="{DE0F0741-621D-4C4B-BC64-85BA135D1B1C}"/>
    <cellStyle name="40% - Accent6 6 2 2 2 3" xfId="7960" xr:uid="{00000000-0005-0000-0000-0000AD120000}"/>
    <cellStyle name="40% - Accent6 6 2 2 2 3 2" xfId="25546" xr:uid="{3898AF9D-F141-4AE0-810C-A942F8CB77FE}"/>
    <cellStyle name="40% - Accent6 6 2 2 2 3 2 2" xfId="40517" xr:uid="{7A0FE364-3871-4A7F-992C-8BEE14D63E2B}"/>
    <cellStyle name="40% - Accent6 6 2 2 2 3 3" xfId="32914" xr:uid="{BAF8D1F2-2ED5-4B35-A980-E8CA2845FAE1}"/>
    <cellStyle name="40% - Accent6 6 2 2 2 4" xfId="25544" xr:uid="{CC2B80F3-FE45-410E-B74E-D66AE918547F}"/>
    <cellStyle name="40% - Accent6 6 2 2 2 4 2" xfId="40515" xr:uid="{DAAB146A-99DA-462B-8745-B21F238A99D2}"/>
    <cellStyle name="40% - Accent6 6 2 2 2 5" xfId="32912" xr:uid="{1568ACE1-B0CC-4076-B3EC-68B54D49BCDF}"/>
    <cellStyle name="40% - Accent6 6 2 2 3" xfId="7961" xr:uid="{00000000-0005-0000-0000-0000AE120000}"/>
    <cellStyle name="40% - Accent6 6 2 2 3 2" xfId="7962" xr:uid="{00000000-0005-0000-0000-0000AF120000}"/>
    <cellStyle name="40% - Accent6 6 2 2 3 2 2" xfId="25548" xr:uid="{D0C99296-48F3-47A8-ABFC-051D66B780B9}"/>
    <cellStyle name="40% - Accent6 6 2 2 3 2 2 2" xfId="40519" xr:uid="{B53186AB-05A8-44DC-98A7-2AFCF5E35125}"/>
    <cellStyle name="40% - Accent6 6 2 2 3 2 3" xfId="32916" xr:uid="{3E2D14BB-21B3-48DE-B707-1DD1AFFE9D11}"/>
    <cellStyle name="40% - Accent6 6 2 2 3 3" xfId="25547" xr:uid="{DE45268D-2662-4A59-912B-A9AE7C2D21E7}"/>
    <cellStyle name="40% - Accent6 6 2 2 3 3 2" xfId="40518" xr:uid="{F471BBB5-72F9-4F89-99AA-7A23CEC0FA8D}"/>
    <cellStyle name="40% - Accent6 6 2 2 3 4" xfId="32915" xr:uid="{AD26F165-8325-4E5A-8C3E-A6F6719CB83F}"/>
    <cellStyle name="40% - Accent6 6 2 2 4" xfId="7963" xr:uid="{00000000-0005-0000-0000-0000B0120000}"/>
    <cellStyle name="40% - Accent6 6 2 2 4 2" xfId="25549" xr:uid="{80C0ADE8-9B80-46FA-84A5-09967CA50C7D}"/>
    <cellStyle name="40% - Accent6 6 2 2 4 2 2" xfId="40520" xr:uid="{2F256539-0E92-49B4-84BF-AF2273486570}"/>
    <cellStyle name="40% - Accent6 6 2 2 4 3" xfId="32917" xr:uid="{CBC4E3A3-CA1D-4D29-A478-05196A90B62A}"/>
    <cellStyle name="40% - Accent6 6 2 2 5" xfId="25543" xr:uid="{9125AE59-D2E4-4F0B-9649-F8920555A3C1}"/>
    <cellStyle name="40% - Accent6 6 2 2 5 2" xfId="40514" xr:uid="{3D84BFC2-C18A-4FD6-9025-5EEC6CA4FEA2}"/>
    <cellStyle name="40% - Accent6 6 2 2 6" xfId="32911" xr:uid="{A58E4D78-C211-48E9-ADF4-5901373203C3}"/>
    <cellStyle name="40% - Accent6 6 2 3" xfId="7964" xr:uid="{00000000-0005-0000-0000-0000B1120000}"/>
    <cellStyle name="40% - Accent6 6 2 3 2" xfId="7965" xr:uid="{00000000-0005-0000-0000-0000B2120000}"/>
    <cellStyle name="40% - Accent6 6 2 3 2 2" xfId="25551" xr:uid="{A7A6D521-968E-4ECA-ABD9-38A3F9F8D381}"/>
    <cellStyle name="40% - Accent6 6 2 3 2 2 2" xfId="40522" xr:uid="{3911ADBD-03C6-43BB-9FBC-06C0362C6B3F}"/>
    <cellStyle name="40% - Accent6 6 2 3 2 3" xfId="32919" xr:uid="{A9A6D75C-1F0A-413A-BA9C-E344DB6D3461}"/>
    <cellStyle name="40% - Accent6 6 2 3 3" xfId="7966" xr:uid="{00000000-0005-0000-0000-0000B3120000}"/>
    <cellStyle name="40% - Accent6 6 2 3 3 2" xfId="25552" xr:uid="{349F7D37-011A-446A-8F5A-6766595B8B31}"/>
    <cellStyle name="40% - Accent6 6 2 3 3 2 2" xfId="40523" xr:uid="{5B53D7B0-23FA-4D15-9D78-1C474776C6E7}"/>
    <cellStyle name="40% - Accent6 6 2 3 3 3" xfId="32920" xr:uid="{D8AA5798-35CB-48DC-BC32-DDC13FA20BAF}"/>
    <cellStyle name="40% - Accent6 6 2 3 4" xfId="25550" xr:uid="{A1BA4FC4-7E58-47FC-B7FF-DFFC35B22D44}"/>
    <cellStyle name="40% - Accent6 6 2 3 4 2" xfId="40521" xr:uid="{F9F6284C-1A76-4B79-910A-8C911812C52D}"/>
    <cellStyle name="40% - Accent6 6 2 3 5" xfId="32918" xr:uid="{4F0FB6FB-BA01-4159-993A-B20FB9D49E37}"/>
    <cellStyle name="40% - Accent6 6 2 4" xfId="7967" xr:uid="{00000000-0005-0000-0000-0000B4120000}"/>
    <cellStyle name="40% - Accent6 6 2 4 2" xfId="25553" xr:uid="{3AF22F81-417B-424E-8D49-0EC2BFF16B83}"/>
    <cellStyle name="40% - Accent6 6 2 4 2 2" xfId="40524" xr:uid="{44BDC25F-D3A3-4424-92F8-F77E68071CB3}"/>
    <cellStyle name="40% - Accent6 6 2 4 3" xfId="32921" xr:uid="{33EE381F-5BF7-497A-9B00-812454AC3394}"/>
    <cellStyle name="40% - Accent6 6 2 5" xfId="7968" xr:uid="{00000000-0005-0000-0000-0000B5120000}"/>
    <cellStyle name="40% - Accent6 6 2 5 2" xfId="7969" xr:uid="{00000000-0005-0000-0000-0000B6120000}"/>
    <cellStyle name="40% - Accent6 6 2 5 2 2" xfId="25555" xr:uid="{67CDE071-6026-419C-9D08-8057DABB1CBA}"/>
    <cellStyle name="40% - Accent6 6 2 5 2 2 2" xfId="40526" xr:uid="{84D4D58C-5B46-4D63-9F95-EF5F4EAAD754}"/>
    <cellStyle name="40% - Accent6 6 2 5 2 3" xfId="32923" xr:uid="{B7198555-202B-4463-95C6-4D01341E2F79}"/>
    <cellStyle name="40% - Accent6 6 2 5 3" xfId="25554" xr:uid="{A7338B48-6DBE-4096-9E5D-EA288DDE19E0}"/>
    <cellStyle name="40% - Accent6 6 2 5 3 2" xfId="40525" xr:uid="{D21E58C5-29C6-4489-A58B-5D6AFCF47DF4}"/>
    <cellStyle name="40% - Accent6 6 2 5 4" xfId="32922" xr:uid="{F53E1AA4-8374-41E2-8A81-62D1A218CEDF}"/>
    <cellStyle name="40% - Accent6 6 2 6" xfId="7970" xr:uid="{00000000-0005-0000-0000-0000B7120000}"/>
    <cellStyle name="40% - Accent6 6 2 6 2" xfId="25556" xr:uid="{7C7BFF12-B297-40AE-BBFA-2F9F2283D7CE}"/>
    <cellStyle name="40% - Accent6 6 2 6 2 2" xfId="40527" xr:uid="{88614F36-0735-4AD1-977E-247D5A99EB3B}"/>
    <cellStyle name="40% - Accent6 6 2 6 3" xfId="32924" xr:uid="{D04D9479-31C3-40F8-8066-ED68FA3DA75F}"/>
    <cellStyle name="40% - Accent6 6 2 7" xfId="25542" xr:uid="{1B1C0C18-1016-4AA8-9F29-072BEF36EBDB}"/>
    <cellStyle name="40% - Accent6 6 2 7 2" xfId="40513" xr:uid="{CE3B2495-E8A3-49E3-A490-61EEA3841308}"/>
    <cellStyle name="40% - Accent6 6 2 8" xfId="32910" xr:uid="{C5184DAA-2F6E-450E-BB6B-0D6723CF8AAF}"/>
    <cellStyle name="40% - Accent6 6 3" xfId="7971" xr:uid="{00000000-0005-0000-0000-0000B8120000}"/>
    <cellStyle name="40% - Accent6 6 3 2" xfId="7972" xr:uid="{00000000-0005-0000-0000-0000B9120000}"/>
    <cellStyle name="40% - Accent6 6 3 2 2" xfId="7973" xr:uid="{00000000-0005-0000-0000-0000BA120000}"/>
    <cellStyle name="40% - Accent6 6 3 2 2 2" xfId="25559" xr:uid="{F708F360-3C08-4A73-8A9F-7DD85EAD9E8C}"/>
    <cellStyle name="40% - Accent6 6 3 2 2 2 2" xfId="40530" xr:uid="{C5974C18-FF62-4ECD-87E5-A7A5CE958DE3}"/>
    <cellStyle name="40% - Accent6 6 3 2 2 3" xfId="32927" xr:uid="{708362B3-4FDE-411E-91C2-351B60E6E633}"/>
    <cellStyle name="40% - Accent6 6 3 2 3" xfId="7974" xr:uid="{00000000-0005-0000-0000-0000BB120000}"/>
    <cellStyle name="40% - Accent6 6 3 2 3 2" xfId="25560" xr:uid="{739F8FD5-6A11-4597-9CE7-712AAC94E8B4}"/>
    <cellStyle name="40% - Accent6 6 3 2 3 2 2" xfId="40531" xr:uid="{9BB3B0C6-381C-466C-B634-ADB607775F92}"/>
    <cellStyle name="40% - Accent6 6 3 2 3 3" xfId="32928" xr:uid="{A3C07998-14B3-4753-97E4-B8B1BC8A2A9B}"/>
    <cellStyle name="40% - Accent6 6 3 2 4" xfId="25558" xr:uid="{DF775399-68AA-4FD1-B7F6-8B5EF0E4FFA4}"/>
    <cellStyle name="40% - Accent6 6 3 2 4 2" xfId="40529" xr:uid="{B9E34631-5262-471C-878E-15FA5B379A37}"/>
    <cellStyle name="40% - Accent6 6 3 2 5" xfId="32926" xr:uid="{68DA17B8-F361-40C5-954C-7204CB67078D}"/>
    <cellStyle name="40% - Accent6 6 3 3" xfId="7975" xr:uid="{00000000-0005-0000-0000-0000BC120000}"/>
    <cellStyle name="40% - Accent6 6 3 3 2" xfId="7976" xr:uid="{00000000-0005-0000-0000-0000BD120000}"/>
    <cellStyle name="40% - Accent6 6 3 3 2 2" xfId="25562" xr:uid="{17D32A94-8C88-4131-8DD2-01EB3B0656EF}"/>
    <cellStyle name="40% - Accent6 6 3 3 2 2 2" xfId="40533" xr:uid="{C178CC59-FE2E-45DB-8CC2-34D0089ADFD2}"/>
    <cellStyle name="40% - Accent6 6 3 3 2 3" xfId="32930" xr:uid="{F7DFC333-45A4-4299-9AC5-1CDE43989163}"/>
    <cellStyle name="40% - Accent6 6 3 3 3" xfId="25561" xr:uid="{1BA345BE-0932-417C-B4B8-29C5842CCE8F}"/>
    <cellStyle name="40% - Accent6 6 3 3 3 2" xfId="40532" xr:uid="{AA7968DE-487D-48F3-8485-29FE3ED922F8}"/>
    <cellStyle name="40% - Accent6 6 3 3 4" xfId="32929" xr:uid="{30FCB78E-6E27-4DDA-9A88-DED681AAF02B}"/>
    <cellStyle name="40% - Accent6 6 3 4" xfId="7977" xr:uid="{00000000-0005-0000-0000-0000BE120000}"/>
    <cellStyle name="40% - Accent6 6 3 4 2" xfId="25563" xr:uid="{125F7052-1227-4C1D-AD9D-21112769F278}"/>
    <cellStyle name="40% - Accent6 6 3 4 2 2" xfId="40534" xr:uid="{FC877072-8DD5-438A-A750-BBD9ECC59E48}"/>
    <cellStyle name="40% - Accent6 6 3 4 3" xfId="32931" xr:uid="{3C2AE03C-8218-488B-8AFF-C36FC6F5AF46}"/>
    <cellStyle name="40% - Accent6 6 3 5" xfId="25557" xr:uid="{F60AEA50-9F32-4EB5-A51C-2CAE10992AE5}"/>
    <cellStyle name="40% - Accent6 6 3 5 2" xfId="40528" xr:uid="{125A253C-BF73-45E0-81CC-6ACF1B10ED6F}"/>
    <cellStyle name="40% - Accent6 6 3 6" xfId="32925" xr:uid="{969824B8-FBFC-466E-8E4D-59D66584E85B}"/>
    <cellStyle name="40% - Accent6 6 4" xfId="7978" xr:uid="{00000000-0005-0000-0000-0000BF120000}"/>
    <cellStyle name="40% - Accent6 6 5" xfId="7979" xr:uid="{00000000-0005-0000-0000-0000C0120000}"/>
    <cellStyle name="40% - Accent6 6 5 2" xfId="25564" xr:uid="{5C2B46B5-A7D4-4F4D-852C-4C0CCEA9EDB1}"/>
    <cellStyle name="40% - Accent6 6 5 2 2" xfId="40535" xr:uid="{554E1144-9632-4D1D-A348-B3D4A3BCAC17}"/>
    <cellStyle name="40% - Accent6 6 5 3" xfId="32932" xr:uid="{D6100754-686F-4B79-AE6B-75523C848684}"/>
    <cellStyle name="40% - Accent6 7" xfId="256" xr:uid="{00000000-0005-0000-0000-00005F000000}"/>
    <cellStyle name="40% - Accent6 7 2" xfId="7980" xr:uid="{00000000-0005-0000-0000-0000C2120000}"/>
    <cellStyle name="40% - Accent6 7 2 2" xfId="25565" xr:uid="{D7594DEF-197B-4053-B992-4DF43711FBA2}"/>
    <cellStyle name="40% - Accent6 7 2 2 2" xfId="40536" xr:uid="{A9745431-DC4D-4A27-AB8D-B5C6B89B372A}"/>
    <cellStyle name="40% - Accent6 7 2 3" xfId="32933" xr:uid="{D29BD5DC-1F7E-49F1-96FD-5491207A3296}"/>
    <cellStyle name="40% - Accent6 7 3" xfId="7981" xr:uid="{00000000-0005-0000-0000-0000C3120000}"/>
    <cellStyle name="40% - Accent6 7 4" xfId="7982" xr:uid="{00000000-0005-0000-0000-0000C4120000}"/>
    <cellStyle name="40% - Accent6 7 4 2" xfId="25566" xr:uid="{36796CD6-CDE6-4AE4-8299-40864C8749DC}"/>
    <cellStyle name="40% - Accent6 7 4 2 2" xfId="40537" xr:uid="{1B5AF95D-80A6-4BC8-B6F1-48C3CA0576F4}"/>
    <cellStyle name="40% - Accent6 7 4 3" xfId="32934" xr:uid="{E632D29B-0610-449E-8B36-7C6E176B9BBA}"/>
    <cellStyle name="40% - Accent6 8" xfId="7983" xr:uid="{00000000-0005-0000-0000-0000C5120000}"/>
    <cellStyle name="40% - Accent6 8 2" xfId="7984" xr:uid="{00000000-0005-0000-0000-0000C6120000}"/>
    <cellStyle name="40% - Accent6 8 2 2" xfId="7985" xr:uid="{00000000-0005-0000-0000-0000C7120000}"/>
    <cellStyle name="40% - Accent6 8 2 2 2" xfId="25569" xr:uid="{9499F01D-58E2-4A6A-87DA-E800A2E086E0}"/>
    <cellStyle name="40% - Accent6 8 2 2 2 2" xfId="40540" xr:uid="{C7338B1D-F94E-4B12-B8A9-3E75E1A19EB9}"/>
    <cellStyle name="40% - Accent6 8 2 2 3" xfId="32937" xr:uid="{1BEE341C-4692-4B89-870B-FDECBAE6D652}"/>
    <cellStyle name="40% - Accent6 8 2 3" xfId="7986" xr:uid="{00000000-0005-0000-0000-0000C8120000}"/>
    <cellStyle name="40% - Accent6 8 2 3 2" xfId="7987" xr:uid="{00000000-0005-0000-0000-0000C9120000}"/>
    <cellStyle name="40% - Accent6 8 2 3 2 2" xfId="25571" xr:uid="{96A7EA10-8521-49F0-A9CA-E06F1CF9CBA4}"/>
    <cellStyle name="40% - Accent6 8 2 3 2 2 2" xfId="40542" xr:uid="{0D320BEC-631B-4DE9-83F5-06C60B946733}"/>
    <cellStyle name="40% - Accent6 8 2 3 2 3" xfId="32939" xr:uid="{2141FDC1-5627-4831-805F-035350CE8265}"/>
    <cellStyle name="40% - Accent6 8 2 3 3" xfId="25570" xr:uid="{916C32D9-D049-4B93-9ED5-90FDF71788D4}"/>
    <cellStyle name="40% - Accent6 8 2 3 3 2" xfId="40541" xr:uid="{44E2D909-0013-47A9-A61C-D531A58E3FF8}"/>
    <cellStyle name="40% - Accent6 8 2 3 4" xfId="32938" xr:uid="{23014F6E-810A-4904-996D-19D9827BBAD7}"/>
    <cellStyle name="40% - Accent6 8 2 4" xfId="25568" xr:uid="{53FE178E-C833-4F4C-8109-29355FBCDF0C}"/>
    <cellStyle name="40% - Accent6 8 2 4 2" xfId="40539" xr:uid="{9E4BD7FB-F8D4-45F6-AE7A-15B97939777C}"/>
    <cellStyle name="40% - Accent6 8 2 5" xfId="32936" xr:uid="{D59FE094-741F-4BEA-BADB-E88E85C47734}"/>
    <cellStyle name="40% - Accent6 8 3" xfId="7988" xr:uid="{00000000-0005-0000-0000-0000CA120000}"/>
    <cellStyle name="40% - Accent6 8 3 2" xfId="25572" xr:uid="{3B7E3967-C0F2-4566-B85B-9BC153437590}"/>
    <cellStyle name="40% - Accent6 8 3 2 2" xfId="40543" xr:uid="{FB10B2E1-D527-45F0-92E7-D971406F1FF3}"/>
    <cellStyle name="40% - Accent6 8 3 3" xfId="32940" xr:uid="{40CCC7B4-B27F-4AE2-AD04-F55970AB42F6}"/>
    <cellStyle name="40% - Accent6 8 4" xfId="7989" xr:uid="{00000000-0005-0000-0000-0000CB120000}"/>
    <cellStyle name="40% - Accent6 8 4 2" xfId="7990" xr:uid="{00000000-0005-0000-0000-0000CC120000}"/>
    <cellStyle name="40% - Accent6 8 4 2 2" xfId="25574" xr:uid="{F558D1D4-7528-4140-A939-BE977643EF49}"/>
    <cellStyle name="40% - Accent6 8 4 2 2 2" xfId="40545" xr:uid="{A86B9071-478A-4A47-BA73-F72D4CF79C3A}"/>
    <cellStyle name="40% - Accent6 8 4 2 3" xfId="32942" xr:uid="{CD07C7F7-80A7-4CF3-801A-8519A17B27C5}"/>
    <cellStyle name="40% - Accent6 8 4 3" xfId="25573" xr:uid="{E4C29AF2-F8E3-4E8F-BB76-72EE3FB2D750}"/>
    <cellStyle name="40% - Accent6 8 4 3 2" xfId="40544" xr:uid="{31F6CFC5-07DF-44D5-A575-DB4E9BE74AB3}"/>
    <cellStyle name="40% - Accent6 8 4 4" xfId="32941" xr:uid="{AFC6BB3E-D38C-4357-92B9-8685314EDD78}"/>
    <cellStyle name="40% - Accent6 8 5" xfId="7991" xr:uid="{00000000-0005-0000-0000-0000CD120000}"/>
    <cellStyle name="40% - Accent6 8 5 2" xfId="25575" xr:uid="{9DA31FDE-8226-42FF-A8A1-1D9B0C0F3AC4}"/>
    <cellStyle name="40% - Accent6 8 5 2 2" xfId="40546" xr:uid="{B15C4067-EC8B-4981-B288-244550DB6E6F}"/>
    <cellStyle name="40% - Accent6 8 5 3" xfId="32943" xr:uid="{C758740F-C701-4913-9CC2-EF17BB06F5AA}"/>
    <cellStyle name="40% - Accent6 8 6" xfId="25567" xr:uid="{6905BB10-20D4-4430-8E5E-2FA7A188F42E}"/>
    <cellStyle name="40% - Accent6 8 6 2" xfId="40538" xr:uid="{E49A56A1-DC7A-4BBE-B011-981835648CC0}"/>
    <cellStyle name="40% - Accent6 8 7" xfId="32935" xr:uid="{B20C820E-DD90-47E2-813E-058B7C3D1A23}"/>
    <cellStyle name="40% - Accent6 9" xfId="7992" xr:uid="{00000000-0005-0000-0000-0000CE120000}"/>
    <cellStyle name="40% - Accent6 9 2" xfId="7993" xr:uid="{00000000-0005-0000-0000-0000CF120000}"/>
    <cellStyle name="40% - Accent6 9 2 2" xfId="7994" xr:uid="{00000000-0005-0000-0000-0000D0120000}"/>
    <cellStyle name="40% - Accent6 9 2 2 2" xfId="25578" xr:uid="{8EF2B5C1-C8A5-4E5E-A626-7CE04EC1782C}"/>
    <cellStyle name="40% - Accent6 9 2 2 2 2" xfId="40549" xr:uid="{E70FD877-6093-4E5D-8B92-EDEC867D7460}"/>
    <cellStyle name="40% - Accent6 9 2 2 3" xfId="32946" xr:uid="{0912D261-C914-4933-8728-3E9907DC29A8}"/>
    <cellStyle name="40% - Accent6 9 2 3" xfId="7995" xr:uid="{00000000-0005-0000-0000-0000D1120000}"/>
    <cellStyle name="40% - Accent6 9 2 3 2" xfId="25579" xr:uid="{CBBAA223-FCE2-4642-B5E2-FC31BE9D991A}"/>
    <cellStyle name="40% - Accent6 9 2 3 2 2" xfId="40550" xr:uid="{14A64DF7-2B54-4506-B0AD-104D48981B72}"/>
    <cellStyle name="40% - Accent6 9 2 3 3" xfId="32947" xr:uid="{757EC8A6-830E-4F81-BEDB-3D39A5C5A876}"/>
    <cellStyle name="40% - Accent6 9 2 4" xfId="25577" xr:uid="{BB2B7DE1-DF4E-41B5-977D-03E0EE4CEF8B}"/>
    <cellStyle name="40% - Accent6 9 2 4 2" xfId="40548" xr:uid="{65B4164B-77F4-477C-8FF8-34CE166C9714}"/>
    <cellStyle name="40% - Accent6 9 2 5" xfId="32945" xr:uid="{9AEA05E9-B29F-4DBC-A01B-E6BEFE5DA5D4}"/>
    <cellStyle name="40% - Accent6 9 3" xfId="7996" xr:uid="{00000000-0005-0000-0000-0000D2120000}"/>
    <cellStyle name="40% - Accent6 9 3 2" xfId="25580" xr:uid="{D4ECD2EB-B298-4A9C-AE44-F1591EAD6C21}"/>
    <cellStyle name="40% - Accent6 9 3 2 2" xfId="40551" xr:uid="{F9ABF20B-145D-4D0F-A851-6B3F101BE59D}"/>
    <cellStyle name="40% - Accent6 9 3 3" xfId="32948" xr:uid="{D3C324C8-9A16-4F99-BDDC-5B4C300A3A63}"/>
    <cellStyle name="40% - Accent6 9 4" xfId="7997" xr:uid="{00000000-0005-0000-0000-0000D3120000}"/>
    <cellStyle name="40% - Accent6 9 4 2" xfId="7998" xr:uid="{00000000-0005-0000-0000-0000D4120000}"/>
    <cellStyle name="40% - Accent6 9 4 2 2" xfId="25582" xr:uid="{9BA9F799-647C-48CF-8BFA-747AAD570262}"/>
    <cellStyle name="40% - Accent6 9 4 2 2 2" xfId="40553" xr:uid="{07E2ADE4-01BF-4C92-BE12-BDAC329343D9}"/>
    <cellStyle name="40% - Accent6 9 4 2 3" xfId="32950" xr:uid="{8ABA9394-1855-4F6F-9C5A-E6641A78C4C2}"/>
    <cellStyle name="40% - Accent6 9 4 3" xfId="25581" xr:uid="{8377E3AD-F045-4618-8992-3079CAC8CF7E}"/>
    <cellStyle name="40% - Accent6 9 4 3 2" xfId="40552" xr:uid="{6EF18365-EEC6-4E48-9932-3CE2B9C011CC}"/>
    <cellStyle name="40% - Accent6 9 4 4" xfId="32949" xr:uid="{06B47803-E552-435C-9F89-5CC0196721EF}"/>
    <cellStyle name="40% - Accent6 9 5" xfId="7999" xr:uid="{00000000-0005-0000-0000-0000D5120000}"/>
    <cellStyle name="40% - Accent6 9 5 2" xfId="25583" xr:uid="{8B0E1907-FA99-416E-BC6C-6B028E0A430A}"/>
    <cellStyle name="40% - Accent6 9 5 2 2" xfId="40554" xr:uid="{D9367DD4-37E4-48FD-8420-B4E507B12B44}"/>
    <cellStyle name="40% - Accent6 9 5 3" xfId="32951" xr:uid="{239D89C0-C668-42D3-8D07-C84F586F5D62}"/>
    <cellStyle name="40% - Accent6 9 6" xfId="25576" xr:uid="{9969E11E-D288-44EA-BE14-25B6F69BAC92}"/>
    <cellStyle name="40% - Accent6 9 6 2" xfId="40547" xr:uid="{0B6DE57E-1619-4406-9221-81F19CE17ABE}"/>
    <cellStyle name="40% - Accent6 9 7" xfId="32944" xr:uid="{9544BAE8-500C-412E-A344-C08DA00BDA3E}"/>
    <cellStyle name="5 in (Normal)" xfId="257" xr:uid="{00000000-0005-0000-0000-000060000000}"/>
    <cellStyle name="60% - Accent1" xfId="84" builtinId="32" customBuiltin="1"/>
    <cellStyle name="60% - Accent1 10" xfId="8000" xr:uid="{00000000-0005-0000-0000-0000D7120000}"/>
    <cellStyle name="60% - Accent1 11" xfId="8001" xr:uid="{00000000-0005-0000-0000-0000D8120000}"/>
    <cellStyle name="60% - Accent1 12" xfId="20641" xr:uid="{867553B6-F47D-4681-9C80-51C92BD8C5BD}"/>
    <cellStyle name="60% - Accent1 12 2" xfId="35642" xr:uid="{ADDC3FDB-4B64-4572-9447-4E37A77BC1A6}"/>
    <cellStyle name="60% - Accent1 13" xfId="27945" xr:uid="{BC7B30DB-A545-4A82-A385-52A34E5EC5FB}"/>
    <cellStyle name="60% - Accent1 2" xfId="258" xr:uid="{00000000-0005-0000-0000-000061000000}"/>
    <cellStyle name="60% - Accent1 3" xfId="259" xr:uid="{00000000-0005-0000-0000-000062000000}"/>
    <cellStyle name="60% - Accent1 3 2" xfId="8002" xr:uid="{00000000-0005-0000-0000-0000DB120000}"/>
    <cellStyle name="60% - Accent1 3 3" xfId="8003" xr:uid="{00000000-0005-0000-0000-0000DC120000}"/>
    <cellStyle name="60% - Accent1 4" xfId="260" xr:uid="{00000000-0005-0000-0000-000063000000}"/>
    <cellStyle name="60% - Accent1 5" xfId="261" xr:uid="{00000000-0005-0000-0000-000064000000}"/>
    <cellStyle name="60% - Accent1 6" xfId="262" xr:uid="{00000000-0005-0000-0000-000065000000}"/>
    <cellStyle name="60% - Accent1 7" xfId="263" xr:uid="{00000000-0005-0000-0000-000066000000}"/>
    <cellStyle name="60% - Accent1 8" xfId="8004" xr:uid="{00000000-0005-0000-0000-0000E1120000}"/>
    <cellStyle name="60% - Accent1 9" xfId="8005" xr:uid="{00000000-0005-0000-0000-0000E2120000}"/>
    <cellStyle name="60% - Accent2" xfId="88" builtinId="36" customBuiltin="1"/>
    <cellStyle name="60% - Accent2 10" xfId="8006" xr:uid="{00000000-0005-0000-0000-0000E3120000}"/>
    <cellStyle name="60% - Accent2 11" xfId="8007" xr:uid="{00000000-0005-0000-0000-0000E4120000}"/>
    <cellStyle name="60% - Accent2 12" xfId="20644" xr:uid="{D379E9AC-EC80-4CB2-96E5-169CD6D97FAB}"/>
    <cellStyle name="60% - Accent2 12 2" xfId="35645" xr:uid="{4F7505A3-7D5F-47B2-B5ED-FA517AA19E02}"/>
    <cellStyle name="60% - Accent2 13" xfId="27948" xr:uid="{B8340D52-BB35-4288-9715-1595F8B24D87}"/>
    <cellStyle name="60% - Accent2 2" xfId="264" xr:uid="{00000000-0005-0000-0000-000067000000}"/>
    <cellStyle name="60% - Accent2 3" xfId="265" xr:uid="{00000000-0005-0000-0000-000068000000}"/>
    <cellStyle name="60% - Accent2 3 2" xfId="8008" xr:uid="{00000000-0005-0000-0000-0000E7120000}"/>
    <cellStyle name="60% - Accent2 3 3" xfId="8009" xr:uid="{00000000-0005-0000-0000-0000E8120000}"/>
    <cellStyle name="60% - Accent2 4" xfId="266" xr:uid="{00000000-0005-0000-0000-000069000000}"/>
    <cellStyle name="60% - Accent2 5" xfId="267" xr:uid="{00000000-0005-0000-0000-00006A000000}"/>
    <cellStyle name="60% - Accent2 6" xfId="268" xr:uid="{00000000-0005-0000-0000-00006B000000}"/>
    <cellStyle name="60% - Accent2 7" xfId="269" xr:uid="{00000000-0005-0000-0000-00006C000000}"/>
    <cellStyle name="60% - Accent2 8" xfId="8010" xr:uid="{00000000-0005-0000-0000-0000ED120000}"/>
    <cellStyle name="60% - Accent2 9" xfId="8011" xr:uid="{00000000-0005-0000-0000-0000EE120000}"/>
    <cellStyle name="60% - Accent3" xfId="92" builtinId="40" customBuiltin="1"/>
    <cellStyle name="60% - Accent3 10" xfId="8012" xr:uid="{00000000-0005-0000-0000-0000EF120000}"/>
    <cellStyle name="60% - Accent3 11" xfId="8013" xr:uid="{00000000-0005-0000-0000-0000F0120000}"/>
    <cellStyle name="60% - Accent3 12" xfId="20647" xr:uid="{E480EA19-44B3-42A6-AE1B-40DDE9E9701F}"/>
    <cellStyle name="60% - Accent3 12 2" xfId="35648" xr:uid="{5C9EA08D-E916-4F0E-B691-7EB8DF2CA9AD}"/>
    <cellStyle name="60% - Accent3 13" xfId="27951" xr:uid="{F1B66AC2-11DB-427E-AE57-D6C3C7A8D12F}"/>
    <cellStyle name="60% - Accent3 2" xfId="270" xr:uid="{00000000-0005-0000-0000-00006D000000}"/>
    <cellStyle name="60% - Accent3 3" xfId="271" xr:uid="{00000000-0005-0000-0000-00006E000000}"/>
    <cellStyle name="60% - Accent3 3 2" xfId="8014" xr:uid="{00000000-0005-0000-0000-0000F3120000}"/>
    <cellStyle name="60% - Accent3 3 3" xfId="8015" xr:uid="{00000000-0005-0000-0000-0000F4120000}"/>
    <cellStyle name="60% - Accent3 4" xfId="272" xr:uid="{00000000-0005-0000-0000-00006F000000}"/>
    <cellStyle name="60% - Accent3 5" xfId="273" xr:uid="{00000000-0005-0000-0000-000070000000}"/>
    <cellStyle name="60% - Accent3 6" xfId="274" xr:uid="{00000000-0005-0000-0000-000071000000}"/>
    <cellStyle name="60% - Accent3 7" xfId="275" xr:uid="{00000000-0005-0000-0000-000072000000}"/>
    <cellStyle name="60% - Accent3 8" xfId="8016" xr:uid="{00000000-0005-0000-0000-0000F9120000}"/>
    <cellStyle name="60% - Accent3 9" xfId="8017" xr:uid="{00000000-0005-0000-0000-0000FA120000}"/>
    <cellStyle name="60% - Accent4" xfId="96" builtinId="44" customBuiltin="1"/>
    <cellStyle name="60% - Accent4 10" xfId="8018" xr:uid="{00000000-0005-0000-0000-0000FB120000}"/>
    <cellStyle name="60% - Accent4 11" xfId="8019" xr:uid="{00000000-0005-0000-0000-0000FC120000}"/>
    <cellStyle name="60% - Accent4 12" xfId="20650" xr:uid="{284AB94A-18B6-458B-9E3B-ED9A8B42B31E}"/>
    <cellStyle name="60% - Accent4 12 2" xfId="35651" xr:uid="{A568DCA4-9A25-440D-B737-6A1D8C4C0CBF}"/>
    <cellStyle name="60% - Accent4 13" xfId="27954" xr:uid="{29BA636E-A786-4E1B-8508-1CAB6DC83E9A}"/>
    <cellStyle name="60% - Accent4 2" xfId="276" xr:uid="{00000000-0005-0000-0000-000073000000}"/>
    <cellStyle name="60% - Accent4 3" xfId="277" xr:uid="{00000000-0005-0000-0000-000074000000}"/>
    <cellStyle name="60% - Accent4 3 2" xfId="8020" xr:uid="{00000000-0005-0000-0000-0000FF120000}"/>
    <cellStyle name="60% - Accent4 3 3" xfId="8021" xr:uid="{00000000-0005-0000-0000-000000130000}"/>
    <cellStyle name="60% - Accent4 4" xfId="278" xr:uid="{00000000-0005-0000-0000-000075000000}"/>
    <cellStyle name="60% - Accent4 5" xfId="279" xr:uid="{00000000-0005-0000-0000-000076000000}"/>
    <cellStyle name="60% - Accent4 6" xfId="280" xr:uid="{00000000-0005-0000-0000-000077000000}"/>
    <cellStyle name="60% - Accent4 7" xfId="281" xr:uid="{00000000-0005-0000-0000-000078000000}"/>
    <cellStyle name="60% - Accent4 8" xfId="8022" xr:uid="{00000000-0005-0000-0000-000005130000}"/>
    <cellStyle name="60% - Accent4 9" xfId="8023" xr:uid="{00000000-0005-0000-0000-000006130000}"/>
    <cellStyle name="60% - Accent5" xfId="100" builtinId="48" customBuiltin="1"/>
    <cellStyle name="60% - Accent5 10" xfId="8024" xr:uid="{00000000-0005-0000-0000-000007130000}"/>
    <cellStyle name="60% - Accent5 11" xfId="8025" xr:uid="{00000000-0005-0000-0000-000008130000}"/>
    <cellStyle name="60% - Accent5 12" xfId="20653" xr:uid="{684FDCAF-E0B3-48F0-9BF9-1B1E2891D388}"/>
    <cellStyle name="60% - Accent5 12 2" xfId="35654" xr:uid="{77F48632-A5D1-4C86-8F2A-CAEA33638DB6}"/>
    <cellStyle name="60% - Accent5 13" xfId="27957" xr:uid="{E5B57319-209A-4CCF-85E8-3735C3532BBF}"/>
    <cellStyle name="60% - Accent5 2" xfId="282" xr:uid="{00000000-0005-0000-0000-000079000000}"/>
    <cellStyle name="60% - Accent5 3" xfId="283" xr:uid="{00000000-0005-0000-0000-00007A000000}"/>
    <cellStyle name="60% - Accent5 3 2" xfId="8026" xr:uid="{00000000-0005-0000-0000-00000B130000}"/>
    <cellStyle name="60% - Accent5 3 3" xfId="8027" xr:uid="{00000000-0005-0000-0000-00000C130000}"/>
    <cellStyle name="60% - Accent5 4" xfId="284" xr:uid="{00000000-0005-0000-0000-00007B000000}"/>
    <cellStyle name="60% - Accent5 5" xfId="285" xr:uid="{00000000-0005-0000-0000-00007C000000}"/>
    <cellStyle name="60% - Accent5 6" xfId="286" xr:uid="{00000000-0005-0000-0000-00007D000000}"/>
    <cellStyle name="60% - Accent5 7" xfId="287" xr:uid="{00000000-0005-0000-0000-00007E000000}"/>
    <cellStyle name="60% - Accent5 8" xfId="8028" xr:uid="{00000000-0005-0000-0000-000011130000}"/>
    <cellStyle name="60% - Accent5 9" xfId="8029" xr:uid="{00000000-0005-0000-0000-000012130000}"/>
    <cellStyle name="60% - Accent6" xfId="104" builtinId="52" customBuiltin="1"/>
    <cellStyle name="60% - Accent6 10" xfId="8030" xr:uid="{00000000-0005-0000-0000-000013130000}"/>
    <cellStyle name="60% - Accent6 11" xfId="8031" xr:uid="{00000000-0005-0000-0000-000014130000}"/>
    <cellStyle name="60% - Accent6 12" xfId="20656" xr:uid="{579ED23A-BF3C-47A6-B82F-3103B07F2A18}"/>
    <cellStyle name="60% - Accent6 12 2" xfId="35657" xr:uid="{06737BB7-E271-46F0-842B-3BAB6566C583}"/>
    <cellStyle name="60% - Accent6 13" xfId="27960" xr:uid="{FAE119B4-0CAB-4BA9-930C-E1D9CF332B9E}"/>
    <cellStyle name="60% - Accent6 2" xfId="288" xr:uid="{00000000-0005-0000-0000-00007F000000}"/>
    <cellStyle name="60% - Accent6 3" xfId="289" xr:uid="{00000000-0005-0000-0000-000080000000}"/>
    <cellStyle name="60% - Accent6 3 2" xfId="8032" xr:uid="{00000000-0005-0000-0000-000017130000}"/>
    <cellStyle name="60% - Accent6 3 3" xfId="8033" xr:uid="{00000000-0005-0000-0000-000018130000}"/>
    <cellStyle name="60% - Accent6 4" xfId="290" xr:uid="{00000000-0005-0000-0000-000081000000}"/>
    <cellStyle name="60% - Accent6 5" xfId="291" xr:uid="{00000000-0005-0000-0000-000082000000}"/>
    <cellStyle name="60% - Accent6 6" xfId="292" xr:uid="{00000000-0005-0000-0000-000083000000}"/>
    <cellStyle name="60% - Accent6 7" xfId="293" xr:uid="{00000000-0005-0000-0000-000084000000}"/>
    <cellStyle name="60% - Accent6 8" xfId="8034" xr:uid="{00000000-0005-0000-0000-00001D130000}"/>
    <cellStyle name="60% - Accent6 9" xfId="8035" xr:uid="{00000000-0005-0000-0000-00001E130000}"/>
    <cellStyle name="Accent1" xfId="81" builtinId="29" customBuiltin="1"/>
    <cellStyle name="Accent1 - 20%" xfId="294" xr:uid="{00000000-0005-0000-0000-000085000000}"/>
    <cellStyle name="Accent1 - 20% 2" xfId="8037" xr:uid="{00000000-0005-0000-0000-000020130000}"/>
    <cellStyle name="Accent1 - 20% 3" xfId="8038" xr:uid="{00000000-0005-0000-0000-000021130000}"/>
    <cellStyle name="Accent1 - 20% 3 2" xfId="8039" xr:uid="{00000000-0005-0000-0000-000022130000}"/>
    <cellStyle name="Accent1 - 20% 3 3" xfId="8040" xr:uid="{00000000-0005-0000-0000-000023130000}"/>
    <cellStyle name="Accent1 - 20% 4" xfId="8036" xr:uid="{00000000-0005-0000-0000-00001F130000}"/>
    <cellStyle name="Accent1 - 40%" xfId="295" xr:uid="{00000000-0005-0000-0000-000086000000}"/>
    <cellStyle name="Accent1 - 40% 2" xfId="8042" xr:uid="{00000000-0005-0000-0000-000025130000}"/>
    <cellStyle name="Accent1 - 40% 3" xfId="8043" xr:uid="{00000000-0005-0000-0000-000026130000}"/>
    <cellStyle name="Accent1 - 40% 3 2" xfId="8044" xr:uid="{00000000-0005-0000-0000-000027130000}"/>
    <cellStyle name="Accent1 - 40% 3 3" xfId="8045" xr:uid="{00000000-0005-0000-0000-000028130000}"/>
    <cellStyle name="Accent1 - 40% 4" xfId="8041" xr:uid="{00000000-0005-0000-0000-000024130000}"/>
    <cellStyle name="Accent1 - 60%" xfId="296" xr:uid="{00000000-0005-0000-0000-000087000000}"/>
    <cellStyle name="Accent1 - 60% 2" xfId="8047" xr:uid="{00000000-0005-0000-0000-00002A130000}"/>
    <cellStyle name="Accent1 - 60% 2 2" xfId="8048" xr:uid="{00000000-0005-0000-0000-00002B130000}"/>
    <cellStyle name="Accent1 - 60% 2 3" xfId="8049" xr:uid="{00000000-0005-0000-0000-00002C130000}"/>
    <cellStyle name="Accent1 - 60% 3" xfId="8046" xr:uid="{00000000-0005-0000-0000-000029130000}"/>
    <cellStyle name="Accent1 10" xfId="8050" xr:uid="{00000000-0005-0000-0000-00002D130000}"/>
    <cellStyle name="Accent1 11" xfId="8051" xr:uid="{00000000-0005-0000-0000-00002E130000}"/>
    <cellStyle name="Accent1 12" xfId="8052" xr:uid="{00000000-0005-0000-0000-00002F130000}"/>
    <cellStyle name="Accent1 13" xfId="8053" xr:uid="{00000000-0005-0000-0000-000030130000}"/>
    <cellStyle name="Accent1 14" xfId="8054" xr:uid="{00000000-0005-0000-0000-000031130000}"/>
    <cellStyle name="Accent1 15" xfId="8055" xr:uid="{00000000-0005-0000-0000-000032130000}"/>
    <cellStyle name="Accent1 16" xfId="8056" xr:uid="{00000000-0005-0000-0000-000033130000}"/>
    <cellStyle name="Accent1 17" xfId="8057" xr:uid="{00000000-0005-0000-0000-000034130000}"/>
    <cellStyle name="Accent1 18" xfId="8058" xr:uid="{00000000-0005-0000-0000-000035130000}"/>
    <cellStyle name="Accent1 19" xfId="8059" xr:uid="{00000000-0005-0000-0000-000036130000}"/>
    <cellStyle name="Accent1 2" xfId="297" xr:uid="{00000000-0005-0000-0000-000088000000}"/>
    <cellStyle name="Accent1 2 2" xfId="8061" xr:uid="{00000000-0005-0000-0000-000038130000}"/>
    <cellStyle name="Accent1 2 2 2" xfId="8062" xr:uid="{00000000-0005-0000-0000-000039130000}"/>
    <cellStyle name="Accent1 2 3" xfId="8063" xr:uid="{00000000-0005-0000-0000-00003A130000}"/>
    <cellStyle name="Accent1 2 4" xfId="8060" xr:uid="{00000000-0005-0000-0000-000037130000}"/>
    <cellStyle name="Accent1 20" xfId="8064" xr:uid="{00000000-0005-0000-0000-00003B130000}"/>
    <cellStyle name="Accent1 21" xfId="8065" xr:uid="{00000000-0005-0000-0000-00003C130000}"/>
    <cellStyle name="Accent1 22" xfId="8066" xr:uid="{00000000-0005-0000-0000-00003D130000}"/>
    <cellStyle name="Accent1 23" xfId="8067" xr:uid="{00000000-0005-0000-0000-00003E130000}"/>
    <cellStyle name="Accent1 24" xfId="8068" xr:uid="{00000000-0005-0000-0000-00003F130000}"/>
    <cellStyle name="Accent1 24 2" xfId="8069" xr:uid="{00000000-0005-0000-0000-000040130000}"/>
    <cellStyle name="Accent1 24 3" xfId="8070" xr:uid="{00000000-0005-0000-0000-000041130000}"/>
    <cellStyle name="Accent1 25" xfId="8071" xr:uid="{00000000-0005-0000-0000-000042130000}"/>
    <cellStyle name="Accent1 25 2" xfId="8072" xr:uid="{00000000-0005-0000-0000-000043130000}"/>
    <cellStyle name="Accent1 25 3" xfId="8073" xr:uid="{00000000-0005-0000-0000-000044130000}"/>
    <cellStyle name="Accent1 26" xfId="8074" xr:uid="{00000000-0005-0000-0000-000045130000}"/>
    <cellStyle name="Accent1 26 2" xfId="8075" xr:uid="{00000000-0005-0000-0000-000046130000}"/>
    <cellStyle name="Accent1 26 3" xfId="8076" xr:uid="{00000000-0005-0000-0000-000047130000}"/>
    <cellStyle name="Accent1 27" xfId="8077" xr:uid="{00000000-0005-0000-0000-000048130000}"/>
    <cellStyle name="Accent1 27 2" xfId="8078" xr:uid="{00000000-0005-0000-0000-000049130000}"/>
    <cellStyle name="Accent1 27 3" xfId="8079" xr:uid="{00000000-0005-0000-0000-00004A130000}"/>
    <cellStyle name="Accent1 28" xfId="8080" xr:uid="{00000000-0005-0000-0000-00004B130000}"/>
    <cellStyle name="Accent1 28 2" xfId="8081" xr:uid="{00000000-0005-0000-0000-00004C130000}"/>
    <cellStyle name="Accent1 28 3" xfId="8082" xr:uid="{00000000-0005-0000-0000-00004D130000}"/>
    <cellStyle name="Accent1 29" xfId="8083" xr:uid="{00000000-0005-0000-0000-00004E130000}"/>
    <cellStyle name="Accent1 29 2" xfId="8084" xr:uid="{00000000-0005-0000-0000-00004F130000}"/>
    <cellStyle name="Accent1 29 3" xfId="8085" xr:uid="{00000000-0005-0000-0000-000050130000}"/>
    <cellStyle name="Accent1 3" xfId="298" xr:uid="{00000000-0005-0000-0000-000089000000}"/>
    <cellStyle name="Accent1 3 2" xfId="8087" xr:uid="{00000000-0005-0000-0000-000052130000}"/>
    <cellStyle name="Accent1 3 3" xfId="8088" xr:uid="{00000000-0005-0000-0000-000053130000}"/>
    <cellStyle name="Accent1 3 4" xfId="8086" xr:uid="{00000000-0005-0000-0000-000051130000}"/>
    <cellStyle name="Accent1 30" xfId="8089" xr:uid="{00000000-0005-0000-0000-000054130000}"/>
    <cellStyle name="Accent1 31" xfId="8090" xr:uid="{00000000-0005-0000-0000-000055130000}"/>
    <cellStyle name="Accent1 31 2" xfId="8091" xr:uid="{00000000-0005-0000-0000-000056130000}"/>
    <cellStyle name="Accent1 32" xfId="8092" xr:uid="{00000000-0005-0000-0000-000057130000}"/>
    <cellStyle name="Accent1 33" xfId="8093" xr:uid="{00000000-0005-0000-0000-000058130000}"/>
    <cellStyle name="Accent1 34" xfId="8094" xr:uid="{00000000-0005-0000-0000-000059130000}"/>
    <cellStyle name="Accent1 35" xfId="8095" xr:uid="{00000000-0005-0000-0000-00005A130000}"/>
    <cellStyle name="Accent1 36" xfId="8096" xr:uid="{00000000-0005-0000-0000-00005B130000}"/>
    <cellStyle name="Accent1 37" xfId="8097" xr:uid="{00000000-0005-0000-0000-00005C130000}"/>
    <cellStyle name="Accent1 38" xfId="8098" xr:uid="{00000000-0005-0000-0000-00005D130000}"/>
    <cellStyle name="Accent1 39" xfId="8099" xr:uid="{00000000-0005-0000-0000-00005E130000}"/>
    <cellStyle name="Accent1 4" xfId="299" xr:uid="{00000000-0005-0000-0000-00008A000000}"/>
    <cellStyle name="Accent1 4 2" xfId="8101" xr:uid="{00000000-0005-0000-0000-000060130000}"/>
    <cellStyle name="Accent1 4 3" xfId="8102" xr:uid="{00000000-0005-0000-0000-000061130000}"/>
    <cellStyle name="Accent1 4 4" xfId="8100" xr:uid="{00000000-0005-0000-0000-00005F130000}"/>
    <cellStyle name="Accent1 40" xfId="8103" xr:uid="{00000000-0005-0000-0000-000062130000}"/>
    <cellStyle name="Accent1 41" xfId="8104" xr:uid="{00000000-0005-0000-0000-000063130000}"/>
    <cellStyle name="Accent1 42" xfId="8105" xr:uid="{00000000-0005-0000-0000-000064130000}"/>
    <cellStyle name="Accent1 43" xfId="8106" xr:uid="{00000000-0005-0000-0000-000065130000}"/>
    <cellStyle name="Accent1 44" xfId="8107" xr:uid="{00000000-0005-0000-0000-000066130000}"/>
    <cellStyle name="Accent1 45" xfId="8108" xr:uid="{00000000-0005-0000-0000-000067130000}"/>
    <cellStyle name="Accent1 46" xfId="8109" xr:uid="{00000000-0005-0000-0000-000068130000}"/>
    <cellStyle name="Accent1 47" xfId="8110" xr:uid="{00000000-0005-0000-0000-000069130000}"/>
    <cellStyle name="Accent1 48" xfId="8111" xr:uid="{00000000-0005-0000-0000-00006A130000}"/>
    <cellStyle name="Accent1 49" xfId="8112" xr:uid="{00000000-0005-0000-0000-00006B130000}"/>
    <cellStyle name="Accent1 5" xfId="300" xr:uid="{00000000-0005-0000-0000-00008B000000}"/>
    <cellStyle name="Accent1 5 2" xfId="8114" xr:uid="{00000000-0005-0000-0000-00006D130000}"/>
    <cellStyle name="Accent1 5 3" xfId="8115" xr:uid="{00000000-0005-0000-0000-00006E130000}"/>
    <cellStyle name="Accent1 5 4" xfId="8113" xr:uid="{00000000-0005-0000-0000-00006C130000}"/>
    <cellStyle name="Accent1 50" xfId="8116" xr:uid="{00000000-0005-0000-0000-00006F130000}"/>
    <cellStyle name="Accent1 51" xfId="8117" xr:uid="{00000000-0005-0000-0000-000070130000}"/>
    <cellStyle name="Accent1 52" xfId="8118" xr:uid="{00000000-0005-0000-0000-000071130000}"/>
    <cellStyle name="Accent1 53" xfId="8119" xr:uid="{00000000-0005-0000-0000-000072130000}"/>
    <cellStyle name="Accent1 54" xfId="8120" xr:uid="{00000000-0005-0000-0000-000073130000}"/>
    <cellStyle name="Accent1 55" xfId="8121" xr:uid="{00000000-0005-0000-0000-000074130000}"/>
    <cellStyle name="Accent1 56" xfId="8122" xr:uid="{00000000-0005-0000-0000-000075130000}"/>
    <cellStyle name="Accent1 57" xfId="8123" xr:uid="{00000000-0005-0000-0000-000076130000}"/>
    <cellStyle name="Accent1 58" xfId="8124" xr:uid="{00000000-0005-0000-0000-000077130000}"/>
    <cellStyle name="Accent1 59" xfId="8125" xr:uid="{00000000-0005-0000-0000-000078130000}"/>
    <cellStyle name="Accent1 6" xfId="301" xr:uid="{00000000-0005-0000-0000-00008C000000}"/>
    <cellStyle name="Accent1 6 2" xfId="8127" xr:uid="{00000000-0005-0000-0000-00007A130000}"/>
    <cellStyle name="Accent1 6 3" xfId="8128" xr:uid="{00000000-0005-0000-0000-00007B130000}"/>
    <cellStyle name="Accent1 6 4" xfId="8126" xr:uid="{00000000-0005-0000-0000-000079130000}"/>
    <cellStyle name="Accent1 60" xfId="8129" xr:uid="{00000000-0005-0000-0000-00007C130000}"/>
    <cellStyle name="Accent1 7" xfId="302" xr:uid="{00000000-0005-0000-0000-00008D000000}"/>
    <cellStyle name="Accent1 7 2" xfId="8131" xr:uid="{00000000-0005-0000-0000-00007E130000}"/>
    <cellStyle name="Accent1 7 3" xfId="8130" xr:uid="{00000000-0005-0000-0000-00007D130000}"/>
    <cellStyle name="Accent1 8" xfId="8132" xr:uid="{00000000-0005-0000-0000-00007F130000}"/>
    <cellStyle name="Accent1 9" xfId="8133" xr:uid="{00000000-0005-0000-0000-000080130000}"/>
    <cellStyle name="Accent2" xfId="85" builtinId="33" customBuiltin="1"/>
    <cellStyle name="Accent2 - 20%" xfId="303" xr:uid="{00000000-0005-0000-0000-00008E000000}"/>
    <cellStyle name="Accent2 - 20% 2" xfId="8135" xr:uid="{00000000-0005-0000-0000-000082130000}"/>
    <cellStyle name="Accent2 - 20% 3" xfId="8136" xr:uid="{00000000-0005-0000-0000-000083130000}"/>
    <cellStyle name="Accent2 - 20% 3 2" xfId="8137" xr:uid="{00000000-0005-0000-0000-000084130000}"/>
    <cellStyle name="Accent2 - 20% 3 3" xfId="8138" xr:uid="{00000000-0005-0000-0000-000085130000}"/>
    <cellStyle name="Accent2 - 20% 4" xfId="8134" xr:uid="{00000000-0005-0000-0000-000081130000}"/>
    <cellStyle name="Accent2 - 40%" xfId="304" xr:uid="{00000000-0005-0000-0000-00008F000000}"/>
    <cellStyle name="Accent2 - 40% 2" xfId="8140" xr:uid="{00000000-0005-0000-0000-000087130000}"/>
    <cellStyle name="Accent2 - 40% 3" xfId="8141" xr:uid="{00000000-0005-0000-0000-000088130000}"/>
    <cellStyle name="Accent2 - 40% 3 2" xfId="8142" xr:uid="{00000000-0005-0000-0000-000089130000}"/>
    <cellStyle name="Accent2 - 40% 3 3" xfId="8143" xr:uid="{00000000-0005-0000-0000-00008A130000}"/>
    <cellStyle name="Accent2 - 40% 4" xfId="8139" xr:uid="{00000000-0005-0000-0000-000086130000}"/>
    <cellStyle name="Accent2 - 60%" xfId="305" xr:uid="{00000000-0005-0000-0000-000090000000}"/>
    <cellStyle name="Accent2 - 60% 2" xfId="8145" xr:uid="{00000000-0005-0000-0000-00008C130000}"/>
    <cellStyle name="Accent2 - 60% 2 2" xfId="8146" xr:uid="{00000000-0005-0000-0000-00008D130000}"/>
    <cellStyle name="Accent2 - 60% 2 3" xfId="8147" xr:uid="{00000000-0005-0000-0000-00008E130000}"/>
    <cellStyle name="Accent2 - 60% 3" xfId="8144" xr:uid="{00000000-0005-0000-0000-00008B130000}"/>
    <cellStyle name="Accent2 10" xfId="8148" xr:uid="{00000000-0005-0000-0000-00008F130000}"/>
    <cellStyle name="Accent2 11" xfId="8149" xr:uid="{00000000-0005-0000-0000-000090130000}"/>
    <cellStyle name="Accent2 12" xfId="8150" xr:uid="{00000000-0005-0000-0000-000091130000}"/>
    <cellStyle name="Accent2 13" xfId="8151" xr:uid="{00000000-0005-0000-0000-000092130000}"/>
    <cellStyle name="Accent2 14" xfId="8152" xr:uid="{00000000-0005-0000-0000-000093130000}"/>
    <cellStyle name="Accent2 15" xfId="8153" xr:uid="{00000000-0005-0000-0000-000094130000}"/>
    <cellStyle name="Accent2 16" xfId="8154" xr:uid="{00000000-0005-0000-0000-000095130000}"/>
    <cellStyle name="Accent2 17" xfId="8155" xr:uid="{00000000-0005-0000-0000-000096130000}"/>
    <cellStyle name="Accent2 18" xfId="8156" xr:uid="{00000000-0005-0000-0000-000097130000}"/>
    <cellStyle name="Accent2 19" xfId="8157" xr:uid="{00000000-0005-0000-0000-000098130000}"/>
    <cellStyle name="Accent2 2" xfId="306" xr:uid="{00000000-0005-0000-0000-000091000000}"/>
    <cellStyle name="Accent2 2 2" xfId="8159" xr:uid="{00000000-0005-0000-0000-00009A130000}"/>
    <cellStyle name="Accent2 2 2 2" xfId="8160" xr:uid="{00000000-0005-0000-0000-00009B130000}"/>
    <cellStyle name="Accent2 2 3" xfId="8161" xr:uid="{00000000-0005-0000-0000-00009C130000}"/>
    <cellStyle name="Accent2 2 4" xfId="8158" xr:uid="{00000000-0005-0000-0000-000099130000}"/>
    <cellStyle name="Accent2 20" xfId="8162" xr:uid="{00000000-0005-0000-0000-00009D130000}"/>
    <cellStyle name="Accent2 21" xfId="8163" xr:uid="{00000000-0005-0000-0000-00009E130000}"/>
    <cellStyle name="Accent2 22" xfId="8164" xr:uid="{00000000-0005-0000-0000-00009F130000}"/>
    <cellStyle name="Accent2 23" xfId="8165" xr:uid="{00000000-0005-0000-0000-0000A0130000}"/>
    <cellStyle name="Accent2 24" xfId="8166" xr:uid="{00000000-0005-0000-0000-0000A1130000}"/>
    <cellStyle name="Accent2 24 2" xfId="8167" xr:uid="{00000000-0005-0000-0000-0000A2130000}"/>
    <cellStyle name="Accent2 24 3" xfId="8168" xr:uid="{00000000-0005-0000-0000-0000A3130000}"/>
    <cellStyle name="Accent2 25" xfId="8169" xr:uid="{00000000-0005-0000-0000-0000A4130000}"/>
    <cellStyle name="Accent2 25 2" xfId="8170" xr:uid="{00000000-0005-0000-0000-0000A5130000}"/>
    <cellStyle name="Accent2 25 3" xfId="8171" xr:uid="{00000000-0005-0000-0000-0000A6130000}"/>
    <cellStyle name="Accent2 26" xfId="8172" xr:uid="{00000000-0005-0000-0000-0000A7130000}"/>
    <cellStyle name="Accent2 26 2" xfId="8173" xr:uid="{00000000-0005-0000-0000-0000A8130000}"/>
    <cellStyle name="Accent2 26 3" xfId="8174" xr:uid="{00000000-0005-0000-0000-0000A9130000}"/>
    <cellStyle name="Accent2 27" xfId="8175" xr:uid="{00000000-0005-0000-0000-0000AA130000}"/>
    <cellStyle name="Accent2 27 2" xfId="8176" xr:uid="{00000000-0005-0000-0000-0000AB130000}"/>
    <cellStyle name="Accent2 27 3" xfId="8177" xr:uid="{00000000-0005-0000-0000-0000AC130000}"/>
    <cellStyle name="Accent2 28" xfId="8178" xr:uid="{00000000-0005-0000-0000-0000AD130000}"/>
    <cellStyle name="Accent2 28 2" xfId="8179" xr:uid="{00000000-0005-0000-0000-0000AE130000}"/>
    <cellStyle name="Accent2 28 3" xfId="8180" xr:uid="{00000000-0005-0000-0000-0000AF130000}"/>
    <cellStyle name="Accent2 29" xfId="8181" xr:uid="{00000000-0005-0000-0000-0000B0130000}"/>
    <cellStyle name="Accent2 29 2" xfId="8182" xr:uid="{00000000-0005-0000-0000-0000B1130000}"/>
    <cellStyle name="Accent2 29 3" xfId="8183" xr:uid="{00000000-0005-0000-0000-0000B2130000}"/>
    <cellStyle name="Accent2 3" xfId="307" xr:uid="{00000000-0005-0000-0000-000092000000}"/>
    <cellStyle name="Accent2 3 2" xfId="8184" xr:uid="{00000000-0005-0000-0000-0000B4130000}"/>
    <cellStyle name="Accent2 30" xfId="8185" xr:uid="{00000000-0005-0000-0000-0000B5130000}"/>
    <cellStyle name="Accent2 31" xfId="8186" xr:uid="{00000000-0005-0000-0000-0000B6130000}"/>
    <cellStyle name="Accent2 31 2" xfId="8187" xr:uid="{00000000-0005-0000-0000-0000B7130000}"/>
    <cellStyle name="Accent2 32" xfId="8188" xr:uid="{00000000-0005-0000-0000-0000B8130000}"/>
    <cellStyle name="Accent2 33" xfId="8189" xr:uid="{00000000-0005-0000-0000-0000B9130000}"/>
    <cellStyle name="Accent2 34" xfId="8190" xr:uid="{00000000-0005-0000-0000-0000BA130000}"/>
    <cellStyle name="Accent2 35" xfId="8191" xr:uid="{00000000-0005-0000-0000-0000BB130000}"/>
    <cellStyle name="Accent2 36" xfId="8192" xr:uid="{00000000-0005-0000-0000-0000BC130000}"/>
    <cellStyle name="Accent2 37" xfId="8193" xr:uid="{00000000-0005-0000-0000-0000BD130000}"/>
    <cellStyle name="Accent2 38" xfId="8194" xr:uid="{00000000-0005-0000-0000-0000BE130000}"/>
    <cellStyle name="Accent2 39" xfId="8195" xr:uid="{00000000-0005-0000-0000-0000BF130000}"/>
    <cellStyle name="Accent2 4" xfId="308" xr:uid="{00000000-0005-0000-0000-000093000000}"/>
    <cellStyle name="Accent2 4 2" xfId="8196" xr:uid="{00000000-0005-0000-0000-0000C1130000}"/>
    <cellStyle name="Accent2 40" xfId="8197" xr:uid="{00000000-0005-0000-0000-0000C2130000}"/>
    <cellStyle name="Accent2 41" xfId="8198" xr:uid="{00000000-0005-0000-0000-0000C3130000}"/>
    <cellStyle name="Accent2 42" xfId="8199" xr:uid="{00000000-0005-0000-0000-0000C4130000}"/>
    <cellStyle name="Accent2 43" xfId="8200" xr:uid="{00000000-0005-0000-0000-0000C5130000}"/>
    <cellStyle name="Accent2 44" xfId="8201" xr:uid="{00000000-0005-0000-0000-0000C6130000}"/>
    <cellStyle name="Accent2 45" xfId="8202" xr:uid="{00000000-0005-0000-0000-0000C7130000}"/>
    <cellStyle name="Accent2 46" xfId="8203" xr:uid="{00000000-0005-0000-0000-0000C8130000}"/>
    <cellStyle name="Accent2 47" xfId="8204" xr:uid="{00000000-0005-0000-0000-0000C9130000}"/>
    <cellStyle name="Accent2 48" xfId="8205" xr:uid="{00000000-0005-0000-0000-0000CA130000}"/>
    <cellStyle name="Accent2 49" xfId="8206" xr:uid="{00000000-0005-0000-0000-0000CB130000}"/>
    <cellStyle name="Accent2 5" xfId="309" xr:uid="{00000000-0005-0000-0000-000094000000}"/>
    <cellStyle name="Accent2 5 2" xfId="8207" xr:uid="{00000000-0005-0000-0000-0000CD130000}"/>
    <cellStyle name="Accent2 50" xfId="8208" xr:uid="{00000000-0005-0000-0000-0000CE130000}"/>
    <cellStyle name="Accent2 51" xfId="8209" xr:uid="{00000000-0005-0000-0000-0000CF130000}"/>
    <cellStyle name="Accent2 52" xfId="8210" xr:uid="{00000000-0005-0000-0000-0000D0130000}"/>
    <cellStyle name="Accent2 53" xfId="8211" xr:uid="{00000000-0005-0000-0000-0000D1130000}"/>
    <cellStyle name="Accent2 54" xfId="8212" xr:uid="{00000000-0005-0000-0000-0000D2130000}"/>
    <cellStyle name="Accent2 55" xfId="8213" xr:uid="{00000000-0005-0000-0000-0000D3130000}"/>
    <cellStyle name="Accent2 56" xfId="8214" xr:uid="{00000000-0005-0000-0000-0000D4130000}"/>
    <cellStyle name="Accent2 57" xfId="8215" xr:uid="{00000000-0005-0000-0000-0000D5130000}"/>
    <cellStyle name="Accent2 58" xfId="8216" xr:uid="{00000000-0005-0000-0000-0000D6130000}"/>
    <cellStyle name="Accent2 59" xfId="8217" xr:uid="{00000000-0005-0000-0000-0000D7130000}"/>
    <cellStyle name="Accent2 6" xfId="310" xr:uid="{00000000-0005-0000-0000-000095000000}"/>
    <cellStyle name="Accent2 6 2" xfId="8218" xr:uid="{00000000-0005-0000-0000-0000D9130000}"/>
    <cellStyle name="Accent2 60" xfId="8219" xr:uid="{00000000-0005-0000-0000-0000DA130000}"/>
    <cellStyle name="Accent2 7" xfId="311" xr:uid="{00000000-0005-0000-0000-000096000000}"/>
    <cellStyle name="Accent2 7 2" xfId="8221" xr:uid="{00000000-0005-0000-0000-0000DC130000}"/>
    <cellStyle name="Accent2 7 3" xfId="8220" xr:uid="{00000000-0005-0000-0000-0000DB130000}"/>
    <cellStyle name="Accent2 8" xfId="8222" xr:uid="{00000000-0005-0000-0000-0000DD130000}"/>
    <cellStyle name="Accent2 9" xfId="8223" xr:uid="{00000000-0005-0000-0000-0000DE130000}"/>
    <cellStyle name="Accent3" xfId="89" builtinId="37" customBuiltin="1"/>
    <cellStyle name="Accent3 - 20%" xfId="312" xr:uid="{00000000-0005-0000-0000-000097000000}"/>
    <cellStyle name="Accent3 - 20% 2" xfId="8225" xr:uid="{00000000-0005-0000-0000-0000E0130000}"/>
    <cellStyle name="Accent3 - 20% 3" xfId="8226" xr:uid="{00000000-0005-0000-0000-0000E1130000}"/>
    <cellStyle name="Accent3 - 20% 3 2" xfId="8227" xr:uid="{00000000-0005-0000-0000-0000E2130000}"/>
    <cellStyle name="Accent3 - 20% 3 3" xfId="8228" xr:uid="{00000000-0005-0000-0000-0000E3130000}"/>
    <cellStyle name="Accent3 - 20% 4" xfId="8224" xr:uid="{00000000-0005-0000-0000-0000DF130000}"/>
    <cellStyle name="Accent3 - 40%" xfId="313" xr:uid="{00000000-0005-0000-0000-000098000000}"/>
    <cellStyle name="Accent3 - 40% 2" xfId="8230" xr:uid="{00000000-0005-0000-0000-0000E5130000}"/>
    <cellStyle name="Accent3 - 40% 3" xfId="8231" xr:uid="{00000000-0005-0000-0000-0000E6130000}"/>
    <cellStyle name="Accent3 - 40% 3 2" xfId="8232" xr:uid="{00000000-0005-0000-0000-0000E7130000}"/>
    <cellStyle name="Accent3 - 40% 3 3" xfId="8233" xr:uid="{00000000-0005-0000-0000-0000E8130000}"/>
    <cellStyle name="Accent3 - 40% 4" xfId="8229" xr:uid="{00000000-0005-0000-0000-0000E4130000}"/>
    <cellStyle name="Accent3 - 60%" xfId="314" xr:uid="{00000000-0005-0000-0000-000099000000}"/>
    <cellStyle name="Accent3 - 60% 2" xfId="8235" xr:uid="{00000000-0005-0000-0000-0000EA130000}"/>
    <cellStyle name="Accent3 - 60% 2 2" xfId="8236" xr:uid="{00000000-0005-0000-0000-0000EB130000}"/>
    <cellStyle name="Accent3 - 60% 2 3" xfId="8237" xr:uid="{00000000-0005-0000-0000-0000EC130000}"/>
    <cellStyle name="Accent3 - 60% 3" xfId="8234" xr:uid="{00000000-0005-0000-0000-0000E9130000}"/>
    <cellStyle name="Accent3 10" xfId="8238" xr:uid="{00000000-0005-0000-0000-0000ED130000}"/>
    <cellStyle name="Accent3 11" xfId="8239" xr:uid="{00000000-0005-0000-0000-0000EE130000}"/>
    <cellStyle name="Accent3 12" xfId="8240" xr:uid="{00000000-0005-0000-0000-0000EF130000}"/>
    <cellStyle name="Accent3 13" xfId="8241" xr:uid="{00000000-0005-0000-0000-0000F0130000}"/>
    <cellStyle name="Accent3 14" xfId="8242" xr:uid="{00000000-0005-0000-0000-0000F1130000}"/>
    <cellStyle name="Accent3 15" xfId="8243" xr:uid="{00000000-0005-0000-0000-0000F2130000}"/>
    <cellStyle name="Accent3 16" xfId="8244" xr:uid="{00000000-0005-0000-0000-0000F3130000}"/>
    <cellStyle name="Accent3 17" xfId="8245" xr:uid="{00000000-0005-0000-0000-0000F4130000}"/>
    <cellStyle name="Accent3 18" xfId="8246" xr:uid="{00000000-0005-0000-0000-0000F5130000}"/>
    <cellStyle name="Accent3 19" xfId="8247" xr:uid="{00000000-0005-0000-0000-0000F6130000}"/>
    <cellStyle name="Accent3 2" xfId="315" xr:uid="{00000000-0005-0000-0000-00009A000000}"/>
    <cellStyle name="Accent3 2 2" xfId="8249" xr:uid="{00000000-0005-0000-0000-0000F8130000}"/>
    <cellStyle name="Accent3 2 2 2" xfId="8250" xr:uid="{00000000-0005-0000-0000-0000F9130000}"/>
    <cellStyle name="Accent3 2 3" xfId="8251" xr:uid="{00000000-0005-0000-0000-0000FA130000}"/>
    <cellStyle name="Accent3 2 4" xfId="8248" xr:uid="{00000000-0005-0000-0000-0000F7130000}"/>
    <cellStyle name="Accent3 20" xfId="8252" xr:uid="{00000000-0005-0000-0000-0000FB130000}"/>
    <cellStyle name="Accent3 21" xfId="8253" xr:uid="{00000000-0005-0000-0000-0000FC130000}"/>
    <cellStyle name="Accent3 22" xfId="8254" xr:uid="{00000000-0005-0000-0000-0000FD130000}"/>
    <cellStyle name="Accent3 23" xfId="8255" xr:uid="{00000000-0005-0000-0000-0000FE130000}"/>
    <cellStyle name="Accent3 24" xfId="8256" xr:uid="{00000000-0005-0000-0000-0000FF130000}"/>
    <cellStyle name="Accent3 24 2" xfId="8257" xr:uid="{00000000-0005-0000-0000-000000140000}"/>
    <cellStyle name="Accent3 24 3" xfId="8258" xr:uid="{00000000-0005-0000-0000-000001140000}"/>
    <cellStyle name="Accent3 25" xfId="8259" xr:uid="{00000000-0005-0000-0000-000002140000}"/>
    <cellStyle name="Accent3 25 2" xfId="8260" xr:uid="{00000000-0005-0000-0000-000003140000}"/>
    <cellStyle name="Accent3 25 3" xfId="8261" xr:uid="{00000000-0005-0000-0000-000004140000}"/>
    <cellStyle name="Accent3 26" xfId="8262" xr:uid="{00000000-0005-0000-0000-000005140000}"/>
    <cellStyle name="Accent3 26 2" xfId="8263" xr:uid="{00000000-0005-0000-0000-000006140000}"/>
    <cellStyle name="Accent3 26 3" xfId="8264" xr:uid="{00000000-0005-0000-0000-000007140000}"/>
    <cellStyle name="Accent3 27" xfId="8265" xr:uid="{00000000-0005-0000-0000-000008140000}"/>
    <cellStyle name="Accent3 27 2" xfId="8266" xr:uid="{00000000-0005-0000-0000-000009140000}"/>
    <cellStyle name="Accent3 27 3" xfId="8267" xr:uid="{00000000-0005-0000-0000-00000A140000}"/>
    <cellStyle name="Accent3 28" xfId="8268" xr:uid="{00000000-0005-0000-0000-00000B140000}"/>
    <cellStyle name="Accent3 28 2" xfId="8269" xr:uid="{00000000-0005-0000-0000-00000C140000}"/>
    <cellStyle name="Accent3 28 3" xfId="8270" xr:uid="{00000000-0005-0000-0000-00000D140000}"/>
    <cellStyle name="Accent3 29" xfId="8271" xr:uid="{00000000-0005-0000-0000-00000E140000}"/>
    <cellStyle name="Accent3 29 2" xfId="8272" xr:uid="{00000000-0005-0000-0000-00000F140000}"/>
    <cellStyle name="Accent3 29 3" xfId="8273" xr:uid="{00000000-0005-0000-0000-000010140000}"/>
    <cellStyle name="Accent3 3" xfId="316" xr:uid="{00000000-0005-0000-0000-00009B000000}"/>
    <cellStyle name="Accent3 3 2" xfId="8274" xr:uid="{00000000-0005-0000-0000-000012140000}"/>
    <cellStyle name="Accent3 30" xfId="8275" xr:uid="{00000000-0005-0000-0000-000013140000}"/>
    <cellStyle name="Accent3 31" xfId="8276" xr:uid="{00000000-0005-0000-0000-000014140000}"/>
    <cellStyle name="Accent3 31 2" xfId="8277" xr:uid="{00000000-0005-0000-0000-000015140000}"/>
    <cellStyle name="Accent3 32" xfId="8278" xr:uid="{00000000-0005-0000-0000-000016140000}"/>
    <cellStyle name="Accent3 33" xfId="8279" xr:uid="{00000000-0005-0000-0000-000017140000}"/>
    <cellStyle name="Accent3 34" xfId="8280" xr:uid="{00000000-0005-0000-0000-000018140000}"/>
    <cellStyle name="Accent3 35" xfId="8281" xr:uid="{00000000-0005-0000-0000-000019140000}"/>
    <cellStyle name="Accent3 36" xfId="8282" xr:uid="{00000000-0005-0000-0000-00001A140000}"/>
    <cellStyle name="Accent3 37" xfId="8283" xr:uid="{00000000-0005-0000-0000-00001B140000}"/>
    <cellStyle name="Accent3 38" xfId="8284" xr:uid="{00000000-0005-0000-0000-00001C140000}"/>
    <cellStyle name="Accent3 39" xfId="8285" xr:uid="{00000000-0005-0000-0000-00001D140000}"/>
    <cellStyle name="Accent3 4" xfId="317" xr:uid="{00000000-0005-0000-0000-00009C000000}"/>
    <cellStyle name="Accent3 4 2" xfId="8286" xr:uid="{00000000-0005-0000-0000-00001F140000}"/>
    <cellStyle name="Accent3 40" xfId="8287" xr:uid="{00000000-0005-0000-0000-000020140000}"/>
    <cellStyle name="Accent3 41" xfId="8288" xr:uid="{00000000-0005-0000-0000-000021140000}"/>
    <cellStyle name="Accent3 42" xfId="8289" xr:uid="{00000000-0005-0000-0000-000022140000}"/>
    <cellStyle name="Accent3 43" xfId="8290" xr:uid="{00000000-0005-0000-0000-000023140000}"/>
    <cellStyle name="Accent3 44" xfId="8291" xr:uid="{00000000-0005-0000-0000-000024140000}"/>
    <cellStyle name="Accent3 45" xfId="8292" xr:uid="{00000000-0005-0000-0000-000025140000}"/>
    <cellStyle name="Accent3 46" xfId="8293" xr:uid="{00000000-0005-0000-0000-000026140000}"/>
    <cellStyle name="Accent3 47" xfId="8294" xr:uid="{00000000-0005-0000-0000-000027140000}"/>
    <cellStyle name="Accent3 48" xfId="8295" xr:uid="{00000000-0005-0000-0000-000028140000}"/>
    <cellStyle name="Accent3 49" xfId="8296" xr:uid="{00000000-0005-0000-0000-000029140000}"/>
    <cellStyle name="Accent3 5" xfId="318" xr:uid="{00000000-0005-0000-0000-00009D000000}"/>
    <cellStyle name="Accent3 5 2" xfId="8297" xr:uid="{00000000-0005-0000-0000-00002B140000}"/>
    <cellStyle name="Accent3 50" xfId="8298" xr:uid="{00000000-0005-0000-0000-00002C140000}"/>
    <cellStyle name="Accent3 51" xfId="8299" xr:uid="{00000000-0005-0000-0000-00002D140000}"/>
    <cellStyle name="Accent3 52" xfId="8300" xr:uid="{00000000-0005-0000-0000-00002E140000}"/>
    <cellStyle name="Accent3 53" xfId="8301" xr:uid="{00000000-0005-0000-0000-00002F140000}"/>
    <cellStyle name="Accent3 54" xfId="8302" xr:uid="{00000000-0005-0000-0000-000030140000}"/>
    <cellStyle name="Accent3 55" xfId="8303" xr:uid="{00000000-0005-0000-0000-000031140000}"/>
    <cellStyle name="Accent3 56" xfId="8304" xr:uid="{00000000-0005-0000-0000-000032140000}"/>
    <cellStyle name="Accent3 57" xfId="8305" xr:uid="{00000000-0005-0000-0000-000033140000}"/>
    <cellStyle name="Accent3 58" xfId="8306" xr:uid="{00000000-0005-0000-0000-000034140000}"/>
    <cellStyle name="Accent3 59" xfId="8307" xr:uid="{00000000-0005-0000-0000-000035140000}"/>
    <cellStyle name="Accent3 6" xfId="319" xr:uid="{00000000-0005-0000-0000-00009E000000}"/>
    <cellStyle name="Accent3 6 2" xfId="8308" xr:uid="{00000000-0005-0000-0000-000037140000}"/>
    <cellStyle name="Accent3 60" xfId="8309" xr:uid="{00000000-0005-0000-0000-000038140000}"/>
    <cellStyle name="Accent3 7" xfId="320" xr:uid="{00000000-0005-0000-0000-00009F000000}"/>
    <cellStyle name="Accent3 7 2" xfId="8311" xr:uid="{00000000-0005-0000-0000-00003A140000}"/>
    <cellStyle name="Accent3 7 3" xfId="8310" xr:uid="{00000000-0005-0000-0000-000039140000}"/>
    <cellStyle name="Accent3 8" xfId="8312" xr:uid="{00000000-0005-0000-0000-00003B140000}"/>
    <cellStyle name="Accent3 9" xfId="8313" xr:uid="{00000000-0005-0000-0000-00003C140000}"/>
    <cellStyle name="Accent4" xfId="93" builtinId="41" customBuiltin="1"/>
    <cellStyle name="Accent4 - 20%" xfId="321" xr:uid="{00000000-0005-0000-0000-0000A0000000}"/>
    <cellStyle name="Accent4 - 20% 2" xfId="8315" xr:uid="{00000000-0005-0000-0000-00003E140000}"/>
    <cellStyle name="Accent4 - 20% 3" xfId="8316" xr:uid="{00000000-0005-0000-0000-00003F140000}"/>
    <cellStyle name="Accent4 - 20% 3 2" xfId="8317" xr:uid="{00000000-0005-0000-0000-000040140000}"/>
    <cellStyle name="Accent4 - 20% 3 3" xfId="8318" xr:uid="{00000000-0005-0000-0000-000041140000}"/>
    <cellStyle name="Accent4 - 20% 4" xfId="8314" xr:uid="{00000000-0005-0000-0000-00003D140000}"/>
    <cellStyle name="Accent4 - 40%" xfId="322" xr:uid="{00000000-0005-0000-0000-0000A1000000}"/>
    <cellStyle name="Accent4 - 40% 2" xfId="8320" xr:uid="{00000000-0005-0000-0000-000043140000}"/>
    <cellStyle name="Accent4 - 40% 3" xfId="8321" xr:uid="{00000000-0005-0000-0000-000044140000}"/>
    <cellStyle name="Accent4 - 40% 3 2" xfId="8322" xr:uid="{00000000-0005-0000-0000-000045140000}"/>
    <cellStyle name="Accent4 - 40% 3 3" xfId="8323" xr:uid="{00000000-0005-0000-0000-000046140000}"/>
    <cellStyle name="Accent4 - 40% 4" xfId="8319" xr:uid="{00000000-0005-0000-0000-000042140000}"/>
    <cellStyle name="Accent4 - 60%" xfId="323" xr:uid="{00000000-0005-0000-0000-0000A2000000}"/>
    <cellStyle name="Accent4 - 60% 2" xfId="8325" xr:uid="{00000000-0005-0000-0000-000048140000}"/>
    <cellStyle name="Accent4 - 60% 2 2" xfId="8326" xr:uid="{00000000-0005-0000-0000-000049140000}"/>
    <cellStyle name="Accent4 - 60% 2 3" xfId="8327" xr:uid="{00000000-0005-0000-0000-00004A140000}"/>
    <cellStyle name="Accent4 - 60% 3" xfId="8324" xr:uid="{00000000-0005-0000-0000-000047140000}"/>
    <cellStyle name="Accent4 10" xfId="8328" xr:uid="{00000000-0005-0000-0000-00004B140000}"/>
    <cellStyle name="Accent4 11" xfId="8329" xr:uid="{00000000-0005-0000-0000-00004C140000}"/>
    <cellStyle name="Accent4 12" xfId="8330" xr:uid="{00000000-0005-0000-0000-00004D140000}"/>
    <cellStyle name="Accent4 13" xfId="8331" xr:uid="{00000000-0005-0000-0000-00004E140000}"/>
    <cellStyle name="Accent4 14" xfId="8332" xr:uid="{00000000-0005-0000-0000-00004F140000}"/>
    <cellStyle name="Accent4 15" xfId="8333" xr:uid="{00000000-0005-0000-0000-000050140000}"/>
    <cellStyle name="Accent4 16" xfId="8334" xr:uid="{00000000-0005-0000-0000-000051140000}"/>
    <cellStyle name="Accent4 17" xfId="8335" xr:uid="{00000000-0005-0000-0000-000052140000}"/>
    <cellStyle name="Accent4 18" xfId="8336" xr:uid="{00000000-0005-0000-0000-000053140000}"/>
    <cellStyle name="Accent4 19" xfId="8337" xr:uid="{00000000-0005-0000-0000-000054140000}"/>
    <cellStyle name="Accent4 2" xfId="324" xr:uid="{00000000-0005-0000-0000-0000A3000000}"/>
    <cellStyle name="Accent4 2 2" xfId="8339" xr:uid="{00000000-0005-0000-0000-000056140000}"/>
    <cellStyle name="Accent4 2 2 2" xfId="8340" xr:uid="{00000000-0005-0000-0000-000057140000}"/>
    <cellStyle name="Accent4 2 3" xfId="8341" xr:uid="{00000000-0005-0000-0000-000058140000}"/>
    <cellStyle name="Accent4 2 4" xfId="8338" xr:uid="{00000000-0005-0000-0000-000055140000}"/>
    <cellStyle name="Accent4 20" xfId="8342" xr:uid="{00000000-0005-0000-0000-000059140000}"/>
    <cellStyle name="Accent4 21" xfId="8343" xr:uid="{00000000-0005-0000-0000-00005A140000}"/>
    <cellStyle name="Accent4 22" xfId="8344" xr:uid="{00000000-0005-0000-0000-00005B140000}"/>
    <cellStyle name="Accent4 23" xfId="8345" xr:uid="{00000000-0005-0000-0000-00005C140000}"/>
    <cellStyle name="Accent4 24" xfId="8346" xr:uid="{00000000-0005-0000-0000-00005D140000}"/>
    <cellStyle name="Accent4 24 2" xfId="8347" xr:uid="{00000000-0005-0000-0000-00005E140000}"/>
    <cellStyle name="Accent4 24 3" xfId="8348" xr:uid="{00000000-0005-0000-0000-00005F140000}"/>
    <cellStyle name="Accent4 25" xfId="8349" xr:uid="{00000000-0005-0000-0000-000060140000}"/>
    <cellStyle name="Accent4 25 2" xfId="8350" xr:uid="{00000000-0005-0000-0000-000061140000}"/>
    <cellStyle name="Accent4 25 3" xfId="8351" xr:uid="{00000000-0005-0000-0000-000062140000}"/>
    <cellStyle name="Accent4 26" xfId="8352" xr:uid="{00000000-0005-0000-0000-000063140000}"/>
    <cellStyle name="Accent4 26 2" xfId="8353" xr:uid="{00000000-0005-0000-0000-000064140000}"/>
    <cellStyle name="Accent4 26 3" xfId="8354" xr:uid="{00000000-0005-0000-0000-000065140000}"/>
    <cellStyle name="Accent4 27" xfId="8355" xr:uid="{00000000-0005-0000-0000-000066140000}"/>
    <cellStyle name="Accent4 27 2" xfId="8356" xr:uid="{00000000-0005-0000-0000-000067140000}"/>
    <cellStyle name="Accent4 27 3" xfId="8357" xr:uid="{00000000-0005-0000-0000-000068140000}"/>
    <cellStyle name="Accent4 28" xfId="8358" xr:uid="{00000000-0005-0000-0000-000069140000}"/>
    <cellStyle name="Accent4 28 2" xfId="8359" xr:uid="{00000000-0005-0000-0000-00006A140000}"/>
    <cellStyle name="Accent4 28 3" xfId="8360" xr:uid="{00000000-0005-0000-0000-00006B140000}"/>
    <cellStyle name="Accent4 29" xfId="8361" xr:uid="{00000000-0005-0000-0000-00006C140000}"/>
    <cellStyle name="Accent4 29 2" xfId="8362" xr:uid="{00000000-0005-0000-0000-00006D140000}"/>
    <cellStyle name="Accent4 29 3" xfId="8363" xr:uid="{00000000-0005-0000-0000-00006E140000}"/>
    <cellStyle name="Accent4 3" xfId="325" xr:uid="{00000000-0005-0000-0000-0000A4000000}"/>
    <cellStyle name="Accent4 3 2" xfId="8365" xr:uid="{00000000-0005-0000-0000-000070140000}"/>
    <cellStyle name="Accent4 3 3" xfId="8366" xr:uid="{00000000-0005-0000-0000-000071140000}"/>
    <cellStyle name="Accent4 3 4" xfId="8364" xr:uid="{00000000-0005-0000-0000-00006F140000}"/>
    <cellStyle name="Accent4 30" xfId="8367" xr:uid="{00000000-0005-0000-0000-000072140000}"/>
    <cellStyle name="Accent4 31" xfId="8368" xr:uid="{00000000-0005-0000-0000-000073140000}"/>
    <cellStyle name="Accent4 31 2" xfId="8369" xr:uid="{00000000-0005-0000-0000-000074140000}"/>
    <cellStyle name="Accent4 32" xfId="8370" xr:uid="{00000000-0005-0000-0000-000075140000}"/>
    <cellStyle name="Accent4 33" xfId="8371" xr:uid="{00000000-0005-0000-0000-000076140000}"/>
    <cellStyle name="Accent4 34" xfId="8372" xr:uid="{00000000-0005-0000-0000-000077140000}"/>
    <cellStyle name="Accent4 35" xfId="8373" xr:uid="{00000000-0005-0000-0000-000078140000}"/>
    <cellStyle name="Accent4 36" xfId="8374" xr:uid="{00000000-0005-0000-0000-000079140000}"/>
    <cellStyle name="Accent4 37" xfId="8375" xr:uid="{00000000-0005-0000-0000-00007A140000}"/>
    <cellStyle name="Accent4 38" xfId="8376" xr:uid="{00000000-0005-0000-0000-00007B140000}"/>
    <cellStyle name="Accent4 39" xfId="8377" xr:uid="{00000000-0005-0000-0000-00007C140000}"/>
    <cellStyle name="Accent4 4" xfId="326" xr:uid="{00000000-0005-0000-0000-0000A5000000}"/>
    <cellStyle name="Accent4 4 2" xfId="8379" xr:uid="{00000000-0005-0000-0000-00007E140000}"/>
    <cellStyle name="Accent4 4 3" xfId="8380" xr:uid="{00000000-0005-0000-0000-00007F140000}"/>
    <cellStyle name="Accent4 4 4" xfId="8378" xr:uid="{00000000-0005-0000-0000-00007D140000}"/>
    <cellStyle name="Accent4 40" xfId="8381" xr:uid="{00000000-0005-0000-0000-000080140000}"/>
    <cellStyle name="Accent4 41" xfId="8382" xr:uid="{00000000-0005-0000-0000-000081140000}"/>
    <cellStyle name="Accent4 42" xfId="8383" xr:uid="{00000000-0005-0000-0000-000082140000}"/>
    <cellStyle name="Accent4 43" xfId="8384" xr:uid="{00000000-0005-0000-0000-000083140000}"/>
    <cellStyle name="Accent4 44" xfId="8385" xr:uid="{00000000-0005-0000-0000-000084140000}"/>
    <cellStyle name="Accent4 45" xfId="8386" xr:uid="{00000000-0005-0000-0000-000085140000}"/>
    <cellStyle name="Accent4 46" xfId="8387" xr:uid="{00000000-0005-0000-0000-000086140000}"/>
    <cellStyle name="Accent4 47" xfId="8388" xr:uid="{00000000-0005-0000-0000-000087140000}"/>
    <cellStyle name="Accent4 48" xfId="8389" xr:uid="{00000000-0005-0000-0000-000088140000}"/>
    <cellStyle name="Accent4 49" xfId="8390" xr:uid="{00000000-0005-0000-0000-000089140000}"/>
    <cellStyle name="Accent4 5" xfId="327" xr:uid="{00000000-0005-0000-0000-0000A6000000}"/>
    <cellStyle name="Accent4 5 2" xfId="8392" xr:uid="{00000000-0005-0000-0000-00008B140000}"/>
    <cellStyle name="Accent4 5 3" xfId="8393" xr:uid="{00000000-0005-0000-0000-00008C140000}"/>
    <cellStyle name="Accent4 5 4" xfId="8391" xr:uid="{00000000-0005-0000-0000-00008A140000}"/>
    <cellStyle name="Accent4 50" xfId="8394" xr:uid="{00000000-0005-0000-0000-00008D140000}"/>
    <cellStyle name="Accent4 51" xfId="8395" xr:uid="{00000000-0005-0000-0000-00008E140000}"/>
    <cellStyle name="Accent4 52" xfId="8396" xr:uid="{00000000-0005-0000-0000-00008F140000}"/>
    <cellStyle name="Accent4 53" xfId="8397" xr:uid="{00000000-0005-0000-0000-000090140000}"/>
    <cellStyle name="Accent4 54" xfId="8398" xr:uid="{00000000-0005-0000-0000-000091140000}"/>
    <cellStyle name="Accent4 55" xfId="8399" xr:uid="{00000000-0005-0000-0000-000092140000}"/>
    <cellStyle name="Accent4 56" xfId="8400" xr:uid="{00000000-0005-0000-0000-000093140000}"/>
    <cellStyle name="Accent4 57" xfId="8401" xr:uid="{00000000-0005-0000-0000-000094140000}"/>
    <cellStyle name="Accent4 58" xfId="8402" xr:uid="{00000000-0005-0000-0000-000095140000}"/>
    <cellStyle name="Accent4 59" xfId="8403" xr:uid="{00000000-0005-0000-0000-000096140000}"/>
    <cellStyle name="Accent4 6" xfId="328" xr:uid="{00000000-0005-0000-0000-0000A7000000}"/>
    <cellStyle name="Accent4 6 2" xfId="8405" xr:uid="{00000000-0005-0000-0000-000098140000}"/>
    <cellStyle name="Accent4 6 3" xfId="8406" xr:uid="{00000000-0005-0000-0000-000099140000}"/>
    <cellStyle name="Accent4 6 4" xfId="8404" xr:uid="{00000000-0005-0000-0000-000097140000}"/>
    <cellStyle name="Accent4 60" xfId="8407" xr:uid="{00000000-0005-0000-0000-00009A140000}"/>
    <cellStyle name="Accent4 7" xfId="329" xr:uid="{00000000-0005-0000-0000-0000A8000000}"/>
    <cellStyle name="Accent4 7 2" xfId="8409" xr:uid="{00000000-0005-0000-0000-00009C140000}"/>
    <cellStyle name="Accent4 7 3" xfId="8408" xr:uid="{00000000-0005-0000-0000-00009B140000}"/>
    <cellStyle name="Accent4 8" xfId="8410" xr:uid="{00000000-0005-0000-0000-00009D140000}"/>
    <cellStyle name="Accent4 9" xfId="8411" xr:uid="{00000000-0005-0000-0000-00009E140000}"/>
    <cellStyle name="Accent5" xfId="97" builtinId="45" customBuiltin="1"/>
    <cellStyle name="Accent5 - 20%" xfId="330" xr:uid="{00000000-0005-0000-0000-0000A9000000}"/>
    <cellStyle name="Accent5 - 20% 2" xfId="8413" xr:uid="{00000000-0005-0000-0000-0000A0140000}"/>
    <cellStyle name="Accent5 - 20% 3" xfId="8414" xr:uid="{00000000-0005-0000-0000-0000A1140000}"/>
    <cellStyle name="Accent5 - 20% 3 2" xfId="8415" xr:uid="{00000000-0005-0000-0000-0000A2140000}"/>
    <cellStyle name="Accent5 - 20% 3 3" xfId="8416" xr:uid="{00000000-0005-0000-0000-0000A3140000}"/>
    <cellStyle name="Accent5 - 20% 4" xfId="8412" xr:uid="{00000000-0005-0000-0000-00009F140000}"/>
    <cellStyle name="Accent5 - 40%" xfId="331" xr:uid="{00000000-0005-0000-0000-0000AA000000}"/>
    <cellStyle name="Accent5 - 40% 2" xfId="8417" xr:uid="{00000000-0005-0000-0000-0000A5140000}"/>
    <cellStyle name="Accent5 - 60%" xfId="332" xr:uid="{00000000-0005-0000-0000-0000AB000000}"/>
    <cellStyle name="Accent5 - 60% 2" xfId="8419" xr:uid="{00000000-0005-0000-0000-0000A7140000}"/>
    <cellStyle name="Accent5 - 60% 2 2" xfId="8420" xr:uid="{00000000-0005-0000-0000-0000A8140000}"/>
    <cellStyle name="Accent5 - 60% 2 3" xfId="8421" xr:uid="{00000000-0005-0000-0000-0000A9140000}"/>
    <cellStyle name="Accent5 - 60% 3" xfId="8418" xr:uid="{00000000-0005-0000-0000-0000A6140000}"/>
    <cellStyle name="Accent5 10" xfId="8422" xr:uid="{00000000-0005-0000-0000-0000AA140000}"/>
    <cellStyle name="Accent5 11" xfId="8423" xr:uid="{00000000-0005-0000-0000-0000AB140000}"/>
    <cellStyle name="Accent5 12" xfId="8424" xr:uid="{00000000-0005-0000-0000-0000AC140000}"/>
    <cellStyle name="Accent5 13" xfId="8425" xr:uid="{00000000-0005-0000-0000-0000AD140000}"/>
    <cellStyle name="Accent5 14" xfId="8426" xr:uid="{00000000-0005-0000-0000-0000AE140000}"/>
    <cellStyle name="Accent5 15" xfId="8427" xr:uid="{00000000-0005-0000-0000-0000AF140000}"/>
    <cellStyle name="Accent5 16" xfId="8428" xr:uid="{00000000-0005-0000-0000-0000B0140000}"/>
    <cellStyle name="Accent5 17" xfId="8429" xr:uid="{00000000-0005-0000-0000-0000B1140000}"/>
    <cellStyle name="Accent5 18" xfId="8430" xr:uid="{00000000-0005-0000-0000-0000B2140000}"/>
    <cellStyle name="Accent5 19" xfId="8431" xr:uid="{00000000-0005-0000-0000-0000B3140000}"/>
    <cellStyle name="Accent5 2" xfId="333" xr:uid="{00000000-0005-0000-0000-0000AC000000}"/>
    <cellStyle name="Accent5 2 2" xfId="8433" xr:uid="{00000000-0005-0000-0000-0000B5140000}"/>
    <cellStyle name="Accent5 2 2 2" xfId="8434" xr:uid="{00000000-0005-0000-0000-0000B6140000}"/>
    <cellStyle name="Accent5 2 3" xfId="8435" xr:uid="{00000000-0005-0000-0000-0000B7140000}"/>
    <cellStyle name="Accent5 2 4" xfId="8432" xr:uid="{00000000-0005-0000-0000-0000B4140000}"/>
    <cellStyle name="Accent5 20" xfId="8436" xr:uid="{00000000-0005-0000-0000-0000B8140000}"/>
    <cellStyle name="Accent5 21" xfId="8437" xr:uid="{00000000-0005-0000-0000-0000B9140000}"/>
    <cellStyle name="Accent5 22" xfId="8438" xr:uid="{00000000-0005-0000-0000-0000BA140000}"/>
    <cellStyle name="Accent5 23" xfId="8439" xr:uid="{00000000-0005-0000-0000-0000BB140000}"/>
    <cellStyle name="Accent5 24" xfId="8440" xr:uid="{00000000-0005-0000-0000-0000BC140000}"/>
    <cellStyle name="Accent5 24 2" xfId="8441" xr:uid="{00000000-0005-0000-0000-0000BD140000}"/>
    <cellStyle name="Accent5 24 3" xfId="8442" xr:uid="{00000000-0005-0000-0000-0000BE140000}"/>
    <cellStyle name="Accent5 25" xfId="8443" xr:uid="{00000000-0005-0000-0000-0000BF140000}"/>
    <cellStyle name="Accent5 25 2" xfId="8444" xr:uid="{00000000-0005-0000-0000-0000C0140000}"/>
    <cellStyle name="Accent5 25 3" xfId="8445" xr:uid="{00000000-0005-0000-0000-0000C1140000}"/>
    <cellStyle name="Accent5 26" xfId="8446" xr:uid="{00000000-0005-0000-0000-0000C2140000}"/>
    <cellStyle name="Accent5 26 2" xfId="8447" xr:uid="{00000000-0005-0000-0000-0000C3140000}"/>
    <cellStyle name="Accent5 26 3" xfId="8448" xr:uid="{00000000-0005-0000-0000-0000C4140000}"/>
    <cellStyle name="Accent5 27" xfId="8449" xr:uid="{00000000-0005-0000-0000-0000C5140000}"/>
    <cellStyle name="Accent5 27 2" xfId="8450" xr:uid="{00000000-0005-0000-0000-0000C6140000}"/>
    <cellStyle name="Accent5 27 3" xfId="8451" xr:uid="{00000000-0005-0000-0000-0000C7140000}"/>
    <cellStyle name="Accent5 28" xfId="8452" xr:uid="{00000000-0005-0000-0000-0000C8140000}"/>
    <cellStyle name="Accent5 28 2" xfId="8453" xr:uid="{00000000-0005-0000-0000-0000C9140000}"/>
    <cellStyle name="Accent5 28 3" xfId="8454" xr:uid="{00000000-0005-0000-0000-0000CA140000}"/>
    <cellStyle name="Accent5 29" xfId="8455" xr:uid="{00000000-0005-0000-0000-0000CB140000}"/>
    <cellStyle name="Accent5 3" xfId="334" xr:uid="{00000000-0005-0000-0000-0000AD000000}"/>
    <cellStyle name="Accent5 3 2" xfId="8456" xr:uid="{00000000-0005-0000-0000-0000CD140000}"/>
    <cellStyle name="Accent5 30" xfId="8457" xr:uid="{00000000-0005-0000-0000-0000CE140000}"/>
    <cellStyle name="Accent5 31" xfId="8458" xr:uid="{00000000-0005-0000-0000-0000CF140000}"/>
    <cellStyle name="Accent5 31 2" xfId="8459" xr:uid="{00000000-0005-0000-0000-0000D0140000}"/>
    <cellStyle name="Accent5 32" xfId="8460" xr:uid="{00000000-0005-0000-0000-0000D1140000}"/>
    <cellStyle name="Accent5 33" xfId="8461" xr:uid="{00000000-0005-0000-0000-0000D2140000}"/>
    <cellStyle name="Accent5 34" xfId="8462" xr:uid="{00000000-0005-0000-0000-0000D3140000}"/>
    <cellStyle name="Accent5 35" xfId="8463" xr:uid="{00000000-0005-0000-0000-0000D4140000}"/>
    <cellStyle name="Accent5 36" xfId="8464" xr:uid="{00000000-0005-0000-0000-0000D5140000}"/>
    <cellStyle name="Accent5 37" xfId="8465" xr:uid="{00000000-0005-0000-0000-0000D6140000}"/>
    <cellStyle name="Accent5 38" xfId="8466" xr:uid="{00000000-0005-0000-0000-0000D7140000}"/>
    <cellStyle name="Accent5 39" xfId="8467" xr:uid="{00000000-0005-0000-0000-0000D8140000}"/>
    <cellStyle name="Accent5 4" xfId="335" xr:uid="{00000000-0005-0000-0000-0000AE000000}"/>
    <cellStyle name="Accent5 4 2" xfId="8468" xr:uid="{00000000-0005-0000-0000-0000DA140000}"/>
    <cellStyle name="Accent5 40" xfId="8469" xr:uid="{00000000-0005-0000-0000-0000DB140000}"/>
    <cellStyle name="Accent5 41" xfId="8470" xr:uid="{00000000-0005-0000-0000-0000DC140000}"/>
    <cellStyle name="Accent5 42" xfId="8471" xr:uid="{00000000-0005-0000-0000-0000DD140000}"/>
    <cellStyle name="Accent5 43" xfId="8472" xr:uid="{00000000-0005-0000-0000-0000DE140000}"/>
    <cellStyle name="Accent5 44" xfId="8473" xr:uid="{00000000-0005-0000-0000-0000DF140000}"/>
    <cellStyle name="Accent5 45" xfId="8474" xr:uid="{00000000-0005-0000-0000-0000E0140000}"/>
    <cellStyle name="Accent5 46" xfId="8475" xr:uid="{00000000-0005-0000-0000-0000E1140000}"/>
    <cellStyle name="Accent5 47" xfId="8476" xr:uid="{00000000-0005-0000-0000-0000E2140000}"/>
    <cellStyle name="Accent5 48" xfId="8477" xr:uid="{00000000-0005-0000-0000-0000E3140000}"/>
    <cellStyle name="Accent5 49" xfId="8478" xr:uid="{00000000-0005-0000-0000-0000E4140000}"/>
    <cellStyle name="Accent5 5" xfId="336" xr:uid="{00000000-0005-0000-0000-0000AF000000}"/>
    <cellStyle name="Accent5 5 2" xfId="8479" xr:uid="{00000000-0005-0000-0000-0000E6140000}"/>
    <cellStyle name="Accent5 50" xfId="8480" xr:uid="{00000000-0005-0000-0000-0000E7140000}"/>
    <cellStyle name="Accent5 51" xfId="8481" xr:uid="{00000000-0005-0000-0000-0000E8140000}"/>
    <cellStyle name="Accent5 52" xfId="8482" xr:uid="{00000000-0005-0000-0000-0000E9140000}"/>
    <cellStyle name="Accent5 53" xfId="8483" xr:uid="{00000000-0005-0000-0000-0000EA140000}"/>
    <cellStyle name="Accent5 54" xfId="8484" xr:uid="{00000000-0005-0000-0000-0000EB140000}"/>
    <cellStyle name="Accent5 55" xfId="8485" xr:uid="{00000000-0005-0000-0000-0000EC140000}"/>
    <cellStyle name="Accent5 56" xfId="8486" xr:uid="{00000000-0005-0000-0000-0000ED140000}"/>
    <cellStyle name="Accent5 57" xfId="8487" xr:uid="{00000000-0005-0000-0000-0000EE140000}"/>
    <cellStyle name="Accent5 58" xfId="8488" xr:uid="{00000000-0005-0000-0000-0000EF140000}"/>
    <cellStyle name="Accent5 59" xfId="8489" xr:uid="{00000000-0005-0000-0000-0000F0140000}"/>
    <cellStyle name="Accent5 6" xfId="337" xr:uid="{00000000-0005-0000-0000-0000B0000000}"/>
    <cellStyle name="Accent5 6 2" xfId="8490" xr:uid="{00000000-0005-0000-0000-0000F2140000}"/>
    <cellStyle name="Accent5 60" xfId="8491" xr:uid="{00000000-0005-0000-0000-0000F3140000}"/>
    <cellStyle name="Accent5 7" xfId="338" xr:uid="{00000000-0005-0000-0000-0000B1000000}"/>
    <cellStyle name="Accent5 7 2" xfId="8493" xr:uid="{00000000-0005-0000-0000-0000F5140000}"/>
    <cellStyle name="Accent5 7 3" xfId="8492" xr:uid="{00000000-0005-0000-0000-0000F4140000}"/>
    <cellStyle name="Accent5 8" xfId="8494" xr:uid="{00000000-0005-0000-0000-0000F6140000}"/>
    <cellStyle name="Accent5 9" xfId="8495" xr:uid="{00000000-0005-0000-0000-0000F7140000}"/>
    <cellStyle name="Accent6" xfId="101" builtinId="49" customBuiltin="1"/>
    <cellStyle name="Accent6 - 20%" xfId="339" xr:uid="{00000000-0005-0000-0000-0000B2000000}"/>
    <cellStyle name="Accent6 - 20% 2" xfId="8496" xr:uid="{00000000-0005-0000-0000-0000F9140000}"/>
    <cellStyle name="Accent6 - 40%" xfId="340" xr:uid="{00000000-0005-0000-0000-0000B3000000}"/>
    <cellStyle name="Accent6 - 40% 2" xfId="8498" xr:uid="{00000000-0005-0000-0000-0000FB140000}"/>
    <cellStyle name="Accent6 - 40% 3" xfId="8499" xr:uid="{00000000-0005-0000-0000-0000FC140000}"/>
    <cellStyle name="Accent6 - 40% 3 2" xfId="8500" xr:uid="{00000000-0005-0000-0000-0000FD140000}"/>
    <cellStyle name="Accent6 - 40% 3 3" xfId="8501" xr:uid="{00000000-0005-0000-0000-0000FE140000}"/>
    <cellStyle name="Accent6 - 40% 4" xfId="8497" xr:uid="{00000000-0005-0000-0000-0000FA140000}"/>
    <cellStyle name="Accent6 - 60%" xfId="341" xr:uid="{00000000-0005-0000-0000-0000B4000000}"/>
    <cellStyle name="Accent6 - 60% 2" xfId="8503" xr:uid="{00000000-0005-0000-0000-000000150000}"/>
    <cellStyle name="Accent6 - 60% 2 2" xfId="8504" xr:uid="{00000000-0005-0000-0000-000001150000}"/>
    <cellStyle name="Accent6 - 60% 2 3" xfId="8505" xr:uid="{00000000-0005-0000-0000-000002150000}"/>
    <cellStyle name="Accent6 - 60% 3" xfId="8502" xr:uid="{00000000-0005-0000-0000-0000FF140000}"/>
    <cellStyle name="Accent6 10" xfId="8506" xr:uid="{00000000-0005-0000-0000-000003150000}"/>
    <cellStyle name="Accent6 11" xfId="8507" xr:uid="{00000000-0005-0000-0000-000004150000}"/>
    <cellStyle name="Accent6 12" xfId="8508" xr:uid="{00000000-0005-0000-0000-000005150000}"/>
    <cellStyle name="Accent6 13" xfId="8509" xr:uid="{00000000-0005-0000-0000-000006150000}"/>
    <cellStyle name="Accent6 14" xfId="8510" xr:uid="{00000000-0005-0000-0000-000007150000}"/>
    <cellStyle name="Accent6 15" xfId="8511" xr:uid="{00000000-0005-0000-0000-000008150000}"/>
    <cellStyle name="Accent6 16" xfId="8512" xr:uid="{00000000-0005-0000-0000-000009150000}"/>
    <cellStyle name="Accent6 17" xfId="8513" xr:uid="{00000000-0005-0000-0000-00000A150000}"/>
    <cellStyle name="Accent6 18" xfId="8514" xr:uid="{00000000-0005-0000-0000-00000B150000}"/>
    <cellStyle name="Accent6 19" xfId="8515" xr:uid="{00000000-0005-0000-0000-00000C150000}"/>
    <cellStyle name="Accent6 2" xfId="342" xr:uid="{00000000-0005-0000-0000-0000B5000000}"/>
    <cellStyle name="Accent6 2 2" xfId="8517" xr:uid="{00000000-0005-0000-0000-00000E150000}"/>
    <cellStyle name="Accent6 2 2 2" xfId="8518" xr:uid="{00000000-0005-0000-0000-00000F150000}"/>
    <cellStyle name="Accent6 2 3" xfId="8519" xr:uid="{00000000-0005-0000-0000-000010150000}"/>
    <cellStyle name="Accent6 2 4" xfId="8516" xr:uid="{00000000-0005-0000-0000-00000D150000}"/>
    <cellStyle name="Accent6 20" xfId="8520" xr:uid="{00000000-0005-0000-0000-000011150000}"/>
    <cellStyle name="Accent6 21" xfId="8521" xr:uid="{00000000-0005-0000-0000-000012150000}"/>
    <cellStyle name="Accent6 22" xfId="8522" xr:uid="{00000000-0005-0000-0000-000013150000}"/>
    <cellStyle name="Accent6 23" xfId="8523" xr:uid="{00000000-0005-0000-0000-000014150000}"/>
    <cellStyle name="Accent6 24" xfId="8524" xr:uid="{00000000-0005-0000-0000-000015150000}"/>
    <cellStyle name="Accent6 24 2" xfId="8525" xr:uid="{00000000-0005-0000-0000-000016150000}"/>
    <cellStyle name="Accent6 24 3" xfId="8526" xr:uid="{00000000-0005-0000-0000-000017150000}"/>
    <cellStyle name="Accent6 25" xfId="8527" xr:uid="{00000000-0005-0000-0000-000018150000}"/>
    <cellStyle name="Accent6 25 2" xfId="8528" xr:uid="{00000000-0005-0000-0000-000019150000}"/>
    <cellStyle name="Accent6 25 3" xfId="8529" xr:uid="{00000000-0005-0000-0000-00001A150000}"/>
    <cellStyle name="Accent6 26" xfId="8530" xr:uid="{00000000-0005-0000-0000-00001B150000}"/>
    <cellStyle name="Accent6 26 2" xfId="8531" xr:uid="{00000000-0005-0000-0000-00001C150000}"/>
    <cellStyle name="Accent6 26 3" xfId="8532" xr:uid="{00000000-0005-0000-0000-00001D150000}"/>
    <cellStyle name="Accent6 27" xfId="8533" xr:uid="{00000000-0005-0000-0000-00001E150000}"/>
    <cellStyle name="Accent6 27 2" xfId="8534" xr:uid="{00000000-0005-0000-0000-00001F150000}"/>
    <cellStyle name="Accent6 27 3" xfId="8535" xr:uid="{00000000-0005-0000-0000-000020150000}"/>
    <cellStyle name="Accent6 28" xfId="8536" xr:uid="{00000000-0005-0000-0000-000021150000}"/>
    <cellStyle name="Accent6 28 2" xfId="8537" xr:uid="{00000000-0005-0000-0000-000022150000}"/>
    <cellStyle name="Accent6 28 3" xfId="8538" xr:uid="{00000000-0005-0000-0000-000023150000}"/>
    <cellStyle name="Accent6 29" xfId="8539" xr:uid="{00000000-0005-0000-0000-000024150000}"/>
    <cellStyle name="Accent6 29 2" xfId="8540" xr:uid="{00000000-0005-0000-0000-000025150000}"/>
    <cellStyle name="Accent6 29 3" xfId="8541" xr:uid="{00000000-0005-0000-0000-000026150000}"/>
    <cellStyle name="Accent6 3" xfId="343" xr:uid="{00000000-0005-0000-0000-0000B6000000}"/>
    <cellStyle name="Accent6 3 2" xfId="8543" xr:uid="{00000000-0005-0000-0000-000028150000}"/>
    <cellStyle name="Accent6 3 3" xfId="8544" xr:uid="{00000000-0005-0000-0000-000029150000}"/>
    <cellStyle name="Accent6 3 4" xfId="8542" xr:uid="{00000000-0005-0000-0000-000027150000}"/>
    <cellStyle name="Accent6 30" xfId="8545" xr:uid="{00000000-0005-0000-0000-00002A150000}"/>
    <cellStyle name="Accent6 31" xfId="8546" xr:uid="{00000000-0005-0000-0000-00002B150000}"/>
    <cellStyle name="Accent6 31 2" xfId="8547" xr:uid="{00000000-0005-0000-0000-00002C150000}"/>
    <cellStyle name="Accent6 32" xfId="8548" xr:uid="{00000000-0005-0000-0000-00002D150000}"/>
    <cellStyle name="Accent6 33" xfId="8549" xr:uid="{00000000-0005-0000-0000-00002E150000}"/>
    <cellStyle name="Accent6 34" xfId="8550" xr:uid="{00000000-0005-0000-0000-00002F150000}"/>
    <cellStyle name="Accent6 35" xfId="8551" xr:uid="{00000000-0005-0000-0000-000030150000}"/>
    <cellStyle name="Accent6 36" xfId="8552" xr:uid="{00000000-0005-0000-0000-000031150000}"/>
    <cellStyle name="Accent6 37" xfId="8553" xr:uid="{00000000-0005-0000-0000-000032150000}"/>
    <cellStyle name="Accent6 38" xfId="8554" xr:uid="{00000000-0005-0000-0000-000033150000}"/>
    <cellStyle name="Accent6 39" xfId="8555" xr:uid="{00000000-0005-0000-0000-000034150000}"/>
    <cellStyle name="Accent6 4" xfId="344" xr:uid="{00000000-0005-0000-0000-0000B7000000}"/>
    <cellStyle name="Accent6 4 2" xfId="8557" xr:uid="{00000000-0005-0000-0000-000036150000}"/>
    <cellStyle name="Accent6 4 3" xfId="8558" xr:uid="{00000000-0005-0000-0000-000037150000}"/>
    <cellStyle name="Accent6 4 4" xfId="8556" xr:uid="{00000000-0005-0000-0000-000035150000}"/>
    <cellStyle name="Accent6 40" xfId="8559" xr:uid="{00000000-0005-0000-0000-000038150000}"/>
    <cellStyle name="Accent6 41" xfId="8560" xr:uid="{00000000-0005-0000-0000-000039150000}"/>
    <cellStyle name="Accent6 42" xfId="8561" xr:uid="{00000000-0005-0000-0000-00003A150000}"/>
    <cellStyle name="Accent6 43" xfId="8562" xr:uid="{00000000-0005-0000-0000-00003B150000}"/>
    <cellStyle name="Accent6 44" xfId="8563" xr:uid="{00000000-0005-0000-0000-00003C150000}"/>
    <cellStyle name="Accent6 45" xfId="8564" xr:uid="{00000000-0005-0000-0000-00003D150000}"/>
    <cellStyle name="Accent6 46" xfId="8565" xr:uid="{00000000-0005-0000-0000-00003E150000}"/>
    <cellStyle name="Accent6 47" xfId="8566" xr:uid="{00000000-0005-0000-0000-00003F150000}"/>
    <cellStyle name="Accent6 48" xfId="8567" xr:uid="{00000000-0005-0000-0000-000040150000}"/>
    <cellStyle name="Accent6 49" xfId="8568" xr:uid="{00000000-0005-0000-0000-000041150000}"/>
    <cellStyle name="Accent6 5" xfId="345" xr:uid="{00000000-0005-0000-0000-0000B8000000}"/>
    <cellStyle name="Accent6 5 2" xfId="8570" xr:uid="{00000000-0005-0000-0000-000043150000}"/>
    <cellStyle name="Accent6 5 3" xfId="8571" xr:uid="{00000000-0005-0000-0000-000044150000}"/>
    <cellStyle name="Accent6 5 4" xfId="8569" xr:uid="{00000000-0005-0000-0000-000042150000}"/>
    <cellStyle name="Accent6 50" xfId="8572" xr:uid="{00000000-0005-0000-0000-000045150000}"/>
    <cellStyle name="Accent6 51" xfId="8573" xr:uid="{00000000-0005-0000-0000-000046150000}"/>
    <cellStyle name="Accent6 52" xfId="8574" xr:uid="{00000000-0005-0000-0000-000047150000}"/>
    <cellStyle name="Accent6 53" xfId="8575" xr:uid="{00000000-0005-0000-0000-000048150000}"/>
    <cellStyle name="Accent6 54" xfId="8576" xr:uid="{00000000-0005-0000-0000-000049150000}"/>
    <cellStyle name="Accent6 55" xfId="8577" xr:uid="{00000000-0005-0000-0000-00004A150000}"/>
    <cellStyle name="Accent6 56" xfId="8578" xr:uid="{00000000-0005-0000-0000-00004B150000}"/>
    <cellStyle name="Accent6 57" xfId="8579" xr:uid="{00000000-0005-0000-0000-00004C150000}"/>
    <cellStyle name="Accent6 58" xfId="8580" xr:uid="{00000000-0005-0000-0000-00004D150000}"/>
    <cellStyle name="Accent6 59" xfId="8581" xr:uid="{00000000-0005-0000-0000-00004E150000}"/>
    <cellStyle name="Accent6 6" xfId="346" xr:uid="{00000000-0005-0000-0000-0000B9000000}"/>
    <cellStyle name="Accent6 6 2" xfId="8583" xr:uid="{00000000-0005-0000-0000-000050150000}"/>
    <cellStyle name="Accent6 6 3" xfId="8584" xr:uid="{00000000-0005-0000-0000-000051150000}"/>
    <cellStyle name="Accent6 6 4" xfId="8582" xr:uid="{00000000-0005-0000-0000-00004F150000}"/>
    <cellStyle name="Accent6 60" xfId="8585" xr:uid="{00000000-0005-0000-0000-000052150000}"/>
    <cellStyle name="Accent6 7" xfId="347" xr:uid="{00000000-0005-0000-0000-0000BA000000}"/>
    <cellStyle name="Accent6 7 2" xfId="8587" xr:uid="{00000000-0005-0000-0000-000054150000}"/>
    <cellStyle name="Accent6 7 3" xfId="8586" xr:uid="{00000000-0005-0000-0000-000053150000}"/>
    <cellStyle name="Accent6 8" xfId="8588" xr:uid="{00000000-0005-0000-0000-000055150000}"/>
    <cellStyle name="Accent6 9" xfId="8589" xr:uid="{00000000-0005-0000-0000-000056150000}"/>
    <cellStyle name="Actual Date" xfId="348" xr:uid="{00000000-0005-0000-0000-0000BB000000}"/>
    <cellStyle name="Actual Date 2" xfId="349" xr:uid="{00000000-0005-0000-0000-0000BC000000}"/>
    <cellStyle name="Actual Date 2 2" xfId="8590" xr:uid="{00000000-0005-0000-0000-000059150000}"/>
    <cellStyle name="Actual Date 2 3" xfId="8591" xr:uid="{00000000-0005-0000-0000-00005A150000}"/>
    <cellStyle name="Actual Date 2 4" xfId="5493" xr:uid="{00000000-0005-0000-0000-000058150000}"/>
    <cellStyle name="Actual Date 3" xfId="350" xr:uid="{00000000-0005-0000-0000-0000BD000000}"/>
    <cellStyle name="Actual Date 4" xfId="8592" xr:uid="{00000000-0005-0000-0000-00005C150000}"/>
    <cellStyle name="Actual Date 5" xfId="8593" xr:uid="{00000000-0005-0000-0000-00005D150000}"/>
    <cellStyle name="Actual Date_2010-2012 Program Workbook_Incent_FS" xfId="351" xr:uid="{00000000-0005-0000-0000-0000BE000000}"/>
    <cellStyle name="Address" xfId="352" xr:uid="{00000000-0005-0000-0000-0000BF000000}"/>
    <cellStyle name="Address 2" xfId="5492" xr:uid="{00000000-0005-0000-0000-000060150000}"/>
    <cellStyle name="Address 2 2" xfId="15263" xr:uid="{00000000-0005-0000-0000-000060150000}"/>
    <cellStyle name="Address 2 2 2" xfId="34124" xr:uid="{9B878624-5127-4DE6-B74A-AE70D1E29085}"/>
    <cellStyle name="Address 3" xfId="5507" xr:uid="{00000000-0005-0000-0000-00005F150000}"/>
    <cellStyle name="ariel" xfId="8594" xr:uid="{00000000-0005-0000-0000-000061150000}"/>
    <cellStyle name="ariel 2" xfId="8595" xr:uid="{00000000-0005-0000-0000-000062150000}"/>
    <cellStyle name="ariel 3" xfId="8596" xr:uid="{00000000-0005-0000-0000-000063150000}"/>
    <cellStyle name="ariel_Table G-2" xfId="8597" xr:uid="{00000000-0005-0000-0000-000064150000}"/>
    <cellStyle name="Array Enter" xfId="353" xr:uid="{00000000-0005-0000-0000-0000C0000000}"/>
    <cellStyle name="Array Enter 2" xfId="8598" xr:uid="{00000000-0005-0000-0000-000065150000}"/>
    <cellStyle name="Bad" xfId="71" builtinId="27" customBuiltin="1"/>
    <cellStyle name="Bad 10" xfId="8599" xr:uid="{00000000-0005-0000-0000-000066150000}"/>
    <cellStyle name="Bad 2" xfId="354" xr:uid="{00000000-0005-0000-0000-0000C1000000}"/>
    <cellStyle name="Bad 2 2" xfId="8601" xr:uid="{00000000-0005-0000-0000-000068150000}"/>
    <cellStyle name="Bad 2 2 2" xfId="8602" xr:uid="{00000000-0005-0000-0000-000069150000}"/>
    <cellStyle name="Bad 2 2 2 2" xfId="8603" xr:uid="{00000000-0005-0000-0000-00006A150000}"/>
    <cellStyle name="Bad 2 2 3" xfId="8604" xr:uid="{00000000-0005-0000-0000-00006B150000}"/>
    <cellStyle name="Bad 2 3" xfId="8605" xr:uid="{00000000-0005-0000-0000-00006C150000}"/>
    <cellStyle name="Bad 2 3 2" xfId="8606" xr:uid="{00000000-0005-0000-0000-00006D150000}"/>
    <cellStyle name="Bad 2 3 3" xfId="8607" xr:uid="{00000000-0005-0000-0000-00006E150000}"/>
    <cellStyle name="Bad 2 4" xfId="8608" xr:uid="{00000000-0005-0000-0000-00006F150000}"/>
    <cellStyle name="Bad 2 5" xfId="8600" xr:uid="{00000000-0005-0000-0000-000067150000}"/>
    <cellStyle name="Bad 3" xfId="355" xr:uid="{00000000-0005-0000-0000-0000C2000000}"/>
    <cellStyle name="Bad 3 2" xfId="8610" xr:uid="{00000000-0005-0000-0000-000071150000}"/>
    <cellStyle name="Bad 3 3" xfId="8609" xr:uid="{00000000-0005-0000-0000-000070150000}"/>
    <cellStyle name="Bad 4" xfId="356" xr:uid="{00000000-0005-0000-0000-0000C3000000}"/>
    <cellStyle name="Bad 4 2" xfId="8611" xr:uid="{00000000-0005-0000-0000-000073150000}"/>
    <cellStyle name="Bad 4 3" xfId="8612" xr:uid="{00000000-0005-0000-0000-000074150000}"/>
    <cellStyle name="Bad 5" xfId="357" xr:uid="{00000000-0005-0000-0000-0000C4000000}"/>
    <cellStyle name="Bad 6" xfId="358" xr:uid="{00000000-0005-0000-0000-0000C5000000}"/>
    <cellStyle name="Bad 7" xfId="359" xr:uid="{00000000-0005-0000-0000-0000C6000000}"/>
    <cellStyle name="Bad 8" xfId="8613" xr:uid="{00000000-0005-0000-0000-000078150000}"/>
    <cellStyle name="Bad 9" xfId="8614" xr:uid="{00000000-0005-0000-0000-000079150000}"/>
    <cellStyle name="basic" xfId="360" xr:uid="{00000000-0005-0000-0000-0000C7000000}"/>
    <cellStyle name="billion" xfId="361" xr:uid="{00000000-0005-0000-0000-0000C8000000}"/>
    <cellStyle name="Calc Currency (0)" xfId="362" xr:uid="{00000000-0005-0000-0000-0000C9000000}"/>
    <cellStyle name="Calculation" xfId="75" builtinId="22" customBuiltin="1"/>
    <cellStyle name="Calculation 10" xfId="8615" xr:uid="{00000000-0005-0000-0000-00007D150000}"/>
    <cellStyle name="Calculation 10 2" xfId="20123" xr:uid="{00000000-0005-0000-0000-00007D150000}"/>
    <cellStyle name="Calculation 10 2 2" xfId="27563" xr:uid="{818BDC7C-EB38-47F8-B027-AD6840CCE90F}"/>
    <cellStyle name="Calculation 10 2 2 2" xfId="42500" xr:uid="{AE5D25E7-E899-48DD-80F5-EB17B940783D}"/>
    <cellStyle name="Calculation 10 2 3" xfId="35139" xr:uid="{CD026160-B352-404A-8961-83AA7C8E9377}"/>
    <cellStyle name="Calculation 10 3" xfId="32952" xr:uid="{90558E34-086E-4A06-8209-4B8BDD03BE75}"/>
    <cellStyle name="Calculation 11" xfId="8616" xr:uid="{00000000-0005-0000-0000-00007E150000}"/>
    <cellStyle name="Calculation 11 2" xfId="20124" xr:uid="{00000000-0005-0000-0000-00007E150000}"/>
    <cellStyle name="Calculation 11 2 2" xfId="27564" xr:uid="{FD3AC3C8-58B9-472F-BB33-7792C7EC5983}"/>
    <cellStyle name="Calculation 11 2 2 2" xfId="42501" xr:uid="{4251024F-CB28-4F79-8C31-8A39E905D11E}"/>
    <cellStyle name="Calculation 11 2 3" xfId="35140" xr:uid="{0A498C8C-C450-409F-89C1-059CD94D2446}"/>
    <cellStyle name="Calculation 11 3" xfId="32953" xr:uid="{3ED4FE02-CDBC-4041-ACD5-F7A37E85D3B9}"/>
    <cellStyle name="Calculation 2" xfId="363" xr:uid="{00000000-0005-0000-0000-0000CA000000}"/>
    <cellStyle name="Calculation 2 2" xfId="364" xr:uid="{00000000-0005-0000-0000-0000CB000000}"/>
    <cellStyle name="Calculation 2 2 2" xfId="8618" xr:uid="{00000000-0005-0000-0000-000081150000}"/>
    <cellStyle name="Calculation 2 2 2 2" xfId="20127" xr:uid="{00000000-0005-0000-0000-000081150000}"/>
    <cellStyle name="Calculation 2 2 2 2 2" xfId="27567" xr:uid="{C983E932-92DA-4E93-BF3C-C20526ACA8A0}"/>
    <cellStyle name="Calculation 2 2 2 2 2 2" xfId="42504" xr:uid="{5AC3D8FC-1E1E-4B66-BA61-0A6F5C844876}"/>
    <cellStyle name="Calculation 2 2 2 2 3" xfId="35143" xr:uid="{B8DB1EA8-1D7C-4CAB-9445-2403013AC165}"/>
    <cellStyle name="Calculation 2 2 2 3" xfId="25585" xr:uid="{DAFDE728-ED1F-422C-8589-D816076423CB}"/>
    <cellStyle name="Calculation 2 2 2 3 2" xfId="40556" xr:uid="{06535EF8-4C2A-4D61-939F-27607DD6E375}"/>
    <cellStyle name="Calculation 2 2 2 4" xfId="32955" xr:uid="{174DE4B4-511C-4782-A8C1-1DB171DD74C7}"/>
    <cellStyle name="Calculation 2 2 3" xfId="20126" xr:uid="{00000000-0005-0000-0000-000080150000}"/>
    <cellStyle name="Calculation 2 2 3 2" xfId="27566" xr:uid="{8ED82FFC-3060-4910-A00F-FF4757D0E8C4}"/>
    <cellStyle name="Calculation 2 2 3 2 2" xfId="42503" xr:uid="{7701159B-B947-4879-9884-8477220FE0FB}"/>
    <cellStyle name="Calculation 2 2 3 3" xfId="35142" xr:uid="{D0F31AB0-D815-4A04-ABEE-4F87ED9C63E4}"/>
    <cellStyle name="Calculation 2 2 4" xfId="28018" xr:uid="{A5A5519B-46CF-4633-B5DA-A1164E2E94C6}"/>
    <cellStyle name="Calculation 2 3" xfId="8619" xr:uid="{00000000-0005-0000-0000-000082150000}"/>
    <cellStyle name="Calculation 2 3 2" xfId="20128" xr:uid="{00000000-0005-0000-0000-000082150000}"/>
    <cellStyle name="Calculation 2 3 2 2" xfId="27568" xr:uid="{C7AD4BA0-D01D-436F-9FF2-5F7AFFD7B550}"/>
    <cellStyle name="Calculation 2 3 2 2 2" xfId="42505" xr:uid="{E2D560D1-24CE-4580-93BB-824C2C45E78D}"/>
    <cellStyle name="Calculation 2 3 2 3" xfId="35144" xr:uid="{71F33590-E505-4687-B4EA-5EA5859D38C9}"/>
    <cellStyle name="Calculation 2 3 3" xfId="25586" xr:uid="{49EDF541-6E67-4CFE-A53C-219EBC035792}"/>
    <cellStyle name="Calculation 2 3 3 2" xfId="40557" xr:uid="{F3ED706A-E837-4536-9BA5-679EAA8D70E1}"/>
    <cellStyle name="Calculation 2 3 4" xfId="32956" xr:uid="{568F5A91-B1F3-4D35-9B7C-758A9DB287E2}"/>
    <cellStyle name="Calculation 2 4" xfId="8617" xr:uid="{00000000-0005-0000-0000-00007F150000}"/>
    <cellStyle name="Calculation 2 4 2" xfId="25584" xr:uid="{19EA8EFE-11B0-4592-9277-814BB6FB6E0D}"/>
    <cellStyle name="Calculation 2 4 2 2" xfId="40555" xr:uid="{2E3740B4-274E-4EA2-9689-46CE14578A63}"/>
    <cellStyle name="Calculation 2 4 3" xfId="32954" xr:uid="{251EF3EA-B6C1-451A-8CCE-0F8AAE525E61}"/>
    <cellStyle name="Calculation 2 5" xfId="20125" xr:uid="{00000000-0005-0000-0000-00007F150000}"/>
    <cellStyle name="Calculation 2 5 2" xfId="27565" xr:uid="{4DC63321-6429-4333-99A0-0DE0C0B28CC1}"/>
    <cellStyle name="Calculation 2 5 2 2" xfId="42502" xr:uid="{1AFE6320-BEFF-44F1-B583-A43838F5C3D0}"/>
    <cellStyle name="Calculation 2 5 3" xfId="35141" xr:uid="{B07CFB14-C053-4CA7-8C8E-D39564CDB1D4}"/>
    <cellStyle name="Calculation 2 6" xfId="28017" xr:uid="{24E8AABF-128B-469C-88DB-605822DBD581}"/>
    <cellStyle name="Calculation 3" xfId="365" xr:uid="{00000000-0005-0000-0000-0000CC000000}"/>
    <cellStyle name="Calculation 3 2" xfId="366" xr:uid="{00000000-0005-0000-0000-0000CD000000}"/>
    <cellStyle name="Calculation 3 2 2" xfId="20130" xr:uid="{00000000-0005-0000-0000-000084150000}"/>
    <cellStyle name="Calculation 3 2 2 2" xfId="27570" xr:uid="{143912B7-F1CD-47FE-9CC5-ABC9261BC199}"/>
    <cellStyle name="Calculation 3 2 2 2 2" xfId="42507" xr:uid="{3E902B1D-8A0F-4389-8B64-5B53648E5490}"/>
    <cellStyle name="Calculation 3 2 2 3" xfId="35146" xr:uid="{AAC3ED97-6ADB-489E-AEEB-13F1C54BB00D}"/>
    <cellStyle name="Calculation 3 2 3" xfId="28020" xr:uid="{78C9E071-BDDA-4243-A838-42347E05B395}"/>
    <cellStyle name="Calculation 3 3" xfId="8620" xr:uid="{00000000-0005-0000-0000-000085150000}"/>
    <cellStyle name="Calculation 3 4" xfId="20129" xr:uid="{00000000-0005-0000-0000-000083150000}"/>
    <cellStyle name="Calculation 3 4 2" xfId="27569" xr:uid="{D4D236FE-537A-46A4-8243-F838CEB112DF}"/>
    <cellStyle name="Calculation 3 4 2 2" xfId="42506" xr:uid="{F02A0E17-7324-4096-BCE6-6B8E36009FA8}"/>
    <cellStyle name="Calculation 3 4 3" xfId="35145" xr:uid="{A8BBD10B-0CC8-44C0-B63A-83D3DA8BCE64}"/>
    <cellStyle name="Calculation 3 5" xfId="28019" xr:uid="{EF66BBD2-FE57-46A7-8761-08AD04609580}"/>
    <cellStyle name="Calculation 4" xfId="367" xr:uid="{00000000-0005-0000-0000-0000CE000000}"/>
    <cellStyle name="Calculation 4 2" xfId="368" xr:uid="{00000000-0005-0000-0000-0000CF000000}"/>
    <cellStyle name="Calculation 4 2 2" xfId="20713" xr:uid="{EC54A27B-191D-429D-B0C5-DFE182D0A25D}"/>
    <cellStyle name="Calculation 4 2 2 2" xfId="35714" xr:uid="{872B8454-1046-4619-AFE3-5E705525A537}"/>
    <cellStyle name="Calculation 4 2 3" xfId="28022" xr:uid="{1DBFAE30-E48A-40B3-8524-1E06B2B65952}"/>
    <cellStyle name="Calculation 4 3" xfId="20131" xr:uid="{00000000-0005-0000-0000-000086150000}"/>
    <cellStyle name="Calculation 4 3 2" xfId="27571" xr:uid="{D375672D-744B-4198-BFE8-6D8DA527D394}"/>
    <cellStyle name="Calculation 4 3 2 2" xfId="42508" xr:uid="{304CDBBE-22A3-462B-AA6F-9DB6EEFFDA37}"/>
    <cellStyle name="Calculation 4 3 3" xfId="35147" xr:uid="{A4A1D39C-1E6E-4F32-A49E-8056F19FD79C}"/>
    <cellStyle name="Calculation 4 4" xfId="28021" xr:uid="{22AAA3FA-55D8-4EA6-BE3A-C40935FFD781}"/>
    <cellStyle name="Calculation 5" xfId="369" xr:uid="{00000000-0005-0000-0000-0000D0000000}"/>
    <cellStyle name="Calculation 5 2" xfId="370" xr:uid="{00000000-0005-0000-0000-0000D1000000}"/>
    <cellStyle name="Calculation 5 2 2" xfId="20714" xr:uid="{5EFA589C-F48D-43E3-93EB-39619B12DE37}"/>
    <cellStyle name="Calculation 5 2 2 2" xfId="35715" xr:uid="{48F829C2-4B27-4FF6-BA37-AEC98AA07E34}"/>
    <cellStyle name="Calculation 5 2 3" xfId="28024" xr:uid="{2F3FDA6D-A373-40F8-A001-F524C1AA9180}"/>
    <cellStyle name="Calculation 5 3" xfId="20132" xr:uid="{00000000-0005-0000-0000-000087150000}"/>
    <cellStyle name="Calculation 5 3 2" xfId="27572" xr:uid="{BB434E42-87E0-4F44-B661-B9AEADB62DCE}"/>
    <cellStyle name="Calculation 5 3 2 2" xfId="42509" xr:uid="{F2303D2E-F822-4F1C-860E-3AE992CC2638}"/>
    <cellStyle name="Calculation 5 3 3" xfId="35148" xr:uid="{3D948440-8090-498A-BABE-E32A6EF4D166}"/>
    <cellStyle name="Calculation 5 4" xfId="28023" xr:uid="{D288EBFD-BD15-4293-AC2D-86D9CCE45755}"/>
    <cellStyle name="Calculation 6" xfId="371" xr:uid="{00000000-0005-0000-0000-0000D2000000}"/>
    <cellStyle name="Calculation 6 2" xfId="372" xr:uid="{00000000-0005-0000-0000-0000D3000000}"/>
    <cellStyle name="Calculation 6 2 2" xfId="20715" xr:uid="{6794E333-4878-42D8-8E10-3A9B72F1B513}"/>
    <cellStyle name="Calculation 6 2 2 2" xfId="35716" xr:uid="{38584B68-1171-429A-B9F8-23612A8E12D9}"/>
    <cellStyle name="Calculation 6 2 3" xfId="28026" xr:uid="{FB4B6BC7-451C-4517-B3C3-719FBC7E5337}"/>
    <cellStyle name="Calculation 6 3" xfId="20133" xr:uid="{00000000-0005-0000-0000-000088150000}"/>
    <cellStyle name="Calculation 6 3 2" xfId="27573" xr:uid="{9E3CC90D-75B3-46BB-BD56-060A801D094D}"/>
    <cellStyle name="Calculation 6 3 2 2" xfId="42510" xr:uid="{F0825447-B32F-4D4B-AB4F-CBFBF4CB9C8F}"/>
    <cellStyle name="Calculation 6 3 3" xfId="35149" xr:uid="{D0F09878-82E5-4927-8160-89B342782727}"/>
    <cellStyle name="Calculation 6 4" xfId="28025" xr:uid="{FC72BBA1-6AB5-4DCA-B5A6-F30FE73991DD}"/>
    <cellStyle name="Calculation 7" xfId="373" xr:uid="{00000000-0005-0000-0000-0000D4000000}"/>
    <cellStyle name="Calculation 7 2" xfId="374" xr:uid="{00000000-0005-0000-0000-0000D5000000}"/>
    <cellStyle name="Calculation 7 2 2" xfId="20716" xr:uid="{386D061D-A010-4C12-8BBB-181C05169BF8}"/>
    <cellStyle name="Calculation 7 2 2 2" xfId="35717" xr:uid="{AACA45AD-A0C0-4738-8390-B46BCE077810}"/>
    <cellStyle name="Calculation 7 2 3" xfId="28028" xr:uid="{5F7EA6E6-68C3-4E10-8683-0E82FDF74366}"/>
    <cellStyle name="Calculation 7 3" xfId="20134" xr:uid="{00000000-0005-0000-0000-000089150000}"/>
    <cellStyle name="Calculation 7 3 2" xfId="27574" xr:uid="{0F25DB11-9B32-461E-94F1-8F3D96164DAF}"/>
    <cellStyle name="Calculation 7 3 2 2" xfId="42511" xr:uid="{1BB3B44B-43C6-47AB-8C4F-4758DF321F50}"/>
    <cellStyle name="Calculation 7 3 3" xfId="35150" xr:uid="{4880EEDB-E783-4429-B49E-B88FBF188F52}"/>
    <cellStyle name="Calculation 7 4" xfId="28027" xr:uid="{0845B79E-7DE3-4675-8600-296E928A9B45}"/>
    <cellStyle name="Calculation 8" xfId="8621" xr:uid="{00000000-0005-0000-0000-00008A150000}"/>
    <cellStyle name="Calculation 9" xfId="8622" xr:uid="{00000000-0005-0000-0000-00008B150000}"/>
    <cellStyle name="Check Cell" xfId="77" builtinId="23" customBuiltin="1"/>
    <cellStyle name="Check Cell 10" xfId="8623" xr:uid="{00000000-0005-0000-0000-00008C150000}"/>
    <cellStyle name="Check Cell 2" xfId="375" xr:uid="{00000000-0005-0000-0000-0000D6000000}"/>
    <cellStyle name="Check Cell 2 2" xfId="8625" xr:uid="{00000000-0005-0000-0000-00008E150000}"/>
    <cellStyle name="Check Cell 2 2 2" xfId="8626" xr:uid="{00000000-0005-0000-0000-00008F150000}"/>
    <cellStyle name="Check Cell 2 3" xfId="8627" xr:uid="{00000000-0005-0000-0000-000090150000}"/>
    <cellStyle name="Check Cell 2 4" xfId="8624" xr:uid="{00000000-0005-0000-0000-00008D150000}"/>
    <cellStyle name="Check Cell 3" xfId="376" xr:uid="{00000000-0005-0000-0000-0000D7000000}"/>
    <cellStyle name="Check Cell 3 2" xfId="8628" xr:uid="{00000000-0005-0000-0000-000092150000}"/>
    <cellStyle name="Check Cell 3 3" xfId="8629" xr:uid="{00000000-0005-0000-0000-000093150000}"/>
    <cellStyle name="Check Cell 4" xfId="377" xr:uid="{00000000-0005-0000-0000-0000D8000000}"/>
    <cellStyle name="Check Cell 5" xfId="378" xr:uid="{00000000-0005-0000-0000-0000D9000000}"/>
    <cellStyle name="Check Cell 6" xfId="379" xr:uid="{00000000-0005-0000-0000-0000DA000000}"/>
    <cellStyle name="Check Cell 7" xfId="380" xr:uid="{00000000-0005-0000-0000-0000DB000000}"/>
    <cellStyle name="Check Cell 8" xfId="8630" xr:uid="{00000000-0005-0000-0000-000098150000}"/>
    <cellStyle name="Check Cell 9" xfId="8631" xr:uid="{00000000-0005-0000-0000-000099150000}"/>
    <cellStyle name="City" xfId="381" xr:uid="{00000000-0005-0000-0000-0000DC000000}"/>
    <cellStyle name="City 2" xfId="5491" xr:uid="{00000000-0005-0000-0000-00009B150000}"/>
    <cellStyle name="City 2 2" xfId="15238" xr:uid="{00000000-0005-0000-0000-00009B150000}"/>
    <cellStyle name="City 2 2 2" xfId="34115" xr:uid="{49AF55C6-E109-4D7A-8952-997696A0C432}"/>
    <cellStyle name="City 3" xfId="5559" xr:uid="{00000000-0005-0000-0000-00009A150000}"/>
    <cellStyle name="Comma" xfId="64" builtinId="3"/>
    <cellStyle name="Comma  - Style1" xfId="382" xr:uid="{00000000-0005-0000-0000-0000DE000000}"/>
    <cellStyle name="Comma  - Style1 2" xfId="5490" xr:uid="{00000000-0005-0000-0000-00009E150000}"/>
    <cellStyle name="Comma  - Style2" xfId="383" xr:uid="{00000000-0005-0000-0000-0000DF000000}"/>
    <cellStyle name="Comma  - Style2 2" xfId="5489" xr:uid="{00000000-0005-0000-0000-0000A0150000}"/>
    <cellStyle name="Comma  - Style3" xfId="384" xr:uid="{00000000-0005-0000-0000-0000E0000000}"/>
    <cellStyle name="Comma  - Style3 2" xfId="5488" xr:uid="{00000000-0005-0000-0000-0000A2150000}"/>
    <cellStyle name="Comma  - Style4" xfId="385" xr:uid="{00000000-0005-0000-0000-0000E1000000}"/>
    <cellStyle name="Comma  - Style4 2" xfId="5487" xr:uid="{00000000-0005-0000-0000-0000A4150000}"/>
    <cellStyle name="Comma  - Style5" xfId="386" xr:uid="{00000000-0005-0000-0000-0000E2000000}"/>
    <cellStyle name="Comma  - Style5 2" xfId="5486" xr:uid="{00000000-0005-0000-0000-0000A6150000}"/>
    <cellStyle name="Comma  - Style6" xfId="387" xr:uid="{00000000-0005-0000-0000-0000E3000000}"/>
    <cellStyle name="Comma  - Style6 2" xfId="5549" xr:uid="{00000000-0005-0000-0000-0000A8150000}"/>
    <cellStyle name="Comma  - Style7" xfId="388" xr:uid="{00000000-0005-0000-0000-0000E4000000}"/>
    <cellStyle name="Comma  - Style7 2" xfId="5485" xr:uid="{00000000-0005-0000-0000-0000AA150000}"/>
    <cellStyle name="Comma  - Style8" xfId="389" xr:uid="{00000000-0005-0000-0000-0000E5000000}"/>
    <cellStyle name="Comma  - Style8 2" xfId="5484" xr:uid="{00000000-0005-0000-0000-0000AC150000}"/>
    <cellStyle name="Comma [0] 2" xfId="8632" xr:uid="{00000000-0005-0000-0000-0000AD150000}"/>
    <cellStyle name="Comma [0] 2 2" xfId="8633" xr:uid="{00000000-0005-0000-0000-0000AE150000}"/>
    <cellStyle name="Comma [0] 2 2 2" xfId="8634" xr:uid="{00000000-0005-0000-0000-0000AF150000}"/>
    <cellStyle name="Comma [0] 2 3" xfId="8635" xr:uid="{00000000-0005-0000-0000-0000B0150000}"/>
    <cellStyle name="Comma [0] 3" xfId="8636" xr:uid="{00000000-0005-0000-0000-0000B1150000}"/>
    <cellStyle name="Comma 10" xfId="390" xr:uid="{00000000-0005-0000-0000-0000E6000000}"/>
    <cellStyle name="Comma 10 2" xfId="5482" xr:uid="{00000000-0005-0000-0000-0000B3150000}"/>
    <cellStyle name="Comma 10 2 2" xfId="8637" xr:uid="{00000000-0005-0000-0000-0000B4150000}"/>
    <cellStyle name="Comma 10 2 2 2" xfId="8638" xr:uid="{00000000-0005-0000-0000-0000B5150000}"/>
    <cellStyle name="Comma 10 2 3" xfId="8639" xr:uid="{00000000-0005-0000-0000-0000B6150000}"/>
    <cellStyle name="Comma 10 2 3 2" xfId="8640" xr:uid="{00000000-0005-0000-0000-0000B7150000}"/>
    <cellStyle name="Comma 10 3" xfId="8641" xr:uid="{00000000-0005-0000-0000-0000B8150000}"/>
    <cellStyle name="Comma 10 3 2" xfId="8642" xr:uid="{00000000-0005-0000-0000-0000B9150000}"/>
    <cellStyle name="Comma 10 4" xfId="8643" xr:uid="{00000000-0005-0000-0000-0000BA150000}"/>
    <cellStyle name="Comma 10 5" xfId="8644" xr:uid="{00000000-0005-0000-0000-0000BB150000}"/>
    <cellStyle name="Comma 10 6" xfId="8645" xr:uid="{00000000-0005-0000-0000-0000BC150000}"/>
    <cellStyle name="Comma 10 7" xfId="5483" xr:uid="{00000000-0005-0000-0000-0000B2150000}"/>
    <cellStyle name="Comma 100" xfId="8646" xr:uid="{00000000-0005-0000-0000-0000BD150000}"/>
    <cellStyle name="Comma 101" xfId="8647" xr:uid="{00000000-0005-0000-0000-0000BE150000}"/>
    <cellStyle name="Comma 102" xfId="8648" xr:uid="{00000000-0005-0000-0000-0000BF150000}"/>
    <cellStyle name="Comma 103" xfId="8649" xr:uid="{00000000-0005-0000-0000-0000C0150000}"/>
    <cellStyle name="Comma 104" xfId="8650" xr:uid="{00000000-0005-0000-0000-0000C1150000}"/>
    <cellStyle name="Comma 105" xfId="8651" xr:uid="{00000000-0005-0000-0000-0000C2150000}"/>
    <cellStyle name="Comma 106" xfId="8652" xr:uid="{00000000-0005-0000-0000-0000C3150000}"/>
    <cellStyle name="Comma 107" xfId="8653" xr:uid="{00000000-0005-0000-0000-0000C4150000}"/>
    <cellStyle name="Comma 108" xfId="8654" xr:uid="{00000000-0005-0000-0000-0000C5150000}"/>
    <cellStyle name="Comma 109" xfId="8655" xr:uid="{00000000-0005-0000-0000-0000C6150000}"/>
    <cellStyle name="Comma 11" xfId="391" xr:uid="{00000000-0005-0000-0000-0000E7000000}"/>
    <cellStyle name="Comma 11 2" xfId="5480" xr:uid="{00000000-0005-0000-0000-0000C8150000}"/>
    <cellStyle name="Comma 11 2 2" xfId="8656" xr:uid="{00000000-0005-0000-0000-0000C9150000}"/>
    <cellStyle name="Comma 11 2 2 2" xfId="8657" xr:uid="{00000000-0005-0000-0000-0000CA150000}"/>
    <cellStyle name="Comma 11 3" xfId="8658" xr:uid="{00000000-0005-0000-0000-0000CB150000}"/>
    <cellStyle name="Comma 11 3 2" xfId="8659" xr:uid="{00000000-0005-0000-0000-0000CC150000}"/>
    <cellStyle name="Comma 11 4" xfId="8660" xr:uid="{00000000-0005-0000-0000-0000CD150000}"/>
    <cellStyle name="Comma 11 5" xfId="5481" xr:uid="{00000000-0005-0000-0000-0000C7150000}"/>
    <cellStyle name="Comma 110" xfId="8661" xr:uid="{00000000-0005-0000-0000-0000CE150000}"/>
    <cellStyle name="Comma 110 2" xfId="25587" xr:uid="{5DCE7407-3308-42FD-8DC9-BDD36A3FF094}"/>
    <cellStyle name="Comma 110 2 2" xfId="40558" xr:uid="{88004B44-6B48-450C-A193-F0B247EACBDD}"/>
    <cellStyle name="Comma 110 3" xfId="32957" xr:uid="{64E08EF6-6370-4160-B5F3-29CC90133A93}"/>
    <cellStyle name="Comma 111" xfId="8662" xr:uid="{00000000-0005-0000-0000-0000CF150000}"/>
    <cellStyle name="Comma 112" xfId="8663" xr:uid="{00000000-0005-0000-0000-0000D0150000}"/>
    <cellStyle name="Comma 113" xfId="5506" xr:uid="{00000000-0005-0000-0000-0000C1200000}"/>
    <cellStyle name="Comma 114" xfId="5499" xr:uid="{00000000-0005-0000-0000-0000BA4E0000}"/>
    <cellStyle name="Comma 115" xfId="13593" xr:uid="{00000000-0005-0000-0000-00005C500000}"/>
    <cellStyle name="Comma 115 2" xfId="26463" xr:uid="{3A11737D-DB36-4BF8-86ED-BF50B8339D56}"/>
    <cellStyle name="Comma 115 2 2" xfId="41426" xr:uid="{F3A8E6E3-5874-41AA-832A-E7F3769D24EA}"/>
    <cellStyle name="Comma 115 3" xfId="33831" xr:uid="{DBA92D42-1E2C-4BAB-BB1A-60293EF4DE58}"/>
    <cellStyle name="Comma 116" xfId="20534" xr:uid="{12A2F1FA-E9CF-451B-BE52-93BF7210B93A}"/>
    <cellStyle name="Comma 116 2" xfId="27839" xr:uid="{D7DD9CB3-E50F-40FE-9243-18B22A0A35D7}"/>
    <cellStyle name="Comma 116 2 2" xfId="42776" xr:uid="{0E5F6412-026E-4B94-BFFB-704F10E777A3}"/>
    <cellStyle name="Comma 116 3" xfId="35548" xr:uid="{3649D46C-7FA1-4752-8F11-EEA123A237D0}"/>
    <cellStyle name="Comma 117" xfId="20536" xr:uid="{16161602-253E-40AA-974E-F858333CD9EB}"/>
    <cellStyle name="Comma 117 2" xfId="20552" xr:uid="{38B1619A-B829-4005-8F58-4531BCD53FB3}"/>
    <cellStyle name="Comma 117 2 2" xfId="20563" xr:uid="{45822DFC-07CA-40B5-8723-40F8F3FFE95A}"/>
    <cellStyle name="Comma 117 2 2 2" xfId="27860" xr:uid="{D116A1BE-C732-430A-A9DA-62FE2A8228FD}"/>
    <cellStyle name="Comma 117 2 2 2 2" xfId="42797" xr:uid="{29ADF739-4F86-47E2-96A9-1DAF2ED55375}"/>
    <cellStyle name="Comma 117 2 2 3" xfId="35569" xr:uid="{C9571401-4869-43A1-92C7-B813CC7B5EB5}"/>
    <cellStyle name="Comma 117 2 3" xfId="27854" xr:uid="{513C5569-7BDD-4860-8982-1E7326861018}"/>
    <cellStyle name="Comma 117 2 3 2" xfId="42791" xr:uid="{6C8A82B7-F92F-4C67-BB67-781D69F405C4}"/>
    <cellStyle name="Comma 117 2 4" xfId="35563" xr:uid="{290BFF79-6D1F-4556-8AF6-5B4BD8A60213}"/>
    <cellStyle name="Comma 117 3" xfId="27841" xr:uid="{1483F4EF-4DBC-4ADC-90FB-6F9356CFFC81}"/>
    <cellStyle name="Comma 117 3 2" xfId="42778" xr:uid="{C8689261-C2F1-4CAF-ADDA-615F7EF69409}"/>
    <cellStyle name="Comma 117 4" xfId="35550" xr:uid="{8F6B2CC7-6453-419A-BCF9-5F8551CE998B}"/>
    <cellStyle name="Comma 118" xfId="20573" xr:uid="{88319FD2-5A9B-4B0F-94E5-B714B385A4BC}"/>
    <cellStyle name="Comma 118 2" xfId="27866" xr:uid="{412538F3-5BD9-4F6E-81BB-13C845907C60}"/>
    <cellStyle name="Comma 118 2 2" xfId="42803" xr:uid="{938D1AD9-5761-4386-8B58-466E6761F8AA}"/>
    <cellStyle name="Comma 118 3" xfId="35575" xr:uid="{CDCEAC2F-8E10-4380-8C00-3DF7F18B9260}"/>
    <cellStyle name="Comma 118 4" xfId="42837" xr:uid="{BE3475B3-F197-4426-871A-F7EBC395BE8D}"/>
    <cellStyle name="Comma 119" xfId="20585" xr:uid="{E0DE906F-290D-41BD-8BBA-7CABC1AB3F63}"/>
    <cellStyle name="Comma 119 2" xfId="27878" xr:uid="{6513F8FA-828E-4A0E-B1A4-630D35501DC0}"/>
    <cellStyle name="Comma 119 2 2" xfId="42815" xr:uid="{AC929CAE-FFD2-4325-927E-0EBEE79DE94F}"/>
    <cellStyle name="Comma 119 3" xfId="35587" xr:uid="{04A1E49B-2885-46B2-AFD3-B9863EA91C43}"/>
    <cellStyle name="Comma 12" xfId="392" xr:uid="{00000000-0005-0000-0000-0000E8000000}"/>
    <cellStyle name="Comma 12 2" xfId="5478" xr:uid="{00000000-0005-0000-0000-0000D2150000}"/>
    <cellStyle name="Comma 12 2 2" xfId="8664" xr:uid="{00000000-0005-0000-0000-0000D3150000}"/>
    <cellStyle name="Comma 12 2 2 2" xfId="8665" xr:uid="{00000000-0005-0000-0000-0000D4150000}"/>
    <cellStyle name="Comma 12 2 3" xfId="8666" xr:uid="{00000000-0005-0000-0000-0000D5150000}"/>
    <cellStyle name="Comma 12 2 3 2" xfId="8667" xr:uid="{00000000-0005-0000-0000-0000D6150000}"/>
    <cellStyle name="Comma 12 3" xfId="8668" xr:uid="{00000000-0005-0000-0000-0000D7150000}"/>
    <cellStyle name="Comma 12 3 2" xfId="8669" xr:uid="{00000000-0005-0000-0000-0000D8150000}"/>
    <cellStyle name="Comma 12 3 2 2" xfId="8670" xr:uid="{00000000-0005-0000-0000-0000D9150000}"/>
    <cellStyle name="Comma 12 3 3" xfId="8671" xr:uid="{00000000-0005-0000-0000-0000DA150000}"/>
    <cellStyle name="Comma 12 3 4" xfId="8672" xr:uid="{00000000-0005-0000-0000-0000DB150000}"/>
    <cellStyle name="Comma 12 4" xfId="8673" xr:uid="{00000000-0005-0000-0000-0000DC150000}"/>
    <cellStyle name="Comma 12 4 2" xfId="8674" xr:uid="{00000000-0005-0000-0000-0000DD150000}"/>
    <cellStyle name="Comma 12 5" xfId="8675" xr:uid="{00000000-0005-0000-0000-0000DE150000}"/>
    <cellStyle name="Comma 12 5 2" xfId="8676" xr:uid="{00000000-0005-0000-0000-0000DF150000}"/>
    <cellStyle name="Comma 12 6" xfId="8677" xr:uid="{00000000-0005-0000-0000-0000E0150000}"/>
    <cellStyle name="Comma 12 7" xfId="8678" xr:uid="{00000000-0005-0000-0000-0000E1150000}"/>
    <cellStyle name="Comma 12 8" xfId="5479" xr:uid="{00000000-0005-0000-0000-0000D1150000}"/>
    <cellStyle name="Comma 13" xfId="393" xr:uid="{00000000-0005-0000-0000-0000E9000000}"/>
    <cellStyle name="Comma 13 2" xfId="5476" xr:uid="{00000000-0005-0000-0000-0000E3150000}"/>
    <cellStyle name="Comma 13 2 2" xfId="8679" xr:uid="{00000000-0005-0000-0000-0000E4150000}"/>
    <cellStyle name="Comma 13 2 2 2" xfId="8680" xr:uid="{00000000-0005-0000-0000-0000E5150000}"/>
    <cellStyle name="Comma 13 2 2 2 2" xfId="25588" xr:uid="{345382FB-9759-4352-82A3-37C97B6D7FD8}"/>
    <cellStyle name="Comma 13 2 2 2 2 2" xfId="40559" xr:uid="{315B7294-CE12-4D03-B108-3735C68DEE7A}"/>
    <cellStyle name="Comma 13 2 2 2 3" xfId="32958" xr:uid="{62227B42-C004-4619-B074-F5D3BB334C85}"/>
    <cellStyle name="Comma 13 3" xfId="8681" xr:uid="{00000000-0005-0000-0000-0000E6150000}"/>
    <cellStyle name="Comma 13 3 2" xfId="8682" xr:uid="{00000000-0005-0000-0000-0000E7150000}"/>
    <cellStyle name="Comma 13 3 2 2" xfId="25589" xr:uid="{FB4EB75D-C01B-41DB-824E-9E768D7C096E}"/>
    <cellStyle name="Comma 13 3 2 2 2" xfId="40560" xr:uid="{D0CBFC76-2EF8-4065-B12D-647DBB851B98}"/>
    <cellStyle name="Comma 13 3 2 3" xfId="32959" xr:uid="{FE8B075B-3F46-4FC3-A1BB-5B1704AFCC85}"/>
    <cellStyle name="Comma 13 4" xfId="8683" xr:uid="{00000000-0005-0000-0000-0000E8150000}"/>
    <cellStyle name="Comma 13 5" xfId="8684" xr:uid="{00000000-0005-0000-0000-0000E9150000}"/>
    <cellStyle name="Comma 13 6" xfId="8685" xr:uid="{00000000-0005-0000-0000-0000EA150000}"/>
    <cellStyle name="Comma 13 7" xfId="5477" xr:uid="{00000000-0005-0000-0000-0000E2150000}"/>
    <cellStyle name="Comma 14" xfId="394" xr:uid="{00000000-0005-0000-0000-0000EA000000}"/>
    <cellStyle name="Comma 14 2" xfId="5474" xr:uid="{00000000-0005-0000-0000-0000EC150000}"/>
    <cellStyle name="Comma 14 2 2" xfId="8686" xr:uid="{00000000-0005-0000-0000-0000ED150000}"/>
    <cellStyle name="Comma 14 3" xfId="8687" xr:uid="{00000000-0005-0000-0000-0000EE150000}"/>
    <cellStyle name="Comma 14 3 2" xfId="8688" xr:uid="{00000000-0005-0000-0000-0000EF150000}"/>
    <cellStyle name="Comma 14 4" xfId="8689" xr:uid="{00000000-0005-0000-0000-0000F0150000}"/>
    <cellStyle name="Comma 14 5" xfId="8690" xr:uid="{00000000-0005-0000-0000-0000F1150000}"/>
    <cellStyle name="Comma 14 6" xfId="8691" xr:uid="{00000000-0005-0000-0000-0000F2150000}"/>
    <cellStyle name="Comma 14 7" xfId="5475" xr:uid="{00000000-0005-0000-0000-0000EB150000}"/>
    <cellStyle name="Comma 15" xfId="395" xr:uid="{00000000-0005-0000-0000-0000EB000000}"/>
    <cellStyle name="Comma 15 2" xfId="5473" xr:uid="{00000000-0005-0000-0000-0000F4150000}"/>
    <cellStyle name="Comma 15 2 2" xfId="8692" xr:uid="{00000000-0005-0000-0000-0000F5150000}"/>
    <cellStyle name="Comma 15 3" xfId="8693" xr:uid="{00000000-0005-0000-0000-0000F6150000}"/>
    <cellStyle name="Comma 15 3 2" xfId="8694" xr:uid="{00000000-0005-0000-0000-0000F7150000}"/>
    <cellStyle name="Comma 15 4" xfId="8695" xr:uid="{00000000-0005-0000-0000-0000F8150000}"/>
    <cellStyle name="Comma 15 5" xfId="8696" xr:uid="{00000000-0005-0000-0000-0000F9150000}"/>
    <cellStyle name="Comma 16" xfId="396" xr:uid="{00000000-0005-0000-0000-0000EC000000}"/>
    <cellStyle name="Comma 16 2" xfId="5471" xr:uid="{00000000-0005-0000-0000-0000FB150000}"/>
    <cellStyle name="Comma 16 2 2" xfId="8697" xr:uid="{00000000-0005-0000-0000-0000FC150000}"/>
    <cellStyle name="Comma 16 3" xfId="8698" xr:uid="{00000000-0005-0000-0000-0000FD150000}"/>
    <cellStyle name="Comma 16 3 2" xfId="8699" xr:uid="{00000000-0005-0000-0000-0000FE150000}"/>
    <cellStyle name="Comma 16 4" xfId="8700" xr:uid="{00000000-0005-0000-0000-0000FF150000}"/>
    <cellStyle name="Comma 16 5" xfId="8701" xr:uid="{00000000-0005-0000-0000-000000160000}"/>
    <cellStyle name="Comma 16 6" xfId="8702" xr:uid="{00000000-0005-0000-0000-000001160000}"/>
    <cellStyle name="Comma 16 7" xfId="5472" xr:uid="{00000000-0005-0000-0000-0000FA150000}"/>
    <cellStyle name="Comma 17" xfId="2927" xr:uid="{00000000-0005-0000-0000-0000ED000000}"/>
    <cellStyle name="Comma 17 10" xfId="8703" xr:uid="{00000000-0005-0000-0000-000003160000}"/>
    <cellStyle name="Comma 17 10 2" xfId="8704" xr:uid="{00000000-0005-0000-0000-000004160000}"/>
    <cellStyle name="Comma 17 10 2 2" xfId="8705" xr:uid="{00000000-0005-0000-0000-000005160000}"/>
    <cellStyle name="Comma 17 10 3" xfId="8706" xr:uid="{00000000-0005-0000-0000-000006160000}"/>
    <cellStyle name="Comma 17 10 3 2" xfId="8707" xr:uid="{00000000-0005-0000-0000-000007160000}"/>
    <cellStyle name="Comma 17 10 3 3" xfId="25590" xr:uid="{DAE74C13-1492-4ACF-8EB5-65E55A198ECE}"/>
    <cellStyle name="Comma 17 10 3 3 2" xfId="40561" xr:uid="{3D773C39-625C-490C-8261-C2428D020BF2}"/>
    <cellStyle name="Comma 17 10 3 4" xfId="32960" xr:uid="{3B3447C1-9971-423D-99F5-D8A204390277}"/>
    <cellStyle name="Comma 17 11" xfId="8708" xr:uid="{00000000-0005-0000-0000-000008160000}"/>
    <cellStyle name="Comma 17 12" xfId="8709" xr:uid="{00000000-0005-0000-0000-000009160000}"/>
    <cellStyle name="Comma 17 13" xfId="5546" xr:uid="{00000000-0005-0000-0000-000002160000}"/>
    <cellStyle name="Comma 17 14" xfId="20880" xr:uid="{DC93E6DA-32FD-4D02-BFB3-BBEFDC43A1EC}"/>
    <cellStyle name="Comma 17 14 2" xfId="35856" xr:uid="{29B439FB-1005-4339-88D1-361728B7F256}"/>
    <cellStyle name="Comma 17 15" xfId="28252" xr:uid="{42A9CD75-ABF6-48AA-9354-D2EE3D27DE83}"/>
    <cellStyle name="Comma 17 2" xfId="5548" xr:uid="{00000000-0005-0000-0000-00000A160000}"/>
    <cellStyle name="Comma 17 2 10" xfId="8710" xr:uid="{00000000-0005-0000-0000-00000B160000}"/>
    <cellStyle name="Comma 17 2 10 2" xfId="25591" xr:uid="{61E05459-61EA-4A54-B350-67EF015BC0A3}"/>
    <cellStyle name="Comma 17 2 10 2 2" xfId="40562" xr:uid="{072B82F6-A2AF-41C3-B153-B071FD008406}"/>
    <cellStyle name="Comma 17 2 10 3" xfId="32961" xr:uid="{96CCBC64-F6EB-4467-842E-C5BC2FFA408E}"/>
    <cellStyle name="Comma 17 2 2" xfId="8711" xr:uid="{00000000-0005-0000-0000-00000C160000}"/>
    <cellStyle name="Comma 17 2 2 2" xfId="8712" xr:uid="{00000000-0005-0000-0000-00000D160000}"/>
    <cellStyle name="Comma 17 2 2 2 2" xfId="8713" xr:uid="{00000000-0005-0000-0000-00000E160000}"/>
    <cellStyle name="Comma 17 2 2 2 2 2" xfId="8714" xr:uid="{00000000-0005-0000-0000-00000F160000}"/>
    <cellStyle name="Comma 17 2 2 2 3" xfId="8715" xr:uid="{00000000-0005-0000-0000-000010160000}"/>
    <cellStyle name="Comma 17 2 2 2 3 2" xfId="8716" xr:uid="{00000000-0005-0000-0000-000011160000}"/>
    <cellStyle name="Comma 17 2 2 2 4" xfId="8717" xr:uid="{00000000-0005-0000-0000-000012160000}"/>
    <cellStyle name="Comma 17 2 2 2 4 2" xfId="8718" xr:uid="{00000000-0005-0000-0000-000013160000}"/>
    <cellStyle name="Comma 17 2 2 2 5" xfId="8719" xr:uid="{00000000-0005-0000-0000-000014160000}"/>
    <cellStyle name="Comma 17 2 2 2 5 2" xfId="8720" xr:uid="{00000000-0005-0000-0000-000015160000}"/>
    <cellStyle name="Comma 17 2 2 2 5 2 2" xfId="8721" xr:uid="{00000000-0005-0000-0000-000016160000}"/>
    <cellStyle name="Comma 17 2 2 2 5 3" xfId="8722" xr:uid="{00000000-0005-0000-0000-000017160000}"/>
    <cellStyle name="Comma 17 2 2 2 5 3 2" xfId="8723" xr:uid="{00000000-0005-0000-0000-000018160000}"/>
    <cellStyle name="Comma 17 2 2 2 5 3 3" xfId="25592" xr:uid="{5878032E-AC43-4BBD-98DD-83B9660AA979}"/>
    <cellStyle name="Comma 17 2 2 2 5 3 3 2" xfId="40563" xr:uid="{FF21780E-899F-4083-BD83-1E9A6680BD20}"/>
    <cellStyle name="Comma 17 2 2 2 5 3 4" xfId="32962" xr:uid="{83A1DA7F-DDEA-479B-89C9-13F3587F5BC1}"/>
    <cellStyle name="Comma 17 2 2 3" xfId="8724" xr:uid="{00000000-0005-0000-0000-000019160000}"/>
    <cellStyle name="Comma 17 2 2 3 2" xfId="8725" xr:uid="{00000000-0005-0000-0000-00001A160000}"/>
    <cellStyle name="Comma 17 2 2 3 2 2" xfId="8726" xr:uid="{00000000-0005-0000-0000-00001B160000}"/>
    <cellStyle name="Comma 17 2 2 3 2 3" xfId="8727" xr:uid="{00000000-0005-0000-0000-00001C160000}"/>
    <cellStyle name="Comma 17 2 2 3 2 3 2" xfId="25593" xr:uid="{7989CFB4-6DE5-4718-A97F-0EE13F8398B7}"/>
    <cellStyle name="Comma 17 2 2 3 2 3 2 2" xfId="40564" xr:uid="{A1A85DB9-D806-4F61-BF05-09B3F687B6B5}"/>
    <cellStyle name="Comma 17 2 2 3 2 3 3" xfId="32963" xr:uid="{38FD1AC2-9F87-4009-BAD5-6A15F189CEA7}"/>
    <cellStyle name="Comma 17 2 2 3 3" xfId="8728" xr:uid="{00000000-0005-0000-0000-00001D160000}"/>
    <cellStyle name="Comma 17 2 2 3 4" xfId="8729" xr:uid="{00000000-0005-0000-0000-00001E160000}"/>
    <cellStyle name="Comma 17 2 2 3 4 2" xfId="25594" xr:uid="{6499F71D-5DF9-47F2-AE5B-3CE7EE9B9123}"/>
    <cellStyle name="Comma 17 2 2 3 4 2 2" xfId="40565" xr:uid="{499AF40C-6435-4728-8148-28DFBFA47CD9}"/>
    <cellStyle name="Comma 17 2 2 3 4 3" xfId="32964" xr:uid="{5C229E69-A236-4A81-B554-E19F002E37DD}"/>
    <cellStyle name="Comma 17 2 2 4" xfId="8730" xr:uid="{00000000-0005-0000-0000-00001F160000}"/>
    <cellStyle name="Comma 17 2 2 4 2" xfId="8731" xr:uid="{00000000-0005-0000-0000-000020160000}"/>
    <cellStyle name="Comma 17 2 2 5" xfId="8732" xr:uid="{00000000-0005-0000-0000-000021160000}"/>
    <cellStyle name="Comma 17 2 2 5 2" xfId="8733" xr:uid="{00000000-0005-0000-0000-000022160000}"/>
    <cellStyle name="Comma 17 2 2 5 3" xfId="8734" xr:uid="{00000000-0005-0000-0000-000023160000}"/>
    <cellStyle name="Comma 17 2 2 5 4" xfId="8735" xr:uid="{00000000-0005-0000-0000-000024160000}"/>
    <cellStyle name="Comma 17 2 2 5 4 2" xfId="25595" xr:uid="{E03A059E-BD57-401A-AACC-13488D651AB8}"/>
    <cellStyle name="Comma 17 2 2 5 4 2 2" xfId="40566" xr:uid="{1BD075FD-1817-4D65-B6D9-4A238C2E1860}"/>
    <cellStyle name="Comma 17 2 2 5 4 3" xfId="32965" xr:uid="{C0F3D76C-2352-47AD-A21A-C6E07480E278}"/>
    <cellStyle name="Comma 17 2 2 6" xfId="8736" xr:uid="{00000000-0005-0000-0000-000025160000}"/>
    <cellStyle name="Comma 17 2 2 6 2" xfId="8737" xr:uid="{00000000-0005-0000-0000-000026160000}"/>
    <cellStyle name="Comma 17 2 2 7" xfId="8738" xr:uid="{00000000-0005-0000-0000-000027160000}"/>
    <cellStyle name="Comma 17 2 2 7 2" xfId="8739" xr:uid="{00000000-0005-0000-0000-000028160000}"/>
    <cellStyle name="Comma 17 2 2 7 2 2" xfId="8740" xr:uid="{00000000-0005-0000-0000-000029160000}"/>
    <cellStyle name="Comma 17 2 2 7 3" xfId="8741" xr:uid="{00000000-0005-0000-0000-00002A160000}"/>
    <cellStyle name="Comma 17 2 2 7 3 2" xfId="8742" xr:uid="{00000000-0005-0000-0000-00002B160000}"/>
    <cellStyle name="Comma 17 2 2 7 3 3" xfId="25596" xr:uid="{6A119B09-D9C3-4F25-8948-B3B4449E69EC}"/>
    <cellStyle name="Comma 17 2 2 7 3 3 2" xfId="40567" xr:uid="{81A4F966-16EF-4E27-9BF6-343195FD67B4}"/>
    <cellStyle name="Comma 17 2 2 7 3 4" xfId="32966" xr:uid="{AF5C7290-9530-4483-A9F4-65DAB470DFDC}"/>
    <cellStyle name="Comma 17 2 2 8" xfId="8743" xr:uid="{00000000-0005-0000-0000-00002C160000}"/>
    <cellStyle name="Comma 17 2 2 8 2" xfId="25597" xr:uid="{264F3D44-7F28-4428-93A7-2E6A44137A18}"/>
    <cellStyle name="Comma 17 2 2 8 2 2" xfId="40568" xr:uid="{98B76E00-9075-4D2C-A909-E1018F579312}"/>
    <cellStyle name="Comma 17 2 2 8 3" xfId="32967" xr:uid="{4FC9D5DB-BAAC-4411-876C-57531C2FFF05}"/>
    <cellStyle name="Comma 17 2 3" xfId="8744" xr:uid="{00000000-0005-0000-0000-00002D160000}"/>
    <cellStyle name="Comma 17 2 3 2" xfId="8745" xr:uid="{00000000-0005-0000-0000-00002E160000}"/>
    <cellStyle name="Comma 17 2 3 3" xfId="8746" xr:uid="{00000000-0005-0000-0000-00002F160000}"/>
    <cellStyle name="Comma 17 2 3 3 2" xfId="8747" xr:uid="{00000000-0005-0000-0000-000030160000}"/>
    <cellStyle name="Comma 17 2 3 4" xfId="8748" xr:uid="{00000000-0005-0000-0000-000031160000}"/>
    <cellStyle name="Comma 17 2 3 4 2" xfId="8749" xr:uid="{00000000-0005-0000-0000-000032160000}"/>
    <cellStyle name="Comma 17 2 3 5" xfId="8750" xr:uid="{00000000-0005-0000-0000-000033160000}"/>
    <cellStyle name="Comma 17 2 3 5 2" xfId="8751" xr:uid="{00000000-0005-0000-0000-000034160000}"/>
    <cellStyle name="Comma 17 2 3 6" xfId="8752" xr:uid="{00000000-0005-0000-0000-000035160000}"/>
    <cellStyle name="Comma 17 2 3 6 2" xfId="8753" xr:uid="{00000000-0005-0000-0000-000036160000}"/>
    <cellStyle name="Comma 17 2 3 6 2 2" xfId="8754" xr:uid="{00000000-0005-0000-0000-000037160000}"/>
    <cellStyle name="Comma 17 2 3 6 3" xfId="8755" xr:uid="{00000000-0005-0000-0000-000038160000}"/>
    <cellStyle name="Comma 17 2 3 6 3 2" xfId="8756" xr:uid="{00000000-0005-0000-0000-000039160000}"/>
    <cellStyle name="Comma 17 2 3 6 3 3" xfId="25598" xr:uid="{FD879ED9-D135-40AC-A61C-5636C1064E2C}"/>
    <cellStyle name="Comma 17 2 3 6 3 3 2" xfId="40569" xr:uid="{61B332D7-DA08-4BB1-8691-CBC8611AD0C3}"/>
    <cellStyle name="Comma 17 2 3 6 3 4" xfId="32968" xr:uid="{56E9AB9F-484F-4817-8C73-35140077DA06}"/>
    <cellStyle name="Comma 17 2 4" xfId="8757" xr:uid="{00000000-0005-0000-0000-00003A160000}"/>
    <cellStyle name="Comma 17 2 5" xfId="8758" xr:uid="{00000000-0005-0000-0000-00003B160000}"/>
    <cellStyle name="Comma 17 2 5 2" xfId="8759" xr:uid="{00000000-0005-0000-0000-00003C160000}"/>
    <cellStyle name="Comma 17 2 5 2 2" xfId="8760" xr:uid="{00000000-0005-0000-0000-00003D160000}"/>
    <cellStyle name="Comma 17 2 5 2 3" xfId="8761" xr:uid="{00000000-0005-0000-0000-00003E160000}"/>
    <cellStyle name="Comma 17 2 5 2 3 2" xfId="25599" xr:uid="{FC7BD869-994C-4E96-8DD4-EB1F4AB50DBB}"/>
    <cellStyle name="Comma 17 2 5 2 3 2 2" xfId="40570" xr:uid="{A40A6FB0-3F6E-42F3-913B-4D8573B5B954}"/>
    <cellStyle name="Comma 17 2 5 2 3 3" xfId="32969" xr:uid="{1331676A-F1E3-4DC8-9649-52E103339ABC}"/>
    <cellStyle name="Comma 17 2 5 3" xfId="8762" xr:uid="{00000000-0005-0000-0000-00003F160000}"/>
    <cellStyle name="Comma 17 2 5 4" xfId="8763" xr:uid="{00000000-0005-0000-0000-000040160000}"/>
    <cellStyle name="Comma 17 2 5 4 2" xfId="25600" xr:uid="{574A51D7-5499-4602-9B94-51452AE43B19}"/>
    <cellStyle name="Comma 17 2 5 4 2 2" xfId="40571" xr:uid="{528D3191-EB61-48F2-AAC0-BE01D90F6965}"/>
    <cellStyle name="Comma 17 2 5 4 3" xfId="32970" xr:uid="{6C17F10C-5D1D-471D-8DF3-5AC2E8FA4B47}"/>
    <cellStyle name="Comma 17 2 6" xfId="8764" xr:uid="{00000000-0005-0000-0000-000041160000}"/>
    <cellStyle name="Comma 17 2 6 2" xfId="8765" xr:uid="{00000000-0005-0000-0000-000042160000}"/>
    <cellStyle name="Comma 17 2 7" xfId="8766" xr:uid="{00000000-0005-0000-0000-000043160000}"/>
    <cellStyle name="Comma 17 2 7 2" xfId="8767" xr:uid="{00000000-0005-0000-0000-000044160000}"/>
    <cellStyle name="Comma 17 2 7 3" xfId="8768" xr:uid="{00000000-0005-0000-0000-000045160000}"/>
    <cellStyle name="Comma 17 2 7 4" xfId="8769" xr:uid="{00000000-0005-0000-0000-000046160000}"/>
    <cellStyle name="Comma 17 2 7 4 2" xfId="25601" xr:uid="{D7255D7F-1342-4420-83C1-4198AC6DDB09}"/>
    <cellStyle name="Comma 17 2 7 4 2 2" xfId="40572" xr:uid="{EE39551E-1B77-4FAB-BA5E-E957423F844C}"/>
    <cellStyle name="Comma 17 2 7 4 3" xfId="32971" xr:uid="{29A13738-E527-4C62-BB2E-59F4FF26642B}"/>
    <cellStyle name="Comma 17 2 8" xfId="8770" xr:uid="{00000000-0005-0000-0000-000047160000}"/>
    <cellStyle name="Comma 17 2 8 2" xfId="8771" xr:uid="{00000000-0005-0000-0000-000048160000}"/>
    <cellStyle name="Comma 17 2 8 3" xfId="8772" xr:uid="{00000000-0005-0000-0000-000049160000}"/>
    <cellStyle name="Comma 17 2 8 4" xfId="8773" xr:uid="{00000000-0005-0000-0000-00004A160000}"/>
    <cellStyle name="Comma 17 2 9" xfId="8774" xr:uid="{00000000-0005-0000-0000-00004B160000}"/>
    <cellStyle name="Comma 17 2 9 2" xfId="8775" xr:uid="{00000000-0005-0000-0000-00004C160000}"/>
    <cellStyle name="Comma 17 2 9 2 2" xfId="8776" xr:uid="{00000000-0005-0000-0000-00004D160000}"/>
    <cellStyle name="Comma 17 2 9 3" xfId="8777" xr:uid="{00000000-0005-0000-0000-00004E160000}"/>
    <cellStyle name="Comma 17 2 9 3 2" xfId="8778" xr:uid="{00000000-0005-0000-0000-00004F160000}"/>
    <cellStyle name="Comma 17 2 9 3 3" xfId="25602" xr:uid="{79C1E1A8-1109-48FC-AA23-603AE77B4F5C}"/>
    <cellStyle name="Comma 17 2 9 3 3 2" xfId="40573" xr:uid="{EB31306A-FA98-420F-B432-9DC9F2478AA6}"/>
    <cellStyle name="Comma 17 2 9 3 4" xfId="32972" xr:uid="{E2A1E234-C9CE-45BE-8419-0E204E5AA9DF}"/>
    <cellStyle name="Comma 17 3" xfId="8779" xr:uid="{00000000-0005-0000-0000-000050160000}"/>
    <cellStyle name="Comma 17 3 2" xfId="8780" xr:uid="{00000000-0005-0000-0000-000051160000}"/>
    <cellStyle name="Comma 17 3 2 2" xfId="8781" xr:uid="{00000000-0005-0000-0000-000052160000}"/>
    <cellStyle name="Comma 17 3 2 2 2" xfId="8782" xr:uid="{00000000-0005-0000-0000-000053160000}"/>
    <cellStyle name="Comma 17 3 2 3" xfId="8783" xr:uid="{00000000-0005-0000-0000-000054160000}"/>
    <cellStyle name="Comma 17 3 2 3 2" xfId="8784" xr:uid="{00000000-0005-0000-0000-000055160000}"/>
    <cellStyle name="Comma 17 3 2 4" xfId="8785" xr:uid="{00000000-0005-0000-0000-000056160000}"/>
    <cellStyle name="Comma 17 3 2 4 2" xfId="8786" xr:uid="{00000000-0005-0000-0000-000057160000}"/>
    <cellStyle name="Comma 17 3 2 5" xfId="8787" xr:uid="{00000000-0005-0000-0000-000058160000}"/>
    <cellStyle name="Comma 17 3 2 5 2" xfId="8788" xr:uid="{00000000-0005-0000-0000-000059160000}"/>
    <cellStyle name="Comma 17 3 2 5 2 2" xfId="8789" xr:uid="{00000000-0005-0000-0000-00005A160000}"/>
    <cellStyle name="Comma 17 3 2 5 3" xfId="8790" xr:uid="{00000000-0005-0000-0000-00005B160000}"/>
    <cellStyle name="Comma 17 3 2 5 3 2" xfId="8791" xr:uid="{00000000-0005-0000-0000-00005C160000}"/>
    <cellStyle name="Comma 17 3 2 5 3 3" xfId="25603" xr:uid="{3BDEAABB-604B-46F0-AB5B-0FAB90343A3F}"/>
    <cellStyle name="Comma 17 3 2 5 3 3 2" xfId="40574" xr:uid="{FAB42DAD-FC4F-47E2-8D45-E37DCA5C9F73}"/>
    <cellStyle name="Comma 17 3 2 5 3 4" xfId="32973" xr:uid="{A53BC0AA-4F9C-4155-952B-A623527CA0BF}"/>
    <cellStyle name="Comma 17 3 3" xfId="8792" xr:uid="{00000000-0005-0000-0000-00005D160000}"/>
    <cellStyle name="Comma 17 3 3 2" xfId="8793" xr:uid="{00000000-0005-0000-0000-00005E160000}"/>
    <cellStyle name="Comma 17 3 3 2 2" xfId="8794" xr:uid="{00000000-0005-0000-0000-00005F160000}"/>
    <cellStyle name="Comma 17 3 3 2 3" xfId="8795" xr:uid="{00000000-0005-0000-0000-000060160000}"/>
    <cellStyle name="Comma 17 3 3 2 3 2" xfId="25604" xr:uid="{1462C3BF-5DF6-4634-AD72-9F09596CDB2A}"/>
    <cellStyle name="Comma 17 3 3 2 3 2 2" xfId="40575" xr:uid="{559ED79A-B9D9-4F78-95C3-45B1CF703EEC}"/>
    <cellStyle name="Comma 17 3 3 2 3 3" xfId="32974" xr:uid="{F0AE7AB3-EB13-4B78-AB86-B361B8F370EE}"/>
    <cellStyle name="Comma 17 3 3 3" xfId="8796" xr:uid="{00000000-0005-0000-0000-000061160000}"/>
    <cellStyle name="Comma 17 3 3 4" xfId="8797" xr:uid="{00000000-0005-0000-0000-000062160000}"/>
    <cellStyle name="Comma 17 3 3 4 2" xfId="25605" xr:uid="{11A09D9B-6809-43B1-861F-41620F7BADB3}"/>
    <cellStyle name="Comma 17 3 3 4 2 2" xfId="40576" xr:uid="{A38B44BF-F842-4FB3-BDA5-FF1AE07957EC}"/>
    <cellStyle name="Comma 17 3 3 4 3" xfId="32975" xr:uid="{200635BF-CD95-42F8-91CB-A6E504AF2500}"/>
    <cellStyle name="Comma 17 3 4" xfId="8798" xr:uid="{00000000-0005-0000-0000-000063160000}"/>
    <cellStyle name="Comma 17 3 4 2" xfId="8799" xr:uid="{00000000-0005-0000-0000-000064160000}"/>
    <cellStyle name="Comma 17 3 5" xfId="8800" xr:uid="{00000000-0005-0000-0000-000065160000}"/>
    <cellStyle name="Comma 17 3 5 2" xfId="8801" xr:uid="{00000000-0005-0000-0000-000066160000}"/>
    <cellStyle name="Comma 17 3 5 3" xfId="8802" xr:uid="{00000000-0005-0000-0000-000067160000}"/>
    <cellStyle name="Comma 17 3 5 4" xfId="8803" xr:uid="{00000000-0005-0000-0000-000068160000}"/>
    <cellStyle name="Comma 17 3 5 4 2" xfId="25606" xr:uid="{B36CD10B-4045-4F40-A797-06581033A7BC}"/>
    <cellStyle name="Comma 17 3 5 4 2 2" xfId="40577" xr:uid="{725558B7-A24E-4FD0-9B10-C1B662E2EBF7}"/>
    <cellStyle name="Comma 17 3 5 4 3" xfId="32976" xr:uid="{A6C38662-53F4-408C-9393-1F72274A8EA6}"/>
    <cellStyle name="Comma 17 3 6" xfId="8804" xr:uid="{00000000-0005-0000-0000-000069160000}"/>
    <cellStyle name="Comma 17 3 6 2" xfId="8805" xr:uid="{00000000-0005-0000-0000-00006A160000}"/>
    <cellStyle name="Comma 17 3 7" xfId="8806" xr:uid="{00000000-0005-0000-0000-00006B160000}"/>
    <cellStyle name="Comma 17 3 7 2" xfId="8807" xr:uid="{00000000-0005-0000-0000-00006C160000}"/>
    <cellStyle name="Comma 17 3 7 2 2" xfId="8808" xr:uid="{00000000-0005-0000-0000-00006D160000}"/>
    <cellStyle name="Comma 17 3 7 3" xfId="8809" xr:uid="{00000000-0005-0000-0000-00006E160000}"/>
    <cellStyle name="Comma 17 3 7 3 2" xfId="8810" xr:uid="{00000000-0005-0000-0000-00006F160000}"/>
    <cellStyle name="Comma 17 3 7 3 3" xfId="25607" xr:uid="{94300336-A1D8-4562-9631-8F9C7829A993}"/>
    <cellStyle name="Comma 17 3 7 3 3 2" xfId="40578" xr:uid="{6B257D83-A888-49D4-8622-4BE86599764B}"/>
    <cellStyle name="Comma 17 3 7 3 4" xfId="32977" xr:uid="{E02B3A6A-AC65-409A-AF08-BDCAE3846DED}"/>
    <cellStyle name="Comma 17 3 8" xfId="8811" xr:uid="{00000000-0005-0000-0000-000070160000}"/>
    <cellStyle name="Comma 17 3 8 2" xfId="25608" xr:uid="{D15D257B-466E-4AD4-913D-9DAEE49DE346}"/>
    <cellStyle name="Comma 17 3 8 2 2" xfId="40579" xr:uid="{EA21B3D9-AAAA-4ABD-9D29-DE15FD523935}"/>
    <cellStyle name="Comma 17 3 8 3" xfId="32978" xr:uid="{B3840F7B-4863-4B4C-85AD-7DFAE27CE74C}"/>
    <cellStyle name="Comma 17 4" xfId="8812" xr:uid="{00000000-0005-0000-0000-000071160000}"/>
    <cellStyle name="Comma 17 4 2" xfId="8813" xr:uid="{00000000-0005-0000-0000-000072160000}"/>
    <cellStyle name="Comma 17 4 3" xfId="8814" xr:uid="{00000000-0005-0000-0000-000073160000}"/>
    <cellStyle name="Comma 17 4 3 2" xfId="8815" xr:uid="{00000000-0005-0000-0000-000074160000}"/>
    <cellStyle name="Comma 17 4 4" xfId="8816" xr:uid="{00000000-0005-0000-0000-000075160000}"/>
    <cellStyle name="Comma 17 4 4 2" xfId="8817" xr:uid="{00000000-0005-0000-0000-000076160000}"/>
    <cellStyle name="Comma 17 4 4 3" xfId="8818" xr:uid="{00000000-0005-0000-0000-000077160000}"/>
    <cellStyle name="Comma 17 4 4 4" xfId="8819" xr:uid="{00000000-0005-0000-0000-000078160000}"/>
    <cellStyle name="Comma 17 4 4 4 2" xfId="25609" xr:uid="{12BD068C-8582-4656-972E-251C0E5DFDCE}"/>
    <cellStyle name="Comma 17 4 4 4 2 2" xfId="40580" xr:uid="{E90FF4C7-1897-4C9B-A61F-CFD612E0FA89}"/>
    <cellStyle name="Comma 17 4 4 4 3" xfId="32979" xr:uid="{4F327EBD-42A8-4460-8216-C3AB6739D0A1}"/>
    <cellStyle name="Comma 17 4 5" xfId="8820" xr:uid="{00000000-0005-0000-0000-000079160000}"/>
    <cellStyle name="Comma 17 4 5 2" xfId="8821" xr:uid="{00000000-0005-0000-0000-00007A160000}"/>
    <cellStyle name="Comma 17 4 6" xfId="8822" xr:uid="{00000000-0005-0000-0000-00007B160000}"/>
    <cellStyle name="Comma 17 4 6 2" xfId="8823" xr:uid="{00000000-0005-0000-0000-00007C160000}"/>
    <cellStyle name="Comma 17 4 6 2 2" xfId="8824" xr:uid="{00000000-0005-0000-0000-00007D160000}"/>
    <cellStyle name="Comma 17 4 6 3" xfId="8825" xr:uid="{00000000-0005-0000-0000-00007E160000}"/>
    <cellStyle name="Comma 17 4 6 3 2" xfId="8826" xr:uid="{00000000-0005-0000-0000-00007F160000}"/>
    <cellStyle name="Comma 17 4 6 3 3" xfId="25610" xr:uid="{12EE3F12-E61A-4193-9F16-680545B87377}"/>
    <cellStyle name="Comma 17 4 6 3 3 2" xfId="40581" xr:uid="{3A6C459A-9FBC-4CB8-AD5A-1589A95C1822}"/>
    <cellStyle name="Comma 17 4 6 3 4" xfId="32980" xr:uid="{DE6768C8-CFA4-4987-99A3-85C0051C82AC}"/>
    <cellStyle name="Comma 17 4 7" xfId="8827" xr:uid="{00000000-0005-0000-0000-000080160000}"/>
    <cellStyle name="Comma 17 4 7 2" xfId="25611" xr:uid="{239F5CAF-2D64-48A4-A348-7D9ABE0C458C}"/>
    <cellStyle name="Comma 17 4 7 2 2" xfId="40582" xr:uid="{A0101582-C109-4DE8-88F8-9DE7D4D1EE19}"/>
    <cellStyle name="Comma 17 4 7 3" xfId="32981" xr:uid="{01161348-0FA0-47AC-9D2A-C38C4084E9D8}"/>
    <cellStyle name="Comma 17 5" xfId="8828" xr:uid="{00000000-0005-0000-0000-000081160000}"/>
    <cellStyle name="Comma 17 6" xfId="8829" xr:uid="{00000000-0005-0000-0000-000082160000}"/>
    <cellStyle name="Comma 17 6 2" xfId="8830" xr:uid="{00000000-0005-0000-0000-000083160000}"/>
    <cellStyle name="Comma 17 6 2 2" xfId="8831" xr:uid="{00000000-0005-0000-0000-000084160000}"/>
    <cellStyle name="Comma 17 6 2 3" xfId="8832" xr:uid="{00000000-0005-0000-0000-000085160000}"/>
    <cellStyle name="Comma 17 6 2 3 2" xfId="25612" xr:uid="{656EFDE3-7588-4445-9EB7-869132F87DF6}"/>
    <cellStyle name="Comma 17 6 2 3 2 2" xfId="40583" xr:uid="{3D9CFA3A-6C20-4D32-ACD4-5D19E6B51738}"/>
    <cellStyle name="Comma 17 6 2 3 3" xfId="32982" xr:uid="{2B05F8A9-DC5F-43E9-9D5C-1B25DFD5F5D4}"/>
    <cellStyle name="Comma 17 6 3" xfId="8833" xr:uid="{00000000-0005-0000-0000-000086160000}"/>
    <cellStyle name="Comma 17 6 4" xfId="8834" xr:uid="{00000000-0005-0000-0000-000087160000}"/>
    <cellStyle name="Comma 17 6 4 2" xfId="25613" xr:uid="{6FEBB279-30D7-4725-A2D2-60626DD9AB55}"/>
    <cellStyle name="Comma 17 6 4 2 2" xfId="40584" xr:uid="{747A5306-C281-459B-B41D-ED7D03E2F670}"/>
    <cellStyle name="Comma 17 6 4 3" xfId="32983" xr:uid="{E0611CB9-AF1F-41B1-B6F8-A568E85EF16E}"/>
    <cellStyle name="Comma 17 7" xfId="8835" xr:uid="{00000000-0005-0000-0000-000088160000}"/>
    <cellStyle name="Comma 17 7 2" xfId="8836" xr:uid="{00000000-0005-0000-0000-000089160000}"/>
    <cellStyle name="Comma 17 8" xfId="8837" xr:uid="{00000000-0005-0000-0000-00008A160000}"/>
    <cellStyle name="Comma 17 8 2" xfId="8838" xr:uid="{00000000-0005-0000-0000-00008B160000}"/>
    <cellStyle name="Comma 17 8 3" xfId="8839" xr:uid="{00000000-0005-0000-0000-00008C160000}"/>
    <cellStyle name="Comma 17 8 4" xfId="8840" xr:uid="{00000000-0005-0000-0000-00008D160000}"/>
    <cellStyle name="Comma 17 9" xfId="8841" xr:uid="{00000000-0005-0000-0000-00008E160000}"/>
    <cellStyle name="Comma 17 9 2" xfId="8842" xr:uid="{00000000-0005-0000-0000-00008F160000}"/>
    <cellStyle name="Comma 17 9 3" xfId="8843" xr:uid="{00000000-0005-0000-0000-000090160000}"/>
    <cellStyle name="Comma 17 9 4" xfId="8844" xr:uid="{00000000-0005-0000-0000-000091160000}"/>
    <cellStyle name="Comma 18" xfId="2917" xr:uid="{00000000-0005-0000-0000-0000EE000000}"/>
    <cellStyle name="Comma 18 2" xfId="8845" xr:uid="{00000000-0005-0000-0000-000093160000}"/>
    <cellStyle name="Comma 18 2 2" xfId="8846" xr:uid="{00000000-0005-0000-0000-000094160000}"/>
    <cellStyle name="Comma 18 3" xfId="8847" xr:uid="{00000000-0005-0000-0000-000095160000}"/>
    <cellStyle name="Comma 18 4" xfId="8848" xr:uid="{00000000-0005-0000-0000-000096160000}"/>
    <cellStyle name="Comma 18 5" xfId="5470" xr:uid="{00000000-0005-0000-0000-000092160000}"/>
    <cellStyle name="Comma 18 6" xfId="20870" xr:uid="{BEE79B6B-58AF-4806-B42C-A204C14007A9}"/>
    <cellStyle name="Comma 18 6 2" xfId="35846" xr:uid="{A2EE58BF-418F-4239-BBD9-6AE90AFA1E10}"/>
    <cellStyle name="Comma 18 7" xfId="28242" xr:uid="{3B178EBA-F40C-4BE4-89C3-042D75146859}"/>
    <cellStyle name="Comma 19" xfId="2915" xr:uid="{00000000-0005-0000-0000-0000EF000000}"/>
    <cellStyle name="Comma 19 2" xfId="8849" xr:uid="{00000000-0005-0000-0000-000098160000}"/>
    <cellStyle name="Comma 19 3" xfId="8850" xr:uid="{00000000-0005-0000-0000-000099160000}"/>
    <cellStyle name="Comma 19 4" xfId="8851" xr:uid="{00000000-0005-0000-0000-00009A160000}"/>
    <cellStyle name="Comma 19 5" xfId="5547" xr:uid="{00000000-0005-0000-0000-000097160000}"/>
    <cellStyle name="Comma 19 6" xfId="20868" xr:uid="{4449B51A-7DD7-4E2C-AFC8-6151926519E4}"/>
    <cellStyle name="Comma 19 6 2" xfId="35844" xr:uid="{6690E85E-223B-4977-A304-AD940A4BE0A4}"/>
    <cellStyle name="Comma 19 7" xfId="28240" xr:uid="{742C0718-63DA-4960-80F2-AB64A12230AD}"/>
    <cellStyle name="Comma 2" xfId="4" xr:uid="{00000000-0005-0000-0000-000000000000}"/>
    <cellStyle name="Comma 2 10" xfId="8852" xr:uid="{00000000-0005-0000-0000-00009C160000}"/>
    <cellStyle name="Comma 2 10 2" xfId="25614" xr:uid="{07E21196-93FA-404C-8C00-EF77E1C11325}"/>
    <cellStyle name="Comma 2 10 2 2" xfId="40585" xr:uid="{890DEE15-AA5A-407B-9445-B862C7E802B0}"/>
    <cellStyle name="Comma 2 10 3" xfId="32984" xr:uid="{F08822FD-2886-4086-9E7E-A68D317F9828}"/>
    <cellStyle name="Comma 2 11" xfId="8853" xr:uid="{00000000-0005-0000-0000-00009D160000}"/>
    <cellStyle name="Comma 2 11 2" xfId="25615" xr:uid="{280A7E65-60FE-4560-B89A-2189C92CC649}"/>
    <cellStyle name="Comma 2 11 2 2" xfId="40586" xr:uid="{AF7F51CC-993B-4AEF-9C34-F252D8B0DE53}"/>
    <cellStyle name="Comma 2 11 3" xfId="32985" xr:uid="{B7E735CB-F849-424A-9FD7-8928902D3E8A}"/>
    <cellStyle name="Comma 2 12" xfId="20564" xr:uid="{59C17EA5-08AD-4D80-AC1C-ED4B65E39469}"/>
    <cellStyle name="Comma 2 13" xfId="20589" xr:uid="{D360C078-8CF2-43A1-B5C9-7E941A0BC9A9}"/>
    <cellStyle name="Comma 2 13 2" xfId="35590" xr:uid="{0C97CEC1-3A12-485A-9FAD-F18E84229F25}"/>
    <cellStyle name="Comma 2 14" xfId="27893" xr:uid="{943297DE-6816-447C-B57E-B5A764054B4E}"/>
    <cellStyle name="Comma 2 2" xfId="61" xr:uid="{00000000-0005-0000-0000-000001000000}"/>
    <cellStyle name="Comma 2 2 2" xfId="163" xr:uid="{00000000-0005-0000-0000-000001000000}"/>
    <cellStyle name="Comma 2 2 2 2" xfId="398" xr:uid="{00000000-0005-0000-0000-0000F2000000}"/>
    <cellStyle name="Comma 2 2 2 2 2" xfId="8854" xr:uid="{00000000-0005-0000-0000-0000A0160000}"/>
    <cellStyle name="Comma 2 2 2 3" xfId="8855" xr:uid="{00000000-0005-0000-0000-0000A1160000}"/>
    <cellStyle name="Comma 2 2 2 4" xfId="5469" xr:uid="{00000000-0005-0000-0000-00009F160000}"/>
    <cellStyle name="Comma 2 2 2 5" xfId="20706" xr:uid="{13CC2842-C2F1-469E-BF5C-552130430C2E}"/>
    <cellStyle name="Comma 2 2 2 5 2" xfId="35707" xr:uid="{9D3CE58A-323F-475C-85CE-EBDF15113008}"/>
    <cellStyle name="Comma 2 2 2 6" xfId="28010" xr:uid="{8C34A5B5-09DE-44D2-879D-0FB77AADA87D}"/>
    <cellStyle name="Comma 2 2 3" xfId="397" xr:uid="{00000000-0005-0000-0000-0000F1000000}"/>
    <cellStyle name="Comma 2 2 3 2" xfId="8856" xr:uid="{00000000-0005-0000-0000-0000A2160000}"/>
    <cellStyle name="Comma 2 2 4" xfId="8857" xr:uid="{00000000-0005-0000-0000-0000A3160000}"/>
    <cellStyle name="Comma 2 2 5" xfId="20636" xr:uid="{C5A5EA47-8BA1-46E1-9A86-69EBB8B74958}"/>
    <cellStyle name="Comma 2 2 5 2" xfId="35637" xr:uid="{2977294A-91F4-4587-B989-020572CF9608}"/>
    <cellStyle name="Comma 2 2 6" xfId="27940" xr:uid="{8371EB33-8250-4C6F-98F2-AAEE7278004F}"/>
    <cellStyle name="Comma 2 3" xfId="109" xr:uid="{00000000-0005-0000-0000-000000000000}"/>
    <cellStyle name="Comma 2 3 10" xfId="20659" xr:uid="{9ED6105E-38C2-464C-8F5E-94F26AE4EC14}"/>
    <cellStyle name="Comma 2 3 10 2" xfId="35660" xr:uid="{5344156F-A2BC-427D-A51F-F70523395254}"/>
    <cellStyle name="Comma 2 3 11" xfId="27963" xr:uid="{21FC4A32-5C50-4061-A77E-E1FBD375BB4F}"/>
    <cellStyle name="Comma 2 3 2" xfId="399" xr:uid="{00000000-0005-0000-0000-0000F3000000}"/>
    <cellStyle name="Comma 2 3 2 2" xfId="8858" xr:uid="{00000000-0005-0000-0000-0000A5160000}"/>
    <cellStyle name="Comma 2 3 3" xfId="8859" xr:uid="{00000000-0005-0000-0000-0000A6160000}"/>
    <cellStyle name="Comma 2 3 3 2" xfId="8860" xr:uid="{00000000-0005-0000-0000-0000A7160000}"/>
    <cellStyle name="Comma 2 3 4" xfId="8861" xr:uid="{00000000-0005-0000-0000-0000A8160000}"/>
    <cellStyle name="Comma 2 3 5" xfId="8862" xr:uid="{00000000-0005-0000-0000-0000A9160000}"/>
    <cellStyle name="Comma 2 3 6" xfId="8863" xr:uid="{00000000-0005-0000-0000-0000AA160000}"/>
    <cellStyle name="Comma 2 3 6 2" xfId="8864" xr:uid="{00000000-0005-0000-0000-0000AB160000}"/>
    <cellStyle name="Comma 2 3 6 3" xfId="8865" xr:uid="{00000000-0005-0000-0000-0000AC160000}"/>
    <cellStyle name="Comma 2 3 6 3 2" xfId="25616" xr:uid="{3AFFE5DE-6303-4F96-A4B7-CA531EAD53CD}"/>
    <cellStyle name="Comma 2 3 6 3 2 2" xfId="40587" xr:uid="{C4BCA722-64A4-48BB-86BB-3C5BB54BFB57}"/>
    <cellStyle name="Comma 2 3 6 3 3" xfId="32986" xr:uid="{3750642D-558A-4C41-85DC-27BE9FBC72C2}"/>
    <cellStyle name="Comma 2 3 6 4" xfId="8866" xr:uid="{00000000-0005-0000-0000-0000AD160000}"/>
    <cellStyle name="Comma 2 3 6 4 2" xfId="25617" xr:uid="{E0E4AC81-1202-4F43-ABCA-673231E7B4A8}"/>
    <cellStyle name="Comma 2 3 6 4 2 2" xfId="40588" xr:uid="{6F64B1BA-BA37-4A5F-A51B-BA59506149A3}"/>
    <cellStyle name="Comma 2 3 6 4 3" xfId="32987" xr:uid="{0CF8E4C1-4B1A-4B87-B2E3-4B7787C762BA}"/>
    <cellStyle name="Comma 2 3 7" xfId="8867" xr:uid="{00000000-0005-0000-0000-0000AE160000}"/>
    <cellStyle name="Comma 2 3 8" xfId="8868" xr:uid="{00000000-0005-0000-0000-0000AF160000}"/>
    <cellStyle name="Comma 2 3 9" xfId="5550" xr:uid="{00000000-0005-0000-0000-0000A4160000}"/>
    <cellStyle name="Comma 2 4" xfId="2869" xr:uid="{00000000-0005-0000-0000-0000F4000000}"/>
    <cellStyle name="Comma 2 4 2" xfId="2930" xr:uid="{00000000-0005-0000-0000-0000F5000000}"/>
    <cellStyle name="Comma 2 4 2 2" xfId="8869" xr:uid="{00000000-0005-0000-0000-0000B1160000}"/>
    <cellStyle name="Comma 2 4 2 3" xfId="20883" xr:uid="{F9803BBF-8327-44C7-B480-2A001A9D7D5F}"/>
    <cellStyle name="Comma 2 4 2 3 2" xfId="35859" xr:uid="{257DFBFD-D806-49DA-BD8A-3976EE7E76BE}"/>
    <cellStyle name="Comma 2 4 2 4" xfId="28255" xr:uid="{1005234E-4E9B-4B74-BD83-B15195B53507}"/>
    <cellStyle name="Comma 2 4 3" xfId="5468" xr:uid="{00000000-0005-0000-0000-0000B0160000}"/>
    <cellStyle name="Comma 2 4 4" xfId="20823" xr:uid="{C2E61A4B-5CDF-4852-9D1A-82E9C133DEB2}"/>
    <cellStyle name="Comma 2 4 4 2" xfId="35799" xr:uid="{F26322B4-6C26-48C8-8636-1A4DB39FE45C}"/>
    <cellStyle name="Comma 2 4 5" xfId="28195" xr:uid="{102D47A7-FA7E-4963-968A-56EE31B9560F}"/>
    <cellStyle name="Comma 2 5" xfId="2874" xr:uid="{00000000-0005-0000-0000-0000F6000000}"/>
    <cellStyle name="Comma 2 5 2" xfId="8871" xr:uid="{00000000-0005-0000-0000-0000B3160000}"/>
    <cellStyle name="Comma 2 5 2 2" xfId="8872" xr:uid="{00000000-0005-0000-0000-0000B4160000}"/>
    <cellStyle name="Comma 2 5 2 2 2" xfId="8873" xr:uid="{00000000-0005-0000-0000-0000B5160000}"/>
    <cellStyle name="Comma 2 5 2 2 3" xfId="8874" xr:uid="{00000000-0005-0000-0000-0000B6160000}"/>
    <cellStyle name="Comma 2 5 2 2 4" xfId="8875" xr:uid="{00000000-0005-0000-0000-0000B7160000}"/>
    <cellStyle name="Comma 2 5 2 2 4 2" xfId="25618" xr:uid="{B9BA6919-4324-4653-B194-EEE62D91101B}"/>
    <cellStyle name="Comma 2 5 2 2 4 2 2" xfId="40589" xr:uid="{FDAB443D-FE39-44EA-9C7B-368E6C62AEDE}"/>
    <cellStyle name="Comma 2 5 2 2 4 3" xfId="32988" xr:uid="{BA619CED-41B6-413D-993B-C8D757488D17}"/>
    <cellStyle name="Comma 2 5 2 3" xfId="8876" xr:uid="{00000000-0005-0000-0000-0000B8160000}"/>
    <cellStyle name="Comma 2 5 2 3 2" xfId="8877" xr:uid="{00000000-0005-0000-0000-0000B9160000}"/>
    <cellStyle name="Comma 2 5 2 4" xfId="8878" xr:uid="{00000000-0005-0000-0000-0000BA160000}"/>
    <cellStyle name="Comma 2 5 2 5" xfId="8879" xr:uid="{00000000-0005-0000-0000-0000BB160000}"/>
    <cellStyle name="Comma 2 5 2 5 2" xfId="8880" xr:uid="{00000000-0005-0000-0000-0000BC160000}"/>
    <cellStyle name="Comma 2 5 2 6" xfId="8881" xr:uid="{00000000-0005-0000-0000-0000BD160000}"/>
    <cellStyle name="Comma 2 5 2 6 2" xfId="8882" xr:uid="{00000000-0005-0000-0000-0000BE160000}"/>
    <cellStyle name="Comma 2 5 2 6 2 2" xfId="8883" xr:uid="{00000000-0005-0000-0000-0000BF160000}"/>
    <cellStyle name="Comma 2 5 2 6 3" xfId="8884" xr:uid="{00000000-0005-0000-0000-0000C0160000}"/>
    <cellStyle name="Comma 2 5 2 6 3 2" xfId="8885" xr:uid="{00000000-0005-0000-0000-0000C1160000}"/>
    <cellStyle name="Comma 2 5 2 6 3 3" xfId="25619" xr:uid="{7EF1CF24-14F5-4062-903C-56A0050898F2}"/>
    <cellStyle name="Comma 2 5 2 6 3 3 2" xfId="40590" xr:uid="{8EEFC9F4-512A-4FF4-9AED-F4C1E4490AFB}"/>
    <cellStyle name="Comma 2 5 2 6 3 4" xfId="32989" xr:uid="{CC250008-9824-44D3-9A16-1E9BD672F51C}"/>
    <cellStyle name="Comma 2 5 2 7" xfId="8886" xr:uid="{00000000-0005-0000-0000-0000C2160000}"/>
    <cellStyle name="Comma 2 5 2 8" xfId="8887" xr:uid="{00000000-0005-0000-0000-0000C3160000}"/>
    <cellStyle name="Comma 2 5 2 8 2" xfId="25620" xr:uid="{E7C91313-4C43-46C5-ABFE-E216A01844A3}"/>
    <cellStyle name="Comma 2 5 2 8 2 2" xfId="40591" xr:uid="{CA900DE3-DEC9-47D6-8258-52D0E81BBD6E}"/>
    <cellStyle name="Comma 2 5 2 8 3" xfId="32990" xr:uid="{0058892A-0554-45CD-B15F-969F49EA775E}"/>
    <cellStyle name="Comma 2 5 3" xfId="8888" xr:uid="{00000000-0005-0000-0000-0000C4160000}"/>
    <cellStyle name="Comma 2 5 3 2" xfId="8889" xr:uid="{00000000-0005-0000-0000-0000C5160000}"/>
    <cellStyle name="Comma 2 5 4" xfId="8890" xr:uid="{00000000-0005-0000-0000-0000C6160000}"/>
    <cellStyle name="Comma 2 5 4 2" xfId="8891" xr:uid="{00000000-0005-0000-0000-0000C7160000}"/>
    <cellStyle name="Comma 2 5 5" xfId="8892" xr:uid="{00000000-0005-0000-0000-0000C8160000}"/>
    <cellStyle name="Comma 2 5 5 2" xfId="8893" xr:uid="{00000000-0005-0000-0000-0000C9160000}"/>
    <cellStyle name="Comma 2 5 6" xfId="8894" xr:uid="{00000000-0005-0000-0000-0000CA160000}"/>
    <cellStyle name="Comma 2 5 6 2" xfId="8895" xr:uid="{00000000-0005-0000-0000-0000CB160000}"/>
    <cellStyle name="Comma 2 5 6 2 2" xfId="8896" xr:uid="{00000000-0005-0000-0000-0000CC160000}"/>
    <cellStyle name="Comma 2 5 6 3" xfId="8897" xr:uid="{00000000-0005-0000-0000-0000CD160000}"/>
    <cellStyle name="Comma 2 5 6 3 2" xfId="8898" xr:uid="{00000000-0005-0000-0000-0000CE160000}"/>
    <cellStyle name="Comma 2 5 6 3 3" xfId="25621" xr:uid="{F9F35767-6019-48B0-8571-CFE4C65AA985}"/>
    <cellStyle name="Comma 2 5 6 3 3 2" xfId="40592" xr:uid="{71B32C32-CB3B-428F-8986-B9367690D61A}"/>
    <cellStyle name="Comma 2 5 6 3 4" xfId="32991" xr:uid="{D6D0C7FF-4B4A-4FBC-BDDC-DD2089259396}"/>
    <cellStyle name="Comma 2 5 7" xfId="8870" xr:uid="{00000000-0005-0000-0000-0000B2160000}"/>
    <cellStyle name="Comma 2 5 8" xfId="20827" xr:uid="{3BD42851-6438-4533-9C03-6EB5D3F382D9}"/>
    <cellStyle name="Comma 2 5 8 2" xfId="35803" xr:uid="{765D1AB9-1BD6-41ED-BB3F-72DDA4F8EA9F}"/>
    <cellStyle name="Comma 2 5 9" xfId="28199" xr:uid="{9346765D-4D47-4166-97EA-001D8DA2EAC4}"/>
    <cellStyle name="Comma 2 6" xfId="2934" xr:uid="{00000000-0005-0000-0000-0000F7000000}"/>
    <cellStyle name="Comma 2 6 10" xfId="8899" xr:uid="{00000000-0005-0000-0000-0000CF160000}"/>
    <cellStyle name="Comma 2 6 11" xfId="20887" xr:uid="{8D631913-7CFF-4645-8F1E-A0C7265FC3DD}"/>
    <cellStyle name="Comma 2 6 11 2" xfId="35863" xr:uid="{C82EFD7B-0428-4867-84A3-666FDE249F1B}"/>
    <cellStyle name="Comma 2 6 12" xfId="28259" xr:uid="{03A03EF2-7A5B-46EC-B760-9D38516E168B}"/>
    <cellStyle name="Comma 2 6 2" xfId="8900" xr:uid="{00000000-0005-0000-0000-0000D0160000}"/>
    <cellStyle name="Comma 2 6 2 2" xfId="8901" xr:uid="{00000000-0005-0000-0000-0000D1160000}"/>
    <cellStyle name="Comma 2 6 2 2 2" xfId="8902" xr:uid="{00000000-0005-0000-0000-0000D2160000}"/>
    <cellStyle name="Comma 2 6 2 3" xfId="8903" xr:uid="{00000000-0005-0000-0000-0000D3160000}"/>
    <cellStyle name="Comma 2 6 2 4" xfId="8904" xr:uid="{00000000-0005-0000-0000-0000D4160000}"/>
    <cellStyle name="Comma 2 6 2 4 2" xfId="8905" xr:uid="{00000000-0005-0000-0000-0000D5160000}"/>
    <cellStyle name="Comma 2 6 2 5" xfId="8906" xr:uid="{00000000-0005-0000-0000-0000D6160000}"/>
    <cellStyle name="Comma 2 6 2 5 2" xfId="8907" xr:uid="{00000000-0005-0000-0000-0000D7160000}"/>
    <cellStyle name="Comma 2 6 2 5 2 2" xfId="8908" xr:uid="{00000000-0005-0000-0000-0000D8160000}"/>
    <cellStyle name="Comma 2 6 2 5 3" xfId="8909" xr:uid="{00000000-0005-0000-0000-0000D9160000}"/>
    <cellStyle name="Comma 2 6 2 5 3 2" xfId="8910" xr:uid="{00000000-0005-0000-0000-0000DA160000}"/>
    <cellStyle name="Comma 2 6 2 5 3 3" xfId="25622" xr:uid="{DF9285A4-8DC6-4168-86AE-54D4682EA825}"/>
    <cellStyle name="Comma 2 6 2 5 3 3 2" xfId="40593" xr:uid="{77BE1909-B875-4B95-A18F-F3E4E72834BB}"/>
    <cellStyle name="Comma 2 6 2 5 3 4" xfId="32992" xr:uid="{1BBF84AB-DC32-4D7D-96A2-46055071E031}"/>
    <cellStyle name="Comma 2 6 2 6" xfId="8911" xr:uid="{00000000-0005-0000-0000-0000DB160000}"/>
    <cellStyle name="Comma 2 6 2 7" xfId="8912" xr:uid="{00000000-0005-0000-0000-0000DC160000}"/>
    <cellStyle name="Comma 2 6 2 7 2" xfId="25623" xr:uid="{7F3EBD9D-62CB-43F7-8F74-ABC46A02161D}"/>
    <cellStyle name="Comma 2 6 2 7 2 2" xfId="40594" xr:uid="{A868F643-398D-4EA8-88D7-B251A7601C7E}"/>
    <cellStyle name="Comma 2 6 2 7 3" xfId="32993" xr:uid="{5094A767-D1B0-4BBD-961C-3AA75FD1210D}"/>
    <cellStyle name="Comma 2 6 3" xfId="8913" xr:uid="{00000000-0005-0000-0000-0000DD160000}"/>
    <cellStyle name="Comma 2 6 3 2" xfId="8914" xr:uid="{00000000-0005-0000-0000-0000DE160000}"/>
    <cellStyle name="Comma 2 6 4" xfId="8915" xr:uid="{00000000-0005-0000-0000-0000DF160000}"/>
    <cellStyle name="Comma 2 6 4 2" xfId="8916" xr:uid="{00000000-0005-0000-0000-0000E0160000}"/>
    <cellStyle name="Comma 2 6 5" xfId="8917" xr:uid="{00000000-0005-0000-0000-0000E1160000}"/>
    <cellStyle name="Comma 2 6 6" xfId="8918" xr:uid="{00000000-0005-0000-0000-0000E2160000}"/>
    <cellStyle name="Comma 2 6 6 2" xfId="8919" xr:uid="{00000000-0005-0000-0000-0000E3160000}"/>
    <cellStyle name="Comma 2 6 7" xfId="8920" xr:uid="{00000000-0005-0000-0000-0000E4160000}"/>
    <cellStyle name="Comma 2 6 7 2" xfId="8921" xr:uid="{00000000-0005-0000-0000-0000E5160000}"/>
    <cellStyle name="Comma 2 6 7 2 2" xfId="8922" xr:uid="{00000000-0005-0000-0000-0000E6160000}"/>
    <cellStyle name="Comma 2 6 7 3" xfId="8923" xr:uid="{00000000-0005-0000-0000-0000E7160000}"/>
    <cellStyle name="Comma 2 6 7 3 2" xfId="8924" xr:uid="{00000000-0005-0000-0000-0000E8160000}"/>
    <cellStyle name="Comma 2 6 7 3 3" xfId="25624" xr:uid="{218ACC3B-63F1-4BC9-8B5E-D3461BB6D953}"/>
    <cellStyle name="Comma 2 6 7 3 3 2" xfId="40595" xr:uid="{DD8E3575-0078-49F0-9568-39F5E322407C}"/>
    <cellStyle name="Comma 2 6 7 3 4" xfId="32994" xr:uid="{B73A4C6F-58B5-4CCF-9F98-AA5E99730981}"/>
    <cellStyle name="Comma 2 6 8" xfId="8925" xr:uid="{00000000-0005-0000-0000-0000E9160000}"/>
    <cellStyle name="Comma 2 6 9" xfId="8926" xr:uid="{00000000-0005-0000-0000-0000EA160000}"/>
    <cellStyle name="Comma 2 6 9 2" xfId="25625" xr:uid="{8A1A2D0D-E4FF-4AB8-A3F3-C754BF5AD1C0}"/>
    <cellStyle name="Comma 2 6 9 2 2" xfId="40596" xr:uid="{63133BDA-3DA0-4D51-A193-5F67F5116AF5}"/>
    <cellStyle name="Comma 2 6 9 3" xfId="32995" xr:uid="{6A95B951-27BA-4C30-8548-045121247B1D}"/>
    <cellStyle name="Comma 2 7" xfId="8927" xr:uid="{00000000-0005-0000-0000-0000EB160000}"/>
    <cellStyle name="Comma 2 7 2" xfId="8928" xr:uid="{00000000-0005-0000-0000-0000EC160000}"/>
    <cellStyle name="Comma 2 7 2 2" xfId="8929" xr:uid="{00000000-0005-0000-0000-0000ED160000}"/>
    <cellStyle name="Comma 2 7 2 2 2" xfId="8930" xr:uid="{00000000-0005-0000-0000-0000EE160000}"/>
    <cellStyle name="Comma 2 7 2 3" xfId="8931" xr:uid="{00000000-0005-0000-0000-0000EF160000}"/>
    <cellStyle name="Comma 2 7 2 4" xfId="8932" xr:uid="{00000000-0005-0000-0000-0000F0160000}"/>
    <cellStyle name="Comma 2 7 2 4 2" xfId="8933" xr:uid="{00000000-0005-0000-0000-0000F1160000}"/>
    <cellStyle name="Comma 2 7 2 5" xfId="8934" xr:uid="{00000000-0005-0000-0000-0000F2160000}"/>
    <cellStyle name="Comma 2 7 2 5 2" xfId="8935" xr:uid="{00000000-0005-0000-0000-0000F3160000}"/>
    <cellStyle name="Comma 2 7 2 5 2 2" xfId="8936" xr:uid="{00000000-0005-0000-0000-0000F4160000}"/>
    <cellStyle name="Comma 2 7 2 5 3" xfId="8937" xr:uid="{00000000-0005-0000-0000-0000F5160000}"/>
    <cellStyle name="Comma 2 7 2 5 3 2" xfId="8938" xr:uid="{00000000-0005-0000-0000-0000F6160000}"/>
    <cellStyle name="Comma 2 7 2 5 3 3" xfId="25626" xr:uid="{923E877A-BEE9-44E5-9FF1-012F56092143}"/>
    <cellStyle name="Comma 2 7 2 5 3 3 2" xfId="40597" xr:uid="{80568CA9-739F-4BAE-A7E3-8123FEDE15CE}"/>
    <cellStyle name="Comma 2 7 2 5 3 4" xfId="32996" xr:uid="{124BB79A-EF4C-4C64-BF3E-9F5B23D40933}"/>
    <cellStyle name="Comma 2 7 2 6" xfId="8939" xr:uid="{00000000-0005-0000-0000-0000F7160000}"/>
    <cellStyle name="Comma 2 7 2 7" xfId="8940" xr:uid="{00000000-0005-0000-0000-0000F8160000}"/>
    <cellStyle name="Comma 2 7 2 7 2" xfId="25627" xr:uid="{402D5ADC-A1B3-4285-96F2-58162A08BF80}"/>
    <cellStyle name="Comma 2 7 2 7 2 2" xfId="40598" xr:uid="{119B244E-8BF3-465F-AB26-81B0B42CFEA4}"/>
    <cellStyle name="Comma 2 7 2 7 3" xfId="32997" xr:uid="{FCF894B2-0D8A-4EAD-A177-288B1DAE2353}"/>
    <cellStyle name="Comma 2 7 3" xfId="8941" xr:uid="{00000000-0005-0000-0000-0000F9160000}"/>
    <cellStyle name="Comma 2 7 3 2" xfId="8942" xr:uid="{00000000-0005-0000-0000-0000FA160000}"/>
    <cellStyle name="Comma 2 7 4" xfId="8943" xr:uid="{00000000-0005-0000-0000-0000FB160000}"/>
    <cellStyle name="Comma 2 7 4 2" xfId="8944" xr:uid="{00000000-0005-0000-0000-0000FC160000}"/>
    <cellStyle name="Comma 2 7 5" xfId="8945" xr:uid="{00000000-0005-0000-0000-0000FD160000}"/>
    <cellStyle name="Comma 2 7 6" xfId="8946" xr:uid="{00000000-0005-0000-0000-0000FE160000}"/>
    <cellStyle name="Comma 2 7 6 2" xfId="8947" xr:uid="{00000000-0005-0000-0000-0000FF160000}"/>
    <cellStyle name="Comma 2 7 7" xfId="8948" xr:uid="{00000000-0005-0000-0000-000000170000}"/>
    <cellStyle name="Comma 2 7 7 2" xfId="8949" xr:uid="{00000000-0005-0000-0000-000001170000}"/>
    <cellStyle name="Comma 2 7 7 2 2" xfId="8950" xr:uid="{00000000-0005-0000-0000-000002170000}"/>
    <cellStyle name="Comma 2 7 7 3" xfId="8951" xr:uid="{00000000-0005-0000-0000-000003170000}"/>
    <cellStyle name="Comma 2 7 7 3 2" xfId="8952" xr:uid="{00000000-0005-0000-0000-000004170000}"/>
    <cellStyle name="Comma 2 7 7 3 3" xfId="25628" xr:uid="{1508E72E-9805-4AB9-B399-9AEDAA95BFE3}"/>
    <cellStyle name="Comma 2 7 7 3 3 2" xfId="40599" xr:uid="{28932373-6824-4BDA-97FB-2A60C0D2F2CE}"/>
    <cellStyle name="Comma 2 7 7 3 4" xfId="32998" xr:uid="{16F5FBB7-081B-4EE4-9107-C7832B96A496}"/>
    <cellStyle name="Comma 2 7 8" xfId="8953" xr:uid="{00000000-0005-0000-0000-000005170000}"/>
    <cellStyle name="Comma 2 7 9" xfId="8954" xr:uid="{00000000-0005-0000-0000-000006170000}"/>
    <cellStyle name="Comma 2 7 9 2" xfId="25629" xr:uid="{ABE54C0F-67A0-49FE-94E8-584056AFC9A8}"/>
    <cellStyle name="Comma 2 7 9 2 2" xfId="40600" xr:uid="{4FED0FE8-D0AB-4541-AB7C-3407BFEE05A1}"/>
    <cellStyle name="Comma 2 7 9 3" xfId="32999" xr:uid="{C6B7060E-FF34-4CAE-A049-D4D4B7DE0D13}"/>
    <cellStyle name="Comma 2 8" xfId="8955" xr:uid="{00000000-0005-0000-0000-000007170000}"/>
    <cellStyle name="Comma 2 8 2" xfId="8956" xr:uid="{00000000-0005-0000-0000-000008170000}"/>
    <cellStyle name="Comma 2 8 2 2" xfId="8957" xr:uid="{00000000-0005-0000-0000-000009170000}"/>
    <cellStyle name="Comma 2 8 2 2 2" xfId="8958" xr:uid="{00000000-0005-0000-0000-00000A170000}"/>
    <cellStyle name="Comma 2 8 2 3" xfId="8959" xr:uid="{00000000-0005-0000-0000-00000B170000}"/>
    <cellStyle name="Comma 2 8 2 4" xfId="8960" xr:uid="{00000000-0005-0000-0000-00000C170000}"/>
    <cellStyle name="Comma 2 8 2 4 2" xfId="8961" xr:uid="{00000000-0005-0000-0000-00000D170000}"/>
    <cellStyle name="Comma 2 8 2 5" xfId="8962" xr:uid="{00000000-0005-0000-0000-00000E170000}"/>
    <cellStyle name="Comma 2 8 2 5 2" xfId="8963" xr:uid="{00000000-0005-0000-0000-00000F170000}"/>
    <cellStyle name="Comma 2 8 2 5 2 2" xfId="8964" xr:uid="{00000000-0005-0000-0000-000010170000}"/>
    <cellStyle name="Comma 2 8 2 5 3" xfId="8965" xr:uid="{00000000-0005-0000-0000-000011170000}"/>
    <cellStyle name="Comma 2 8 2 5 3 2" xfId="8966" xr:uid="{00000000-0005-0000-0000-000012170000}"/>
    <cellStyle name="Comma 2 8 2 5 3 3" xfId="25630" xr:uid="{ACDC4B79-A74C-4324-91DC-83813C93C745}"/>
    <cellStyle name="Comma 2 8 2 5 3 3 2" xfId="40601" xr:uid="{468A039D-B872-4787-9EF5-A86DEFFE979A}"/>
    <cellStyle name="Comma 2 8 2 5 3 4" xfId="33000" xr:uid="{A7BC7EC0-F50E-473C-8FF0-54B315F6C7AD}"/>
    <cellStyle name="Comma 2 8 2 6" xfId="8967" xr:uid="{00000000-0005-0000-0000-000013170000}"/>
    <cellStyle name="Comma 2 8 2 7" xfId="8968" xr:uid="{00000000-0005-0000-0000-000014170000}"/>
    <cellStyle name="Comma 2 8 2 7 2" xfId="25631" xr:uid="{8E245AB3-3FE4-414C-8521-BCD412DE23B5}"/>
    <cellStyle name="Comma 2 8 2 7 2 2" xfId="40602" xr:uid="{035DF7D0-7FB1-43DB-969D-70600531C444}"/>
    <cellStyle name="Comma 2 8 2 7 3" xfId="33001" xr:uid="{2D3A6D30-0C43-4FA2-8082-135B55B29E57}"/>
    <cellStyle name="Comma 2 8 3" xfId="8969" xr:uid="{00000000-0005-0000-0000-000015170000}"/>
    <cellStyle name="Comma 2 8 3 2" xfId="8970" xr:uid="{00000000-0005-0000-0000-000016170000}"/>
    <cellStyle name="Comma 2 8 4" xfId="8971" xr:uid="{00000000-0005-0000-0000-000017170000}"/>
    <cellStyle name="Comma 2 8 4 2" xfId="8972" xr:uid="{00000000-0005-0000-0000-000018170000}"/>
    <cellStyle name="Comma 2 8 5" xfId="8973" xr:uid="{00000000-0005-0000-0000-000019170000}"/>
    <cellStyle name="Comma 2 8 6" xfId="8974" xr:uid="{00000000-0005-0000-0000-00001A170000}"/>
    <cellStyle name="Comma 2 8 6 2" xfId="8975" xr:uid="{00000000-0005-0000-0000-00001B170000}"/>
    <cellStyle name="Comma 2 8 7" xfId="8976" xr:uid="{00000000-0005-0000-0000-00001C170000}"/>
    <cellStyle name="Comma 2 8 7 2" xfId="8977" xr:uid="{00000000-0005-0000-0000-00001D170000}"/>
    <cellStyle name="Comma 2 8 7 2 2" xfId="8978" xr:uid="{00000000-0005-0000-0000-00001E170000}"/>
    <cellStyle name="Comma 2 8 7 3" xfId="8979" xr:uid="{00000000-0005-0000-0000-00001F170000}"/>
    <cellStyle name="Comma 2 8 7 3 2" xfId="8980" xr:uid="{00000000-0005-0000-0000-000020170000}"/>
    <cellStyle name="Comma 2 8 7 3 3" xfId="25632" xr:uid="{643DE661-218F-4ED2-91C6-6FAAE21803B2}"/>
    <cellStyle name="Comma 2 8 7 3 3 2" xfId="40603" xr:uid="{DD7733EB-BDC7-45BE-A94D-9F30AF468B86}"/>
    <cellStyle name="Comma 2 8 7 3 4" xfId="33002" xr:uid="{FEC19104-F868-48DF-827B-211DCF09A92F}"/>
    <cellStyle name="Comma 2 8 8" xfId="8981" xr:uid="{00000000-0005-0000-0000-000021170000}"/>
    <cellStyle name="Comma 2 8 9" xfId="8982" xr:uid="{00000000-0005-0000-0000-000022170000}"/>
    <cellStyle name="Comma 2 8 9 2" xfId="25633" xr:uid="{C663F07C-1C9D-42B0-9143-D6318BC9FDB6}"/>
    <cellStyle name="Comma 2 8 9 2 2" xfId="40604" xr:uid="{B4CAB3F5-D556-4A8A-960C-3D8DBF071BA7}"/>
    <cellStyle name="Comma 2 8 9 3" xfId="33003" xr:uid="{04C8B5F7-B20A-41F1-BD48-7B3A489E95CE}"/>
    <cellStyle name="Comma 2 9" xfId="5287" xr:uid="{00000000-0005-0000-0000-000023170000}"/>
    <cellStyle name="Comma 20" xfId="2995" xr:uid="{00000000-0005-0000-0000-0000F8000000}"/>
    <cellStyle name="Comma 20 2" xfId="8983" xr:uid="{00000000-0005-0000-0000-000025170000}"/>
    <cellStyle name="Comma 20 3" xfId="8984" xr:uid="{00000000-0005-0000-0000-000026170000}"/>
    <cellStyle name="Comma 20 3 2" xfId="8985" xr:uid="{00000000-0005-0000-0000-000027170000}"/>
    <cellStyle name="Comma 20 4" xfId="8986" xr:uid="{00000000-0005-0000-0000-000028170000}"/>
    <cellStyle name="Comma 20 5" xfId="5467" xr:uid="{00000000-0005-0000-0000-000024170000}"/>
    <cellStyle name="Comma 20 6" xfId="20948" xr:uid="{C8B90C72-D850-4A36-B301-1EE3AE8F5863}"/>
    <cellStyle name="Comma 20 6 2" xfId="35924" xr:uid="{2D7FB631-8429-4866-B176-4678C30CCD5D}"/>
    <cellStyle name="Comma 20 7" xfId="28320" xr:uid="{664DDAAC-FF38-44B2-B71F-BCF403D0A011}"/>
    <cellStyle name="Comma 21" xfId="2991" xr:uid="{00000000-0005-0000-0000-0000F9000000}"/>
    <cellStyle name="Comma 21 2" xfId="8987" xr:uid="{00000000-0005-0000-0000-00002A170000}"/>
    <cellStyle name="Comma 21 3" xfId="8988" xr:uid="{00000000-0005-0000-0000-00002B170000}"/>
    <cellStyle name="Comma 21 3 2" xfId="8989" xr:uid="{00000000-0005-0000-0000-00002C170000}"/>
    <cellStyle name="Comma 21 4" xfId="8990" xr:uid="{00000000-0005-0000-0000-00002D170000}"/>
    <cellStyle name="Comma 21 5" xfId="5466" xr:uid="{00000000-0005-0000-0000-000029170000}"/>
    <cellStyle name="Comma 21 6" xfId="20944" xr:uid="{63C58EE9-06DA-4418-9694-F92D44D5B79A}"/>
    <cellStyle name="Comma 21 6 2" xfId="35920" xr:uid="{DD253D04-2DD0-4BDB-89D9-7ADB3C6D1D29}"/>
    <cellStyle name="Comma 21 7" xfId="28316" xr:uid="{7AE78407-0B14-4EC5-B61D-D402872B7D8A}"/>
    <cellStyle name="Comma 22" xfId="2988" xr:uid="{00000000-0005-0000-0000-0000FA000000}"/>
    <cellStyle name="Comma 22 2" xfId="8991" xr:uid="{00000000-0005-0000-0000-00002F170000}"/>
    <cellStyle name="Comma 22 3" xfId="8992" xr:uid="{00000000-0005-0000-0000-000030170000}"/>
    <cellStyle name="Comma 22 3 2" xfId="8993" xr:uid="{00000000-0005-0000-0000-000031170000}"/>
    <cellStyle name="Comma 22 4" xfId="8994" xr:uid="{00000000-0005-0000-0000-000032170000}"/>
    <cellStyle name="Comma 22 5" xfId="5465" xr:uid="{00000000-0005-0000-0000-00002E170000}"/>
    <cellStyle name="Comma 22 6" xfId="20941" xr:uid="{D6A43F02-6C4D-497B-A2B6-06147F1E2282}"/>
    <cellStyle name="Comma 22 6 2" xfId="35917" xr:uid="{1131007C-055B-4ADE-8397-C7F109334E75}"/>
    <cellStyle name="Comma 22 7" xfId="28313" xr:uid="{646B269E-10BD-4B10-93D7-A9E7C0187430}"/>
    <cellStyle name="Comma 23" xfId="2985" xr:uid="{00000000-0005-0000-0000-0000FB000000}"/>
    <cellStyle name="Comma 23 2" xfId="8995" xr:uid="{00000000-0005-0000-0000-000034170000}"/>
    <cellStyle name="Comma 23 3" xfId="8996" xr:uid="{00000000-0005-0000-0000-000035170000}"/>
    <cellStyle name="Comma 23 3 2" xfId="8997" xr:uid="{00000000-0005-0000-0000-000036170000}"/>
    <cellStyle name="Comma 23 4" xfId="8998" xr:uid="{00000000-0005-0000-0000-000037170000}"/>
    <cellStyle name="Comma 23 5" xfId="5464" xr:uid="{00000000-0005-0000-0000-000033170000}"/>
    <cellStyle name="Comma 23 6" xfId="20938" xr:uid="{46D04499-0E6D-4A5F-8526-28C54799C43F}"/>
    <cellStyle name="Comma 23 6 2" xfId="35914" xr:uid="{B44AA942-8B78-4DFB-AC8C-8B69966479E7}"/>
    <cellStyle name="Comma 23 7" xfId="28310" xr:uid="{6414FE02-5682-42F8-9AAD-DB0411B559EB}"/>
    <cellStyle name="Comma 24" xfId="2982" xr:uid="{00000000-0005-0000-0000-0000FC000000}"/>
    <cellStyle name="Comma 24 2" xfId="8999" xr:uid="{00000000-0005-0000-0000-000039170000}"/>
    <cellStyle name="Comma 24 3" xfId="9000" xr:uid="{00000000-0005-0000-0000-00003A170000}"/>
    <cellStyle name="Comma 24 3 2" xfId="9001" xr:uid="{00000000-0005-0000-0000-00003B170000}"/>
    <cellStyle name="Comma 24 4" xfId="9002" xr:uid="{00000000-0005-0000-0000-00003C170000}"/>
    <cellStyle name="Comma 24 5" xfId="5463" xr:uid="{00000000-0005-0000-0000-000038170000}"/>
    <cellStyle name="Comma 24 6" xfId="20935" xr:uid="{346A2F20-8B57-4158-85C7-E3BA23BAE595}"/>
    <cellStyle name="Comma 24 6 2" xfId="35911" xr:uid="{63B54B46-4DB7-49AD-8584-B5B77C6A545D}"/>
    <cellStyle name="Comma 24 7" xfId="28307" xr:uid="{07F90A5D-262F-4797-87F0-C23E56B5769B}"/>
    <cellStyle name="Comma 25" xfId="2979" xr:uid="{00000000-0005-0000-0000-0000FD000000}"/>
    <cellStyle name="Comma 25 2" xfId="9003" xr:uid="{00000000-0005-0000-0000-00003E170000}"/>
    <cellStyle name="Comma 25 3" xfId="9004" xr:uid="{00000000-0005-0000-0000-00003F170000}"/>
    <cellStyle name="Comma 25 3 2" xfId="9005" xr:uid="{00000000-0005-0000-0000-000040170000}"/>
    <cellStyle name="Comma 25 4" xfId="9006" xr:uid="{00000000-0005-0000-0000-000041170000}"/>
    <cellStyle name="Comma 25 5" xfId="5462" xr:uid="{00000000-0005-0000-0000-00003D170000}"/>
    <cellStyle name="Comma 25 6" xfId="20932" xr:uid="{B607FE91-7BE9-420C-916C-69832135D78E}"/>
    <cellStyle name="Comma 25 6 2" xfId="35908" xr:uid="{91A471E6-65EF-4505-8653-82B56F52F4A3}"/>
    <cellStyle name="Comma 25 7" xfId="28304" xr:uid="{84E05DAD-D98C-445E-A571-9D3A83FCEC95}"/>
    <cellStyle name="Comma 26" xfId="2976" xr:uid="{00000000-0005-0000-0000-0000FE000000}"/>
    <cellStyle name="Comma 26 2" xfId="9007" xr:uid="{00000000-0005-0000-0000-000043170000}"/>
    <cellStyle name="Comma 26 3" xfId="9008" xr:uid="{00000000-0005-0000-0000-000044170000}"/>
    <cellStyle name="Comma 26 3 2" xfId="9009" xr:uid="{00000000-0005-0000-0000-000045170000}"/>
    <cellStyle name="Comma 26 4" xfId="9010" xr:uid="{00000000-0005-0000-0000-000046170000}"/>
    <cellStyle name="Comma 26 5" xfId="5461" xr:uid="{00000000-0005-0000-0000-000042170000}"/>
    <cellStyle name="Comma 26 6" xfId="20929" xr:uid="{94AE243C-62C6-4735-B9C4-AD363E055543}"/>
    <cellStyle name="Comma 26 6 2" xfId="35905" xr:uid="{6C9BF865-7223-45BB-9162-424B2883AE02}"/>
    <cellStyle name="Comma 26 7" xfId="28301" xr:uid="{7148F084-9B79-4CFE-93D3-DE07E1526DE9}"/>
    <cellStyle name="Comma 27" xfId="2974" xr:uid="{00000000-0005-0000-0000-0000FF000000}"/>
    <cellStyle name="Comma 27 2" xfId="9011" xr:uid="{00000000-0005-0000-0000-000048170000}"/>
    <cellStyle name="Comma 27 3" xfId="9012" xr:uid="{00000000-0005-0000-0000-000049170000}"/>
    <cellStyle name="Comma 27 3 2" xfId="9013" xr:uid="{00000000-0005-0000-0000-00004A170000}"/>
    <cellStyle name="Comma 27 4" xfId="9014" xr:uid="{00000000-0005-0000-0000-00004B170000}"/>
    <cellStyle name="Comma 27 5" xfId="5545" xr:uid="{00000000-0005-0000-0000-000047170000}"/>
    <cellStyle name="Comma 27 6" xfId="20927" xr:uid="{84744878-4D9D-4F44-9C47-AA3338F640E4}"/>
    <cellStyle name="Comma 27 6 2" xfId="35903" xr:uid="{5892FAF4-59C8-486E-91DB-ECB7AC15289A}"/>
    <cellStyle name="Comma 27 7" xfId="28299" xr:uid="{D70EF5E0-5F7D-4442-8E17-B4674E5FCE18}"/>
    <cellStyle name="Comma 28" xfId="2967" xr:uid="{00000000-0005-0000-0000-000000010000}"/>
    <cellStyle name="Comma 28 2" xfId="9015" xr:uid="{00000000-0005-0000-0000-00004D170000}"/>
    <cellStyle name="Comma 28 3" xfId="9016" xr:uid="{00000000-0005-0000-0000-00004E170000}"/>
    <cellStyle name="Comma 28 3 2" xfId="9017" xr:uid="{00000000-0005-0000-0000-00004F170000}"/>
    <cellStyle name="Comma 28 4" xfId="9018" xr:uid="{00000000-0005-0000-0000-000050170000}"/>
    <cellStyle name="Comma 28 5" xfId="5460" xr:uid="{00000000-0005-0000-0000-00004C170000}"/>
    <cellStyle name="Comma 28 6" xfId="20920" xr:uid="{E8CA7690-0701-4B69-8B98-9426609BD4AD}"/>
    <cellStyle name="Comma 28 6 2" xfId="35896" xr:uid="{6CC922EC-2730-4673-B442-358285A1AF5C}"/>
    <cellStyle name="Comma 28 7" xfId="28292" xr:uid="{7D704AE9-69B5-4C8C-8DD5-DC98DD84AB31}"/>
    <cellStyle name="Comma 29" xfId="2964" xr:uid="{00000000-0005-0000-0000-000001010000}"/>
    <cellStyle name="Comma 29 2" xfId="9019" xr:uid="{00000000-0005-0000-0000-000052170000}"/>
    <cellStyle name="Comma 29 3" xfId="9020" xr:uid="{00000000-0005-0000-0000-000053170000}"/>
    <cellStyle name="Comma 29 3 2" xfId="9021" xr:uid="{00000000-0005-0000-0000-000054170000}"/>
    <cellStyle name="Comma 29 4" xfId="9022" xr:uid="{00000000-0005-0000-0000-000055170000}"/>
    <cellStyle name="Comma 29 5" xfId="5459" xr:uid="{00000000-0005-0000-0000-000051170000}"/>
    <cellStyle name="Comma 29 6" xfId="20917" xr:uid="{2757BD19-CA65-4639-952A-E282EFA54C24}"/>
    <cellStyle name="Comma 29 6 2" xfId="35893" xr:uid="{2192582C-0C93-40FF-93E4-8A66DBCFC51D}"/>
    <cellStyle name="Comma 29 7" xfId="28289" xr:uid="{8DF10D99-0766-45EF-81D3-2B7CFF7C7389}"/>
    <cellStyle name="Comma 3" xfId="400" xr:uid="{00000000-0005-0000-0000-000002010000}"/>
    <cellStyle name="Comma 3 2" xfId="401" xr:uid="{00000000-0005-0000-0000-000003010000}"/>
    <cellStyle name="Comma 3 2 2" xfId="9023" xr:uid="{00000000-0005-0000-0000-000058170000}"/>
    <cellStyle name="Comma 3 3" xfId="402" xr:uid="{00000000-0005-0000-0000-000004010000}"/>
    <cellStyle name="Comma 3 3 2" xfId="9024" xr:uid="{00000000-0005-0000-0000-00005A170000}"/>
    <cellStyle name="Comma 3 3 2 2" xfId="9025" xr:uid="{00000000-0005-0000-0000-00005B170000}"/>
    <cellStyle name="Comma 3 3 3" xfId="9026" xr:uid="{00000000-0005-0000-0000-00005C170000}"/>
    <cellStyle name="Comma 3 4" xfId="9027" xr:uid="{00000000-0005-0000-0000-00005D170000}"/>
    <cellStyle name="Comma 3 4 2" xfId="9028" xr:uid="{00000000-0005-0000-0000-00005E170000}"/>
    <cellStyle name="Comma 3 4 2 2" xfId="25634" xr:uid="{93A7C356-2741-4193-ABD5-9E232888AD1A}"/>
    <cellStyle name="Comma 3 4 2 2 2" xfId="40605" xr:uid="{6C6121FF-8080-4443-AD57-3437D82175F4}"/>
    <cellStyle name="Comma 3 4 2 3" xfId="33004" xr:uid="{A96D24BA-BD36-4A65-A7E7-0294B8436AC7}"/>
    <cellStyle name="Comma 3 4 3" xfId="9029" xr:uid="{00000000-0005-0000-0000-00005F170000}"/>
    <cellStyle name="Comma 3 4 3 2" xfId="25635" xr:uid="{ED7F70FB-6174-417B-B432-ABBE6619682F}"/>
    <cellStyle name="Comma 3 4 3 2 2" xfId="40606" xr:uid="{0F2551D6-A8D6-4C49-BEED-710EB3A9362F}"/>
    <cellStyle name="Comma 3 4 3 3" xfId="33005" xr:uid="{576CE780-2139-48F9-8797-F3CE481862A3}"/>
    <cellStyle name="Comma 3 5" xfId="9030" xr:uid="{00000000-0005-0000-0000-000060170000}"/>
    <cellStyle name="Comma 3 5 2" xfId="9031" xr:uid="{00000000-0005-0000-0000-000061170000}"/>
    <cellStyle name="Comma 3 5 2 2" xfId="25636" xr:uid="{9D34A72D-BAAD-4817-A631-1C4E5DBA14B7}"/>
    <cellStyle name="Comma 3 5 2 2 2" xfId="40607" xr:uid="{1E7B8EE5-BB77-423C-937D-AA30C2342060}"/>
    <cellStyle name="Comma 3 5 2 3" xfId="33006" xr:uid="{294A2586-C9FE-4E07-8EF4-62FDC0372731}"/>
    <cellStyle name="Comma 3 6" xfId="9032" xr:uid="{00000000-0005-0000-0000-000062170000}"/>
    <cellStyle name="Comma 3 6 2" xfId="9033" xr:uid="{00000000-0005-0000-0000-000063170000}"/>
    <cellStyle name="Comma 3 6 2 2" xfId="25637" xr:uid="{0F68D8CE-2094-4F0E-89EA-B56406711CAC}"/>
    <cellStyle name="Comma 3 6 2 2 2" xfId="40608" xr:uid="{981C54A0-5DA0-45AA-AFC3-0AC038D0DB2C}"/>
    <cellStyle name="Comma 3 6 2 3" xfId="33007" xr:uid="{75BD795E-907A-48D8-9EA2-60703D90828E}"/>
    <cellStyle name="Comma 3 7" xfId="20545" xr:uid="{3F226CB6-D172-4072-A9EC-B164386A84B9}"/>
    <cellStyle name="Comma 30" xfId="2961" xr:uid="{00000000-0005-0000-0000-000005010000}"/>
    <cellStyle name="Comma 30 2" xfId="9034" xr:uid="{00000000-0005-0000-0000-000065170000}"/>
    <cellStyle name="Comma 30 3" xfId="9035" xr:uid="{00000000-0005-0000-0000-000066170000}"/>
    <cellStyle name="Comma 30 3 2" xfId="9036" xr:uid="{00000000-0005-0000-0000-000067170000}"/>
    <cellStyle name="Comma 30 4" xfId="9037" xr:uid="{00000000-0005-0000-0000-000068170000}"/>
    <cellStyle name="Comma 30 5" xfId="5458" xr:uid="{00000000-0005-0000-0000-000064170000}"/>
    <cellStyle name="Comma 30 6" xfId="20914" xr:uid="{E43A729C-A4F9-4B18-BE26-49B1E4E237E1}"/>
    <cellStyle name="Comma 30 6 2" xfId="35890" xr:uid="{53DA27B2-8F40-4E73-ACC1-42459F135D60}"/>
    <cellStyle name="Comma 30 7" xfId="28286" xr:uid="{9247CC6C-8DC8-48FB-8AC9-5F354102A4B7}"/>
    <cellStyle name="Comma 31" xfId="2958" xr:uid="{00000000-0005-0000-0000-000006010000}"/>
    <cellStyle name="Comma 31 2" xfId="9038" xr:uid="{00000000-0005-0000-0000-00006A170000}"/>
    <cellStyle name="Comma 31 3" xfId="9039" xr:uid="{00000000-0005-0000-0000-00006B170000}"/>
    <cellStyle name="Comma 31 3 2" xfId="9040" xr:uid="{00000000-0005-0000-0000-00006C170000}"/>
    <cellStyle name="Comma 31 4" xfId="9041" xr:uid="{00000000-0005-0000-0000-00006D170000}"/>
    <cellStyle name="Comma 31 5" xfId="5457" xr:uid="{00000000-0005-0000-0000-000069170000}"/>
    <cellStyle name="Comma 31 6" xfId="20911" xr:uid="{F62A52EB-A2EA-4AFF-8BBC-CAD375A40FDD}"/>
    <cellStyle name="Comma 31 6 2" xfId="35887" xr:uid="{CC4455D7-AED2-4591-85D4-0A2B0BA6E613}"/>
    <cellStyle name="Comma 31 7" xfId="28283" xr:uid="{B28CB9EC-2A18-448B-A0E0-6D56122975A9}"/>
    <cellStyle name="Comma 32" xfId="2955" xr:uid="{00000000-0005-0000-0000-000007010000}"/>
    <cellStyle name="Comma 32 2" xfId="9042" xr:uid="{00000000-0005-0000-0000-00006F170000}"/>
    <cellStyle name="Comma 32 3" xfId="9043" xr:uid="{00000000-0005-0000-0000-000070170000}"/>
    <cellStyle name="Comma 32 3 2" xfId="9044" xr:uid="{00000000-0005-0000-0000-000071170000}"/>
    <cellStyle name="Comma 32 4" xfId="9045" xr:uid="{00000000-0005-0000-0000-000072170000}"/>
    <cellStyle name="Comma 32 5" xfId="5456" xr:uid="{00000000-0005-0000-0000-00006E170000}"/>
    <cellStyle name="Comma 32 6" xfId="20908" xr:uid="{A0F5EAC6-6D68-4FAA-AB12-5EE29B61E093}"/>
    <cellStyle name="Comma 32 6 2" xfId="35884" xr:uid="{71A9A716-BF3F-4B62-AB9E-E84FE5BE405D}"/>
    <cellStyle name="Comma 32 7" xfId="28280" xr:uid="{866E7670-9C75-4D42-B881-CC92C7D19B41}"/>
    <cellStyle name="Comma 33" xfId="2952" xr:uid="{00000000-0005-0000-0000-000008010000}"/>
    <cellStyle name="Comma 33 2" xfId="9046" xr:uid="{00000000-0005-0000-0000-000074170000}"/>
    <cellStyle name="Comma 33 3" xfId="9047" xr:uid="{00000000-0005-0000-0000-000075170000}"/>
    <cellStyle name="Comma 33 3 2" xfId="9048" xr:uid="{00000000-0005-0000-0000-000076170000}"/>
    <cellStyle name="Comma 33 4" xfId="9049" xr:uid="{00000000-0005-0000-0000-000077170000}"/>
    <cellStyle name="Comma 33 5" xfId="5455" xr:uid="{00000000-0005-0000-0000-000073170000}"/>
    <cellStyle name="Comma 33 6" xfId="20905" xr:uid="{C9689BEA-53F0-4DCF-AFAF-44B9DBAC3405}"/>
    <cellStyle name="Comma 33 6 2" xfId="35881" xr:uid="{D2FC454D-FE32-4807-8D63-23FFFD772913}"/>
    <cellStyle name="Comma 33 7" xfId="28277" xr:uid="{279B4AE6-3DEF-4549-AD43-9D64181DAB5B}"/>
    <cellStyle name="Comma 34" xfId="2947" xr:uid="{00000000-0005-0000-0000-000009010000}"/>
    <cellStyle name="Comma 34 2" xfId="9050" xr:uid="{00000000-0005-0000-0000-000079170000}"/>
    <cellStyle name="Comma 34 3" xfId="9051" xr:uid="{00000000-0005-0000-0000-00007A170000}"/>
    <cellStyle name="Comma 34 3 2" xfId="9052" xr:uid="{00000000-0005-0000-0000-00007B170000}"/>
    <cellStyle name="Comma 34 3 3" xfId="25638" xr:uid="{4D2481B8-63F7-4668-B846-CDAC92091493}"/>
    <cellStyle name="Comma 34 3 3 2" xfId="40609" xr:uid="{E1080532-12E6-40BF-B7CE-35EDCD8CC12F}"/>
    <cellStyle name="Comma 34 3 4" xfId="33008" xr:uid="{4834F00C-91C2-4658-86C0-E52A44230464}"/>
    <cellStyle name="Comma 34 4" xfId="9053" xr:uid="{00000000-0005-0000-0000-00007C170000}"/>
    <cellStyle name="Comma 34 4 2" xfId="25639" xr:uid="{8C5205E9-3BDE-459D-8ECB-738528707730}"/>
    <cellStyle name="Comma 34 4 2 2" xfId="40610" xr:uid="{3DE5C1A0-EB0E-4CC9-A159-2868D5CF1AA4}"/>
    <cellStyle name="Comma 34 4 3" xfId="33009" xr:uid="{DE7FC02C-80E5-4288-ABC7-FCE6C094E8D4}"/>
    <cellStyle name="Comma 34 5" xfId="9054" xr:uid="{00000000-0005-0000-0000-00007D170000}"/>
    <cellStyle name="Comma 34 6" xfId="9055" xr:uid="{00000000-0005-0000-0000-00007E170000}"/>
    <cellStyle name="Comma 34 7" xfId="5454" xr:uid="{00000000-0005-0000-0000-000078170000}"/>
    <cellStyle name="Comma 34 8" xfId="20900" xr:uid="{00252C2A-36E8-48BE-9A38-0228DB516893}"/>
    <cellStyle name="Comma 34 8 2" xfId="35876" xr:uid="{13E0F4AE-DE25-474F-9C84-2D9D9F7C59FB}"/>
    <cellStyle name="Comma 34 9" xfId="28272" xr:uid="{3180EE3D-3264-4E51-94A0-3AB9850A8FE9}"/>
    <cellStyle name="Comma 35" xfId="2945" xr:uid="{00000000-0005-0000-0000-00000A010000}"/>
    <cellStyle name="Comma 35 2" xfId="9056" xr:uid="{00000000-0005-0000-0000-000080170000}"/>
    <cellStyle name="Comma 35 3" xfId="9057" xr:uid="{00000000-0005-0000-0000-000081170000}"/>
    <cellStyle name="Comma 35 3 2" xfId="9058" xr:uid="{00000000-0005-0000-0000-000082170000}"/>
    <cellStyle name="Comma 35 3 3" xfId="25640" xr:uid="{CE10C071-F6B5-46F6-A890-C384EA606719}"/>
    <cellStyle name="Comma 35 3 3 2" xfId="40611" xr:uid="{DF36434A-D968-4084-B52A-B0ACA493602C}"/>
    <cellStyle name="Comma 35 3 4" xfId="33010" xr:uid="{1D6FA062-AE69-4928-878C-811C59C3269F}"/>
    <cellStyle name="Comma 35 4" xfId="9059" xr:uid="{00000000-0005-0000-0000-000083170000}"/>
    <cellStyle name="Comma 35 4 2" xfId="25641" xr:uid="{305E421E-2FEF-473C-B049-7EA7E30D40C1}"/>
    <cellStyle name="Comma 35 4 2 2" xfId="40612" xr:uid="{6B9EBCB0-19B4-424A-9F10-DBCD640E4E89}"/>
    <cellStyle name="Comma 35 4 3" xfId="33011" xr:uid="{34101A3C-00B2-4582-A1E3-E6CD3911950D}"/>
    <cellStyle name="Comma 35 5" xfId="9060" xr:uid="{00000000-0005-0000-0000-000084170000}"/>
    <cellStyle name="Comma 35 6" xfId="9061" xr:uid="{00000000-0005-0000-0000-000085170000}"/>
    <cellStyle name="Comma 35 7" xfId="5544" xr:uid="{00000000-0005-0000-0000-00007F170000}"/>
    <cellStyle name="Comma 35 8" xfId="20898" xr:uid="{01524B74-E4C3-4CDD-8499-9DB0272E6D5D}"/>
    <cellStyle name="Comma 35 8 2" xfId="35874" xr:uid="{B08472C4-A029-4B36-93CA-D7EEFF926C3B}"/>
    <cellStyle name="Comma 35 9" xfId="28270" xr:uid="{FBFDB82B-B6FE-451C-8209-2618E4698E91}"/>
    <cellStyle name="Comma 36" xfId="5453" xr:uid="{00000000-0005-0000-0000-000086170000}"/>
    <cellStyle name="Comma 36 2" xfId="9062" xr:uid="{00000000-0005-0000-0000-000087170000}"/>
    <cellStyle name="Comma 36 3" xfId="9063" xr:uid="{00000000-0005-0000-0000-000088170000}"/>
    <cellStyle name="Comma 36 3 2" xfId="9064" xr:uid="{00000000-0005-0000-0000-000089170000}"/>
    <cellStyle name="Comma 36 3 3" xfId="25642" xr:uid="{AF1F1BB2-2D8C-4C70-9AE9-F434E1023401}"/>
    <cellStyle name="Comma 36 3 3 2" xfId="40613" xr:uid="{9CAD72DB-0A99-46FB-8543-9C187E661FB1}"/>
    <cellStyle name="Comma 36 3 4" xfId="33012" xr:uid="{93AAF27C-ADEB-4EA7-B780-B6DB0CCEC07E}"/>
    <cellStyle name="Comma 36 4" xfId="9065" xr:uid="{00000000-0005-0000-0000-00008A170000}"/>
    <cellStyle name="Comma 36 4 2" xfId="25643" xr:uid="{C5C72818-CB19-49DE-AE3C-F865E026AA97}"/>
    <cellStyle name="Comma 36 4 2 2" xfId="40614" xr:uid="{22A02EC4-0226-4A2C-9F0A-8981AB3657D6}"/>
    <cellStyle name="Comma 36 4 3" xfId="33013" xr:uid="{EB0B1616-02F2-482B-B1D3-5BC59CEBA984}"/>
    <cellStyle name="Comma 36 5" xfId="9066" xr:uid="{00000000-0005-0000-0000-00008B170000}"/>
    <cellStyle name="Comma 36 6" xfId="9067" xr:uid="{00000000-0005-0000-0000-00008C170000}"/>
    <cellStyle name="Comma 37" xfId="5452" xr:uid="{00000000-0005-0000-0000-00008D170000}"/>
    <cellStyle name="Comma 37 2" xfId="9068" xr:uid="{00000000-0005-0000-0000-00008E170000}"/>
    <cellStyle name="Comma 37 3" xfId="9069" xr:uid="{00000000-0005-0000-0000-00008F170000}"/>
    <cellStyle name="Comma 37 3 2" xfId="9070" xr:uid="{00000000-0005-0000-0000-000090170000}"/>
    <cellStyle name="Comma 37 3 3" xfId="25644" xr:uid="{5BB2688E-D69C-480A-94CA-60675C342C84}"/>
    <cellStyle name="Comma 37 3 3 2" xfId="40615" xr:uid="{F7C3C4E4-6EED-47C1-B350-DEAD12F03568}"/>
    <cellStyle name="Comma 37 3 4" xfId="33014" xr:uid="{5A97480E-6A33-4581-9F84-DC1DAD7454B1}"/>
    <cellStyle name="Comma 37 4" xfId="9071" xr:uid="{00000000-0005-0000-0000-000091170000}"/>
    <cellStyle name="Comma 37 4 2" xfId="25645" xr:uid="{0DDD86BD-BB68-44DE-ACF7-1A63A9DFCBB3}"/>
    <cellStyle name="Comma 37 4 2 2" xfId="40616" xr:uid="{A1608558-AAF3-4725-8B98-403C2D09710E}"/>
    <cellStyle name="Comma 37 4 3" xfId="33015" xr:uid="{AE728C9B-F06E-4FF0-824D-96E3A3836655}"/>
    <cellStyle name="Comma 37 5" xfId="9072" xr:uid="{00000000-0005-0000-0000-000092170000}"/>
    <cellStyle name="Comma 37 6" xfId="9073" xr:uid="{00000000-0005-0000-0000-000093170000}"/>
    <cellStyle name="Comma 38" xfId="5451" xr:uid="{00000000-0005-0000-0000-000094170000}"/>
    <cellStyle name="Comma 38 2" xfId="9074" xr:uid="{00000000-0005-0000-0000-000095170000}"/>
    <cellStyle name="Comma 38 3" xfId="9075" xr:uid="{00000000-0005-0000-0000-000096170000}"/>
    <cellStyle name="Comma 38 3 2" xfId="9076" xr:uid="{00000000-0005-0000-0000-000097170000}"/>
    <cellStyle name="Comma 38 3 3" xfId="25646" xr:uid="{321621FA-2428-4E0F-9DAB-09621056C310}"/>
    <cellStyle name="Comma 38 3 3 2" xfId="40617" xr:uid="{947DE60D-C1A4-4F6F-819D-5A736FEBAD9D}"/>
    <cellStyle name="Comma 38 3 4" xfId="33016" xr:uid="{73791289-FC4E-425C-B7FA-08FC891ACA38}"/>
    <cellStyle name="Comma 38 4" xfId="9077" xr:uid="{00000000-0005-0000-0000-000098170000}"/>
    <cellStyle name="Comma 38 4 2" xfId="25647" xr:uid="{77472C55-87CF-4973-870B-F831AF3D6EC9}"/>
    <cellStyle name="Comma 38 4 2 2" xfId="40618" xr:uid="{E78D4F3B-FB81-4CC3-BCA0-B5A87ADC2475}"/>
    <cellStyle name="Comma 38 4 3" xfId="33017" xr:uid="{63F60198-2904-4CDC-B73C-7E8E704C93AA}"/>
    <cellStyle name="Comma 38 5" xfId="9078" xr:uid="{00000000-0005-0000-0000-000099170000}"/>
    <cellStyle name="Comma 38 6" xfId="9079" xr:uid="{00000000-0005-0000-0000-00009A170000}"/>
    <cellStyle name="Comma 39" xfId="5450" xr:uid="{00000000-0005-0000-0000-00009B170000}"/>
    <cellStyle name="Comma 39 2" xfId="9080" xr:uid="{00000000-0005-0000-0000-00009C170000}"/>
    <cellStyle name="Comma 39 2 2" xfId="9081" xr:uid="{00000000-0005-0000-0000-00009D170000}"/>
    <cellStyle name="Comma 39 2 2 2" xfId="9082" xr:uid="{00000000-0005-0000-0000-00009E170000}"/>
    <cellStyle name="Comma 39 2 2 2 2" xfId="9083" xr:uid="{00000000-0005-0000-0000-00009F170000}"/>
    <cellStyle name="Comma 39 2 2 2 3" xfId="9084" xr:uid="{00000000-0005-0000-0000-0000A0170000}"/>
    <cellStyle name="Comma 39 2 2 2 3 2" xfId="25648" xr:uid="{1FC4646B-E56A-4860-8569-BCCA04336971}"/>
    <cellStyle name="Comma 39 2 2 2 3 2 2" xfId="40619" xr:uid="{590F0E3C-790A-401D-A9E8-542BE68B4C14}"/>
    <cellStyle name="Comma 39 2 2 2 3 3" xfId="33018" xr:uid="{44D25BB1-DB5A-4700-ABC8-91837FCF62EE}"/>
    <cellStyle name="Comma 39 2 2 3" xfId="9085" xr:uid="{00000000-0005-0000-0000-0000A1170000}"/>
    <cellStyle name="Comma 39 2 2 4" xfId="9086" xr:uid="{00000000-0005-0000-0000-0000A2170000}"/>
    <cellStyle name="Comma 39 2 2 4 2" xfId="25649" xr:uid="{787290CF-5925-4E23-9487-093343C97BA1}"/>
    <cellStyle name="Comma 39 2 2 4 2 2" xfId="40620" xr:uid="{CE504D12-B7BD-446C-ACAE-4945E59647B8}"/>
    <cellStyle name="Comma 39 2 2 4 3" xfId="33019" xr:uid="{CF68608A-E2EB-4519-971A-D4EBB9D790B5}"/>
    <cellStyle name="Comma 39 2 3" xfId="9087" xr:uid="{00000000-0005-0000-0000-0000A3170000}"/>
    <cellStyle name="Comma 39 2 3 2" xfId="9088" xr:uid="{00000000-0005-0000-0000-0000A4170000}"/>
    <cellStyle name="Comma 39 2 4" xfId="9089" xr:uid="{00000000-0005-0000-0000-0000A5170000}"/>
    <cellStyle name="Comma 39 2 5" xfId="9090" xr:uid="{00000000-0005-0000-0000-0000A6170000}"/>
    <cellStyle name="Comma 39 2 5 2" xfId="9091" xr:uid="{00000000-0005-0000-0000-0000A7170000}"/>
    <cellStyle name="Comma 39 2 6" xfId="9092" xr:uid="{00000000-0005-0000-0000-0000A8170000}"/>
    <cellStyle name="Comma 39 2 6 2" xfId="9093" xr:uid="{00000000-0005-0000-0000-0000A9170000}"/>
    <cellStyle name="Comma 39 2 6 2 2" xfId="9094" xr:uid="{00000000-0005-0000-0000-0000AA170000}"/>
    <cellStyle name="Comma 39 2 6 3" xfId="9095" xr:uid="{00000000-0005-0000-0000-0000AB170000}"/>
    <cellStyle name="Comma 39 2 6 3 2" xfId="9096" xr:uid="{00000000-0005-0000-0000-0000AC170000}"/>
    <cellStyle name="Comma 39 2 6 3 3" xfId="25650" xr:uid="{5A49F220-2DE4-4BA4-B128-7759BD873194}"/>
    <cellStyle name="Comma 39 2 6 3 3 2" xfId="40621" xr:uid="{CD6D0FDE-51C0-4B9C-9ED3-0657D4B66BF6}"/>
    <cellStyle name="Comma 39 2 6 3 4" xfId="33020" xr:uid="{4ED8DF9C-9265-4057-BD9C-7074CC64A824}"/>
    <cellStyle name="Comma 39 2 7" xfId="9097" xr:uid="{00000000-0005-0000-0000-0000AD170000}"/>
    <cellStyle name="Comma 39 2 8" xfId="9098" xr:uid="{00000000-0005-0000-0000-0000AE170000}"/>
    <cellStyle name="Comma 39 3" xfId="9099" xr:uid="{00000000-0005-0000-0000-0000AF170000}"/>
    <cellStyle name="Comma 39 3 2" xfId="9100" xr:uid="{00000000-0005-0000-0000-0000B0170000}"/>
    <cellStyle name="Comma 39 3 3" xfId="9101" xr:uid="{00000000-0005-0000-0000-0000B1170000}"/>
    <cellStyle name="Comma 39 3 4" xfId="9102" xr:uid="{00000000-0005-0000-0000-0000B2170000}"/>
    <cellStyle name="Comma 39 3 4 2" xfId="25651" xr:uid="{50C2C8AB-B872-497B-A2CC-59CAA5E4F832}"/>
    <cellStyle name="Comma 39 3 4 2 2" xfId="40622" xr:uid="{1E86C0FB-1AB6-46CB-9F32-F5C0E77DD097}"/>
    <cellStyle name="Comma 39 3 4 3" xfId="33021" xr:uid="{C1307C6A-527C-427B-8B18-DC17B6A730B0}"/>
    <cellStyle name="Comma 39 4" xfId="9103" xr:uid="{00000000-0005-0000-0000-0000B3170000}"/>
    <cellStyle name="Comma 39 4 2" xfId="9104" xr:uid="{00000000-0005-0000-0000-0000B4170000}"/>
    <cellStyle name="Comma 39 4 3" xfId="9105" xr:uid="{00000000-0005-0000-0000-0000B5170000}"/>
    <cellStyle name="Comma 39 4 4" xfId="9106" xr:uid="{00000000-0005-0000-0000-0000B6170000}"/>
    <cellStyle name="Comma 39 4 4 2" xfId="25652" xr:uid="{8624A8FE-A567-430D-9DF5-254BF4C2AFC7}"/>
    <cellStyle name="Comma 39 4 4 2 2" xfId="40623" xr:uid="{25557DCB-D340-43A4-978E-C4118A518604}"/>
    <cellStyle name="Comma 39 4 4 3" xfId="33022" xr:uid="{4FFBE9FE-5040-4BBB-8579-ADB99862333B}"/>
    <cellStyle name="Comma 39 5" xfId="9107" xr:uid="{00000000-0005-0000-0000-0000B7170000}"/>
    <cellStyle name="Comma 39 5 2" xfId="9108" xr:uid="{00000000-0005-0000-0000-0000B8170000}"/>
    <cellStyle name="Comma 39 5 3" xfId="9109" xr:uid="{00000000-0005-0000-0000-0000B9170000}"/>
    <cellStyle name="Comma 39 5 4" xfId="9110" xr:uid="{00000000-0005-0000-0000-0000BA170000}"/>
    <cellStyle name="Comma 39 6" xfId="9111" xr:uid="{00000000-0005-0000-0000-0000BB170000}"/>
    <cellStyle name="Comma 39 6 2" xfId="9112" xr:uid="{00000000-0005-0000-0000-0000BC170000}"/>
    <cellStyle name="Comma 39 6 2 2" xfId="9113" xr:uid="{00000000-0005-0000-0000-0000BD170000}"/>
    <cellStyle name="Comma 39 6 3" xfId="9114" xr:uid="{00000000-0005-0000-0000-0000BE170000}"/>
    <cellStyle name="Comma 39 6 3 2" xfId="9115" xr:uid="{00000000-0005-0000-0000-0000BF170000}"/>
    <cellStyle name="Comma 39 6 3 3" xfId="25653" xr:uid="{84DE19FD-5C54-4E62-BD31-8154D23C2A8F}"/>
    <cellStyle name="Comma 39 6 3 3 2" xfId="40624" xr:uid="{F41F74D0-49B4-4FD0-939A-1BC6500F32DC}"/>
    <cellStyle name="Comma 39 6 3 4" xfId="33023" xr:uid="{6653FF52-890F-456D-9CAA-804C52938237}"/>
    <cellStyle name="Comma 39 7" xfId="9116" xr:uid="{00000000-0005-0000-0000-0000C0170000}"/>
    <cellStyle name="Comma 39 8" xfId="9117" xr:uid="{00000000-0005-0000-0000-0000C1170000}"/>
    <cellStyle name="Comma 39 9" xfId="9118" xr:uid="{00000000-0005-0000-0000-0000C2170000}"/>
    <cellStyle name="Comma 4" xfId="403" xr:uid="{00000000-0005-0000-0000-00000B010000}"/>
    <cellStyle name="Comma 4 10" xfId="5449" xr:uid="{00000000-0005-0000-0000-0000C3170000}"/>
    <cellStyle name="Comma 4 2" xfId="404" xr:uid="{00000000-0005-0000-0000-00000C010000}"/>
    <cellStyle name="Comma 4 2 2" xfId="9119" xr:uid="{00000000-0005-0000-0000-0000C5170000}"/>
    <cellStyle name="Comma 4 2 2 2" xfId="9120" xr:uid="{00000000-0005-0000-0000-0000C6170000}"/>
    <cellStyle name="Comma 4 2 2 3" xfId="9121" xr:uid="{00000000-0005-0000-0000-0000C7170000}"/>
    <cellStyle name="Comma 4 2 3" xfId="9122" xr:uid="{00000000-0005-0000-0000-0000C8170000}"/>
    <cellStyle name="Comma 4 2 4" xfId="9123" xr:uid="{00000000-0005-0000-0000-0000C9170000}"/>
    <cellStyle name="Comma 4 2 5" xfId="5448" xr:uid="{00000000-0005-0000-0000-0000C4170000}"/>
    <cellStyle name="Comma 4 3" xfId="405" xr:uid="{00000000-0005-0000-0000-00000D010000}"/>
    <cellStyle name="Comma 4 3 2" xfId="9124" xr:uid="{00000000-0005-0000-0000-0000CA170000}"/>
    <cellStyle name="Comma 4 4" xfId="9125" xr:uid="{00000000-0005-0000-0000-0000CB170000}"/>
    <cellStyle name="Comma 4 4 2" xfId="9126" xr:uid="{00000000-0005-0000-0000-0000CC170000}"/>
    <cellStyle name="Comma 4 5" xfId="9127" xr:uid="{00000000-0005-0000-0000-0000CD170000}"/>
    <cellStyle name="Comma 4 6" xfId="9128" xr:uid="{00000000-0005-0000-0000-0000CE170000}"/>
    <cellStyle name="Comma 4 6 2" xfId="9129" xr:uid="{00000000-0005-0000-0000-0000CF170000}"/>
    <cellStyle name="Comma 4 6 2 2" xfId="9130" xr:uid="{00000000-0005-0000-0000-0000D0170000}"/>
    <cellStyle name="Comma 4 6 3" xfId="9131" xr:uid="{00000000-0005-0000-0000-0000D1170000}"/>
    <cellStyle name="Comma 4 6 4" xfId="9132" xr:uid="{00000000-0005-0000-0000-0000D2170000}"/>
    <cellStyle name="Comma 4 6 4 2" xfId="9133" xr:uid="{00000000-0005-0000-0000-0000D3170000}"/>
    <cellStyle name="Comma 4 6 5" xfId="9134" xr:uid="{00000000-0005-0000-0000-0000D4170000}"/>
    <cellStyle name="Comma 4 6 5 2" xfId="9135" xr:uid="{00000000-0005-0000-0000-0000D5170000}"/>
    <cellStyle name="Comma 4 6 5 2 2" xfId="9136" xr:uid="{00000000-0005-0000-0000-0000D6170000}"/>
    <cellStyle name="Comma 4 6 5 3" xfId="9137" xr:uid="{00000000-0005-0000-0000-0000D7170000}"/>
    <cellStyle name="Comma 4 6 5 3 2" xfId="9138" xr:uid="{00000000-0005-0000-0000-0000D8170000}"/>
    <cellStyle name="Comma 4 6 5 3 3" xfId="25654" xr:uid="{9D17FE20-40D0-4402-A866-6BB6958590D7}"/>
    <cellStyle name="Comma 4 6 5 3 3 2" xfId="40625" xr:uid="{1F4F34BC-E364-471C-BF46-49C6502898D8}"/>
    <cellStyle name="Comma 4 6 5 3 4" xfId="33024" xr:uid="{3EF719FD-9B5D-4FBC-B8D9-A50B1AAB33D7}"/>
    <cellStyle name="Comma 4 6 6" xfId="9139" xr:uid="{00000000-0005-0000-0000-0000D9170000}"/>
    <cellStyle name="Comma 4 6 7" xfId="9140" xr:uid="{00000000-0005-0000-0000-0000DA170000}"/>
    <cellStyle name="Comma 4 6 8" xfId="9141" xr:uid="{00000000-0005-0000-0000-0000DB170000}"/>
    <cellStyle name="Comma 4 7" xfId="9142" xr:uid="{00000000-0005-0000-0000-0000DC170000}"/>
    <cellStyle name="Comma 4 8" xfId="9143" xr:uid="{00000000-0005-0000-0000-0000DD170000}"/>
    <cellStyle name="Comma 4 9" xfId="9144" xr:uid="{00000000-0005-0000-0000-0000DE170000}"/>
    <cellStyle name="Comma 4_App b.3 Unspent_" xfId="406" xr:uid="{00000000-0005-0000-0000-00000E010000}"/>
    <cellStyle name="Comma 40" xfId="5447" xr:uid="{00000000-0005-0000-0000-0000DF170000}"/>
    <cellStyle name="Comma 40 2" xfId="9145" xr:uid="{00000000-0005-0000-0000-0000E0170000}"/>
    <cellStyle name="Comma 40 2 2" xfId="9146" xr:uid="{00000000-0005-0000-0000-0000E1170000}"/>
    <cellStyle name="Comma 40 2 2 2" xfId="9147" xr:uid="{00000000-0005-0000-0000-0000E2170000}"/>
    <cellStyle name="Comma 40 2 2 2 2" xfId="9148" xr:uid="{00000000-0005-0000-0000-0000E3170000}"/>
    <cellStyle name="Comma 40 2 2 2 3" xfId="9149" xr:uid="{00000000-0005-0000-0000-0000E4170000}"/>
    <cellStyle name="Comma 40 2 2 2 3 2" xfId="25655" xr:uid="{A4B806BE-9B62-4B4D-9931-EDAC45799858}"/>
    <cellStyle name="Comma 40 2 2 2 3 2 2" xfId="40626" xr:uid="{EE3C66A5-8660-488E-B65C-3039267ADB85}"/>
    <cellStyle name="Comma 40 2 2 2 3 3" xfId="33025" xr:uid="{4576A75C-AF2E-4C85-AE28-03ECB1619E76}"/>
    <cellStyle name="Comma 40 2 2 3" xfId="9150" xr:uid="{00000000-0005-0000-0000-0000E5170000}"/>
    <cellStyle name="Comma 40 2 2 4" xfId="9151" xr:uid="{00000000-0005-0000-0000-0000E6170000}"/>
    <cellStyle name="Comma 40 2 2 4 2" xfId="25656" xr:uid="{142BA1F2-B528-450D-9B54-C348389256B7}"/>
    <cellStyle name="Comma 40 2 2 4 2 2" xfId="40627" xr:uid="{30F88214-DA28-4D07-8D29-6C3ABBA944C1}"/>
    <cellStyle name="Comma 40 2 2 4 3" xfId="33026" xr:uid="{0174EE11-8CF3-4751-89EF-636BCD143CD1}"/>
    <cellStyle name="Comma 40 2 3" xfId="9152" xr:uid="{00000000-0005-0000-0000-0000E7170000}"/>
    <cellStyle name="Comma 40 2 3 2" xfId="9153" xr:uid="{00000000-0005-0000-0000-0000E8170000}"/>
    <cellStyle name="Comma 40 2 4" xfId="9154" xr:uid="{00000000-0005-0000-0000-0000E9170000}"/>
    <cellStyle name="Comma 40 2 5" xfId="9155" xr:uid="{00000000-0005-0000-0000-0000EA170000}"/>
    <cellStyle name="Comma 40 2 5 2" xfId="9156" xr:uid="{00000000-0005-0000-0000-0000EB170000}"/>
    <cellStyle name="Comma 40 2 6" xfId="9157" xr:uid="{00000000-0005-0000-0000-0000EC170000}"/>
    <cellStyle name="Comma 40 2 6 2" xfId="9158" xr:uid="{00000000-0005-0000-0000-0000ED170000}"/>
    <cellStyle name="Comma 40 2 6 2 2" xfId="9159" xr:uid="{00000000-0005-0000-0000-0000EE170000}"/>
    <cellStyle name="Comma 40 2 6 3" xfId="9160" xr:uid="{00000000-0005-0000-0000-0000EF170000}"/>
    <cellStyle name="Comma 40 2 6 3 2" xfId="9161" xr:uid="{00000000-0005-0000-0000-0000F0170000}"/>
    <cellStyle name="Comma 40 2 6 3 3" xfId="25657" xr:uid="{1BED1501-EE00-457B-B249-EDD56609944E}"/>
    <cellStyle name="Comma 40 2 6 3 3 2" xfId="40628" xr:uid="{1A6F9737-8391-47E8-9251-48DAD5C1576A}"/>
    <cellStyle name="Comma 40 2 6 3 4" xfId="33027" xr:uid="{9B398931-0966-4827-93CA-4E2368A76CCF}"/>
    <cellStyle name="Comma 40 2 7" xfId="9162" xr:uid="{00000000-0005-0000-0000-0000F1170000}"/>
    <cellStyle name="Comma 40 2 8" xfId="9163" xr:uid="{00000000-0005-0000-0000-0000F2170000}"/>
    <cellStyle name="Comma 40 3" xfId="9164" xr:uid="{00000000-0005-0000-0000-0000F3170000}"/>
    <cellStyle name="Comma 40 3 2" xfId="9165" xr:uid="{00000000-0005-0000-0000-0000F4170000}"/>
    <cellStyle name="Comma 40 3 3" xfId="9166" xr:uid="{00000000-0005-0000-0000-0000F5170000}"/>
    <cellStyle name="Comma 40 3 4" xfId="9167" xr:uid="{00000000-0005-0000-0000-0000F6170000}"/>
    <cellStyle name="Comma 40 3 4 2" xfId="25658" xr:uid="{FEB05CD7-0B03-4BA7-9CFF-8168664094BB}"/>
    <cellStyle name="Comma 40 3 4 2 2" xfId="40629" xr:uid="{7C85E434-5A7F-408D-B931-53CEA66F8C89}"/>
    <cellStyle name="Comma 40 3 4 3" xfId="33028" xr:uid="{260D2264-4D69-4D6B-97AC-B96FF4B82F02}"/>
    <cellStyle name="Comma 40 4" xfId="9168" xr:uid="{00000000-0005-0000-0000-0000F7170000}"/>
    <cellStyle name="Comma 40 4 2" xfId="9169" xr:uid="{00000000-0005-0000-0000-0000F8170000}"/>
    <cellStyle name="Comma 40 4 3" xfId="9170" xr:uid="{00000000-0005-0000-0000-0000F9170000}"/>
    <cellStyle name="Comma 40 4 4" xfId="9171" xr:uid="{00000000-0005-0000-0000-0000FA170000}"/>
    <cellStyle name="Comma 40 4 4 2" xfId="25659" xr:uid="{492FD78E-AB09-41D0-A91B-F6ED4568ED4A}"/>
    <cellStyle name="Comma 40 4 4 2 2" xfId="40630" xr:uid="{34B5084A-DAF7-43C0-BAAD-9F7873EC5CFC}"/>
    <cellStyle name="Comma 40 4 4 3" xfId="33029" xr:uid="{3620C2ED-6D2B-4A3F-B1BB-D79E5DA98861}"/>
    <cellStyle name="Comma 40 5" xfId="9172" xr:uid="{00000000-0005-0000-0000-0000FB170000}"/>
    <cellStyle name="Comma 40 5 2" xfId="9173" xr:uid="{00000000-0005-0000-0000-0000FC170000}"/>
    <cellStyle name="Comma 40 5 3" xfId="9174" xr:uid="{00000000-0005-0000-0000-0000FD170000}"/>
    <cellStyle name="Comma 40 5 4" xfId="9175" xr:uid="{00000000-0005-0000-0000-0000FE170000}"/>
    <cellStyle name="Comma 40 6" xfId="9176" xr:uid="{00000000-0005-0000-0000-0000FF170000}"/>
    <cellStyle name="Comma 40 6 2" xfId="9177" xr:uid="{00000000-0005-0000-0000-000000180000}"/>
    <cellStyle name="Comma 40 6 2 2" xfId="9178" xr:uid="{00000000-0005-0000-0000-000001180000}"/>
    <cellStyle name="Comma 40 6 3" xfId="9179" xr:uid="{00000000-0005-0000-0000-000002180000}"/>
    <cellStyle name="Comma 40 6 3 2" xfId="9180" xr:uid="{00000000-0005-0000-0000-000003180000}"/>
    <cellStyle name="Comma 40 6 3 3" xfId="25660" xr:uid="{CF85BB16-D7E6-4691-9C33-3C50B4D3BF8F}"/>
    <cellStyle name="Comma 40 6 3 3 2" xfId="40631" xr:uid="{4E801D57-E80A-4CAC-82F8-8DF17B5E83C3}"/>
    <cellStyle name="Comma 40 6 3 4" xfId="33030" xr:uid="{4BE8EACF-3523-47C2-A3F2-70F0C55BDDDC}"/>
    <cellStyle name="Comma 40 7" xfId="9181" xr:uid="{00000000-0005-0000-0000-000004180000}"/>
    <cellStyle name="Comma 41" xfId="5446" xr:uid="{00000000-0005-0000-0000-000005180000}"/>
    <cellStyle name="Comma 41 2" xfId="9182" xr:uid="{00000000-0005-0000-0000-000006180000}"/>
    <cellStyle name="Comma 41 2 2" xfId="9183" xr:uid="{00000000-0005-0000-0000-000007180000}"/>
    <cellStyle name="Comma 41 2 2 2" xfId="9184" xr:uid="{00000000-0005-0000-0000-000008180000}"/>
    <cellStyle name="Comma 41 2 2 2 2" xfId="9185" xr:uid="{00000000-0005-0000-0000-000009180000}"/>
    <cellStyle name="Comma 41 2 2 2 3" xfId="9186" xr:uid="{00000000-0005-0000-0000-00000A180000}"/>
    <cellStyle name="Comma 41 2 2 2 3 2" xfId="25661" xr:uid="{602B25B4-5630-4568-B757-11A88E94DBC2}"/>
    <cellStyle name="Comma 41 2 2 2 3 2 2" xfId="40632" xr:uid="{425D566A-142C-4DF6-B318-744FEEDA5819}"/>
    <cellStyle name="Comma 41 2 2 2 3 3" xfId="33031" xr:uid="{8E9B13F6-2EF4-4A0E-A240-F0C26B160DDE}"/>
    <cellStyle name="Comma 41 2 2 3" xfId="9187" xr:uid="{00000000-0005-0000-0000-00000B180000}"/>
    <cellStyle name="Comma 41 2 2 4" xfId="9188" xr:uid="{00000000-0005-0000-0000-00000C180000}"/>
    <cellStyle name="Comma 41 2 2 4 2" xfId="25662" xr:uid="{BBD7DB39-82D8-4800-BB6F-15155854ECDF}"/>
    <cellStyle name="Comma 41 2 2 4 2 2" xfId="40633" xr:uid="{E48C251C-E4FC-4C7D-AE70-737BB5C4FDC9}"/>
    <cellStyle name="Comma 41 2 2 4 3" xfId="33032" xr:uid="{51CAD37E-9C00-4B3D-90E7-31E0F235BBB1}"/>
    <cellStyle name="Comma 41 2 3" xfId="9189" xr:uid="{00000000-0005-0000-0000-00000D180000}"/>
    <cellStyle name="Comma 41 2 3 2" xfId="9190" xr:uid="{00000000-0005-0000-0000-00000E180000}"/>
    <cellStyle name="Comma 41 2 4" xfId="9191" xr:uid="{00000000-0005-0000-0000-00000F180000}"/>
    <cellStyle name="Comma 41 2 5" xfId="9192" xr:uid="{00000000-0005-0000-0000-000010180000}"/>
    <cellStyle name="Comma 41 2 5 2" xfId="9193" xr:uid="{00000000-0005-0000-0000-000011180000}"/>
    <cellStyle name="Comma 41 2 6" xfId="9194" xr:uid="{00000000-0005-0000-0000-000012180000}"/>
    <cellStyle name="Comma 41 2 6 2" xfId="9195" xr:uid="{00000000-0005-0000-0000-000013180000}"/>
    <cellStyle name="Comma 41 2 6 2 2" xfId="9196" xr:uid="{00000000-0005-0000-0000-000014180000}"/>
    <cellStyle name="Comma 41 2 6 3" xfId="9197" xr:uid="{00000000-0005-0000-0000-000015180000}"/>
    <cellStyle name="Comma 41 2 6 3 2" xfId="9198" xr:uid="{00000000-0005-0000-0000-000016180000}"/>
    <cellStyle name="Comma 41 2 6 3 3" xfId="25663" xr:uid="{F89D3804-22A3-4315-B617-DAFD52BA4C8F}"/>
    <cellStyle name="Comma 41 2 6 3 3 2" xfId="40634" xr:uid="{169F39D6-540C-4887-B817-4C9FE219B7E1}"/>
    <cellStyle name="Comma 41 2 6 3 4" xfId="33033" xr:uid="{C1BC18EA-94EA-4A91-8672-702FB944323A}"/>
    <cellStyle name="Comma 41 2 7" xfId="9199" xr:uid="{00000000-0005-0000-0000-000017180000}"/>
    <cellStyle name="Comma 41 2 8" xfId="9200" xr:uid="{00000000-0005-0000-0000-000018180000}"/>
    <cellStyle name="Comma 41 3" xfId="9201" xr:uid="{00000000-0005-0000-0000-000019180000}"/>
    <cellStyle name="Comma 41 3 2" xfId="9202" xr:uid="{00000000-0005-0000-0000-00001A180000}"/>
    <cellStyle name="Comma 41 3 3" xfId="9203" xr:uid="{00000000-0005-0000-0000-00001B180000}"/>
    <cellStyle name="Comma 41 3 4" xfId="9204" xr:uid="{00000000-0005-0000-0000-00001C180000}"/>
    <cellStyle name="Comma 41 3 4 2" xfId="25664" xr:uid="{E7470C5E-9624-4ACC-A1CB-77E3BB82B3FD}"/>
    <cellStyle name="Comma 41 3 4 2 2" xfId="40635" xr:uid="{AD48815E-3A4A-4E04-AA8A-3126DBE2C97D}"/>
    <cellStyle name="Comma 41 3 4 3" xfId="33034" xr:uid="{95134A03-2C92-4FBE-8A02-553C912B344F}"/>
    <cellStyle name="Comma 41 4" xfId="9205" xr:uid="{00000000-0005-0000-0000-00001D180000}"/>
    <cellStyle name="Comma 41 4 2" xfId="9206" xr:uid="{00000000-0005-0000-0000-00001E180000}"/>
    <cellStyle name="Comma 41 4 3" xfId="9207" xr:uid="{00000000-0005-0000-0000-00001F180000}"/>
    <cellStyle name="Comma 41 4 4" xfId="9208" xr:uid="{00000000-0005-0000-0000-000020180000}"/>
    <cellStyle name="Comma 41 4 4 2" xfId="25665" xr:uid="{E5AC0153-F8A5-4BED-8B8C-0DD09922F768}"/>
    <cellStyle name="Comma 41 4 4 2 2" xfId="40636" xr:uid="{A14A077D-DA20-4692-93A0-8BE580E542BC}"/>
    <cellStyle name="Comma 41 4 4 3" xfId="33035" xr:uid="{05D870D3-1ACE-4CBB-A1DA-8D4BF7BF81F7}"/>
    <cellStyle name="Comma 41 5" xfId="9209" xr:uid="{00000000-0005-0000-0000-000021180000}"/>
    <cellStyle name="Comma 41 5 2" xfId="9210" xr:uid="{00000000-0005-0000-0000-000022180000}"/>
    <cellStyle name="Comma 41 5 3" xfId="9211" xr:uid="{00000000-0005-0000-0000-000023180000}"/>
    <cellStyle name="Comma 41 5 4" xfId="9212" xr:uid="{00000000-0005-0000-0000-000024180000}"/>
    <cellStyle name="Comma 41 6" xfId="9213" xr:uid="{00000000-0005-0000-0000-000025180000}"/>
    <cellStyle name="Comma 41 6 2" xfId="9214" xr:uid="{00000000-0005-0000-0000-000026180000}"/>
    <cellStyle name="Comma 41 6 2 2" xfId="9215" xr:uid="{00000000-0005-0000-0000-000027180000}"/>
    <cellStyle name="Comma 41 6 3" xfId="9216" xr:uid="{00000000-0005-0000-0000-000028180000}"/>
    <cellStyle name="Comma 41 6 3 2" xfId="9217" xr:uid="{00000000-0005-0000-0000-000029180000}"/>
    <cellStyle name="Comma 41 6 3 3" xfId="25666" xr:uid="{1CCB173C-829C-4944-9D16-9F4598472C55}"/>
    <cellStyle name="Comma 41 6 3 3 2" xfId="40637" xr:uid="{0B1979E9-CCF8-4AB7-B7AE-398C8B8DA00A}"/>
    <cellStyle name="Comma 41 6 3 4" xfId="33036" xr:uid="{A3799E73-E60E-441E-8CB6-725A7A08A6D9}"/>
    <cellStyle name="Comma 41 7" xfId="9218" xr:uid="{00000000-0005-0000-0000-00002A180000}"/>
    <cellStyle name="Comma 42" xfId="5543" xr:uid="{00000000-0005-0000-0000-00002B180000}"/>
    <cellStyle name="Comma 42 2" xfId="9219" xr:uid="{00000000-0005-0000-0000-00002C180000}"/>
    <cellStyle name="Comma 42 2 2" xfId="9220" xr:uid="{00000000-0005-0000-0000-00002D180000}"/>
    <cellStyle name="Comma 42 2 2 2" xfId="9221" xr:uid="{00000000-0005-0000-0000-00002E180000}"/>
    <cellStyle name="Comma 42 2 2 3" xfId="9222" xr:uid="{00000000-0005-0000-0000-00002F180000}"/>
    <cellStyle name="Comma 42 2 2 4" xfId="9223" xr:uid="{00000000-0005-0000-0000-000030180000}"/>
    <cellStyle name="Comma 42 2 2 4 2" xfId="25667" xr:uid="{57518CE7-75A0-4DB9-8DE2-BBCD45ECF1FD}"/>
    <cellStyle name="Comma 42 2 2 4 2 2" xfId="40638" xr:uid="{78AF721A-927B-4C00-A17C-6494BAF8990F}"/>
    <cellStyle name="Comma 42 2 2 4 3" xfId="33037" xr:uid="{9520A4A9-6787-47CA-8BF3-EE940C15FAF0}"/>
    <cellStyle name="Comma 42 2 3" xfId="9224" xr:uid="{00000000-0005-0000-0000-000031180000}"/>
    <cellStyle name="Comma 42 2 4" xfId="9225" xr:uid="{00000000-0005-0000-0000-000032180000}"/>
    <cellStyle name="Comma 42 2 4 2" xfId="9226" xr:uid="{00000000-0005-0000-0000-000033180000}"/>
    <cellStyle name="Comma 42 2 5" xfId="9227" xr:uid="{00000000-0005-0000-0000-000034180000}"/>
    <cellStyle name="Comma 42 2 5 2" xfId="9228" xr:uid="{00000000-0005-0000-0000-000035180000}"/>
    <cellStyle name="Comma 42 2 5 2 2" xfId="9229" xr:uid="{00000000-0005-0000-0000-000036180000}"/>
    <cellStyle name="Comma 42 2 5 3" xfId="9230" xr:uid="{00000000-0005-0000-0000-000037180000}"/>
    <cellStyle name="Comma 42 2 5 3 2" xfId="9231" xr:uid="{00000000-0005-0000-0000-000038180000}"/>
    <cellStyle name="Comma 42 2 5 3 3" xfId="25668" xr:uid="{6B45E8B2-02BD-4B19-9AA9-DA12E6DF3938}"/>
    <cellStyle name="Comma 42 2 5 3 3 2" xfId="40639" xr:uid="{41777ADF-55CE-4263-A3B1-16B53433CE16}"/>
    <cellStyle name="Comma 42 2 5 3 4" xfId="33038" xr:uid="{AF54FC94-CAA6-4841-8955-0C60ED4E3FA6}"/>
    <cellStyle name="Comma 42 2 6" xfId="9232" xr:uid="{00000000-0005-0000-0000-000039180000}"/>
    <cellStyle name="Comma 42 2 7" xfId="9233" xr:uid="{00000000-0005-0000-0000-00003A180000}"/>
    <cellStyle name="Comma 42 2 7 2" xfId="25669" xr:uid="{C5E857FF-7B30-4A65-AA40-23B8165A7DC2}"/>
    <cellStyle name="Comma 42 2 7 2 2" xfId="40640" xr:uid="{5F84C494-FF27-4C9C-8689-D6A6B6F55C8A}"/>
    <cellStyle name="Comma 42 2 7 3" xfId="33039" xr:uid="{5711ABCE-07F1-4DF4-9C3C-82C74C93B338}"/>
    <cellStyle name="Comma 42 3" xfId="9234" xr:uid="{00000000-0005-0000-0000-00003B180000}"/>
    <cellStyle name="Comma 42 3 2" xfId="9235" xr:uid="{00000000-0005-0000-0000-00003C180000}"/>
    <cellStyle name="Comma 42 3 3" xfId="9236" xr:uid="{00000000-0005-0000-0000-00003D180000}"/>
    <cellStyle name="Comma 42 3 4" xfId="9237" xr:uid="{00000000-0005-0000-0000-00003E180000}"/>
    <cellStyle name="Comma 42 3 4 2" xfId="25670" xr:uid="{E4EEA8C7-6BF7-45F0-821C-539F4422AAF6}"/>
    <cellStyle name="Comma 42 3 4 2 2" xfId="40641" xr:uid="{B3B41A62-06EC-49C6-AF83-830ACEEDE3F7}"/>
    <cellStyle name="Comma 42 3 4 3" xfId="33040" xr:uid="{CE3C4E7E-755B-4D6D-87ED-AE4FA4A2EF23}"/>
    <cellStyle name="Comma 42 4" xfId="9238" xr:uid="{00000000-0005-0000-0000-00003F180000}"/>
    <cellStyle name="Comma 42 4 2" xfId="9239" xr:uid="{00000000-0005-0000-0000-000040180000}"/>
    <cellStyle name="Comma 42 4 3" xfId="9240" xr:uid="{00000000-0005-0000-0000-000041180000}"/>
    <cellStyle name="Comma 42 4 4" xfId="9241" xr:uid="{00000000-0005-0000-0000-000042180000}"/>
    <cellStyle name="Comma 42 4 4 2" xfId="25671" xr:uid="{7A9DEF15-CF79-4098-BEC8-0C7D4A3A38C6}"/>
    <cellStyle name="Comma 42 4 4 2 2" xfId="40642" xr:uid="{1DF51E20-DADA-4846-A411-3542F8BD7CD3}"/>
    <cellStyle name="Comma 42 4 4 3" xfId="33041" xr:uid="{A0A7E7EA-9A87-4BA4-A865-8D72BF36DF38}"/>
    <cellStyle name="Comma 42 5" xfId="9242" xr:uid="{00000000-0005-0000-0000-000043180000}"/>
    <cellStyle name="Comma 42 5 2" xfId="9243" xr:uid="{00000000-0005-0000-0000-000044180000}"/>
    <cellStyle name="Comma 42 5 3" xfId="9244" xr:uid="{00000000-0005-0000-0000-000045180000}"/>
    <cellStyle name="Comma 42 6" xfId="9245" xr:uid="{00000000-0005-0000-0000-000046180000}"/>
    <cellStyle name="Comma 42 6 2" xfId="9246" xr:uid="{00000000-0005-0000-0000-000047180000}"/>
    <cellStyle name="Comma 42 7" xfId="9247" xr:uid="{00000000-0005-0000-0000-000048180000}"/>
    <cellStyle name="Comma 42 7 2" xfId="9248" xr:uid="{00000000-0005-0000-0000-000049180000}"/>
    <cellStyle name="Comma 42 7 2 2" xfId="9249" xr:uid="{00000000-0005-0000-0000-00004A180000}"/>
    <cellStyle name="Comma 42 7 3" xfId="9250" xr:uid="{00000000-0005-0000-0000-00004B180000}"/>
    <cellStyle name="Comma 42 7 3 2" xfId="9251" xr:uid="{00000000-0005-0000-0000-00004C180000}"/>
    <cellStyle name="Comma 42 7 3 3" xfId="25672" xr:uid="{065679DE-92DA-406E-B922-FBB309CF295C}"/>
    <cellStyle name="Comma 42 7 3 3 2" xfId="40643" xr:uid="{DC96EB0C-1A02-4407-9297-B3208AED2350}"/>
    <cellStyle name="Comma 42 7 3 4" xfId="33042" xr:uid="{DD5118C7-916F-4250-AD63-28F7D7185DDE}"/>
    <cellStyle name="Comma 42 8" xfId="9252" xr:uid="{00000000-0005-0000-0000-00004D180000}"/>
    <cellStyle name="Comma 43" xfId="5445" xr:uid="{00000000-0005-0000-0000-00004E180000}"/>
    <cellStyle name="Comma 43 2" xfId="9253" xr:uid="{00000000-0005-0000-0000-00004F180000}"/>
    <cellStyle name="Comma 43 2 2" xfId="9254" xr:uid="{00000000-0005-0000-0000-000050180000}"/>
    <cellStyle name="Comma 43 2 2 2" xfId="9255" xr:uid="{00000000-0005-0000-0000-000051180000}"/>
    <cellStyle name="Comma 43 2 2 3" xfId="9256" xr:uid="{00000000-0005-0000-0000-000052180000}"/>
    <cellStyle name="Comma 43 2 2 4" xfId="9257" xr:uid="{00000000-0005-0000-0000-000053180000}"/>
    <cellStyle name="Comma 43 2 2 4 2" xfId="25673" xr:uid="{B9156D61-047D-4649-AB6A-1B6BB61EE874}"/>
    <cellStyle name="Comma 43 2 2 4 2 2" xfId="40644" xr:uid="{EE4782DF-8117-42B8-9E09-95FB1828D86E}"/>
    <cellStyle name="Comma 43 2 2 4 3" xfId="33043" xr:uid="{26F375DA-7371-449B-8E52-38E8883CAAE2}"/>
    <cellStyle name="Comma 43 2 3" xfId="9258" xr:uid="{00000000-0005-0000-0000-000054180000}"/>
    <cellStyle name="Comma 43 2 4" xfId="9259" xr:uid="{00000000-0005-0000-0000-000055180000}"/>
    <cellStyle name="Comma 43 2 4 2" xfId="9260" xr:uid="{00000000-0005-0000-0000-000056180000}"/>
    <cellStyle name="Comma 43 2 5" xfId="9261" xr:uid="{00000000-0005-0000-0000-000057180000}"/>
    <cellStyle name="Comma 43 2 5 2" xfId="9262" xr:uid="{00000000-0005-0000-0000-000058180000}"/>
    <cellStyle name="Comma 43 2 5 2 2" xfId="9263" xr:uid="{00000000-0005-0000-0000-000059180000}"/>
    <cellStyle name="Comma 43 2 5 3" xfId="9264" xr:uid="{00000000-0005-0000-0000-00005A180000}"/>
    <cellStyle name="Comma 43 2 5 3 2" xfId="9265" xr:uid="{00000000-0005-0000-0000-00005B180000}"/>
    <cellStyle name="Comma 43 2 5 3 3" xfId="25674" xr:uid="{5A3A1C4D-DC91-43DE-B1F8-1FC92030B90A}"/>
    <cellStyle name="Comma 43 2 5 3 3 2" xfId="40645" xr:uid="{53510FD0-9913-4028-A074-372275FC4DB4}"/>
    <cellStyle name="Comma 43 2 5 3 4" xfId="33044" xr:uid="{D09961C9-2BBD-48B9-BEE9-30BE3BDD4D8E}"/>
    <cellStyle name="Comma 43 2 6" xfId="9266" xr:uid="{00000000-0005-0000-0000-00005C180000}"/>
    <cellStyle name="Comma 43 2 7" xfId="9267" xr:uid="{00000000-0005-0000-0000-00005D180000}"/>
    <cellStyle name="Comma 43 2 7 2" xfId="25675" xr:uid="{C5407A5F-DA39-4948-8B18-DC67AFD059F7}"/>
    <cellStyle name="Comma 43 2 7 2 2" xfId="40646" xr:uid="{E71A7267-514B-4F80-9169-6FD4D95A7FEF}"/>
    <cellStyle name="Comma 43 2 7 3" xfId="33045" xr:uid="{4CF71E4B-741D-4366-B019-16248CB69BEF}"/>
    <cellStyle name="Comma 43 3" xfId="9268" xr:uid="{00000000-0005-0000-0000-00005E180000}"/>
    <cellStyle name="Comma 43 3 2" xfId="9269" xr:uid="{00000000-0005-0000-0000-00005F180000}"/>
    <cellStyle name="Comma 43 3 3" xfId="9270" xr:uid="{00000000-0005-0000-0000-000060180000}"/>
    <cellStyle name="Comma 43 3 4" xfId="9271" xr:uid="{00000000-0005-0000-0000-000061180000}"/>
    <cellStyle name="Comma 43 3 4 2" xfId="25676" xr:uid="{5F0DE955-EDF6-44F8-BDCC-216AFFA8AE70}"/>
    <cellStyle name="Comma 43 3 4 2 2" xfId="40647" xr:uid="{D3E1568B-517D-4B2F-8B6F-4E5E2851C1DB}"/>
    <cellStyle name="Comma 43 3 4 3" xfId="33046" xr:uid="{AE2EB7B0-6756-4FC0-81BE-4107AA956075}"/>
    <cellStyle name="Comma 43 4" xfId="9272" xr:uid="{00000000-0005-0000-0000-000062180000}"/>
    <cellStyle name="Comma 43 4 2" xfId="9273" xr:uid="{00000000-0005-0000-0000-000063180000}"/>
    <cellStyle name="Comma 43 4 3" xfId="9274" xr:uid="{00000000-0005-0000-0000-000064180000}"/>
    <cellStyle name="Comma 43 4 4" xfId="9275" xr:uid="{00000000-0005-0000-0000-000065180000}"/>
    <cellStyle name="Comma 43 4 4 2" xfId="25677" xr:uid="{AF9A5614-6446-4AD7-BBCE-5A76DC67BB9E}"/>
    <cellStyle name="Comma 43 4 4 2 2" xfId="40648" xr:uid="{CCB3EAB8-CCB9-4DF4-ABFF-467982FF3220}"/>
    <cellStyle name="Comma 43 4 4 3" xfId="33047" xr:uid="{954E7EFF-42ED-473B-87CA-C12DFA6C6E8E}"/>
    <cellStyle name="Comma 43 5" xfId="9276" xr:uid="{00000000-0005-0000-0000-000066180000}"/>
    <cellStyle name="Comma 43 5 2" xfId="9277" xr:uid="{00000000-0005-0000-0000-000067180000}"/>
    <cellStyle name="Comma 43 5 3" xfId="9278" xr:uid="{00000000-0005-0000-0000-000068180000}"/>
    <cellStyle name="Comma 43 6" xfId="9279" xr:uid="{00000000-0005-0000-0000-000069180000}"/>
    <cellStyle name="Comma 43 6 2" xfId="9280" xr:uid="{00000000-0005-0000-0000-00006A180000}"/>
    <cellStyle name="Comma 43 7" xfId="9281" xr:uid="{00000000-0005-0000-0000-00006B180000}"/>
    <cellStyle name="Comma 43 7 2" xfId="9282" xr:uid="{00000000-0005-0000-0000-00006C180000}"/>
    <cellStyle name="Comma 43 7 2 2" xfId="9283" xr:uid="{00000000-0005-0000-0000-00006D180000}"/>
    <cellStyle name="Comma 43 7 3" xfId="9284" xr:uid="{00000000-0005-0000-0000-00006E180000}"/>
    <cellStyle name="Comma 43 7 3 2" xfId="9285" xr:uid="{00000000-0005-0000-0000-00006F180000}"/>
    <cellStyle name="Comma 43 7 3 3" xfId="25678" xr:uid="{CC618CA0-13CE-450B-ADB4-2B8136971571}"/>
    <cellStyle name="Comma 43 7 3 3 2" xfId="40649" xr:uid="{9080C342-9312-43BB-853F-3A3381589052}"/>
    <cellStyle name="Comma 43 7 3 4" xfId="33048" xr:uid="{B322F850-90A8-426E-A0A0-B24CE2EE85D2}"/>
    <cellStyle name="Comma 43 8" xfId="9286" xr:uid="{00000000-0005-0000-0000-000070180000}"/>
    <cellStyle name="Comma 44" xfId="5444" xr:uid="{00000000-0005-0000-0000-000071180000}"/>
    <cellStyle name="Comma 44 2" xfId="9287" xr:uid="{00000000-0005-0000-0000-000072180000}"/>
    <cellStyle name="Comma 44 2 2" xfId="9288" xr:uid="{00000000-0005-0000-0000-000073180000}"/>
    <cellStyle name="Comma 44 2 2 2" xfId="9289" xr:uid="{00000000-0005-0000-0000-000074180000}"/>
    <cellStyle name="Comma 44 2 2 3" xfId="9290" xr:uid="{00000000-0005-0000-0000-000075180000}"/>
    <cellStyle name="Comma 44 2 2 4" xfId="9291" xr:uid="{00000000-0005-0000-0000-000076180000}"/>
    <cellStyle name="Comma 44 2 2 4 2" xfId="25679" xr:uid="{1A4C449E-1D3E-4261-9B3E-28DD65221663}"/>
    <cellStyle name="Comma 44 2 2 4 2 2" xfId="40650" xr:uid="{11595D4C-A4E3-46E0-8CE4-A75B0FF969C6}"/>
    <cellStyle name="Comma 44 2 2 4 3" xfId="33049" xr:uid="{FC2C6E90-B98B-48F0-A087-D276E7C9FAAD}"/>
    <cellStyle name="Comma 44 2 3" xfId="9292" xr:uid="{00000000-0005-0000-0000-000077180000}"/>
    <cellStyle name="Comma 44 2 4" xfId="9293" xr:uid="{00000000-0005-0000-0000-000078180000}"/>
    <cellStyle name="Comma 44 2 4 2" xfId="9294" xr:uid="{00000000-0005-0000-0000-000079180000}"/>
    <cellStyle name="Comma 44 2 5" xfId="9295" xr:uid="{00000000-0005-0000-0000-00007A180000}"/>
    <cellStyle name="Comma 44 2 5 2" xfId="9296" xr:uid="{00000000-0005-0000-0000-00007B180000}"/>
    <cellStyle name="Comma 44 2 5 2 2" xfId="9297" xr:uid="{00000000-0005-0000-0000-00007C180000}"/>
    <cellStyle name="Comma 44 2 5 3" xfId="9298" xr:uid="{00000000-0005-0000-0000-00007D180000}"/>
    <cellStyle name="Comma 44 2 5 3 2" xfId="9299" xr:uid="{00000000-0005-0000-0000-00007E180000}"/>
    <cellStyle name="Comma 44 2 5 3 3" xfId="25680" xr:uid="{58B980BD-D843-4357-AC2E-374B59466506}"/>
    <cellStyle name="Comma 44 2 5 3 3 2" xfId="40651" xr:uid="{5BF1BD4E-5B23-4BC6-B54D-FF14BE2AFE5C}"/>
    <cellStyle name="Comma 44 2 5 3 4" xfId="33050" xr:uid="{257922C9-46F9-4642-B160-5C3A3368F9C8}"/>
    <cellStyle name="Comma 44 2 6" xfId="9300" xr:uid="{00000000-0005-0000-0000-00007F180000}"/>
    <cellStyle name="Comma 44 2 7" xfId="9301" xr:uid="{00000000-0005-0000-0000-000080180000}"/>
    <cellStyle name="Comma 44 2 7 2" xfId="25681" xr:uid="{F26C1B29-93C4-4749-9168-90F8CBD1517A}"/>
    <cellStyle name="Comma 44 2 7 2 2" xfId="40652" xr:uid="{64E5649A-C7C1-4F06-B5BF-A662BD63033C}"/>
    <cellStyle name="Comma 44 2 7 3" xfId="33051" xr:uid="{68CE53D6-A33F-408D-B73B-913AFB20B1D4}"/>
    <cellStyle name="Comma 44 3" xfId="9302" xr:uid="{00000000-0005-0000-0000-000081180000}"/>
    <cellStyle name="Comma 44 3 2" xfId="9303" xr:uid="{00000000-0005-0000-0000-000082180000}"/>
    <cellStyle name="Comma 44 3 3" xfId="9304" xr:uid="{00000000-0005-0000-0000-000083180000}"/>
    <cellStyle name="Comma 44 3 4" xfId="9305" xr:uid="{00000000-0005-0000-0000-000084180000}"/>
    <cellStyle name="Comma 44 3 4 2" xfId="25682" xr:uid="{9A951543-8854-451B-86A0-B993DBEEA7B9}"/>
    <cellStyle name="Comma 44 3 4 2 2" xfId="40653" xr:uid="{AECC35D4-E1DE-4697-B51B-D288181B3287}"/>
    <cellStyle name="Comma 44 3 4 3" xfId="33052" xr:uid="{E0F5124A-DBA7-4522-B33C-09CFC26E1A7C}"/>
    <cellStyle name="Comma 44 4" xfId="9306" xr:uid="{00000000-0005-0000-0000-000085180000}"/>
    <cellStyle name="Comma 44 4 2" xfId="9307" xr:uid="{00000000-0005-0000-0000-000086180000}"/>
    <cellStyle name="Comma 44 4 3" xfId="9308" xr:uid="{00000000-0005-0000-0000-000087180000}"/>
    <cellStyle name="Comma 44 4 4" xfId="9309" xr:uid="{00000000-0005-0000-0000-000088180000}"/>
    <cellStyle name="Comma 44 4 4 2" xfId="25683" xr:uid="{759B4E14-DD01-4C22-ACF0-A3E09B36581E}"/>
    <cellStyle name="Comma 44 4 4 2 2" xfId="40654" xr:uid="{E9CDA9A8-E786-4D2F-BD49-95C1E2DB9D69}"/>
    <cellStyle name="Comma 44 4 4 3" xfId="33053" xr:uid="{C223BB4A-2AA1-441D-8BF0-5C363FF72005}"/>
    <cellStyle name="Comma 44 5" xfId="9310" xr:uid="{00000000-0005-0000-0000-000089180000}"/>
    <cellStyle name="Comma 44 5 2" xfId="9311" xr:uid="{00000000-0005-0000-0000-00008A180000}"/>
    <cellStyle name="Comma 44 5 3" xfId="9312" xr:uid="{00000000-0005-0000-0000-00008B180000}"/>
    <cellStyle name="Comma 44 6" xfId="9313" xr:uid="{00000000-0005-0000-0000-00008C180000}"/>
    <cellStyle name="Comma 44 6 2" xfId="9314" xr:uid="{00000000-0005-0000-0000-00008D180000}"/>
    <cellStyle name="Comma 44 7" xfId="9315" xr:uid="{00000000-0005-0000-0000-00008E180000}"/>
    <cellStyle name="Comma 44 7 2" xfId="9316" xr:uid="{00000000-0005-0000-0000-00008F180000}"/>
    <cellStyle name="Comma 44 7 2 2" xfId="9317" xr:uid="{00000000-0005-0000-0000-000090180000}"/>
    <cellStyle name="Comma 44 7 3" xfId="9318" xr:uid="{00000000-0005-0000-0000-000091180000}"/>
    <cellStyle name="Comma 44 7 3 2" xfId="9319" xr:uid="{00000000-0005-0000-0000-000092180000}"/>
    <cellStyle name="Comma 44 7 3 3" xfId="25684" xr:uid="{9A8C4562-9606-4EAB-91A2-A37077A2F0EC}"/>
    <cellStyle name="Comma 44 7 3 3 2" xfId="40655" xr:uid="{31619716-E693-4DE0-A11C-950BF88845CD}"/>
    <cellStyle name="Comma 44 7 3 4" xfId="33054" xr:uid="{80BAA3F1-256C-459A-94AF-E362746676A1}"/>
    <cellStyle name="Comma 44 8" xfId="9320" xr:uid="{00000000-0005-0000-0000-000093180000}"/>
    <cellStyle name="Comma 45" xfId="5443" xr:uid="{00000000-0005-0000-0000-000094180000}"/>
    <cellStyle name="Comma 45 2" xfId="9321" xr:uid="{00000000-0005-0000-0000-000095180000}"/>
    <cellStyle name="Comma 45 3" xfId="9322" xr:uid="{00000000-0005-0000-0000-000096180000}"/>
    <cellStyle name="Comma 45 3 2" xfId="25685" xr:uid="{FA472025-19CF-4426-8CBC-C2502BBADD56}"/>
    <cellStyle name="Comma 45 3 2 2" xfId="40656" xr:uid="{A28937EF-23B7-44D3-9764-1EE518A04349}"/>
    <cellStyle name="Comma 45 3 3" xfId="33055" xr:uid="{59BB2E32-6DDC-4BC1-A55F-DC39256D1902}"/>
    <cellStyle name="Comma 45 4" xfId="9323" xr:uid="{00000000-0005-0000-0000-000097180000}"/>
    <cellStyle name="Comma 45 4 2" xfId="25686" xr:uid="{87BF03C0-6879-4009-AD8D-A413C5DC1327}"/>
    <cellStyle name="Comma 45 4 2 2" xfId="40657" xr:uid="{0F40B50E-748C-4742-A691-15866A42ACD0}"/>
    <cellStyle name="Comma 45 4 3" xfId="33056" xr:uid="{CC120908-BFBD-4FB6-B413-6C23D5D0B6FF}"/>
    <cellStyle name="Comma 45 5" xfId="9324" xr:uid="{00000000-0005-0000-0000-000098180000}"/>
    <cellStyle name="Comma 46" xfId="5442" xr:uid="{00000000-0005-0000-0000-000099180000}"/>
    <cellStyle name="Comma 46 2" xfId="9325" xr:uid="{00000000-0005-0000-0000-00009A180000}"/>
    <cellStyle name="Comma 46 3" xfId="9326" xr:uid="{00000000-0005-0000-0000-00009B180000}"/>
    <cellStyle name="Comma 46 3 2" xfId="25687" xr:uid="{ACCEC371-2D3C-47E7-AAD4-D4E58C181444}"/>
    <cellStyle name="Comma 46 3 2 2" xfId="40658" xr:uid="{E2149E89-4E82-4932-87F8-8451CC5F52BD}"/>
    <cellStyle name="Comma 46 3 3" xfId="33057" xr:uid="{2E81AAC8-3B53-41ED-8A2C-BAA831ED09DF}"/>
    <cellStyle name="Comma 46 4" xfId="9327" xr:uid="{00000000-0005-0000-0000-00009C180000}"/>
    <cellStyle name="Comma 46 4 2" xfId="25688" xr:uid="{133EDC68-2C9D-4540-9487-ACB8848BB03E}"/>
    <cellStyle name="Comma 46 4 2 2" xfId="40659" xr:uid="{028CE07E-AC2F-41FC-A2FE-D1F8808439CF}"/>
    <cellStyle name="Comma 46 4 3" xfId="33058" xr:uid="{7A5DDE75-88C9-4AB5-9AA2-F1C6CA99C832}"/>
    <cellStyle name="Comma 46 5" xfId="9328" xr:uid="{00000000-0005-0000-0000-00009D180000}"/>
    <cellStyle name="Comma 46 6" xfId="9329" xr:uid="{00000000-0005-0000-0000-00009E180000}"/>
    <cellStyle name="Comma 46 7" xfId="9330" xr:uid="{00000000-0005-0000-0000-00009F180000}"/>
    <cellStyle name="Comma 47" xfId="5441" xr:uid="{00000000-0005-0000-0000-0000A0180000}"/>
    <cellStyle name="Comma 47 2" xfId="9331" xr:uid="{00000000-0005-0000-0000-0000A1180000}"/>
    <cellStyle name="Comma 47 2 2" xfId="9332" xr:uid="{00000000-0005-0000-0000-0000A2180000}"/>
    <cellStyle name="Comma 47 2 3" xfId="9333" xr:uid="{00000000-0005-0000-0000-0000A3180000}"/>
    <cellStyle name="Comma 47 3" xfId="9334" xr:uid="{00000000-0005-0000-0000-0000A4180000}"/>
    <cellStyle name="Comma 47 3 2" xfId="9335" xr:uid="{00000000-0005-0000-0000-0000A5180000}"/>
    <cellStyle name="Comma 47 3 3" xfId="9336" xr:uid="{00000000-0005-0000-0000-0000A6180000}"/>
    <cellStyle name="Comma 47 3 3 2" xfId="25689" xr:uid="{7FAD4E12-5218-46BB-AE79-6719E99CE9D1}"/>
    <cellStyle name="Comma 47 3 3 2 2" xfId="40660" xr:uid="{77915847-5113-463D-AFB1-86F6C18A137D}"/>
    <cellStyle name="Comma 47 3 3 3" xfId="33059" xr:uid="{21C7BDA3-BD1D-49E5-888F-0E4E576B8195}"/>
    <cellStyle name="Comma 47 4" xfId="9337" xr:uid="{00000000-0005-0000-0000-0000A7180000}"/>
    <cellStyle name="Comma 47 4 2" xfId="25690" xr:uid="{265A880B-B7A6-47B2-A4EA-E0C5D722FCF8}"/>
    <cellStyle name="Comma 47 4 2 2" xfId="40661" xr:uid="{6896AD39-BB8D-4DC0-B6F9-6F5ED08E2F71}"/>
    <cellStyle name="Comma 47 4 3" xfId="33060" xr:uid="{6D25010D-CB68-4998-8338-FDA5C3993DBF}"/>
    <cellStyle name="Comma 47 5" xfId="9338" xr:uid="{00000000-0005-0000-0000-0000A8180000}"/>
    <cellStyle name="Comma 47 6" xfId="9339" xr:uid="{00000000-0005-0000-0000-0000A9180000}"/>
    <cellStyle name="Comma 48" xfId="5440" xr:uid="{00000000-0005-0000-0000-0000AA180000}"/>
    <cellStyle name="Comma 48 2" xfId="9340" xr:uid="{00000000-0005-0000-0000-0000AB180000}"/>
    <cellStyle name="Comma 48 2 2" xfId="9341" xr:uid="{00000000-0005-0000-0000-0000AC180000}"/>
    <cellStyle name="Comma 48 2 3" xfId="9342" xr:uid="{00000000-0005-0000-0000-0000AD180000}"/>
    <cellStyle name="Comma 48 3" xfId="9343" xr:uid="{00000000-0005-0000-0000-0000AE180000}"/>
    <cellStyle name="Comma 48 3 2" xfId="9344" xr:uid="{00000000-0005-0000-0000-0000AF180000}"/>
    <cellStyle name="Comma 48 3 3" xfId="9345" xr:uid="{00000000-0005-0000-0000-0000B0180000}"/>
    <cellStyle name="Comma 48 3 3 2" xfId="25691" xr:uid="{69B2CD6B-66AB-4A9A-B123-6882190D3296}"/>
    <cellStyle name="Comma 48 3 3 2 2" xfId="40662" xr:uid="{86FA6344-0B2D-4DD1-98EA-3495C5572F5C}"/>
    <cellStyle name="Comma 48 3 3 3" xfId="33061" xr:uid="{5473DD47-A7F7-4E98-B59F-0D27DC0A7572}"/>
    <cellStyle name="Comma 48 4" xfId="9346" xr:uid="{00000000-0005-0000-0000-0000B1180000}"/>
    <cellStyle name="Comma 48 4 2" xfId="25692" xr:uid="{CA1472B2-66ED-4F60-B196-E9AAA1E50C5A}"/>
    <cellStyle name="Comma 48 4 2 2" xfId="40663" xr:uid="{0B4ED250-8169-4A6D-A655-C31D43238E38}"/>
    <cellStyle name="Comma 48 4 3" xfId="33062" xr:uid="{20BC4FBD-E1E2-44F9-B78D-FD012E059A10}"/>
    <cellStyle name="Comma 48 5" xfId="9347" xr:uid="{00000000-0005-0000-0000-0000B2180000}"/>
    <cellStyle name="Comma 48 5 2" xfId="25693" xr:uid="{1E9DABEB-D548-493F-85B3-979853D97BC2}"/>
    <cellStyle name="Comma 48 5 2 2" xfId="40664" xr:uid="{042D39E4-EFD4-4767-BEA9-827B4819B721}"/>
    <cellStyle name="Comma 48 5 3" xfId="33063" xr:uid="{8E97D774-87D2-402B-930C-E05F053EF7A1}"/>
    <cellStyle name="Comma 48 6" xfId="9348" xr:uid="{00000000-0005-0000-0000-0000B3180000}"/>
    <cellStyle name="Comma 48 7" xfId="9349" xr:uid="{00000000-0005-0000-0000-0000B4180000}"/>
    <cellStyle name="Comma 48 7 2" xfId="25694" xr:uid="{67AFA76B-B8DC-4267-A2C2-2935C78C09A6}"/>
    <cellStyle name="Comma 48 7 2 2" xfId="40665" xr:uid="{A5968158-96C4-4E69-A65D-6B8FBE69821F}"/>
    <cellStyle name="Comma 48 7 3" xfId="33064" xr:uid="{198C8C8A-15C7-4446-8035-B5004E6FD8A8}"/>
    <cellStyle name="Comma 48 8" xfId="23180" xr:uid="{547E9A1A-F301-40CE-B064-8F5F34BD5E7B}"/>
    <cellStyle name="Comma 48 8 2" xfId="38153" xr:uid="{80C14C16-8D43-4F76-80E6-639D9E2797AA}"/>
    <cellStyle name="Comma 48 9" xfId="30550" xr:uid="{09895CDA-B60D-4094-A46C-E176568AFEEF}"/>
    <cellStyle name="Comma 49" xfId="5439" xr:uid="{00000000-0005-0000-0000-0000B5180000}"/>
    <cellStyle name="Comma 49 2" xfId="9350" xr:uid="{00000000-0005-0000-0000-0000B6180000}"/>
    <cellStyle name="Comma 49 2 2" xfId="9351" xr:uid="{00000000-0005-0000-0000-0000B7180000}"/>
    <cellStyle name="Comma 49 2 3" xfId="9352" xr:uid="{00000000-0005-0000-0000-0000B8180000}"/>
    <cellStyle name="Comma 49 2 3 2" xfId="25695" xr:uid="{9332D425-E180-4665-9FB2-1362BEFDD647}"/>
    <cellStyle name="Comma 49 2 3 2 2" xfId="40666" xr:uid="{66C3D15E-4518-470C-98EB-93101B8E3B8D}"/>
    <cellStyle name="Comma 49 2 3 3" xfId="33065" xr:uid="{7EB528DF-215C-4C22-9A0C-4529848642D9}"/>
    <cellStyle name="Comma 49 3" xfId="9353" xr:uid="{00000000-0005-0000-0000-0000B9180000}"/>
    <cellStyle name="Comma 49 3 2" xfId="9354" xr:uid="{00000000-0005-0000-0000-0000BA180000}"/>
    <cellStyle name="Comma 49 3 3" xfId="9355" xr:uid="{00000000-0005-0000-0000-0000BB180000}"/>
    <cellStyle name="Comma 49 3 3 2" xfId="25696" xr:uid="{EF5E1A79-31F7-472C-8490-87E38CAFB64A}"/>
    <cellStyle name="Comma 49 3 3 2 2" xfId="40667" xr:uid="{1A001D72-F9F4-4F4D-9014-0771B574B4AD}"/>
    <cellStyle name="Comma 49 3 3 3" xfId="33066" xr:uid="{EC06B5F5-01B5-4464-BAF1-FCBDD85D2A3F}"/>
    <cellStyle name="Comma 49 4" xfId="9356" xr:uid="{00000000-0005-0000-0000-0000BC180000}"/>
    <cellStyle name="Comma 49 4 2" xfId="25697" xr:uid="{D16FFAB9-A20F-4B82-BC0B-B74EE7671058}"/>
    <cellStyle name="Comma 49 4 2 2" xfId="40668" xr:uid="{5CEAEE52-69C3-4017-AEC0-D3AEB0BE27F6}"/>
    <cellStyle name="Comma 49 4 3" xfId="33067" xr:uid="{B098F63C-8199-4DAA-99C9-0D93E027ACB9}"/>
    <cellStyle name="Comma 49 5" xfId="9357" xr:uid="{00000000-0005-0000-0000-0000BD180000}"/>
    <cellStyle name="Comma 49 6" xfId="9358" xr:uid="{00000000-0005-0000-0000-0000BE180000}"/>
    <cellStyle name="Comma 49 6 2" xfId="25698" xr:uid="{080E4625-6DC1-43C6-BA7B-F36007C23C1B}"/>
    <cellStyle name="Comma 49 6 2 2" xfId="40669" xr:uid="{9D81FEDE-4C53-4CDD-AAD0-C02F1BBCAE0C}"/>
    <cellStyle name="Comma 49 6 3" xfId="33068" xr:uid="{3013828A-A368-41DA-B4C0-B702D8CA3166}"/>
    <cellStyle name="Comma 49 7" xfId="23179" xr:uid="{D8902637-589B-4C0E-A6B6-4CC50C86C820}"/>
    <cellStyle name="Comma 49 7 2" xfId="38152" xr:uid="{36B6B586-8063-4AA0-8CAF-B4C92C26BA90}"/>
    <cellStyle name="Comma 49 8" xfId="30549" xr:uid="{E73334BE-6804-4970-9BD5-6B8346C1EF38}"/>
    <cellStyle name="Comma 5" xfId="407" xr:uid="{00000000-0005-0000-0000-00000F010000}"/>
    <cellStyle name="Comma 5 2" xfId="408" xr:uid="{00000000-0005-0000-0000-000010010000}"/>
    <cellStyle name="Comma 5 2 2" xfId="9359" xr:uid="{00000000-0005-0000-0000-0000C1180000}"/>
    <cellStyle name="Comma 5 2 3" xfId="5437" xr:uid="{00000000-0005-0000-0000-0000C0180000}"/>
    <cellStyle name="Comma 5 3" xfId="9360" xr:uid="{00000000-0005-0000-0000-0000C2180000}"/>
    <cellStyle name="Comma 5 4" xfId="9361" xr:uid="{00000000-0005-0000-0000-0000C3180000}"/>
    <cellStyle name="Comma 5 5" xfId="5438" xr:uid="{00000000-0005-0000-0000-0000BF180000}"/>
    <cellStyle name="Comma 5_App b.3 Unspent_" xfId="409" xr:uid="{00000000-0005-0000-0000-000011010000}"/>
    <cellStyle name="Comma 50" xfId="5541" xr:uid="{00000000-0005-0000-0000-0000C4180000}"/>
    <cellStyle name="Comma 50 2" xfId="9362" xr:uid="{00000000-0005-0000-0000-0000C5180000}"/>
    <cellStyle name="Comma 50 2 2" xfId="9363" xr:uid="{00000000-0005-0000-0000-0000C6180000}"/>
    <cellStyle name="Comma 50 2 3" xfId="9364" xr:uid="{00000000-0005-0000-0000-0000C7180000}"/>
    <cellStyle name="Comma 50 2 3 2" xfId="25699" xr:uid="{10262079-219A-4B2E-897C-98B0BB7BA6A3}"/>
    <cellStyle name="Comma 50 2 3 2 2" xfId="40670" xr:uid="{E89BEB9B-E0EF-4859-98F5-927581DA70CF}"/>
    <cellStyle name="Comma 50 2 3 3" xfId="33069" xr:uid="{CBE68891-3068-43F2-AE5E-BD5119E43BE9}"/>
    <cellStyle name="Comma 50 3" xfId="9365" xr:uid="{00000000-0005-0000-0000-0000C8180000}"/>
    <cellStyle name="Comma 50 3 2" xfId="9366" xr:uid="{00000000-0005-0000-0000-0000C9180000}"/>
    <cellStyle name="Comma 50 3 3" xfId="9367" xr:uid="{00000000-0005-0000-0000-0000CA180000}"/>
    <cellStyle name="Comma 50 3 3 2" xfId="25700" xr:uid="{22391DD9-4D49-485F-ADF2-5F752A5CF0B2}"/>
    <cellStyle name="Comma 50 3 3 2 2" xfId="40671" xr:uid="{51FC7BDE-1386-4952-9B11-0AB48803B8EA}"/>
    <cellStyle name="Comma 50 3 3 3" xfId="33070" xr:uid="{D5096610-D3A1-4A81-BD74-0662032C953F}"/>
    <cellStyle name="Comma 50 4" xfId="9368" xr:uid="{00000000-0005-0000-0000-0000CB180000}"/>
    <cellStyle name="Comma 50 5" xfId="9369" xr:uid="{00000000-0005-0000-0000-0000CC180000}"/>
    <cellStyle name="Comma 51" xfId="5542" xr:uid="{00000000-0005-0000-0000-0000CD180000}"/>
    <cellStyle name="Comma 51 2" xfId="9370" xr:uid="{00000000-0005-0000-0000-0000CE180000}"/>
    <cellStyle name="Comma 51 2 2" xfId="9371" xr:uid="{00000000-0005-0000-0000-0000CF180000}"/>
    <cellStyle name="Comma 51 2 3" xfId="9372" xr:uid="{00000000-0005-0000-0000-0000D0180000}"/>
    <cellStyle name="Comma 51 2 3 2" xfId="25701" xr:uid="{B5FAAA1A-EFCB-4AD6-AA19-3F8860B4EECF}"/>
    <cellStyle name="Comma 51 2 3 2 2" xfId="40672" xr:uid="{561BBEF9-2E96-46C1-B414-EF1A6E65782D}"/>
    <cellStyle name="Comma 51 2 3 3" xfId="33071" xr:uid="{8E36777A-12A3-48E1-8BD1-BBE82EDDA482}"/>
    <cellStyle name="Comma 51 3" xfId="9373" xr:uid="{00000000-0005-0000-0000-0000D1180000}"/>
    <cellStyle name="Comma 51 3 2" xfId="9374" xr:uid="{00000000-0005-0000-0000-0000D2180000}"/>
    <cellStyle name="Comma 51 3 3" xfId="9375" xr:uid="{00000000-0005-0000-0000-0000D3180000}"/>
    <cellStyle name="Comma 51 3 3 2" xfId="25702" xr:uid="{7112A932-6F7D-490D-A99B-EE2EE1AABB9D}"/>
    <cellStyle name="Comma 51 3 3 2 2" xfId="40673" xr:uid="{53F6D76D-D652-4519-BC45-19CCC6C7B3CB}"/>
    <cellStyle name="Comma 51 3 3 3" xfId="33072" xr:uid="{A8DC4800-0189-4DAF-AC9D-532F6BDE3419}"/>
    <cellStyle name="Comma 51 4" xfId="9376" xr:uid="{00000000-0005-0000-0000-0000D4180000}"/>
    <cellStyle name="Comma 51 5" xfId="9377" xr:uid="{00000000-0005-0000-0000-0000D5180000}"/>
    <cellStyle name="Comma 52" xfId="5436" xr:uid="{00000000-0005-0000-0000-0000D6180000}"/>
    <cellStyle name="Comma 52 2" xfId="9378" xr:uid="{00000000-0005-0000-0000-0000D7180000}"/>
    <cellStyle name="Comma 52 2 2" xfId="9379" xr:uid="{00000000-0005-0000-0000-0000D8180000}"/>
    <cellStyle name="Comma 52 2 3" xfId="9380" xr:uid="{00000000-0005-0000-0000-0000D9180000}"/>
    <cellStyle name="Comma 52 2 3 2" xfId="25703" xr:uid="{97C6EF59-D1BE-40CB-A737-743E3AF16576}"/>
    <cellStyle name="Comma 52 2 3 2 2" xfId="40674" xr:uid="{79B7275C-5742-44C1-9CED-05FC106FD073}"/>
    <cellStyle name="Comma 52 2 3 3" xfId="33073" xr:uid="{0BD7C9B8-19A5-4319-9147-2D878C88F103}"/>
    <cellStyle name="Comma 52 3" xfId="9381" xr:uid="{00000000-0005-0000-0000-0000DA180000}"/>
    <cellStyle name="Comma 52 4" xfId="9382" xr:uid="{00000000-0005-0000-0000-0000DB180000}"/>
    <cellStyle name="Comma 52 5" xfId="9383" xr:uid="{00000000-0005-0000-0000-0000DC180000}"/>
    <cellStyle name="Comma 52 5 2" xfId="25704" xr:uid="{9D70E5E8-4C60-46D4-A9E3-B7F377062B76}"/>
    <cellStyle name="Comma 52 5 2 2" xfId="40675" xr:uid="{9B72F018-381E-461D-82EC-FEB218B0A47D}"/>
    <cellStyle name="Comma 52 5 3" xfId="33074" xr:uid="{B6DB97BC-6413-4925-AFDF-A43879D289AC}"/>
    <cellStyle name="Comma 52 6" xfId="9384" xr:uid="{00000000-0005-0000-0000-0000DD180000}"/>
    <cellStyle name="Comma 52 7" xfId="23178" xr:uid="{FCB1BCED-22F5-4A04-8654-F672C8DF3C21}"/>
    <cellStyle name="Comma 52 7 2" xfId="38151" xr:uid="{14D016D9-EB38-4E56-AADC-513B0B3EAC9B}"/>
    <cellStyle name="Comma 52 8" xfId="30548" xr:uid="{87FEAFA5-B787-4C1A-9039-03886DA30940}"/>
    <cellStyle name="Comma 53" xfId="5293" xr:uid="{00000000-0005-0000-0000-0000DE180000}"/>
    <cellStyle name="Comma 53 2" xfId="9385" xr:uid="{00000000-0005-0000-0000-0000DF180000}"/>
    <cellStyle name="Comma 53 3" xfId="9386" xr:uid="{00000000-0005-0000-0000-0000E0180000}"/>
    <cellStyle name="Comma 53 4" xfId="9387" xr:uid="{00000000-0005-0000-0000-0000E1180000}"/>
    <cellStyle name="Comma 53 5" xfId="9388" xr:uid="{00000000-0005-0000-0000-0000E2180000}"/>
    <cellStyle name="Comma 53 6" xfId="23169" xr:uid="{B81F5828-828F-4B4B-8782-2B3E0CC49541}"/>
    <cellStyle name="Comma 53 6 2" xfId="38145" xr:uid="{706DA2E1-C2C4-4BD9-90AE-3D3E8762D78C}"/>
    <cellStyle name="Comma 53 7" xfId="30541" xr:uid="{69551E14-3C19-42A1-975F-424B2268C442}"/>
    <cellStyle name="Comma 54" xfId="5290" xr:uid="{00000000-0005-0000-0000-0000E3180000}"/>
    <cellStyle name="Comma 54 2" xfId="9389" xr:uid="{00000000-0005-0000-0000-0000E4180000}"/>
    <cellStyle name="Comma 54 3" xfId="9390" xr:uid="{00000000-0005-0000-0000-0000E5180000}"/>
    <cellStyle name="Comma 54 4" xfId="9391" xr:uid="{00000000-0005-0000-0000-0000E6180000}"/>
    <cellStyle name="Comma 54 5" xfId="23166" xr:uid="{584D37E0-26A3-4877-A989-BEFFF96A3C00}"/>
    <cellStyle name="Comma 54 5 2" xfId="38142" xr:uid="{85FF6202-4590-43A9-A856-FAB9C3888930}"/>
    <cellStyle name="Comma 54 6" xfId="30538" xr:uid="{15357710-A843-4E80-A913-739FEB50BB6E}"/>
    <cellStyle name="Comma 55" xfId="5288" xr:uid="{00000000-0005-0000-0000-0000E7180000}"/>
    <cellStyle name="Comma 55 2" xfId="9392" xr:uid="{00000000-0005-0000-0000-0000E8180000}"/>
    <cellStyle name="Comma 55 3" xfId="9393" xr:uid="{00000000-0005-0000-0000-0000E9180000}"/>
    <cellStyle name="Comma 55 4" xfId="20118" xr:uid="{00000000-0005-0000-0000-0000EA180000}"/>
    <cellStyle name="Comma 55 4 2" xfId="27559" xr:uid="{D58C4A6E-1029-484D-8686-C225539C5F65}"/>
    <cellStyle name="Comma 55 4 2 2" xfId="42496" xr:uid="{69D674B6-BC9B-4D00-B9F2-F2229E895B92}"/>
    <cellStyle name="Comma 55 4 3" xfId="35135" xr:uid="{D966CE23-5912-4ED5-AF2D-7895C307E24A}"/>
    <cellStyle name="Comma 55 5" xfId="20121" xr:uid="{00000000-0005-0000-0000-0000EB180000}"/>
    <cellStyle name="Comma 55 5 2" xfId="27562" xr:uid="{0560BDE8-9232-4D8A-8543-98C925E9A5F7}"/>
    <cellStyle name="Comma 55 5 2 2" xfId="42499" xr:uid="{46D21934-8E7B-4624-BD18-7990AA8C12AD}"/>
    <cellStyle name="Comma 55 5 3" xfId="35138" xr:uid="{4B5CE1FE-B526-4F93-A205-7991E20BB995}"/>
    <cellStyle name="Comma 55 6" xfId="23164" xr:uid="{5066539F-D6AA-4E78-9304-E00070241433}"/>
    <cellStyle name="Comma 55 6 2" xfId="38140" xr:uid="{4D65B10B-328D-43E9-BBBC-B3983DECBB89}"/>
    <cellStyle name="Comma 55 7" xfId="30536" xr:uid="{42F5DC52-04DA-46B6-A626-C5F8C71F2E56}"/>
    <cellStyle name="Comma 56" xfId="9394" xr:uid="{00000000-0005-0000-0000-0000EC180000}"/>
    <cellStyle name="Comma 56 2" xfId="9395" xr:uid="{00000000-0005-0000-0000-0000ED180000}"/>
    <cellStyle name="Comma 56 3" xfId="9396" xr:uid="{00000000-0005-0000-0000-0000EE180000}"/>
    <cellStyle name="Comma 57" xfId="9397" xr:uid="{00000000-0005-0000-0000-0000EF180000}"/>
    <cellStyle name="Comma 57 2" xfId="9398" xr:uid="{00000000-0005-0000-0000-0000F0180000}"/>
    <cellStyle name="Comma 57 3" xfId="9399" xr:uid="{00000000-0005-0000-0000-0000F1180000}"/>
    <cellStyle name="Comma 58" xfId="9400" xr:uid="{00000000-0005-0000-0000-0000F2180000}"/>
    <cellStyle name="Comma 58 2" xfId="9401" xr:uid="{00000000-0005-0000-0000-0000F3180000}"/>
    <cellStyle name="Comma 58 2 2" xfId="25705" xr:uid="{9297CB82-E2FE-4090-8D82-125DA23475B9}"/>
    <cellStyle name="Comma 58 2 2 2" xfId="40676" xr:uid="{37F95B31-590A-47AB-9C82-10FA1AE2A2B6}"/>
    <cellStyle name="Comma 58 2 3" xfId="33075" xr:uid="{3FB8767C-812E-40C8-BD3B-B25D6DD01B73}"/>
    <cellStyle name="Comma 58 3" xfId="9402" xr:uid="{00000000-0005-0000-0000-0000F4180000}"/>
    <cellStyle name="Comma 58 4" xfId="9403" xr:uid="{00000000-0005-0000-0000-0000F5180000}"/>
    <cellStyle name="Comma 58 4 2" xfId="25706" xr:uid="{FC4BCED3-C1EE-44AF-B3FE-092EB5BF7BE1}"/>
    <cellStyle name="Comma 58 4 2 2" xfId="40677" xr:uid="{0D9B256F-32CC-4478-B81B-A4EE30A6F506}"/>
    <cellStyle name="Comma 58 4 3" xfId="33076" xr:uid="{59B2F7DD-067E-4384-828A-30D1D462A445}"/>
    <cellStyle name="Comma 59" xfId="9404" xr:uid="{00000000-0005-0000-0000-0000F6180000}"/>
    <cellStyle name="Comma 59 2" xfId="9405" xr:uid="{00000000-0005-0000-0000-0000F7180000}"/>
    <cellStyle name="Comma 59 3" xfId="9406" xr:uid="{00000000-0005-0000-0000-0000F8180000}"/>
    <cellStyle name="Comma 6" xfId="410" xr:uid="{00000000-0005-0000-0000-000012010000}"/>
    <cellStyle name="Comma 6 2" xfId="411" xr:uid="{00000000-0005-0000-0000-000013010000}"/>
    <cellStyle name="Comma 6 2 2" xfId="9407" xr:uid="{00000000-0005-0000-0000-0000FB180000}"/>
    <cellStyle name="Comma 6 2 2 2" xfId="9408" xr:uid="{00000000-0005-0000-0000-0000FC180000}"/>
    <cellStyle name="Comma 6 2 3" xfId="5434" xr:uid="{00000000-0005-0000-0000-0000FA180000}"/>
    <cellStyle name="Comma 6 3" xfId="9409" xr:uid="{00000000-0005-0000-0000-0000FD180000}"/>
    <cellStyle name="Comma 6 3 2" xfId="9410" xr:uid="{00000000-0005-0000-0000-0000FE180000}"/>
    <cellStyle name="Comma 6 3 2 2" xfId="9411" xr:uid="{00000000-0005-0000-0000-0000FF180000}"/>
    <cellStyle name="Comma 6 3 3" xfId="9412" xr:uid="{00000000-0005-0000-0000-000000190000}"/>
    <cellStyle name="Comma 6 4" xfId="9413" xr:uid="{00000000-0005-0000-0000-000001190000}"/>
    <cellStyle name="Comma 6 5" xfId="9414" xr:uid="{00000000-0005-0000-0000-000002190000}"/>
    <cellStyle name="Comma 6 6" xfId="9415" xr:uid="{00000000-0005-0000-0000-000003190000}"/>
    <cellStyle name="Comma 6 7" xfId="5435" xr:uid="{00000000-0005-0000-0000-0000F9180000}"/>
    <cellStyle name="Comma 6_App b.3 Unspent_" xfId="412" xr:uid="{00000000-0005-0000-0000-000014010000}"/>
    <cellStyle name="Comma 60" xfId="9416" xr:uid="{00000000-0005-0000-0000-000004190000}"/>
    <cellStyle name="Comma 60 2" xfId="9417" xr:uid="{00000000-0005-0000-0000-000005190000}"/>
    <cellStyle name="Comma 60 3" xfId="9418" xr:uid="{00000000-0005-0000-0000-000006190000}"/>
    <cellStyle name="Comma 61" xfId="9419" xr:uid="{00000000-0005-0000-0000-000007190000}"/>
    <cellStyle name="Comma 61 2" xfId="9420" xr:uid="{00000000-0005-0000-0000-000008190000}"/>
    <cellStyle name="Comma 61 3" xfId="9421" xr:uid="{00000000-0005-0000-0000-000009190000}"/>
    <cellStyle name="Comma 62" xfId="9422" xr:uid="{00000000-0005-0000-0000-00000A190000}"/>
    <cellStyle name="Comma 62 2" xfId="9423" xr:uid="{00000000-0005-0000-0000-00000B190000}"/>
    <cellStyle name="Comma 62 2 2" xfId="9424" xr:uid="{00000000-0005-0000-0000-00000C190000}"/>
    <cellStyle name="Comma 62 2 2 2" xfId="25708" xr:uid="{6DD13903-1C3B-4BDA-AB5A-78C7CB123EA1}"/>
    <cellStyle name="Comma 62 2 2 2 2" xfId="40679" xr:uid="{9DB85A56-A86F-45F3-B27F-49F135F4CB4B}"/>
    <cellStyle name="Comma 62 2 2 3" xfId="33078" xr:uid="{E56904F3-3047-4958-A5CD-0C3521EDE7A9}"/>
    <cellStyle name="Comma 62 3" xfId="9425" xr:uid="{00000000-0005-0000-0000-00000D190000}"/>
    <cellStyle name="Comma 62 3 2" xfId="25709" xr:uid="{F1A8F265-9D67-4C20-8E43-C12C13410BF9}"/>
    <cellStyle name="Comma 62 3 2 2" xfId="40680" xr:uid="{161DF172-A13C-4254-B48A-CF9E43B6EC77}"/>
    <cellStyle name="Comma 62 3 3" xfId="33079" xr:uid="{97CFA416-1B5F-40B4-9F93-45EA8EED91C2}"/>
    <cellStyle name="Comma 62 4" xfId="25707" xr:uid="{2E8C862F-54D9-41B8-BE36-5D52748470D3}"/>
    <cellStyle name="Comma 62 4 2" xfId="40678" xr:uid="{E7699660-F363-4B07-ABDA-8126480A7329}"/>
    <cellStyle name="Comma 62 5" xfId="33077" xr:uid="{BE461CAA-3CDA-4657-A2A9-538C0DA38B37}"/>
    <cellStyle name="Comma 63" xfId="9426" xr:uid="{00000000-0005-0000-0000-00000E190000}"/>
    <cellStyle name="Comma 63 2" xfId="9427" xr:uid="{00000000-0005-0000-0000-00000F190000}"/>
    <cellStyle name="Comma 63 3" xfId="25710" xr:uid="{F1A86E74-06F7-4E8F-8E73-519FB31A5311}"/>
    <cellStyle name="Comma 63 3 2" xfId="40681" xr:uid="{BDD2DF5D-9C2A-406E-B5C6-B1456810CAC6}"/>
    <cellStyle name="Comma 63 4" xfId="33080" xr:uid="{4DBECA7F-5ABD-4798-8C16-5EC0FEADB030}"/>
    <cellStyle name="Comma 64" xfId="9428" xr:uid="{00000000-0005-0000-0000-000010190000}"/>
    <cellStyle name="Comma 65" xfId="9429" xr:uid="{00000000-0005-0000-0000-000011190000}"/>
    <cellStyle name="Comma 66" xfId="9430" xr:uid="{00000000-0005-0000-0000-000012190000}"/>
    <cellStyle name="Comma 67" xfId="9431" xr:uid="{00000000-0005-0000-0000-000013190000}"/>
    <cellStyle name="Comma 68" xfId="9432" xr:uid="{00000000-0005-0000-0000-000014190000}"/>
    <cellStyle name="Comma 69" xfId="9433" xr:uid="{00000000-0005-0000-0000-000015190000}"/>
    <cellStyle name="Comma 7" xfId="413" xr:uid="{00000000-0005-0000-0000-000015010000}"/>
    <cellStyle name="Comma 7 2" xfId="414" xr:uid="{00000000-0005-0000-0000-000016010000}"/>
    <cellStyle name="Comma 7 2 2" xfId="9434" xr:uid="{00000000-0005-0000-0000-000018190000}"/>
    <cellStyle name="Comma 7 2 3" xfId="5432" xr:uid="{00000000-0005-0000-0000-000017190000}"/>
    <cellStyle name="Comma 7 3" xfId="9435" xr:uid="{00000000-0005-0000-0000-000019190000}"/>
    <cellStyle name="Comma 7 4" xfId="9436" xr:uid="{00000000-0005-0000-0000-00001A190000}"/>
    <cellStyle name="Comma 7 5" xfId="5433" xr:uid="{00000000-0005-0000-0000-000016190000}"/>
    <cellStyle name="Comma 7_App b.3 Unspent_" xfId="415" xr:uid="{00000000-0005-0000-0000-000017010000}"/>
    <cellStyle name="Comma 70" xfId="9437" xr:uid="{00000000-0005-0000-0000-00001B190000}"/>
    <cellStyle name="Comma 71" xfId="9438" xr:uid="{00000000-0005-0000-0000-00001C190000}"/>
    <cellStyle name="Comma 72" xfId="9439" xr:uid="{00000000-0005-0000-0000-00001D190000}"/>
    <cellStyle name="Comma 73" xfId="9440" xr:uid="{00000000-0005-0000-0000-00001E190000}"/>
    <cellStyle name="Comma 74" xfId="9441" xr:uid="{00000000-0005-0000-0000-00001F190000}"/>
    <cellStyle name="Comma 75" xfId="9442" xr:uid="{00000000-0005-0000-0000-000020190000}"/>
    <cellStyle name="Comma 76" xfId="9443" xr:uid="{00000000-0005-0000-0000-000021190000}"/>
    <cellStyle name="Comma 77" xfId="9444" xr:uid="{00000000-0005-0000-0000-000022190000}"/>
    <cellStyle name="Comma 78" xfId="9445" xr:uid="{00000000-0005-0000-0000-000023190000}"/>
    <cellStyle name="Comma 79" xfId="9446" xr:uid="{00000000-0005-0000-0000-000024190000}"/>
    <cellStyle name="Comma 8" xfId="416" xr:uid="{00000000-0005-0000-0000-000018010000}"/>
    <cellStyle name="Comma 8 2" xfId="417" xr:uid="{00000000-0005-0000-0000-000019010000}"/>
    <cellStyle name="Comma 8 2 2" xfId="9447" xr:uid="{00000000-0005-0000-0000-000027190000}"/>
    <cellStyle name="Comma 8 2 2 2" xfId="9448" xr:uid="{00000000-0005-0000-0000-000028190000}"/>
    <cellStyle name="Comma 8 2 3" xfId="5430" xr:uid="{00000000-0005-0000-0000-000026190000}"/>
    <cellStyle name="Comma 8 3" xfId="9449" xr:uid="{00000000-0005-0000-0000-000029190000}"/>
    <cellStyle name="Comma 8 3 2" xfId="9450" xr:uid="{00000000-0005-0000-0000-00002A190000}"/>
    <cellStyle name="Comma 8 3 2 2" xfId="9451" xr:uid="{00000000-0005-0000-0000-00002B190000}"/>
    <cellStyle name="Comma 8 3 3" xfId="9452" xr:uid="{00000000-0005-0000-0000-00002C190000}"/>
    <cellStyle name="Comma 8 4" xfId="9453" xr:uid="{00000000-0005-0000-0000-00002D190000}"/>
    <cellStyle name="Comma 8 5" xfId="9454" xr:uid="{00000000-0005-0000-0000-00002E190000}"/>
    <cellStyle name="Comma 8 6" xfId="5431" xr:uid="{00000000-0005-0000-0000-000025190000}"/>
    <cellStyle name="Comma 8_App b.3 Unspent_" xfId="418" xr:uid="{00000000-0005-0000-0000-00001A010000}"/>
    <cellStyle name="Comma 80" xfId="9455" xr:uid="{00000000-0005-0000-0000-00002F190000}"/>
    <cellStyle name="Comma 81" xfId="9456" xr:uid="{00000000-0005-0000-0000-000030190000}"/>
    <cellStyle name="Comma 82" xfId="9457" xr:uid="{00000000-0005-0000-0000-000031190000}"/>
    <cellStyle name="Comma 83" xfId="9458" xr:uid="{00000000-0005-0000-0000-000032190000}"/>
    <cellStyle name="Comma 84" xfId="9459" xr:uid="{00000000-0005-0000-0000-000033190000}"/>
    <cellStyle name="Comma 85" xfId="9460" xr:uid="{00000000-0005-0000-0000-000034190000}"/>
    <cellStyle name="Comma 86" xfId="9461" xr:uid="{00000000-0005-0000-0000-000035190000}"/>
    <cellStyle name="Comma 87" xfId="9462" xr:uid="{00000000-0005-0000-0000-000036190000}"/>
    <cellStyle name="Comma 87 2" xfId="25711" xr:uid="{ACB2CFDC-8B41-42AF-B79F-ED18035E458A}"/>
    <cellStyle name="Comma 87 2 2" xfId="40682" xr:uid="{D4982048-6E3C-40BB-B8F9-F6950D7D4B5E}"/>
    <cellStyle name="Comma 87 3" xfId="33081" xr:uid="{2FB4F0B9-1CF6-4126-B10B-91690D99DE2C}"/>
    <cellStyle name="Comma 88" xfId="9463" xr:uid="{00000000-0005-0000-0000-000037190000}"/>
    <cellStyle name="Comma 88 2" xfId="25712" xr:uid="{46CC6E89-FF41-43DA-BA03-C878BDE84E52}"/>
    <cellStyle name="Comma 88 2 2" xfId="40683" xr:uid="{D37A4D85-4C1C-4C42-9D95-594158110E02}"/>
    <cellStyle name="Comma 88 3" xfId="33082" xr:uid="{4FF9ADD1-1509-48F2-BEEE-01BA065E74A5}"/>
    <cellStyle name="Comma 89" xfId="9464" xr:uid="{00000000-0005-0000-0000-000038190000}"/>
    <cellStyle name="Comma 9" xfId="419" xr:uid="{00000000-0005-0000-0000-00001B010000}"/>
    <cellStyle name="Comma 9 2" xfId="420" xr:uid="{00000000-0005-0000-0000-00001C010000}"/>
    <cellStyle name="Comma 9 2 2" xfId="9465" xr:uid="{00000000-0005-0000-0000-00003B190000}"/>
    <cellStyle name="Comma 9 2 2 2" xfId="9466" xr:uid="{00000000-0005-0000-0000-00003C190000}"/>
    <cellStyle name="Comma 9 2 3" xfId="5428" xr:uid="{00000000-0005-0000-0000-00003A190000}"/>
    <cellStyle name="Comma 9 3" xfId="9467" xr:uid="{00000000-0005-0000-0000-00003D190000}"/>
    <cellStyle name="Comma 9 3 2" xfId="9468" xr:uid="{00000000-0005-0000-0000-00003E190000}"/>
    <cellStyle name="Comma 9 3 2 2" xfId="9469" xr:uid="{00000000-0005-0000-0000-00003F190000}"/>
    <cellStyle name="Comma 9 3 3" xfId="9470" xr:uid="{00000000-0005-0000-0000-000040190000}"/>
    <cellStyle name="Comma 9 4" xfId="9471" xr:uid="{00000000-0005-0000-0000-000041190000}"/>
    <cellStyle name="Comma 9 5" xfId="9472" xr:uid="{00000000-0005-0000-0000-000042190000}"/>
    <cellStyle name="Comma 9 6" xfId="5429" xr:uid="{00000000-0005-0000-0000-000039190000}"/>
    <cellStyle name="Comma 9_App b.3 Unspent_" xfId="421" xr:uid="{00000000-0005-0000-0000-00001D010000}"/>
    <cellStyle name="Comma 90" xfId="9473" xr:uid="{00000000-0005-0000-0000-000043190000}"/>
    <cellStyle name="Comma 91" xfId="9474" xr:uid="{00000000-0005-0000-0000-000044190000}"/>
    <cellStyle name="Comma 92" xfId="9475" xr:uid="{00000000-0005-0000-0000-000045190000}"/>
    <cellStyle name="Comma 93" xfId="9476" xr:uid="{00000000-0005-0000-0000-000046190000}"/>
    <cellStyle name="Comma 94" xfId="9477" xr:uid="{00000000-0005-0000-0000-000047190000}"/>
    <cellStyle name="Comma 95" xfId="9478" xr:uid="{00000000-0005-0000-0000-000048190000}"/>
    <cellStyle name="Comma 96" xfId="9479" xr:uid="{00000000-0005-0000-0000-000049190000}"/>
    <cellStyle name="Comma 97" xfId="9480" xr:uid="{00000000-0005-0000-0000-00004A190000}"/>
    <cellStyle name="Comma 98" xfId="9481" xr:uid="{00000000-0005-0000-0000-00004B190000}"/>
    <cellStyle name="Comma 99" xfId="9482" xr:uid="{00000000-0005-0000-0000-00004C190000}"/>
    <cellStyle name="Comma0" xfId="422" xr:uid="{00000000-0005-0000-0000-00001E010000}"/>
    <cellStyle name="Comma0 2" xfId="423" xr:uid="{00000000-0005-0000-0000-00001F010000}"/>
    <cellStyle name="Comma0 3" xfId="424" xr:uid="{00000000-0005-0000-0000-000020010000}"/>
    <cellStyle name="Copied" xfId="425" xr:uid="{00000000-0005-0000-0000-000021010000}"/>
    <cellStyle name="Copied 2" xfId="5427" xr:uid="{00000000-0005-0000-0000-000051190000}"/>
    <cellStyle name="Currency" xfId="20530" builtinId="4"/>
    <cellStyle name="Currency [$0]" xfId="426" xr:uid="{00000000-0005-0000-0000-000023010000}"/>
    <cellStyle name="Currency [$0] 2" xfId="5426" xr:uid="{00000000-0005-0000-0000-000054190000}"/>
    <cellStyle name="Currency [£0]" xfId="427" xr:uid="{00000000-0005-0000-0000-000024010000}"/>
    <cellStyle name="Currency [£0] 2" xfId="5540" xr:uid="{00000000-0005-0000-0000-000056190000}"/>
    <cellStyle name="Currency 10" xfId="11" xr:uid="{00000000-0005-0000-0000-000002000000}"/>
    <cellStyle name="Currency 10 2" xfId="428" xr:uid="{00000000-0005-0000-0000-000025010000}"/>
    <cellStyle name="Currency 10 2 2" xfId="9484" xr:uid="{00000000-0005-0000-0000-000059190000}"/>
    <cellStyle name="Currency 10 2 3" xfId="9483" xr:uid="{00000000-0005-0000-0000-000058190000}"/>
    <cellStyle name="Currency 10 3" xfId="9485" xr:uid="{00000000-0005-0000-0000-00005A190000}"/>
    <cellStyle name="Currency 10 3 2" xfId="9486" xr:uid="{00000000-0005-0000-0000-00005B190000}"/>
    <cellStyle name="Currency 10 3 2 2" xfId="9487" xr:uid="{00000000-0005-0000-0000-00005C190000}"/>
    <cellStyle name="Currency 10 3 3" xfId="9488" xr:uid="{00000000-0005-0000-0000-00005D190000}"/>
    <cellStyle name="Currency 10 4" xfId="5425" xr:uid="{00000000-0005-0000-0000-000057190000}"/>
    <cellStyle name="Currency 11" xfId="7" xr:uid="{00000000-0005-0000-0000-000003000000}"/>
    <cellStyle name="Currency 11 2" xfId="9489" xr:uid="{00000000-0005-0000-0000-00005F190000}"/>
    <cellStyle name="Currency 11 2 2" xfId="9490" xr:uid="{00000000-0005-0000-0000-000060190000}"/>
    <cellStyle name="Currency 11 2 2 2" xfId="9491" xr:uid="{00000000-0005-0000-0000-000061190000}"/>
    <cellStyle name="Currency 11 2 3" xfId="9492" xr:uid="{00000000-0005-0000-0000-000062190000}"/>
    <cellStyle name="Currency 11 2 3 2" xfId="9493" xr:uid="{00000000-0005-0000-0000-000063190000}"/>
    <cellStyle name="Currency 11 3" xfId="9494" xr:uid="{00000000-0005-0000-0000-000064190000}"/>
    <cellStyle name="Currency 11 4" xfId="5539" xr:uid="{00000000-0005-0000-0000-00005E190000}"/>
    <cellStyle name="Currency 12" xfId="430" xr:uid="{00000000-0005-0000-0000-000027010000}"/>
    <cellStyle name="Currency 12 2" xfId="9495" xr:uid="{00000000-0005-0000-0000-000066190000}"/>
    <cellStyle name="Currency 12 2 2" xfId="9496" xr:uid="{00000000-0005-0000-0000-000067190000}"/>
    <cellStyle name="Currency 12 2 2 2" xfId="9497" xr:uid="{00000000-0005-0000-0000-000068190000}"/>
    <cellStyle name="Currency 12 2 3" xfId="9498" xr:uid="{00000000-0005-0000-0000-000069190000}"/>
    <cellStyle name="Currency 12 3" xfId="9499" xr:uid="{00000000-0005-0000-0000-00006A190000}"/>
    <cellStyle name="Currency 12 3 2" xfId="9500" xr:uid="{00000000-0005-0000-0000-00006B190000}"/>
    <cellStyle name="Currency 12 4" xfId="9501" xr:uid="{00000000-0005-0000-0000-00006C190000}"/>
    <cellStyle name="Currency 12 4 2" xfId="9502" xr:uid="{00000000-0005-0000-0000-00006D190000}"/>
    <cellStyle name="Currency 12 4 3" xfId="9503" xr:uid="{00000000-0005-0000-0000-00006E190000}"/>
    <cellStyle name="Currency 12 5" xfId="9504" xr:uid="{00000000-0005-0000-0000-00006F190000}"/>
    <cellStyle name="Currency 12 6" xfId="5424" xr:uid="{00000000-0005-0000-0000-000065190000}"/>
    <cellStyle name="Currency 13" xfId="431" xr:uid="{00000000-0005-0000-0000-000028010000}"/>
    <cellStyle name="Currency 13 2" xfId="9505" xr:uid="{00000000-0005-0000-0000-000071190000}"/>
    <cellStyle name="Currency 13 2 2" xfId="9506" xr:uid="{00000000-0005-0000-0000-000072190000}"/>
    <cellStyle name="Currency 13 2 3" xfId="9507" xr:uid="{00000000-0005-0000-0000-000073190000}"/>
    <cellStyle name="Currency 13 3" xfId="9508" xr:uid="{00000000-0005-0000-0000-000074190000}"/>
    <cellStyle name="Currency 13 3 2" xfId="9509" xr:uid="{00000000-0005-0000-0000-000075190000}"/>
    <cellStyle name="Currency 13 3 2 2" xfId="9510" xr:uid="{00000000-0005-0000-0000-000076190000}"/>
    <cellStyle name="Currency 13 3 3" xfId="9511" xr:uid="{00000000-0005-0000-0000-000077190000}"/>
    <cellStyle name="Currency 13 3 3 2" xfId="9512" xr:uid="{00000000-0005-0000-0000-000078190000}"/>
    <cellStyle name="Currency 13 4" xfId="9513" xr:uid="{00000000-0005-0000-0000-000079190000}"/>
    <cellStyle name="Currency 13 5" xfId="5423" xr:uid="{00000000-0005-0000-0000-000070190000}"/>
    <cellStyle name="Currency 14" xfId="3" xr:uid="{00000000-0005-0000-0000-000004000000}"/>
    <cellStyle name="Currency 14 2" xfId="10" xr:uid="{00000000-0005-0000-0000-000005000000}"/>
    <cellStyle name="Currency 14 2 2" xfId="114" xr:uid="{00000000-0005-0000-0000-000005000000}"/>
    <cellStyle name="Currency 14 2 2 2" xfId="20661" xr:uid="{30059401-A069-4D83-BF56-0D1F3F8E5242}"/>
    <cellStyle name="Currency 14 2 2 2 2" xfId="35662" xr:uid="{7A4BB2AF-1B66-465B-9248-AFB7CDAD95B1}"/>
    <cellStyle name="Currency 14 2 2 3" xfId="27965" xr:uid="{6DC15BF7-FB2E-41F4-80BA-48CFF34BDA95}"/>
    <cellStyle name="Currency 14 2 3" xfId="9514" xr:uid="{00000000-0005-0000-0000-00007B190000}"/>
    <cellStyle name="Currency 14 2 4" xfId="20533" xr:uid="{D913DE0A-108A-433C-B116-DECDA6596B39}"/>
    <cellStyle name="Currency 14 2 4 2" xfId="20540" xr:uid="{BF93F86E-A32B-44DA-9A2B-2BAFCE07B080}"/>
    <cellStyle name="Currency 14 2 4 2 2 2" xfId="27855" xr:uid="{726255D6-1446-4973-AFC9-6A5B4E3033E5}"/>
    <cellStyle name="Currency 14 2 4 2 2 2 2" xfId="42792" xr:uid="{D2B51D4A-8893-44CC-AF14-404D978D3D14}"/>
    <cellStyle name="Currency 14 2 4 2 2 3" xfId="35564" xr:uid="{5FE0CBA0-BFE5-46C1-97AA-302A892A4000}"/>
    <cellStyle name="Currency 14 2 4 2 3" xfId="27845" xr:uid="{62BAA071-3E17-49C3-B4A7-F7AEE67CC836}"/>
    <cellStyle name="Currency 14 2 4 2 3 2" xfId="42782" xr:uid="{83777B68-DD61-4104-8CDB-FBA8E8E94B56}"/>
    <cellStyle name="Currency 14 2 4 2 4" xfId="35554" xr:uid="{99A0B998-F8C9-49DA-B7A4-548051973146}"/>
    <cellStyle name="Currency 14 2 4 3" xfId="20549" xr:uid="{6434AF80-6473-4CDE-A6D1-D9E5EC911236}"/>
    <cellStyle name="Currency 14 2 4 3 2" xfId="27851" xr:uid="{45D53670-C99C-4344-A6DF-EE49529D1820}"/>
    <cellStyle name="Currency 14 2 4 3 2 2" xfId="42788" xr:uid="{BFF96EAA-027F-4FFB-B48D-2E445E5F9DA4}"/>
    <cellStyle name="Currency 14 2 4 3 3" xfId="35560" xr:uid="{566D908C-31A1-4DC0-A31E-65DA25D9BA70}"/>
    <cellStyle name="Currency 14 2 4 4" xfId="27838" xr:uid="{02823E14-80CC-40CF-8317-78E95FE5A8D3}"/>
    <cellStyle name="Currency 14 2 4 4 2" xfId="42775" xr:uid="{9AD7A27D-5F19-4CF9-846B-E2D1BAC3FEDA}"/>
    <cellStyle name="Currency 14 2 4 5" xfId="35547" xr:uid="{EDFC3B34-AB22-49E5-B81F-FA4861D73590}"/>
    <cellStyle name="Currency 14 2 5" xfId="20591" xr:uid="{A92EE323-C978-45EE-928E-9B1637F181F6}"/>
    <cellStyle name="Currency 14 2 5 2" xfId="35592" xr:uid="{6E4E3905-895C-47B9-8D24-A76051A28728}"/>
    <cellStyle name="Currency 14 2 6" xfId="27895" xr:uid="{BE256E7E-F135-4DB1-BB04-2E087602A599}"/>
    <cellStyle name="Currency 14 3" xfId="60" xr:uid="{00000000-0005-0000-0000-000006000000}"/>
    <cellStyle name="Currency 14 3 2" xfId="162" xr:uid="{00000000-0005-0000-0000-000006000000}"/>
    <cellStyle name="Currency 14 3 2 2" xfId="20544" xr:uid="{BA0862C4-CD9A-45B2-A87C-4CFEE3005FE3}"/>
    <cellStyle name="Currency 14 3 2 2 2" xfId="27848" xr:uid="{A753592F-7D05-4E2F-B1A6-AE289758A67D}"/>
    <cellStyle name="Currency 14 3 2 2 2 2" xfId="42785" xr:uid="{9D1EF855-649D-4350-B442-6ADE87D209F7}"/>
    <cellStyle name="Currency 14 3 2 2 3" xfId="27882" xr:uid="{BB6EBB59-F004-415D-AF6D-12DAF0CFE0C8}"/>
    <cellStyle name="Currency 14 3 2 2 3 2" xfId="42819" xr:uid="{6C7B3BD0-D2B7-4D52-B541-6A680C3EA012}"/>
    <cellStyle name="Currency 14 3 2 2 4" xfId="27889" xr:uid="{94A9367A-BDFC-40F2-9ABE-333227FAB414}"/>
    <cellStyle name="Currency 14 3 2 2 4 2" xfId="42826" xr:uid="{F7D2BB4B-69A2-4879-83B0-5CDA3735FCBB}"/>
    <cellStyle name="Currency 14 3 2 2 5" xfId="35557" xr:uid="{8F2B574B-9A38-41D5-99F1-903C3CEC578E}"/>
    <cellStyle name="Currency 14 3 2 3" xfId="20705" xr:uid="{08DD0B71-6A1A-4ACD-AF1D-8EC294CCBB7F}"/>
    <cellStyle name="Currency 14 3 2 3 2" xfId="35706" xr:uid="{B43ED113-D6A1-4E0C-B86D-E00DD1266249}"/>
    <cellStyle name="Currency 14 3 2 4" xfId="28009" xr:uid="{18BEFE29-FD1E-47C5-B5B4-110B80BD0E63}"/>
    <cellStyle name="Currency 14 3 3" xfId="9515" xr:uid="{00000000-0005-0000-0000-00007D190000}"/>
    <cellStyle name="Currency 14 3 4" xfId="20542" xr:uid="{63235F10-631D-41F8-A03B-F993C11C6D9B}"/>
    <cellStyle name="Currency 14 3 4 2" xfId="27847" xr:uid="{1A1EE5E7-048D-4BFC-994A-6990BB3C1295}"/>
    <cellStyle name="Currency 14 3 4 2 2" xfId="42784" xr:uid="{479508EC-46A1-4031-B96C-79849A9A2E83}"/>
    <cellStyle name="Currency 14 3 4 3" xfId="27879" xr:uid="{86B3418F-BC03-43BA-B77D-22602AC3459C}"/>
    <cellStyle name="Currency 14 3 4 3 2" xfId="42816" xr:uid="{E54E3A3B-8397-45D6-BF05-BB06A67EECB0}"/>
    <cellStyle name="Currency 14 3 4 4" xfId="27888" xr:uid="{95B5B6D6-66FA-4169-A0D2-61330521FEA2}"/>
    <cellStyle name="Currency 14 3 4 4 2" xfId="42825" xr:uid="{70831FBB-A86B-48EB-BE2B-19C2B65390EC}"/>
    <cellStyle name="Currency 14 3 4 5" xfId="35556" xr:uid="{3B1D2606-7BDD-4522-AB90-7816D1513712}"/>
    <cellStyle name="Currency 14 3 5" xfId="20635" xr:uid="{356F0E2F-BB37-4FE7-BBCF-0C2156929FFF}"/>
    <cellStyle name="Currency 14 3 5 2" xfId="35636" xr:uid="{FC5CF4B5-A849-449F-B9EB-4277D29B5BD7}"/>
    <cellStyle name="Currency 14 3 6" xfId="27939" xr:uid="{35DA1366-561C-42BB-A238-D5028119F953}"/>
    <cellStyle name="Currency 14 4" xfId="108" xr:uid="{00000000-0005-0000-0000-000004000000}"/>
    <cellStyle name="Currency 14 4 2" xfId="20658" xr:uid="{F7075CEC-43E8-4110-9EAA-DD56CBE1F8BD}"/>
    <cellStyle name="Currency 14 4 2 2" xfId="35659" xr:uid="{13969522-F164-4F76-917C-5E070D072747}"/>
    <cellStyle name="Currency 14 4 3" xfId="27962" xr:uid="{6FE45FD4-9EDC-4582-A129-A5B4F436E2F2}"/>
    <cellStyle name="Currency 14 5" xfId="5422" xr:uid="{00000000-0005-0000-0000-00007A190000}"/>
    <cellStyle name="Currency 14 6" xfId="20588" xr:uid="{C53BCCBF-37D4-4BEF-9F53-43E508B9041F}"/>
    <cellStyle name="Currency 14 6 2" xfId="35589" xr:uid="{C82EC0C4-C119-41FF-A750-D9561525AA83}"/>
    <cellStyle name="Currency 14 7" xfId="27892" xr:uid="{E8BF552B-3CE0-4B22-8976-4DFF0FAC164D}"/>
    <cellStyle name="Currency 15" xfId="2926" xr:uid="{00000000-0005-0000-0000-00002E010000}"/>
    <cellStyle name="Currency 15 2" xfId="9516" xr:uid="{00000000-0005-0000-0000-000080190000}"/>
    <cellStyle name="Currency 15 2 2" xfId="9517" xr:uid="{00000000-0005-0000-0000-000081190000}"/>
    <cellStyle name="Currency 15 2 3" xfId="9518" xr:uid="{00000000-0005-0000-0000-000082190000}"/>
    <cellStyle name="Currency 15 3" xfId="9519" xr:uid="{00000000-0005-0000-0000-000083190000}"/>
    <cellStyle name="Currency 15 3 2" xfId="9520" xr:uid="{00000000-0005-0000-0000-000084190000}"/>
    <cellStyle name="Currency 15 4" xfId="9521" xr:uid="{00000000-0005-0000-0000-000085190000}"/>
    <cellStyle name="Currency 15 5" xfId="5421" xr:uid="{00000000-0005-0000-0000-00007F190000}"/>
    <cellStyle name="Currency 15 6" xfId="20879" xr:uid="{F6FD4E8C-94FB-4FFF-9D1A-B6A87974DA16}"/>
    <cellStyle name="Currency 15 6 2" xfId="35855" xr:uid="{20263FCB-75E3-4F12-9E20-72BADE49EE93}"/>
    <cellStyle name="Currency 15 7" xfId="28251" xr:uid="{DF475730-5308-4EE2-902B-FD6FDB45659C}"/>
    <cellStyle name="Currency 16" xfId="2916" xr:uid="{00000000-0005-0000-0000-00002F010000}"/>
    <cellStyle name="Currency 16 2" xfId="9522" xr:uid="{00000000-0005-0000-0000-000087190000}"/>
    <cellStyle name="Currency 16 2 2" xfId="9523" xr:uid="{00000000-0005-0000-0000-000088190000}"/>
    <cellStyle name="Currency 16 2 3" xfId="9524" xr:uid="{00000000-0005-0000-0000-000089190000}"/>
    <cellStyle name="Currency 16 3" xfId="9525" xr:uid="{00000000-0005-0000-0000-00008A190000}"/>
    <cellStyle name="Currency 16 3 2" xfId="9526" xr:uid="{00000000-0005-0000-0000-00008B190000}"/>
    <cellStyle name="Currency 16 4" xfId="9527" xr:uid="{00000000-0005-0000-0000-00008C190000}"/>
    <cellStyle name="Currency 16 5" xfId="5420" xr:uid="{00000000-0005-0000-0000-000086190000}"/>
    <cellStyle name="Currency 16 6" xfId="20869" xr:uid="{628EEDD6-2349-4E00-AF30-C8B511512459}"/>
    <cellStyle name="Currency 16 6 2" xfId="35845" xr:uid="{B03FE99C-5262-4289-AAD4-B842BEFF0397}"/>
    <cellStyle name="Currency 16 7" xfId="28241" xr:uid="{71318ED6-6474-4D4D-BB85-9E7F4AC8DD95}"/>
    <cellStyle name="Currency 17" xfId="2914" xr:uid="{00000000-0005-0000-0000-000030010000}"/>
    <cellStyle name="Currency 17 2" xfId="9528" xr:uid="{00000000-0005-0000-0000-00008E190000}"/>
    <cellStyle name="Currency 17 2 2" xfId="9529" xr:uid="{00000000-0005-0000-0000-00008F190000}"/>
    <cellStyle name="Currency 17 3" xfId="9530" xr:uid="{00000000-0005-0000-0000-000090190000}"/>
    <cellStyle name="Currency 17 3 2" xfId="9531" xr:uid="{00000000-0005-0000-0000-000091190000}"/>
    <cellStyle name="Currency 17 3 3" xfId="9532" xr:uid="{00000000-0005-0000-0000-000092190000}"/>
    <cellStyle name="Currency 17 4" xfId="9533" xr:uid="{00000000-0005-0000-0000-000093190000}"/>
    <cellStyle name="Currency 17 5" xfId="5419" xr:uid="{00000000-0005-0000-0000-00008D190000}"/>
    <cellStyle name="Currency 17 6" xfId="20867" xr:uid="{9E782F86-4929-4472-AA8A-4148A4169B37}"/>
    <cellStyle name="Currency 17 6 2" xfId="35843" xr:uid="{2B6D2052-7B16-4BB0-AF34-A524D2AB4F25}"/>
    <cellStyle name="Currency 17 7" xfId="28239" xr:uid="{8317FCAF-7960-4446-87E3-0C0DA981BFE7}"/>
    <cellStyle name="Currency 18" xfId="2994" xr:uid="{00000000-0005-0000-0000-000031010000}"/>
    <cellStyle name="Currency 18 10" xfId="9534" xr:uid="{00000000-0005-0000-0000-000095190000}"/>
    <cellStyle name="Currency 18 10 2" xfId="9535" xr:uid="{00000000-0005-0000-0000-000096190000}"/>
    <cellStyle name="Currency 18 10 2 2" xfId="9536" xr:uid="{00000000-0005-0000-0000-000097190000}"/>
    <cellStyle name="Currency 18 10 3" xfId="9537" xr:uid="{00000000-0005-0000-0000-000098190000}"/>
    <cellStyle name="Currency 18 10 3 2" xfId="9538" xr:uid="{00000000-0005-0000-0000-000099190000}"/>
    <cellStyle name="Currency 18 10 3 3" xfId="25713" xr:uid="{DAAF498A-BBD7-42D6-9B9E-F7425BB85AAC}"/>
    <cellStyle name="Currency 18 10 3 3 2" xfId="40684" xr:uid="{4BEAAF90-4D64-40BB-BFD7-26232EAE8B93}"/>
    <cellStyle name="Currency 18 10 3 4" xfId="33083" xr:uid="{7F07511E-0235-40A4-A50D-5726953E1868}"/>
    <cellStyle name="Currency 18 11" xfId="9539" xr:uid="{00000000-0005-0000-0000-00009A190000}"/>
    <cellStyle name="Currency 18 11 2" xfId="9540" xr:uid="{00000000-0005-0000-0000-00009B190000}"/>
    <cellStyle name="Currency 18 11 3" xfId="25714" xr:uid="{AF2A8F21-6ED6-4A92-B196-B8A4149395F4}"/>
    <cellStyle name="Currency 18 11 3 2" xfId="40685" xr:uid="{907818B8-0489-423F-B310-11834AC94AAA}"/>
    <cellStyle name="Currency 18 11 4" xfId="33084" xr:uid="{0B8C819E-6AB2-4213-8CAC-A9C3B883C480}"/>
    <cellStyle name="Currency 18 12" xfId="9541" xr:uid="{00000000-0005-0000-0000-00009C190000}"/>
    <cellStyle name="Currency 18 13" xfId="20947" xr:uid="{1A6F1469-66AB-4FAC-9E5C-3ADA249B6321}"/>
    <cellStyle name="Currency 18 13 2" xfId="35923" xr:uid="{5FFF2E06-54C5-4283-B58C-820747A3A8C0}"/>
    <cellStyle name="Currency 18 14" xfId="28319" xr:uid="{879E8041-A966-49F9-9AFA-5E2643A1D915}"/>
    <cellStyle name="Currency 18 2" xfId="9542" xr:uid="{00000000-0005-0000-0000-00009D190000}"/>
    <cellStyle name="Currency 18 2 10" xfId="9543" xr:uid="{00000000-0005-0000-0000-00009E190000}"/>
    <cellStyle name="Currency 18 2 10 2" xfId="9544" xr:uid="{00000000-0005-0000-0000-00009F190000}"/>
    <cellStyle name="Currency 18 2 10 3" xfId="25715" xr:uid="{F9850DF5-64E8-41B3-BF3F-040B565DF525}"/>
    <cellStyle name="Currency 18 2 10 3 2" xfId="40686" xr:uid="{BB04FB1C-18C9-4399-AC68-435BAE28894B}"/>
    <cellStyle name="Currency 18 2 10 4" xfId="33085" xr:uid="{430641C9-2FF9-48C7-8667-3755DF4C3517}"/>
    <cellStyle name="Currency 18 2 2" xfId="9545" xr:uid="{00000000-0005-0000-0000-0000A0190000}"/>
    <cellStyle name="Currency 18 2 2 2" xfId="9546" xr:uid="{00000000-0005-0000-0000-0000A1190000}"/>
    <cellStyle name="Currency 18 2 2 2 2" xfId="9547" xr:uid="{00000000-0005-0000-0000-0000A2190000}"/>
    <cellStyle name="Currency 18 2 2 2 2 2" xfId="9548" xr:uid="{00000000-0005-0000-0000-0000A3190000}"/>
    <cellStyle name="Currency 18 2 2 2 3" xfId="9549" xr:uid="{00000000-0005-0000-0000-0000A4190000}"/>
    <cellStyle name="Currency 18 2 2 2 3 2" xfId="9550" xr:uid="{00000000-0005-0000-0000-0000A5190000}"/>
    <cellStyle name="Currency 18 2 2 2 4" xfId="9551" xr:uid="{00000000-0005-0000-0000-0000A6190000}"/>
    <cellStyle name="Currency 18 2 2 2 4 2" xfId="9552" xr:uid="{00000000-0005-0000-0000-0000A7190000}"/>
    <cellStyle name="Currency 18 2 2 2 5" xfId="9553" xr:uid="{00000000-0005-0000-0000-0000A8190000}"/>
    <cellStyle name="Currency 18 2 2 2 5 2" xfId="9554" xr:uid="{00000000-0005-0000-0000-0000A9190000}"/>
    <cellStyle name="Currency 18 2 2 2 5 2 2" xfId="9555" xr:uid="{00000000-0005-0000-0000-0000AA190000}"/>
    <cellStyle name="Currency 18 2 2 2 5 3" xfId="9556" xr:uid="{00000000-0005-0000-0000-0000AB190000}"/>
    <cellStyle name="Currency 18 2 2 2 5 3 2" xfId="9557" xr:uid="{00000000-0005-0000-0000-0000AC190000}"/>
    <cellStyle name="Currency 18 2 2 2 5 3 3" xfId="25716" xr:uid="{4AEF9CDE-C230-4B9D-A04E-F0E63EB90ADA}"/>
    <cellStyle name="Currency 18 2 2 2 5 3 3 2" xfId="40687" xr:uid="{C301A7B4-15B0-4E7F-AB9B-FCB88EB8ECAE}"/>
    <cellStyle name="Currency 18 2 2 2 5 3 4" xfId="33086" xr:uid="{64F0B610-EA04-4F91-A01F-A2B7E644A2A7}"/>
    <cellStyle name="Currency 18 2 2 3" xfId="9558" xr:uid="{00000000-0005-0000-0000-0000AD190000}"/>
    <cellStyle name="Currency 18 2 2 3 2" xfId="9559" xr:uid="{00000000-0005-0000-0000-0000AE190000}"/>
    <cellStyle name="Currency 18 2 2 3 2 2" xfId="9560" xr:uid="{00000000-0005-0000-0000-0000AF190000}"/>
    <cellStyle name="Currency 18 2 2 3 2 3" xfId="9561" xr:uid="{00000000-0005-0000-0000-0000B0190000}"/>
    <cellStyle name="Currency 18 2 2 3 2 3 2" xfId="25717" xr:uid="{E40453FB-6BA7-4B7A-BC10-08FE475F2809}"/>
    <cellStyle name="Currency 18 2 2 3 2 3 2 2" xfId="40688" xr:uid="{78074349-68CE-40C8-B0C2-AD5259A1997F}"/>
    <cellStyle name="Currency 18 2 2 3 2 3 3" xfId="33087" xr:uid="{24D695CC-6C2E-4FA4-8285-F583DE5BB388}"/>
    <cellStyle name="Currency 18 2 2 3 3" xfId="9562" xr:uid="{00000000-0005-0000-0000-0000B1190000}"/>
    <cellStyle name="Currency 18 2 2 3 4" xfId="9563" xr:uid="{00000000-0005-0000-0000-0000B2190000}"/>
    <cellStyle name="Currency 18 2 2 3 4 2" xfId="25718" xr:uid="{E0535F34-0BFE-4366-A3EE-E228E0515484}"/>
    <cellStyle name="Currency 18 2 2 3 4 2 2" xfId="40689" xr:uid="{9E253ABD-F279-40F0-92BC-4137F5183AAA}"/>
    <cellStyle name="Currency 18 2 2 3 4 3" xfId="33088" xr:uid="{5443358D-FA60-4F6D-91BC-6F98222D73D2}"/>
    <cellStyle name="Currency 18 2 2 4" xfId="9564" xr:uid="{00000000-0005-0000-0000-0000B3190000}"/>
    <cellStyle name="Currency 18 2 2 4 2" xfId="9565" xr:uid="{00000000-0005-0000-0000-0000B4190000}"/>
    <cellStyle name="Currency 18 2 2 5" xfId="9566" xr:uid="{00000000-0005-0000-0000-0000B5190000}"/>
    <cellStyle name="Currency 18 2 2 5 2" xfId="9567" xr:uid="{00000000-0005-0000-0000-0000B6190000}"/>
    <cellStyle name="Currency 18 2 2 5 3" xfId="9568" xr:uid="{00000000-0005-0000-0000-0000B7190000}"/>
    <cellStyle name="Currency 18 2 2 5 4" xfId="9569" xr:uid="{00000000-0005-0000-0000-0000B8190000}"/>
    <cellStyle name="Currency 18 2 2 5 4 2" xfId="25719" xr:uid="{2DF6244C-86D3-4338-BA4D-6005E640497A}"/>
    <cellStyle name="Currency 18 2 2 5 4 2 2" xfId="40690" xr:uid="{3E8ABA58-AFC4-4239-A92C-35A4EEF263B5}"/>
    <cellStyle name="Currency 18 2 2 5 4 3" xfId="33089" xr:uid="{DCBD90BA-E5ED-4B1B-B9DF-986225344AE6}"/>
    <cellStyle name="Currency 18 2 2 6" xfId="9570" xr:uid="{00000000-0005-0000-0000-0000B9190000}"/>
    <cellStyle name="Currency 18 2 2 6 2" xfId="9571" xr:uid="{00000000-0005-0000-0000-0000BA190000}"/>
    <cellStyle name="Currency 18 2 2 7" xfId="9572" xr:uid="{00000000-0005-0000-0000-0000BB190000}"/>
    <cellStyle name="Currency 18 2 2 7 2" xfId="9573" xr:uid="{00000000-0005-0000-0000-0000BC190000}"/>
    <cellStyle name="Currency 18 2 2 7 2 2" xfId="9574" xr:uid="{00000000-0005-0000-0000-0000BD190000}"/>
    <cellStyle name="Currency 18 2 2 7 3" xfId="9575" xr:uid="{00000000-0005-0000-0000-0000BE190000}"/>
    <cellStyle name="Currency 18 2 2 7 3 2" xfId="9576" xr:uid="{00000000-0005-0000-0000-0000BF190000}"/>
    <cellStyle name="Currency 18 2 2 7 3 3" xfId="25720" xr:uid="{8DF44C21-B53F-4362-BFD2-E90368C5D512}"/>
    <cellStyle name="Currency 18 2 2 7 3 3 2" xfId="40691" xr:uid="{6AC35ED0-5232-42E3-B429-2B43B43025F2}"/>
    <cellStyle name="Currency 18 2 2 7 3 4" xfId="33090" xr:uid="{50FC2F9C-BAE1-4D50-89F1-43B7E528F60C}"/>
    <cellStyle name="Currency 18 2 2 8" xfId="9577" xr:uid="{00000000-0005-0000-0000-0000C0190000}"/>
    <cellStyle name="Currency 18 2 2 8 2" xfId="9578" xr:uid="{00000000-0005-0000-0000-0000C1190000}"/>
    <cellStyle name="Currency 18 2 2 8 3" xfId="25721" xr:uid="{C1C78103-15A2-4303-AD8F-DE8D102FED68}"/>
    <cellStyle name="Currency 18 2 2 8 3 2" xfId="40692" xr:uid="{5A99FCB6-6C0E-4E17-8764-6DD72C263B63}"/>
    <cellStyle name="Currency 18 2 2 8 4" xfId="33091" xr:uid="{DA23520C-FF9E-49BC-A359-8C825341E592}"/>
    <cellStyle name="Currency 18 2 3" xfId="9579" xr:uid="{00000000-0005-0000-0000-0000C2190000}"/>
    <cellStyle name="Currency 18 2 3 2" xfId="9580" xr:uid="{00000000-0005-0000-0000-0000C3190000}"/>
    <cellStyle name="Currency 18 2 3 3" xfId="9581" xr:uid="{00000000-0005-0000-0000-0000C4190000}"/>
    <cellStyle name="Currency 18 2 3 3 2" xfId="9582" xr:uid="{00000000-0005-0000-0000-0000C5190000}"/>
    <cellStyle name="Currency 18 2 3 4" xfId="9583" xr:uid="{00000000-0005-0000-0000-0000C6190000}"/>
    <cellStyle name="Currency 18 2 3 4 2" xfId="9584" xr:uid="{00000000-0005-0000-0000-0000C7190000}"/>
    <cellStyle name="Currency 18 2 3 5" xfId="9585" xr:uid="{00000000-0005-0000-0000-0000C8190000}"/>
    <cellStyle name="Currency 18 2 3 5 2" xfId="9586" xr:uid="{00000000-0005-0000-0000-0000C9190000}"/>
    <cellStyle name="Currency 18 2 3 6" xfId="9587" xr:uid="{00000000-0005-0000-0000-0000CA190000}"/>
    <cellStyle name="Currency 18 2 3 6 2" xfId="9588" xr:uid="{00000000-0005-0000-0000-0000CB190000}"/>
    <cellStyle name="Currency 18 2 3 6 2 2" xfId="9589" xr:uid="{00000000-0005-0000-0000-0000CC190000}"/>
    <cellStyle name="Currency 18 2 3 6 3" xfId="9590" xr:uid="{00000000-0005-0000-0000-0000CD190000}"/>
    <cellStyle name="Currency 18 2 3 6 3 2" xfId="9591" xr:uid="{00000000-0005-0000-0000-0000CE190000}"/>
    <cellStyle name="Currency 18 2 3 6 3 3" xfId="25722" xr:uid="{3E9558B6-7867-4490-89CF-5A139DF549BA}"/>
    <cellStyle name="Currency 18 2 3 6 3 3 2" xfId="40693" xr:uid="{6396A24F-BE2F-48CA-8311-9CBA78787E83}"/>
    <cellStyle name="Currency 18 2 3 6 3 4" xfId="33092" xr:uid="{A2EADD00-7435-4B51-82EA-2DAEABD0D8E1}"/>
    <cellStyle name="Currency 18 2 4" xfId="9592" xr:uid="{00000000-0005-0000-0000-0000CF190000}"/>
    <cellStyle name="Currency 18 2 5" xfId="9593" xr:uid="{00000000-0005-0000-0000-0000D0190000}"/>
    <cellStyle name="Currency 18 2 5 2" xfId="9594" xr:uid="{00000000-0005-0000-0000-0000D1190000}"/>
    <cellStyle name="Currency 18 2 5 2 2" xfId="9595" xr:uid="{00000000-0005-0000-0000-0000D2190000}"/>
    <cellStyle name="Currency 18 2 5 2 3" xfId="9596" xr:uid="{00000000-0005-0000-0000-0000D3190000}"/>
    <cellStyle name="Currency 18 2 5 2 3 2" xfId="25723" xr:uid="{408E1CB6-F012-4310-949B-A60FED030D33}"/>
    <cellStyle name="Currency 18 2 5 2 3 2 2" xfId="40694" xr:uid="{B931CCCB-C1DF-478E-8D9E-9EDE7CC5A684}"/>
    <cellStyle name="Currency 18 2 5 2 3 3" xfId="33093" xr:uid="{F5DD27C1-23D6-40CE-AE64-29AB23443AF6}"/>
    <cellStyle name="Currency 18 2 5 3" xfId="9597" xr:uid="{00000000-0005-0000-0000-0000D4190000}"/>
    <cellStyle name="Currency 18 2 5 4" xfId="9598" xr:uid="{00000000-0005-0000-0000-0000D5190000}"/>
    <cellStyle name="Currency 18 2 5 4 2" xfId="25724" xr:uid="{7D4084DA-D5E2-45D6-8FB8-353AF5BB8436}"/>
    <cellStyle name="Currency 18 2 5 4 2 2" xfId="40695" xr:uid="{0AEC067A-FF56-4E1C-9B48-94093373E714}"/>
    <cellStyle name="Currency 18 2 5 4 3" xfId="33094" xr:uid="{8A692622-161F-445D-BF60-D7E1A8BB870E}"/>
    <cellStyle name="Currency 18 2 6" xfId="9599" xr:uid="{00000000-0005-0000-0000-0000D6190000}"/>
    <cellStyle name="Currency 18 2 6 2" xfId="9600" xr:uid="{00000000-0005-0000-0000-0000D7190000}"/>
    <cellStyle name="Currency 18 2 7" xfId="9601" xr:uid="{00000000-0005-0000-0000-0000D8190000}"/>
    <cellStyle name="Currency 18 2 7 2" xfId="9602" xr:uid="{00000000-0005-0000-0000-0000D9190000}"/>
    <cellStyle name="Currency 18 2 7 3" xfId="9603" xr:uid="{00000000-0005-0000-0000-0000DA190000}"/>
    <cellStyle name="Currency 18 2 7 4" xfId="9604" xr:uid="{00000000-0005-0000-0000-0000DB190000}"/>
    <cellStyle name="Currency 18 2 7 4 2" xfId="25725" xr:uid="{B2235F63-BBD7-4AF0-88B7-A7789D6DBE37}"/>
    <cellStyle name="Currency 18 2 7 4 2 2" xfId="40696" xr:uid="{45C8556C-34C1-4634-A062-E353C9B4CA57}"/>
    <cellStyle name="Currency 18 2 7 4 3" xfId="33095" xr:uid="{52099D2C-CD4A-4C70-A3A6-29FC28761D21}"/>
    <cellStyle name="Currency 18 2 8" xfId="9605" xr:uid="{00000000-0005-0000-0000-0000DC190000}"/>
    <cellStyle name="Currency 18 2 8 2" xfId="9606" xr:uid="{00000000-0005-0000-0000-0000DD190000}"/>
    <cellStyle name="Currency 18 2 9" xfId="9607" xr:uid="{00000000-0005-0000-0000-0000DE190000}"/>
    <cellStyle name="Currency 18 2 9 2" xfId="9608" xr:uid="{00000000-0005-0000-0000-0000DF190000}"/>
    <cellStyle name="Currency 18 2 9 2 2" xfId="9609" xr:uid="{00000000-0005-0000-0000-0000E0190000}"/>
    <cellStyle name="Currency 18 2 9 3" xfId="9610" xr:uid="{00000000-0005-0000-0000-0000E1190000}"/>
    <cellStyle name="Currency 18 2 9 3 2" xfId="9611" xr:uid="{00000000-0005-0000-0000-0000E2190000}"/>
    <cellStyle name="Currency 18 2 9 3 3" xfId="25726" xr:uid="{B0926040-0E62-4B7F-BDB2-EFC86186A137}"/>
    <cellStyle name="Currency 18 2 9 3 3 2" xfId="40697" xr:uid="{D29993E8-1D1E-4FD1-922B-71E0288766BB}"/>
    <cellStyle name="Currency 18 2 9 3 4" xfId="33096" xr:uid="{980B31DA-C139-40EB-B2F9-D04F6BFEF64C}"/>
    <cellStyle name="Currency 18 3" xfId="9612" xr:uid="{00000000-0005-0000-0000-0000E3190000}"/>
    <cellStyle name="Currency 18 3 2" xfId="9613" xr:uid="{00000000-0005-0000-0000-0000E4190000}"/>
    <cellStyle name="Currency 18 3 2 2" xfId="9614" xr:uid="{00000000-0005-0000-0000-0000E5190000}"/>
    <cellStyle name="Currency 18 3 2 2 2" xfId="9615" xr:uid="{00000000-0005-0000-0000-0000E6190000}"/>
    <cellStyle name="Currency 18 3 2 3" xfId="9616" xr:uid="{00000000-0005-0000-0000-0000E7190000}"/>
    <cellStyle name="Currency 18 3 2 3 2" xfId="9617" xr:uid="{00000000-0005-0000-0000-0000E8190000}"/>
    <cellStyle name="Currency 18 3 2 4" xfId="9618" xr:uid="{00000000-0005-0000-0000-0000E9190000}"/>
    <cellStyle name="Currency 18 3 2 4 2" xfId="9619" xr:uid="{00000000-0005-0000-0000-0000EA190000}"/>
    <cellStyle name="Currency 18 3 2 5" xfId="9620" xr:uid="{00000000-0005-0000-0000-0000EB190000}"/>
    <cellStyle name="Currency 18 3 2 5 2" xfId="9621" xr:uid="{00000000-0005-0000-0000-0000EC190000}"/>
    <cellStyle name="Currency 18 3 2 5 2 2" xfId="9622" xr:uid="{00000000-0005-0000-0000-0000ED190000}"/>
    <cellStyle name="Currency 18 3 2 5 3" xfId="9623" xr:uid="{00000000-0005-0000-0000-0000EE190000}"/>
    <cellStyle name="Currency 18 3 2 5 3 2" xfId="9624" xr:uid="{00000000-0005-0000-0000-0000EF190000}"/>
    <cellStyle name="Currency 18 3 2 5 3 3" xfId="25727" xr:uid="{D4C003AB-89B1-4EE6-ADDC-289742A904C9}"/>
    <cellStyle name="Currency 18 3 2 5 3 3 2" xfId="40698" xr:uid="{548DD4B0-C46E-483F-BF5E-3E6F7B9B1ECE}"/>
    <cellStyle name="Currency 18 3 2 5 3 4" xfId="33097" xr:uid="{DEE2AEFA-47FE-44BE-A426-A88D12F48828}"/>
    <cellStyle name="Currency 18 3 3" xfId="9625" xr:uid="{00000000-0005-0000-0000-0000F0190000}"/>
    <cellStyle name="Currency 18 3 3 2" xfId="9626" xr:uid="{00000000-0005-0000-0000-0000F1190000}"/>
    <cellStyle name="Currency 18 3 3 2 2" xfId="9627" xr:uid="{00000000-0005-0000-0000-0000F2190000}"/>
    <cellStyle name="Currency 18 3 3 2 3" xfId="9628" xr:uid="{00000000-0005-0000-0000-0000F3190000}"/>
    <cellStyle name="Currency 18 3 3 2 3 2" xfId="25728" xr:uid="{36482A6B-FD20-416D-B494-C1CA634ABD38}"/>
    <cellStyle name="Currency 18 3 3 2 3 2 2" xfId="40699" xr:uid="{B1D5EF35-71E5-4E72-B873-37C826586F27}"/>
    <cellStyle name="Currency 18 3 3 2 3 3" xfId="33098" xr:uid="{68250918-DA33-4D51-B97C-9B7B5E446C9B}"/>
    <cellStyle name="Currency 18 3 3 3" xfId="9629" xr:uid="{00000000-0005-0000-0000-0000F4190000}"/>
    <cellStyle name="Currency 18 3 3 4" xfId="9630" xr:uid="{00000000-0005-0000-0000-0000F5190000}"/>
    <cellStyle name="Currency 18 3 3 4 2" xfId="25729" xr:uid="{DD474DD5-4D91-485D-B6D7-DF226FD95C1C}"/>
    <cellStyle name="Currency 18 3 3 4 2 2" xfId="40700" xr:uid="{F32AA5BE-364E-4D46-8295-B0C95455CCD4}"/>
    <cellStyle name="Currency 18 3 3 4 3" xfId="33099" xr:uid="{81B144E5-84B3-4B02-B23E-CA87C869117C}"/>
    <cellStyle name="Currency 18 3 4" xfId="9631" xr:uid="{00000000-0005-0000-0000-0000F6190000}"/>
    <cellStyle name="Currency 18 3 4 2" xfId="9632" xr:uid="{00000000-0005-0000-0000-0000F7190000}"/>
    <cellStyle name="Currency 18 3 5" xfId="9633" xr:uid="{00000000-0005-0000-0000-0000F8190000}"/>
    <cellStyle name="Currency 18 3 5 2" xfId="9634" xr:uid="{00000000-0005-0000-0000-0000F9190000}"/>
    <cellStyle name="Currency 18 3 5 3" xfId="9635" xr:uid="{00000000-0005-0000-0000-0000FA190000}"/>
    <cellStyle name="Currency 18 3 5 4" xfId="9636" xr:uid="{00000000-0005-0000-0000-0000FB190000}"/>
    <cellStyle name="Currency 18 3 5 4 2" xfId="25730" xr:uid="{6DB214A0-0361-418B-BAA6-97E6B2B72057}"/>
    <cellStyle name="Currency 18 3 5 4 2 2" xfId="40701" xr:uid="{617A7658-E8D8-4D12-806C-DB2795811181}"/>
    <cellStyle name="Currency 18 3 5 4 3" xfId="33100" xr:uid="{B33DDE60-1791-47B6-9977-53F71261B842}"/>
    <cellStyle name="Currency 18 3 6" xfId="9637" xr:uid="{00000000-0005-0000-0000-0000FC190000}"/>
    <cellStyle name="Currency 18 3 6 2" xfId="9638" xr:uid="{00000000-0005-0000-0000-0000FD190000}"/>
    <cellStyle name="Currency 18 3 7" xfId="9639" xr:uid="{00000000-0005-0000-0000-0000FE190000}"/>
    <cellStyle name="Currency 18 3 7 2" xfId="9640" xr:uid="{00000000-0005-0000-0000-0000FF190000}"/>
    <cellStyle name="Currency 18 3 7 2 2" xfId="9641" xr:uid="{00000000-0005-0000-0000-0000001A0000}"/>
    <cellStyle name="Currency 18 3 7 3" xfId="9642" xr:uid="{00000000-0005-0000-0000-0000011A0000}"/>
    <cellStyle name="Currency 18 3 7 3 2" xfId="9643" xr:uid="{00000000-0005-0000-0000-0000021A0000}"/>
    <cellStyle name="Currency 18 3 7 3 3" xfId="25731" xr:uid="{C83E5FB3-04F5-40B7-B723-68A7AF3CB9BD}"/>
    <cellStyle name="Currency 18 3 7 3 3 2" xfId="40702" xr:uid="{EBE85E4C-B1B8-442C-BB14-0AF25F690756}"/>
    <cellStyle name="Currency 18 3 7 3 4" xfId="33101" xr:uid="{416FC003-79EA-4B95-BC6E-00648483B5F6}"/>
    <cellStyle name="Currency 18 3 8" xfId="9644" xr:uid="{00000000-0005-0000-0000-0000031A0000}"/>
    <cellStyle name="Currency 18 3 8 2" xfId="9645" xr:uid="{00000000-0005-0000-0000-0000041A0000}"/>
    <cellStyle name="Currency 18 3 8 3" xfId="25732" xr:uid="{6EBEDB33-A866-4E44-8412-DB9597ACF074}"/>
    <cellStyle name="Currency 18 3 8 3 2" xfId="40703" xr:uid="{D980700B-C399-483A-8799-16E065F03238}"/>
    <cellStyle name="Currency 18 3 8 4" xfId="33102" xr:uid="{277BFF00-37C8-4153-86AD-AB6115F00A2D}"/>
    <cellStyle name="Currency 18 4" xfId="9646" xr:uid="{00000000-0005-0000-0000-0000051A0000}"/>
    <cellStyle name="Currency 18 4 2" xfId="9647" xr:uid="{00000000-0005-0000-0000-0000061A0000}"/>
    <cellStyle name="Currency 18 4 3" xfId="9648" xr:uid="{00000000-0005-0000-0000-0000071A0000}"/>
    <cellStyle name="Currency 18 4 3 2" xfId="9649" xr:uid="{00000000-0005-0000-0000-0000081A0000}"/>
    <cellStyle name="Currency 18 4 4" xfId="9650" xr:uid="{00000000-0005-0000-0000-0000091A0000}"/>
    <cellStyle name="Currency 18 4 4 2" xfId="9651" xr:uid="{00000000-0005-0000-0000-00000A1A0000}"/>
    <cellStyle name="Currency 18 4 4 3" xfId="9652" xr:uid="{00000000-0005-0000-0000-00000B1A0000}"/>
    <cellStyle name="Currency 18 4 4 4" xfId="9653" xr:uid="{00000000-0005-0000-0000-00000C1A0000}"/>
    <cellStyle name="Currency 18 4 4 4 2" xfId="25733" xr:uid="{CCAC08C1-4F35-46BD-8374-235F0BF4281B}"/>
    <cellStyle name="Currency 18 4 4 4 2 2" xfId="40704" xr:uid="{1B475124-D9A6-44E8-98C2-9F4AE8121C66}"/>
    <cellStyle name="Currency 18 4 4 4 3" xfId="33103" xr:uid="{8D067610-5AA9-409F-A674-12165E30F250}"/>
    <cellStyle name="Currency 18 4 5" xfId="9654" xr:uid="{00000000-0005-0000-0000-00000D1A0000}"/>
    <cellStyle name="Currency 18 4 5 2" xfId="9655" xr:uid="{00000000-0005-0000-0000-00000E1A0000}"/>
    <cellStyle name="Currency 18 4 6" xfId="9656" xr:uid="{00000000-0005-0000-0000-00000F1A0000}"/>
    <cellStyle name="Currency 18 4 6 2" xfId="9657" xr:uid="{00000000-0005-0000-0000-0000101A0000}"/>
    <cellStyle name="Currency 18 4 6 2 2" xfId="9658" xr:uid="{00000000-0005-0000-0000-0000111A0000}"/>
    <cellStyle name="Currency 18 4 6 3" xfId="9659" xr:uid="{00000000-0005-0000-0000-0000121A0000}"/>
    <cellStyle name="Currency 18 4 6 3 2" xfId="9660" xr:uid="{00000000-0005-0000-0000-0000131A0000}"/>
    <cellStyle name="Currency 18 4 6 3 3" xfId="25734" xr:uid="{3C1940FA-EB87-46DB-82AC-799D6404066F}"/>
    <cellStyle name="Currency 18 4 6 3 3 2" xfId="40705" xr:uid="{696D3C2D-75E0-4E09-8AEE-88B0C9C30155}"/>
    <cellStyle name="Currency 18 4 6 3 4" xfId="33104" xr:uid="{2CF655DB-8DEA-4EF7-9164-CA35F642CC3D}"/>
    <cellStyle name="Currency 18 4 7" xfId="9661" xr:uid="{00000000-0005-0000-0000-0000141A0000}"/>
    <cellStyle name="Currency 18 4 7 2" xfId="25735" xr:uid="{90C01F59-8E52-4F20-B10E-A16FCE618A17}"/>
    <cellStyle name="Currency 18 4 7 2 2" xfId="40706" xr:uid="{CA769BF9-2A25-4503-94CA-EA6A59FDD12F}"/>
    <cellStyle name="Currency 18 4 7 3" xfId="33105" xr:uid="{7423024B-3969-4515-BFC5-CB605F61499A}"/>
    <cellStyle name="Currency 18 5" xfId="9662" xr:uid="{00000000-0005-0000-0000-0000151A0000}"/>
    <cellStyle name="Currency 18 6" xfId="9663" xr:uid="{00000000-0005-0000-0000-0000161A0000}"/>
    <cellStyle name="Currency 18 6 2" xfId="9664" xr:uid="{00000000-0005-0000-0000-0000171A0000}"/>
    <cellStyle name="Currency 18 6 2 2" xfId="9665" xr:uid="{00000000-0005-0000-0000-0000181A0000}"/>
    <cellStyle name="Currency 18 6 2 3" xfId="9666" xr:uid="{00000000-0005-0000-0000-0000191A0000}"/>
    <cellStyle name="Currency 18 6 2 3 2" xfId="25736" xr:uid="{B6A0D705-E1A3-42DE-8984-D25725522079}"/>
    <cellStyle name="Currency 18 6 2 3 2 2" xfId="40707" xr:uid="{E1CE9920-CFD3-4EF4-89ED-CB877730599D}"/>
    <cellStyle name="Currency 18 6 2 3 3" xfId="33106" xr:uid="{78FE202A-9477-4324-99E6-FE28F3E9A2D4}"/>
    <cellStyle name="Currency 18 6 3" xfId="9667" xr:uid="{00000000-0005-0000-0000-00001A1A0000}"/>
    <cellStyle name="Currency 18 6 4" xfId="9668" xr:uid="{00000000-0005-0000-0000-00001B1A0000}"/>
    <cellStyle name="Currency 18 6 4 2" xfId="25737" xr:uid="{4EDB1F97-DFE9-49DF-8629-93F52B037BBE}"/>
    <cellStyle name="Currency 18 6 4 2 2" xfId="40708" xr:uid="{CDE731BE-B270-4108-A224-CC51BBACE249}"/>
    <cellStyle name="Currency 18 6 4 3" xfId="33107" xr:uid="{D62D2FE8-6DC7-49F0-9559-C9B1115DB468}"/>
    <cellStyle name="Currency 18 7" xfId="9669" xr:uid="{00000000-0005-0000-0000-00001C1A0000}"/>
    <cellStyle name="Currency 18 7 2" xfId="9670" xr:uid="{00000000-0005-0000-0000-00001D1A0000}"/>
    <cellStyle name="Currency 18 8" xfId="9671" xr:uid="{00000000-0005-0000-0000-00001E1A0000}"/>
    <cellStyle name="Currency 18 8 2" xfId="9672" xr:uid="{00000000-0005-0000-0000-00001F1A0000}"/>
    <cellStyle name="Currency 18 8 3" xfId="9673" xr:uid="{00000000-0005-0000-0000-0000201A0000}"/>
    <cellStyle name="Currency 18 8 4" xfId="9674" xr:uid="{00000000-0005-0000-0000-0000211A0000}"/>
    <cellStyle name="Currency 18 8 4 2" xfId="25738" xr:uid="{07EDD894-A2B0-4226-81B9-02CA2E5DEF07}"/>
    <cellStyle name="Currency 18 8 4 2 2" xfId="40709" xr:uid="{47A793F2-65AE-49A0-B257-8FFAA95F87A7}"/>
    <cellStyle name="Currency 18 8 4 3" xfId="33108" xr:uid="{3C401F23-ED0E-41D8-9B3D-EDD85B85BB91}"/>
    <cellStyle name="Currency 18 9" xfId="9675" xr:uid="{00000000-0005-0000-0000-0000221A0000}"/>
    <cellStyle name="Currency 18 9 2" xfId="9676" xr:uid="{00000000-0005-0000-0000-0000231A0000}"/>
    <cellStyle name="Currency 19" xfId="2990" xr:uid="{00000000-0005-0000-0000-000032010000}"/>
    <cellStyle name="Currency 19 2" xfId="9677" xr:uid="{00000000-0005-0000-0000-0000251A0000}"/>
    <cellStyle name="Currency 19 2 2" xfId="9678" xr:uid="{00000000-0005-0000-0000-0000261A0000}"/>
    <cellStyle name="Currency 19 2 2 2" xfId="9679" xr:uid="{00000000-0005-0000-0000-0000271A0000}"/>
    <cellStyle name="Currency 19 2 2 3" xfId="9680" xr:uid="{00000000-0005-0000-0000-0000281A0000}"/>
    <cellStyle name="Currency 19 2 2 4" xfId="9681" xr:uid="{00000000-0005-0000-0000-0000291A0000}"/>
    <cellStyle name="Currency 19 2 2 4 2" xfId="25739" xr:uid="{DDEA87C3-8228-4434-B607-5B7D86394DB5}"/>
    <cellStyle name="Currency 19 2 2 4 2 2" xfId="40710" xr:uid="{0440D3F2-525C-484D-A78B-DAA37E3E0E89}"/>
    <cellStyle name="Currency 19 2 2 4 3" xfId="33109" xr:uid="{E35B12DB-BAF3-467C-97F6-18CF638E87F7}"/>
    <cellStyle name="Currency 19 2 3" xfId="9682" xr:uid="{00000000-0005-0000-0000-00002A1A0000}"/>
    <cellStyle name="Currency 19 2 3 2" xfId="9683" xr:uid="{00000000-0005-0000-0000-00002B1A0000}"/>
    <cellStyle name="Currency 19 2 4" xfId="9684" xr:uid="{00000000-0005-0000-0000-00002C1A0000}"/>
    <cellStyle name="Currency 19 2 5" xfId="9685" xr:uid="{00000000-0005-0000-0000-00002D1A0000}"/>
    <cellStyle name="Currency 19 2 5 2" xfId="9686" xr:uid="{00000000-0005-0000-0000-00002E1A0000}"/>
    <cellStyle name="Currency 19 2 6" xfId="9687" xr:uid="{00000000-0005-0000-0000-00002F1A0000}"/>
    <cellStyle name="Currency 19 2 6 2" xfId="9688" xr:uid="{00000000-0005-0000-0000-0000301A0000}"/>
    <cellStyle name="Currency 19 2 6 2 2" xfId="9689" xr:uid="{00000000-0005-0000-0000-0000311A0000}"/>
    <cellStyle name="Currency 19 2 6 3" xfId="9690" xr:uid="{00000000-0005-0000-0000-0000321A0000}"/>
    <cellStyle name="Currency 19 2 6 3 2" xfId="9691" xr:uid="{00000000-0005-0000-0000-0000331A0000}"/>
    <cellStyle name="Currency 19 2 6 3 3" xfId="25740" xr:uid="{EBC27AA9-B775-4D6D-803E-436571C91ADB}"/>
    <cellStyle name="Currency 19 2 6 3 3 2" xfId="40711" xr:uid="{63D69C7B-F626-4523-BCEE-E41CA457E1AD}"/>
    <cellStyle name="Currency 19 2 6 3 4" xfId="33110" xr:uid="{0F8C962E-42D7-4F01-BA67-8111CC2C9B4B}"/>
    <cellStyle name="Currency 19 2 7" xfId="9692" xr:uid="{00000000-0005-0000-0000-0000341A0000}"/>
    <cellStyle name="Currency 19 2 7 2" xfId="9693" xr:uid="{00000000-0005-0000-0000-0000351A0000}"/>
    <cellStyle name="Currency 19 2 8" xfId="9694" xr:uid="{00000000-0005-0000-0000-0000361A0000}"/>
    <cellStyle name="Currency 19 2 8 2" xfId="25741" xr:uid="{85C2DD86-AE3B-4FCC-A6C6-19480B74C521}"/>
    <cellStyle name="Currency 19 2 8 2 2" xfId="40712" xr:uid="{5D901C10-2E84-4BD8-B3C3-8AB565328096}"/>
    <cellStyle name="Currency 19 2 8 3" xfId="33111" xr:uid="{864DBD6D-79D7-4CE6-8AED-1F764B1BAE87}"/>
    <cellStyle name="Currency 19 3" xfId="9695" xr:uid="{00000000-0005-0000-0000-0000371A0000}"/>
    <cellStyle name="Currency 19 3 2" xfId="9696" xr:uid="{00000000-0005-0000-0000-0000381A0000}"/>
    <cellStyle name="Currency 19 4" xfId="9697" xr:uid="{00000000-0005-0000-0000-0000391A0000}"/>
    <cellStyle name="Currency 19 4 2" xfId="9698" xr:uid="{00000000-0005-0000-0000-00003A1A0000}"/>
    <cellStyle name="Currency 19 5" xfId="9699" xr:uid="{00000000-0005-0000-0000-00003B1A0000}"/>
    <cellStyle name="Currency 19 5 2" xfId="9700" xr:uid="{00000000-0005-0000-0000-00003C1A0000}"/>
    <cellStyle name="Currency 19 6" xfId="9701" xr:uid="{00000000-0005-0000-0000-00003D1A0000}"/>
    <cellStyle name="Currency 19 6 2" xfId="9702" xr:uid="{00000000-0005-0000-0000-00003E1A0000}"/>
    <cellStyle name="Currency 19 6 2 2" xfId="9703" xr:uid="{00000000-0005-0000-0000-00003F1A0000}"/>
    <cellStyle name="Currency 19 6 3" xfId="9704" xr:uid="{00000000-0005-0000-0000-0000401A0000}"/>
    <cellStyle name="Currency 19 6 3 2" xfId="9705" xr:uid="{00000000-0005-0000-0000-0000411A0000}"/>
    <cellStyle name="Currency 19 6 3 3" xfId="25742" xr:uid="{068125F4-FC42-404C-8377-7114CE4B77CB}"/>
    <cellStyle name="Currency 19 6 3 3 2" xfId="40713" xr:uid="{B2233BAD-FDDE-4699-8D5C-8644DB337944}"/>
    <cellStyle name="Currency 19 6 3 4" xfId="33112" xr:uid="{0BDA859C-B18C-4A9B-B801-2B18E972DC6D}"/>
    <cellStyle name="Currency 19 7" xfId="20120" xr:uid="{00000000-0005-0000-0000-0000421A0000}"/>
    <cellStyle name="Currency 19 7 2" xfId="27561" xr:uid="{22386C86-7608-4F9B-96EB-04D67787AAF0}"/>
    <cellStyle name="Currency 19 7 2 2" xfId="42498" xr:uid="{4117CE4B-2CF3-4E1B-902F-5283FB81D1FD}"/>
    <cellStyle name="Currency 19 7 3" xfId="35137" xr:uid="{D49BEADC-1A06-4AB0-B84D-FFB2A58840CE}"/>
    <cellStyle name="Currency 19 8" xfId="20943" xr:uid="{553F6C06-07CE-4407-B310-DD4D833436FE}"/>
    <cellStyle name="Currency 19 8 2" xfId="35919" xr:uid="{711A1F54-B273-4F3A-A496-24044F80810D}"/>
    <cellStyle name="Currency 19 9" xfId="28315" xr:uid="{558D3F4B-A8E2-49C9-B3FF-CD4CBAD51C45}"/>
    <cellStyle name="Currency 2" xfId="432" xr:uid="{00000000-0005-0000-0000-000033010000}"/>
    <cellStyle name="Currency 2 10" xfId="9706" xr:uid="{00000000-0005-0000-0000-0000441A0000}"/>
    <cellStyle name="Currency 2 10 2" xfId="9707" xr:uid="{00000000-0005-0000-0000-0000451A0000}"/>
    <cellStyle name="Currency 2 11" xfId="5495" xr:uid="{00000000-0005-0000-0000-0000431A0000}"/>
    <cellStyle name="Currency 2 2" xfId="433" xr:uid="{00000000-0005-0000-0000-000034010000}"/>
    <cellStyle name="Currency 2 2 2" xfId="434" xr:uid="{00000000-0005-0000-0000-000035010000}"/>
    <cellStyle name="Currency 2 2 2 2" xfId="9708" xr:uid="{00000000-0005-0000-0000-0000481A0000}"/>
    <cellStyle name="Currency 2 2 2 3" xfId="5417" xr:uid="{00000000-0005-0000-0000-0000471A0000}"/>
    <cellStyle name="Currency 2 2 3" xfId="9709" xr:uid="{00000000-0005-0000-0000-0000491A0000}"/>
    <cellStyle name="Currency 2 2 4" xfId="5418" xr:uid="{00000000-0005-0000-0000-0000461A0000}"/>
    <cellStyle name="Currency 2 3" xfId="15" xr:uid="{00000000-0005-0000-0000-000007000000}"/>
    <cellStyle name="Currency 2 3 2" xfId="9710" xr:uid="{00000000-0005-0000-0000-00004B1A0000}"/>
    <cellStyle name="Currency 2 3 2 2" xfId="9711" xr:uid="{00000000-0005-0000-0000-00004C1A0000}"/>
    <cellStyle name="Currency 2 3 3" xfId="5416" xr:uid="{00000000-0005-0000-0000-00004A1A0000}"/>
    <cellStyle name="Currency 2 4" xfId="5415" xr:uid="{00000000-0005-0000-0000-00004D1A0000}"/>
    <cellStyle name="Currency 2 4 2" xfId="9712" xr:uid="{00000000-0005-0000-0000-00004E1A0000}"/>
    <cellStyle name="Currency 2 5" xfId="5414" xr:uid="{00000000-0005-0000-0000-00004F1A0000}"/>
    <cellStyle name="Currency 2 5 2" xfId="9713" xr:uid="{00000000-0005-0000-0000-0000501A0000}"/>
    <cellStyle name="Currency 2 5 2 2" xfId="9714" xr:uid="{00000000-0005-0000-0000-0000511A0000}"/>
    <cellStyle name="Currency 2 5 2 2 2" xfId="9715" xr:uid="{00000000-0005-0000-0000-0000521A0000}"/>
    <cellStyle name="Currency 2 5 2 3" xfId="9716" xr:uid="{00000000-0005-0000-0000-0000531A0000}"/>
    <cellStyle name="Currency 2 5 2 4" xfId="9717" xr:uid="{00000000-0005-0000-0000-0000541A0000}"/>
    <cellStyle name="Currency 2 5 2 4 2" xfId="9718" xr:uid="{00000000-0005-0000-0000-0000551A0000}"/>
    <cellStyle name="Currency 2 5 2 5" xfId="9719" xr:uid="{00000000-0005-0000-0000-0000561A0000}"/>
    <cellStyle name="Currency 2 5 2 5 2" xfId="9720" xr:uid="{00000000-0005-0000-0000-0000571A0000}"/>
    <cellStyle name="Currency 2 5 2 5 2 2" xfId="9721" xr:uid="{00000000-0005-0000-0000-0000581A0000}"/>
    <cellStyle name="Currency 2 5 2 5 3" xfId="9722" xr:uid="{00000000-0005-0000-0000-0000591A0000}"/>
    <cellStyle name="Currency 2 5 2 5 3 2" xfId="9723" xr:uid="{00000000-0005-0000-0000-00005A1A0000}"/>
    <cellStyle name="Currency 2 5 2 5 3 3" xfId="25743" xr:uid="{6019FF43-E861-4126-B345-AD1B28108DD6}"/>
    <cellStyle name="Currency 2 5 2 5 3 3 2" xfId="40714" xr:uid="{523EAB15-B108-475F-A835-F6BA35448D09}"/>
    <cellStyle name="Currency 2 5 2 5 3 4" xfId="33113" xr:uid="{6577157B-C6B6-4CD9-9F51-92FE0836934D}"/>
    <cellStyle name="Currency 2 5 2 6" xfId="9724" xr:uid="{00000000-0005-0000-0000-00005B1A0000}"/>
    <cellStyle name="Currency 2 5 2 7" xfId="9725" xr:uid="{00000000-0005-0000-0000-00005C1A0000}"/>
    <cellStyle name="Currency 2 5 2 7 2" xfId="25744" xr:uid="{BF515A99-3748-4B03-8D69-1D1E8E3903EE}"/>
    <cellStyle name="Currency 2 5 2 7 2 2" xfId="40715" xr:uid="{8142B013-4DA1-4274-8684-03DB443B0D7B}"/>
    <cellStyle name="Currency 2 5 2 7 3" xfId="33114" xr:uid="{0E63634A-91CB-4D01-861E-56FD8826D312}"/>
    <cellStyle name="Currency 2 5 3" xfId="9726" xr:uid="{00000000-0005-0000-0000-00005D1A0000}"/>
    <cellStyle name="Currency 2 5 3 2" xfId="9727" xr:uid="{00000000-0005-0000-0000-00005E1A0000}"/>
    <cellStyle name="Currency 2 5 3 3" xfId="9728" xr:uid="{00000000-0005-0000-0000-00005F1A0000}"/>
    <cellStyle name="Currency 2 5 3 4" xfId="9729" xr:uid="{00000000-0005-0000-0000-0000601A0000}"/>
    <cellStyle name="Currency 2 5 4" xfId="9730" xr:uid="{00000000-0005-0000-0000-0000611A0000}"/>
    <cellStyle name="Currency 2 5 4 2" xfId="9731" xr:uid="{00000000-0005-0000-0000-0000621A0000}"/>
    <cellStyle name="Currency 2 5 5" xfId="9732" xr:uid="{00000000-0005-0000-0000-0000631A0000}"/>
    <cellStyle name="Currency 2 5 6" xfId="9733" xr:uid="{00000000-0005-0000-0000-0000641A0000}"/>
    <cellStyle name="Currency 2 5 6 2" xfId="9734" xr:uid="{00000000-0005-0000-0000-0000651A0000}"/>
    <cellStyle name="Currency 2 5 7" xfId="9735" xr:uid="{00000000-0005-0000-0000-0000661A0000}"/>
    <cellStyle name="Currency 2 5 7 2" xfId="9736" xr:uid="{00000000-0005-0000-0000-0000671A0000}"/>
    <cellStyle name="Currency 2 5 7 2 2" xfId="9737" xr:uid="{00000000-0005-0000-0000-0000681A0000}"/>
    <cellStyle name="Currency 2 5 7 3" xfId="9738" xr:uid="{00000000-0005-0000-0000-0000691A0000}"/>
    <cellStyle name="Currency 2 5 7 3 2" xfId="9739" xr:uid="{00000000-0005-0000-0000-00006A1A0000}"/>
    <cellStyle name="Currency 2 5 7 3 3" xfId="25745" xr:uid="{EC74A443-33AF-4AA5-8075-A12E46704C0A}"/>
    <cellStyle name="Currency 2 5 7 3 3 2" xfId="40716" xr:uid="{EE53AD4C-BC21-4000-A4C3-B8AB715003C1}"/>
    <cellStyle name="Currency 2 5 7 3 4" xfId="33115" xr:uid="{75DCEF3D-52C3-4C72-86D3-5ED17190AB25}"/>
    <cellStyle name="Currency 2 5 8" xfId="9740" xr:uid="{00000000-0005-0000-0000-00006B1A0000}"/>
    <cellStyle name="Currency 2 5 9" xfId="9741" xr:uid="{00000000-0005-0000-0000-00006C1A0000}"/>
    <cellStyle name="Currency 2 5 9 2" xfId="25746" xr:uid="{B1731AF9-814A-42C1-BE36-1AF11624E267}"/>
    <cellStyle name="Currency 2 5 9 2 2" xfId="40717" xr:uid="{540E52B9-890E-49B9-9BE9-84CB30B9C91F}"/>
    <cellStyle name="Currency 2 5 9 3" xfId="33116" xr:uid="{ABC7F7C1-4823-45BC-9CD7-A0458EA0462C}"/>
    <cellStyle name="Currency 2 6" xfId="9742" xr:uid="{00000000-0005-0000-0000-00006D1A0000}"/>
    <cellStyle name="Currency 2 6 2" xfId="9743" xr:uid="{00000000-0005-0000-0000-00006E1A0000}"/>
    <cellStyle name="Currency 2 6 2 2" xfId="9744" xr:uid="{00000000-0005-0000-0000-00006F1A0000}"/>
    <cellStyle name="Currency 2 6 2 2 2" xfId="9745" xr:uid="{00000000-0005-0000-0000-0000701A0000}"/>
    <cellStyle name="Currency 2 6 2 3" xfId="9746" xr:uid="{00000000-0005-0000-0000-0000711A0000}"/>
    <cellStyle name="Currency 2 6 2 4" xfId="9747" xr:uid="{00000000-0005-0000-0000-0000721A0000}"/>
    <cellStyle name="Currency 2 6 2 4 2" xfId="9748" xr:uid="{00000000-0005-0000-0000-0000731A0000}"/>
    <cellStyle name="Currency 2 6 2 5" xfId="9749" xr:uid="{00000000-0005-0000-0000-0000741A0000}"/>
    <cellStyle name="Currency 2 6 2 5 2" xfId="9750" xr:uid="{00000000-0005-0000-0000-0000751A0000}"/>
    <cellStyle name="Currency 2 6 2 5 2 2" xfId="9751" xr:uid="{00000000-0005-0000-0000-0000761A0000}"/>
    <cellStyle name="Currency 2 6 2 5 3" xfId="9752" xr:uid="{00000000-0005-0000-0000-0000771A0000}"/>
    <cellStyle name="Currency 2 6 2 5 3 2" xfId="9753" xr:uid="{00000000-0005-0000-0000-0000781A0000}"/>
    <cellStyle name="Currency 2 6 2 5 3 3" xfId="25747" xr:uid="{6E404E56-EB6C-441A-940C-D6099E118F03}"/>
    <cellStyle name="Currency 2 6 2 5 3 3 2" xfId="40718" xr:uid="{77CF2A3B-9FDC-4FA3-891C-D8FE05FF12A0}"/>
    <cellStyle name="Currency 2 6 2 5 3 4" xfId="33117" xr:uid="{2E4E506C-DB97-428C-BED8-78115F3F7F81}"/>
    <cellStyle name="Currency 2 6 2 6" xfId="9754" xr:uid="{00000000-0005-0000-0000-0000791A0000}"/>
    <cellStyle name="Currency 2 6 2 7" xfId="9755" xr:uid="{00000000-0005-0000-0000-00007A1A0000}"/>
    <cellStyle name="Currency 2 6 2 7 2" xfId="25748" xr:uid="{E9F01772-023A-4F10-99B6-1C928DD91D1F}"/>
    <cellStyle name="Currency 2 6 2 7 2 2" xfId="40719" xr:uid="{4634AE03-750C-4401-8F1F-5AFFBCF3ADF6}"/>
    <cellStyle name="Currency 2 6 2 7 3" xfId="33118" xr:uid="{F3FBFEE1-0317-43C4-ABDF-5896CD7AC42C}"/>
    <cellStyle name="Currency 2 6 3" xfId="9756" xr:uid="{00000000-0005-0000-0000-00007B1A0000}"/>
    <cellStyle name="Currency 2 6 3 2" xfId="9757" xr:uid="{00000000-0005-0000-0000-00007C1A0000}"/>
    <cellStyle name="Currency 2 6 4" xfId="9758" xr:uid="{00000000-0005-0000-0000-00007D1A0000}"/>
    <cellStyle name="Currency 2 6 4 2" xfId="9759" xr:uid="{00000000-0005-0000-0000-00007E1A0000}"/>
    <cellStyle name="Currency 2 6 5" xfId="9760" xr:uid="{00000000-0005-0000-0000-00007F1A0000}"/>
    <cellStyle name="Currency 2 6 6" xfId="9761" xr:uid="{00000000-0005-0000-0000-0000801A0000}"/>
    <cellStyle name="Currency 2 6 6 2" xfId="9762" xr:uid="{00000000-0005-0000-0000-0000811A0000}"/>
    <cellStyle name="Currency 2 6 7" xfId="9763" xr:uid="{00000000-0005-0000-0000-0000821A0000}"/>
    <cellStyle name="Currency 2 6 7 2" xfId="9764" xr:uid="{00000000-0005-0000-0000-0000831A0000}"/>
    <cellStyle name="Currency 2 6 7 2 2" xfId="9765" xr:uid="{00000000-0005-0000-0000-0000841A0000}"/>
    <cellStyle name="Currency 2 6 7 3" xfId="9766" xr:uid="{00000000-0005-0000-0000-0000851A0000}"/>
    <cellStyle name="Currency 2 6 7 3 2" xfId="9767" xr:uid="{00000000-0005-0000-0000-0000861A0000}"/>
    <cellStyle name="Currency 2 6 7 3 3" xfId="25749" xr:uid="{AF79082F-5281-4E30-853E-A20AEC0122B6}"/>
    <cellStyle name="Currency 2 6 7 3 3 2" xfId="40720" xr:uid="{547162D6-22B6-4AE1-9665-9E4BAC96EE12}"/>
    <cellStyle name="Currency 2 6 7 3 4" xfId="33119" xr:uid="{16EDBFEE-D2A6-456C-BD00-D000C9F23A1A}"/>
    <cellStyle name="Currency 2 6 8" xfId="9768" xr:uid="{00000000-0005-0000-0000-0000871A0000}"/>
    <cellStyle name="Currency 2 6 9" xfId="9769" xr:uid="{00000000-0005-0000-0000-0000881A0000}"/>
    <cellStyle name="Currency 2 6 9 2" xfId="25750" xr:uid="{132C94AF-9F4B-41C2-A302-629C614DEC26}"/>
    <cellStyle name="Currency 2 6 9 2 2" xfId="40721" xr:uid="{75D45FE5-35E4-4ACA-81E1-0EAB3B2F0D81}"/>
    <cellStyle name="Currency 2 6 9 3" xfId="33120" xr:uid="{2813D6D5-E3AA-47FD-8A8B-0EE8881D6632}"/>
    <cellStyle name="Currency 2 7" xfId="9770" xr:uid="{00000000-0005-0000-0000-0000891A0000}"/>
    <cellStyle name="Currency 2 7 2" xfId="9771" xr:uid="{00000000-0005-0000-0000-00008A1A0000}"/>
    <cellStyle name="Currency 2 7 2 2" xfId="9772" xr:uid="{00000000-0005-0000-0000-00008B1A0000}"/>
    <cellStyle name="Currency 2 7 2 2 2" xfId="9773" xr:uid="{00000000-0005-0000-0000-00008C1A0000}"/>
    <cellStyle name="Currency 2 7 2 3" xfId="9774" xr:uid="{00000000-0005-0000-0000-00008D1A0000}"/>
    <cellStyle name="Currency 2 7 2 4" xfId="9775" xr:uid="{00000000-0005-0000-0000-00008E1A0000}"/>
    <cellStyle name="Currency 2 7 2 4 2" xfId="9776" xr:uid="{00000000-0005-0000-0000-00008F1A0000}"/>
    <cellStyle name="Currency 2 7 2 5" xfId="9777" xr:uid="{00000000-0005-0000-0000-0000901A0000}"/>
    <cellStyle name="Currency 2 7 2 5 2" xfId="9778" xr:uid="{00000000-0005-0000-0000-0000911A0000}"/>
    <cellStyle name="Currency 2 7 2 5 2 2" xfId="9779" xr:uid="{00000000-0005-0000-0000-0000921A0000}"/>
    <cellStyle name="Currency 2 7 2 5 3" xfId="9780" xr:uid="{00000000-0005-0000-0000-0000931A0000}"/>
    <cellStyle name="Currency 2 7 2 5 3 2" xfId="9781" xr:uid="{00000000-0005-0000-0000-0000941A0000}"/>
    <cellStyle name="Currency 2 7 2 5 3 3" xfId="25751" xr:uid="{035922BA-4A06-4365-BBD7-052B58ACF277}"/>
    <cellStyle name="Currency 2 7 2 5 3 3 2" xfId="40722" xr:uid="{183B392E-B9AE-4437-87AD-6D8BD557D853}"/>
    <cellStyle name="Currency 2 7 2 5 3 4" xfId="33121" xr:uid="{D2D2649E-6011-48BA-B18B-12EB81B7BC67}"/>
    <cellStyle name="Currency 2 7 2 6" xfId="9782" xr:uid="{00000000-0005-0000-0000-0000951A0000}"/>
    <cellStyle name="Currency 2 7 2 7" xfId="9783" xr:uid="{00000000-0005-0000-0000-0000961A0000}"/>
    <cellStyle name="Currency 2 7 2 7 2" xfId="25752" xr:uid="{7F950B8D-CE72-4E30-B24E-C6F031F11498}"/>
    <cellStyle name="Currency 2 7 2 7 2 2" xfId="40723" xr:uid="{32387059-3E86-43CF-A557-7E439F567D9F}"/>
    <cellStyle name="Currency 2 7 2 7 3" xfId="33122" xr:uid="{04A34B51-FB93-42C6-9F37-49C772CE5FE8}"/>
    <cellStyle name="Currency 2 7 3" xfId="9784" xr:uid="{00000000-0005-0000-0000-0000971A0000}"/>
    <cellStyle name="Currency 2 7 3 2" xfId="9785" xr:uid="{00000000-0005-0000-0000-0000981A0000}"/>
    <cellStyle name="Currency 2 7 4" xfId="9786" xr:uid="{00000000-0005-0000-0000-0000991A0000}"/>
    <cellStyle name="Currency 2 7 4 2" xfId="9787" xr:uid="{00000000-0005-0000-0000-00009A1A0000}"/>
    <cellStyle name="Currency 2 7 5" xfId="9788" xr:uid="{00000000-0005-0000-0000-00009B1A0000}"/>
    <cellStyle name="Currency 2 7 6" xfId="9789" xr:uid="{00000000-0005-0000-0000-00009C1A0000}"/>
    <cellStyle name="Currency 2 7 6 2" xfId="9790" xr:uid="{00000000-0005-0000-0000-00009D1A0000}"/>
    <cellStyle name="Currency 2 7 7" xfId="9791" xr:uid="{00000000-0005-0000-0000-00009E1A0000}"/>
    <cellStyle name="Currency 2 7 7 2" xfId="9792" xr:uid="{00000000-0005-0000-0000-00009F1A0000}"/>
    <cellStyle name="Currency 2 7 7 2 2" xfId="9793" xr:uid="{00000000-0005-0000-0000-0000A01A0000}"/>
    <cellStyle name="Currency 2 7 7 3" xfId="9794" xr:uid="{00000000-0005-0000-0000-0000A11A0000}"/>
    <cellStyle name="Currency 2 7 7 3 2" xfId="9795" xr:uid="{00000000-0005-0000-0000-0000A21A0000}"/>
    <cellStyle name="Currency 2 7 7 3 3" xfId="25753" xr:uid="{F54067BE-F0E2-4A80-BAF8-5B66A778EBC3}"/>
    <cellStyle name="Currency 2 7 7 3 3 2" xfId="40724" xr:uid="{B974095D-4CF6-4FDB-8922-6A00D37D7775}"/>
    <cellStyle name="Currency 2 7 7 3 4" xfId="33123" xr:uid="{BC40FC22-8523-4D0A-BACB-FC77444C05DA}"/>
    <cellStyle name="Currency 2 7 8" xfId="9796" xr:uid="{00000000-0005-0000-0000-0000A31A0000}"/>
    <cellStyle name="Currency 2 7 9" xfId="9797" xr:uid="{00000000-0005-0000-0000-0000A41A0000}"/>
    <cellStyle name="Currency 2 7 9 2" xfId="25754" xr:uid="{8B67F10F-C9C6-4B7E-82A7-E0C2D8097E4C}"/>
    <cellStyle name="Currency 2 7 9 2 2" xfId="40725" xr:uid="{F9296E26-1E52-4BEC-8B26-FA2387469770}"/>
    <cellStyle name="Currency 2 7 9 3" xfId="33124" xr:uid="{3B536EBE-D8FD-4D91-9F7D-D1AE6259A271}"/>
    <cellStyle name="Currency 2 8" xfId="9798" xr:uid="{00000000-0005-0000-0000-0000A51A0000}"/>
    <cellStyle name="Currency 2 8 2" xfId="9799" xr:uid="{00000000-0005-0000-0000-0000A61A0000}"/>
    <cellStyle name="Currency 2 8 2 2" xfId="9800" xr:uid="{00000000-0005-0000-0000-0000A71A0000}"/>
    <cellStyle name="Currency 2 8 2 2 2" xfId="9801" xr:uid="{00000000-0005-0000-0000-0000A81A0000}"/>
    <cellStyle name="Currency 2 8 2 3" xfId="9802" xr:uid="{00000000-0005-0000-0000-0000A91A0000}"/>
    <cellStyle name="Currency 2 8 2 4" xfId="9803" xr:uid="{00000000-0005-0000-0000-0000AA1A0000}"/>
    <cellStyle name="Currency 2 8 2 4 2" xfId="9804" xr:uid="{00000000-0005-0000-0000-0000AB1A0000}"/>
    <cellStyle name="Currency 2 8 2 5" xfId="9805" xr:uid="{00000000-0005-0000-0000-0000AC1A0000}"/>
    <cellStyle name="Currency 2 8 2 5 2" xfId="9806" xr:uid="{00000000-0005-0000-0000-0000AD1A0000}"/>
    <cellStyle name="Currency 2 8 2 5 2 2" xfId="9807" xr:uid="{00000000-0005-0000-0000-0000AE1A0000}"/>
    <cellStyle name="Currency 2 8 2 5 3" xfId="9808" xr:uid="{00000000-0005-0000-0000-0000AF1A0000}"/>
    <cellStyle name="Currency 2 8 2 5 3 2" xfId="9809" xr:uid="{00000000-0005-0000-0000-0000B01A0000}"/>
    <cellStyle name="Currency 2 8 2 5 3 3" xfId="25755" xr:uid="{555AD658-5C2F-49BB-A8BD-7D4D702E004E}"/>
    <cellStyle name="Currency 2 8 2 5 3 3 2" xfId="40726" xr:uid="{C965CB97-DC07-4721-B2BB-05FA94112D7A}"/>
    <cellStyle name="Currency 2 8 2 5 3 4" xfId="33125" xr:uid="{FA10D138-3B2D-4CC7-802D-FEFD320FE467}"/>
    <cellStyle name="Currency 2 8 2 6" xfId="9810" xr:uid="{00000000-0005-0000-0000-0000B11A0000}"/>
    <cellStyle name="Currency 2 8 2 7" xfId="9811" xr:uid="{00000000-0005-0000-0000-0000B21A0000}"/>
    <cellStyle name="Currency 2 8 2 7 2" xfId="25756" xr:uid="{051F2FBC-E607-4B1D-A4DB-B29838AEECEF}"/>
    <cellStyle name="Currency 2 8 2 7 2 2" xfId="40727" xr:uid="{150C8ACA-9231-488D-A9E2-DD0B1DBB3D47}"/>
    <cellStyle name="Currency 2 8 2 7 3" xfId="33126" xr:uid="{156E0D02-CED1-4FFB-9A3F-038321E6725F}"/>
    <cellStyle name="Currency 2 8 3" xfId="9812" xr:uid="{00000000-0005-0000-0000-0000B31A0000}"/>
    <cellStyle name="Currency 2 8 3 2" xfId="9813" xr:uid="{00000000-0005-0000-0000-0000B41A0000}"/>
    <cellStyle name="Currency 2 8 4" xfId="9814" xr:uid="{00000000-0005-0000-0000-0000B51A0000}"/>
    <cellStyle name="Currency 2 8 4 2" xfId="9815" xr:uid="{00000000-0005-0000-0000-0000B61A0000}"/>
    <cellStyle name="Currency 2 8 5" xfId="9816" xr:uid="{00000000-0005-0000-0000-0000B71A0000}"/>
    <cellStyle name="Currency 2 8 6" xfId="9817" xr:uid="{00000000-0005-0000-0000-0000B81A0000}"/>
    <cellStyle name="Currency 2 8 6 2" xfId="9818" xr:uid="{00000000-0005-0000-0000-0000B91A0000}"/>
    <cellStyle name="Currency 2 8 7" xfId="9819" xr:uid="{00000000-0005-0000-0000-0000BA1A0000}"/>
    <cellStyle name="Currency 2 8 7 2" xfId="9820" xr:uid="{00000000-0005-0000-0000-0000BB1A0000}"/>
    <cellStyle name="Currency 2 8 7 2 2" xfId="9821" xr:uid="{00000000-0005-0000-0000-0000BC1A0000}"/>
    <cellStyle name="Currency 2 8 7 3" xfId="9822" xr:uid="{00000000-0005-0000-0000-0000BD1A0000}"/>
    <cellStyle name="Currency 2 8 7 3 2" xfId="9823" xr:uid="{00000000-0005-0000-0000-0000BE1A0000}"/>
    <cellStyle name="Currency 2 8 7 3 3" xfId="25757" xr:uid="{513973AF-440A-4DD3-B5E6-BB4B0758866F}"/>
    <cellStyle name="Currency 2 8 7 3 3 2" xfId="40728" xr:uid="{D98447D1-D68A-4C9A-A549-2500E44A8F11}"/>
    <cellStyle name="Currency 2 8 7 3 4" xfId="33127" xr:uid="{C1DF4BF1-89BE-40E9-B87A-D41895460B18}"/>
    <cellStyle name="Currency 2 8 8" xfId="9824" xr:uid="{00000000-0005-0000-0000-0000BF1A0000}"/>
    <cellStyle name="Currency 2 8 9" xfId="9825" xr:uid="{00000000-0005-0000-0000-0000C01A0000}"/>
    <cellStyle name="Currency 2 8 9 2" xfId="25758" xr:uid="{8EFEA727-5D77-4ACC-8426-BB0C42C9CCB0}"/>
    <cellStyle name="Currency 2 8 9 2 2" xfId="40729" xr:uid="{5A4C4B20-2571-4619-92A1-2ACA984929FE}"/>
    <cellStyle name="Currency 2 8 9 3" xfId="33128" xr:uid="{B47E6FFB-B7A7-4CAF-99DD-EB61D6D8DDB4}"/>
    <cellStyle name="Currency 2 9" xfId="9826" xr:uid="{00000000-0005-0000-0000-0000C11A0000}"/>
    <cellStyle name="Currency 2 9 2" xfId="9827" xr:uid="{00000000-0005-0000-0000-0000C21A0000}"/>
    <cellStyle name="Currency 20" xfId="2987" xr:uid="{00000000-0005-0000-0000-000037010000}"/>
    <cellStyle name="Currency 20 10" xfId="9828" xr:uid="{00000000-0005-0000-0000-0000C31A0000}"/>
    <cellStyle name="Currency 20 11" xfId="20940" xr:uid="{8F03D685-FAD4-4E7A-8803-5432687C90BA}"/>
    <cellStyle name="Currency 20 11 2" xfId="35916" xr:uid="{59C6A771-BA6D-417B-AB0C-42DB3D2ED8F3}"/>
    <cellStyle name="Currency 20 12" xfId="28312" xr:uid="{C2B15C4D-5BD1-407B-9680-154ED0430F60}"/>
    <cellStyle name="Currency 20 2" xfId="9829" xr:uid="{00000000-0005-0000-0000-0000C41A0000}"/>
    <cellStyle name="Currency 20 2 2" xfId="9830" xr:uid="{00000000-0005-0000-0000-0000C51A0000}"/>
    <cellStyle name="Currency 20 2 2 2" xfId="9831" xr:uid="{00000000-0005-0000-0000-0000C61A0000}"/>
    <cellStyle name="Currency 20 2 2 3" xfId="9832" xr:uid="{00000000-0005-0000-0000-0000C71A0000}"/>
    <cellStyle name="Currency 20 2 2 4" xfId="9833" xr:uid="{00000000-0005-0000-0000-0000C81A0000}"/>
    <cellStyle name="Currency 20 2 2 4 2" xfId="25759" xr:uid="{DD29AC9E-FA57-44FE-8F99-7CA71FA8BE08}"/>
    <cellStyle name="Currency 20 2 2 4 2 2" xfId="40730" xr:uid="{C4D0E739-2E4D-43FE-8681-AAF892CCF3C7}"/>
    <cellStyle name="Currency 20 2 2 4 3" xfId="33129" xr:uid="{5A3E48B6-CD14-486D-97DF-908508119E8D}"/>
    <cellStyle name="Currency 20 2 3" xfId="9834" xr:uid="{00000000-0005-0000-0000-0000C91A0000}"/>
    <cellStyle name="Currency 20 2 4" xfId="9835" xr:uid="{00000000-0005-0000-0000-0000CA1A0000}"/>
    <cellStyle name="Currency 20 2 4 2" xfId="9836" xr:uid="{00000000-0005-0000-0000-0000CB1A0000}"/>
    <cellStyle name="Currency 20 2 5" xfId="9837" xr:uid="{00000000-0005-0000-0000-0000CC1A0000}"/>
    <cellStyle name="Currency 20 2 5 2" xfId="9838" xr:uid="{00000000-0005-0000-0000-0000CD1A0000}"/>
    <cellStyle name="Currency 20 2 5 2 2" xfId="9839" xr:uid="{00000000-0005-0000-0000-0000CE1A0000}"/>
    <cellStyle name="Currency 20 2 5 3" xfId="9840" xr:uid="{00000000-0005-0000-0000-0000CF1A0000}"/>
    <cellStyle name="Currency 20 2 5 3 2" xfId="9841" xr:uid="{00000000-0005-0000-0000-0000D01A0000}"/>
    <cellStyle name="Currency 20 2 5 3 3" xfId="25760" xr:uid="{79CB5950-1236-42D6-9391-E9AB88688DA2}"/>
    <cellStyle name="Currency 20 2 5 3 3 2" xfId="40731" xr:uid="{0B1A39C8-64AE-4863-BB55-A53E50F6F34E}"/>
    <cellStyle name="Currency 20 2 5 3 4" xfId="33130" xr:uid="{C7473D36-38F7-429E-9C80-FA3A60DD9CB1}"/>
    <cellStyle name="Currency 20 2 6" xfId="9842" xr:uid="{00000000-0005-0000-0000-0000D11A0000}"/>
    <cellStyle name="Currency 20 2 6 2" xfId="9843" xr:uid="{00000000-0005-0000-0000-0000D21A0000}"/>
    <cellStyle name="Currency 20 2 7" xfId="9844" xr:uid="{00000000-0005-0000-0000-0000D31A0000}"/>
    <cellStyle name="Currency 20 2 7 2" xfId="25761" xr:uid="{0C4142BB-88CE-4E1C-B6A5-2430800E6EB5}"/>
    <cellStyle name="Currency 20 2 7 2 2" xfId="40732" xr:uid="{D2DCC1B2-7B61-4512-BC14-B130FB720F8F}"/>
    <cellStyle name="Currency 20 2 7 3" xfId="33131" xr:uid="{9D8078E9-0128-4E4A-A264-0C19690DADA5}"/>
    <cellStyle name="Currency 20 3" xfId="9845" xr:uid="{00000000-0005-0000-0000-0000D41A0000}"/>
    <cellStyle name="Currency 20 3 2" xfId="9846" xr:uid="{00000000-0005-0000-0000-0000D51A0000}"/>
    <cellStyle name="Currency 20 4" xfId="9847" xr:uid="{00000000-0005-0000-0000-0000D61A0000}"/>
    <cellStyle name="Currency 20 4 2" xfId="9848" xr:uid="{00000000-0005-0000-0000-0000D71A0000}"/>
    <cellStyle name="Currency 20 5" xfId="9849" xr:uid="{00000000-0005-0000-0000-0000D81A0000}"/>
    <cellStyle name="Currency 20 6" xfId="9850" xr:uid="{00000000-0005-0000-0000-0000D91A0000}"/>
    <cellStyle name="Currency 20 6 2" xfId="9851" xr:uid="{00000000-0005-0000-0000-0000DA1A0000}"/>
    <cellStyle name="Currency 20 7" xfId="9852" xr:uid="{00000000-0005-0000-0000-0000DB1A0000}"/>
    <cellStyle name="Currency 20 7 2" xfId="9853" xr:uid="{00000000-0005-0000-0000-0000DC1A0000}"/>
    <cellStyle name="Currency 20 7 2 2" xfId="9854" xr:uid="{00000000-0005-0000-0000-0000DD1A0000}"/>
    <cellStyle name="Currency 20 7 3" xfId="9855" xr:uid="{00000000-0005-0000-0000-0000DE1A0000}"/>
    <cellStyle name="Currency 20 7 3 2" xfId="9856" xr:uid="{00000000-0005-0000-0000-0000DF1A0000}"/>
    <cellStyle name="Currency 20 7 3 3" xfId="25762" xr:uid="{90BA6D58-2972-48AA-85F5-29E406C337DE}"/>
    <cellStyle name="Currency 20 7 3 3 2" xfId="40733" xr:uid="{1FFA9AA8-C7EA-48BB-8C28-F474C06502A9}"/>
    <cellStyle name="Currency 20 7 3 4" xfId="33132" xr:uid="{BE849566-AEE6-4535-A04F-1AEF786A5FAB}"/>
    <cellStyle name="Currency 20 8" xfId="9857" xr:uid="{00000000-0005-0000-0000-0000E01A0000}"/>
    <cellStyle name="Currency 20 8 2" xfId="9858" xr:uid="{00000000-0005-0000-0000-0000E11A0000}"/>
    <cellStyle name="Currency 20 9" xfId="9859" xr:uid="{00000000-0005-0000-0000-0000E21A0000}"/>
    <cellStyle name="Currency 21" xfId="2984" xr:uid="{00000000-0005-0000-0000-000038010000}"/>
    <cellStyle name="Currency 21 10" xfId="9860" xr:uid="{00000000-0005-0000-0000-0000E31A0000}"/>
    <cellStyle name="Currency 21 11" xfId="20937" xr:uid="{9A400831-F7E5-4738-86D5-D20E6D8D94A6}"/>
    <cellStyle name="Currency 21 11 2" xfId="35913" xr:uid="{FA956875-E74D-427D-A936-F9AEA5798B80}"/>
    <cellStyle name="Currency 21 12" xfId="28309" xr:uid="{5D94049E-E6B7-465B-8FA8-BE3BAF96512E}"/>
    <cellStyle name="Currency 21 2" xfId="9861" xr:uid="{00000000-0005-0000-0000-0000E41A0000}"/>
    <cellStyle name="Currency 21 2 2" xfId="9862" xr:uid="{00000000-0005-0000-0000-0000E51A0000}"/>
    <cellStyle name="Currency 21 2 2 2" xfId="9863" xr:uid="{00000000-0005-0000-0000-0000E61A0000}"/>
    <cellStyle name="Currency 21 2 2 3" xfId="9864" xr:uid="{00000000-0005-0000-0000-0000E71A0000}"/>
    <cellStyle name="Currency 21 2 2 4" xfId="9865" xr:uid="{00000000-0005-0000-0000-0000E81A0000}"/>
    <cellStyle name="Currency 21 2 2 4 2" xfId="25763" xr:uid="{670B0833-603E-47A9-85B0-058803C2DA1A}"/>
    <cellStyle name="Currency 21 2 2 4 2 2" xfId="40734" xr:uid="{07CF8B34-AF13-4442-A76C-BE339D798A41}"/>
    <cellStyle name="Currency 21 2 2 4 3" xfId="33133" xr:uid="{5DDADA71-604E-49E2-8218-CD94033952E0}"/>
    <cellStyle name="Currency 21 2 3" xfId="9866" xr:uid="{00000000-0005-0000-0000-0000E91A0000}"/>
    <cellStyle name="Currency 21 2 4" xfId="9867" xr:uid="{00000000-0005-0000-0000-0000EA1A0000}"/>
    <cellStyle name="Currency 21 2 4 2" xfId="9868" xr:uid="{00000000-0005-0000-0000-0000EB1A0000}"/>
    <cellStyle name="Currency 21 2 5" xfId="9869" xr:uid="{00000000-0005-0000-0000-0000EC1A0000}"/>
    <cellStyle name="Currency 21 2 5 2" xfId="9870" xr:uid="{00000000-0005-0000-0000-0000ED1A0000}"/>
    <cellStyle name="Currency 21 2 5 2 2" xfId="9871" xr:uid="{00000000-0005-0000-0000-0000EE1A0000}"/>
    <cellStyle name="Currency 21 2 5 3" xfId="9872" xr:uid="{00000000-0005-0000-0000-0000EF1A0000}"/>
    <cellStyle name="Currency 21 2 5 3 2" xfId="9873" xr:uid="{00000000-0005-0000-0000-0000F01A0000}"/>
    <cellStyle name="Currency 21 2 5 3 3" xfId="25764" xr:uid="{A49FB945-431B-4AE4-9CB8-6BEA29E69213}"/>
    <cellStyle name="Currency 21 2 5 3 3 2" xfId="40735" xr:uid="{4D822D02-E69C-4A76-8A4E-33B8CBA846ED}"/>
    <cellStyle name="Currency 21 2 5 3 4" xfId="33134" xr:uid="{1A8E42B0-1D2C-4001-B14B-01623C9A0592}"/>
    <cellStyle name="Currency 21 2 6" xfId="9874" xr:uid="{00000000-0005-0000-0000-0000F11A0000}"/>
    <cellStyle name="Currency 21 2 6 2" xfId="9875" xr:uid="{00000000-0005-0000-0000-0000F21A0000}"/>
    <cellStyle name="Currency 21 2 6 2 2" xfId="25765" xr:uid="{29BC2AC5-4623-4AA4-8751-B56FA8CB8D7B}"/>
    <cellStyle name="Currency 21 2 6 2 2 2" xfId="40736" xr:uid="{1F2F7EB5-7AA0-4636-888D-9A1C6D6F15D9}"/>
    <cellStyle name="Currency 21 2 6 2 3" xfId="33135" xr:uid="{AFC543CF-178D-44ED-A1B7-086B617B6859}"/>
    <cellStyle name="Currency 21 2 7" xfId="9876" xr:uid="{00000000-0005-0000-0000-0000F31A0000}"/>
    <cellStyle name="Currency 21 2 7 2" xfId="25766" xr:uid="{B8573AFB-AF5A-4BDE-A22A-5C72B11606F4}"/>
    <cellStyle name="Currency 21 2 7 2 2" xfId="40737" xr:uid="{97710C17-97F3-4830-9E16-BB299B6EC5C3}"/>
    <cellStyle name="Currency 21 2 7 3" xfId="33136" xr:uid="{47FBCE78-265F-438B-8E9A-C8546678FEC8}"/>
    <cellStyle name="Currency 21 3" xfId="9877" xr:uid="{00000000-0005-0000-0000-0000F41A0000}"/>
    <cellStyle name="Currency 21 3 2" xfId="9878" xr:uid="{00000000-0005-0000-0000-0000F51A0000}"/>
    <cellStyle name="Currency 21 4" xfId="9879" xr:uid="{00000000-0005-0000-0000-0000F61A0000}"/>
    <cellStyle name="Currency 21 4 2" xfId="9880" xr:uid="{00000000-0005-0000-0000-0000F71A0000}"/>
    <cellStyle name="Currency 21 5" xfId="9881" xr:uid="{00000000-0005-0000-0000-0000F81A0000}"/>
    <cellStyle name="Currency 21 6" xfId="9882" xr:uid="{00000000-0005-0000-0000-0000F91A0000}"/>
    <cellStyle name="Currency 21 6 2" xfId="9883" xr:uid="{00000000-0005-0000-0000-0000FA1A0000}"/>
    <cellStyle name="Currency 21 7" xfId="9884" xr:uid="{00000000-0005-0000-0000-0000FB1A0000}"/>
    <cellStyle name="Currency 21 7 2" xfId="9885" xr:uid="{00000000-0005-0000-0000-0000FC1A0000}"/>
    <cellStyle name="Currency 21 7 2 2" xfId="9886" xr:uid="{00000000-0005-0000-0000-0000FD1A0000}"/>
    <cellStyle name="Currency 21 7 3" xfId="9887" xr:uid="{00000000-0005-0000-0000-0000FE1A0000}"/>
    <cellStyle name="Currency 21 7 3 2" xfId="9888" xr:uid="{00000000-0005-0000-0000-0000FF1A0000}"/>
    <cellStyle name="Currency 21 7 3 3" xfId="25767" xr:uid="{00959414-BD74-4FEB-B5C6-856B9E32198D}"/>
    <cellStyle name="Currency 21 7 3 3 2" xfId="40738" xr:uid="{27E01F49-2893-4A80-8546-557210A24224}"/>
    <cellStyle name="Currency 21 7 3 4" xfId="33137" xr:uid="{9A4432C4-57A5-43D5-A95B-459C180AE0A9}"/>
    <cellStyle name="Currency 21 8" xfId="9889" xr:uid="{00000000-0005-0000-0000-0000001B0000}"/>
    <cellStyle name="Currency 21 8 2" xfId="9890" xr:uid="{00000000-0005-0000-0000-0000011B0000}"/>
    <cellStyle name="Currency 21 8 2 2" xfId="25768" xr:uid="{6A01158F-5833-49C9-A3B7-EF79B59DF818}"/>
    <cellStyle name="Currency 21 8 2 2 2" xfId="40739" xr:uid="{D026CE1A-B986-4500-9D6C-30400C7D4206}"/>
    <cellStyle name="Currency 21 8 2 3" xfId="33138" xr:uid="{E6071826-27C6-4938-AFFC-5C5AE6530B57}"/>
    <cellStyle name="Currency 21 9" xfId="9891" xr:uid="{00000000-0005-0000-0000-0000021B0000}"/>
    <cellStyle name="Currency 22" xfId="2981" xr:uid="{00000000-0005-0000-0000-000039010000}"/>
    <cellStyle name="Currency 22 10" xfId="9892" xr:uid="{00000000-0005-0000-0000-0000031B0000}"/>
    <cellStyle name="Currency 22 11" xfId="20934" xr:uid="{110EBC96-A374-4599-B4E1-CCE5DD6FAA88}"/>
    <cellStyle name="Currency 22 11 2" xfId="35910" xr:uid="{EB3B3204-EE1F-4B7A-BF40-0276C403599E}"/>
    <cellStyle name="Currency 22 12" xfId="28306" xr:uid="{85246B76-C902-408D-8349-6DE03039690B}"/>
    <cellStyle name="Currency 22 2" xfId="9893" xr:uid="{00000000-0005-0000-0000-0000041B0000}"/>
    <cellStyle name="Currency 22 2 2" xfId="9894" xr:uid="{00000000-0005-0000-0000-0000051B0000}"/>
    <cellStyle name="Currency 22 2 2 2" xfId="9895" xr:uid="{00000000-0005-0000-0000-0000061B0000}"/>
    <cellStyle name="Currency 22 2 2 3" xfId="9896" xr:uid="{00000000-0005-0000-0000-0000071B0000}"/>
    <cellStyle name="Currency 22 2 2 4" xfId="9897" xr:uid="{00000000-0005-0000-0000-0000081B0000}"/>
    <cellStyle name="Currency 22 2 2 4 2" xfId="25769" xr:uid="{8D6571B4-1B00-4FFF-95E8-87E50B9CBEC7}"/>
    <cellStyle name="Currency 22 2 2 4 2 2" xfId="40740" xr:uid="{81EC3FF8-BCD4-4CFB-B04A-A0505CDC002B}"/>
    <cellStyle name="Currency 22 2 2 4 3" xfId="33139" xr:uid="{DA295569-8EFE-4619-B8DC-7C52A39B299A}"/>
    <cellStyle name="Currency 22 2 3" xfId="9898" xr:uid="{00000000-0005-0000-0000-0000091B0000}"/>
    <cellStyle name="Currency 22 2 4" xfId="9899" xr:uid="{00000000-0005-0000-0000-00000A1B0000}"/>
    <cellStyle name="Currency 22 2 4 2" xfId="9900" xr:uid="{00000000-0005-0000-0000-00000B1B0000}"/>
    <cellStyle name="Currency 22 2 5" xfId="9901" xr:uid="{00000000-0005-0000-0000-00000C1B0000}"/>
    <cellStyle name="Currency 22 2 5 2" xfId="9902" xr:uid="{00000000-0005-0000-0000-00000D1B0000}"/>
    <cellStyle name="Currency 22 2 5 2 2" xfId="9903" xr:uid="{00000000-0005-0000-0000-00000E1B0000}"/>
    <cellStyle name="Currency 22 2 5 3" xfId="9904" xr:uid="{00000000-0005-0000-0000-00000F1B0000}"/>
    <cellStyle name="Currency 22 2 5 3 2" xfId="9905" xr:uid="{00000000-0005-0000-0000-0000101B0000}"/>
    <cellStyle name="Currency 22 2 5 3 3" xfId="25770" xr:uid="{7CEACE46-BDD8-4EDB-A19A-3A16A165EBAB}"/>
    <cellStyle name="Currency 22 2 5 3 3 2" xfId="40741" xr:uid="{21F96C65-888D-4BE7-9122-20423AF89A1C}"/>
    <cellStyle name="Currency 22 2 5 3 4" xfId="33140" xr:uid="{BF8B3DC0-8A96-44D8-B050-3267D818ECF0}"/>
    <cellStyle name="Currency 22 2 6" xfId="9906" xr:uid="{00000000-0005-0000-0000-0000111B0000}"/>
    <cellStyle name="Currency 22 2 7" xfId="9907" xr:uid="{00000000-0005-0000-0000-0000121B0000}"/>
    <cellStyle name="Currency 22 2 7 2" xfId="25771" xr:uid="{481DE04C-F9FC-4D2F-AC18-A0975EB31707}"/>
    <cellStyle name="Currency 22 2 7 2 2" xfId="40742" xr:uid="{3881DBCB-4905-4433-88C2-959D0E1C7083}"/>
    <cellStyle name="Currency 22 2 7 3" xfId="33141" xr:uid="{66FE0004-03C4-451D-B23B-C542613B32D6}"/>
    <cellStyle name="Currency 22 3" xfId="9908" xr:uid="{00000000-0005-0000-0000-0000131B0000}"/>
    <cellStyle name="Currency 22 3 2" xfId="9909" xr:uid="{00000000-0005-0000-0000-0000141B0000}"/>
    <cellStyle name="Currency 22 4" xfId="9910" xr:uid="{00000000-0005-0000-0000-0000151B0000}"/>
    <cellStyle name="Currency 22 4 2" xfId="9911" xr:uid="{00000000-0005-0000-0000-0000161B0000}"/>
    <cellStyle name="Currency 22 5" xfId="9912" xr:uid="{00000000-0005-0000-0000-0000171B0000}"/>
    <cellStyle name="Currency 22 6" xfId="9913" xr:uid="{00000000-0005-0000-0000-0000181B0000}"/>
    <cellStyle name="Currency 22 6 2" xfId="9914" xr:uid="{00000000-0005-0000-0000-0000191B0000}"/>
    <cellStyle name="Currency 22 7" xfId="9915" xr:uid="{00000000-0005-0000-0000-00001A1B0000}"/>
    <cellStyle name="Currency 22 7 2" xfId="9916" xr:uid="{00000000-0005-0000-0000-00001B1B0000}"/>
    <cellStyle name="Currency 22 7 2 2" xfId="9917" xr:uid="{00000000-0005-0000-0000-00001C1B0000}"/>
    <cellStyle name="Currency 22 7 3" xfId="9918" xr:uid="{00000000-0005-0000-0000-00001D1B0000}"/>
    <cellStyle name="Currency 22 7 3 2" xfId="9919" xr:uid="{00000000-0005-0000-0000-00001E1B0000}"/>
    <cellStyle name="Currency 22 7 3 3" xfId="25772" xr:uid="{D34E3453-B9BE-4371-8EC3-E1643ADF30C6}"/>
    <cellStyle name="Currency 22 7 3 3 2" xfId="40743" xr:uid="{001C0D98-A976-419E-963A-FB2DBE48B8C3}"/>
    <cellStyle name="Currency 22 7 3 4" xfId="33142" xr:uid="{B4383965-25AC-4171-80F0-92CDA71631A6}"/>
    <cellStyle name="Currency 22 8" xfId="9920" xr:uid="{00000000-0005-0000-0000-00001F1B0000}"/>
    <cellStyle name="Currency 22 9" xfId="9921" xr:uid="{00000000-0005-0000-0000-0000201B0000}"/>
    <cellStyle name="Currency 23" xfId="2978" xr:uid="{00000000-0005-0000-0000-00003A010000}"/>
    <cellStyle name="Currency 23 2" xfId="9923" xr:uid="{00000000-0005-0000-0000-0000221B0000}"/>
    <cellStyle name="Currency 23 3" xfId="9924" xr:uid="{00000000-0005-0000-0000-0000231B0000}"/>
    <cellStyle name="Currency 23 4" xfId="9922" xr:uid="{00000000-0005-0000-0000-0000211B0000}"/>
    <cellStyle name="Currency 23 5" xfId="20931" xr:uid="{7E4E42CA-1B24-491F-9C56-C4E931BAE9FC}"/>
    <cellStyle name="Currency 23 5 2" xfId="35907" xr:uid="{3FA6C7C0-0459-47FB-9B2C-CF2B8A4FCAF4}"/>
    <cellStyle name="Currency 23 6" xfId="28303" xr:uid="{E5B34156-0AB8-477F-A3A1-02D9B525CAE8}"/>
    <cellStyle name="Currency 24" xfId="2975" xr:uid="{00000000-0005-0000-0000-00003B010000}"/>
    <cellStyle name="Currency 24 2" xfId="9925" xr:uid="{00000000-0005-0000-0000-0000241B0000}"/>
    <cellStyle name="Currency 24 3" xfId="20928" xr:uid="{2FA701F3-0DDF-45F7-A888-5690F4D5A85D}"/>
    <cellStyle name="Currency 24 3 2" xfId="35904" xr:uid="{57FA6EEF-A3D3-46EC-B9D9-77BEF081C9C8}"/>
    <cellStyle name="Currency 24 4" xfId="28300" xr:uid="{F3D9C80A-5A47-4E6B-A564-1831032B8839}"/>
    <cellStyle name="Currency 25" xfId="2973" xr:uid="{00000000-0005-0000-0000-00003C010000}"/>
    <cellStyle name="Currency 25 2" xfId="9926" xr:uid="{00000000-0005-0000-0000-0000261B0000}"/>
    <cellStyle name="Currency 25 2 2" xfId="9927" xr:uid="{00000000-0005-0000-0000-0000271B0000}"/>
    <cellStyle name="Currency 25 2 2 2" xfId="25773" xr:uid="{2EFDAF47-0A6E-479D-A099-F8D1ABAFC3BB}"/>
    <cellStyle name="Currency 25 2 2 2 2" xfId="40744" xr:uid="{50E50118-BA01-469D-A28D-35ABE43E07C1}"/>
    <cellStyle name="Currency 25 2 2 3" xfId="33143" xr:uid="{71710F28-3675-4540-BC07-565317034AAC}"/>
    <cellStyle name="Currency 25 3" xfId="9928" xr:uid="{00000000-0005-0000-0000-0000281B0000}"/>
    <cellStyle name="Currency 25 3 2" xfId="25774" xr:uid="{70C7D708-3ED2-4878-A2A9-4F40E708C78B}"/>
    <cellStyle name="Currency 25 3 2 2" xfId="40745" xr:uid="{016CADE3-82F3-44ED-8D66-7667A49C65FC}"/>
    <cellStyle name="Currency 25 3 3" xfId="33144" xr:uid="{943F3804-7960-43CD-8D70-EB224BDEFEC6}"/>
    <cellStyle name="Currency 25 4" xfId="20926" xr:uid="{BDE54E31-6EEC-49CC-8883-40FDE64625A2}"/>
    <cellStyle name="Currency 25 4 2" xfId="35902" xr:uid="{1AA7A0DE-E742-4BB7-B3CC-22E86872252E}"/>
    <cellStyle name="Currency 25 5" xfId="28298" xr:uid="{928305EA-3C10-4795-A098-1AD5D8CB2C67}"/>
    <cellStyle name="Currency 26" xfId="2966" xr:uid="{00000000-0005-0000-0000-00003D010000}"/>
    <cellStyle name="Currency 26 2" xfId="9929" xr:uid="{00000000-0005-0000-0000-00002A1B0000}"/>
    <cellStyle name="Currency 26 2 2" xfId="25775" xr:uid="{C41B4B9F-17BF-4A0D-80C1-3918B5B7AD96}"/>
    <cellStyle name="Currency 26 2 2 2" xfId="40746" xr:uid="{D8D375C5-41F8-42BC-A67F-B0761518537E}"/>
    <cellStyle name="Currency 26 2 3" xfId="33145" xr:uid="{A8044741-2114-466D-B588-49089217D611}"/>
    <cellStyle name="Currency 26 3" xfId="20919" xr:uid="{D4CE2EBD-8022-4FF4-8B8A-59A6DA9C2D2D}"/>
    <cellStyle name="Currency 26 3 2" xfId="35895" xr:uid="{00B8853C-31AB-4DC1-8F7E-C52A05AFC441}"/>
    <cellStyle name="Currency 26 4" xfId="28291" xr:uid="{FF8FFF56-0038-47B9-BA43-E008D5035D8B}"/>
    <cellStyle name="Currency 27" xfId="2963" xr:uid="{00000000-0005-0000-0000-00003E010000}"/>
    <cellStyle name="Currency 27 2" xfId="9930" xr:uid="{00000000-0005-0000-0000-00002C1B0000}"/>
    <cellStyle name="Currency 27 3" xfId="5286" xr:uid="{00000000-0005-0000-0000-00002B1B0000}"/>
    <cellStyle name="Currency 27 4" xfId="20916" xr:uid="{FE7B3FB0-AF8A-4E18-83A4-C4C491C6C72D}"/>
    <cellStyle name="Currency 27 4 2" xfId="35892" xr:uid="{5B222043-4845-424A-99D4-7FCBEC97E25D}"/>
    <cellStyle name="Currency 27 5" xfId="28288" xr:uid="{E7D55CC6-09A2-44FD-9DE6-0683F68E63D9}"/>
    <cellStyle name="Currency 28" xfId="2960" xr:uid="{00000000-0005-0000-0000-00003F010000}"/>
    <cellStyle name="Currency 28 2" xfId="9931" xr:uid="{00000000-0005-0000-0000-00002D1B0000}"/>
    <cellStyle name="Currency 28 3" xfId="20913" xr:uid="{CBACA622-3CB9-420A-8032-2BE6A9CAED1C}"/>
    <cellStyle name="Currency 28 3 2" xfId="35889" xr:uid="{5F3442DB-2A16-4283-84B8-8D57A15698F5}"/>
    <cellStyle name="Currency 28 4" xfId="28285" xr:uid="{A5BB73FE-A685-4D07-9C7F-2FE459D9E776}"/>
    <cellStyle name="Currency 29" xfId="2957" xr:uid="{00000000-0005-0000-0000-000040010000}"/>
    <cellStyle name="Currency 29 2" xfId="9932" xr:uid="{00000000-0005-0000-0000-00002E1B0000}"/>
    <cellStyle name="Currency 29 3" xfId="20910" xr:uid="{69E71A80-9487-429D-8761-F061CA39E252}"/>
    <cellStyle name="Currency 29 3 2" xfId="35886" xr:uid="{0286D190-4729-4976-A05D-60F89D37F25C}"/>
    <cellStyle name="Currency 29 4" xfId="28282" xr:uid="{752B85F3-B7CD-44B4-A199-7B6E3E91AB96}"/>
    <cellStyle name="Currency 3" xfId="436" xr:uid="{00000000-0005-0000-0000-000041010000}"/>
    <cellStyle name="Currency 3 10" xfId="9933" xr:uid="{00000000-0005-0000-0000-0000301B0000}"/>
    <cellStyle name="Currency 3 11" xfId="9934" xr:uid="{00000000-0005-0000-0000-0000311B0000}"/>
    <cellStyle name="Currency 3 11 2" xfId="25776" xr:uid="{7B2CC859-97E8-4C70-8306-07EE2C630C92}"/>
    <cellStyle name="Currency 3 11 2 2" xfId="40747" xr:uid="{BE25CFF3-008A-46EF-97D6-25177160A4E3}"/>
    <cellStyle name="Currency 3 11 3" xfId="33146" xr:uid="{9649CCAB-9F3D-416B-A8CC-9BBD23431AB3}"/>
    <cellStyle name="Currency 3 12" xfId="5552" xr:uid="{00000000-0005-0000-0000-00002F1B0000}"/>
    <cellStyle name="Currency 3 12 2" xfId="23208" xr:uid="{D6E78852-54C9-45F9-BD1D-48A2065EAA4D}"/>
    <cellStyle name="Currency 3 12 2 2" xfId="38179" xr:uid="{F0AA45D5-EA66-47FE-960E-AB37A459048A}"/>
    <cellStyle name="Currency 3 12 3" xfId="30576" xr:uid="{7FB82604-625B-4D10-9494-63C21B5344B9}"/>
    <cellStyle name="Currency 3 13" xfId="20553" xr:uid="{EA1BEE82-E508-4754-A64B-7D235EB4180F}"/>
    <cellStyle name="Currency 3 2" xfId="437" xr:uid="{00000000-0005-0000-0000-000042010000}"/>
    <cellStyle name="Currency 3 2 2" xfId="438" xr:uid="{00000000-0005-0000-0000-000043010000}"/>
    <cellStyle name="Currency 3 2 2 2" xfId="9935" xr:uid="{00000000-0005-0000-0000-0000331B0000}"/>
    <cellStyle name="Currency 3 2 3" xfId="9936" xr:uid="{00000000-0005-0000-0000-0000341B0000}"/>
    <cellStyle name="Currency 3 2 4" xfId="9937" xr:uid="{00000000-0005-0000-0000-0000351B0000}"/>
    <cellStyle name="Currency 3 3" xfId="439" xr:uid="{00000000-0005-0000-0000-000044010000}"/>
    <cellStyle name="Currency 3 3 2" xfId="9938" xr:uid="{00000000-0005-0000-0000-0000371B0000}"/>
    <cellStyle name="Currency 3 3 2 2" xfId="9939" xr:uid="{00000000-0005-0000-0000-0000381B0000}"/>
    <cellStyle name="Currency 3 3 3" xfId="9940" xr:uid="{00000000-0005-0000-0000-0000391B0000}"/>
    <cellStyle name="Currency 3 3 3 2" xfId="9941" xr:uid="{00000000-0005-0000-0000-00003A1B0000}"/>
    <cellStyle name="Currency 3 3 3 3" xfId="9942" xr:uid="{00000000-0005-0000-0000-00003B1B0000}"/>
    <cellStyle name="Currency 3 3 4" xfId="9943" xr:uid="{00000000-0005-0000-0000-00003C1B0000}"/>
    <cellStyle name="Currency 3 3 5" xfId="9944" xr:uid="{00000000-0005-0000-0000-00003D1B0000}"/>
    <cellStyle name="Currency 3 3 6" xfId="9945" xr:uid="{00000000-0005-0000-0000-00003E1B0000}"/>
    <cellStyle name="Currency 3 4" xfId="440" xr:uid="{00000000-0005-0000-0000-000045010000}"/>
    <cellStyle name="Currency 3 4 2" xfId="9946" xr:uid="{00000000-0005-0000-0000-0000401B0000}"/>
    <cellStyle name="Currency 3 5" xfId="9947" xr:uid="{00000000-0005-0000-0000-0000411B0000}"/>
    <cellStyle name="Currency 3 5 2" xfId="9948" xr:uid="{00000000-0005-0000-0000-0000421B0000}"/>
    <cellStyle name="Currency 3 6" xfId="9949" xr:uid="{00000000-0005-0000-0000-0000431B0000}"/>
    <cellStyle name="Currency 3 7" xfId="9950" xr:uid="{00000000-0005-0000-0000-0000441B0000}"/>
    <cellStyle name="Currency 3 8" xfId="9951" xr:uid="{00000000-0005-0000-0000-0000451B0000}"/>
    <cellStyle name="Currency 3 8 2" xfId="9952" xr:uid="{00000000-0005-0000-0000-0000461B0000}"/>
    <cellStyle name="Currency 3 8 3" xfId="9953" xr:uid="{00000000-0005-0000-0000-0000471B0000}"/>
    <cellStyle name="Currency 3 9" xfId="9954" xr:uid="{00000000-0005-0000-0000-0000481B0000}"/>
    <cellStyle name="Currency 3 9 2" xfId="9955" xr:uid="{00000000-0005-0000-0000-0000491B0000}"/>
    <cellStyle name="Currency 3 9 3" xfId="9956" xr:uid="{00000000-0005-0000-0000-00004A1B0000}"/>
    <cellStyle name="Currency 3 9 3 2" xfId="25777" xr:uid="{CC904710-5081-475A-AF55-73B811B6DD93}"/>
    <cellStyle name="Currency 3 9 3 2 2" xfId="40748" xr:uid="{CFC13176-A624-48BD-8C30-FC1F90AC9325}"/>
    <cellStyle name="Currency 3 9 3 3" xfId="33147" xr:uid="{3E3C1F40-A78F-493A-AA47-3C6C2A55E091}"/>
    <cellStyle name="Currency 30" xfId="2954" xr:uid="{00000000-0005-0000-0000-000046010000}"/>
    <cellStyle name="Currency 30 2" xfId="9957" xr:uid="{00000000-0005-0000-0000-00004B1B0000}"/>
    <cellStyle name="Currency 30 3" xfId="20907" xr:uid="{D49B0A07-0F22-4730-B806-FBAB72E23DBE}"/>
    <cellStyle name="Currency 30 3 2" xfId="35883" xr:uid="{9910AF75-21A7-4183-B931-8BE3C9D7D05B}"/>
    <cellStyle name="Currency 30 4" xfId="28279" xr:uid="{DAF3CE75-22DF-4197-A8EF-20E8944913F6}"/>
    <cellStyle name="Currency 31" xfId="2951" xr:uid="{00000000-0005-0000-0000-000047010000}"/>
    <cellStyle name="Currency 31 2" xfId="9958" xr:uid="{00000000-0005-0000-0000-00004C1B0000}"/>
    <cellStyle name="Currency 31 3" xfId="20904" xr:uid="{9F4EF177-61CA-4495-B7C6-C6946B350439}"/>
    <cellStyle name="Currency 31 3 2" xfId="35880" xr:uid="{EC44B226-9635-46FC-B8A0-B7E566DFBD98}"/>
    <cellStyle name="Currency 31 4" xfId="28276" xr:uid="{F3852E52-CBB2-4EDF-AC3B-89B5BE44FAF4}"/>
    <cellStyle name="Currency 32" xfId="2946" xr:uid="{00000000-0005-0000-0000-000048010000}"/>
    <cellStyle name="Currency 32 2" xfId="9959" xr:uid="{00000000-0005-0000-0000-00004D1B0000}"/>
    <cellStyle name="Currency 32 3" xfId="20899" xr:uid="{15BBDFE0-49FE-4CBF-80F7-11ED675A91F0}"/>
    <cellStyle name="Currency 32 3 2" xfId="35875" xr:uid="{E4603DEB-FD04-4718-9504-7F918012FFD9}"/>
    <cellStyle name="Currency 32 4" xfId="28271" xr:uid="{15AF1307-0937-4C9A-B2A2-5A651D396223}"/>
    <cellStyle name="Currency 33" xfId="2944" xr:uid="{00000000-0005-0000-0000-000049010000}"/>
    <cellStyle name="Currency 33 2" xfId="9960" xr:uid="{00000000-0005-0000-0000-00004E1B0000}"/>
    <cellStyle name="Currency 33 3" xfId="20897" xr:uid="{8AAF9293-C09C-4C5B-BB2B-AFDF04BAD560}"/>
    <cellStyle name="Currency 33 3 2" xfId="35873" xr:uid="{1EEEFEC9-C171-40E4-9D0A-A503E89CA5E6}"/>
    <cellStyle name="Currency 33 4" xfId="28269" xr:uid="{E505DBC7-D5CC-4223-AB58-D9CC3B00C078}"/>
    <cellStyle name="Currency 34" xfId="9961" xr:uid="{00000000-0005-0000-0000-00004F1B0000}"/>
    <cellStyle name="Currency 35" xfId="9962" xr:uid="{00000000-0005-0000-0000-0000501B0000}"/>
    <cellStyle name="Currency 36" xfId="9963" xr:uid="{00000000-0005-0000-0000-0000511B0000}"/>
    <cellStyle name="Currency 37" xfId="9964" xr:uid="{00000000-0005-0000-0000-0000521B0000}"/>
    <cellStyle name="Currency 38" xfId="9965" xr:uid="{00000000-0005-0000-0000-0000531B0000}"/>
    <cellStyle name="Currency 39" xfId="9966" xr:uid="{00000000-0005-0000-0000-0000541B0000}"/>
    <cellStyle name="Currency 4" xfId="441" xr:uid="{00000000-0005-0000-0000-00004A010000}"/>
    <cellStyle name="Currency 4 10" xfId="5413" xr:uid="{00000000-0005-0000-0000-0000551B0000}"/>
    <cellStyle name="Currency 4 2" xfId="5412" xr:uid="{00000000-0005-0000-0000-0000561B0000}"/>
    <cellStyle name="Currency 4 2 2" xfId="9967" xr:uid="{00000000-0005-0000-0000-0000571B0000}"/>
    <cellStyle name="Currency 4 2 2 2" xfId="9968" xr:uid="{00000000-0005-0000-0000-0000581B0000}"/>
    <cellStyle name="Currency 4 3" xfId="5411" xr:uid="{00000000-0005-0000-0000-0000591B0000}"/>
    <cellStyle name="Currency 4 4" xfId="9969" xr:uid="{00000000-0005-0000-0000-00005A1B0000}"/>
    <cellStyle name="Currency 4 4 2" xfId="9970" xr:uid="{00000000-0005-0000-0000-00005B1B0000}"/>
    <cellStyle name="Currency 4 5" xfId="9971" xr:uid="{00000000-0005-0000-0000-00005C1B0000}"/>
    <cellStyle name="Currency 4 6" xfId="9972" xr:uid="{00000000-0005-0000-0000-00005D1B0000}"/>
    <cellStyle name="Currency 4 6 2" xfId="9973" xr:uid="{00000000-0005-0000-0000-00005E1B0000}"/>
    <cellStyle name="Currency 4 6 2 2" xfId="9974" xr:uid="{00000000-0005-0000-0000-00005F1B0000}"/>
    <cellStyle name="Currency 4 6 3" xfId="9975" xr:uid="{00000000-0005-0000-0000-0000601B0000}"/>
    <cellStyle name="Currency 4 6 3 2" xfId="9976" xr:uid="{00000000-0005-0000-0000-0000611B0000}"/>
    <cellStyle name="Currency 4 6 4" xfId="9977" xr:uid="{00000000-0005-0000-0000-0000621B0000}"/>
    <cellStyle name="Currency 4 6 4 2" xfId="9978" xr:uid="{00000000-0005-0000-0000-0000631B0000}"/>
    <cellStyle name="Currency 4 6 5" xfId="9979" xr:uid="{00000000-0005-0000-0000-0000641B0000}"/>
    <cellStyle name="Currency 4 6 5 2" xfId="9980" xr:uid="{00000000-0005-0000-0000-0000651B0000}"/>
    <cellStyle name="Currency 4 6 5 2 2" xfId="9981" xr:uid="{00000000-0005-0000-0000-0000661B0000}"/>
    <cellStyle name="Currency 4 6 5 3" xfId="9982" xr:uid="{00000000-0005-0000-0000-0000671B0000}"/>
    <cellStyle name="Currency 4 6 5 3 2" xfId="9983" xr:uid="{00000000-0005-0000-0000-0000681B0000}"/>
    <cellStyle name="Currency 4 6 5 3 3" xfId="25778" xr:uid="{B9536B7E-16FF-4B75-B9DB-40B3393D34CD}"/>
    <cellStyle name="Currency 4 6 5 3 3 2" xfId="40749" xr:uid="{D1BEF276-AB61-4420-B264-D014C70B1A38}"/>
    <cellStyle name="Currency 4 6 5 3 4" xfId="33148" xr:uid="{5270CACD-EF1E-45F6-B3BB-04CB071EDDE4}"/>
    <cellStyle name="Currency 4 7" xfId="9984" xr:uid="{00000000-0005-0000-0000-0000691B0000}"/>
    <cellStyle name="Currency 4 7 2" xfId="9985" xr:uid="{00000000-0005-0000-0000-00006A1B0000}"/>
    <cellStyle name="Currency 4 8" xfId="9986" xr:uid="{00000000-0005-0000-0000-00006B1B0000}"/>
    <cellStyle name="Currency 4 9" xfId="9987" xr:uid="{00000000-0005-0000-0000-00006C1B0000}"/>
    <cellStyle name="Currency 4 9 2" xfId="9988" xr:uid="{00000000-0005-0000-0000-00006D1B0000}"/>
    <cellStyle name="Currency 4 9 3" xfId="9989" xr:uid="{00000000-0005-0000-0000-00006E1B0000}"/>
    <cellStyle name="Currency 4 9 4" xfId="9990" xr:uid="{00000000-0005-0000-0000-00006F1B0000}"/>
    <cellStyle name="Currency 40" xfId="9991" xr:uid="{00000000-0005-0000-0000-0000701B0000}"/>
    <cellStyle name="Currency 41" xfId="9992" xr:uid="{00000000-0005-0000-0000-0000711B0000}"/>
    <cellStyle name="Currency 42" xfId="9993" xr:uid="{00000000-0005-0000-0000-0000721B0000}"/>
    <cellStyle name="Currency 43" xfId="9994" xr:uid="{00000000-0005-0000-0000-0000731B0000}"/>
    <cellStyle name="Currency 44" xfId="9995" xr:uid="{00000000-0005-0000-0000-0000741B0000}"/>
    <cellStyle name="Currency 45" xfId="9996" xr:uid="{00000000-0005-0000-0000-0000751B0000}"/>
    <cellStyle name="Currency 46" xfId="9997" xr:uid="{00000000-0005-0000-0000-0000761B0000}"/>
    <cellStyle name="Currency 47" xfId="9998" xr:uid="{00000000-0005-0000-0000-0000771B0000}"/>
    <cellStyle name="Currency 48" xfId="9999" xr:uid="{00000000-0005-0000-0000-0000781B0000}"/>
    <cellStyle name="Currency 49" xfId="10000" xr:uid="{00000000-0005-0000-0000-0000791B0000}"/>
    <cellStyle name="Currency 5" xfId="442" xr:uid="{00000000-0005-0000-0000-00004B010000}"/>
    <cellStyle name="Currency 5 2" xfId="443" xr:uid="{00000000-0005-0000-0000-00004C010000}"/>
    <cellStyle name="Currency 5 2 2" xfId="10001" xr:uid="{00000000-0005-0000-0000-00007C1B0000}"/>
    <cellStyle name="Currency 5 2 2 2" xfId="10002" xr:uid="{00000000-0005-0000-0000-00007D1B0000}"/>
    <cellStyle name="Currency 5 2 3" xfId="10003" xr:uid="{00000000-0005-0000-0000-00007E1B0000}"/>
    <cellStyle name="Currency 5 2 4" xfId="10004" xr:uid="{00000000-0005-0000-0000-00007F1B0000}"/>
    <cellStyle name="Currency 5 3" xfId="444" xr:uid="{00000000-0005-0000-0000-00004D010000}"/>
    <cellStyle name="Currency 5 3 2" xfId="10006" xr:uid="{00000000-0005-0000-0000-0000811B0000}"/>
    <cellStyle name="Currency 5 3 3" xfId="10007" xr:uid="{00000000-0005-0000-0000-0000821B0000}"/>
    <cellStyle name="Currency 5 3 4" xfId="10008" xr:uid="{00000000-0005-0000-0000-0000831B0000}"/>
    <cellStyle name="Currency 5 3 5" xfId="10009" xr:uid="{00000000-0005-0000-0000-0000841B0000}"/>
    <cellStyle name="Currency 5 3 6" xfId="10010" xr:uid="{00000000-0005-0000-0000-0000851B0000}"/>
    <cellStyle name="Currency 5 3 7" xfId="10005" xr:uid="{00000000-0005-0000-0000-0000801B0000}"/>
    <cellStyle name="Currency 5 4" xfId="10011" xr:uid="{00000000-0005-0000-0000-0000861B0000}"/>
    <cellStyle name="Currency 5 4 2" xfId="10012" xr:uid="{00000000-0005-0000-0000-0000871B0000}"/>
    <cellStyle name="Currency 5 4 3" xfId="10013" xr:uid="{00000000-0005-0000-0000-0000881B0000}"/>
    <cellStyle name="Currency 5 4 3 2" xfId="10014" xr:uid="{00000000-0005-0000-0000-0000891B0000}"/>
    <cellStyle name="Currency 5 4 4" xfId="10015" xr:uid="{00000000-0005-0000-0000-00008A1B0000}"/>
    <cellStyle name="Currency 5 5" xfId="10016" xr:uid="{00000000-0005-0000-0000-00008B1B0000}"/>
    <cellStyle name="Currency 5 6" xfId="10017" xr:uid="{00000000-0005-0000-0000-00008C1B0000}"/>
    <cellStyle name="Currency 50" xfId="10018" xr:uid="{00000000-0005-0000-0000-00008D1B0000}"/>
    <cellStyle name="Currency 51" xfId="10019" xr:uid="{00000000-0005-0000-0000-00008E1B0000}"/>
    <cellStyle name="Currency 52" xfId="10020" xr:uid="{00000000-0005-0000-0000-00008F1B0000}"/>
    <cellStyle name="Currency 53" xfId="5285" xr:uid="{00000000-0005-0000-0000-0000901B0000}"/>
    <cellStyle name="Currency 54" xfId="5284" xr:uid="{00000000-0005-0000-0000-0000911B0000}"/>
    <cellStyle name="Currency 55" xfId="10021" xr:uid="{00000000-0005-0000-0000-0000921B0000}"/>
    <cellStyle name="Currency 55 2" xfId="25779" xr:uid="{1BC59E29-C1A6-40B5-BC9C-B3AE0FB7381B}"/>
    <cellStyle name="Currency 55 2 2" xfId="40750" xr:uid="{52857806-AE36-47A3-91D8-AE66624B8DD1}"/>
    <cellStyle name="Currency 55 3" xfId="33149" xr:uid="{9C2487A7-1F2F-4D75-A5D6-E9532D42F16C}"/>
    <cellStyle name="Currency 56" xfId="10022" xr:uid="{00000000-0005-0000-0000-0000931B0000}"/>
    <cellStyle name="Currency 56 2" xfId="25780" xr:uid="{8DDA4259-A931-439E-8FC9-8E2FB3D51AA7}"/>
    <cellStyle name="Currency 56 2 2" xfId="40751" xr:uid="{D7EDF70B-D1E9-424B-A842-EF69987F8FC9}"/>
    <cellStyle name="Currency 56 3" xfId="33150" xr:uid="{C022A11E-F032-487D-9ACC-909E16322327}"/>
    <cellStyle name="Currency 57" xfId="10023" xr:uid="{00000000-0005-0000-0000-0000941B0000}"/>
    <cellStyle name="Currency 57 2" xfId="25781" xr:uid="{8518532F-9274-4EBE-B7D6-1DA4D3BB0C3B}"/>
    <cellStyle name="Currency 57 2 2" xfId="40752" xr:uid="{891E4936-713A-4B3C-B0F1-1775544B5A47}"/>
    <cellStyle name="Currency 57 3" xfId="33151" xr:uid="{5EF2203B-246E-4470-9B76-842FA69F358C}"/>
    <cellStyle name="Currency 58" xfId="5283" xr:uid="{00000000-0005-0000-0000-0000951B0000}"/>
    <cellStyle name="Currency 59" xfId="20122" xr:uid="{00000000-0005-0000-0000-000065240000}"/>
    <cellStyle name="Currency 6" xfId="445" xr:uid="{00000000-0005-0000-0000-00004E010000}"/>
    <cellStyle name="Currency 6 2" xfId="446" xr:uid="{00000000-0005-0000-0000-00004F010000}"/>
    <cellStyle name="Currency 6 2 2" xfId="10024" xr:uid="{00000000-0005-0000-0000-0000981B0000}"/>
    <cellStyle name="Currency 6 2 2 2" xfId="10025" xr:uid="{00000000-0005-0000-0000-0000991B0000}"/>
    <cellStyle name="Currency 6 2 3" xfId="5409" xr:uid="{00000000-0005-0000-0000-0000971B0000}"/>
    <cellStyle name="Currency 6 3" xfId="5537" xr:uid="{00000000-0005-0000-0000-00009A1B0000}"/>
    <cellStyle name="Currency 6 3 2" xfId="10026" xr:uid="{00000000-0005-0000-0000-00009B1B0000}"/>
    <cellStyle name="Currency 6 3 2 2" xfId="10027" xr:uid="{00000000-0005-0000-0000-00009C1B0000}"/>
    <cellStyle name="Currency 6 3 3" xfId="10028" xr:uid="{00000000-0005-0000-0000-00009D1B0000}"/>
    <cellStyle name="Currency 6 4" xfId="10029" xr:uid="{00000000-0005-0000-0000-00009E1B0000}"/>
    <cellStyle name="Currency 6 5" xfId="5410" xr:uid="{00000000-0005-0000-0000-0000961B0000}"/>
    <cellStyle name="Currency 60" xfId="20529" xr:uid="{00000000-0005-0000-0000-0000BB4E0000}"/>
    <cellStyle name="Currency 61" xfId="20538" xr:uid="{01E2F28A-D1F3-467A-AD30-E4095BD33D2C}"/>
    <cellStyle name="Currency 61 2" xfId="20551" xr:uid="{06761F91-B576-4E66-A4DD-757B6FD0EFD5}"/>
    <cellStyle name="Currency 61 2 2" xfId="20562" xr:uid="{5E756C9E-EAD9-4C6C-9AC3-9AB6DCFA9AB0}"/>
    <cellStyle name="Currency 61 2 2 2" xfId="27859" xr:uid="{E3F22DE0-71F6-4BEA-9446-91F3D5765BDD}"/>
    <cellStyle name="Currency 61 2 2 2 2" xfId="42796" xr:uid="{2BDFCB23-57A0-4842-B379-FFBB14499C3B}"/>
    <cellStyle name="Currency 61 2 2 3" xfId="35568" xr:uid="{75202C8D-3325-439B-AFA7-D0170C91C06E}"/>
    <cellStyle name="Currency 61 2 3" xfId="27853" xr:uid="{F0DCCC59-F7F6-4DA4-888C-530B4AD97328}"/>
    <cellStyle name="Currency 61 2 3 2" xfId="42790" xr:uid="{8B97124A-F8C7-442F-B226-E61790F4D99A}"/>
    <cellStyle name="Currency 61 2 4" xfId="35562" xr:uid="{A6A1147F-8A08-4D7C-A0BC-14CD20EC79B6}"/>
    <cellStyle name="Currency 61 3" xfId="27843" xr:uid="{709A9F18-0F9B-492D-A3DF-C8C4C773A58B}"/>
    <cellStyle name="Currency 61 3 2" xfId="42780" xr:uid="{47FF732D-98C4-4227-8C46-972996FB868E}"/>
    <cellStyle name="Currency 61 4" xfId="35552" xr:uid="{EAACE878-09F8-40F3-948C-6EE385207843}"/>
    <cellStyle name="Currency 62" xfId="20579" xr:uid="{F2EB2E86-FEA9-4608-870D-6B21E4F005B0}"/>
    <cellStyle name="Currency 62 2" xfId="27872" xr:uid="{E0C44AD3-3E6B-45AA-B4EB-DC635916AE3F}"/>
    <cellStyle name="Currency 62 2 2" xfId="42809" xr:uid="{D4CEC41D-CB0D-46F4-95E1-8DF27D88B270}"/>
    <cellStyle name="Currency 62 3" xfId="35581" xr:uid="{EBA77285-9856-40AF-A5ED-D6DBE5886D80}"/>
    <cellStyle name="Currency 63" xfId="20582" xr:uid="{2758AA68-74E1-4ECD-96AB-60CA89952A16}"/>
    <cellStyle name="Currency 63 2" xfId="27875" xr:uid="{CE2BA507-1435-4BEB-8145-81C1288B1FC5}"/>
    <cellStyle name="Currency 63 2 2" xfId="42812" xr:uid="{E710470C-FF7C-4EA0-B1F0-67A18DA68F99}"/>
    <cellStyle name="Currency 63 3" xfId="35584" xr:uid="{28BEB715-ED42-4A03-8F9C-91FA39523A4B}"/>
    <cellStyle name="Currency 7" xfId="447" xr:uid="{00000000-0005-0000-0000-000050010000}"/>
    <cellStyle name="Currency 7 2" xfId="448" xr:uid="{00000000-0005-0000-0000-000051010000}"/>
    <cellStyle name="Currency 7 2 2" xfId="10030" xr:uid="{00000000-0005-0000-0000-0000A11B0000}"/>
    <cellStyle name="Currency 7 2 2 2" xfId="10031" xr:uid="{00000000-0005-0000-0000-0000A21B0000}"/>
    <cellStyle name="Currency 7 2 3" xfId="5408" xr:uid="{00000000-0005-0000-0000-0000A01B0000}"/>
    <cellStyle name="Currency 7 3" xfId="10032" xr:uid="{00000000-0005-0000-0000-0000A31B0000}"/>
    <cellStyle name="Currency 7 4" xfId="10033" xr:uid="{00000000-0005-0000-0000-0000A41B0000}"/>
    <cellStyle name="Currency 7 4 2" xfId="10034" xr:uid="{00000000-0005-0000-0000-0000A51B0000}"/>
    <cellStyle name="Currency 7 4 3" xfId="10035" xr:uid="{00000000-0005-0000-0000-0000A61B0000}"/>
    <cellStyle name="Currency 7 4 3 2" xfId="25782" xr:uid="{E7B8A391-14D0-403A-BADC-E3E932BD26F9}"/>
    <cellStyle name="Currency 7 4 3 2 2" xfId="40753" xr:uid="{82E60761-C788-43DC-A693-618D25A8F1BE}"/>
    <cellStyle name="Currency 7 4 3 3" xfId="33152" xr:uid="{F070E74A-BD2B-4FF7-8D97-377B74844C3B}"/>
    <cellStyle name="Currency 7 4 4" xfId="10036" xr:uid="{00000000-0005-0000-0000-0000A71B0000}"/>
    <cellStyle name="Currency 7 4 4 2" xfId="25783" xr:uid="{E509A905-1FD0-4182-A0F5-985E14CBA05D}"/>
    <cellStyle name="Currency 7 4 4 2 2" xfId="40754" xr:uid="{59519558-33ED-458E-B0A3-94B85DC92807}"/>
    <cellStyle name="Currency 7 4 4 3" xfId="33153" xr:uid="{1F1D9A16-6184-4639-A9BE-9FB850D67E20}"/>
    <cellStyle name="Currency 7 5" xfId="10037" xr:uid="{00000000-0005-0000-0000-0000A81B0000}"/>
    <cellStyle name="Currency 7 6" xfId="10038" xr:uid="{00000000-0005-0000-0000-0000A91B0000}"/>
    <cellStyle name="Currency 7 7" xfId="10039" xr:uid="{00000000-0005-0000-0000-0000AA1B0000}"/>
    <cellStyle name="Currency 7 8" xfId="5538" xr:uid="{00000000-0005-0000-0000-00009F1B0000}"/>
    <cellStyle name="Currency 7_App b.3 Unspent_" xfId="449" xr:uid="{00000000-0005-0000-0000-000052010000}"/>
    <cellStyle name="Currency 8" xfId="450" xr:uid="{00000000-0005-0000-0000-000053010000}"/>
    <cellStyle name="Currency 8 2" xfId="10040" xr:uid="{00000000-0005-0000-0000-0000AC1B0000}"/>
    <cellStyle name="Currency 8 2 2" xfId="10041" xr:uid="{00000000-0005-0000-0000-0000AD1B0000}"/>
    <cellStyle name="Currency 8 3" xfId="10042" xr:uid="{00000000-0005-0000-0000-0000AE1B0000}"/>
    <cellStyle name="Currency 8 3 2" xfId="10043" xr:uid="{00000000-0005-0000-0000-0000AF1B0000}"/>
    <cellStyle name="Currency 8 3 2 2" xfId="25784" xr:uid="{962E26AD-0AB8-480B-A1DA-2EEC21826DE8}"/>
    <cellStyle name="Currency 8 3 2 2 2" xfId="40755" xr:uid="{E459166F-F9CF-4024-944C-8CC1170109A7}"/>
    <cellStyle name="Currency 8 3 2 3" xfId="33154" xr:uid="{2DCDDEE1-8997-4478-8240-C396FD60349B}"/>
    <cellStyle name="Currency 8 3 3" xfId="10044" xr:uid="{00000000-0005-0000-0000-0000B01B0000}"/>
    <cellStyle name="Currency 8 3 3 2" xfId="25785" xr:uid="{FCC9EB09-F7E3-460E-B90A-E8AAF4FC0DFA}"/>
    <cellStyle name="Currency 8 3 3 2 2" xfId="40756" xr:uid="{BC056010-EF2E-4CCF-BA91-247F4F95C614}"/>
    <cellStyle name="Currency 8 3 3 3" xfId="33155" xr:uid="{EC9C605A-5561-4BD1-9001-883A2C6E1811}"/>
    <cellStyle name="Currency 8 4" xfId="10045" xr:uid="{00000000-0005-0000-0000-0000B11B0000}"/>
    <cellStyle name="Currency 8 5" xfId="5407" xr:uid="{00000000-0005-0000-0000-0000AB1B0000}"/>
    <cellStyle name="Currency 9" xfId="451" xr:uid="{00000000-0005-0000-0000-000054010000}"/>
    <cellStyle name="Currency 9 2" xfId="10046" xr:uid="{00000000-0005-0000-0000-0000B31B0000}"/>
    <cellStyle name="Currency 9 2 2" xfId="10047" xr:uid="{00000000-0005-0000-0000-0000B41B0000}"/>
    <cellStyle name="Currency 9 3" xfId="10048" xr:uid="{00000000-0005-0000-0000-0000B51B0000}"/>
    <cellStyle name="Currency 9 3 2" xfId="10049" xr:uid="{00000000-0005-0000-0000-0000B61B0000}"/>
    <cellStyle name="Currency 9 3 2 2" xfId="10050" xr:uid="{00000000-0005-0000-0000-0000B71B0000}"/>
    <cellStyle name="Currency 9 3 3" xfId="10051" xr:uid="{00000000-0005-0000-0000-0000B81B0000}"/>
    <cellStyle name="Currency 9 4" xfId="5406" xr:uid="{00000000-0005-0000-0000-0000B21B0000}"/>
    <cellStyle name="Currency_SCE_01_CapsTargets_072910 (2)" xfId="20558" xr:uid="{12450458-C227-44A3-9682-11936A1F9A18}"/>
    <cellStyle name="Currency0" xfId="452" xr:uid="{00000000-0005-0000-0000-000055010000}"/>
    <cellStyle name="Currency0 2" xfId="453" xr:uid="{00000000-0005-0000-0000-000056010000}"/>
    <cellStyle name="Currency0 3" xfId="454" xr:uid="{00000000-0005-0000-0000-000057010000}"/>
    <cellStyle name="Currency0nospace" xfId="455" xr:uid="{00000000-0005-0000-0000-000058010000}"/>
    <cellStyle name="Currency2" xfId="456" xr:uid="{00000000-0005-0000-0000-000059010000}"/>
    <cellStyle name="Date" xfId="457" xr:uid="{00000000-0005-0000-0000-00005A010000}"/>
    <cellStyle name="Date 2" xfId="458" xr:uid="{00000000-0005-0000-0000-00005B010000}"/>
    <cellStyle name="Date 2 2" xfId="5536" xr:uid="{00000000-0005-0000-0000-0000BF1B0000}"/>
    <cellStyle name="Date 3" xfId="10052" xr:uid="{00000000-0005-0000-0000-0000C01B0000}"/>
    <cellStyle name="Date 4" xfId="10053" xr:uid="{00000000-0005-0000-0000-0000C11B0000}"/>
    <cellStyle name="Date_App b.3 Unspent_" xfId="459" xr:uid="{00000000-0005-0000-0000-00005C010000}"/>
    <cellStyle name="DateData" xfId="460" xr:uid="{00000000-0005-0000-0000-00005D010000}"/>
    <cellStyle name="DateData 2" xfId="5405" xr:uid="{00000000-0005-0000-0000-0000C31B0000}"/>
    <cellStyle name="Days_from_01/21/2006" xfId="461" xr:uid="{00000000-0005-0000-0000-00005E010000}"/>
    <cellStyle name="Dollars &amp; Cents" xfId="462" xr:uid="{00000000-0005-0000-0000-00005F010000}"/>
    <cellStyle name="Dollars &amp; Cents 2" xfId="5505" xr:uid="{00000000-0005-0000-0000-0000C51B0000}"/>
    <cellStyle name="Emphasis 1" xfId="10054" xr:uid="{00000000-0005-0000-0000-0000C61B0000}"/>
    <cellStyle name="Emphasis 1 2" xfId="10055" xr:uid="{00000000-0005-0000-0000-0000C71B0000}"/>
    <cellStyle name="Emphasis 1 2 2" xfId="10056" xr:uid="{00000000-0005-0000-0000-0000C81B0000}"/>
    <cellStyle name="Emphasis 2" xfId="10057" xr:uid="{00000000-0005-0000-0000-0000C91B0000}"/>
    <cellStyle name="Emphasis 2 2" xfId="10058" xr:uid="{00000000-0005-0000-0000-0000CA1B0000}"/>
    <cellStyle name="Emphasis 2 2 2" xfId="10059" xr:uid="{00000000-0005-0000-0000-0000CB1B0000}"/>
    <cellStyle name="Emphasis 3" xfId="10060" xr:uid="{00000000-0005-0000-0000-0000CC1B0000}"/>
    <cellStyle name="Emphasis 3 2" xfId="10061" xr:uid="{00000000-0005-0000-0000-0000CD1B0000}"/>
    <cellStyle name="Entered" xfId="463" xr:uid="{00000000-0005-0000-0000-000060010000}"/>
    <cellStyle name="Entered 2" xfId="5404" xr:uid="{00000000-0005-0000-0000-0000CF1B0000}"/>
    <cellStyle name="Euro" xfId="464" xr:uid="{00000000-0005-0000-0000-000061010000}"/>
    <cellStyle name="Euro billion" xfId="465" xr:uid="{00000000-0005-0000-0000-000062010000}"/>
    <cellStyle name="Euro million" xfId="466" xr:uid="{00000000-0005-0000-0000-000063010000}"/>
    <cellStyle name="Euro thousand" xfId="467" xr:uid="{00000000-0005-0000-0000-000064010000}"/>
    <cellStyle name="Euro_12889 GP Contracts v3" xfId="468" xr:uid="{00000000-0005-0000-0000-000065010000}"/>
    <cellStyle name="Explanatory Text" xfId="79" builtinId="53" customBuiltin="1"/>
    <cellStyle name="Explanatory Text 10" xfId="10062" xr:uid="{00000000-0005-0000-0000-0000D51B0000}"/>
    <cellStyle name="Explanatory Text 2" xfId="469" xr:uid="{00000000-0005-0000-0000-000066010000}"/>
    <cellStyle name="Explanatory Text 3" xfId="470" xr:uid="{00000000-0005-0000-0000-000067010000}"/>
    <cellStyle name="Explanatory Text 3 2" xfId="10063" xr:uid="{00000000-0005-0000-0000-0000D81B0000}"/>
    <cellStyle name="Explanatory Text 3 3" xfId="10064" xr:uid="{00000000-0005-0000-0000-0000D91B0000}"/>
    <cellStyle name="Explanatory Text 4" xfId="471" xr:uid="{00000000-0005-0000-0000-000068010000}"/>
    <cellStyle name="Explanatory Text 5" xfId="472" xr:uid="{00000000-0005-0000-0000-000069010000}"/>
    <cellStyle name="Explanatory Text 6" xfId="473" xr:uid="{00000000-0005-0000-0000-00006A010000}"/>
    <cellStyle name="Explanatory Text 7" xfId="474" xr:uid="{00000000-0005-0000-0000-00006B010000}"/>
    <cellStyle name="Explanatory Text 8" xfId="10065" xr:uid="{00000000-0005-0000-0000-0000DE1B0000}"/>
    <cellStyle name="Explanatory Text 9" xfId="10066" xr:uid="{00000000-0005-0000-0000-0000DF1B0000}"/>
    <cellStyle name="First_Name" xfId="475" xr:uid="{00000000-0005-0000-0000-00006C010000}"/>
    <cellStyle name="Fixed" xfId="476" xr:uid="{00000000-0005-0000-0000-00006D010000}"/>
    <cellStyle name="Fixed 2" xfId="477" xr:uid="{00000000-0005-0000-0000-00006E010000}"/>
    <cellStyle name="Fixed 2 2" xfId="10067" xr:uid="{00000000-0005-0000-0000-0000E31B0000}"/>
    <cellStyle name="Fixed 2 3" xfId="10068" xr:uid="{00000000-0005-0000-0000-0000E41B0000}"/>
    <cellStyle name="Fixed 2 4" xfId="5403" xr:uid="{00000000-0005-0000-0000-0000E21B0000}"/>
    <cellStyle name="Fixed 3" xfId="478" xr:uid="{00000000-0005-0000-0000-00006F010000}"/>
    <cellStyle name="Fixed 4" xfId="10069" xr:uid="{00000000-0005-0000-0000-0000E61B0000}"/>
    <cellStyle name="Fixed 5" xfId="10070" xr:uid="{00000000-0005-0000-0000-0000E71B0000}"/>
    <cellStyle name="Fixed_2010-2012 Program Workbook_Incent_FS" xfId="479" xr:uid="{00000000-0005-0000-0000-000070010000}"/>
    <cellStyle name="Forecast" xfId="480" xr:uid="{00000000-0005-0000-0000-000071010000}"/>
    <cellStyle name="fred" xfId="481" xr:uid="{00000000-0005-0000-0000-000072010000}"/>
    <cellStyle name="fred 2" xfId="5402" xr:uid="{00000000-0005-0000-0000-0000EB1B0000}"/>
    <cellStyle name="Fred%" xfId="482" xr:uid="{00000000-0005-0000-0000-000073010000}"/>
    <cellStyle name="Fred% 2" xfId="5401" xr:uid="{00000000-0005-0000-0000-0000ED1B0000}"/>
    <cellStyle name="GBP" xfId="483" xr:uid="{00000000-0005-0000-0000-000074010000}"/>
    <cellStyle name="GBP billion" xfId="484" xr:uid="{00000000-0005-0000-0000-000075010000}"/>
    <cellStyle name="GBP million" xfId="485" xr:uid="{00000000-0005-0000-0000-000076010000}"/>
    <cellStyle name="GBP thousand" xfId="486" xr:uid="{00000000-0005-0000-0000-000077010000}"/>
    <cellStyle name="General" xfId="487" xr:uid="{00000000-0005-0000-0000-000078010000}"/>
    <cellStyle name="Good" xfId="70" builtinId="26" customBuiltin="1"/>
    <cellStyle name="Good 10" xfId="10071" xr:uid="{00000000-0005-0000-0000-0000F31B0000}"/>
    <cellStyle name="Good 11" xfId="10072" xr:uid="{00000000-0005-0000-0000-0000F41B0000}"/>
    <cellStyle name="Good 2" xfId="488" xr:uid="{00000000-0005-0000-0000-000079010000}"/>
    <cellStyle name="Good 2 12" xfId="20568" xr:uid="{ECE6C88B-925A-4046-A0C6-443E34ACF52C}"/>
    <cellStyle name="Good 2 2" xfId="10074" xr:uid="{00000000-0005-0000-0000-0000F61B0000}"/>
    <cellStyle name="Good 2 2 2" xfId="10075" xr:uid="{00000000-0005-0000-0000-0000F71B0000}"/>
    <cellStyle name="Good 2 3" xfId="10076" xr:uid="{00000000-0005-0000-0000-0000F81B0000}"/>
    <cellStyle name="Good 2 4" xfId="10077" xr:uid="{00000000-0005-0000-0000-0000F91B0000}"/>
    <cellStyle name="Good 2 5" xfId="10073" xr:uid="{00000000-0005-0000-0000-0000F51B0000}"/>
    <cellStyle name="Good 3" xfId="489" xr:uid="{00000000-0005-0000-0000-00007A010000}"/>
    <cellStyle name="Good 3 2" xfId="10078" xr:uid="{00000000-0005-0000-0000-0000FB1B0000}"/>
    <cellStyle name="Good 3 3" xfId="10079" xr:uid="{00000000-0005-0000-0000-0000FC1B0000}"/>
    <cellStyle name="Good 4" xfId="490" xr:uid="{00000000-0005-0000-0000-00007B010000}"/>
    <cellStyle name="Good 5" xfId="491" xr:uid="{00000000-0005-0000-0000-00007C010000}"/>
    <cellStyle name="Good 6" xfId="492" xr:uid="{00000000-0005-0000-0000-00007D010000}"/>
    <cellStyle name="Good 7" xfId="493" xr:uid="{00000000-0005-0000-0000-00007E010000}"/>
    <cellStyle name="Good 8" xfId="10080" xr:uid="{00000000-0005-0000-0000-0000011C0000}"/>
    <cellStyle name="Good 9" xfId="10081" xr:uid="{00000000-0005-0000-0000-0000021C0000}"/>
    <cellStyle name="Grey" xfId="494" xr:uid="{00000000-0005-0000-0000-00007F010000}"/>
    <cellStyle name="Grey 2" xfId="495" xr:uid="{00000000-0005-0000-0000-000080010000}"/>
    <cellStyle name="Grey_2010-2012 Program Workbook Completed_Incent_V2" xfId="496" xr:uid="{00000000-0005-0000-0000-000081010000}"/>
    <cellStyle name="HEADER" xfId="497" xr:uid="{00000000-0005-0000-0000-000082010000}"/>
    <cellStyle name="Header1" xfId="498" xr:uid="{00000000-0005-0000-0000-000083010000}"/>
    <cellStyle name="Header1 2" xfId="5310" xr:uid="{00000000-0005-0000-0000-0000071C0000}"/>
    <cellStyle name="Header2" xfId="499" xr:uid="{00000000-0005-0000-0000-000084010000}"/>
    <cellStyle name="Header2 2" xfId="500" xr:uid="{00000000-0005-0000-0000-000085010000}"/>
    <cellStyle name="Header2 2 2" xfId="20720" xr:uid="{E14BC16E-8B95-4271-BFB2-4341FE535296}"/>
    <cellStyle name="Header2 3" xfId="5311" xr:uid="{00000000-0005-0000-0000-0000081C0000}"/>
    <cellStyle name="Header2 3 2" xfId="23173" xr:uid="{C45A5C0B-0EC0-4A84-BB55-2412B9B10AAF}"/>
    <cellStyle name="Header2 4" xfId="20719" xr:uid="{D16279D3-0A93-4738-9FCC-E00679B2A3B8}"/>
    <cellStyle name="Heading 1" xfId="66" builtinId="16" customBuiltin="1"/>
    <cellStyle name="Heading 1 10" xfId="10082" xr:uid="{00000000-0005-0000-0000-00000A1C0000}"/>
    <cellStyle name="Heading 1 11" xfId="10083" xr:uid="{00000000-0005-0000-0000-00000B1C0000}"/>
    <cellStyle name="Heading 1 2" xfId="501" xr:uid="{00000000-0005-0000-0000-000086010000}"/>
    <cellStyle name="Heading 1 2 2" xfId="502" xr:uid="{00000000-0005-0000-0000-000087010000}"/>
    <cellStyle name="Heading 1 2 2 2" xfId="10084" xr:uid="{00000000-0005-0000-0000-00000E1C0000}"/>
    <cellStyle name="Heading 1 2 2 2 2" xfId="10085" xr:uid="{00000000-0005-0000-0000-00000F1C0000}"/>
    <cellStyle name="Heading 1 2 2 3" xfId="5400" xr:uid="{00000000-0005-0000-0000-00000D1C0000}"/>
    <cellStyle name="Heading 1 2 3" xfId="10086" xr:uid="{00000000-0005-0000-0000-0000101C0000}"/>
    <cellStyle name="Heading 1 2 4" xfId="10087" xr:uid="{00000000-0005-0000-0000-0000111C0000}"/>
    <cellStyle name="Heading 1 2_App b.3 Unspent_" xfId="503" xr:uid="{00000000-0005-0000-0000-000088010000}"/>
    <cellStyle name="Heading 1 3" xfId="504" xr:uid="{00000000-0005-0000-0000-000089010000}"/>
    <cellStyle name="Heading 1 3 2" xfId="10088" xr:uid="{00000000-0005-0000-0000-0000131C0000}"/>
    <cellStyle name="Heading 1 3 3" xfId="10089" xr:uid="{00000000-0005-0000-0000-0000141C0000}"/>
    <cellStyle name="Heading 1 3 4" xfId="10090" xr:uid="{00000000-0005-0000-0000-0000151C0000}"/>
    <cellStyle name="Heading 1 3 5" xfId="5399" xr:uid="{00000000-0005-0000-0000-0000121C0000}"/>
    <cellStyle name="Heading 1 4" xfId="505" xr:uid="{00000000-0005-0000-0000-00008A010000}"/>
    <cellStyle name="Heading 1 5" xfId="506" xr:uid="{00000000-0005-0000-0000-00008B010000}"/>
    <cellStyle name="Heading 1 6" xfId="507" xr:uid="{00000000-0005-0000-0000-00008C010000}"/>
    <cellStyle name="Heading 1 7" xfId="508" xr:uid="{00000000-0005-0000-0000-00008D010000}"/>
    <cellStyle name="Heading 1 8" xfId="10091" xr:uid="{00000000-0005-0000-0000-00001A1C0000}"/>
    <cellStyle name="Heading 1 9" xfId="10092" xr:uid="{00000000-0005-0000-0000-00001B1C0000}"/>
    <cellStyle name="Heading 2" xfId="67" builtinId="17" customBuiltin="1"/>
    <cellStyle name="Heading 2 10" xfId="10093" xr:uid="{00000000-0005-0000-0000-00001D1C0000}"/>
    <cellStyle name="Heading 2 11" xfId="10094" xr:uid="{00000000-0005-0000-0000-00001E1C0000}"/>
    <cellStyle name="Heading 2 2" xfId="509" xr:uid="{00000000-0005-0000-0000-00008E010000}"/>
    <cellStyle name="Heading 2 2 2" xfId="510" xr:uid="{00000000-0005-0000-0000-00008F010000}"/>
    <cellStyle name="Heading 2 2 2 2" xfId="10095" xr:uid="{00000000-0005-0000-0000-0000211C0000}"/>
    <cellStyle name="Heading 2 2 2 2 2" xfId="10096" xr:uid="{00000000-0005-0000-0000-0000221C0000}"/>
    <cellStyle name="Heading 2 2 2 3" xfId="5398" xr:uid="{00000000-0005-0000-0000-0000201C0000}"/>
    <cellStyle name="Heading 2 2 3" xfId="10097" xr:uid="{00000000-0005-0000-0000-0000231C0000}"/>
    <cellStyle name="Heading 2 2 4" xfId="10098" xr:uid="{00000000-0005-0000-0000-0000241C0000}"/>
    <cellStyle name="Heading 2 2_App b.3 Unspent_" xfId="511" xr:uid="{00000000-0005-0000-0000-000090010000}"/>
    <cellStyle name="Heading 2 3" xfId="512" xr:uid="{00000000-0005-0000-0000-000091010000}"/>
    <cellStyle name="Heading 2 3 2" xfId="10099" xr:uid="{00000000-0005-0000-0000-0000261C0000}"/>
    <cellStyle name="Heading 2 3 3" xfId="10100" xr:uid="{00000000-0005-0000-0000-0000271C0000}"/>
    <cellStyle name="Heading 2 3 4" xfId="10101" xr:uid="{00000000-0005-0000-0000-0000281C0000}"/>
    <cellStyle name="Heading 2 3 5" xfId="5397" xr:uid="{00000000-0005-0000-0000-0000251C0000}"/>
    <cellStyle name="Heading 2 4" xfId="513" xr:uid="{00000000-0005-0000-0000-000092010000}"/>
    <cellStyle name="Heading 2 5" xfId="514" xr:uid="{00000000-0005-0000-0000-000093010000}"/>
    <cellStyle name="Heading 2 6" xfId="515" xr:uid="{00000000-0005-0000-0000-000094010000}"/>
    <cellStyle name="Heading 2 7" xfId="516" xr:uid="{00000000-0005-0000-0000-000095010000}"/>
    <cellStyle name="Heading 2 8" xfId="10102" xr:uid="{00000000-0005-0000-0000-00002D1C0000}"/>
    <cellStyle name="Heading 2 9" xfId="10103" xr:uid="{00000000-0005-0000-0000-00002E1C0000}"/>
    <cellStyle name="Heading 3" xfId="68" builtinId="18" customBuiltin="1"/>
    <cellStyle name="Heading 3 10" xfId="10104" xr:uid="{00000000-0005-0000-0000-00002F1C0000}"/>
    <cellStyle name="Heading 3 10 2" xfId="25786" xr:uid="{860312FB-C2D7-44A0-94DE-D4902512FA15}"/>
    <cellStyle name="Heading 3 11" xfId="10105" xr:uid="{00000000-0005-0000-0000-0000301C0000}"/>
    <cellStyle name="Heading 3 11 2" xfId="25787" xr:uid="{5E81589C-A4D4-4765-917D-0DEC380474E6}"/>
    <cellStyle name="Heading 3 2" xfId="517" xr:uid="{00000000-0005-0000-0000-000096010000}"/>
    <cellStyle name="Heading 3 2 2" xfId="10107" xr:uid="{00000000-0005-0000-0000-0000321C0000}"/>
    <cellStyle name="Heading 3 2 2 2" xfId="10108" xr:uid="{00000000-0005-0000-0000-0000331C0000}"/>
    <cellStyle name="Heading 3 2 2 2 2" xfId="25790" xr:uid="{34803822-45C0-4610-B435-0A00D9EE7166}"/>
    <cellStyle name="Heading 3 2 2 3" xfId="25789" xr:uid="{5125B96A-444B-4573-8894-82DD40F0AD64}"/>
    <cellStyle name="Heading 3 2 3" xfId="10109" xr:uid="{00000000-0005-0000-0000-0000341C0000}"/>
    <cellStyle name="Heading 3 2 3 2" xfId="25791" xr:uid="{2160B8BA-3155-471E-912C-F1267F5C5FC3}"/>
    <cellStyle name="Heading 3 2 4" xfId="10106" xr:uid="{00000000-0005-0000-0000-0000311C0000}"/>
    <cellStyle name="Heading 3 2 4 2" xfId="25788" xr:uid="{5BE9D4D4-F733-4380-AB29-9253D10E3C0A}"/>
    <cellStyle name="Heading 3 2 5" xfId="20721" xr:uid="{24C985F3-820F-4680-85A5-A688DCC8A173}"/>
    <cellStyle name="Heading 3 3" xfId="518" xr:uid="{00000000-0005-0000-0000-000097010000}"/>
    <cellStyle name="Heading 3 3 2" xfId="10110" xr:uid="{00000000-0005-0000-0000-0000361C0000}"/>
    <cellStyle name="Heading 3 3 2 2" xfId="25792" xr:uid="{3BF64246-6D84-4948-9FC8-63B65C833F77}"/>
    <cellStyle name="Heading 3 3 3" xfId="10111" xr:uid="{00000000-0005-0000-0000-0000371C0000}"/>
    <cellStyle name="Heading 3 3 4" xfId="20722" xr:uid="{53DD677B-FE71-4A30-BF7E-225758FF2AB4}"/>
    <cellStyle name="Heading 3 4" xfId="519" xr:uid="{00000000-0005-0000-0000-000098010000}"/>
    <cellStyle name="Heading 3 4 2" xfId="20723" xr:uid="{46EE865A-9423-4B00-84D6-B7C7504E6502}"/>
    <cellStyle name="Heading 3 5" xfId="520" xr:uid="{00000000-0005-0000-0000-000099010000}"/>
    <cellStyle name="Heading 3 5 2" xfId="20724" xr:uid="{83E780FC-0ADF-4B71-9C9F-75BBABCEB583}"/>
    <cellStyle name="Heading 3 6" xfId="521" xr:uid="{00000000-0005-0000-0000-00009A010000}"/>
    <cellStyle name="Heading 3 6 2" xfId="20725" xr:uid="{0BC38A34-488F-4E36-8063-E96FFB4FFA08}"/>
    <cellStyle name="Heading 3 7" xfId="522" xr:uid="{00000000-0005-0000-0000-00009B010000}"/>
    <cellStyle name="Heading 3 7 2" xfId="20726" xr:uid="{495EF081-C12B-4B2B-94B6-BC81F1FF2034}"/>
    <cellStyle name="Heading 3 8" xfId="10112" xr:uid="{00000000-0005-0000-0000-00003C1C0000}"/>
    <cellStyle name="Heading 3 8 2" xfId="25793" xr:uid="{472743D3-FB5B-443F-A480-C90AF24FF1AC}"/>
    <cellStyle name="Heading 3 9" xfId="10113" xr:uid="{00000000-0005-0000-0000-00003D1C0000}"/>
    <cellStyle name="Heading 4" xfId="69" builtinId="19" customBuiltin="1"/>
    <cellStyle name="Heading 4 10" xfId="10114" xr:uid="{00000000-0005-0000-0000-00003E1C0000}"/>
    <cellStyle name="Heading 4 2" xfId="523" xr:uid="{00000000-0005-0000-0000-00009C010000}"/>
    <cellStyle name="Heading 4 2 2" xfId="10116" xr:uid="{00000000-0005-0000-0000-0000401C0000}"/>
    <cellStyle name="Heading 4 2 2 2" xfId="10117" xr:uid="{00000000-0005-0000-0000-0000411C0000}"/>
    <cellStyle name="Heading 4 2 3" xfId="10118" xr:uid="{00000000-0005-0000-0000-0000421C0000}"/>
    <cellStyle name="Heading 4 2 4" xfId="10115" xr:uid="{00000000-0005-0000-0000-00003F1C0000}"/>
    <cellStyle name="Heading 4 3" xfId="524" xr:uid="{00000000-0005-0000-0000-00009D010000}"/>
    <cellStyle name="Heading 4 3 2" xfId="10119" xr:uid="{00000000-0005-0000-0000-0000441C0000}"/>
    <cellStyle name="Heading 4 3 3" xfId="10120" xr:uid="{00000000-0005-0000-0000-0000451C0000}"/>
    <cellStyle name="Heading 4 4" xfId="525" xr:uid="{00000000-0005-0000-0000-00009E010000}"/>
    <cellStyle name="Heading 4 5" xfId="526" xr:uid="{00000000-0005-0000-0000-00009F010000}"/>
    <cellStyle name="Heading 4 6" xfId="527" xr:uid="{00000000-0005-0000-0000-0000A0010000}"/>
    <cellStyle name="Heading 4 7" xfId="528" xr:uid="{00000000-0005-0000-0000-0000A1010000}"/>
    <cellStyle name="Heading 4 8" xfId="10121" xr:uid="{00000000-0005-0000-0000-00004A1C0000}"/>
    <cellStyle name="Heading 4 9" xfId="10122" xr:uid="{00000000-0005-0000-0000-00004B1C0000}"/>
    <cellStyle name="Heading1" xfId="529" xr:uid="{00000000-0005-0000-0000-0000A2010000}"/>
    <cellStyle name="Heading1 2" xfId="530" xr:uid="{00000000-0005-0000-0000-0000A3010000}"/>
    <cellStyle name="Heading1 3" xfId="531" xr:uid="{00000000-0005-0000-0000-0000A4010000}"/>
    <cellStyle name="Heading1_2010-2012 Program Workbook_Incent_FS" xfId="532" xr:uid="{00000000-0005-0000-0000-0000A5010000}"/>
    <cellStyle name="Heading2" xfId="533" xr:uid="{00000000-0005-0000-0000-0000A6010000}"/>
    <cellStyle name="Heading2 2" xfId="534" xr:uid="{00000000-0005-0000-0000-0000A7010000}"/>
    <cellStyle name="Heading2 3" xfId="535" xr:uid="{00000000-0005-0000-0000-0000A8010000}"/>
    <cellStyle name="Heading2_2010-2012 Program Workbook_Incent_FS" xfId="536" xr:uid="{00000000-0005-0000-0000-0000A9010000}"/>
    <cellStyle name="Hidden" xfId="537" xr:uid="{00000000-0005-0000-0000-0000AA010000}"/>
    <cellStyle name="Hidden 2" xfId="5396" xr:uid="{00000000-0005-0000-0000-0000551C0000}"/>
    <cellStyle name="HIGHLIGHT" xfId="538" xr:uid="{00000000-0005-0000-0000-0000AB010000}"/>
    <cellStyle name="HIGHLIGHT 2" xfId="5315" xr:uid="{00000000-0005-0000-0000-0000561C0000}"/>
    <cellStyle name="HIGHLIGHT 2 2" xfId="30543" xr:uid="{3E55C002-1517-4248-93BE-45DB8955F3CB}"/>
    <cellStyle name="HIGHLIGHT 3" xfId="28031" xr:uid="{5EC95AE2-0451-4E78-93B7-0836B4153EBC}"/>
    <cellStyle name="highlite" xfId="539" xr:uid="{00000000-0005-0000-0000-0000AC010000}"/>
    <cellStyle name="hilite" xfId="540" xr:uid="{00000000-0005-0000-0000-0000AD010000}"/>
    <cellStyle name="Hyperlink" xfId="20586" builtinId="8"/>
    <cellStyle name="Hyperlink 2" xfId="10123" xr:uid="{00000000-0005-0000-0000-0000591C0000}"/>
    <cellStyle name="Hyperlink 2 2" xfId="10124" xr:uid="{00000000-0005-0000-0000-00005A1C0000}"/>
    <cellStyle name="Hyperlink 2 2 2" xfId="10125" xr:uid="{00000000-0005-0000-0000-00005B1C0000}"/>
    <cellStyle name="Hyperlink 2 3" xfId="10126" xr:uid="{00000000-0005-0000-0000-00005C1C0000}"/>
    <cellStyle name="Hyperlink 2 4" xfId="10127" xr:uid="{00000000-0005-0000-0000-00005D1C0000}"/>
    <cellStyle name="Hyperlink 3" xfId="10128" xr:uid="{00000000-0005-0000-0000-00005E1C0000}"/>
    <cellStyle name="Hyperlink 4" xfId="10129" xr:uid="{00000000-0005-0000-0000-00005F1C0000}"/>
    <cellStyle name="Hyperlink 5" xfId="10130" xr:uid="{00000000-0005-0000-0000-0000601C0000}"/>
    <cellStyle name="Input" xfId="73" builtinId="20" customBuiltin="1"/>
    <cellStyle name="Input [yellow]" xfId="541" xr:uid="{00000000-0005-0000-0000-0000AE010000}"/>
    <cellStyle name="Input [yellow] 2" xfId="542" xr:uid="{00000000-0005-0000-0000-0000AF010000}"/>
    <cellStyle name="Input [yellow] 2 2" xfId="543" xr:uid="{00000000-0005-0000-0000-0000B0010000}"/>
    <cellStyle name="Input [yellow] 2 2 2" xfId="2878" xr:uid="{00000000-0005-0000-0000-0000B1010000}"/>
    <cellStyle name="Input [yellow] 2 2 2 2" xfId="20831" xr:uid="{B4D1D38E-A99A-4105-A4DB-286A24D005B9}"/>
    <cellStyle name="Input [yellow] 2 2 2 2 2" xfId="35807" xr:uid="{65370A3D-B428-4A72-B0D4-86042D0494C9}"/>
    <cellStyle name="Input [yellow] 2 2 2 3" xfId="28203" xr:uid="{EC89AB49-F2B1-4B33-BE11-B72C2A173696}"/>
    <cellStyle name="Input [yellow] 2 2 3" xfId="20729" xr:uid="{AB7FA4D6-9A28-4DEF-A57D-120781AE6EC0}"/>
    <cellStyle name="Input [yellow] 2 2 3 2" xfId="35722" xr:uid="{08210DDB-516B-419A-B41D-623DE355F3B1}"/>
    <cellStyle name="Input [yellow] 2 2 4" xfId="28034" xr:uid="{22DA2C90-3544-481F-85F2-6C9430529671}"/>
    <cellStyle name="Input [yellow] 2 3" xfId="2877" xr:uid="{00000000-0005-0000-0000-0000B2010000}"/>
    <cellStyle name="Input [yellow] 2 3 2" xfId="20830" xr:uid="{78C5C156-C72D-4CDF-9D32-1FF98BCF2B26}"/>
    <cellStyle name="Input [yellow] 2 3 2 2" xfId="35806" xr:uid="{2632D694-BDFD-4F95-852F-ACFB0D728F19}"/>
    <cellStyle name="Input [yellow] 2 3 3" xfId="28202" xr:uid="{76FC020A-D2DA-44DC-B9CC-E594CB062507}"/>
    <cellStyle name="Input [yellow] 2 4" xfId="20135" xr:uid="{00000000-0005-0000-0000-0000621C0000}"/>
    <cellStyle name="Input [yellow] 2 4 2" xfId="27575" xr:uid="{5D27E268-0DD9-474C-AB8F-54F5C7BDDBB7}"/>
    <cellStyle name="Input [yellow] 2 4 2 2" xfId="42512" xr:uid="{A46D8630-300C-41EE-8D09-59D7963EC0AA}"/>
    <cellStyle name="Input [yellow] 2 4 3" xfId="35151" xr:uid="{4A193EF6-1CEE-4CF4-B31E-5A911A3FB0BD}"/>
    <cellStyle name="Input [yellow] 2 5" xfId="20728" xr:uid="{5A424224-30E0-452B-BE48-11714330873A}"/>
    <cellStyle name="Input [yellow] 2 5 2" xfId="35721" xr:uid="{421795F6-D2C8-47D7-AEBC-00760B564BC2}"/>
    <cellStyle name="Input [yellow] 2 6" xfId="28033" xr:uid="{6714BE72-D7AE-4A30-BADE-B2256A9C49B4}"/>
    <cellStyle name="Input [yellow] 3" xfId="544" xr:uid="{00000000-0005-0000-0000-0000B3010000}"/>
    <cellStyle name="Input [yellow] 3 2" xfId="2879" xr:uid="{00000000-0005-0000-0000-0000B4010000}"/>
    <cellStyle name="Input [yellow] 3 2 2" xfId="20832" xr:uid="{5D61A0D2-010F-4E18-AB90-05F3BFC6D223}"/>
    <cellStyle name="Input [yellow] 3 2 2 2" xfId="35808" xr:uid="{DF75DB30-C1CC-4DC9-A374-55DED0E32CA2}"/>
    <cellStyle name="Input [yellow] 3 2 3" xfId="28204" xr:uid="{BD9181CC-28A4-4485-B50F-8669BC3028BF}"/>
    <cellStyle name="Input [yellow] 3 3" xfId="20730" xr:uid="{E1E1A6C4-952F-4088-BCB9-7CF7AB94A55A}"/>
    <cellStyle name="Input [yellow] 3 3 2" xfId="35723" xr:uid="{4D8D32C7-E71C-4EC7-9007-8F8B081583FC}"/>
    <cellStyle name="Input [yellow] 3 4" xfId="28035" xr:uid="{3D211D7A-D3A8-4075-BD36-5CAAB5A5B446}"/>
    <cellStyle name="Input [yellow] 4" xfId="2876" xr:uid="{00000000-0005-0000-0000-0000B5010000}"/>
    <cellStyle name="Input [yellow] 4 2" xfId="20829" xr:uid="{E2F4DFDD-8146-4A10-8ED4-95B43ECDEE80}"/>
    <cellStyle name="Input [yellow] 4 2 2" xfId="35805" xr:uid="{31BEE6F1-2DC1-4858-9B91-CB573931EB97}"/>
    <cellStyle name="Input [yellow] 4 3" xfId="28201" xr:uid="{9541C8E7-695E-406C-86EB-2EE8D0A09DD5}"/>
    <cellStyle name="Input [yellow] 5" xfId="5316" xr:uid="{00000000-0005-0000-0000-0000611C0000}"/>
    <cellStyle name="Input [yellow] 5 2" xfId="23174" xr:uid="{3C8A2A93-2015-41DA-A6F4-2BE18842F1D3}"/>
    <cellStyle name="Input [yellow] 5 2 2" xfId="38147" xr:uid="{55B6FD81-5E74-4C04-BEC4-E5CCCCCCC050}"/>
    <cellStyle name="Input [yellow] 5 3" xfId="30544" xr:uid="{B413B28A-F69F-4C7A-BE92-4AFEEEBB1FF4}"/>
    <cellStyle name="Input [yellow] 6" xfId="20727" xr:uid="{9518D37D-2DCF-4960-BDBF-064FE65EAA8E}"/>
    <cellStyle name="Input [yellow] 6 2" xfId="35720" xr:uid="{84E5BF3A-C32D-4BED-A212-318122E6B58A}"/>
    <cellStyle name="Input [yellow] 7" xfId="28032" xr:uid="{24D52341-F2BA-4FFE-A140-89902319F055}"/>
    <cellStyle name="Input [yellow]_2010-2012 Program Workbook Completed_Incent_V2" xfId="545" xr:uid="{00000000-0005-0000-0000-0000B6010000}"/>
    <cellStyle name="Input 10" xfId="10131" xr:uid="{00000000-0005-0000-0000-0000641C0000}"/>
    <cellStyle name="Input 10 2" xfId="10132" xr:uid="{00000000-0005-0000-0000-0000651C0000}"/>
    <cellStyle name="Input 10 3" xfId="20136" xr:uid="{00000000-0005-0000-0000-0000641C0000}"/>
    <cellStyle name="Input 10 3 2" xfId="27576" xr:uid="{CF9A7332-811E-48FB-886D-A8F73476C022}"/>
    <cellStyle name="Input 10 3 2 2" xfId="42513" xr:uid="{D421C235-E847-482D-85E3-59FF9BDAFC90}"/>
    <cellStyle name="Input 10 3 3" xfId="35152" xr:uid="{73EB6C24-4C4E-423A-B1FF-B13083AE0DCE}"/>
    <cellStyle name="Input 10 4" xfId="33156" xr:uid="{D001191D-3122-4C09-B20F-BECD053C23EA}"/>
    <cellStyle name="Input 11" xfId="10133" xr:uid="{00000000-0005-0000-0000-0000661C0000}"/>
    <cellStyle name="Input 12" xfId="10134" xr:uid="{00000000-0005-0000-0000-0000671C0000}"/>
    <cellStyle name="Input 13" xfId="10135" xr:uid="{00000000-0005-0000-0000-0000681C0000}"/>
    <cellStyle name="Input 14" xfId="10136" xr:uid="{00000000-0005-0000-0000-0000691C0000}"/>
    <cellStyle name="Input 15" xfId="10137" xr:uid="{00000000-0005-0000-0000-00006A1C0000}"/>
    <cellStyle name="Input 16" xfId="10138" xr:uid="{00000000-0005-0000-0000-00006B1C0000}"/>
    <cellStyle name="Input 17" xfId="10139" xr:uid="{00000000-0005-0000-0000-00006C1C0000}"/>
    <cellStyle name="Input 18" xfId="10140" xr:uid="{00000000-0005-0000-0000-00006D1C0000}"/>
    <cellStyle name="Input 19" xfId="10141" xr:uid="{00000000-0005-0000-0000-00006E1C0000}"/>
    <cellStyle name="Input 2" xfId="546" xr:uid="{00000000-0005-0000-0000-0000B7010000}"/>
    <cellStyle name="Input 2 2" xfId="547" xr:uid="{00000000-0005-0000-0000-0000B8010000}"/>
    <cellStyle name="Input 2 2 2" xfId="10143" xr:uid="{00000000-0005-0000-0000-0000711C0000}"/>
    <cellStyle name="Input 2 2 2 2" xfId="20139" xr:uid="{00000000-0005-0000-0000-0000711C0000}"/>
    <cellStyle name="Input 2 2 2 2 2" xfId="27579" xr:uid="{E3B27F82-90F6-47DB-8509-24488ECB91C4}"/>
    <cellStyle name="Input 2 2 2 2 2 2" xfId="42516" xr:uid="{23D04760-129A-442D-98AA-C7DAAC97990E}"/>
    <cellStyle name="Input 2 2 2 2 3" xfId="35155" xr:uid="{BB9BEF5D-03E9-43DF-8DB2-B25AE9919169}"/>
    <cellStyle name="Input 2 2 2 3" xfId="25795" xr:uid="{0476B7ED-4B21-48EE-AA3B-4DFA097515FB}"/>
    <cellStyle name="Input 2 2 2 3 2" xfId="40758" xr:uid="{FE94A980-C258-4EF6-9D74-DB97F247232B}"/>
    <cellStyle name="Input 2 2 2 4" xfId="33158" xr:uid="{53EDB9DC-D691-40FA-8439-1A0BE74E4AB4}"/>
    <cellStyle name="Input 2 2 3" xfId="20138" xr:uid="{00000000-0005-0000-0000-0000701C0000}"/>
    <cellStyle name="Input 2 2 3 2" xfId="27578" xr:uid="{57620FAD-8877-477D-B86A-1EFA10486E27}"/>
    <cellStyle name="Input 2 2 3 2 2" xfId="42515" xr:uid="{74CC3A93-8938-4192-AE77-AC7FFE9A8B25}"/>
    <cellStyle name="Input 2 2 3 3" xfId="35154" xr:uid="{151FE610-B634-4AD8-B54E-F5D8171F82AA}"/>
    <cellStyle name="Input 2 2 4" xfId="28037" xr:uid="{40B3C381-EE82-4B26-853C-5BB6C8DFA371}"/>
    <cellStyle name="Input 2 3" xfId="10144" xr:uid="{00000000-0005-0000-0000-0000721C0000}"/>
    <cellStyle name="Input 2 3 2" xfId="20140" xr:uid="{00000000-0005-0000-0000-0000721C0000}"/>
    <cellStyle name="Input 2 3 2 2" xfId="27580" xr:uid="{53F3DE37-5D0B-435D-A734-365C3B5777A3}"/>
    <cellStyle name="Input 2 3 2 2 2" xfId="42517" xr:uid="{1507121E-58A4-4D7F-A244-A9A7149CF36D}"/>
    <cellStyle name="Input 2 3 2 3" xfId="35156" xr:uid="{478F6848-1DB8-49E6-8B26-2A17E929C5E6}"/>
    <cellStyle name="Input 2 3 3" xfId="25796" xr:uid="{6586E4C8-E4CD-452E-BEA2-AB2EA10A970F}"/>
    <cellStyle name="Input 2 3 3 2" xfId="40759" xr:uid="{DBEEBD3D-1631-4A83-835B-E322AFA50E54}"/>
    <cellStyle name="Input 2 3 4" xfId="33159" xr:uid="{8A551817-FF44-4D6C-881F-661294662EF3}"/>
    <cellStyle name="Input 2 4" xfId="10142" xr:uid="{00000000-0005-0000-0000-00006F1C0000}"/>
    <cellStyle name="Input 2 4 2" xfId="25794" xr:uid="{C9FF5E29-4F33-4597-8E2A-FC425E6D5E39}"/>
    <cellStyle name="Input 2 4 2 2" xfId="40757" xr:uid="{F293D748-F013-4F2F-86C5-D9C912732765}"/>
    <cellStyle name="Input 2 4 3" xfId="33157" xr:uid="{D38A1907-2359-4453-AB69-207BF253BB74}"/>
    <cellStyle name="Input 2 5" xfId="20137" xr:uid="{00000000-0005-0000-0000-00006F1C0000}"/>
    <cellStyle name="Input 2 5 2" xfId="27577" xr:uid="{02514562-B431-4DF1-ABC5-9749BE3B397D}"/>
    <cellStyle name="Input 2 5 2 2" xfId="42514" xr:uid="{B8168580-2A5E-4C6C-A516-6FEFEB78EF1C}"/>
    <cellStyle name="Input 2 5 3" xfId="35153" xr:uid="{E73EB55D-048F-42AC-B280-0456807E70FA}"/>
    <cellStyle name="Input 2 6" xfId="28036" xr:uid="{FE2FC924-F455-47D4-8A54-785FBE58927F}"/>
    <cellStyle name="Input 20" xfId="10145" xr:uid="{00000000-0005-0000-0000-0000731C0000}"/>
    <cellStyle name="Input 21" xfId="10146" xr:uid="{00000000-0005-0000-0000-0000741C0000}"/>
    <cellStyle name="Input 22" xfId="10147" xr:uid="{00000000-0005-0000-0000-0000751C0000}"/>
    <cellStyle name="Input 23" xfId="10148" xr:uid="{00000000-0005-0000-0000-0000761C0000}"/>
    <cellStyle name="Input 24" xfId="10149" xr:uid="{00000000-0005-0000-0000-0000771C0000}"/>
    <cellStyle name="Input 25" xfId="10150" xr:uid="{00000000-0005-0000-0000-0000781C0000}"/>
    <cellStyle name="Input 26" xfId="10151" xr:uid="{00000000-0005-0000-0000-0000791C0000}"/>
    <cellStyle name="Input 27" xfId="10152" xr:uid="{00000000-0005-0000-0000-00007A1C0000}"/>
    <cellStyle name="Input 28" xfId="10153" xr:uid="{00000000-0005-0000-0000-00007B1C0000}"/>
    <cellStyle name="Input 29" xfId="10154" xr:uid="{00000000-0005-0000-0000-00007C1C0000}"/>
    <cellStyle name="Input 3" xfId="548" xr:uid="{00000000-0005-0000-0000-0000B9010000}"/>
    <cellStyle name="Input 3 2" xfId="549" xr:uid="{00000000-0005-0000-0000-0000BA010000}"/>
    <cellStyle name="Input 3 2 2" xfId="20142" xr:uid="{00000000-0005-0000-0000-00007E1C0000}"/>
    <cellStyle name="Input 3 2 2 2" xfId="27582" xr:uid="{2BCFC38E-8E2E-4E5A-BAA0-FEC14AFF81BF}"/>
    <cellStyle name="Input 3 2 2 2 2" xfId="42519" xr:uid="{462E8FDE-385C-4524-974A-C08B0F557BF2}"/>
    <cellStyle name="Input 3 2 2 3" xfId="35158" xr:uid="{BC887EC6-FE9E-45BD-BBFE-4DAF9E8C574D}"/>
    <cellStyle name="Input 3 2 3" xfId="28039" xr:uid="{69F67A7A-FACB-42DE-A38E-830CD760BE5E}"/>
    <cellStyle name="Input 3 3" xfId="10155" xr:uid="{00000000-0005-0000-0000-00007F1C0000}"/>
    <cellStyle name="Input 3 4" xfId="20141" xr:uid="{00000000-0005-0000-0000-00007D1C0000}"/>
    <cellStyle name="Input 3 4 2" xfId="27581" xr:uid="{F7034DBC-998C-47E8-ACB8-81B6C5664FEB}"/>
    <cellStyle name="Input 3 4 2 2" xfId="42518" xr:uid="{11B5E81E-00FC-4915-9C17-3531820E4016}"/>
    <cellStyle name="Input 3 4 3" xfId="35157" xr:uid="{28D20EB0-E2E2-42CE-8808-BE74A4A6B2C2}"/>
    <cellStyle name="Input 3 5" xfId="28038" xr:uid="{6D963BB5-87F7-40FB-B41A-A304B587670D}"/>
    <cellStyle name="Input 30" xfId="10156" xr:uid="{00000000-0005-0000-0000-0000801C0000}"/>
    <cellStyle name="Input 31" xfId="10157" xr:uid="{00000000-0005-0000-0000-0000811C0000}"/>
    <cellStyle name="Input 32" xfId="10158" xr:uid="{00000000-0005-0000-0000-0000821C0000}"/>
    <cellStyle name="Input 33" xfId="10159" xr:uid="{00000000-0005-0000-0000-0000831C0000}"/>
    <cellStyle name="Input 33 2" xfId="20143" xr:uid="{00000000-0005-0000-0000-0000831C0000}"/>
    <cellStyle name="Input 33 2 2" xfId="27583" xr:uid="{09E00068-AAC3-4B04-BB4F-E897EB6643A2}"/>
    <cellStyle name="Input 33 2 2 2" xfId="42520" xr:uid="{34556315-D7F1-4479-9429-D2F92F2F814C}"/>
    <cellStyle name="Input 33 2 3" xfId="35159" xr:uid="{5F1594CA-09D5-4B10-92DA-488B38723E55}"/>
    <cellStyle name="Input 33 3" xfId="33160" xr:uid="{9CEACBB4-7D15-4F08-9D6D-569D3EE8CDA5}"/>
    <cellStyle name="Input 34" xfId="10160" xr:uid="{00000000-0005-0000-0000-0000841C0000}"/>
    <cellStyle name="Input 34 2" xfId="20144" xr:uid="{00000000-0005-0000-0000-0000841C0000}"/>
    <cellStyle name="Input 34 2 2" xfId="27584" xr:uid="{5C130E84-51A6-4D4A-886E-D2C4C2DC6983}"/>
    <cellStyle name="Input 34 2 2 2" xfId="42521" xr:uid="{CCF5D063-3436-4DD8-AE24-912CB85E5EF2}"/>
    <cellStyle name="Input 34 2 3" xfId="35160" xr:uid="{FEE8B42A-37BB-4B6C-B38A-BF71C98DA524}"/>
    <cellStyle name="Input 34 3" xfId="33161" xr:uid="{3A7E5B2A-620F-497E-9F34-68F46CE1EEDB}"/>
    <cellStyle name="Input 35" xfId="10161" xr:uid="{00000000-0005-0000-0000-0000851C0000}"/>
    <cellStyle name="Input 36" xfId="10162" xr:uid="{00000000-0005-0000-0000-0000861C0000}"/>
    <cellStyle name="Input 37" xfId="10163" xr:uid="{00000000-0005-0000-0000-0000871C0000}"/>
    <cellStyle name="Input 37 2" xfId="20145" xr:uid="{00000000-0005-0000-0000-0000871C0000}"/>
    <cellStyle name="Input 37 2 2" xfId="27585" xr:uid="{11F57C85-04F6-4FCD-A383-033D72EE9CEC}"/>
    <cellStyle name="Input 37 2 2 2" xfId="42522" xr:uid="{9FC00512-808D-4D95-AFE5-6C8FC39163F3}"/>
    <cellStyle name="Input 37 2 3" xfId="35161" xr:uid="{6D0E9748-4677-41C6-83F1-109B492F5FE9}"/>
    <cellStyle name="Input 37 3" xfId="33162" xr:uid="{7B6D2B26-1CFA-459D-B745-1D58591CAD0A}"/>
    <cellStyle name="Input 38" xfId="10164" xr:uid="{00000000-0005-0000-0000-0000881C0000}"/>
    <cellStyle name="Input 38 2" xfId="20146" xr:uid="{00000000-0005-0000-0000-0000881C0000}"/>
    <cellStyle name="Input 38 2 2" xfId="27586" xr:uid="{C1AECBC8-78F8-4D3B-8B9E-91E773426BE9}"/>
    <cellStyle name="Input 38 2 2 2" xfId="42523" xr:uid="{B340BC8F-AC56-456F-8379-7984B7648EA7}"/>
    <cellStyle name="Input 38 2 3" xfId="35162" xr:uid="{7CC060E6-36EF-4E7A-9FC3-25AC5ECB5C43}"/>
    <cellStyle name="Input 38 3" xfId="33163" xr:uid="{0367E292-38E1-4C24-B664-BA26990ED582}"/>
    <cellStyle name="Input 39" xfId="10165" xr:uid="{00000000-0005-0000-0000-0000891C0000}"/>
    <cellStyle name="Input 39 2" xfId="20147" xr:uid="{00000000-0005-0000-0000-0000891C0000}"/>
    <cellStyle name="Input 39 2 2" xfId="27587" xr:uid="{08A999E7-7B65-46A6-AABA-927EA1C36601}"/>
    <cellStyle name="Input 39 2 2 2" xfId="42524" xr:uid="{31ECFFFF-0D2A-44F6-91F1-61A2F38AF35C}"/>
    <cellStyle name="Input 39 2 3" xfId="35163" xr:uid="{ADAF7558-1037-4753-9F1C-28310C9A75B3}"/>
    <cellStyle name="Input 39 3" xfId="33164" xr:uid="{327B7FCF-70DD-4039-A0EB-0D98C2E422C3}"/>
    <cellStyle name="Input 4" xfId="550" xr:uid="{00000000-0005-0000-0000-0000BB010000}"/>
    <cellStyle name="Input 4 2" xfId="551" xr:uid="{00000000-0005-0000-0000-0000BC010000}"/>
    <cellStyle name="Input 4 2 2" xfId="20149" xr:uid="{00000000-0005-0000-0000-00008B1C0000}"/>
    <cellStyle name="Input 4 2 2 2" xfId="27589" xr:uid="{D80E150A-E63B-444A-A370-9B9805EDC378}"/>
    <cellStyle name="Input 4 2 2 2 2" xfId="42526" xr:uid="{DA146B2F-A346-4BF4-8153-F1476A32DEFF}"/>
    <cellStyle name="Input 4 2 2 3" xfId="35165" xr:uid="{8ACBE0A6-72DF-4687-9A32-801884010555}"/>
    <cellStyle name="Input 4 2 3" xfId="28041" xr:uid="{33E6D5A0-2E48-4555-8CF5-082404E31417}"/>
    <cellStyle name="Input 4 3" xfId="10166" xr:uid="{00000000-0005-0000-0000-00008C1C0000}"/>
    <cellStyle name="Input 4 4" xfId="20148" xr:uid="{00000000-0005-0000-0000-00008A1C0000}"/>
    <cellStyle name="Input 4 4 2" xfId="27588" xr:uid="{AA55A384-396C-4358-B2B6-74CEA4BBBA84}"/>
    <cellStyle name="Input 4 4 2 2" xfId="42525" xr:uid="{A4AB9929-B2F2-491F-B0AD-B0EA272FFD43}"/>
    <cellStyle name="Input 4 4 3" xfId="35164" xr:uid="{C1B41FC4-F51B-431E-95A2-53340984606D}"/>
    <cellStyle name="Input 4 5" xfId="28040" xr:uid="{79FF8B9E-9A0C-41F1-AC4C-143E3E034C66}"/>
    <cellStyle name="Input 5" xfId="552" xr:uid="{00000000-0005-0000-0000-0000BD010000}"/>
    <cellStyle name="Input 5 2" xfId="553" xr:uid="{00000000-0005-0000-0000-0000BE010000}"/>
    <cellStyle name="Input 5 2 2" xfId="20151" xr:uid="{00000000-0005-0000-0000-00008E1C0000}"/>
    <cellStyle name="Input 5 2 2 2" xfId="27591" xr:uid="{33A1995F-14E7-4E3A-9896-F470E45333F9}"/>
    <cellStyle name="Input 5 2 2 2 2" xfId="42528" xr:uid="{4E6371C6-7B6B-4EDC-8F47-DD4405EE73CD}"/>
    <cellStyle name="Input 5 2 2 3" xfId="35167" xr:uid="{073F46EA-8A4F-4EB3-A77C-EFF3EB4ED0EA}"/>
    <cellStyle name="Input 5 2 3" xfId="28043" xr:uid="{781FFBA4-3502-4D18-B152-0A267F99825F}"/>
    <cellStyle name="Input 5 3" xfId="10167" xr:uid="{00000000-0005-0000-0000-00008F1C0000}"/>
    <cellStyle name="Input 5 4" xfId="20150" xr:uid="{00000000-0005-0000-0000-00008D1C0000}"/>
    <cellStyle name="Input 5 4 2" xfId="27590" xr:uid="{57DA2FFB-435F-4CB2-880C-EEE877283F3E}"/>
    <cellStyle name="Input 5 4 2 2" xfId="42527" xr:uid="{14299E55-D91B-422B-950E-15835081739D}"/>
    <cellStyle name="Input 5 4 3" xfId="35166" xr:uid="{7EE462C0-66F9-4F5F-80CB-3D68610FE5CC}"/>
    <cellStyle name="Input 5 5" xfId="28042" xr:uid="{249374E8-B2DA-4FEC-AFF5-0DA9D1806976}"/>
    <cellStyle name="Input 6" xfId="554" xr:uid="{00000000-0005-0000-0000-0000BF010000}"/>
    <cellStyle name="Input 6 2" xfId="555" xr:uid="{00000000-0005-0000-0000-0000C0010000}"/>
    <cellStyle name="Input 6 2 2" xfId="20153" xr:uid="{00000000-0005-0000-0000-0000911C0000}"/>
    <cellStyle name="Input 6 2 2 2" xfId="27593" xr:uid="{4E584F67-433A-4638-993A-F407FA512C41}"/>
    <cellStyle name="Input 6 2 2 2 2" xfId="42530" xr:uid="{2BB90BA6-844C-4A40-83B7-B44A6270AD43}"/>
    <cellStyle name="Input 6 2 2 3" xfId="35169" xr:uid="{7F029419-DB19-43EB-912A-A3B492867779}"/>
    <cellStyle name="Input 6 2 3" xfId="28045" xr:uid="{58DE11B4-DD3F-48C3-B8A3-D9FBDD3AFB28}"/>
    <cellStyle name="Input 6 3" xfId="10168" xr:uid="{00000000-0005-0000-0000-0000921C0000}"/>
    <cellStyle name="Input 6 4" xfId="20152" xr:uid="{00000000-0005-0000-0000-0000901C0000}"/>
    <cellStyle name="Input 6 4 2" xfId="27592" xr:uid="{491899E2-20E0-4C3B-BBDA-4229A10571BF}"/>
    <cellStyle name="Input 6 4 2 2" xfId="42529" xr:uid="{DC84D1E3-1E50-418A-B43B-8DA6C1706F03}"/>
    <cellStyle name="Input 6 4 3" xfId="35168" xr:uid="{F0F561E1-DE35-446B-8FA8-5FDFD3D541C5}"/>
    <cellStyle name="Input 6 5" xfId="28044" xr:uid="{94979095-7701-489D-A8F1-1A8054011AAE}"/>
    <cellStyle name="Input 7" xfId="556" xr:uid="{00000000-0005-0000-0000-0000C1010000}"/>
    <cellStyle name="Input 7 2" xfId="557" xr:uid="{00000000-0005-0000-0000-0000C2010000}"/>
    <cellStyle name="Input 7 2 2" xfId="20155" xr:uid="{00000000-0005-0000-0000-0000941C0000}"/>
    <cellStyle name="Input 7 2 2 2" xfId="27595" xr:uid="{ECB3B4CC-ED2E-416F-A662-6EA0BC7DEC2F}"/>
    <cellStyle name="Input 7 2 2 2 2" xfId="42532" xr:uid="{165AC934-EE46-4236-93C4-6F61404F38C3}"/>
    <cellStyle name="Input 7 2 2 3" xfId="35171" xr:uid="{DA79B098-FE18-46E2-8BC5-65B3CD4A134A}"/>
    <cellStyle name="Input 7 2 3" xfId="28047" xr:uid="{0F2081DF-13DD-41DC-8026-D4121705DE66}"/>
    <cellStyle name="Input 7 3" xfId="10169" xr:uid="{00000000-0005-0000-0000-0000951C0000}"/>
    <cellStyle name="Input 7 4" xfId="20154" xr:uid="{00000000-0005-0000-0000-0000931C0000}"/>
    <cellStyle name="Input 7 4 2" xfId="27594" xr:uid="{CFCB2459-CA0D-4F98-B90E-6DAAAA4B3279}"/>
    <cellStyle name="Input 7 4 2 2" xfId="42531" xr:uid="{3CA0C64E-728F-429A-BC7B-156132EB6E28}"/>
    <cellStyle name="Input 7 4 3" xfId="35170" xr:uid="{89440E8F-7BD0-4F9B-8D08-8BFEF20160FA}"/>
    <cellStyle name="Input 7 5" xfId="28046" xr:uid="{5F97D77A-8F2F-4435-B52F-8F5AAA7B36ED}"/>
    <cellStyle name="Input 8" xfId="10170" xr:uid="{00000000-0005-0000-0000-0000961C0000}"/>
    <cellStyle name="Input 8 2" xfId="10171" xr:uid="{00000000-0005-0000-0000-0000971C0000}"/>
    <cellStyle name="Input 8 3" xfId="10172" xr:uid="{00000000-0005-0000-0000-0000981C0000}"/>
    <cellStyle name="Input 9" xfId="10173" xr:uid="{00000000-0005-0000-0000-0000991C0000}"/>
    <cellStyle name="LabelWithTotals" xfId="558" xr:uid="{00000000-0005-0000-0000-0000C3010000}"/>
    <cellStyle name="Last,_First" xfId="560" xr:uid="{00000000-0005-0000-0000-0000C4010000}"/>
    <cellStyle name="Last_Name" xfId="559" xr:uid="{00000000-0005-0000-0000-0000C5010000}"/>
    <cellStyle name="Linked Cell" xfId="76" builtinId="24" customBuiltin="1"/>
    <cellStyle name="Linked Cell 10" xfId="10174" xr:uid="{00000000-0005-0000-0000-00009D1C0000}"/>
    <cellStyle name="Linked Cell 2" xfId="561" xr:uid="{00000000-0005-0000-0000-0000C6010000}"/>
    <cellStyle name="Linked Cell 2 2" xfId="10176" xr:uid="{00000000-0005-0000-0000-00009F1C0000}"/>
    <cellStyle name="Linked Cell 2 2 2" xfId="10177" xr:uid="{00000000-0005-0000-0000-0000A01C0000}"/>
    <cellStyle name="Linked Cell 2 3" xfId="10178" xr:uid="{00000000-0005-0000-0000-0000A11C0000}"/>
    <cellStyle name="Linked Cell 2 4" xfId="10175" xr:uid="{00000000-0005-0000-0000-00009E1C0000}"/>
    <cellStyle name="Linked Cell 3" xfId="562" xr:uid="{00000000-0005-0000-0000-0000C7010000}"/>
    <cellStyle name="Linked Cell 3 2" xfId="10179" xr:uid="{00000000-0005-0000-0000-0000A31C0000}"/>
    <cellStyle name="Linked Cell 3 3" xfId="10180" xr:uid="{00000000-0005-0000-0000-0000A41C0000}"/>
    <cellStyle name="Linked Cell 4" xfId="563" xr:uid="{00000000-0005-0000-0000-0000C8010000}"/>
    <cellStyle name="Linked Cell 5" xfId="564" xr:uid="{00000000-0005-0000-0000-0000C9010000}"/>
    <cellStyle name="Linked Cell 6" xfId="565" xr:uid="{00000000-0005-0000-0000-0000CA010000}"/>
    <cellStyle name="Linked Cell 7" xfId="566" xr:uid="{00000000-0005-0000-0000-0000CB010000}"/>
    <cellStyle name="Linked Cell 8" xfId="10181" xr:uid="{00000000-0005-0000-0000-0000A91C0000}"/>
    <cellStyle name="Linked Cell 9" xfId="10182" xr:uid="{00000000-0005-0000-0000-0000AA1C0000}"/>
    <cellStyle name="Millares [0]_2AV_M_M " xfId="567" xr:uid="{00000000-0005-0000-0000-0000CC010000}"/>
    <cellStyle name="Millares_2AV_M_M " xfId="568" xr:uid="{00000000-0005-0000-0000-0000CD010000}"/>
    <cellStyle name="million" xfId="569" xr:uid="{00000000-0005-0000-0000-0000CE010000}"/>
    <cellStyle name="Moneda [0]_2AV_M_M " xfId="570" xr:uid="{00000000-0005-0000-0000-0000CF010000}"/>
    <cellStyle name="Moneda_2AV_M_M " xfId="571" xr:uid="{00000000-0005-0000-0000-0000D0010000}"/>
    <cellStyle name="MyHeading1" xfId="572" xr:uid="{00000000-0005-0000-0000-0000D1010000}"/>
    <cellStyle name="Name" xfId="573" xr:uid="{00000000-0005-0000-0000-0000D2010000}"/>
    <cellStyle name="Name 2" xfId="5395" xr:uid="{00000000-0005-0000-0000-0000B21C0000}"/>
    <cellStyle name="Name 2 2" xfId="13883" xr:uid="{00000000-0005-0000-0000-0000B21C0000}"/>
    <cellStyle name="Name 2 2 2" xfId="33837" xr:uid="{923E3628-1B31-4FDE-9030-3B5653F73FC4}"/>
    <cellStyle name="Name 3" xfId="5504" xr:uid="{00000000-0005-0000-0000-0000B11C0000}"/>
    <cellStyle name="Neutral" xfId="72" builtinId="28" customBuiltin="1"/>
    <cellStyle name="Neutral 10" xfId="10183" xr:uid="{00000000-0005-0000-0000-0000B31C0000}"/>
    <cellStyle name="Neutral 2" xfId="574" xr:uid="{00000000-0005-0000-0000-0000D3010000}"/>
    <cellStyle name="Neutral 2 12" xfId="20567" xr:uid="{03921355-7B55-4BD7-8180-02E2CF420EAD}"/>
    <cellStyle name="Neutral 2 2" xfId="10185" xr:uid="{00000000-0005-0000-0000-0000B51C0000}"/>
    <cellStyle name="Neutral 2 2 2" xfId="10186" xr:uid="{00000000-0005-0000-0000-0000B61C0000}"/>
    <cellStyle name="Neutral 2 2 2 2" xfId="10187" xr:uid="{00000000-0005-0000-0000-0000B71C0000}"/>
    <cellStyle name="Neutral 2 2 3" xfId="10188" xr:uid="{00000000-0005-0000-0000-0000B81C0000}"/>
    <cellStyle name="Neutral 2 3" xfId="10189" xr:uid="{00000000-0005-0000-0000-0000B91C0000}"/>
    <cellStyle name="Neutral 2 3 2" xfId="10190" xr:uid="{00000000-0005-0000-0000-0000BA1C0000}"/>
    <cellStyle name="Neutral 2 3 3" xfId="10191" xr:uid="{00000000-0005-0000-0000-0000BB1C0000}"/>
    <cellStyle name="Neutral 2 4" xfId="10192" xr:uid="{00000000-0005-0000-0000-0000BC1C0000}"/>
    <cellStyle name="Neutral 2 5" xfId="10184" xr:uid="{00000000-0005-0000-0000-0000B41C0000}"/>
    <cellStyle name="Neutral 3" xfId="575" xr:uid="{00000000-0005-0000-0000-0000D4010000}"/>
    <cellStyle name="Neutral 4" xfId="576" xr:uid="{00000000-0005-0000-0000-0000D5010000}"/>
    <cellStyle name="Neutral 4 2" xfId="10193" xr:uid="{00000000-0005-0000-0000-0000BF1C0000}"/>
    <cellStyle name="Neutral 4 3" xfId="10194" xr:uid="{00000000-0005-0000-0000-0000C01C0000}"/>
    <cellStyle name="Neutral 5" xfId="577" xr:uid="{00000000-0005-0000-0000-0000D6010000}"/>
    <cellStyle name="Neutral 6" xfId="578" xr:uid="{00000000-0005-0000-0000-0000D7010000}"/>
    <cellStyle name="Neutral 7" xfId="579" xr:uid="{00000000-0005-0000-0000-0000D8010000}"/>
    <cellStyle name="Neutral 8" xfId="10195" xr:uid="{00000000-0005-0000-0000-0000C41C0000}"/>
    <cellStyle name="Neutral 9" xfId="10196" xr:uid="{00000000-0005-0000-0000-0000C51C0000}"/>
    <cellStyle name="no dec" xfId="580" xr:uid="{00000000-0005-0000-0000-0000D9010000}"/>
    <cellStyle name="no dec 2" xfId="5394" xr:uid="{00000000-0005-0000-0000-0000C71C0000}"/>
    <cellStyle name="Normal" xfId="0" builtinId="0"/>
    <cellStyle name="Normal - Style1" xfId="581" xr:uid="{00000000-0005-0000-0000-0000DB010000}"/>
    <cellStyle name="Normal - Style1 2" xfId="582" xr:uid="{00000000-0005-0000-0000-0000DC010000}"/>
    <cellStyle name="Normal - Style1 2 2" xfId="10197" xr:uid="{00000000-0005-0000-0000-0000CB1C0000}"/>
    <cellStyle name="Normal - Style1 2 3" xfId="10198" xr:uid="{00000000-0005-0000-0000-0000CC1C0000}"/>
    <cellStyle name="Normal - Style1 2 4" xfId="5393" xr:uid="{00000000-0005-0000-0000-0000CA1C0000}"/>
    <cellStyle name="Normal - Style1 3" xfId="583" xr:uid="{00000000-0005-0000-0000-0000DD010000}"/>
    <cellStyle name="Normal - Style1 4" xfId="10199" xr:uid="{00000000-0005-0000-0000-0000CE1C0000}"/>
    <cellStyle name="Normal - Style1 5" xfId="10200" xr:uid="{00000000-0005-0000-0000-0000CF1C0000}"/>
    <cellStyle name="Normal - Style1_2010-2012 Program Workbook_Incent_FS" xfId="584" xr:uid="{00000000-0005-0000-0000-0000DE010000}"/>
    <cellStyle name="Normal - Style2" xfId="585" xr:uid="{00000000-0005-0000-0000-0000DF010000}"/>
    <cellStyle name="Normal - Style3" xfId="586" xr:uid="{00000000-0005-0000-0000-0000E0010000}"/>
    <cellStyle name="Normal - Style4" xfId="587" xr:uid="{00000000-0005-0000-0000-0000E1010000}"/>
    <cellStyle name="Normal - Style5" xfId="588" xr:uid="{00000000-0005-0000-0000-0000E2010000}"/>
    <cellStyle name="Normal - Style6" xfId="589" xr:uid="{00000000-0005-0000-0000-0000E3010000}"/>
    <cellStyle name="Normal - Style7" xfId="590" xr:uid="{00000000-0005-0000-0000-0000E4010000}"/>
    <cellStyle name="Normal - Style8" xfId="591" xr:uid="{00000000-0005-0000-0000-0000E5010000}"/>
    <cellStyle name="Normal 10" xfId="12" xr:uid="{00000000-0005-0000-0000-000009000000}"/>
    <cellStyle name="Normal 10 10" xfId="10201" xr:uid="{00000000-0005-0000-0000-0000D91C0000}"/>
    <cellStyle name="Normal 10 10 2" xfId="10202" xr:uid="{00000000-0005-0000-0000-0000DA1C0000}"/>
    <cellStyle name="Normal 10 10 2 2" xfId="10203" xr:uid="{00000000-0005-0000-0000-0000DB1C0000}"/>
    <cellStyle name="Normal 10 10 2 2 2" xfId="25798" xr:uid="{271FC56F-AFFA-4DD1-8B47-03A56A9AED0A}"/>
    <cellStyle name="Normal 10 10 2 2 2 2" xfId="40761" xr:uid="{3CFE1B55-E03A-4525-BB05-A5CA793ED763}"/>
    <cellStyle name="Normal 10 10 2 2 3" xfId="33166" xr:uid="{0B578211-0627-4BD4-9C98-34D930C2BF91}"/>
    <cellStyle name="Normal 10 10 3" xfId="10204" xr:uid="{00000000-0005-0000-0000-0000DC1C0000}"/>
    <cellStyle name="Normal 10 10 3 2" xfId="25799" xr:uid="{3B606CA3-1AD3-4483-90C3-C3FEC95A6C54}"/>
    <cellStyle name="Normal 10 10 3 2 2" xfId="40762" xr:uid="{85E56E8B-A3DA-44C4-AA18-86B028A4A862}"/>
    <cellStyle name="Normal 10 10 3 3" xfId="33167" xr:uid="{BCDA8AF3-D46C-4CC3-983B-B8F7A00C5054}"/>
    <cellStyle name="Normal 10 10 4" xfId="25797" xr:uid="{9211DA37-9A47-4EFC-97F4-D5B8C00E0B67}"/>
    <cellStyle name="Normal 10 10 4 2" xfId="40760" xr:uid="{21BAC357-6F68-4AAE-8556-999C268B1DE2}"/>
    <cellStyle name="Normal 10 10 5" xfId="33165" xr:uid="{B9ED2877-D09A-4D94-9BC9-24B0F78E8B5A}"/>
    <cellStyle name="Normal 10 11" xfId="10205" xr:uid="{00000000-0005-0000-0000-0000DD1C0000}"/>
    <cellStyle name="Normal 10 11 2" xfId="10206" xr:uid="{00000000-0005-0000-0000-0000DE1C0000}"/>
    <cellStyle name="Normal 10 11 2 2" xfId="25800" xr:uid="{6AC9A4CD-7562-40CC-A53B-033673F683A4}"/>
    <cellStyle name="Normal 10 11 2 2 2" xfId="40763" xr:uid="{38A28DF3-C8D2-49B5-9E7C-C2C324D45521}"/>
    <cellStyle name="Normal 10 11 2 3" xfId="33168" xr:uid="{8B573B5A-C99E-413C-A732-D9846492E648}"/>
    <cellStyle name="Normal 10 12" xfId="10207" xr:uid="{00000000-0005-0000-0000-0000DF1C0000}"/>
    <cellStyle name="Normal 10 12 2" xfId="25801" xr:uid="{2F3C82BC-8159-4654-A4B6-0E3D9C5D0D03}"/>
    <cellStyle name="Normal 10 12 2 2" xfId="40764" xr:uid="{D9AEE4C4-2319-4A0E-9A0B-C015A7FC06CA}"/>
    <cellStyle name="Normal 10 12 3" xfId="33169" xr:uid="{C589F321-0DB8-4615-9EE2-C2D294D58815}"/>
    <cellStyle name="Normal 10 13" xfId="10208" xr:uid="{00000000-0005-0000-0000-0000E01C0000}"/>
    <cellStyle name="Normal 10 2" xfId="13" xr:uid="{00000000-0005-0000-0000-00000A000000}"/>
    <cellStyle name="Normal 10 3" xfId="592" xr:uid="{00000000-0005-0000-0000-0000E6010000}"/>
    <cellStyle name="Normal 10 3 2" xfId="10210" xr:uid="{00000000-0005-0000-0000-0000E31C0000}"/>
    <cellStyle name="Normal 10 3 3" xfId="10211" xr:uid="{00000000-0005-0000-0000-0000E41C0000}"/>
    <cellStyle name="Normal 10 3 4" xfId="10212" xr:uid="{00000000-0005-0000-0000-0000E51C0000}"/>
    <cellStyle name="Normal 10 3 4 2" xfId="25802" xr:uid="{6F066341-3994-4C8E-9727-CD76B7DAD0BA}"/>
    <cellStyle name="Normal 10 3 4 2 2" xfId="40765" xr:uid="{B0647CC3-2DDE-4285-BF34-86C8B1A2A886}"/>
    <cellStyle name="Normal 10 3 4 3" xfId="33170" xr:uid="{627779A1-F954-470B-A8F2-5DA6432155AC}"/>
    <cellStyle name="Normal 10 3 5" xfId="10213" xr:uid="{00000000-0005-0000-0000-0000E61C0000}"/>
    <cellStyle name="Normal 10 3 5 2" xfId="25803" xr:uid="{3EC933EB-3A62-4F97-9805-D0B3EA781ADA}"/>
    <cellStyle name="Normal 10 3 5 2 2" xfId="40766" xr:uid="{A06A36F4-FEEE-4E17-A64A-7E10B7C9ED73}"/>
    <cellStyle name="Normal 10 3 5 3" xfId="33171" xr:uid="{AAFD1109-9569-4711-8DE3-508875530D97}"/>
    <cellStyle name="Normal 10 3 6" xfId="10209" xr:uid="{00000000-0005-0000-0000-0000E21C0000}"/>
    <cellStyle name="Normal 10 4" xfId="10214" xr:uid="{00000000-0005-0000-0000-0000E71C0000}"/>
    <cellStyle name="Normal 10 4 2" xfId="10215" xr:uid="{00000000-0005-0000-0000-0000E81C0000}"/>
    <cellStyle name="Normal 10 4 2 2" xfId="10216" xr:uid="{00000000-0005-0000-0000-0000E91C0000}"/>
    <cellStyle name="Normal 10 4 2 2 2" xfId="10217" xr:uid="{00000000-0005-0000-0000-0000EA1C0000}"/>
    <cellStyle name="Normal 10 4 2 2 2 2" xfId="25807" xr:uid="{4535A6D8-4125-4198-98F1-29D87C98A566}"/>
    <cellStyle name="Normal 10 4 2 2 2 2 2" xfId="40770" xr:uid="{6A9D5D48-40FE-47DB-80FF-FB44D467B52B}"/>
    <cellStyle name="Normal 10 4 2 2 2 3" xfId="33175" xr:uid="{D495BEA5-25F5-4D15-ADD3-8C24EE95F67B}"/>
    <cellStyle name="Normal 10 4 2 2 3" xfId="10218" xr:uid="{00000000-0005-0000-0000-0000EB1C0000}"/>
    <cellStyle name="Normal 10 4 2 2 3 2" xfId="25808" xr:uid="{4A44A9F4-AE37-4792-AC0E-581D5274999A}"/>
    <cellStyle name="Normal 10 4 2 2 3 2 2" xfId="40771" xr:uid="{13DB6CE9-EF8D-4BEE-95AC-7B05884F4708}"/>
    <cellStyle name="Normal 10 4 2 2 3 3" xfId="33176" xr:uid="{F83ED78A-328B-41D0-9761-1089B177DAEA}"/>
    <cellStyle name="Normal 10 4 2 2 4" xfId="25806" xr:uid="{FD6024BB-6AA1-4936-992A-8470305120E2}"/>
    <cellStyle name="Normal 10 4 2 2 4 2" xfId="40769" xr:uid="{9D98D394-1AAA-4E4E-95ED-6E53F1DCE929}"/>
    <cellStyle name="Normal 10 4 2 2 5" xfId="33174" xr:uid="{D167B3D3-3F9E-411A-B8BB-5439DCA822FD}"/>
    <cellStyle name="Normal 10 4 2 3" xfId="10219" xr:uid="{00000000-0005-0000-0000-0000EC1C0000}"/>
    <cellStyle name="Normal 10 4 2 3 2" xfId="25809" xr:uid="{AA084996-E52A-4BF9-A8D2-CB91F295C723}"/>
    <cellStyle name="Normal 10 4 2 3 2 2" xfId="40772" xr:uid="{771BD35B-04F7-46ED-A059-AF9CEC105241}"/>
    <cellStyle name="Normal 10 4 2 3 3" xfId="33177" xr:uid="{9E233436-B0BE-47A8-9C0E-CE24E330A71E}"/>
    <cellStyle name="Normal 10 4 2 4" xfId="10220" xr:uid="{00000000-0005-0000-0000-0000ED1C0000}"/>
    <cellStyle name="Normal 10 4 2 4 2" xfId="25810" xr:uid="{1C01428B-4BC8-4C77-8030-A24F88C56F9D}"/>
    <cellStyle name="Normal 10 4 2 4 2 2" xfId="40773" xr:uid="{0C1AB6C7-F64C-4E25-904B-166F236A2ACE}"/>
    <cellStyle name="Normal 10 4 2 4 3" xfId="33178" xr:uid="{CD218BB7-FBFD-4D24-AC6A-60DDDE01D37C}"/>
    <cellStyle name="Normal 10 4 2 5" xfId="25805" xr:uid="{9DC95DD8-4CB8-4432-ABE7-EF868302EA08}"/>
    <cellStyle name="Normal 10 4 2 5 2" xfId="40768" xr:uid="{75053276-D619-4FD8-B826-B4D98B7AC0FB}"/>
    <cellStyle name="Normal 10 4 2 6" xfId="33173" xr:uid="{2AE47524-068F-46D8-A520-00F27BE38C77}"/>
    <cellStyle name="Normal 10 4 3" xfId="10221" xr:uid="{00000000-0005-0000-0000-0000EE1C0000}"/>
    <cellStyle name="Normal 10 4 3 2" xfId="10222" xr:uid="{00000000-0005-0000-0000-0000EF1C0000}"/>
    <cellStyle name="Normal 10 4 3 2 2" xfId="10223" xr:uid="{00000000-0005-0000-0000-0000F01C0000}"/>
    <cellStyle name="Normal 10 4 3 2 2 2" xfId="25813" xr:uid="{D6B974FA-B801-4A45-9B0E-37911A2178CE}"/>
    <cellStyle name="Normal 10 4 3 2 2 2 2" xfId="40776" xr:uid="{CFC6AC67-B7AC-47D8-A03D-31932DE1FB4E}"/>
    <cellStyle name="Normal 10 4 3 2 2 3" xfId="33181" xr:uid="{F8D38B08-F15A-4BAB-97FF-708392156A5B}"/>
    <cellStyle name="Normal 10 4 3 2 3" xfId="10224" xr:uid="{00000000-0005-0000-0000-0000F11C0000}"/>
    <cellStyle name="Normal 10 4 3 2 3 2" xfId="25814" xr:uid="{072E8792-1261-4798-A202-F45450050F3A}"/>
    <cellStyle name="Normal 10 4 3 2 3 2 2" xfId="40777" xr:uid="{15BB8071-B182-4C01-B7BD-653B324C0448}"/>
    <cellStyle name="Normal 10 4 3 2 3 3" xfId="33182" xr:uid="{B8224125-4781-4C30-8136-5CB59FA4EB1D}"/>
    <cellStyle name="Normal 10 4 3 2 4" xfId="25812" xr:uid="{09C0D652-2006-4AD2-9B5D-89F2AEAA92DB}"/>
    <cellStyle name="Normal 10 4 3 2 4 2" xfId="40775" xr:uid="{EBA15C7C-54D0-42E5-85DA-FA19685E99A1}"/>
    <cellStyle name="Normal 10 4 3 2 5" xfId="33180" xr:uid="{1CC045D9-12E5-48E2-A380-3CAA439285DB}"/>
    <cellStyle name="Normal 10 4 3 3" xfId="10225" xr:uid="{00000000-0005-0000-0000-0000F21C0000}"/>
    <cellStyle name="Normal 10 4 3 3 2" xfId="25815" xr:uid="{3420CE37-5918-4CD9-A6DF-F63CA576B66A}"/>
    <cellStyle name="Normal 10 4 3 3 2 2" xfId="40778" xr:uid="{1649FB9A-4C05-4D82-93CE-690A69CDA2AA}"/>
    <cellStyle name="Normal 10 4 3 3 3" xfId="33183" xr:uid="{FD98F9F9-1BA4-41E6-84B3-CD3BF5F3CA02}"/>
    <cellStyle name="Normal 10 4 3 4" xfId="10226" xr:uid="{00000000-0005-0000-0000-0000F31C0000}"/>
    <cellStyle name="Normal 10 4 3 4 2" xfId="25816" xr:uid="{7BAF429D-70E9-41E8-B68C-F2FA05D41E0C}"/>
    <cellStyle name="Normal 10 4 3 4 2 2" xfId="40779" xr:uid="{1D41CECD-8868-4B9F-BD13-2E14E5E55448}"/>
    <cellStyle name="Normal 10 4 3 4 3" xfId="33184" xr:uid="{65E601F1-E866-4756-87FD-C15910F416C3}"/>
    <cellStyle name="Normal 10 4 3 5" xfId="25811" xr:uid="{1657C17B-525D-4619-ABCC-A06F3A1D217D}"/>
    <cellStyle name="Normal 10 4 3 5 2" xfId="40774" xr:uid="{EFB89B75-174B-4024-9AD1-5B5607200145}"/>
    <cellStyle name="Normal 10 4 3 6" xfId="33179" xr:uid="{5AB08EB4-D54E-4A0C-94B5-EC2869403C83}"/>
    <cellStyle name="Normal 10 4 4" xfId="10227" xr:uid="{00000000-0005-0000-0000-0000F41C0000}"/>
    <cellStyle name="Normal 10 4 4 2" xfId="10228" xr:uid="{00000000-0005-0000-0000-0000F51C0000}"/>
    <cellStyle name="Normal 10 4 4 2 2" xfId="25818" xr:uid="{61EFFECB-3986-47A2-9FDD-FEE038FB687F}"/>
    <cellStyle name="Normal 10 4 4 2 2 2" xfId="40781" xr:uid="{63F73F9A-D6E8-40B7-ADE7-C0318110F92B}"/>
    <cellStyle name="Normal 10 4 4 2 3" xfId="33186" xr:uid="{91EA6865-3873-4EDD-8928-0F80D99970C4}"/>
    <cellStyle name="Normal 10 4 4 3" xfId="10229" xr:uid="{00000000-0005-0000-0000-0000F61C0000}"/>
    <cellStyle name="Normal 10 4 4 3 2" xfId="25819" xr:uid="{04E6E356-8C68-4B42-A7CD-D510ABC5FD22}"/>
    <cellStyle name="Normal 10 4 4 3 2 2" xfId="40782" xr:uid="{A2CE5C04-025C-4145-B678-512E00EBB574}"/>
    <cellStyle name="Normal 10 4 4 3 3" xfId="33187" xr:uid="{3BE22687-23D1-43FA-BBA0-02789F277A9E}"/>
    <cellStyle name="Normal 10 4 4 4" xfId="25817" xr:uid="{180EE6BD-9568-4C1C-99E7-819E2DB5A709}"/>
    <cellStyle name="Normal 10 4 4 4 2" xfId="40780" xr:uid="{9DCB0B8F-CB43-4882-97E5-571ADC07FADF}"/>
    <cellStyle name="Normal 10 4 4 5" xfId="33185" xr:uid="{AF5035A5-1F03-4667-95B8-C278351D07F6}"/>
    <cellStyle name="Normal 10 4 5" xfId="10230" xr:uid="{00000000-0005-0000-0000-0000F71C0000}"/>
    <cellStyle name="Normal 10 4 5 2" xfId="25820" xr:uid="{A930B779-9E08-4226-99A4-0D3738F7A34E}"/>
    <cellStyle name="Normal 10 4 5 2 2" xfId="40783" xr:uid="{92536353-3D81-49F2-AAB4-C70B38FEF3B3}"/>
    <cellStyle name="Normal 10 4 5 3" xfId="33188" xr:uid="{0FB313F1-06D8-4CEA-9C74-D9EC10F3CA86}"/>
    <cellStyle name="Normal 10 4 6" xfId="10231" xr:uid="{00000000-0005-0000-0000-0000F81C0000}"/>
    <cellStyle name="Normal 10 4 6 2" xfId="25821" xr:uid="{CF9E7713-F5DB-41F0-8687-0F6E48B42EC8}"/>
    <cellStyle name="Normal 10 4 6 2 2" xfId="40784" xr:uid="{E0BCCDE8-6320-4240-B59C-1A31CC7B29D2}"/>
    <cellStyle name="Normal 10 4 6 3" xfId="33189" xr:uid="{D8C07D52-704C-45FD-BE7A-EE9F98C5F314}"/>
    <cellStyle name="Normal 10 4 7" xfId="25804" xr:uid="{463D3DA6-08E2-4259-A1D1-0669E97E619F}"/>
    <cellStyle name="Normal 10 4 7 2" xfId="40767" xr:uid="{23117D6F-7A6A-43F2-B700-822F9E01E29F}"/>
    <cellStyle name="Normal 10 4 8" xfId="33172" xr:uid="{5B5F8427-28ED-4755-A8BB-546EA179B483}"/>
    <cellStyle name="Normal 10 5" xfId="10232" xr:uid="{00000000-0005-0000-0000-0000F91C0000}"/>
    <cellStyle name="Normal 10 5 2" xfId="10233" xr:uid="{00000000-0005-0000-0000-0000FA1C0000}"/>
    <cellStyle name="Normal 10 5 2 2" xfId="10234" xr:uid="{00000000-0005-0000-0000-0000FB1C0000}"/>
    <cellStyle name="Normal 10 5 2 2 2" xfId="25824" xr:uid="{2F82A392-1987-48D8-85FA-CC0536C722EE}"/>
    <cellStyle name="Normal 10 5 2 2 2 2" xfId="40787" xr:uid="{06056F60-2313-492E-BB88-C887F17DC5CB}"/>
    <cellStyle name="Normal 10 5 2 2 3" xfId="33192" xr:uid="{0E2711B4-AFB3-4ABA-9CB8-1E95196D0A62}"/>
    <cellStyle name="Normal 10 5 2 3" xfId="10235" xr:uid="{00000000-0005-0000-0000-0000FC1C0000}"/>
    <cellStyle name="Normal 10 5 2 3 2" xfId="25825" xr:uid="{A62BA442-F262-4B80-A913-D5A2B4EE727F}"/>
    <cellStyle name="Normal 10 5 2 3 2 2" xfId="40788" xr:uid="{29AC1C98-7396-4719-8E74-928D7F3DB5B3}"/>
    <cellStyle name="Normal 10 5 2 3 3" xfId="33193" xr:uid="{EDD12FE4-4BC8-4F34-8D71-90014FAE083B}"/>
    <cellStyle name="Normal 10 5 2 4" xfId="25823" xr:uid="{96D648E5-9AEE-4884-A6E3-1A59FEAB9066}"/>
    <cellStyle name="Normal 10 5 2 4 2" xfId="40786" xr:uid="{74CB10CD-AB44-4671-994C-A5A10892A9D3}"/>
    <cellStyle name="Normal 10 5 2 5" xfId="33191" xr:uid="{274E8279-5997-4E82-9669-E5371F488600}"/>
    <cellStyle name="Normal 10 5 3" xfId="10236" xr:uid="{00000000-0005-0000-0000-0000FD1C0000}"/>
    <cellStyle name="Normal 10 5 3 2" xfId="25826" xr:uid="{1FBD6F26-DADA-47E4-8AC9-A840D59208D6}"/>
    <cellStyle name="Normal 10 5 3 2 2" xfId="40789" xr:uid="{16463054-40D6-425F-8CF6-B819A946E501}"/>
    <cellStyle name="Normal 10 5 3 3" xfId="33194" xr:uid="{973F8B05-CB78-45C8-BD80-BFF1CAA3B7C4}"/>
    <cellStyle name="Normal 10 5 4" xfId="10237" xr:uid="{00000000-0005-0000-0000-0000FE1C0000}"/>
    <cellStyle name="Normal 10 5 4 2" xfId="25827" xr:uid="{A7879145-003D-4184-ACF5-71241BA51CBA}"/>
    <cellStyle name="Normal 10 5 4 2 2" xfId="40790" xr:uid="{36083040-8C92-48F1-9BB8-C84B3E149508}"/>
    <cellStyle name="Normal 10 5 4 3" xfId="33195" xr:uid="{E90EC5AA-8B70-40AE-9553-C8FEA712BAD3}"/>
    <cellStyle name="Normal 10 5 5" xfId="25822" xr:uid="{FEC2F643-3879-4864-B71D-0674B5DCDC52}"/>
    <cellStyle name="Normal 10 5 5 2" xfId="40785" xr:uid="{A90E942A-657F-44D6-80A5-7D0F4F76B81C}"/>
    <cellStyle name="Normal 10 5 6" xfId="33190" xr:uid="{BC6D6CBE-43A6-49FB-B5DA-09D5C3F62FE9}"/>
    <cellStyle name="Normal 10 6" xfId="10238" xr:uid="{00000000-0005-0000-0000-0000FF1C0000}"/>
    <cellStyle name="Normal 10 6 2" xfId="10239" xr:uid="{00000000-0005-0000-0000-0000001D0000}"/>
    <cellStyle name="Normal 10 6 2 2" xfId="10240" xr:uid="{00000000-0005-0000-0000-0000011D0000}"/>
    <cellStyle name="Normal 10 6 2 2 2" xfId="25830" xr:uid="{B6835E91-81F7-47EE-B0C1-E8D77DBD4B24}"/>
    <cellStyle name="Normal 10 6 2 2 2 2" xfId="40793" xr:uid="{2EAC07EE-A8D0-43C8-AB0E-C219755EE79C}"/>
    <cellStyle name="Normal 10 6 2 2 3" xfId="33198" xr:uid="{D0DED249-8FF7-4706-B1D1-2D151BB021D9}"/>
    <cellStyle name="Normal 10 6 2 3" xfId="10241" xr:uid="{00000000-0005-0000-0000-0000021D0000}"/>
    <cellStyle name="Normal 10 6 2 3 2" xfId="25831" xr:uid="{BE814132-8B5E-45B5-8AD7-150164DCD973}"/>
    <cellStyle name="Normal 10 6 2 3 2 2" xfId="40794" xr:uid="{9CD1D59C-EC2F-46AB-907F-8679DD917E65}"/>
    <cellStyle name="Normal 10 6 2 3 3" xfId="33199" xr:uid="{F65B1280-2F54-4C2F-BD3E-AB82EB26EC61}"/>
    <cellStyle name="Normal 10 6 2 4" xfId="25829" xr:uid="{28FB7D15-F1CD-4656-B209-D87DF69628F6}"/>
    <cellStyle name="Normal 10 6 2 4 2" xfId="40792" xr:uid="{F8347FB3-12F1-4FC7-AFE7-BD52C1D03B23}"/>
    <cellStyle name="Normal 10 6 2 5" xfId="33197" xr:uid="{83AF9106-9774-4751-8FFC-C536A1BE9E79}"/>
    <cellStyle name="Normal 10 6 3" xfId="10242" xr:uid="{00000000-0005-0000-0000-0000031D0000}"/>
    <cellStyle name="Normal 10 6 3 2" xfId="25832" xr:uid="{9AE97104-055A-446C-8F33-BF611977767D}"/>
    <cellStyle name="Normal 10 6 3 2 2" xfId="40795" xr:uid="{C7AB8745-BE77-4737-995F-3D15B1626001}"/>
    <cellStyle name="Normal 10 6 3 3" xfId="33200" xr:uid="{6B304237-A172-4CFE-8168-B912DBACBE36}"/>
    <cellStyle name="Normal 10 6 4" xfId="10243" xr:uid="{00000000-0005-0000-0000-0000041D0000}"/>
    <cellStyle name="Normal 10 6 4 2" xfId="25833" xr:uid="{4268B720-D538-4B74-A9C2-8693D2A074C7}"/>
    <cellStyle name="Normal 10 6 4 2 2" xfId="40796" xr:uid="{8799A9AF-90E8-4D8E-8C6A-46E720CA04E4}"/>
    <cellStyle name="Normal 10 6 4 3" xfId="33201" xr:uid="{D5EBA340-AD34-48A1-B892-E1B3524E5B46}"/>
    <cellStyle name="Normal 10 6 5" xfId="10244" xr:uid="{00000000-0005-0000-0000-0000051D0000}"/>
    <cellStyle name="Normal 10 6 6" xfId="25828" xr:uid="{DC5934F5-55C5-47FA-8B96-09BC826735B5}"/>
    <cellStyle name="Normal 10 6 6 2" xfId="40791" xr:uid="{79729877-0783-4DF1-A453-16B08B1984DC}"/>
    <cellStyle name="Normal 10 6 7" xfId="33196" xr:uid="{756E5A5E-F5B6-4EF0-AF14-E3362FE4FE09}"/>
    <cellStyle name="Normal 10 7" xfId="10245" xr:uid="{00000000-0005-0000-0000-0000061D0000}"/>
    <cellStyle name="Normal 10 7 2" xfId="10246" xr:uid="{00000000-0005-0000-0000-0000071D0000}"/>
    <cellStyle name="Normal 10 7 2 2" xfId="10247" xr:uid="{00000000-0005-0000-0000-0000081D0000}"/>
    <cellStyle name="Normal 10 7 2 2 2" xfId="25836" xr:uid="{4F7B9CB6-8120-40C7-8798-91E2563061E7}"/>
    <cellStyle name="Normal 10 7 2 2 2 2" xfId="40799" xr:uid="{464667DB-862A-4CFE-9E93-303F5B4FCCF9}"/>
    <cellStyle name="Normal 10 7 2 2 3" xfId="33204" xr:uid="{08AA842D-B152-4FC9-9490-858DB230EA4F}"/>
    <cellStyle name="Normal 10 7 2 3" xfId="10248" xr:uid="{00000000-0005-0000-0000-0000091D0000}"/>
    <cellStyle name="Normal 10 7 2 3 2" xfId="25837" xr:uid="{8A51958C-9499-4A53-8348-F45CE05E570D}"/>
    <cellStyle name="Normal 10 7 2 3 2 2" xfId="40800" xr:uid="{EC0B8694-FC92-4BDA-8C0A-517E372BC28A}"/>
    <cellStyle name="Normal 10 7 2 3 3" xfId="33205" xr:uid="{74612310-E63D-4529-BCEB-4770A5625AFD}"/>
    <cellStyle name="Normal 10 7 2 4" xfId="25835" xr:uid="{B57CA35C-C2C8-49E9-9086-3FC8DFF71FFA}"/>
    <cellStyle name="Normal 10 7 2 4 2" xfId="40798" xr:uid="{5EA3202E-69F8-42BC-BA58-48AFF4AD3CB2}"/>
    <cellStyle name="Normal 10 7 2 5" xfId="33203" xr:uid="{976DE2DF-A745-4F31-AE37-E2568F622242}"/>
    <cellStyle name="Normal 10 7 3" xfId="10249" xr:uid="{00000000-0005-0000-0000-00000A1D0000}"/>
    <cellStyle name="Normal 10 7 3 2" xfId="25838" xr:uid="{3E56EECB-F6A2-4DA3-BD6F-40F41EFFCDAE}"/>
    <cellStyle name="Normal 10 7 3 2 2" xfId="40801" xr:uid="{BEF75E97-93EE-45CF-9DA9-82B851435F83}"/>
    <cellStyle name="Normal 10 7 3 3" xfId="33206" xr:uid="{C7E8CEC3-F238-405D-A967-8D0803A61601}"/>
    <cellStyle name="Normal 10 7 4" xfId="10250" xr:uid="{00000000-0005-0000-0000-00000B1D0000}"/>
    <cellStyle name="Normal 10 7 4 2" xfId="25839" xr:uid="{2832E00C-C572-46A9-A128-FB867895E6D8}"/>
    <cellStyle name="Normal 10 7 4 2 2" xfId="40802" xr:uid="{18CBFE7F-0CBC-4414-82B0-3EEEC175114F}"/>
    <cellStyle name="Normal 10 7 4 3" xfId="33207" xr:uid="{D53D6C49-4613-4035-82A3-553AD3C72A19}"/>
    <cellStyle name="Normal 10 7 5" xfId="25834" xr:uid="{1BCC1E81-C6C2-4AFE-BE80-8C853E8CC9F5}"/>
    <cellStyle name="Normal 10 7 5 2" xfId="40797" xr:uid="{7D718B6E-715D-4FA4-A699-2B9357E31FF4}"/>
    <cellStyle name="Normal 10 7 6" xfId="33202" xr:uid="{12EB12CE-125B-49A5-8B59-0CC8C809CB37}"/>
    <cellStyle name="Normal 10 8" xfId="10251" xr:uid="{00000000-0005-0000-0000-00000C1D0000}"/>
    <cellStyle name="Normal 10 8 2" xfId="10252" xr:uid="{00000000-0005-0000-0000-00000D1D0000}"/>
    <cellStyle name="Normal 10 8 2 2" xfId="25841" xr:uid="{0F1442E8-CFC3-438C-8E55-0823BC702F94}"/>
    <cellStyle name="Normal 10 8 2 2 2" xfId="40804" xr:uid="{5D945C49-2FC1-43C3-98B2-E7073B8EEDCE}"/>
    <cellStyle name="Normal 10 8 2 3" xfId="33209" xr:uid="{8AAEE13F-EA77-4D19-8451-DD3179DD0688}"/>
    <cellStyle name="Normal 10 8 3" xfId="10253" xr:uid="{00000000-0005-0000-0000-00000E1D0000}"/>
    <cellStyle name="Normal 10 8 3 2" xfId="25842" xr:uid="{B8223285-0FF6-4A41-8CBC-BA32FA35125A}"/>
    <cellStyle name="Normal 10 8 3 2 2" xfId="40805" xr:uid="{7C26DE3B-A48C-4F07-82BC-D4FD1C52E6C1}"/>
    <cellStyle name="Normal 10 8 3 3" xfId="33210" xr:uid="{82B575CA-8CA0-4C71-9922-59A44F153708}"/>
    <cellStyle name="Normal 10 8 4" xfId="25840" xr:uid="{6022E0C3-B07D-400B-AC18-181E034DED74}"/>
    <cellStyle name="Normal 10 8 4 2" xfId="40803" xr:uid="{2E3F8B7B-C937-4F84-8391-5A8235E1C513}"/>
    <cellStyle name="Normal 10 8 5" xfId="33208" xr:uid="{025B5836-1DC0-42B5-B770-A15CAE174446}"/>
    <cellStyle name="Normal 10 9" xfId="10254" xr:uid="{00000000-0005-0000-0000-00000F1D0000}"/>
    <cellStyle name="Normal 10 9 2" xfId="10255" xr:uid="{00000000-0005-0000-0000-0000101D0000}"/>
    <cellStyle name="Normal 10 9 2 2" xfId="25844" xr:uid="{9BE6A691-4503-4B68-A650-B71E079BAA18}"/>
    <cellStyle name="Normal 10 9 2 2 2" xfId="40807" xr:uid="{D10F669C-F3A2-48C7-9EA9-1E2EDC436E50}"/>
    <cellStyle name="Normal 10 9 2 3" xfId="33212" xr:uid="{D4E460E7-F3CD-490F-90EC-99655E33A883}"/>
    <cellStyle name="Normal 10 9 3" xfId="10256" xr:uid="{00000000-0005-0000-0000-0000111D0000}"/>
    <cellStyle name="Normal 10 9 3 2" xfId="25845" xr:uid="{D6F9A841-41DB-46F9-98EB-C3220586FE3D}"/>
    <cellStyle name="Normal 10 9 3 2 2" xfId="40808" xr:uid="{20703606-AE0C-418C-883E-2AE1622432E4}"/>
    <cellStyle name="Normal 10 9 3 3" xfId="33213" xr:uid="{974141B9-6D06-4370-B100-EA337EE0A872}"/>
    <cellStyle name="Normal 10 9 4" xfId="25843" xr:uid="{5143763A-7606-49C7-909B-9100DC8B142B}"/>
    <cellStyle name="Normal 10 9 4 2" xfId="40806" xr:uid="{C103AA2A-BB64-4D5C-AA51-27199D4013FA}"/>
    <cellStyle name="Normal 10 9 5" xfId="33211" xr:uid="{0CB5082F-2ED7-4B78-BF41-8D03F26BE433}"/>
    <cellStyle name="Normal 10_App b.3 Unspent_" xfId="594" xr:uid="{00000000-0005-0000-0000-0000E8010000}"/>
    <cellStyle name="Normal 100" xfId="10257" xr:uid="{00000000-0005-0000-0000-0000121D0000}"/>
    <cellStyle name="Normal 100 2" xfId="10258" xr:uid="{00000000-0005-0000-0000-0000131D0000}"/>
    <cellStyle name="Normal 100 2 2" xfId="25847" xr:uid="{FBA720C6-1A47-47A3-A71D-7BA4B2891640}"/>
    <cellStyle name="Normal 100 2 2 2" xfId="40810" xr:uid="{4FC2A77E-DE18-403A-B008-3E5A3761E642}"/>
    <cellStyle name="Normal 100 2 3" xfId="33215" xr:uid="{67F9D1AC-23E5-490D-ACAC-9D0F75D6E7B3}"/>
    <cellStyle name="Normal 100 3" xfId="10259" xr:uid="{00000000-0005-0000-0000-0000141D0000}"/>
    <cellStyle name="Normal 100 3 2" xfId="25848" xr:uid="{A7E597D5-8EEB-473B-A515-B7472A512A76}"/>
    <cellStyle name="Normal 100 3 2 2" xfId="40811" xr:uid="{21CD8854-6505-446A-984B-B63EBB161CCC}"/>
    <cellStyle name="Normal 100 3 3" xfId="33216" xr:uid="{ECEA8216-02D7-458F-9B83-D6EE780B28FB}"/>
    <cellStyle name="Normal 100 4" xfId="25846" xr:uid="{0A224E80-9249-4595-9F04-244D31B2F3ED}"/>
    <cellStyle name="Normal 100 4 2" xfId="40809" xr:uid="{B5AF842E-1006-457D-B17E-4B8A7083E3C9}"/>
    <cellStyle name="Normal 100 5" xfId="33214" xr:uid="{97922D1B-E43C-4382-94C9-9E36B6FD98FE}"/>
    <cellStyle name="Normal 101" xfId="10260" xr:uid="{00000000-0005-0000-0000-0000151D0000}"/>
    <cellStyle name="Normal 101 2" xfId="10261" xr:uid="{00000000-0005-0000-0000-0000161D0000}"/>
    <cellStyle name="Normal 101 2 2" xfId="25850" xr:uid="{B33DD038-62FE-48CA-9E88-470BE7F54BE5}"/>
    <cellStyle name="Normal 101 2 2 2" xfId="40813" xr:uid="{7129AA40-E159-4081-B8CD-0E2C5A590118}"/>
    <cellStyle name="Normal 101 2 3" xfId="33218" xr:uid="{4EEC7E68-268C-4514-9E7C-670CB7A57C2F}"/>
    <cellStyle name="Normal 101 3" xfId="10262" xr:uid="{00000000-0005-0000-0000-0000171D0000}"/>
    <cellStyle name="Normal 101 3 2" xfId="25851" xr:uid="{AAFBF464-E0AF-4FAB-891C-3E835D7A5E00}"/>
    <cellStyle name="Normal 101 3 2 2" xfId="40814" xr:uid="{F511FEEE-26C8-44D3-AE9C-D6BDD1F09989}"/>
    <cellStyle name="Normal 101 3 3" xfId="33219" xr:uid="{2506498E-76A8-4DCC-95AA-E855E5E45ED5}"/>
    <cellStyle name="Normal 101 4" xfId="25849" xr:uid="{3F4D42FF-C464-43A2-B18C-20B7B190A1A3}"/>
    <cellStyle name="Normal 101 4 2" xfId="40812" xr:uid="{E85CC4A8-8E43-4B32-9FEA-1170D9F3994E}"/>
    <cellStyle name="Normal 101 5" xfId="33217" xr:uid="{FE4526DF-9455-4BBE-997B-8EF2E4491D9E}"/>
    <cellStyle name="Normal 102" xfId="10263" xr:uid="{00000000-0005-0000-0000-0000181D0000}"/>
    <cellStyle name="Normal 102 2" xfId="10264" xr:uid="{00000000-0005-0000-0000-0000191D0000}"/>
    <cellStyle name="Normal 102 2 2" xfId="25853" xr:uid="{45600835-C74D-4EB9-AE9E-58DCDECFC5AB}"/>
    <cellStyle name="Normal 102 2 2 2" xfId="40816" xr:uid="{84363C27-4F7B-4A2D-B61A-E090E3DF7003}"/>
    <cellStyle name="Normal 102 2 3" xfId="33221" xr:uid="{CE908F3C-478C-4E24-8588-42DF7403B799}"/>
    <cellStyle name="Normal 102 3" xfId="10265" xr:uid="{00000000-0005-0000-0000-00001A1D0000}"/>
    <cellStyle name="Normal 102 3 2" xfId="25854" xr:uid="{FC9BCAED-008A-462F-A485-FAE6A8BDF80C}"/>
    <cellStyle name="Normal 102 3 2 2" xfId="40817" xr:uid="{600CE333-99E8-4553-906D-84E881BE8DF9}"/>
    <cellStyle name="Normal 102 3 3" xfId="33222" xr:uid="{0D888C1D-BF4E-45B6-8278-D38553CF9995}"/>
    <cellStyle name="Normal 102 4" xfId="25852" xr:uid="{BC2DAFD3-C179-474C-9CE2-02E4E7E68197}"/>
    <cellStyle name="Normal 102 4 2" xfId="40815" xr:uid="{2FCC5C8D-1AA7-4D84-980F-45109C29CCC1}"/>
    <cellStyle name="Normal 102 5" xfId="33220" xr:uid="{D41131A9-9C8A-4BA6-83F2-F0B6AE1BDB4F}"/>
    <cellStyle name="Normal 103" xfId="10266" xr:uid="{00000000-0005-0000-0000-00001B1D0000}"/>
    <cellStyle name="Normal 103 2" xfId="10267" xr:uid="{00000000-0005-0000-0000-00001C1D0000}"/>
    <cellStyle name="Normal 103 2 2" xfId="25856" xr:uid="{3917C7E4-55D7-4278-955B-202007D0756A}"/>
    <cellStyle name="Normal 103 2 2 2" xfId="40819" xr:uid="{91AA7273-4298-451B-9DC0-7605AE28D263}"/>
    <cellStyle name="Normal 103 2 3" xfId="33224" xr:uid="{E72E7807-BE8E-405A-AF10-E647A48F3EE8}"/>
    <cellStyle name="Normal 103 3" xfId="10268" xr:uid="{00000000-0005-0000-0000-00001D1D0000}"/>
    <cellStyle name="Normal 103 3 2" xfId="25857" xr:uid="{7D562216-2880-4F5B-906F-E9C0B9669AB8}"/>
    <cellStyle name="Normal 103 3 2 2" xfId="40820" xr:uid="{82843909-B384-45F5-8E81-93F02AE028C8}"/>
    <cellStyle name="Normal 103 3 3" xfId="33225" xr:uid="{3D020A4B-068B-4049-A60D-0EF9ABB8497C}"/>
    <cellStyle name="Normal 103 4" xfId="25855" xr:uid="{87672E3B-5318-43F1-B2C4-52DAB8AE1142}"/>
    <cellStyle name="Normal 103 4 2" xfId="40818" xr:uid="{8C1EF205-6231-4D48-98D5-E790D1E1094B}"/>
    <cellStyle name="Normal 103 5" xfId="33223" xr:uid="{CDC9E212-5E75-48E8-AADA-0529EC797DF0}"/>
    <cellStyle name="Normal 104" xfId="10269" xr:uid="{00000000-0005-0000-0000-00001E1D0000}"/>
    <cellStyle name="Normal 104 2" xfId="10270" xr:uid="{00000000-0005-0000-0000-00001F1D0000}"/>
    <cellStyle name="Normal 104 2 2" xfId="25859" xr:uid="{E9FF44BC-E61A-4EDF-A466-BF3F1A9CD9F3}"/>
    <cellStyle name="Normal 104 2 2 2" xfId="40822" xr:uid="{19660673-4C5A-4B67-91A9-C63BFFE72DF5}"/>
    <cellStyle name="Normal 104 2 3" xfId="33227" xr:uid="{2590E2ED-95EA-4BF5-830B-4ECD34B93BA2}"/>
    <cellStyle name="Normal 104 3" xfId="10271" xr:uid="{00000000-0005-0000-0000-0000201D0000}"/>
    <cellStyle name="Normal 104 3 2" xfId="25860" xr:uid="{CB962EBB-3B25-4DDE-99A3-FA617EF5FFEB}"/>
    <cellStyle name="Normal 104 3 2 2" xfId="40823" xr:uid="{E54161DC-BCDC-4B08-AF68-46775D576F56}"/>
    <cellStyle name="Normal 104 3 3" xfId="33228" xr:uid="{5B41E60E-4858-4E62-A4C5-AEB69E0FD7E8}"/>
    <cellStyle name="Normal 104 4" xfId="25858" xr:uid="{523CFF7C-DFE1-448B-B27B-A274B7FA9D4F}"/>
    <cellStyle name="Normal 104 4 2" xfId="40821" xr:uid="{CAD21343-3045-4E25-806C-B4910920FBA7}"/>
    <cellStyle name="Normal 104 5" xfId="33226" xr:uid="{142AEB7D-1852-4967-ABF7-D36D9BE7FCDC}"/>
    <cellStyle name="Normal 105" xfId="10272" xr:uid="{00000000-0005-0000-0000-0000211D0000}"/>
    <cellStyle name="Normal 105 2" xfId="10273" xr:uid="{00000000-0005-0000-0000-0000221D0000}"/>
    <cellStyle name="Normal 105 2 2" xfId="25862" xr:uid="{EE59553F-82C9-4490-8639-A0560C783C79}"/>
    <cellStyle name="Normal 105 2 2 2" xfId="40825" xr:uid="{8992C488-C917-489D-8CB3-04C3B330A004}"/>
    <cellStyle name="Normal 105 2 3" xfId="33230" xr:uid="{F2C9FA14-77AB-4C6E-B226-A02313E72D43}"/>
    <cellStyle name="Normal 105 3" xfId="10274" xr:uid="{00000000-0005-0000-0000-0000231D0000}"/>
    <cellStyle name="Normal 105 3 2" xfId="25863" xr:uid="{CDCFC732-8537-459A-97F0-E437248AC801}"/>
    <cellStyle name="Normal 105 3 2 2" xfId="40826" xr:uid="{6D731572-2146-4540-A0EF-B9C914F902AD}"/>
    <cellStyle name="Normal 105 3 3" xfId="33231" xr:uid="{373560E8-A3D2-41D4-9CF3-E38C8D8A25A6}"/>
    <cellStyle name="Normal 105 4" xfId="25861" xr:uid="{A89113F8-E67D-423E-AD10-A28209CDE477}"/>
    <cellStyle name="Normal 105 4 2" xfId="40824" xr:uid="{029A0FC1-61B7-4926-8F4D-591D79EB1DA6}"/>
    <cellStyle name="Normal 105 5" xfId="33229" xr:uid="{918E9CC6-116D-411E-979A-F07F433D8597}"/>
    <cellStyle name="Normal 106" xfId="10275" xr:uid="{00000000-0005-0000-0000-0000241D0000}"/>
    <cellStyle name="Normal 106 2" xfId="10276" xr:uid="{00000000-0005-0000-0000-0000251D0000}"/>
    <cellStyle name="Normal 106 2 2" xfId="25865" xr:uid="{7845275C-EA94-46B8-B2E1-A8757C1C6C45}"/>
    <cellStyle name="Normal 106 2 2 2" xfId="40828" xr:uid="{63FC65AF-5558-4433-9C8C-7A38346ACA37}"/>
    <cellStyle name="Normal 106 2 3" xfId="33233" xr:uid="{0359986B-8585-4268-A666-022A8168548A}"/>
    <cellStyle name="Normal 106 3" xfId="10277" xr:uid="{00000000-0005-0000-0000-0000261D0000}"/>
    <cellStyle name="Normal 106 3 2" xfId="25866" xr:uid="{CDEE6818-0B51-4A66-A75D-0EA21AB69EFE}"/>
    <cellStyle name="Normal 106 3 2 2" xfId="40829" xr:uid="{CA311CD7-B5AD-4289-B25E-C5658A2CD48C}"/>
    <cellStyle name="Normal 106 3 3" xfId="33234" xr:uid="{1061AC24-B5ED-4594-BE12-EB28F6728EC1}"/>
    <cellStyle name="Normal 106 4" xfId="25864" xr:uid="{0D8F44AF-B993-48C5-B032-D3D6696EA630}"/>
    <cellStyle name="Normal 106 4 2" xfId="40827" xr:uid="{56835699-B962-4552-8FA0-AB60D45095B3}"/>
    <cellStyle name="Normal 106 5" xfId="33232" xr:uid="{2E6150CD-F312-4617-B443-BD8DC6992CF8}"/>
    <cellStyle name="Normal 107" xfId="10278" xr:uid="{00000000-0005-0000-0000-0000271D0000}"/>
    <cellStyle name="Normal 107 2" xfId="10279" xr:uid="{00000000-0005-0000-0000-0000281D0000}"/>
    <cellStyle name="Normal 107 2 2" xfId="25868" xr:uid="{A6EED922-E60F-4A82-B6FB-BC3EDA6ECBA3}"/>
    <cellStyle name="Normal 107 2 2 2" xfId="40831" xr:uid="{BE1620EE-AA36-418F-A680-D41BD3079D11}"/>
    <cellStyle name="Normal 107 2 3" xfId="33236" xr:uid="{9F863BDB-02EF-40ED-97C1-CB404D7305B4}"/>
    <cellStyle name="Normal 107 3" xfId="10280" xr:uid="{00000000-0005-0000-0000-0000291D0000}"/>
    <cellStyle name="Normal 107 3 2" xfId="25869" xr:uid="{0C78B3BD-DA46-48F6-87FF-5035A7CA3D63}"/>
    <cellStyle name="Normal 107 3 2 2" xfId="40832" xr:uid="{8292B9D2-954C-496D-B692-F14E4E9F75EF}"/>
    <cellStyle name="Normal 107 3 3" xfId="33237" xr:uid="{8A67F7EB-E659-46DF-BF85-9C25E3AF5DA6}"/>
    <cellStyle name="Normal 107 4" xfId="25867" xr:uid="{F8E9B1D4-9C36-456B-B6ED-BB0A37E54B2F}"/>
    <cellStyle name="Normal 107 4 2" xfId="40830" xr:uid="{A1BF2177-2142-483C-9FB3-6E04B7B9DC3C}"/>
    <cellStyle name="Normal 107 5" xfId="33235" xr:uid="{C7DF42FC-5BF4-46F3-9159-F4074525D5DE}"/>
    <cellStyle name="Normal 108" xfId="10281" xr:uid="{00000000-0005-0000-0000-00002A1D0000}"/>
    <cellStyle name="Normal 108 2" xfId="10282" xr:uid="{00000000-0005-0000-0000-00002B1D0000}"/>
    <cellStyle name="Normal 108 2 2" xfId="25871" xr:uid="{9F752BAC-5817-4BC1-81FB-48FFAD0AFB2D}"/>
    <cellStyle name="Normal 108 2 2 2" xfId="40834" xr:uid="{FD25416B-4EDC-4636-A9CB-C835AA48929F}"/>
    <cellStyle name="Normal 108 2 3" xfId="33239" xr:uid="{E2781E78-A806-4DCC-8302-71F81E4FDDD3}"/>
    <cellStyle name="Normal 108 3" xfId="10283" xr:uid="{00000000-0005-0000-0000-00002C1D0000}"/>
    <cellStyle name="Normal 108 3 2" xfId="25872" xr:uid="{501532B7-B21B-47CD-8676-986DC23964FF}"/>
    <cellStyle name="Normal 108 3 2 2" xfId="40835" xr:uid="{FA8B3C42-B107-49B0-817C-D55E04B02108}"/>
    <cellStyle name="Normal 108 3 3" xfId="33240" xr:uid="{826E8F5D-42C8-4892-8222-0F745195600F}"/>
    <cellStyle name="Normal 108 4" xfId="25870" xr:uid="{AD68D730-4230-4D3E-B360-DFE547B15C90}"/>
    <cellStyle name="Normal 108 4 2" xfId="40833" xr:uid="{36051C77-8848-434F-A15E-7882809CF433}"/>
    <cellStyle name="Normal 108 5" xfId="33238" xr:uid="{A16BC478-BE48-4644-A72B-D723A49E6B48}"/>
    <cellStyle name="Normal 109" xfId="10284" xr:uid="{00000000-0005-0000-0000-00002D1D0000}"/>
    <cellStyle name="Normal 109 2" xfId="10285" xr:uid="{00000000-0005-0000-0000-00002E1D0000}"/>
    <cellStyle name="Normal 109 2 2" xfId="25874" xr:uid="{062620C5-42DC-4052-A06F-7689260F2475}"/>
    <cellStyle name="Normal 109 2 2 2" xfId="40837" xr:uid="{E01C18DA-BA72-4A63-929E-395B669A0EFF}"/>
    <cellStyle name="Normal 109 2 3" xfId="33242" xr:uid="{BA8EF834-88A1-4EC3-8DD6-9C6D721AB63F}"/>
    <cellStyle name="Normal 109 3" xfId="10286" xr:uid="{00000000-0005-0000-0000-00002F1D0000}"/>
    <cellStyle name="Normal 109 3 2" xfId="25875" xr:uid="{663F8CC9-9B1E-4888-B5B3-E2B2D7B6120C}"/>
    <cellStyle name="Normal 109 3 2 2" xfId="40838" xr:uid="{4983FCA0-5F88-40F5-BBAD-D39D8781A1BE}"/>
    <cellStyle name="Normal 109 3 3" xfId="33243" xr:uid="{46D19B9A-0C3A-43AC-9107-ACEF63FAB1AC}"/>
    <cellStyle name="Normal 109 4" xfId="25873" xr:uid="{71112C43-ABB0-44A9-B93E-345C169D4E68}"/>
    <cellStyle name="Normal 109 4 2" xfId="40836" xr:uid="{1E5B38FC-D160-4C99-A7A2-DDF31C1A9B69}"/>
    <cellStyle name="Normal 109 5" xfId="33241" xr:uid="{1F18ECEB-6852-4C9E-B843-390B1FAC2AE6}"/>
    <cellStyle name="Normal 11" xfId="595" xr:uid="{00000000-0005-0000-0000-0000E9010000}"/>
    <cellStyle name="Normal 11 10" xfId="10287" xr:uid="{00000000-0005-0000-0000-0000311D0000}"/>
    <cellStyle name="Normal 11 10 2" xfId="10288" xr:uid="{00000000-0005-0000-0000-0000321D0000}"/>
    <cellStyle name="Normal 11 10 2 2" xfId="25876" xr:uid="{DBE26881-E4DF-4E6B-A62D-78383F2390C3}"/>
    <cellStyle name="Normal 11 10 2 2 2" xfId="40839" xr:uid="{C698C807-F1F7-403E-913C-B9754B22F288}"/>
    <cellStyle name="Normal 11 10 2 3" xfId="33244" xr:uid="{578C6A28-8B7D-46F3-B797-F4735E797510}"/>
    <cellStyle name="Normal 11 11" xfId="5392" xr:uid="{00000000-0005-0000-0000-0000301D0000}"/>
    <cellStyle name="Normal 11 2" xfId="596" xr:uid="{00000000-0005-0000-0000-0000EA010000}"/>
    <cellStyle name="Normal 11 2 2" xfId="10289" xr:uid="{00000000-0005-0000-0000-0000341D0000}"/>
    <cellStyle name="Normal 11 2 2 2" xfId="10290" xr:uid="{00000000-0005-0000-0000-0000351D0000}"/>
    <cellStyle name="Normal 11 2 2 3" xfId="10291" xr:uid="{00000000-0005-0000-0000-0000361D0000}"/>
    <cellStyle name="Normal 11 2 3" xfId="10292" xr:uid="{00000000-0005-0000-0000-0000371D0000}"/>
    <cellStyle name="Normal 11 2 3 2" xfId="10293" xr:uid="{00000000-0005-0000-0000-0000381D0000}"/>
    <cellStyle name="Normal 11 2 3 2 2" xfId="10294" xr:uid="{00000000-0005-0000-0000-0000391D0000}"/>
    <cellStyle name="Normal 11 2 3 2 2 2" xfId="10295" xr:uid="{00000000-0005-0000-0000-00003A1D0000}"/>
    <cellStyle name="Normal 11 2 3 2 2 2 2" xfId="25880" xr:uid="{4FA9B69B-6748-4334-95FD-7C9C6AAEFE91}"/>
    <cellStyle name="Normal 11 2 3 2 2 2 2 2" xfId="40843" xr:uid="{D6E9785A-5DAE-472B-AEBA-54F1E9CDBF55}"/>
    <cellStyle name="Normal 11 2 3 2 2 2 3" xfId="33248" xr:uid="{407DB43F-3338-43CF-8D08-ADE9A18FF5D4}"/>
    <cellStyle name="Normal 11 2 3 2 2 3" xfId="10296" xr:uid="{00000000-0005-0000-0000-00003B1D0000}"/>
    <cellStyle name="Normal 11 2 3 2 2 3 2" xfId="25881" xr:uid="{B9B3680D-83B4-4204-BCA6-2A9065DDC75D}"/>
    <cellStyle name="Normal 11 2 3 2 2 3 2 2" xfId="40844" xr:uid="{AA8B5649-0695-463E-8A34-652B6BD8BC2E}"/>
    <cellStyle name="Normal 11 2 3 2 2 3 3" xfId="33249" xr:uid="{892974B9-54BF-44B2-9F8D-5A7EB8C43FA6}"/>
    <cellStyle name="Normal 11 2 3 2 2 4" xfId="25879" xr:uid="{02FDBDFB-5DB9-44FD-9B0A-18033C63B7F9}"/>
    <cellStyle name="Normal 11 2 3 2 2 4 2" xfId="40842" xr:uid="{B5769C9C-D03D-433F-B0D7-5CE38A696133}"/>
    <cellStyle name="Normal 11 2 3 2 2 5" xfId="33247" xr:uid="{D7943A4F-AB00-4353-851C-B0A32A0C4432}"/>
    <cellStyle name="Normal 11 2 3 2 3" xfId="10297" xr:uid="{00000000-0005-0000-0000-00003C1D0000}"/>
    <cellStyle name="Normal 11 2 3 2 3 2" xfId="25882" xr:uid="{B6D56A37-197B-483F-BF15-E201D9B0D4BF}"/>
    <cellStyle name="Normal 11 2 3 2 3 2 2" xfId="40845" xr:uid="{B367921F-9F8B-460F-9429-4B869C1FFD7B}"/>
    <cellStyle name="Normal 11 2 3 2 3 3" xfId="33250" xr:uid="{1C47809F-FF90-40AF-A2D9-02EB8846F693}"/>
    <cellStyle name="Normal 11 2 3 2 4" xfId="10298" xr:uid="{00000000-0005-0000-0000-00003D1D0000}"/>
    <cellStyle name="Normal 11 2 3 2 4 2" xfId="25883" xr:uid="{173A64D4-AE06-4E8E-AC62-24022A57BE34}"/>
    <cellStyle name="Normal 11 2 3 2 4 2 2" xfId="40846" xr:uid="{BB4393C9-B8CF-464F-97F6-9F80A356E5E9}"/>
    <cellStyle name="Normal 11 2 3 2 4 3" xfId="33251" xr:uid="{42BDB88B-D12C-4006-BE22-DD02A65B4AE2}"/>
    <cellStyle name="Normal 11 2 3 2 5" xfId="25878" xr:uid="{F03F2BC7-BC61-4739-A68D-00D6069FB9FE}"/>
    <cellStyle name="Normal 11 2 3 2 5 2" xfId="40841" xr:uid="{A464A75D-F362-4C7F-9B0A-897B9D86CD8F}"/>
    <cellStyle name="Normal 11 2 3 2 6" xfId="33246" xr:uid="{51EA8C56-008A-4C20-A322-29A006C17CAD}"/>
    <cellStyle name="Normal 11 2 3 3" xfId="10299" xr:uid="{00000000-0005-0000-0000-00003E1D0000}"/>
    <cellStyle name="Normal 11 2 3 3 2" xfId="10300" xr:uid="{00000000-0005-0000-0000-00003F1D0000}"/>
    <cellStyle name="Normal 11 2 3 3 2 2" xfId="25885" xr:uid="{0E6272DC-21CE-46B5-BF32-5CFDDCF77B93}"/>
    <cellStyle name="Normal 11 2 3 3 2 2 2" xfId="40848" xr:uid="{B689AC99-9FFA-43DA-8FD9-6286A7E8A584}"/>
    <cellStyle name="Normal 11 2 3 3 2 3" xfId="33253" xr:uid="{6E6A5A17-5D23-4327-927C-D765DA4EAD1A}"/>
    <cellStyle name="Normal 11 2 3 3 3" xfId="10301" xr:uid="{00000000-0005-0000-0000-0000401D0000}"/>
    <cellStyle name="Normal 11 2 3 3 3 2" xfId="25886" xr:uid="{2CB2F0CD-8B46-4EE7-B9EC-2E9791996AF5}"/>
    <cellStyle name="Normal 11 2 3 3 3 2 2" xfId="40849" xr:uid="{93AAAEE4-4F88-437C-92A5-C4F8A566B95A}"/>
    <cellStyle name="Normal 11 2 3 3 3 3" xfId="33254" xr:uid="{19371C52-D90C-4374-9BBB-FF9FF75FC67A}"/>
    <cellStyle name="Normal 11 2 3 3 4" xfId="25884" xr:uid="{F220438F-245F-4E25-844B-6EDBCEEDE8F8}"/>
    <cellStyle name="Normal 11 2 3 3 4 2" xfId="40847" xr:uid="{41990122-B014-46DE-A929-7705B07FCC0D}"/>
    <cellStyle name="Normal 11 2 3 3 5" xfId="33252" xr:uid="{717B9F50-73AB-49F2-9361-A5828783BA68}"/>
    <cellStyle name="Normal 11 2 3 4" xfId="10302" xr:uid="{00000000-0005-0000-0000-0000411D0000}"/>
    <cellStyle name="Normal 11 2 3 4 2" xfId="25887" xr:uid="{4154E62E-4738-4371-A2A8-DEF0BC7987FA}"/>
    <cellStyle name="Normal 11 2 3 4 2 2" xfId="40850" xr:uid="{28D96BFB-0072-46E4-98D9-7712AE83DEF7}"/>
    <cellStyle name="Normal 11 2 3 4 3" xfId="33255" xr:uid="{862E8F9D-0EAF-4EB7-B102-52E090FAAADD}"/>
    <cellStyle name="Normal 11 2 3 5" xfId="10303" xr:uid="{00000000-0005-0000-0000-0000421D0000}"/>
    <cellStyle name="Normal 11 2 3 5 2" xfId="25888" xr:uid="{40BB4196-9B93-40FF-B737-6A870FEFFF74}"/>
    <cellStyle name="Normal 11 2 3 5 2 2" xfId="40851" xr:uid="{BDE60EB9-2871-4E95-ABF3-F1D13CC0D8B9}"/>
    <cellStyle name="Normal 11 2 3 5 3" xfId="33256" xr:uid="{9090C984-443C-4818-8B77-2C314CC0AA8F}"/>
    <cellStyle name="Normal 11 2 3 6" xfId="25877" xr:uid="{DC3E1FD2-62B3-46DA-BC44-624530D3B7EA}"/>
    <cellStyle name="Normal 11 2 3 6 2" xfId="40840" xr:uid="{9F5CE0F5-8714-4D7C-9DC3-62F42F0696B7}"/>
    <cellStyle name="Normal 11 2 3 7" xfId="33245" xr:uid="{6C1DEBA1-06EA-43A4-813E-4BF32735D9EB}"/>
    <cellStyle name="Normal 11 2 4" xfId="10304" xr:uid="{00000000-0005-0000-0000-0000431D0000}"/>
    <cellStyle name="Normal 11 2 4 2" xfId="10305" xr:uid="{00000000-0005-0000-0000-0000441D0000}"/>
    <cellStyle name="Normal 11 2 4 2 2" xfId="10306" xr:uid="{00000000-0005-0000-0000-0000451D0000}"/>
    <cellStyle name="Normal 11 2 4 2 2 2" xfId="25891" xr:uid="{78268EAD-2831-436D-935E-19402A3EDC72}"/>
    <cellStyle name="Normal 11 2 4 2 2 2 2" xfId="40854" xr:uid="{D757A142-45DE-4D5D-9644-19E5DF68D582}"/>
    <cellStyle name="Normal 11 2 4 2 2 3" xfId="33259" xr:uid="{B9AE4989-48BE-4F2E-937B-BD6F4532746A}"/>
    <cellStyle name="Normal 11 2 4 2 3" xfId="10307" xr:uid="{00000000-0005-0000-0000-0000461D0000}"/>
    <cellStyle name="Normal 11 2 4 2 3 2" xfId="25892" xr:uid="{51C974A4-C837-4E0D-917F-CAD1A25683B4}"/>
    <cellStyle name="Normal 11 2 4 2 3 2 2" xfId="40855" xr:uid="{598D7CF9-BE6A-4892-8966-891F8842AFE7}"/>
    <cellStyle name="Normal 11 2 4 2 3 3" xfId="33260" xr:uid="{03CFFBA9-F013-4F19-BAA1-69F3EC3DBE61}"/>
    <cellStyle name="Normal 11 2 4 2 4" xfId="25890" xr:uid="{5E33015E-3328-48A4-A815-00AF40CE26F9}"/>
    <cellStyle name="Normal 11 2 4 2 4 2" xfId="40853" xr:uid="{9FAF2B14-9318-4287-9CC9-1BB8024F28A0}"/>
    <cellStyle name="Normal 11 2 4 2 5" xfId="33258" xr:uid="{D6192829-B1EF-4CB9-B71C-F1C81F60547B}"/>
    <cellStyle name="Normal 11 2 4 3" xfId="10308" xr:uid="{00000000-0005-0000-0000-0000471D0000}"/>
    <cellStyle name="Normal 11 2 4 3 2" xfId="25893" xr:uid="{C9C4FDB1-7ACB-43F4-A775-B77237675ABA}"/>
    <cellStyle name="Normal 11 2 4 3 2 2" xfId="40856" xr:uid="{BE896B2D-A8F1-49FE-9ADC-9F2D525BD4CF}"/>
    <cellStyle name="Normal 11 2 4 3 3" xfId="33261" xr:uid="{C076CBD0-0CB1-43E6-94E3-0B6B730B2B77}"/>
    <cellStyle name="Normal 11 2 4 4" xfId="10309" xr:uid="{00000000-0005-0000-0000-0000481D0000}"/>
    <cellStyle name="Normal 11 2 4 4 2" xfId="25894" xr:uid="{E18E1575-71A3-46E3-A863-5C8A8D2A9D1D}"/>
    <cellStyle name="Normal 11 2 4 4 2 2" xfId="40857" xr:uid="{D30CE5F3-D620-473D-84BB-C0027C196CBB}"/>
    <cellStyle name="Normal 11 2 4 4 3" xfId="33262" xr:uid="{B7D4DB8A-6146-4498-8FB9-CA8453F8B19E}"/>
    <cellStyle name="Normal 11 2 4 5" xfId="10310" xr:uid="{00000000-0005-0000-0000-0000491D0000}"/>
    <cellStyle name="Normal 11 2 4 6" xfId="25889" xr:uid="{55838DDB-086E-4447-9AB2-F5F08C7BA4E6}"/>
    <cellStyle name="Normal 11 2 4 6 2" xfId="40852" xr:uid="{1D206969-3A7E-42B1-AF28-E70DABF31530}"/>
    <cellStyle name="Normal 11 2 4 7" xfId="33257" xr:uid="{0A720FB3-EB57-4E46-ADC7-F7CE9F017073}"/>
    <cellStyle name="Normal 11 2 5" xfId="10311" xr:uid="{00000000-0005-0000-0000-00004A1D0000}"/>
    <cellStyle name="Normal 11 2 6" xfId="10312" xr:uid="{00000000-0005-0000-0000-00004B1D0000}"/>
    <cellStyle name="Normal 11 2 6 2" xfId="25895" xr:uid="{0DFC2B3C-87FE-4C95-8819-8883CB4600CE}"/>
    <cellStyle name="Normal 11 2 6 2 2" xfId="40858" xr:uid="{2AAB26FF-7361-4389-9BDE-C543F73FFDE4}"/>
    <cellStyle name="Normal 11 2 6 3" xfId="33263" xr:uid="{5F959D9A-47F0-4A66-A07F-03F84CEFF0E0}"/>
    <cellStyle name="Normal 11 2 7" xfId="10313" xr:uid="{00000000-0005-0000-0000-00004C1D0000}"/>
    <cellStyle name="Normal 11 2 7 2" xfId="25896" xr:uid="{ED0AD86D-3572-4A71-A449-B5FCB4B5102B}"/>
    <cellStyle name="Normal 11 2 7 2 2" xfId="40859" xr:uid="{560BB412-5334-4FC2-8C00-2ABA71C67B7C}"/>
    <cellStyle name="Normal 11 2 7 3" xfId="33264" xr:uid="{44735FBB-92F5-4DE8-A0B6-A9B8CCC564F6}"/>
    <cellStyle name="Normal 11 3" xfId="597" xr:uid="{00000000-0005-0000-0000-0000EB010000}"/>
    <cellStyle name="Normal 11 3 2" xfId="10315" xr:uid="{00000000-0005-0000-0000-00004E1D0000}"/>
    <cellStyle name="Normal 11 3 3" xfId="10316" xr:uid="{00000000-0005-0000-0000-00004F1D0000}"/>
    <cellStyle name="Normal 11 3 3 2" xfId="25897" xr:uid="{39430886-530C-47E8-BF86-0F29469B745A}"/>
    <cellStyle name="Normal 11 3 3 2 2" xfId="40860" xr:uid="{F3B2DC1E-4208-419B-A7F4-8E9560B90C83}"/>
    <cellStyle name="Normal 11 3 3 3" xfId="33265" xr:uid="{CC15E859-459F-4AEC-B73A-CC40BA6DD54F}"/>
    <cellStyle name="Normal 11 3 4" xfId="10317" xr:uid="{00000000-0005-0000-0000-0000501D0000}"/>
    <cellStyle name="Normal 11 3 4 2" xfId="25898" xr:uid="{AA1693FD-6C2D-4533-9FD0-1F1ADE60B9DC}"/>
    <cellStyle name="Normal 11 3 4 2 2" xfId="40861" xr:uid="{562C2A6A-45A6-438C-9068-F540837AB3D4}"/>
    <cellStyle name="Normal 11 3 4 3" xfId="33266" xr:uid="{87561918-4FCF-48AA-8500-4F0012F3308D}"/>
    <cellStyle name="Normal 11 3 5" xfId="10314" xr:uid="{00000000-0005-0000-0000-00004D1D0000}"/>
    <cellStyle name="Normal 11 4" xfId="10318" xr:uid="{00000000-0005-0000-0000-0000511D0000}"/>
    <cellStyle name="Normal 11 4 2" xfId="10319" xr:uid="{00000000-0005-0000-0000-0000521D0000}"/>
    <cellStyle name="Normal 11 4 2 2" xfId="10320" xr:uid="{00000000-0005-0000-0000-0000531D0000}"/>
    <cellStyle name="Normal 11 4 2 2 2" xfId="10321" xr:uid="{00000000-0005-0000-0000-0000541D0000}"/>
    <cellStyle name="Normal 11 4 2 2 2 2" xfId="25902" xr:uid="{E9C4C4F6-2ACB-45EC-A087-302D000F81CF}"/>
    <cellStyle name="Normal 11 4 2 2 2 2 2" xfId="40865" xr:uid="{928F7610-4790-4490-8361-90E68D92042D}"/>
    <cellStyle name="Normal 11 4 2 2 2 3" xfId="33270" xr:uid="{B1ED1E31-9586-4E3A-A3FE-5DA32EADD7BD}"/>
    <cellStyle name="Normal 11 4 2 2 3" xfId="10322" xr:uid="{00000000-0005-0000-0000-0000551D0000}"/>
    <cellStyle name="Normal 11 4 2 2 3 2" xfId="25903" xr:uid="{AD5F8A4D-018D-485B-81B0-71A71149C1A0}"/>
    <cellStyle name="Normal 11 4 2 2 3 2 2" xfId="40866" xr:uid="{08608F11-41DD-49D9-98CC-8C70E6C0089A}"/>
    <cellStyle name="Normal 11 4 2 2 3 3" xfId="33271" xr:uid="{086714BA-85E6-402D-9D49-04892E6E2D5E}"/>
    <cellStyle name="Normal 11 4 2 2 4" xfId="25901" xr:uid="{3D72ED0E-C588-4A6E-9722-75EF386B81D8}"/>
    <cellStyle name="Normal 11 4 2 2 4 2" xfId="40864" xr:uid="{7ED14A38-671D-46EA-8306-DE58B5942AC3}"/>
    <cellStyle name="Normal 11 4 2 2 5" xfId="33269" xr:uid="{16A33B2B-B9B2-4219-841B-628B3639874F}"/>
    <cellStyle name="Normal 11 4 2 3" xfId="10323" xr:uid="{00000000-0005-0000-0000-0000561D0000}"/>
    <cellStyle name="Normal 11 4 2 3 2" xfId="25904" xr:uid="{A6E46729-9EEA-463F-A03B-C48FEA828215}"/>
    <cellStyle name="Normal 11 4 2 3 2 2" xfId="40867" xr:uid="{3A1DC8E3-BF9F-4BEE-BBF9-2E55486D641D}"/>
    <cellStyle name="Normal 11 4 2 3 3" xfId="33272" xr:uid="{FC845D5F-21F6-4CF7-9C73-8D42466CEDCD}"/>
    <cellStyle name="Normal 11 4 2 4" xfId="10324" xr:uid="{00000000-0005-0000-0000-0000571D0000}"/>
    <cellStyle name="Normal 11 4 2 4 2" xfId="25905" xr:uid="{A974AE71-26AB-4E5A-BB3C-16FB65250E8B}"/>
    <cellStyle name="Normal 11 4 2 4 2 2" xfId="40868" xr:uid="{59E35D2D-D5ED-48D7-8ECC-140DBB333244}"/>
    <cellStyle name="Normal 11 4 2 4 3" xfId="33273" xr:uid="{DE0DED3A-C016-459E-BC48-C0799ED2C921}"/>
    <cellStyle name="Normal 11 4 2 5" xfId="25900" xr:uid="{A08D8799-0C56-4E5F-A8AF-EAC92568F651}"/>
    <cellStyle name="Normal 11 4 2 5 2" xfId="40863" xr:uid="{93AC1926-9D28-4059-A21B-AAF9CEDC18AC}"/>
    <cellStyle name="Normal 11 4 2 6" xfId="33268" xr:uid="{19C9222B-8363-4E9A-ACF4-A08650E7269D}"/>
    <cellStyle name="Normal 11 4 3" xfId="10325" xr:uid="{00000000-0005-0000-0000-0000581D0000}"/>
    <cellStyle name="Normal 11 4 3 2" xfId="10326" xr:uid="{00000000-0005-0000-0000-0000591D0000}"/>
    <cellStyle name="Normal 11 4 3 2 2" xfId="25907" xr:uid="{87DA554F-53AB-4EE4-85F7-1F8C273F885A}"/>
    <cellStyle name="Normal 11 4 3 2 2 2" xfId="40870" xr:uid="{20FA85F5-80F2-4020-BF35-6E628ECD8F6E}"/>
    <cellStyle name="Normal 11 4 3 2 3" xfId="33275" xr:uid="{C34A135B-7199-4162-B680-AD74D80DBE08}"/>
    <cellStyle name="Normal 11 4 3 3" xfId="10327" xr:uid="{00000000-0005-0000-0000-00005A1D0000}"/>
    <cellStyle name="Normal 11 4 3 3 2" xfId="25908" xr:uid="{DA09F64B-B4CB-4E82-8E93-45A0823EE18D}"/>
    <cellStyle name="Normal 11 4 3 3 2 2" xfId="40871" xr:uid="{38289836-22EC-454D-B048-281B4FE29364}"/>
    <cellStyle name="Normal 11 4 3 3 3" xfId="33276" xr:uid="{ED94519E-455F-4EAB-B5AF-4F7CFC556D8B}"/>
    <cellStyle name="Normal 11 4 3 4" xfId="25906" xr:uid="{B09DEF2B-EE1E-455F-B57F-D69CBA1B792F}"/>
    <cellStyle name="Normal 11 4 3 4 2" xfId="40869" xr:uid="{532CD1E6-F9E9-48F1-A8CD-72277AB8F391}"/>
    <cellStyle name="Normal 11 4 3 5" xfId="33274" xr:uid="{044C5052-C711-459A-A6F3-7C8512BF4FF5}"/>
    <cellStyle name="Normal 11 4 4" xfId="10328" xr:uid="{00000000-0005-0000-0000-00005B1D0000}"/>
    <cellStyle name="Normal 11 4 4 2" xfId="25909" xr:uid="{CDEAC0DE-6971-4030-BADD-79D3F47ADDB1}"/>
    <cellStyle name="Normal 11 4 4 2 2" xfId="40872" xr:uid="{30EF1843-517C-4FF9-85F3-381CD31782F3}"/>
    <cellStyle name="Normal 11 4 4 3" xfId="33277" xr:uid="{D49EB885-9698-47A5-9058-3F97E46F4C70}"/>
    <cellStyle name="Normal 11 4 5" xfId="10329" xr:uid="{00000000-0005-0000-0000-00005C1D0000}"/>
    <cellStyle name="Normal 11 4 5 2" xfId="25910" xr:uid="{537D68FC-662C-4D20-B7A7-14FAF89632AC}"/>
    <cellStyle name="Normal 11 4 5 2 2" xfId="40873" xr:uid="{741A2002-A51B-4BC2-AB41-50339A0431E1}"/>
    <cellStyle name="Normal 11 4 5 3" xfId="33278" xr:uid="{4CB46246-4579-4B77-AD2A-F1BB92194C68}"/>
    <cellStyle name="Normal 11 4 6" xfId="10330" xr:uid="{00000000-0005-0000-0000-00005D1D0000}"/>
    <cellStyle name="Normal 11 4 7" xfId="25899" xr:uid="{B94BE9B1-62D3-4153-BF53-3FC59B780526}"/>
    <cellStyle name="Normal 11 4 7 2" xfId="40862" xr:uid="{0DBE069B-62F7-46F0-B4AE-B64A60B8C4A4}"/>
    <cellStyle name="Normal 11 4 8" xfId="33267" xr:uid="{B29BB3EF-B632-4970-932B-217AF76A4889}"/>
    <cellStyle name="Normal 11 5" xfId="10331" xr:uid="{00000000-0005-0000-0000-00005E1D0000}"/>
    <cellStyle name="Normal 11 5 2" xfId="10332" xr:uid="{00000000-0005-0000-0000-00005F1D0000}"/>
    <cellStyle name="Normal 11 5 2 2" xfId="25911" xr:uid="{C7D2CB51-9FAB-42F7-BC49-326EF0BFCEDF}"/>
    <cellStyle name="Normal 11 5 2 2 2" xfId="40874" xr:uid="{4735DDEC-75BE-450E-992A-4B08DEEEDE29}"/>
    <cellStyle name="Normal 11 5 2 3" xfId="33279" xr:uid="{C66A74F0-107E-4A60-8F73-8F8F3873FA1A}"/>
    <cellStyle name="Normal 11 5 3" xfId="10333" xr:uid="{00000000-0005-0000-0000-0000601D0000}"/>
    <cellStyle name="Normal 11 5 4" xfId="10334" xr:uid="{00000000-0005-0000-0000-0000611D0000}"/>
    <cellStyle name="Normal 11 5 4 2" xfId="25912" xr:uid="{A620EDD3-B687-4397-94DC-F8AAD7ECA895}"/>
    <cellStyle name="Normal 11 5 4 2 2" xfId="40875" xr:uid="{4BFFF857-0EE9-44D5-8A7D-CA92065F6515}"/>
    <cellStyle name="Normal 11 5 4 3" xfId="33280" xr:uid="{4787A7D5-BBA5-4CFE-A223-64B9230426A6}"/>
    <cellStyle name="Normal 11 6" xfId="10335" xr:uid="{00000000-0005-0000-0000-0000621D0000}"/>
    <cellStyle name="Normal 11 6 2" xfId="10336" xr:uid="{00000000-0005-0000-0000-0000631D0000}"/>
    <cellStyle name="Normal 11 6 2 2" xfId="10337" xr:uid="{00000000-0005-0000-0000-0000641D0000}"/>
    <cellStyle name="Normal 11 6 2 2 2" xfId="25915" xr:uid="{0AFF6E04-77A8-4A4B-B433-DFB6B9EC5AEB}"/>
    <cellStyle name="Normal 11 6 2 2 2 2" xfId="40878" xr:uid="{71E892EC-9FFE-4AD5-A772-CBD34EB3B978}"/>
    <cellStyle name="Normal 11 6 2 2 3" xfId="33283" xr:uid="{A61994A4-2C39-4A5B-A889-290712571CF3}"/>
    <cellStyle name="Normal 11 6 2 3" xfId="10338" xr:uid="{00000000-0005-0000-0000-0000651D0000}"/>
    <cellStyle name="Normal 11 6 2 3 2" xfId="25916" xr:uid="{52877E45-AB01-4C20-BEDC-3F15BDDBF67A}"/>
    <cellStyle name="Normal 11 6 2 3 2 2" xfId="40879" xr:uid="{EE70C9C8-1911-4448-B16E-18CB4BE4F6C9}"/>
    <cellStyle name="Normal 11 6 2 3 3" xfId="33284" xr:uid="{5826CA59-8BB3-429D-8A5F-1A5136EE632F}"/>
    <cellStyle name="Normal 11 6 2 4" xfId="25914" xr:uid="{40FCE565-7E67-439A-8C87-8A6D77812A61}"/>
    <cellStyle name="Normal 11 6 2 4 2" xfId="40877" xr:uid="{83B49C8C-F6EF-4661-BAFA-6B2A624E640C}"/>
    <cellStyle name="Normal 11 6 2 5" xfId="33282" xr:uid="{3DC3D6B1-48D4-4979-9BED-BA4815B0FB92}"/>
    <cellStyle name="Normal 11 6 3" xfId="10339" xr:uid="{00000000-0005-0000-0000-0000661D0000}"/>
    <cellStyle name="Normal 11 6 3 2" xfId="25917" xr:uid="{6AFA8498-B30F-4B35-A54F-DBD3DED70F5D}"/>
    <cellStyle name="Normal 11 6 3 2 2" xfId="40880" xr:uid="{299CD64C-1BC0-4B9F-A16A-8E2CC800CF74}"/>
    <cellStyle name="Normal 11 6 3 3" xfId="33285" xr:uid="{7D10505A-7500-4DC1-9F16-9558721CEB62}"/>
    <cellStyle name="Normal 11 6 4" xfId="10340" xr:uid="{00000000-0005-0000-0000-0000671D0000}"/>
    <cellStyle name="Normal 11 6 4 2" xfId="25918" xr:uid="{A632BC23-B270-4D1B-816C-DF752BB8B334}"/>
    <cellStyle name="Normal 11 6 4 2 2" xfId="40881" xr:uid="{0866B29A-815E-4138-8607-0EC26362ACA2}"/>
    <cellStyle name="Normal 11 6 4 3" xfId="33286" xr:uid="{9DF97B60-32EE-436A-B934-B1502E7C1194}"/>
    <cellStyle name="Normal 11 6 5" xfId="25913" xr:uid="{C614600F-48A7-4071-8D15-E8ECD197CAA1}"/>
    <cellStyle name="Normal 11 6 5 2" xfId="40876" xr:uid="{BB88E8C9-D164-45B2-B0A0-953A8660F958}"/>
    <cellStyle name="Normal 11 6 6" xfId="33281" xr:uid="{AB78064D-C896-4031-8E23-042EDB4A8041}"/>
    <cellStyle name="Normal 11 7" xfId="10341" xr:uid="{00000000-0005-0000-0000-0000681D0000}"/>
    <cellStyle name="Normal 11 7 2" xfId="10342" xr:uid="{00000000-0005-0000-0000-0000691D0000}"/>
    <cellStyle name="Normal 11 7 2 2" xfId="10343" xr:uid="{00000000-0005-0000-0000-00006A1D0000}"/>
    <cellStyle name="Normal 11 7 2 2 2" xfId="25921" xr:uid="{871824BA-960C-46C9-95D8-EDD4D31F04F8}"/>
    <cellStyle name="Normal 11 7 2 2 2 2" xfId="40884" xr:uid="{A1690BFD-B2F9-4B3A-BF59-34557E10B345}"/>
    <cellStyle name="Normal 11 7 2 2 3" xfId="33289" xr:uid="{547E555B-16E3-41EC-B5B4-CC2743A96BC5}"/>
    <cellStyle name="Normal 11 7 2 3" xfId="10344" xr:uid="{00000000-0005-0000-0000-00006B1D0000}"/>
    <cellStyle name="Normal 11 7 2 3 2" xfId="25922" xr:uid="{56656AEB-D33C-45B3-AB0E-4C565165F925}"/>
    <cellStyle name="Normal 11 7 2 3 2 2" xfId="40885" xr:uid="{9CE57F25-B728-4ACE-A18D-A452944C7A27}"/>
    <cellStyle name="Normal 11 7 2 3 3" xfId="33290" xr:uid="{771DEA03-8EF4-4E73-B09F-E328C2C62106}"/>
    <cellStyle name="Normal 11 7 2 4" xfId="25920" xr:uid="{756BB50C-542E-4D0B-8FCE-C807E45CB715}"/>
    <cellStyle name="Normal 11 7 2 4 2" xfId="40883" xr:uid="{3D068FD8-FEF4-4AC6-9569-C1D2727B9CCF}"/>
    <cellStyle name="Normal 11 7 2 5" xfId="33288" xr:uid="{F91D3910-B321-455E-BDEB-7C70FA6AD2B0}"/>
    <cellStyle name="Normal 11 7 3" xfId="10345" xr:uid="{00000000-0005-0000-0000-00006C1D0000}"/>
    <cellStyle name="Normal 11 7 3 2" xfId="25923" xr:uid="{BA32A15C-34F4-4B75-8573-9534786C3047}"/>
    <cellStyle name="Normal 11 7 3 2 2" xfId="40886" xr:uid="{40936A03-4E50-4C2A-8048-7D94ADF6AD44}"/>
    <cellStyle name="Normal 11 7 3 3" xfId="33291" xr:uid="{157056C6-B12F-43F0-B3C5-E3BBFF769D2E}"/>
    <cellStyle name="Normal 11 7 4" xfId="10346" xr:uid="{00000000-0005-0000-0000-00006D1D0000}"/>
    <cellStyle name="Normal 11 7 4 2" xfId="25924" xr:uid="{ED00B8BA-B5BA-41E4-A576-CF542EC2EB13}"/>
    <cellStyle name="Normal 11 7 4 2 2" xfId="40887" xr:uid="{E84380C2-F66A-454B-BEF3-B4BA8B5455B5}"/>
    <cellStyle name="Normal 11 7 4 3" xfId="33292" xr:uid="{F92AE15F-71DE-4711-B381-A9B9570F3E29}"/>
    <cellStyle name="Normal 11 7 5" xfId="10347" xr:uid="{00000000-0005-0000-0000-00006E1D0000}"/>
    <cellStyle name="Normal 11 7 6" xfId="25919" xr:uid="{4B9DBC65-29CB-43B8-9406-FB0BAC052EB5}"/>
    <cellStyle name="Normal 11 7 6 2" xfId="40882" xr:uid="{5FB85C26-5B95-495A-8FC2-BF7C442D0383}"/>
    <cellStyle name="Normal 11 7 7" xfId="33287" xr:uid="{F64E8BC7-F8FF-46F8-8EBB-A1B8C9A31417}"/>
    <cellStyle name="Normal 11 8" xfId="10348" xr:uid="{00000000-0005-0000-0000-00006F1D0000}"/>
    <cellStyle name="Normal 11 9" xfId="10349" xr:uid="{00000000-0005-0000-0000-0000701D0000}"/>
    <cellStyle name="Normal 11 9 2" xfId="10350" xr:uid="{00000000-0005-0000-0000-0000711D0000}"/>
    <cellStyle name="Normal 11 9 2 2" xfId="10351" xr:uid="{00000000-0005-0000-0000-0000721D0000}"/>
    <cellStyle name="Normal 11 9 2 2 2" xfId="25926" xr:uid="{80674443-6030-4297-800B-08D08B2E8E8C}"/>
    <cellStyle name="Normal 11 9 2 2 2 2" xfId="40889" xr:uid="{697B97E4-8D9B-4E86-A766-FAC9056FA5B5}"/>
    <cellStyle name="Normal 11 9 2 2 3" xfId="33294" xr:uid="{0CEB0495-50AB-49AF-891E-B511632D301B}"/>
    <cellStyle name="Normal 11 9 3" xfId="10352" xr:uid="{00000000-0005-0000-0000-0000731D0000}"/>
    <cellStyle name="Normal 11 9 3 2" xfId="25927" xr:uid="{2575F653-5B18-4A44-9E77-F182B77A24E9}"/>
    <cellStyle name="Normal 11 9 3 2 2" xfId="40890" xr:uid="{82ADA300-56A0-4369-8439-C3FB142C1057}"/>
    <cellStyle name="Normal 11 9 3 3" xfId="33295" xr:uid="{75A40373-32F3-41BA-9E14-30A9135B0E22}"/>
    <cellStyle name="Normal 11 9 4" xfId="25925" xr:uid="{648FC715-190F-463E-A195-C88FFDB3FB1D}"/>
    <cellStyle name="Normal 11 9 4 2" xfId="40888" xr:uid="{BC519C82-BA8D-465A-9750-3E76FFEB5684}"/>
    <cellStyle name="Normal 11 9 5" xfId="33293" xr:uid="{42E8C572-A79D-46B2-8831-37F2F24E17BF}"/>
    <cellStyle name="Normal 11_App b.3 Unspent_" xfId="598" xr:uid="{00000000-0005-0000-0000-0000EC010000}"/>
    <cellStyle name="Normal 110" xfId="10353" xr:uid="{00000000-0005-0000-0000-0000741D0000}"/>
    <cellStyle name="Normal 110 2" xfId="10354" xr:uid="{00000000-0005-0000-0000-0000751D0000}"/>
    <cellStyle name="Normal 110 2 2" xfId="25929" xr:uid="{8B5F1A11-8CA9-41D8-9C34-571B82A75098}"/>
    <cellStyle name="Normal 110 2 2 2" xfId="40892" xr:uid="{BAC4D344-F228-4F74-ADF9-82D699BB79DB}"/>
    <cellStyle name="Normal 110 2 3" xfId="33297" xr:uid="{E1C4B4DC-3B0B-479F-9FDA-D6704C2AB3D8}"/>
    <cellStyle name="Normal 110 3" xfId="10355" xr:uid="{00000000-0005-0000-0000-0000761D0000}"/>
    <cellStyle name="Normal 110 3 2" xfId="25930" xr:uid="{BA721300-D74A-4B3E-BAA6-70729E3CAEED}"/>
    <cellStyle name="Normal 110 3 2 2" xfId="40893" xr:uid="{0EFC2896-1F50-443A-82F9-C17F4CDB24EB}"/>
    <cellStyle name="Normal 110 3 3" xfId="33298" xr:uid="{8E7EC8C8-F593-4FDB-93E5-11940EB6A262}"/>
    <cellStyle name="Normal 110 4" xfId="25928" xr:uid="{5E473E41-1671-4FFA-9020-3D439D10F381}"/>
    <cellStyle name="Normal 110 4 2" xfId="40891" xr:uid="{FA9169B9-273A-49FE-BD15-1081C370458B}"/>
    <cellStyle name="Normal 110 5" xfId="33296" xr:uid="{342C5278-636A-4DEF-AD6F-C091A6690E65}"/>
    <cellStyle name="Normal 111" xfId="10356" xr:uid="{00000000-0005-0000-0000-0000771D0000}"/>
    <cellStyle name="Normal 111 2" xfId="10357" xr:uid="{00000000-0005-0000-0000-0000781D0000}"/>
    <cellStyle name="Normal 111 2 2" xfId="25931" xr:uid="{59D78E17-1EF0-4902-84DC-30C977D9446E}"/>
    <cellStyle name="Normal 111 2 2 2" xfId="40894" xr:uid="{9B90672A-2768-4188-A898-EEFDB9BB7196}"/>
    <cellStyle name="Normal 111 2 3" xfId="33299" xr:uid="{63EFDBB3-3413-49E5-8AA4-080CB9AB2799}"/>
    <cellStyle name="Normal 112" xfId="599" xr:uid="{00000000-0005-0000-0000-0000ED010000}"/>
    <cellStyle name="Normal 112 2" xfId="10359" xr:uid="{00000000-0005-0000-0000-00007A1D0000}"/>
    <cellStyle name="Normal 112 2 2" xfId="25932" xr:uid="{C440848B-F8B1-4A73-8F8C-CA6213564033}"/>
    <cellStyle name="Normal 112 2 2 2" xfId="40895" xr:uid="{321E8B58-26A8-4ED9-AD5B-A0200D64A8A1}"/>
    <cellStyle name="Normal 112 2 3" xfId="33300" xr:uid="{52DE175F-D7D9-4499-A2D4-9624E49CBC3E}"/>
    <cellStyle name="Normal 112 3" xfId="10358" xr:uid="{00000000-0005-0000-0000-0000791D0000}"/>
    <cellStyle name="Normal 113" xfId="600" xr:uid="{00000000-0005-0000-0000-0000EE010000}"/>
    <cellStyle name="Normal 113 2" xfId="10360" xr:uid="{00000000-0005-0000-0000-00007C1D0000}"/>
    <cellStyle name="Normal 113 2 2" xfId="25933" xr:uid="{8DFC4EA7-FD5D-4A66-AFF8-52B4E746D827}"/>
    <cellStyle name="Normal 113 2 2 2" xfId="40896" xr:uid="{64F5BB4A-F74A-4990-8748-98D3D845F735}"/>
    <cellStyle name="Normal 113 2 3" xfId="33301" xr:uid="{198C17B8-52AB-4E95-9258-5FE10E6A2039}"/>
    <cellStyle name="Normal 114" xfId="601" xr:uid="{00000000-0005-0000-0000-0000EF010000}"/>
    <cellStyle name="Normal 114 2" xfId="10361" xr:uid="{00000000-0005-0000-0000-00007E1D0000}"/>
    <cellStyle name="Normal 114 2 2" xfId="25934" xr:uid="{3BC227DF-B8E2-4889-A645-C2A8C41C9A24}"/>
    <cellStyle name="Normal 114 2 2 2" xfId="40897" xr:uid="{ADF42470-7A5E-406F-B241-0CF1C3C6DBE1}"/>
    <cellStyle name="Normal 114 2 3" xfId="33302" xr:uid="{3B5B52B0-6615-41AD-9A81-4E83FFA5B51F}"/>
    <cellStyle name="Normal 114 3" xfId="10362" xr:uid="{00000000-0005-0000-0000-00007F1D0000}"/>
    <cellStyle name="Normal 114 4" xfId="10363" xr:uid="{00000000-0005-0000-0000-0000801D0000}"/>
    <cellStyle name="Normal 114 4 2" xfId="25935" xr:uid="{67C7D8E2-5320-4D08-AF2C-6E35BE6BBD9A}"/>
    <cellStyle name="Normal 114 4 2 2" xfId="40898" xr:uid="{EDD7D176-E9DD-45BA-911C-0C5646A71311}"/>
    <cellStyle name="Normal 114 4 3" xfId="33303" xr:uid="{3708C607-DB2D-41D3-B6D0-484C7482B998}"/>
    <cellStyle name="Normal 115" xfId="10364" xr:uid="{00000000-0005-0000-0000-0000811D0000}"/>
    <cellStyle name="Normal 115 2" xfId="10365" xr:uid="{00000000-0005-0000-0000-0000821D0000}"/>
    <cellStyle name="Normal 115 2 2" xfId="25936" xr:uid="{D7026E35-AB49-4B25-8F8D-F87A8195E72B}"/>
    <cellStyle name="Normal 115 2 2 2" xfId="40899" xr:uid="{DD7E9F82-C9DD-4D66-9B91-5359F8CA4BFB}"/>
    <cellStyle name="Normal 115 2 3" xfId="33304" xr:uid="{8AF456EF-FA99-40E8-98AD-B5331ED6FC61}"/>
    <cellStyle name="Normal 116" xfId="10366" xr:uid="{00000000-0005-0000-0000-0000831D0000}"/>
    <cellStyle name="Normal 116 2" xfId="10367" xr:uid="{00000000-0005-0000-0000-0000841D0000}"/>
    <cellStyle name="Normal 116 2 2" xfId="25937" xr:uid="{4AD4AE59-A0D2-4140-ABFD-D7911E7DF277}"/>
    <cellStyle name="Normal 116 2 2 2" xfId="40900" xr:uid="{17F42955-A3FF-436A-8A1A-8CDA7F1EC86F}"/>
    <cellStyle name="Normal 116 2 3" xfId="33305" xr:uid="{79AC8BF8-8501-4530-B778-4CB39CE568B9}"/>
    <cellStyle name="Normal 117" xfId="10368" xr:uid="{00000000-0005-0000-0000-0000851D0000}"/>
    <cellStyle name="Normal 117 2" xfId="10369" xr:uid="{00000000-0005-0000-0000-0000861D0000}"/>
    <cellStyle name="Normal 117 2 2" xfId="25938" xr:uid="{987F7EF4-DDF2-4E53-9926-8F50CDB9D6EA}"/>
    <cellStyle name="Normal 117 2 2 2" xfId="40901" xr:uid="{15AE7DC0-E446-47C1-BF14-DC05B171802C}"/>
    <cellStyle name="Normal 117 2 3" xfId="33306" xr:uid="{A08E810D-B20D-48DB-BF97-AC76633D4DAD}"/>
    <cellStyle name="Normal 118" xfId="10370" xr:uid="{00000000-0005-0000-0000-0000871D0000}"/>
    <cellStyle name="Normal 118 2" xfId="10371" xr:uid="{00000000-0005-0000-0000-0000881D0000}"/>
    <cellStyle name="Normal 118 2 2" xfId="25939" xr:uid="{370DE87F-D89E-4AB5-B8DB-B90A07B00025}"/>
    <cellStyle name="Normal 118 2 2 2" xfId="40902" xr:uid="{E7467235-6BCA-4203-8118-7BD3FB22EB89}"/>
    <cellStyle name="Normal 118 2 3" xfId="33307" xr:uid="{3237C84C-3EB0-47F2-B733-66B438E6617D}"/>
    <cellStyle name="Normal 119" xfId="10372" xr:uid="{00000000-0005-0000-0000-0000891D0000}"/>
    <cellStyle name="Normal 119 2" xfId="10373" xr:uid="{00000000-0005-0000-0000-00008A1D0000}"/>
    <cellStyle name="Normal 119 2 2" xfId="25940" xr:uid="{66A96455-806C-4170-8828-6191FB85B5BE}"/>
    <cellStyle name="Normal 119 2 2 2" xfId="40903" xr:uid="{B39F7B99-F7CB-4D5B-9C04-0AE03224FF2C}"/>
    <cellStyle name="Normal 119 2 3" xfId="33308" xr:uid="{61013796-4C75-4C09-8EFB-8EBD7EB34FA5}"/>
    <cellStyle name="Normal 12" xfId="602" xr:uid="{00000000-0005-0000-0000-0000F0010000}"/>
    <cellStyle name="Normal 12 10" xfId="10374" xr:uid="{00000000-0005-0000-0000-00008C1D0000}"/>
    <cellStyle name="Normal 12 10 2" xfId="25941" xr:uid="{E3EF182F-DED4-4EBA-B735-051080E298CF}"/>
    <cellStyle name="Normal 12 10 2 2" xfId="40904" xr:uid="{6CC0FB83-A2A4-4400-AFE1-92E5F8D6BD63}"/>
    <cellStyle name="Normal 12 10 3" xfId="33309" xr:uid="{29A45462-B36A-41C6-BFDB-53119FCF601F}"/>
    <cellStyle name="Normal 12 11" xfId="5391" xr:uid="{00000000-0005-0000-0000-00008B1D0000}"/>
    <cellStyle name="Normal 12 2" xfId="603" xr:uid="{00000000-0005-0000-0000-0000F1010000}"/>
    <cellStyle name="Normal 12 2 2" xfId="10375" xr:uid="{00000000-0005-0000-0000-00008E1D0000}"/>
    <cellStyle name="Normal 12 2 2 2" xfId="10376" xr:uid="{00000000-0005-0000-0000-00008F1D0000}"/>
    <cellStyle name="Normal 12 2 2 3" xfId="10377" xr:uid="{00000000-0005-0000-0000-0000901D0000}"/>
    <cellStyle name="Normal 12 2 3" xfId="10378" xr:uid="{00000000-0005-0000-0000-0000911D0000}"/>
    <cellStyle name="Normal 12 2 4" xfId="10379" xr:uid="{00000000-0005-0000-0000-0000921D0000}"/>
    <cellStyle name="Normal 12 2 5" xfId="10380" xr:uid="{00000000-0005-0000-0000-0000931D0000}"/>
    <cellStyle name="Normal 12 2 5 2" xfId="10381" xr:uid="{00000000-0005-0000-0000-0000941D0000}"/>
    <cellStyle name="Normal 12 2 5 3" xfId="25942" xr:uid="{96E00136-8D40-49A8-84C2-66427D486A98}"/>
    <cellStyle name="Normal 12 2 5 3 2" xfId="40905" xr:uid="{061947D3-DD5B-48AF-A359-A806DF03D4F6}"/>
    <cellStyle name="Normal 12 2 5 4" xfId="33310" xr:uid="{09B2690F-A683-4270-B602-D49A7F810283}"/>
    <cellStyle name="Normal 12 2 6" xfId="10382" xr:uid="{00000000-0005-0000-0000-0000951D0000}"/>
    <cellStyle name="Normal 12 2 6 2" xfId="25943" xr:uid="{2FC5C7F9-14C5-4618-BF48-8B28AA89C50F}"/>
    <cellStyle name="Normal 12 2 6 2 2" xfId="40906" xr:uid="{C8054A6F-B3F1-40C3-8F00-1CAE5F580138}"/>
    <cellStyle name="Normal 12 2 6 3" xfId="33311" xr:uid="{655811B7-0183-49CA-9DF1-EB4F65A4103F}"/>
    <cellStyle name="Normal 12 2 7" xfId="5390" xr:uid="{00000000-0005-0000-0000-00008D1D0000}"/>
    <cellStyle name="Normal 12 3" xfId="604" xr:uid="{00000000-0005-0000-0000-0000F2010000}"/>
    <cellStyle name="Normal 12 3 2" xfId="10384" xr:uid="{00000000-0005-0000-0000-0000971D0000}"/>
    <cellStyle name="Normal 12 3 3" xfId="10385" xr:uid="{00000000-0005-0000-0000-0000981D0000}"/>
    <cellStyle name="Normal 12 3 4" xfId="10383" xr:uid="{00000000-0005-0000-0000-0000961D0000}"/>
    <cellStyle name="Normal 12 4" xfId="10386" xr:uid="{00000000-0005-0000-0000-0000991D0000}"/>
    <cellStyle name="Normal 12 5" xfId="10387" xr:uid="{00000000-0005-0000-0000-00009A1D0000}"/>
    <cellStyle name="Normal 12 5 2" xfId="10388" xr:uid="{00000000-0005-0000-0000-00009B1D0000}"/>
    <cellStyle name="Normal 12 5 3" xfId="10389" xr:uid="{00000000-0005-0000-0000-00009C1D0000}"/>
    <cellStyle name="Normal 12 6" xfId="10390" xr:uid="{00000000-0005-0000-0000-00009D1D0000}"/>
    <cellStyle name="Normal 12 6 2" xfId="10391" xr:uid="{00000000-0005-0000-0000-00009E1D0000}"/>
    <cellStyle name="Normal 12 6 2 2" xfId="10392" xr:uid="{00000000-0005-0000-0000-00009F1D0000}"/>
    <cellStyle name="Normal 12 6 2 2 2" xfId="25946" xr:uid="{BE425FC3-4E52-4366-A265-C1BAA20A1720}"/>
    <cellStyle name="Normal 12 6 2 2 2 2" xfId="40909" xr:uid="{8D70D39A-01C4-46EA-8CA0-3BA76EEFFBC3}"/>
    <cellStyle name="Normal 12 6 2 2 3" xfId="33314" xr:uid="{215EE004-F8DA-44A5-A33F-53C66782B725}"/>
    <cellStyle name="Normal 12 6 2 3" xfId="10393" xr:uid="{00000000-0005-0000-0000-0000A01D0000}"/>
    <cellStyle name="Normal 12 6 2 3 2" xfId="25947" xr:uid="{A1F1F3E9-6E9C-4C6D-A2D0-6FA5EE36F3A9}"/>
    <cellStyle name="Normal 12 6 2 3 2 2" xfId="40910" xr:uid="{3E798BE2-2BCE-4908-9080-3BDBE8A4D2B1}"/>
    <cellStyle name="Normal 12 6 2 3 3" xfId="33315" xr:uid="{E03BC133-1602-4B7A-8D2C-B4B6B8BC0E95}"/>
    <cellStyle name="Normal 12 6 2 4" xfId="25945" xr:uid="{C092BA3B-5F91-40BD-BF7B-F20529DC4D6E}"/>
    <cellStyle name="Normal 12 6 2 4 2" xfId="40908" xr:uid="{BABC5774-81A7-4DF3-93E2-C208BC11792A}"/>
    <cellStyle name="Normal 12 6 2 5" xfId="33313" xr:uid="{6A34CCF2-EC30-433D-9095-719A3439EFE7}"/>
    <cellStyle name="Normal 12 6 3" xfId="10394" xr:uid="{00000000-0005-0000-0000-0000A11D0000}"/>
    <cellStyle name="Normal 12 6 3 2" xfId="25948" xr:uid="{795D1F4B-ABAC-46F2-8885-1595848951AE}"/>
    <cellStyle name="Normal 12 6 3 2 2" xfId="40911" xr:uid="{026D5930-AF03-475A-8D00-C92019DB5647}"/>
    <cellStyle name="Normal 12 6 3 3" xfId="33316" xr:uid="{D61E4917-E6FD-4CEF-9BD4-566559EB1666}"/>
    <cellStyle name="Normal 12 6 4" xfId="10395" xr:uid="{00000000-0005-0000-0000-0000A21D0000}"/>
    <cellStyle name="Normal 12 6 4 2" xfId="25949" xr:uid="{E2810A61-2922-4643-8559-8FD1AC0ECA66}"/>
    <cellStyle name="Normal 12 6 4 2 2" xfId="40912" xr:uid="{98C99855-2C9D-401B-8BF3-CE68ADC0131A}"/>
    <cellStyle name="Normal 12 6 4 3" xfId="33317" xr:uid="{39761B6C-582A-4754-AD3E-6FE3F7403793}"/>
    <cellStyle name="Normal 12 6 5" xfId="25944" xr:uid="{5BC01BFF-6579-410B-B065-DC6B49DC7FF1}"/>
    <cellStyle name="Normal 12 6 5 2" xfId="40907" xr:uid="{661B18F5-D1A8-4AB0-B807-48D4B7F1A624}"/>
    <cellStyle name="Normal 12 6 6" xfId="33312" xr:uid="{880CB63F-1D9C-47B6-B322-1DA5FEE42F00}"/>
    <cellStyle name="Normal 12 7" xfId="10396" xr:uid="{00000000-0005-0000-0000-0000A31D0000}"/>
    <cellStyle name="Normal 12 7 2" xfId="10397" xr:uid="{00000000-0005-0000-0000-0000A41D0000}"/>
    <cellStyle name="Normal 12 7 3" xfId="10398" xr:uid="{00000000-0005-0000-0000-0000A51D0000}"/>
    <cellStyle name="Normal 12 7 3 2" xfId="25950" xr:uid="{B041DB1A-B6CF-4A0F-B12F-9DA5A7795426}"/>
    <cellStyle name="Normal 12 7 3 2 2" xfId="40913" xr:uid="{100F6ED7-BF24-47A3-87BE-ED15126DDCD0}"/>
    <cellStyle name="Normal 12 7 3 3" xfId="33318" xr:uid="{F0A91C97-C2D8-46CC-B18C-110044BF926C}"/>
    <cellStyle name="Normal 12 8" xfId="10399" xr:uid="{00000000-0005-0000-0000-0000A61D0000}"/>
    <cellStyle name="Normal 12 8 2" xfId="10400" xr:uid="{00000000-0005-0000-0000-0000A71D0000}"/>
    <cellStyle name="Normal 12 8 2 2" xfId="10401" xr:uid="{00000000-0005-0000-0000-0000A81D0000}"/>
    <cellStyle name="Normal 12 8 2 2 2" xfId="25952" xr:uid="{DC244AC0-AB5B-40EA-8E16-132762A084A4}"/>
    <cellStyle name="Normal 12 8 2 2 2 2" xfId="40915" xr:uid="{1E820054-69BA-4F7F-A168-F1FEFA50EFCF}"/>
    <cellStyle name="Normal 12 8 2 2 3" xfId="33320" xr:uid="{BA061B16-592B-49DF-8403-D502149C1987}"/>
    <cellStyle name="Normal 12 8 3" xfId="10402" xr:uid="{00000000-0005-0000-0000-0000A91D0000}"/>
    <cellStyle name="Normal 12 8 3 2" xfId="25953" xr:uid="{CB9E32FC-9DEF-400E-AC9B-056423E4F196}"/>
    <cellStyle name="Normal 12 8 3 2 2" xfId="40916" xr:uid="{E6B78F72-2127-44B5-A66D-94B1B2411616}"/>
    <cellStyle name="Normal 12 8 3 3" xfId="33321" xr:uid="{E7B8517B-0D07-4BB1-93AC-C6F2B1662F91}"/>
    <cellStyle name="Normal 12 8 4" xfId="25951" xr:uid="{CD8606BB-71C6-460F-9933-543FED819CAA}"/>
    <cellStyle name="Normal 12 8 4 2" xfId="40914" xr:uid="{6B36E45B-950D-4E67-ACA8-F68E70C35849}"/>
    <cellStyle name="Normal 12 8 5" xfId="33319" xr:uid="{B55DA3BD-9720-44AD-B68E-93A74860D47F}"/>
    <cellStyle name="Normal 12 9" xfId="10403" xr:uid="{00000000-0005-0000-0000-0000AA1D0000}"/>
    <cellStyle name="Normal 12_2010 - 2012 CEE Analysis - 2012 Budget DRAFT 11.1.11" xfId="605" xr:uid="{00000000-0005-0000-0000-0000F3010000}"/>
    <cellStyle name="Normal 120" xfId="10404" xr:uid="{00000000-0005-0000-0000-0000AC1D0000}"/>
    <cellStyle name="Normal 120 2" xfId="10405" xr:uid="{00000000-0005-0000-0000-0000AD1D0000}"/>
    <cellStyle name="Normal 120 2 2" xfId="25954" xr:uid="{A506CC25-D5FA-40E3-A392-5600A80DD501}"/>
    <cellStyle name="Normal 120 2 2 2" xfId="40917" xr:uid="{54ED1FFE-577F-478F-B0CF-00CE885C3685}"/>
    <cellStyle name="Normal 120 2 3" xfId="33322" xr:uid="{522EBEAE-F8DB-4C0E-A9C2-3D5BE73BE0C9}"/>
    <cellStyle name="Normal 121" xfId="10406" xr:uid="{00000000-0005-0000-0000-0000AE1D0000}"/>
    <cellStyle name="Normal 121 2" xfId="10407" xr:uid="{00000000-0005-0000-0000-0000AF1D0000}"/>
    <cellStyle name="Normal 121 2 2" xfId="25955" xr:uid="{E9690F59-58AD-4727-8530-D6784C6DA096}"/>
    <cellStyle name="Normal 121 2 2 2" xfId="40918" xr:uid="{948CB165-1564-4AF9-9826-E279156CE3CB}"/>
    <cellStyle name="Normal 121 2 3" xfId="33323" xr:uid="{5992C816-9FBF-4694-95E8-D7FBF71543E4}"/>
    <cellStyle name="Normal 122" xfId="10408" xr:uid="{00000000-0005-0000-0000-0000B01D0000}"/>
    <cellStyle name="Normal 122 2" xfId="10409" xr:uid="{00000000-0005-0000-0000-0000B11D0000}"/>
    <cellStyle name="Normal 122 2 2" xfId="25956" xr:uid="{F1A2D6A9-FF4F-49CB-BFFC-E7B21AA4611B}"/>
    <cellStyle name="Normal 122 2 2 2" xfId="40919" xr:uid="{74709F7A-BDA1-4A24-9FE9-F04246578307}"/>
    <cellStyle name="Normal 122 2 3" xfId="33324" xr:uid="{2FD921D6-07B8-4071-BE91-50F81F033180}"/>
    <cellStyle name="Normal 123" xfId="10410" xr:uid="{00000000-0005-0000-0000-0000B21D0000}"/>
    <cellStyle name="Normal 123 2" xfId="10411" xr:uid="{00000000-0005-0000-0000-0000B31D0000}"/>
    <cellStyle name="Normal 123 2 2" xfId="25957" xr:uid="{FC5BFDAD-B0EC-49EE-8E9C-1FD40D89D743}"/>
    <cellStyle name="Normal 123 2 2 2" xfId="40920" xr:uid="{4DCCC2A4-60BE-4B25-A058-C2F262AFE0E5}"/>
    <cellStyle name="Normal 123 2 3" xfId="33325" xr:uid="{D7FC0F13-BFE3-43AA-946E-B945587110F5}"/>
    <cellStyle name="Normal 124" xfId="10412" xr:uid="{00000000-0005-0000-0000-0000B41D0000}"/>
    <cellStyle name="Normal 124 2" xfId="10413" xr:uid="{00000000-0005-0000-0000-0000B51D0000}"/>
    <cellStyle name="Normal 124 2 2" xfId="25958" xr:uid="{DBBBA336-19E9-420A-AE62-ABD39C9CFEF0}"/>
    <cellStyle name="Normal 124 2 2 2" xfId="40921" xr:uid="{70219C99-78CC-4E40-889B-914A42F1A3AB}"/>
    <cellStyle name="Normal 124 2 3" xfId="33326" xr:uid="{A27BCD76-9FD8-4623-A243-E892ECD07D67}"/>
    <cellStyle name="Normal 125" xfId="10414" xr:uid="{00000000-0005-0000-0000-0000B61D0000}"/>
    <cellStyle name="Normal 125 2" xfId="10415" xr:uid="{00000000-0005-0000-0000-0000B71D0000}"/>
    <cellStyle name="Normal 125 2 2" xfId="25959" xr:uid="{2BC987DB-38DC-41E3-BDAA-0AD496E345B6}"/>
    <cellStyle name="Normal 125 2 2 2" xfId="40922" xr:uid="{2D048A5E-967D-4166-ABE7-AF6500A6676A}"/>
    <cellStyle name="Normal 125 2 3" xfId="33327" xr:uid="{66414A11-108D-476C-9FE1-760ECDFDB1FF}"/>
    <cellStyle name="Normal 126" xfId="10416" xr:uid="{00000000-0005-0000-0000-0000B81D0000}"/>
    <cellStyle name="Normal 126 2" xfId="10417" xr:uid="{00000000-0005-0000-0000-0000B91D0000}"/>
    <cellStyle name="Normal 126 2 2" xfId="25960" xr:uid="{59742C1F-631F-446E-A2C2-559D3D3AC5E7}"/>
    <cellStyle name="Normal 126 2 2 2" xfId="40923" xr:uid="{ECF8AFB5-33C5-42F1-BF89-DB2CA9256E6E}"/>
    <cellStyle name="Normal 126 2 3" xfId="33328" xr:uid="{90181274-81C7-4681-A635-963E29ACD37B}"/>
    <cellStyle name="Normal 127" xfId="10418" xr:uid="{00000000-0005-0000-0000-0000BA1D0000}"/>
    <cellStyle name="Normal 127 2" xfId="10419" xr:uid="{00000000-0005-0000-0000-0000BB1D0000}"/>
    <cellStyle name="Normal 127 2 2" xfId="25961" xr:uid="{1DB1D109-ACA2-489E-996A-E53E0D0F7FAE}"/>
    <cellStyle name="Normal 127 2 2 2" xfId="40924" xr:uid="{38F38C0E-4CC0-4904-B632-04722940A30A}"/>
    <cellStyle name="Normal 127 2 3" xfId="33329" xr:uid="{8A37C61F-F2FE-4D48-9077-CBEE8A09F441}"/>
    <cellStyle name="Normal 128" xfId="10420" xr:uid="{00000000-0005-0000-0000-0000BC1D0000}"/>
    <cellStyle name="Normal 128 2" xfId="10421" xr:uid="{00000000-0005-0000-0000-0000BD1D0000}"/>
    <cellStyle name="Normal 128 2 2" xfId="25962" xr:uid="{BE6AA30B-D940-4783-A529-5FEFF4798CF4}"/>
    <cellStyle name="Normal 128 2 2 2" xfId="40925" xr:uid="{14781406-8B2E-400B-85B8-844E5655FE8E}"/>
    <cellStyle name="Normal 128 2 3" xfId="33330" xr:uid="{867A6DB1-A21F-438A-8803-99A84D913AFE}"/>
    <cellStyle name="Normal 129" xfId="10422" xr:uid="{00000000-0005-0000-0000-0000BE1D0000}"/>
    <cellStyle name="Normal 129 2" xfId="10423" xr:uid="{00000000-0005-0000-0000-0000BF1D0000}"/>
    <cellStyle name="Normal 129 2 2" xfId="25963" xr:uid="{CDF8ABBC-CE20-4CD6-86A2-2E2153293F72}"/>
    <cellStyle name="Normal 129 2 2 2" xfId="40926" xr:uid="{739F4FF8-7947-49CD-B082-855AD5FEF00C}"/>
    <cellStyle name="Normal 129 2 3" xfId="33331" xr:uid="{D1AF80EF-5F09-4CF0-8B04-A0B6A1C503E2}"/>
    <cellStyle name="Normal 13" xfId="606" xr:uid="{00000000-0005-0000-0000-0000F4010000}"/>
    <cellStyle name="Normal 13 10" xfId="10424" xr:uid="{00000000-0005-0000-0000-0000C11D0000}"/>
    <cellStyle name="Normal 13 11" xfId="10425" xr:uid="{00000000-0005-0000-0000-0000C21D0000}"/>
    <cellStyle name="Normal 13 12" xfId="5389" xr:uid="{00000000-0005-0000-0000-0000C01D0000}"/>
    <cellStyle name="Normal 13 2" xfId="5606" xr:uid="{00000000-0005-0000-0000-0000C31D0000}"/>
    <cellStyle name="Normal 13 2 2" xfId="10426" xr:uid="{00000000-0005-0000-0000-0000C41D0000}"/>
    <cellStyle name="Normal 13 2 2 2" xfId="10427" xr:uid="{00000000-0005-0000-0000-0000C51D0000}"/>
    <cellStyle name="Normal 13 2 2 2 2" xfId="10428" xr:uid="{00000000-0005-0000-0000-0000C61D0000}"/>
    <cellStyle name="Normal 13 2 2 2 2 2" xfId="10429" xr:uid="{00000000-0005-0000-0000-0000C71D0000}"/>
    <cellStyle name="Normal 13 2 2 2 2 2 2" xfId="25967" xr:uid="{F83FF931-FED0-4A56-A22A-70A2CC55316F}"/>
    <cellStyle name="Normal 13 2 2 2 2 2 2 2" xfId="40930" xr:uid="{E847970A-D7CD-4D69-9BBE-E93496B52FAF}"/>
    <cellStyle name="Normal 13 2 2 2 2 2 3" xfId="33335" xr:uid="{A527E8DB-5D58-455B-8EE3-53C3E980ED6C}"/>
    <cellStyle name="Normal 13 2 2 2 2 3" xfId="10430" xr:uid="{00000000-0005-0000-0000-0000C81D0000}"/>
    <cellStyle name="Normal 13 2 2 2 2 3 2" xfId="25968" xr:uid="{89C7808A-0693-4905-8E62-5A527D34F4AB}"/>
    <cellStyle name="Normal 13 2 2 2 2 3 2 2" xfId="40931" xr:uid="{E7382BDC-93D2-43DD-AB19-8575A1039780}"/>
    <cellStyle name="Normal 13 2 2 2 2 3 3" xfId="33336" xr:uid="{C6F90578-CF03-4F9A-AB80-2F3CEA78F3B6}"/>
    <cellStyle name="Normal 13 2 2 2 2 4" xfId="25966" xr:uid="{A1901ACA-12C4-487E-B55F-5E7DD6BCD91C}"/>
    <cellStyle name="Normal 13 2 2 2 2 4 2" xfId="40929" xr:uid="{F2FD3884-741D-432D-967C-4FB41FDB4D5A}"/>
    <cellStyle name="Normal 13 2 2 2 2 5" xfId="33334" xr:uid="{1434B249-D744-4FCF-AE7A-407B73C89993}"/>
    <cellStyle name="Normal 13 2 2 2 3" xfId="10431" xr:uid="{00000000-0005-0000-0000-0000C91D0000}"/>
    <cellStyle name="Normal 13 2 2 2 3 2" xfId="25969" xr:uid="{D77EAB2E-5121-450B-BB31-673DCF017F2F}"/>
    <cellStyle name="Normal 13 2 2 2 3 2 2" xfId="40932" xr:uid="{444D999E-1A25-4B4C-A631-EC0CE7EA1EA5}"/>
    <cellStyle name="Normal 13 2 2 2 3 3" xfId="33337" xr:uid="{5EBE4EFC-C1D8-4ECE-8CDC-6B0044853C24}"/>
    <cellStyle name="Normal 13 2 2 2 4" xfId="10432" xr:uid="{00000000-0005-0000-0000-0000CA1D0000}"/>
    <cellStyle name="Normal 13 2 2 2 4 2" xfId="25970" xr:uid="{42A858D6-3996-4C57-A32C-F26FBCCE1C10}"/>
    <cellStyle name="Normal 13 2 2 2 4 2 2" xfId="40933" xr:uid="{3D723DBF-5083-45CB-9350-585C338D2407}"/>
    <cellStyle name="Normal 13 2 2 2 4 3" xfId="33338" xr:uid="{5CCA5526-651D-4CDC-BB3D-C7F96D510DB7}"/>
    <cellStyle name="Normal 13 2 2 2 5" xfId="25965" xr:uid="{3A64522B-63FE-4425-9757-3209D8595D22}"/>
    <cellStyle name="Normal 13 2 2 2 5 2" xfId="40928" xr:uid="{CFEFE9B3-513A-47FD-9B56-701C1D19A9E0}"/>
    <cellStyle name="Normal 13 2 2 2 6" xfId="33333" xr:uid="{8516EA3C-C3EE-4E27-950F-6BF15060D231}"/>
    <cellStyle name="Normal 13 2 2 3" xfId="10433" xr:uid="{00000000-0005-0000-0000-0000CB1D0000}"/>
    <cellStyle name="Normal 13 2 2 3 2" xfId="10434" xr:uid="{00000000-0005-0000-0000-0000CC1D0000}"/>
    <cellStyle name="Normal 13 2 2 3 2 2" xfId="25972" xr:uid="{E9D268D2-C28D-4451-B2ED-E84E18E68F20}"/>
    <cellStyle name="Normal 13 2 2 3 2 2 2" xfId="40935" xr:uid="{C494CBAE-48C0-4EBD-8666-DD517FDE8E50}"/>
    <cellStyle name="Normal 13 2 2 3 2 3" xfId="33340" xr:uid="{D519BF1D-0361-4A6B-B19E-60A3A134EF07}"/>
    <cellStyle name="Normal 13 2 2 3 3" xfId="10435" xr:uid="{00000000-0005-0000-0000-0000CD1D0000}"/>
    <cellStyle name="Normal 13 2 2 3 3 2" xfId="25973" xr:uid="{9A37FA46-C538-4AAA-BCAF-217BEF57F334}"/>
    <cellStyle name="Normal 13 2 2 3 3 2 2" xfId="40936" xr:uid="{36DC0406-01D5-4E48-8D64-57E205857059}"/>
    <cellStyle name="Normal 13 2 2 3 3 3" xfId="33341" xr:uid="{5A2A8B4F-D0E4-443F-8277-FA571C41AF7B}"/>
    <cellStyle name="Normal 13 2 2 3 4" xfId="25971" xr:uid="{D0E1948D-B3BA-42FF-8788-5A2235F9704A}"/>
    <cellStyle name="Normal 13 2 2 3 4 2" xfId="40934" xr:uid="{B6FBB4EF-B2E9-4C95-B2B6-74C1B000D5F8}"/>
    <cellStyle name="Normal 13 2 2 3 5" xfId="33339" xr:uid="{0980486A-0651-4372-9FC0-A56FE12D9B97}"/>
    <cellStyle name="Normal 13 2 2 4" xfId="10436" xr:uid="{00000000-0005-0000-0000-0000CE1D0000}"/>
    <cellStyle name="Normal 13 2 2 4 2" xfId="25974" xr:uid="{6EC25D0A-BC36-43EF-B598-E452427F1D21}"/>
    <cellStyle name="Normal 13 2 2 4 2 2" xfId="40937" xr:uid="{2406DF90-D445-4E11-BDBD-C785D7AB2717}"/>
    <cellStyle name="Normal 13 2 2 4 3" xfId="33342" xr:uid="{81EADD08-FBCD-4289-9781-A8A56F09F32A}"/>
    <cellStyle name="Normal 13 2 2 5" xfId="10437" xr:uid="{00000000-0005-0000-0000-0000CF1D0000}"/>
    <cellStyle name="Normal 13 2 2 5 2" xfId="25975" xr:uid="{00587684-B4D0-437A-BA7B-18F801093B12}"/>
    <cellStyle name="Normal 13 2 2 5 2 2" xfId="40938" xr:uid="{4764665C-8C8D-45EC-B4F0-847A29D435E0}"/>
    <cellStyle name="Normal 13 2 2 5 3" xfId="33343" xr:uid="{ED8A2436-6D8B-4BE0-93F7-991A4215AA7E}"/>
    <cellStyle name="Normal 13 2 2 6" xfId="10438" xr:uid="{00000000-0005-0000-0000-0000D01D0000}"/>
    <cellStyle name="Normal 13 2 2 7" xfId="25964" xr:uid="{F1F85C92-5934-4CD7-A82B-5FCBBFC4348D}"/>
    <cellStyle name="Normal 13 2 2 7 2" xfId="40927" xr:uid="{4CF92434-8E76-4EE0-957B-02D8BEDE49CA}"/>
    <cellStyle name="Normal 13 2 2 8" xfId="33332" xr:uid="{554D2B4E-89E7-4D14-A91A-F9B8434B6C77}"/>
    <cellStyle name="Normal 13 2 3" xfId="10439" xr:uid="{00000000-0005-0000-0000-0000D11D0000}"/>
    <cellStyle name="Normal 13 2 3 2" xfId="10440" xr:uid="{00000000-0005-0000-0000-0000D21D0000}"/>
    <cellStyle name="Normal 13 2 3 2 2" xfId="10441" xr:uid="{00000000-0005-0000-0000-0000D31D0000}"/>
    <cellStyle name="Normal 13 2 3 2 2 2" xfId="25978" xr:uid="{7E31861A-0D2B-4370-9463-886836C3CF7A}"/>
    <cellStyle name="Normal 13 2 3 2 2 2 2" xfId="40941" xr:uid="{AC5D20E5-E308-4B62-A66A-6D758ABA0BD6}"/>
    <cellStyle name="Normal 13 2 3 2 2 3" xfId="33346" xr:uid="{85968D31-80FE-4B02-A5EF-9B2E06C7506D}"/>
    <cellStyle name="Normal 13 2 3 2 3" xfId="10442" xr:uid="{00000000-0005-0000-0000-0000D41D0000}"/>
    <cellStyle name="Normal 13 2 3 2 3 2" xfId="25979" xr:uid="{48A2B7BE-43FB-4535-A424-766B74651BCB}"/>
    <cellStyle name="Normal 13 2 3 2 3 2 2" xfId="40942" xr:uid="{4ACDE945-BF53-45F9-9A8C-FFD6C36FD8BC}"/>
    <cellStyle name="Normal 13 2 3 2 3 3" xfId="33347" xr:uid="{315C6099-6BEC-4345-B468-3323535A162D}"/>
    <cellStyle name="Normal 13 2 3 2 4" xfId="25977" xr:uid="{1716EB53-8882-4A79-B001-9CC8CD335547}"/>
    <cellStyle name="Normal 13 2 3 2 4 2" xfId="40940" xr:uid="{614C1270-C1A8-4F81-BB06-4B55D9A76D8F}"/>
    <cellStyle name="Normal 13 2 3 2 5" xfId="33345" xr:uid="{16B1156F-7AF3-4059-A470-3FD6386EA48D}"/>
    <cellStyle name="Normal 13 2 3 3" xfId="10443" xr:uid="{00000000-0005-0000-0000-0000D51D0000}"/>
    <cellStyle name="Normal 13 2 3 3 2" xfId="25980" xr:uid="{D2EAF6E6-5698-4BF5-965F-E8783019D6C4}"/>
    <cellStyle name="Normal 13 2 3 3 2 2" xfId="40943" xr:uid="{70D808F0-B3B3-44A5-9CD0-23BBFD57E282}"/>
    <cellStyle name="Normal 13 2 3 3 3" xfId="33348" xr:uid="{3BA749AB-AD3D-4F81-8644-6A048CE95EFC}"/>
    <cellStyle name="Normal 13 2 3 4" xfId="10444" xr:uid="{00000000-0005-0000-0000-0000D61D0000}"/>
    <cellStyle name="Normal 13 2 3 4 2" xfId="25981" xr:uid="{361DDFFC-66CA-4F8D-B94B-B37159957B8F}"/>
    <cellStyle name="Normal 13 2 3 4 2 2" xfId="40944" xr:uid="{D2D82478-F228-43DA-B077-BEACEC635E7A}"/>
    <cellStyle name="Normal 13 2 3 4 3" xfId="33349" xr:uid="{75BA1703-4B65-4CAB-A6B7-07638D87929C}"/>
    <cellStyle name="Normal 13 2 3 5" xfId="25976" xr:uid="{947AF140-AFF2-4967-9978-8A58FD16480D}"/>
    <cellStyle name="Normal 13 2 3 5 2" xfId="40939" xr:uid="{81A4A093-D86C-4B3D-86A1-A924523E4C3B}"/>
    <cellStyle name="Normal 13 2 3 6" xfId="33344" xr:uid="{DCEEBBAB-9D23-4D99-9B40-F7CEFBE8B8D9}"/>
    <cellStyle name="Normal 13 2 4" xfId="10445" xr:uid="{00000000-0005-0000-0000-0000D71D0000}"/>
    <cellStyle name="Normal 13 2 5" xfId="10446" xr:uid="{00000000-0005-0000-0000-0000D81D0000}"/>
    <cellStyle name="Normal 13 2 5 2" xfId="10447" xr:uid="{00000000-0005-0000-0000-0000D91D0000}"/>
    <cellStyle name="Normal 13 2 5 3" xfId="25982" xr:uid="{FDAB56C2-9AEC-4A72-968D-19CBAF217538}"/>
    <cellStyle name="Normal 13 2 5 3 2" xfId="40945" xr:uid="{4D3902D2-F084-459F-BB58-B0312B778280}"/>
    <cellStyle name="Normal 13 2 5 4" xfId="33350" xr:uid="{5EAC106F-E5D0-420F-ACDA-67D1BFADF19B}"/>
    <cellStyle name="Normal 13 2 6" xfId="10448" xr:uid="{00000000-0005-0000-0000-0000DA1D0000}"/>
    <cellStyle name="Normal 13 2 6 2" xfId="25983" xr:uid="{007C027E-E752-422B-9137-E8E44D921678}"/>
    <cellStyle name="Normal 13 2 6 2 2" xfId="40946" xr:uid="{9A1788D0-34CB-4FCD-AD87-A4E7DE64EB23}"/>
    <cellStyle name="Normal 13 2 6 3" xfId="33351" xr:uid="{D8C25AAA-85A6-4D60-BD13-3D9033C8DB2A}"/>
    <cellStyle name="Normal 13 3" xfId="10449" xr:uid="{00000000-0005-0000-0000-0000DB1D0000}"/>
    <cellStyle name="Normal 13 3 2" xfId="10450" xr:uid="{00000000-0005-0000-0000-0000DC1D0000}"/>
    <cellStyle name="Normal 13 3 3" xfId="10451" xr:uid="{00000000-0005-0000-0000-0000DD1D0000}"/>
    <cellStyle name="Normal 13 4" xfId="10452" xr:uid="{00000000-0005-0000-0000-0000DE1D0000}"/>
    <cellStyle name="Normal 13 4 2" xfId="10453" xr:uid="{00000000-0005-0000-0000-0000DF1D0000}"/>
    <cellStyle name="Normal 13 4 2 2" xfId="10454" xr:uid="{00000000-0005-0000-0000-0000E01D0000}"/>
    <cellStyle name="Normal 13 4 2 2 2" xfId="10455" xr:uid="{00000000-0005-0000-0000-0000E11D0000}"/>
    <cellStyle name="Normal 13 4 2 2 2 2" xfId="25987" xr:uid="{473C4E63-FA2C-4ACD-A4FC-24935980414B}"/>
    <cellStyle name="Normal 13 4 2 2 2 2 2" xfId="40950" xr:uid="{502B8627-2ABD-4353-A665-56E7F29E88DB}"/>
    <cellStyle name="Normal 13 4 2 2 2 3" xfId="33355" xr:uid="{8ED0FF48-F3A9-48B0-A876-60A968AF32A4}"/>
    <cellStyle name="Normal 13 4 2 2 3" xfId="10456" xr:uid="{00000000-0005-0000-0000-0000E21D0000}"/>
    <cellStyle name="Normal 13 4 2 2 3 2" xfId="25988" xr:uid="{799FF848-032A-425F-A718-4C74033B2B52}"/>
    <cellStyle name="Normal 13 4 2 2 3 2 2" xfId="40951" xr:uid="{00DF96D2-D11C-4BD2-96F6-60BF35A04387}"/>
    <cellStyle name="Normal 13 4 2 2 3 3" xfId="33356" xr:uid="{B892F3FA-5B9B-4974-B2BF-10B10087D8DA}"/>
    <cellStyle name="Normal 13 4 2 2 4" xfId="25986" xr:uid="{BE7588A7-DAA9-4149-BAC2-1A07A87C7D0A}"/>
    <cellStyle name="Normal 13 4 2 2 4 2" xfId="40949" xr:uid="{3B9AC930-A894-41C0-8F1E-3CAAAA0623A4}"/>
    <cellStyle name="Normal 13 4 2 2 5" xfId="33354" xr:uid="{185779A2-89E7-4665-A2A2-ECE35BC98EEE}"/>
    <cellStyle name="Normal 13 4 2 3" xfId="10457" xr:uid="{00000000-0005-0000-0000-0000E31D0000}"/>
    <cellStyle name="Normal 13 4 2 3 2" xfId="25989" xr:uid="{B3AEDA49-536A-43CE-A12F-8A5587E33AE2}"/>
    <cellStyle name="Normal 13 4 2 3 2 2" xfId="40952" xr:uid="{C4579684-608F-4B8D-9FEB-51EBD6F9D9DB}"/>
    <cellStyle name="Normal 13 4 2 3 3" xfId="33357" xr:uid="{3462DFB0-F6F0-420E-9EE5-8F6B4F18C4AD}"/>
    <cellStyle name="Normal 13 4 2 4" xfId="10458" xr:uid="{00000000-0005-0000-0000-0000E41D0000}"/>
    <cellStyle name="Normal 13 4 2 4 2" xfId="25990" xr:uid="{D96376AD-64CE-480B-8306-9A543C24F279}"/>
    <cellStyle name="Normal 13 4 2 4 2 2" xfId="40953" xr:uid="{6A28E32B-E89F-4006-829D-898D10F48881}"/>
    <cellStyle name="Normal 13 4 2 4 3" xfId="33358" xr:uid="{7143D5B1-2C25-4080-B5EC-9F99384CAAEE}"/>
    <cellStyle name="Normal 13 4 2 5" xfId="25985" xr:uid="{DCCF75BA-4AF3-47D3-8F36-E86CDE68ACC7}"/>
    <cellStyle name="Normal 13 4 2 5 2" xfId="40948" xr:uid="{1A623FFC-CF8B-4479-A19C-BFC28F7A9CD3}"/>
    <cellStyle name="Normal 13 4 2 6" xfId="33353" xr:uid="{62BD7793-95A5-4618-9A8F-FD9AC106A3C8}"/>
    <cellStyle name="Normal 13 4 3" xfId="10459" xr:uid="{00000000-0005-0000-0000-0000E51D0000}"/>
    <cellStyle name="Normal 13 4 3 2" xfId="10460" xr:uid="{00000000-0005-0000-0000-0000E61D0000}"/>
    <cellStyle name="Normal 13 4 3 2 2" xfId="25992" xr:uid="{D20DB48A-0785-4FE5-82D1-5A45054717AC}"/>
    <cellStyle name="Normal 13 4 3 2 2 2" xfId="40955" xr:uid="{81B31975-2BB3-4A05-B118-DF733EE1E3F2}"/>
    <cellStyle name="Normal 13 4 3 2 3" xfId="33360" xr:uid="{D9B142E0-1359-4DF6-B580-DABC2E1C7676}"/>
    <cellStyle name="Normal 13 4 3 3" xfId="10461" xr:uid="{00000000-0005-0000-0000-0000E71D0000}"/>
    <cellStyle name="Normal 13 4 3 3 2" xfId="25993" xr:uid="{41EFF79A-3805-46FD-BB26-3F9450B38E9D}"/>
    <cellStyle name="Normal 13 4 3 3 2 2" xfId="40956" xr:uid="{9FB4A531-F844-45C4-96A1-6E6F81164D1D}"/>
    <cellStyle name="Normal 13 4 3 3 3" xfId="33361" xr:uid="{DC48137F-CCB5-45AF-9912-C88887584E5B}"/>
    <cellStyle name="Normal 13 4 3 4" xfId="25991" xr:uid="{E2449D46-A718-44F7-8BAB-59330823E2F8}"/>
    <cellStyle name="Normal 13 4 3 4 2" xfId="40954" xr:uid="{1F4FD111-DE08-4C8C-AFC7-2D61C0F30F05}"/>
    <cellStyle name="Normal 13 4 3 5" xfId="33359" xr:uid="{121B5415-059C-425F-AB42-6F3677E1EE33}"/>
    <cellStyle name="Normal 13 4 4" xfId="10462" xr:uid="{00000000-0005-0000-0000-0000E81D0000}"/>
    <cellStyle name="Normal 13 4 4 2" xfId="25994" xr:uid="{5761EB47-5CED-46E3-8156-AB3670A7421B}"/>
    <cellStyle name="Normal 13 4 4 2 2" xfId="40957" xr:uid="{F8565211-3E61-4A55-BCEF-0D58CA6D444D}"/>
    <cellStyle name="Normal 13 4 4 3" xfId="33362" xr:uid="{69240EBB-FE9B-4A6C-9506-F2B6E2B9D35B}"/>
    <cellStyle name="Normal 13 4 5" xfId="10463" xr:uid="{00000000-0005-0000-0000-0000E91D0000}"/>
    <cellStyle name="Normal 13 4 5 2" xfId="25995" xr:uid="{78113917-5965-4051-9974-ABE7680579B8}"/>
    <cellStyle name="Normal 13 4 5 2 2" xfId="40958" xr:uid="{6CAED715-923C-479A-AF16-200AA291D21B}"/>
    <cellStyle name="Normal 13 4 5 3" xfId="33363" xr:uid="{5BA8A34D-D63A-4E90-B387-E5344E5C94EB}"/>
    <cellStyle name="Normal 13 4 6" xfId="25984" xr:uid="{23D345C0-3915-4D84-B039-111AF425F47B}"/>
    <cellStyle name="Normal 13 4 6 2" xfId="40947" xr:uid="{8D4B27A3-44AD-4640-B283-EC2B0625ACA3}"/>
    <cellStyle name="Normal 13 4 7" xfId="33352" xr:uid="{379D06E3-15AD-4833-B653-C644ACE2549D}"/>
    <cellStyle name="Normal 13 5" xfId="10464" xr:uid="{00000000-0005-0000-0000-0000EA1D0000}"/>
    <cellStyle name="Normal 13 5 2" xfId="10465" xr:uid="{00000000-0005-0000-0000-0000EB1D0000}"/>
    <cellStyle name="Normal 13 5 3" xfId="10466" xr:uid="{00000000-0005-0000-0000-0000EC1D0000}"/>
    <cellStyle name="Normal 13 6" xfId="10467" xr:uid="{00000000-0005-0000-0000-0000ED1D0000}"/>
    <cellStyle name="Normal 13 6 2" xfId="10468" xr:uid="{00000000-0005-0000-0000-0000EE1D0000}"/>
    <cellStyle name="Normal 13 6 2 2" xfId="10469" xr:uid="{00000000-0005-0000-0000-0000EF1D0000}"/>
    <cellStyle name="Normal 13 6 2 2 2" xfId="25998" xr:uid="{81E55064-88BB-44E4-89CD-14DA5A9F0677}"/>
    <cellStyle name="Normal 13 6 2 2 2 2" xfId="40961" xr:uid="{F48892D3-0E02-44E5-A0C0-709EC40B1DEB}"/>
    <cellStyle name="Normal 13 6 2 2 3" xfId="33366" xr:uid="{5AE3B99D-7334-44BA-A154-A5C0E7E05E65}"/>
    <cellStyle name="Normal 13 6 2 3" xfId="10470" xr:uid="{00000000-0005-0000-0000-0000F01D0000}"/>
    <cellStyle name="Normal 13 6 2 3 2" xfId="25999" xr:uid="{3ACAA154-6471-458B-B93F-9CBD9C335110}"/>
    <cellStyle name="Normal 13 6 2 3 2 2" xfId="40962" xr:uid="{56E72525-8565-437F-AB90-C8CACB490DA7}"/>
    <cellStyle name="Normal 13 6 2 3 3" xfId="33367" xr:uid="{446A46A8-0EF5-4C72-A0B9-6CF6C7EA4C35}"/>
    <cellStyle name="Normal 13 6 2 4" xfId="25997" xr:uid="{2A0B7269-6FF3-4BD6-8473-215D7C08BB41}"/>
    <cellStyle name="Normal 13 6 2 4 2" xfId="40960" xr:uid="{4D4EDB3A-90E7-43B3-ACA2-A3B59BA5BB03}"/>
    <cellStyle name="Normal 13 6 2 5" xfId="33365" xr:uid="{507BE313-449E-4924-B4CC-E6088751AC8B}"/>
    <cellStyle name="Normal 13 6 3" xfId="10471" xr:uid="{00000000-0005-0000-0000-0000F11D0000}"/>
    <cellStyle name="Normal 13 6 3 2" xfId="26000" xr:uid="{0D9D7C8E-110A-4A82-9026-B4A9C75DD812}"/>
    <cellStyle name="Normal 13 6 3 2 2" xfId="40963" xr:uid="{9FC94B93-C4BD-459A-B3DD-B734B93D8370}"/>
    <cellStyle name="Normal 13 6 3 3" xfId="33368" xr:uid="{E96BA0E5-3197-4CDE-A708-2BE5E0A09252}"/>
    <cellStyle name="Normal 13 6 4" xfId="10472" xr:uid="{00000000-0005-0000-0000-0000F21D0000}"/>
    <cellStyle name="Normal 13 6 4 2" xfId="26001" xr:uid="{082355F8-68E1-4792-98F2-33B61C6D94C7}"/>
    <cellStyle name="Normal 13 6 4 2 2" xfId="40964" xr:uid="{3BECA221-D65B-4E82-B9D0-02484E3E56E3}"/>
    <cellStyle name="Normal 13 6 4 3" xfId="33369" xr:uid="{7202BC10-EB9C-43D1-B184-544EDFFCF7F6}"/>
    <cellStyle name="Normal 13 6 5" xfId="25996" xr:uid="{1C04F7C8-56F7-49A2-8D06-0190707DD46E}"/>
    <cellStyle name="Normal 13 6 5 2" xfId="40959" xr:uid="{D96C1F3A-B345-4544-A4D0-787701698ACA}"/>
    <cellStyle name="Normal 13 6 6" xfId="33364" xr:uid="{BA8C3819-12C6-479F-9861-88292303458B}"/>
    <cellStyle name="Normal 13 7" xfId="10473" xr:uid="{00000000-0005-0000-0000-0000F31D0000}"/>
    <cellStyle name="Normal 13 7 2" xfId="10474" xr:uid="{00000000-0005-0000-0000-0000F41D0000}"/>
    <cellStyle name="Normal 13 7 2 2" xfId="10475" xr:uid="{00000000-0005-0000-0000-0000F51D0000}"/>
    <cellStyle name="Normal 13 7 2 2 2" xfId="26004" xr:uid="{FF58F20B-B1B2-43FF-A383-C454AA80FE7D}"/>
    <cellStyle name="Normal 13 7 2 2 2 2" xfId="40967" xr:uid="{4CBE2805-DD77-437A-9B84-F7B53367FE1C}"/>
    <cellStyle name="Normal 13 7 2 2 3" xfId="33372" xr:uid="{BBC84980-CE4A-4636-84E5-45E25A88F6CC}"/>
    <cellStyle name="Normal 13 7 2 3" xfId="10476" xr:uid="{00000000-0005-0000-0000-0000F61D0000}"/>
    <cellStyle name="Normal 13 7 2 3 2" xfId="26005" xr:uid="{4F6BF44B-8C94-44AD-B974-1CBCD4300679}"/>
    <cellStyle name="Normal 13 7 2 3 2 2" xfId="40968" xr:uid="{5EA45E6E-56F4-40F5-A6DB-DBB3F54EAF7D}"/>
    <cellStyle name="Normal 13 7 2 3 3" xfId="33373" xr:uid="{8681627C-4078-48F0-80E7-5FD482E99C96}"/>
    <cellStyle name="Normal 13 7 2 4" xfId="26003" xr:uid="{90E3AB94-42F6-400C-9C1F-B4BF52FE0B29}"/>
    <cellStyle name="Normal 13 7 2 4 2" xfId="40966" xr:uid="{F9E947CF-42CE-4116-9FF8-4BF2577CE510}"/>
    <cellStyle name="Normal 13 7 2 5" xfId="33371" xr:uid="{8CECF35E-2DF9-4A97-8CEE-B5D17FB479A6}"/>
    <cellStyle name="Normal 13 7 3" xfId="10477" xr:uid="{00000000-0005-0000-0000-0000F71D0000}"/>
    <cellStyle name="Normal 13 7 3 2" xfId="26006" xr:uid="{41A9C291-5CBE-4A77-A560-F72429531959}"/>
    <cellStyle name="Normal 13 7 3 2 2" xfId="40969" xr:uid="{243497F5-D89F-42F7-AA76-D96C0B3D6B23}"/>
    <cellStyle name="Normal 13 7 3 3" xfId="33374" xr:uid="{C90EE21A-CCE8-43AE-AB24-1C226C60EA6A}"/>
    <cellStyle name="Normal 13 7 4" xfId="10478" xr:uid="{00000000-0005-0000-0000-0000F81D0000}"/>
    <cellStyle name="Normal 13 7 4 2" xfId="26007" xr:uid="{96CB3783-4BD7-435A-AA04-E0154F61DDE8}"/>
    <cellStyle name="Normal 13 7 4 2 2" xfId="40970" xr:uid="{D3847519-759D-42C1-9284-60C3ABB9E00E}"/>
    <cellStyle name="Normal 13 7 4 3" xfId="33375" xr:uid="{31E6554D-8CB3-4527-838B-36036FFF7486}"/>
    <cellStyle name="Normal 13 7 5" xfId="26002" xr:uid="{03358FE0-09F6-40A8-8912-2A136BB62EB5}"/>
    <cellStyle name="Normal 13 7 5 2" xfId="40965" xr:uid="{8A293C34-04ED-4A5F-AF14-F7C7486B250A}"/>
    <cellStyle name="Normal 13 7 6" xfId="33370" xr:uid="{A3C3F3DB-FFEB-4938-8714-5A523D6F5F63}"/>
    <cellStyle name="Normal 13 8" xfId="10479" xr:uid="{00000000-0005-0000-0000-0000F91D0000}"/>
    <cellStyle name="Normal 13 8 2" xfId="10480" xr:uid="{00000000-0005-0000-0000-0000FA1D0000}"/>
    <cellStyle name="Normal 13 8 3" xfId="10481" xr:uid="{00000000-0005-0000-0000-0000FB1D0000}"/>
    <cellStyle name="Normal 13 9" xfId="10482" xr:uid="{00000000-0005-0000-0000-0000FC1D0000}"/>
    <cellStyle name="Normal 13 9 2" xfId="10483" xr:uid="{00000000-0005-0000-0000-0000FD1D0000}"/>
    <cellStyle name="Normal 13 9 2 2" xfId="26009" xr:uid="{14660781-9276-4BCD-84E3-95068AF66255}"/>
    <cellStyle name="Normal 13 9 2 2 2" xfId="40972" xr:uid="{7F367EC2-9F3B-4D00-BFD0-762AD644556F}"/>
    <cellStyle name="Normal 13 9 2 3" xfId="33377" xr:uid="{2922767B-6C08-4D21-B4DA-DE6301F06F86}"/>
    <cellStyle name="Normal 13 9 3" xfId="10484" xr:uid="{00000000-0005-0000-0000-0000FE1D0000}"/>
    <cellStyle name="Normal 13 9 3 2" xfId="26010" xr:uid="{5ABE06F9-9942-4DA6-94D0-335A9D26E822}"/>
    <cellStyle name="Normal 13 9 3 2 2" xfId="40973" xr:uid="{3441CED2-6C8B-48A9-B6D0-D4840B9F8ED5}"/>
    <cellStyle name="Normal 13 9 3 3" xfId="33378" xr:uid="{AF8A5B86-EF1B-40BA-AB41-E48B519AD74C}"/>
    <cellStyle name="Normal 13 9 4" xfId="26008" xr:uid="{14A83438-0597-4A42-A85B-53C5E3D1644E}"/>
    <cellStyle name="Normal 13 9 4 2" xfId="40971" xr:uid="{EE2B0105-270C-4C05-875E-1B8EC5408826}"/>
    <cellStyle name="Normal 13 9 5" xfId="33376" xr:uid="{EF102E2E-00AB-4A43-BF28-D6882E3A695D}"/>
    <cellStyle name="Normal 130" xfId="10485" xr:uid="{00000000-0005-0000-0000-0000FF1D0000}"/>
    <cellStyle name="Normal 130 2" xfId="10486" xr:uid="{00000000-0005-0000-0000-0000001E0000}"/>
    <cellStyle name="Normal 130 2 2" xfId="26011" xr:uid="{640C6B7F-720F-4F12-B949-2F6BE23FE8CF}"/>
    <cellStyle name="Normal 130 2 2 2" xfId="40974" xr:uid="{7BFE9FC5-4DF6-4CF3-9E83-3012C3F0EAD6}"/>
    <cellStyle name="Normal 130 2 3" xfId="33379" xr:uid="{2F539F6E-DB8D-4434-ABB1-AF79D471F195}"/>
    <cellStyle name="Normal 131" xfId="5282" xr:uid="{00000000-0005-0000-0000-0000011E0000}"/>
    <cellStyle name="Normal 131 2" xfId="10487" xr:uid="{00000000-0005-0000-0000-0000021E0000}"/>
    <cellStyle name="Normal 131 2 2" xfId="26012" xr:uid="{A90AD96B-755D-4ACD-BD8E-A972D411CDAE}"/>
    <cellStyle name="Normal 131 2 2 2" xfId="40975" xr:uid="{3EA6030D-5CC5-4FD7-9950-EE1AA2FEDB79}"/>
    <cellStyle name="Normal 131 2 3" xfId="33380" xr:uid="{FF17F9DD-6F63-4317-AD91-1B173137039E}"/>
    <cellStyle name="Normal 132" xfId="10488" xr:uid="{00000000-0005-0000-0000-0000031E0000}"/>
    <cellStyle name="Normal 132 2" xfId="10489" xr:uid="{00000000-0005-0000-0000-0000041E0000}"/>
    <cellStyle name="Normal 132 2 2" xfId="26013" xr:uid="{4FF1224F-6BEE-4010-9DE6-B07360D07BB1}"/>
    <cellStyle name="Normal 132 2 2 2" xfId="40976" xr:uid="{0068CD18-A036-4751-84E9-62B35E3A6865}"/>
    <cellStyle name="Normal 132 2 3" xfId="33381" xr:uid="{917565F8-FE1C-4459-8D7F-02991DBB01E0}"/>
    <cellStyle name="Normal 133" xfId="5281" xr:uid="{00000000-0005-0000-0000-0000051E0000}"/>
    <cellStyle name="Normal 133 2" xfId="10490" xr:uid="{00000000-0005-0000-0000-0000061E0000}"/>
    <cellStyle name="Normal 133 2 2" xfId="26014" xr:uid="{684EE4ED-EC7D-4F99-B574-F20DEAFE1DEC}"/>
    <cellStyle name="Normal 133 2 2 2" xfId="40977" xr:uid="{40F3A4F6-98B7-43AF-98A1-08A5A7961D3C}"/>
    <cellStyle name="Normal 133 2 3" xfId="33382" xr:uid="{E3E28085-4113-4862-AEA1-0295E388A6BB}"/>
    <cellStyle name="Normal 134" xfId="10491" xr:uid="{00000000-0005-0000-0000-0000071E0000}"/>
    <cellStyle name="Normal 134 2" xfId="10492" xr:uid="{00000000-0005-0000-0000-0000081E0000}"/>
    <cellStyle name="Normal 134 2 2" xfId="26015" xr:uid="{087CC667-9A2F-4948-888B-348E2F66839E}"/>
    <cellStyle name="Normal 134 2 2 2" xfId="40978" xr:uid="{91C44E70-16B3-4F42-8743-69363F8F494A}"/>
    <cellStyle name="Normal 134 2 3" xfId="33383" xr:uid="{49B2A87A-7C05-4FA8-9250-2304F989EC44}"/>
    <cellStyle name="Normal 135" xfId="10493" xr:uid="{00000000-0005-0000-0000-0000091E0000}"/>
    <cellStyle name="Normal 135 2" xfId="10494" xr:uid="{00000000-0005-0000-0000-00000A1E0000}"/>
    <cellStyle name="Normal 135 2 2" xfId="26016" xr:uid="{B1321870-19F4-4FFF-87C8-81F38627D1AF}"/>
    <cellStyle name="Normal 135 2 2 2" xfId="40979" xr:uid="{283F0D9F-913F-4F12-8866-9729558FA641}"/>
    <cellStyle name="Normal 135 2 3" xfId="33384" xr:uid="{0EED3125-EADA-4FC7-BDCF-0220F38DC631}"/>
    <cellStyle name="Normal 136" xfId="5280" xr:uid="{00000000-0005-0000-0000-00000B1E0000}"/>
    <cellStyle name="Normal 136 2" xfId="10495" xr:uid="{00000000-0005-0000-0000-00000C1E0000}"/>
    <cellStyle name="Normal 136 2 2" xfId="26017" xr:uid="{A353D48D-09C9-4CAF-8584-43E3FCD9C23D}"/>
    <cellStyle name="Normal 136 2 2 2" xfId="40980" xr:uid="{253E8140-069E-409D-9C4A-258485BA7E3D}"/>
    <cellStyle name="Normal 136 2 3" xfId="33385" xr:uid="{0864D328-D57E-4ADD-97D2-227654A625F9}"/>
    <cellStyle name="Normal 137" xfId="10496" xr:uid="{00000000-0005-0000-0000-00000D1E0000}"/>
    <cellStyle name="Normal 137 2" xfId="10497" xr:uid="{00000000-0005-0000-0000-00000E1E0000}"/>
    <cellStyle name="Normal 137 2 2" xfId="26018" xr:uid="{C62337BC-544B-43E0-9F7D-69758A0BC0A7}"/>
    <cellStyle name="Normal 137 2 2 2" xfId="40981" xr:uid="{26B07EB3-4827-4F89-95D4-5AADD195EDEC}"/>
    <cellStyle name="Normal 137 2 3" xfId="33386" xr:uid="{78E47487-4230-414B-AEA8-09A15478F417}"/>
    <cellStyle name="Normal 138" xfId="5279" xr:uid="{00000000-0005-0000-0000-00000F1E0000}"/>
    <cellStyle name="Normal 138 2" xfId="10498" xr:uid="{00000000-0005-0000-0000-0000101E0000}"/>
    <cellStyle name="Normal 138 2 2" xfId="26019" xr:uid="{7C7C1271-6B4D-4334-BCF4-A9E5721B8B9B}"/>
    <cellStyle name="Normal 138 2 2 2" xfId="40982" xr:uid="{DEBAF06E-D25D-4D6E-8E02-6BEBAFCE79AA}"/>
    <cellStyle name="Normal 138 2 3" xfId="33387" xr:uid="{4511DB34-5CED-4AC4-9D80-EAA75813C359}"/>
    <cellStyle name="Normal 139" xfId="5278" xr:uid="{00000000-0005-0000-0000-0000111E0000}"/>
    <cellStyle name="Normal 139 2" xfId="10499" xr:uid="{00000000-0005-0000-0000-0000121E0000}"/>
    <cellStyle name="Normal 139 2 2" xfId="26020" xr:uid="{CBBA44DA-4BF8-471F-8684-D75A860323BE}"/>
    <cellStyle name="Normal 139 2 2 2" xfId="40983" xr:uid="{54EE629B-6DA1-453F-9FA6-7C567303E538}"/>
    <cellStyle name="Normal 139 2 3" xfId="33388" xr:uid="{BBD3155E-34E7-43A4-B4EE-3AEA408B169E}"/>
    <cellStyle name="Normal 14" xfId="607" xr:uid="{00000000-0005-0000-0000-0000F5010000}"/>
    <cellStyle name="Normal 14 2" xfId="608" xr:uid="{00000000-0005-0000-0000-0000F6010000}"/>
    <cellStyle name="Normal 14 2 2" xfId="10500" xr:uid="{00000000-0005-0000-0000-0000151E0000}"/>
    <cellStyle name="Normal 14 2 2 2" xfId="10501" xr:uid="{00000000-0005-0000-0000-0000161E0000}"/>
    <cellStyle name="Normal 14 2 2 3" xfId="26021" xr:uid="{F1517571-F3BF-4F5E-B899-BF97CEB334CB}"/>
    <cellStyle name="Normal 14 2 2 3 2" xfId="40984" xr:uid="{389EEE95-F054-46EE-A294-34CC98A637B9}"/>
    <cellStyle name="Normal 14 2 2 4" xfId="33389" xr:uid="{6BC1A0A9-77A8-440F-A1ED-CCA161CB5D3A}"/>
    <cellStyle name="Normal 14 2 3" xfId="10502" xr:uid="{00000000-0005-0000-0000-0000171E0000}"/>
    <cellStyle name="Normal 14 2 4" xfId="10503" xr:uid="{00000000-0005-0000-0000-0000181E0000}"/>
    <cellStyle name="Normal 14 2 5" xfId="10504" xr:uid="{00000000-0005-0000-0000-0000191E0000}"/>
    <cellStyle name="Normal 14 2 5 2" xfId="26022" xr:uid="{E3AAD0E2-C6D9-4D42-8CDD-4C71EF435C0B}"/>
    <cellStyle name="Normal 14 2 5 2 2" xfId="40985" xr:uid="{C7D48E09-EFF0-4C48-A46A-4B9FE976007F}"/>
    <cellStyle name="Normal 14 2 5 3" xfId="33390" xr:uid="{0896016B-495F-4CBA-A5F5-8AB5D9668441}"/>
    <cellStyle name="Normal 14 2 6" xfId="5388" xr:uid="{00000000-0005-0000-0000-0000141E0000}"/>
    <cellStyle name="Normal 14 3" xfId="10505" xr:uid="{00000000-0005-0000-0000-00001A1E0000}"/>
    <cellStyle name="Normal 14 3 2" xfId="10506" xr:uid="{00000000-0005-0000-0000-00001B1E0000}"/>
    <cellStyle name="Normal 14 3 2 2" xfId="10507" xr:uid="{00000000-0005-0000-0000-00001C1E0000}"/>
    <cellStyle name="Normal 14 3 3" xfId="10508" xr:uid="{00000000-0005-0000-0000-00001D1E0000}"/>
    <cellStyle name="Normal 14 3 3 2" xfId="26023" xr:uid="{3E4418C7-7A93-4A98-B937-32913CE7FD82}"/>
    <cellStyle name="Normal 14 3 3 2 2" xfId="40986" xr:uid="{31D027B6-3C22-4AA1-9E2E-4D956A8C3816}"/>
    <cellStyle name="Normal 14 3 3 3" xfId="33391" xr:uid="{A728933B-8C69-4502-96F2-FDC3BB090F6D}"/>
    <cellStyle name="Normal 14 4" xfId="10509" xr:uid="{00000000-0005-0000-0000-00001E1E0000}"/>
    <cellStyle name="Normal 14 5" xfId="10510" xr:uid="{00000000-0005-0000-0000-00001F1E0000}"/>
    <cellStyle name="Normal 14 5 2" xfId="10511" xr:uid="{00000000-0005-0000-0000-0000201E0000}"/>
    <cellStyle name="Normal 14 5 2 2" xfId="26025" xr:uid="{61B1770F-9DEB-47D1-86A4-2DB95E92A5F2}"/>
    <cellStyle name="Normal 14 5 2 2 2" xfId="40988" xr:uid="{B0F5A9D8-1ADE-4267-936C-F41CDF58D1B2}"/>
    <cellStyle name="Normal 14 5 2 3" xfId="33393" xr:uid="{2467E917-30CC-479C-8A77-71B5FB9BE3C7}"/>
    <cellStyle name="Normal 14 5 3" xfId="10512" xr:uid="{00000000-0005-0000-0000-0000211E0000}"/>
    <cellStyle name="Normal 14 5 3 2" xfId="26026" xr:uid="{8BFD6500-AC83-42ED-8EEE-1E39CE3F6528}"/>
    <cellStyle name="Normal 14 5 3 2 2" xfId="40989" xr:uid="{58E3C45E-6657-465E-99CE-D8F94D8DFBD9}"/>
    <cellStyle name="Normal 14 5 3 3" xfId="33394" xr:uid="{86210696-6857-48F9-9DBB-FA4A88F23C64}"/>
    <cellStyle name="Normal 14 5 4" xfId="26024" xr:uid="{82C617AE-43B3-406D-9CF1-52F04430908E}"/>
    <cellStyle name="Normal 14 5 4 2" xfId="40987" xr:uid="{866DB776-9D63-4DFD-A319-50467C02E4FC}"/>
    <cellStyle name="Normal 14 5 5" xfId="33392" xr:uid="{8E812B15-62AA-4665-AE65-4958AAC02C30}"/>
    <cellStyle name="Normal 14 6" xfId="10513" xr:uid="{00000000-0005-0000-0000-0000221E0000}"/>
    <cellStyle name="Normal 14 6 2" xfId="26027" xr:uid="{B90BB740-09B7-4C96-90AC-B4ECE20F1152}"/>
    <cellStyle name="Normal 14 6 2 2" xfId="40990" xr:uid="{FC7F91BC-A3D3-4670-89FE-B403650E5EC4}"/>
    <cellStyle name="Normal 14 6 3" xfId="33395" xr:uid="{E78B2AB0-FD89-46D1-8C97-0558EAD466F6}"/>
    <cellStyle name="Normal 14 7" xfId="10514" xr:uid="{00000000-0005-0000-0000-0000231E0000}"/>
    <cellStyle name="Normal 14 7 2" xfId="26028" xr:uid="{669DDA32-40B9-4BC3-B382-64721C8DB952}"/>
    <cellStyle name="Normal 14 7 2 2" xfId="40991" xr:uid="{A07508B8-9E8C-4570-9B76-CB3CF771DD16}"/>
    <cellStyle name="Normal 14 7 3" xfId="33396" xr:uid="{219937A8-9822-4865-9F1C-075CD74EBAFB}"/>
    <cellStyle name="Normal 14_App b.3 Unspent_" xfId="609" xr:uid="{00000000-0005-0000-0000-0000F7010000}"/>
    <cellStyle name="Normal 140" xfId="5277" xr:uid="{00000000-0005-0000-0000-0000241E0000}"/>
    <cellStyle name="Normal 140 2" xfId="10515" xr:uid="{00000000-0005-0000-0000-0000251E0000}"/>
    <cellStyle name="Normal 140 2 2" xfId="26029" xr:uid="{ECF49C31-70E7-4B33-BB28-8DD7BEDE7D80}"/>
    <cellStyle name="Normal 140 2 2 2" xfId="40992" xr:uid="{36CD3E31-DB9B-41A4-9EE8-7B320F91DF30}"/>
    <cellStyle name="Normal 140 2 3" xfId="33397" xr:uid="{113F7F0B-EFC8-4750-A93B-C866E47587B2}"/>
    <cellStyle name="Normal 141" xfId="5276" xr:uid="{00000000-0005-0000-0000-0000261E0000}"/>
    <cellStyle name="Normal 141 2" xfId="10516" xr:uid="{00000000-0005-0000-0000-0000271E0000}"/>
    <cellStyle name="Normal 141 2 2" xfId="26030" xr:uid="{36DA777B-FC27-4082-AFC5-6EF13687630A}"/>
    <cellStyle name="Normal 141 2 2 2" xfId="40993" xr:uid="{6BB24FD1-098B-4CFC-829E-CE5E09433DCE}"/>
    <cellStyle name="Normal 141 2 3" xfId="33398" xr:uid="{B735F818-EB7E-4A86-8C67-FFA2123F93E6}"/>
    <cellStyle name="Normal 142" xfId="10517" xr:uid="{00000000-0005-0000-0000-0000281E0000}"/>
    <cellStyle name="Normal 142 2" xfId="10518" xr:uid="{00000000-0005-0000-0000-0000291E0000}"/>
    <cellStyle name="Normal 142 2 2" xfId="26031" xr:uid="{A2DB9C69-7FCC-471A-9B41-C54160DC0030}"/>
    <cellStyle name="Normal 142 2 2 2" xfId="40994" xr:uid="{78DD5582-84F1-4DD6-B06D-958A9A283A43}"/>
    <cellStyle name="Normal 142 2 3" xfId="33399" xr:uid="{FDE9C455-52E9-46B3-91BA-F2AAA2291A25}"/>
    <cellStyle name="Normal 143" xfId="10519" xr:uid="{00000000-0005-0000-0000-00002A1E0000}"/>
    <cellStyle name="Normal 143 2" xfId="10520" xr:uid="{00000000-0005-0000-0000-00002B1E0000}"/>
    <cellStyle name="Normal 143 2 2" xfId="26033" xr:uid="{B39E339D-6601-4B40-867B-BEDFEE3C1BD1}"/>
    <cellStyle name="Normal 143 2 2 2" xfId="40996" xr:uid="{A52438A5-3224-4D7A-A9E7-321BD00AC29B}"/>
    <cellStyle name="Normal 143 2 3" xfId="33401" xr:uid="{647B74B3-2B4F-4AA9-86A7-0CCAF487E989}"/>
    <cellStyle name="Normal 143 3" xfId="26032" xr:uid="{55A8689D-09F7-45AE-9C9F-5BED2245C32C}"/>
    <cellStyle name="Normal 143 3 2" xfId="40995" xr:uid="{03299E7C-C4BA-4600-AA84-88555A174528}"/>
    <cellStyle name="Normal 143 4" xfId="33400" xr:uid="{23B7BDDF-BCEF-4848-A9E5-42FE6B41F281}"/>
    <cellStyle name="Normal 144" xfId="10521" xr:uid="{00000000-0005-0000-0000-00002C1E0000}"/>
    <cellStyle name="Normal 144 2" xfId="10522" xr:uid="{00000000-0005-0000-0000-00002D1E0000}"/>
    <cellStyle name="Normal 144 2 2" xfId="26035" xr:uid="{8F8F6D96-FC30-43A5-8AA7-0CEF93D24066}"/>
    <cellStyle name="Normal 144 2 2 2" xfId="40998" xr:uid="{5F89D984-DEDE-40C8-BCAD-03D20560BB75}"/>
    <cellStyle name="Normal 144 2 3" xfId="33403" xr:uid="{6C48140B-4A06-4E76-8152-02286112D567}"/>
    <cellStyle name="Normal 144 3" xfId="26034" xr:uid="{A1B65B29-F7AD-464A-9A5E-CD2AC0C0E1A0}"/>
    <cellStyle name="Normal 144 3 2" xfId="40997" xr:uid="{CC7472E9-455B-4526-ADB1-D0BEB6443D4C}"/>
    <cellStyle name="Normal 144 4" xfId="33402" xr:uid="{DBEC6F92-CE77-4B68-9BA6-B21BF3F1DCD2}"/>
    <cellStyle name="Normal 145" xfId="10523" xr:uid="{00000000-0005-0000-0000-00002E1E0000}"/>
    <cellStyle name="Normal 145 2" xfId="10524" xr:uid="{00000000-0005-0000-0000-00002F1E0000}"/>
    <cellStyle name="Normal 145 2 2" xfId="26036" xr:uid="{2EA792ED-2021-4924-9C67-69FCB18E5A75}"/>
    <cellStyle name="Normal 145 2 2 2" xfId="40999" xr:uid="{50062AB8-9495-46FC-8C52-97373454114E}"/>
    <cellStyle name="Normal 145 2 3" xfId="33404" xr:uid="{4E200B06-C092-459F-976F-5EF707EFB29E}"/>
    <cellStyle name="Normal 146" xfId="5275" xr:uid="{00000000-0005-0000-0000-0000301E0000}"/>
    <cellStyle name="Normal 146 2" xfId="10525" xr:uid="{00000000-0005-0000-0000-0000311E0000}"/>
    <cellStyle name="Normal 146 2 2" xfId="26037" xr:uid="{DD2E26D8-DA78-499C-9078-ABB9E3D15068}"/>
    <cellStyle name="Normal 146 2 2 2" xfId="41000" xr:uid="{1880F416-E2C3-44D9-831C-EC9CBD62A3BE}"/>
    <cellStyle name="Normal 146 2 3" xfId="33405" xr:uid="{F55171D7-1DC9-4DC4-BF5E-7BDAAF141B96}"/>
    <cellStyle name="Normal 147" xfId="10526" xr:uid="{00000000-0005-0000-0000-0000321E0000}"/>
    <cellStyle name="Normal 147 2" xfId="10527" xr:uid="{00000000-0005-0000-0000-0000331E0000}"/>
    <cellStyle name="Normal 147 2 2" xfId="26038" xr:uid="{9547AEB0-56D3-4E35-A44E-E0B80B57B97F}"/>
    <cellStyle name="Normal 147 2 2 2" xfId="41001" xr:uid="{48321DB8-BAD5-4022-B7BF-1A3D136B466B}"/>
    <cellStyle name="Normal 147 2 3" xfId="33406" xr:uid="{8AC84A2B-A55C-4F09-9016-50E3196C5401}"/>
    <cellStyle name="Normal 148" xfId="10528" xr:uid="{00000000-0005-0000-0000-0000341E0000}"/>
    <cellStyle name="Normal 148 2" xfId="10529" xr:uid="{00000000-0005-0000-0000-0000351E0000}"/>
    <cellStyle name="Normal 148 2 2" xfId="26040" xr:uid="{3F234445-FE41-4AE3-A4DA-5A5C956E91C5}"/>
    <cellStyle name="Normal 148 2 2 2" xfId="41003" xr:uid="{8106F0BD-D8EF-418D-9695-F671372C5670}"/>
    <cellStyle name="Normal 148 2 3" xfId="33408" xr:uid="{164EC643-8943-470E-8B97-F268BD080B58}"/>
    <cellStyle name="Normal 148 3" xfId="26039" xr:uid="{343E3F8B-60BC-4A5C-81D5-8D187053AFD8}"/>
    <cellStyle name="Normal 148 3 2" xfId="41002" xr:uid="{B47851FF-167E-4661-8180-22B77DA3D661}"/>
    <cellStyle name="Normal 148 4" xfId="33407" xr:uid="{54DBE53E-136E-449A-AE24-47A55CB41E1E}"/>
    <cellStyle name="Normal 149" xfId="10530" xr:uid="{00000000-0005-0000-0000-0000361E0000}"/>
    <cellStyle name="Normal 149 2" xfId="26041" xr:uid="{276979F7-D3C9-425C-A5B3-F5B1E749D8C1}"/>
    <cellStyle name="Normal 149 2 2" xfId="41004" xr:uid="{DE208B9A-788D-4603-8FC9-4E46772392ED}"/>
    <cellStyle name="Normal 149 3" xfId="33409" xr:uid="{723AAA40-849B-4E16-A660-4AFEC860DC49}"/>
    <cellStyle name="Normal 15" xfId="610" xr:uid="{00000000-0005-0000-0000-0000F8010000}"/>
    <cellStyle name="Normal 15 10" xfId="5387" xr:uid="{00000000-0005-0000-0000-0000371E0000}"/>
    <cellStyle name="Normal 15 2" xfId="611" xr:uid="{00000000-0005-0000-0000-0000F9010000}"/>
    <cellStyle name="Normal 15 2 2" xfId="10531" xr:uid="{00000000-0005-0000-0000-0000391E0000}"/>
    <cellStyle name="Normal 15 2 2 2" xfId="10532" xr:uid="{00000000-0005-0000-0000-00003A1E0000}"/>
    <cellStyle name="Normal 15 2 2 3" xfId="10533" xr:uid="{00000000-0005-0000-0000-00003B1E0000}"/>
    <cellStyle name="Normal 15 2 3" xfId="5386" xr:uid="{00000000-0005-0000-0000-0000381E0000}"/>
    <cellStyle name="Normal 15 3" xfId="5385" xr:uid="{00000000-0005-0000-0000-00003C1E0000}"/>
    <cellStyle name="Normal 15 4" xfId="10534" xr:uid="{00000000-0005-0000-0000-00003D1E0000}"/>
    <cellStyle name="Normal 15 4 2" xfId="10535" xr:uid="{00000000-0005-0000-0000-00003E1E0000}"/>
    <cellStyle name="Normal 15 4 2 2" xfId="10536" xr:uid="{00000000-0005-0000-0000-00003F1E0000}"/>
    <cellStyle name="Normal 15 4 2 3" xfId="26042" xr:uid="{F441A938-6C96-47AD-A6DE-34BA927D6F70}"/>
    <cellStyle name="Normal 15 4 2 3 2" xfId="41005" xr:uid="{F356BC18-2351-4D7F-8A5C-EE889B2212C0}"/>
    <cellStyle name="Normal 15 4 2 4" xfId="33410" xr:uid="{5EAF84C8-E5C7-4B97-A52F-FDFAD45799A7}"/>
    <cellStyle name="Normal 15 4 3" xfId="10537" xr:uid="{00000000-0005-0000-0000-0000401E0000}"/>
    <cellStyle name="Normal 15 4 4" xfId="10538" xr:uid="{00000000-0005-0000-0000-0000411E0000}"/>
    <cellStyle name="Normal 15 4 4 2" xfId="26043" xr:uid="{1CD3E52A-38F2-441A-B629-C63AAAB3FDF0}"/>
    <cellStyle name="Normal 15 4 4 2 2" xfId="41006" xr:uid="{0656A38C-4882-4E71-B9A9-BCA8955A284E}"/>
    <cellStyle name="Normal 15 4 4 3" xfId="33411" xr:uid="{7184FF6A-C558-49BF-88EB-710C96E06A5D}"/>
    <cellStyle name="Normal 15 5" xfId="10539" xr:uid="{00000000-0005-0000-0000-0000421E0000}"/>
    <cellStyle name="Normal 15 5 2" xfId="10540" xr:uid="{00000000-0005-0000-0000-0000431E0000}"/>
    <cellStyle name="Normal 15 5 2 2" xfId="10541" xr:uid="{00000000-0005-0000-0000-0000441E0000}"/>
    <cellStyle name="Normal 15 5 2 2 2" xfId="26046" xr:uid="{5398265A-2BF7-4012-BDC4-A3D71C2D8B9B}"/>
    <cellStyle name="Normal 15 5 2 2 2 2" xfId="41009" xr:uid="{FB93CAEA-3B65-4E47-9C58-AFF90127DFFC}"/>
    <cellStyle name="Normal 15 5 2 2 3" xfId="33414" xr:uid="{42DA293D-602F-4CD8-8C82-1F282A54570E}"/>
    <cellStyle name="Normal 15 5 2 3" xfId="10542" xr:uid="{00000000-0005-0000-0000-0000451E0000}"/>
    <cellStyle name="Normal 15 5 2 3 2" xfId="26047" xr:uid="{67DD4424-5628-49FF-9DB7-C4391E854A58}"/>
    <cellStyle name="Normal 15 5 2 3 2 2" xfId="41010" xr:uid="{A93E3F4F-6A52-4E9A-824B-4192CAFA3D50}"/>
    <cellStyle name="Normal 15 5 2 3 3" xfId="33415" xr:uid="{4E554C14-8E4F-46D5-9F04-34374B6DD995}"/>
    <cellStyle name="Normal 15 5 2 4" xfId="26045" xr:uid="{8948F315-6304-4E11-9869-AF447A13FBC5}"/>
    <cellStyle name="Normal 15 5 2 4 2" xfId="41008" xr:uid="{BD77C0FF-E036-4870-B8F5-83DA7FD55995}"/>
    <cellStyle name="Normal 15 5 2 5" xfId="33413" xr:uid="{8C1B7591-03DC-45F7-BA8A-06AE9C79554C}"/>
    <cellStyle name="Normal 15 5 3" xfId="10543" xr:uid="{00000000-0005-0000-0000-0000461E0000}"/>
    <cellStyle name="Normal 15 5 3 2" xfId="26048" xr:uid="{E8A091B3-F6A1-4E80-8148-9E8B1C5031DF}"/>
    <cellStyle name="Normal 15 5 3 2 2" xfId="41011" xr:uid="{0164124D-15CD-4ADD-92ED-4CF5CF64373F}"/>
    <cellStyle name="Normal 15 5 3 3" xfId="33416" xr:uid="{984D2E79-E41B-4F36-8675-C0F920D7045F}"/>
    <cellStyle name="Normal 15 5 4" xfId="10544" xr:uid="{00000000-0005-0000-0000-0000471E0000}"/>
    <cellStyle name="Normal 15 5 4 2" xfId="26049" xr:uid="{9590601D-13D7-4026-AD55-52A9A839D947}"/>
    <cellStyle name="Normal 15 5 4 2 2" xfId="41012" xr:uid="{41D1CF2A-4308-4076-99B8-22E8126E7ABE}"/>
    <cellStyle name="Normal 15 5 4 3" xfId="33417" xr:uid="{8DBC9187-508B-458B-BDFA-050855F5EE24}"/>
    <cellStyle name="Normal 15 5 5" xfId="26044" xr:uid="{6AC4941F-B31E-4634-BCAA-8BD43E8B0318}"/>
    <cellStyle name="Normal 15 5 5 2" xfId="41007" xr:uid="{224EDDDE-B390-4604-9704-C72BBC7ECDB3}"/>
    <cellStyle name="Normal 15 5 6" xfId="33412" xr:uid="{18C83BE9-274A-4BBF-A7EE-834DEABF006D}"/>
    <cellStyle name="Normal 15 6" xfId="10545" xr:uid="{00000000-0005-0000-0000-0000481E0000}"/>
    <cellStyle name="Normal 15 6 2" xfId="10546" xr:uid="{00000000-0005-0000-0000-0000491E0000}"/>
    <cellStyle name="Normal 15 6 3" xfId="10547" xr:uid="{00000000-0005-0000-0000-00004A1E0000}"/>
    <cellStyle name="Normal 15 7" xfId="10548" xr:uid="{00000000-0005-0000-0000-00004B1E0000}"/>
    <cellStyle name="Normal 15 7 2" xfId="10549" xr:uid="{00000000-0005-0000-0000-00004C1E0000}"/>
    <cellStyle name="Normal 15 7 2 2" xfId="26051" xr:uid="{8E2B4AC0-A858-4AF9-A3FC-0DC2E1BC5228}"/>
    <cellStyle name="Normal 15 7 2 2 2" xfId="41014" xr:uid="{C36452D6-E86C-47F3-BECC-3CFB42A09126}"/>
    <cellStyle name="Normal 15 7 2 3" xfId="33419" xr:uid="{5C365295-65C6-4DEF-9D05-F68D137B2567}"/>
    <cellStyle name="Normal 15 7 3" xfId="10550" xr:uid="{00000000-0005-0000-0000-00004D1E0000}"/>
    <cellStyle name="Normal 15 7 3 2" xfId="26052" xr:uid="{1F09FB1C-DA27-42B6-9E48-E207CF616C8E}"/>
    <cellStyle name="Normal 15 7 3 2 2" xfId="41015" xr:uid="{7E9737D5-FB79-4D9E-ADE4-BCBEF749E128}"/>
    <cellStyle name="Normal 15 7 3 3" xfId="33420" xr:uid="{5B8B11F1-9FAA-4BAD-931C-0DF185C5EF12}"/>
    <cellStyle name="Normal 15 7 4" xfId="26050" xr:uid="{E59DFA03-C616-48AD-AE9D-65F1829B501B}"/>
    <cellStyle name="Normal 15 7 4 2" xfId="41013" xr:uid="{5AD87BDA-E289-47C1-A9B2-9656238EFF2F}"/>
    <cellStyle name="Normal 15 7 5" xfId="33418" xr:uid="{20C6B35B-6141-46B4-8349-9A542F90CBED}"/>
    <cellStyle name="Normal 15 8" xfId="10551" xr:uid="{00000000-0005-0000-0000-00004E1E0000}"/>
    <cellStyle name="Normal 15 8 2" xfId="26053" xr:uid="{D44A5478-EFD6-425A-B41B-E245E696A35C}"/>
    <cellStyle name="Normal 15 8 2 2" xfId="41016" xr:uid="{62A7B7AA-2F91-486F-B278-9E11C205280A}"/>
    <cellStyle name="Normal 15 8 3" xfId="33421" xr:uid="{7BFC874D-80AA-4F9F-A0B8-3206586C60B4}"/>
    <cellStyle name="Normal 15 9" xfId="10552" xr:uid="{00000000-0005-0000-0000-00004F1E0000}"/>
    <cellStyle name="Normal 15 9 2" xfId="26054" xr:uid="{384194D0-7EA8-4330-B3C7-E4EA51F44AA7}"/>
    <cellStyle name="Normal 15 9 2 2" xfId="41017" xr:uid="{C09AD3BA-B0ED-4A75-AD11-02F84BD64419}"/>
    <cellStyle name="Normal 15 9 3" xfId="33422" xr:uid="{0344C0F5-0E1C-4416-B545-A6935EE0E625}"/>
    <cellStyle name="Normal 15_App b.3 Unspent_" xfId="612" xr:uid="{00000000-0005-0000-0000-0000FA010000}"/>
    <cellStyle name="Normal 150" xfId="10553" xr:uid="{00000000-0005-0000-0000-0000501E0000}"/>
    <cellStyle name="Normal 150 2" xfId="26055" xr:uid="{45A39738-615A-43BD-A82A-7105D4AB0D04}"/>
    <cellStyle name="Normal 150 2 2" xfId="41018" xr:uid="{12C8C0F4-21F9-416D-A97E-D0F2FCE9E43A}"/>
    <cellStyle name="Normal 150 3" xfId="33423" xr:uid="{A2AD23EB-AA46-4493-B799-BFD4F8C22EF2}"/>
    <cellStyle name="Normal 151" xfId="10554" xr:uid="{00000000-0005-0000-0000-0000511E0000}"/>
    <cellStyle name="Normal 151 2" xfId="26056" xr:uid="{95D2FD1C-4809-4A23-8468-E6ED1B14F4A4}"/>
    <cellStyle name="Normal 151 2 2" xfId="41019" xr:uid="{62C0AA2C-A444-4FBF-A512-55D3394BB5D5}"/>
    <cellStyle name="Normal 151 3" xfId="33424" xr:uid="{5FB467A2-74A7-49C1-9ACB-DEA519FCD97A}"/>
    <cellStyle name="Normal 152" xfId="10555" xr:uid="{00000000-0005-0000-0000-0000521E0000}"/>
    <cellStyle name="Normal 152 2" xfId="26057" xr:uid="{5F4DB416-7ACB-4458-A887-22FC008049F8}"/>
    <cellStyle name="Normal 152 2 2" xfId="41020" xr:uid="{F43CC235-3C51-48C7-B9B1-9F9FE7D02138}"/>
    <cellStyle name="Normal 152 3" xfId="33425" xr:uid="{39244EA0-0F97-4385-AA24-C38F5F773E83}"/>
    <cellStyle name="Normal 153" xfId="2871" xr:uid="{00000000-0005-0000-0000-0000FB010000}"/>
    <cellStyle name="Normal 153 2" xfId="10556" xr:uid="{00000000-0005-0000-0000-0000531E0000}"/>
    <cellStyle name="Normal 153 2 2" xfId="26058" xr:uid="{CCA435B9-ADCA-48D9-813C-A50307CA360E}"/>
    <cellStyle name="Normal 153 2 2 2" xfId="41021" xr:uid="{E8F7648B-9440-4302-97FC-880CA4F2BEF7}"/>
    <cellStyle name="Normal 153 2 3" xfId="33426" xr:uid="{531D6713-38EE-4CC8-91CC-AE68690A9D07}"/>
    <cellStyle name="Normal 154" xfId="10557" xr:uid="{00000000-0005-0000-0000-0000541E0000}"/>
    <cellStyle name="Normal 154 2" xfId="26059" xr:uid="{8FB98884-1564-4C0B-8CA9-AB22082D1551}"/>
    <cellStyle name="Normal 154 2 2" xfId="41022" xr:uid="{36DCC7CC-5380-4F8A-BB2F-28CF1D658755}"/>
    <cellStyle name="Normal 154 3" xfId="33427" xr:uid="{92A2F996-F338-4137-ADBD-C4F32EFF1180}"/>
    <cellStyle name="Normal 155" xfId="10558" xr:uid="{00000000-0005-0000-0000-0000551E0000}"/>
    <cellStyle name="Normal 155 2" xfId="26060" xr:uid="{F88F28E9-9D93-4CBE-96BA-BA7F472EF748}"/>
    <cellStyle name="Normal 155 2 2" xfId="41023" xr:uid="{30A35778-FC00-49AE-98EE-D03255809205}"/>
    <cellStyle name="Normal 155 3" xfId="33428" xr:uid="{CC8B5C67-7360-4358-B787-2551B706C2BC}"/>
    <cellStyle name="Normal 156" xfId="10559" xr:uid="{00000000-0005-0000-0000-0000561E0000}"/>
    <cellStyle name="Normal 156 2" xfId="26061" xr:uid="{E712D8A1-C1EB-411B-BD28-10D2B4C79FE0}"/>
    <cellStyle name="Normal 156 2 2" xfId="41024" xr:uid="{7CF7D8AD-CFB5-48E2-AF1D-29DF90DF093C}"/>
    <cellStyle name="Normal 156 3" xfId="33429" xr:uid="{E7823123-9BF3-40C4-9E6F-BF4724098AD6}"/>
    <cellStyle name="Normal 157" xfId="10560" xr:uid="{00000000-0005-0000-0000-0000571E0000}"/>
    <cellStyle name="Normal 157 2" xfId="26062" xr:uid="{9F700135-E455-4EC4-87DF-BDE2D6267B8B}"/>
    <cellStyle name="Normal 157 2 2" xfId="41025" xr:uid="{6AF922EB-0AEB-4E6B-AD23-74AB24E816D8}"/>
    <cellStyle name="Normal 157 3" xfId="33430" xr:uid="{29AF254A-3C9D-4030-9599-4EE539E5EC7F}"/>
    <cellStyle name="Normal 158" xfId="10561" xr:uid="{00000000-0005-0000-0000-0000581E0000}"/>
    <cellStyle name="Normal 158 2" xfId="26063" xr:uid="{4A0C0B36-AE8E-46B0-8E39-C1C3FD9D86FE}"/>
    <cellStyle name="Normal 158 2 2" xfId="41026" xr:uid="{1635E563-163C-4B9C-B9E3-6D1FE1A8D538}"/>
    <cellStyle name="Normal 158 3" xfId="33431" xr:uid="{0918F5A3-3C2C-4C50-BA52-0BDD5504ECAE}"/>
    <cellStyle name="Normal 159" xfId="10562" xr:uid="{00000000-0005-0000-0000-0000591E0000}"/>
    <cellStyle name="Normal 159 2" xfId="26064" xr:uid="{3E17A0F8-189E-4B44-8D06-87B3FC8B5EF7}"/>
    <cellStyle name="Normal 159 2 2" xfId="41027" xr:uid="{53FA4568-9381-4428-BE07-7358F5EB1AC5}"/>
    <cellStyle name="Normal 159 3" xfId="33432" xr:uid="{C431575B-BF36-4A2D-B304-C159549FBEA7}"/>
    <cellStyle name="Normal 16" xfId="613" xr:uid="{00000000-0005-0000-0000-0000FC010000}"/>
    <cellStyle name="Normal 16 10" xfId="10563" xr:uid="{00000000-0005-0000-0000-00005B1E0000}"/>
    <cellStyle name="Normal 16 10 2" xfId="26065" xr:uid="{1E2AD326-C2D3-48AB-ACB1-20405D01750F}"/>
    <cellStyle name="Normal 16 10 2 2" xfId="41028" xr:uid="{E9AE345D-4F96-49B8-A958-F5D65A7E2496}"/>
    <cellStyle name="Normal 16 10 3" xfId="33433" xr:uid="{E572949D-0103-4B7D-B098-521CA568FA36}"/>
    <cellStyle name="Normal 16 2" xfId="614" xr:uid="{00000000-0005-0000-0000-0000FD010000}"/>
    <cellStyle name="Normal 16 2 2" xfId="10564" xr:uid="{00000000-0005-0000-0000-00005D1E0000}"/>
    <cellStyle name="Normal 16 2 2 2" xfId="10565" xr:uid="{00000000-0005-0000-0000-00005E1E0000}"/>
    <cellStyle name="Normal 16 2 3" xfId="10566" xr:uid="{00000000-0005-0000-0000-00005F1E0000}"/>
    <cellStyle name="Normal 16 2 4" xfId="10567" xr:uid="{00000000-0005-0000-0000-0000601E0000}"/>
    <cellStyle name="Normal 16 2 5" xfId="5384" xr:uid="{00000000-0005-0000-0000-00005C1E0000}"/>
    <cellStyle name="Normal 16 3" xfId="10568" xr:uid="{00000000-0005-0000-0000-0000611E0000}"/>
    <cellStyle name="Normal 16 3 2" xfId="10569" xr:uid="{00000000-0005-0000-0000-0000621E0000}"/>
    <cellStyle name="Normal 16 4" xfId="10570" xr:uid="{00000000-0005-0000-0000-0000631E0000}"/>
    <cellStyle name="Normal 16 4 2" xfId="10571" xr:uid="{00000000-0005-0000-0000-0000641E0000}"/>
    <cellStyle name="Normal 16 5" xfId="10572" xr:uid="{00000000-0005-0000-0000-0000651E0000}"/>
    <cellStyle name="Normal 16 5 2" xfId="10573" xr:uid="{00000000-0005-0000-0000-0000661E0000}"/>
    <cellStyle name="Normal 16 5 2 2" xfId="10574" xr:uid="{00000000-0005-0000-0000-0000671E0000}"/>
    <cellStyle name="Normal 16 5 2 2 2" xfId="10575" xr:uid="{00000000-0005-0000-0000-0000681E0000}"/>
    <cellStyle name="Normal 16 5 2 2 2 2" xfId="26069" xr:uid="{0F0C951F-6297-485E-A6F3-B2A2C6FB025F}"/>
    <cellStyle name="Normal 16 5 2 2 2 2 2" xfId="41032" xr:uid="{CEC9261A-B627-4C7C-9B6C-DBABE80D72CC}"/>
    <cellStyle name="Normal 16 5 2 2 2 3" xfId="33437" xr:uid="{5E6DAB7C-7440-4880-8AF9-C46AA9B93397}"/>
    <cellStyle name="Normal 16 5 2 2 3" xfId="10576" xr:uid="{00000000-0005-0000-0000-0000691E0000}"/>
    <cellStyle name="Normal 16 5 2 2 3 2" xfId="26070" xr:uid="{6BC407DA-84EB-4313-9031-580FB256BE91}"/>
    <cellStyle name="Normal 16 5 2 2 3 2 2" xfId="41033" xr:uid="{437D9688-A85E-468E-8008-250D7CA73467}"/>
    <cellStyle name="Normal 16 5 2 2 3 3" xfId="33438" xr:uid="{CFF61246-F919-4DF4-95DB-A73DED68B9BB}"/>
    <cellStyle name="Normal 16 5 2 2 4" xfId="26068" xr:uid="{1791913E-8704-43F0-BB94-9AA470F42C2C}"/>
    <cellStyle name="Normal 16 5 2 2 4 2" xfId="41031" xr:uid="{D9FEE46B-A9B2-487B-99FD-F548D07A87A2}"/>
    <cellStyle name="Normal 16 5 2 2 5" xfId="33436" xr:uid="{A9525727-5F9A-4E0C-9801-37779729AE8A}"/>
    <cellStyle name="Normal 16 5 2 3" xfId="10577" xr:uid="{00000000-0005-0000-0000-00006A1E0000}"/>
    <cellStyle name="Normal 16 5 2 3 2" xfId="26071" xr:uid="{BBCE6B11-CE5B-4924-97A2-170D8F834669}"/>
    <cellStyle name="Normal 16 5 2 3 2 2" xfId="41034" xr:uid="{675CBF29-A223-4514-8031-5A09A695969F}"/>
    <cellStyle name="Normal 16 5 2 3 3" xfId="33439" xr:uid="{48279439-C3BB-4580-A853-00154EABD2E1}"/>
    <cellStyle name="Normal 16 5 2 4" xfId="10578" xr:uid="{00000000-0005-0000-0000-00006B1E0000}"/>
    <cellStyle name="Normal 16 5 2 4 2" xfId="26072" xr:uid="{C932E528-823D-4AF8-B7C1-64816EA4D2AC}"/>
    <cellStyle name="Normal 16 5 2 4 2 2" xfId="41035" xr:uid="{98114114-BB93-47DA-9E40-545A7819C40C}"/>
    <cellStyle name="Normal 16 5 2 4 3" xfId="33440" xr:uid="{4C615AB9-EA73-4A6C-8BF7-482E18260829}"/>
    <cellStyle name="Normal 16 5 2 5" xfId="26067" xr:uid="{1E2CCFA2-431F-4FDC-B344-D25FABA70FB3}"/>
    <cellStyle name="Normal 16 5 2 5 2" xfId="41030" xr:uid="{BEFB6AE0-BC3C-4799-AF52-C3C99EB6C14D}"/>
    <cellStyle name="Normal 16 5 2 6" xfId="33435" xr:uid="{A697008D-6D28-46FE-9EAF-23C7E3F51E2F}"/>
    <cellStyle name="Normal 16 5 3" xfId="10579" xr:uid="{00000000-0005-0000-0000-00006C1E0000}"/>
    <cellStyle name="Normal 16 5 3 2" xfId="10580" xr:uid="{00000000-0005-0000-0000-00006D1E0000}"/>
    <cellStyle name="Normal 16 5 3 2 2" xfId="26074" xr:uid="{6D6C84A2-8951-40F2-B80D-FFCABC05A07C}"/>
    <cellStyle name="Normal 16 5 3 2 2 2" xfId="41037" xr:uid="{BA46A965-C580-448F-868C-89286E516C16}"/>
    <cellStyle name="Normal 16 5 3 2 3" xfId="33442" xr:uid="{AEAD6D47-7FBF-42A7-9A61-ED6C83DBCAD5}"/>
    <cellStyle name="Normal 16 5 3 3" xfId="10581" xr:uid="{00000000-0005-0000-0000-00006E1E0000}"/>
    <cellStyle name="Normal 16 5 3 3 2" xfId="26075" xr:uid="{0FAADF8A-D32F-44BC-8FDA-79511F0B4BB6}"/>
    <cellStyle name="Normal 16 5 3 3 2 2" xfId="41038" xr:uid="{17AA7DA0-F563-4EF6-BE59-9DE1BF0EFB9B}"/>
    <cellStyle name="Normal 16 5 3 3 3" xfId="33443" xr:uid="{1FB0C590-D38B-418C-84AB-5F48DD26B5CD}"/>
    <cellStyle name="Normal 16 5 3 4" xfId="26073" xr:uid="{D130F723-5E2B-4339-BD90-47C808AF64B9}"/>
    <cellStyle name="Normal 16 5 3 4 2" xfId="41036" xr:uid="{DB2F1CCB-747B-480F-B0B6-CF897AEFB826}"/>
    <cellStyle name="Normal 16 5 3 5" xfId="33441" xr:uid="{0D347AB0-8E7B-42A2-9A52-38840C1710C2}"/>
    <cellStyle name="Normal 16 5 4" xfId="10582" xr:uid="{00000000-0005-0000-0000-00006F1E0000}"/>
    <cellStyle name="Normal 16 5 4 2" xfId="26076" xr:uid="{9DBD06FE-C97E-4027-8898-D767700C72B1}"/>
    <cellStyle name="Normal 16 5 4 2 2" xfId="41039" xr:uid="{F56B10CA-1118-41C9-8F35-49D884874BF8}"/>
    <cellStyle name="Normal 16 5 4 3" xfId="33444" xr:uid="{F661481C-032D-4D9D-8DE6-7DC0FEBA490C}"/>
    <cellStyle name="Normal 16 5 5" xfId="10583" xr:uid="{00000000-0005-0000-0000-0000701E0000}"/>
    <cellStyle name="Normal 16 5 5 2" xfId="26077" xr:uid="{84EBF53B-5DFE-48CC-943B-85539DFDF0C2}"/>
    <cellStyle name="Normal 16 5 5 2 2" xfId="41040" xr:uid="{38682595-EA2E-48DC-88CC-92BB5C345959}"/>
    <cellStyle name="Normal 16 5 5 3" xfId="33445" xr:uid="{92CAD1BF-FC77-40AC-B491-BB6533B48D61}"/>
    <cellStyle name="Normal 16 5 6" xfId="26066" xr:uid="{5B57252A-B317-4F96-BBB4-BFD07AAC4A06}"/>
    <cellStyle name="Normal 16 5 6 2" xfId="41029" xr:uid="{E63AA88F-FF39-4EAD-9763-F9B638621C2F}"/>
    <cellStyle name="Normal 16 5 7" xfId="33434" xr:uid="{7BD582EF-7C84-4034-9690-DEC7FE652C93}"/>
    <cellStyle name="Normal 16 6" xfId="10584" xr:uid="{00000000-0005-0000-0000-0000711E0000}"/>
    <cellStyle name="Normal 16 6 2" xfId="10585" xr:uid="{00000000-0005-0000-0000-0000721E0000}"/>
    <cellStyle name="Normal 16 6 2 2" xfId="10586" xr:uid="{00000000-0005-0000-0000-0000731E0000}"/>
    <cellStyle name="Normal 16 6 2 2 2" xfId="26080" xr:uid="{E9C14A6E-F3D7-4C29-AD3C-9DBF96963172}"/>
    <cellStyle name="Normal 16 6 2 2 2 2" xfId="41043" xr:uid="{59C99342-A995-4F6B-8C5D-C77B2BFF8C1E}"/>
    <cellStyle name="Normal 16 6 2 2 3" xfId="33448" xr:uid="{34830BA6-2074-456B-9083-DC54E64E625F}"/>
    <cellStyle name="Normal 16 6 2 3" xfId="10587" xr:uid="{00000000-0005-0000-0000-0000741E0000}"/>
    <cellStyle name="Normal 16 6 2 3 2" xfId="26081" xr:uid="{98F0293C-CC0D-45B3-9AD2-646EAB090236}"/>
    <cellStyle name="Normal 16 6 2 3 2 2" xfId="41044" xr:uid="{49E56BA8-9258-416C-BE66-4AF75B2A45FA}"/>
    <cellStyle name="Normal 16 6 2 3 3" xfId="33449" xr:uid="{2D907613-91EF-4755-91AB-FC17B45FCC90}"/>
    <cellStyle name="Normal 16 6 2 4" xfId="26079" xr:uid="{84F4ED3A-0DB6-4FC2-9776-994D3E85355F}"/>
    <cellStyle name="Normal 16 6 2 4 2" xfId="41042" xr:uid="{391D3141-45DF-4A49-9A1C-51212F75D0BD}"/>
    <cellStyle name="Normal 16 6 2 5" xfId="33447" xr:uid="{3D85CD1D-EBE7-4B51-A252-421C10CEE614}"/>
    <cellStyle name="Normal 16 6 3" xfId="10588" xr:uid="{00000000-0005-0000-0000-0000751E0000}"/>
    <cellStyle name="Normal 16 6 3 2" xfId="26082" xr:uid="{47FFDA45-2E79-422B-B1E5-A867EF7DE520}"/>
    <cellStyle name="Normal 16 6 3 2 2" xfId="41045" xr:uid="{92D72BB4-C54F-490D-A7F4-4A23B62CEC14}"/>
    <cellStyle name="Normal 16 6 3 3" xfId="33450" xr:uid="{6100C25D-7931-4443-90A6-F591B9ED9667}"/>
    <cellStyle name="Normal 16 6 4" xfId="10589" xr:uid="{00000000-0005-0000-0000-0000761E0000}"/>
    <cellStyle name="Normal 16 6 4 2" xfId="26083" xr:uid="{B2D2BA1E-7593-45D9-89BD-841659F54997}"/>
    <cellStyle name="Normal 16 6 4 2 2" xfId="41046" xr:uid="{E119D6F1-0AA4-4705-882E-B327A9B4E3DE}"/>
    <cellStyle name="Normal 16 6 4 3" xfId="33451" xr:uid="{C57A8007-CEED-43DE-8903-4DFF0515911B}"/>
    <cellStyle name="Normal 16 6 5" xfId="26078" xr:uid="{FB525905-C0FF-4784-AE0C-C840E4B6E16D}"/>
    <cellStyle name="Normal 16 6 5 2" xfId="41041" xr:uid="{9BC79B8F-41B1-4C36-A389-FA89C71757CB}"/>
    <cellStyle name="Normal 16 6 6" xfId="33446" xr:uid="{AEDDFACD-F35D-4AD2-A35D-5B093B8F3CD4}"/>
    <cellStyle name="Normal 16 7" xfId="10590" xr:uid="{00000000-0005-0000-0000-0000771E0000}"/>
    <cellStyle name="Normal 16 8" xfId="10591" xr:uid="{00000000-0005-0000-0000-0000781E0000}"/>
    <cellStyle name="Normal 16 8 2" xfId="10592" xr:uid="{00000000-0005-0000-0000-0000791E0000}"/>
    <cellStyle name="Normal 16 8 2 2" xfId="26084" xr:uid="{1411BC9C-18F5-4D93-8686-02EAB76B7BCB}"/>
    <cellStyle name="Normal 16 8 2 2 2" xfId="41047" xr:uid="{AF6A6AA8-AC8A-4867-9D92-28D1E416CE45}"/>
    <cellStyle name="Normal 16 8 2 3" xfId="33452" xr:uid="{26140FB2-B994-4027-95E9-D9A17655457A}"/>
    <cellStyle name="Normal 16 9" xfId="10593" xr:uid="{00000000-0005-0000-0000-00007A1E0000}"/>
    <cellStyle name="Normal 16 9 2" xfId="26085" xr:uid="{D1017EBA-D52D-4425-A39F-0E41716A08FC}"/>
    <cellStyle name="Normal 16 9 2 2" xfId="41048" xr:uid="{6967354A-4A9F-4FEA-BADC-00721D0A9F89}"/>
    <cellStyle name="Normal 16 9 3" xfId="33453" xr:uid="{1C0F2313-3541-4D41-8B64-E6C31DA46BA7}"/>
    <cellStyle name="Normal 16_App b.3 Unspent_" xfId="615" xr:uid="{00000000-0005-0000-0000-0000FE010000}"/>
    <cellStyle name="Normal 160" xfId="10594" xr:uid="{00000000-0005-0000-0000-00007B1E0000}"/>
    <cellStyle name="Normal 160 2" xfId="26086" xr:uid="{F43E9F61-A814-4741-8A08-AD3BCFD547B1}"/>
    <cellStyle name="Normal 160 2 2" xfId="41049" xr:uid="{880D618F-2366-4FE8-B2DE-CE85409DCA01}"/>
    <cellStyle name="Normal 160 3" xfId="33454" xr:uid="{5EF53327-A7D1-4777-8FF7-8E1E7DAA8A85}"/>
    <cellStyle name="Normal 161" xfId="10595" xr:uid="{00000000-0005-0000-0000-00007C1E0000}"/>
    <cellStyle name="Normal 161 2" xfId="26087" xr:uid="{2F920DC7-8C51-4DE8-8E7C-95AAD4FB67EE}"/>
    <cellStyle name="Normal 161 2 2" xfId="41050" xr:uid="{966A9FF4-1DD0-4DB8-A484-A748613F2922}"/>
    <cellStyle name="Normal 161 3" xfId="33455" xr:uid="{3E4164F7-BAE9-4926-A873-5E29D55EED2E}"/>
    <cellStyle name="Normal 162" xfId="10596" xr:uid="{00000000-0005-0000-0000-00007D1E0000}"/>
    <cellStyle name="Normal 162 2" xfId="26088" xr:uid="{0FA07043-C840-451E-9412-06E8E042C859}"/>
    <cellStyle name="Normal 162 2 2" xfId="41051" xr:uid="{4F0B3F56-AF29-4051-B733-E2C492B21DF0}"/>
    <cellStyle name="Normal 162 3" xfId="33456" xr:uid="{317DFF4F-8C86-4115-BA81-5FF8E4140CFA}"/>
    <cellStyle name="Normal 163" xfId="10597" xr:uid="{00000000-0005-0000-0000-00007E1E0000}"/>
    <cellStyle name="Normal 163 2" xfId="26089" xr:uid="{FB56CA0E-427A-42B7-96A8-A2C61A79084C}"/>
    <cellStyle name="Normal 163 2 2" xfId="41052" xr:uid="{8E5F151E-93F3-454D-850C-06E2AA2B1755}"/>
    <cellStyle name="Normal 163 3" xfId="33457" xr:uid="{43F64F27-6632-4919-8F6C-395308DDAD2F}"/>
    <cellStyle name="Normal 164" xfId="10598" xr:uid="{00000000-0005-0000-0000-00007F1E0000}"/>
    <cellStyle name="Normal 164 2" xfId="26090" xr:uid="{47DDE7A0-21F9-4E54-9E62-8663CBA741FA}"/>
    <cellStyle name="Normal 164 2 2" xfId="41053" xr:uid="{3ED5E56A-12BF-4CE3-AC44-4515A1396B88}"/>
    <cellStyle name="Normal 164 3" xfId="33458" xr:uid="{DDF4FE85-3F8B-43C0-88C1-F065E91E935C}"/>
    <cellStyle name="Normal 165" xfId="5274" xr:uid="{00000000-0005-0000-0000-0000801E0000}"/>
    <cellStyle name="Normal 165 2" xfId="23163" xr:uid="{0C73F427-94E2-4E6A-8BF3-A54FF349C9B9}"/>
    <cellStyle name="Normal 165 2 2" xfId="38139" xr:uid="{F8C102AA-1BF3-4C50-AE27-EE34C0DD6DD0}"/>
    <cellStyle name="Normal 165 3" xfId="30535" xr:uid="{47C64C8F-ADE4-4145-9793-ACDE7AA94B90}"/>
    <cellStyle name="Normal 165 3 4" xfId="10599" xr:uid="{00000000-0005-0000-0000-0000811E0000}"/>
    <cellStyle name="Normal 165 3 4 2" xfId="26091" xr:uid="{D44DBA33-0DD0-4591-B658-501C46F2BC7C}"/>
    <cellStyle name="Normal 165 3 4 2 2" xfId="41054" xr:uid="{A7C566EA-5480-4663-8236-2032682CB7CF}"/>
    <cellStyle name="Normal 165 3 4 3" xfId="33459" xr:uid="{530BCE48-2F31-4DE3-8052-2BBAF4709A9D}"/>
    <cellStyle name="Normal 166" xfId="10600" xr:uid="{00000000-0005-0000-0000-0000821E0000}"/>
    <cellStyle name="Normal 166 2" xfId="26092" xr:uid="{BADB56F2-0055-4648-B916-76F9E2A87AF4}"/>
    <cellStyle name="Normal 166 2 2" xfId="41055" xr:uid="{FE14A982-4221-4503-ACD5-40C52A46DE94}"/>
    <cellStyle name="Normal 166 3" xfId="33460" xr:uid="{4680D6A9-02CF-4538-BAC2-1B10F1E984F1}"/>
    <cellStyle name="Normal 167" xfId="10601" xr:uid="{00000000-0005-0000-0000-0000831E0000}"/>
    <cellStyle name="Normal 167 2" xfId="26093" xr:uid="{9D4AB435-185C-4621-83C5-524205AB29C4}"/>
    <cellStyle name="Normal 167 2 2" xfId="41056" xr:uid="{6C009605-A78C-4556-8929-D9C26BB0E655}"/>
    <cellStyle name="Normal 167 3" xfId="33461" xr:uid="{77C7ED92-74A9-4848-87B8-24853AEB56A1}"/>
    <cellStyle name="Normal 168" xfId="5273" xr:uid="{00000000-0005-0000-0000-0000841E0000}"/>
    <cellStyle name="Normal 168 2" xfId="23162" xr:uid="{5A8D888A-E64E-47C9-92CF-9DA772F794D7}"/>
    <cellStyle name="Normal 168 2 2" xfId="38138" xr:uid="{83D71470-2A13-4D2F-A62E-EFAFCB228F64}"/>
    <cellStyle name="Normal 168 3" xfId="30534" xr:uid="{508BB6F5-9096-44A4-879C-0D34D7933481}"/>
    <cellStyle name="Normal 169" xfId="10602" xr:uid="{00000000-0005-0000-0000-0000851E0000}"/>
    <cellStyle name="Normal 169 2" xfId="26094" xr:uid="{8BAB90DC-B07E-4D37-9891-FD67ED09A2A6}"/>
    <cellStyle name="Normal 169 2 2" xfId="41057" xr:uid="{1176FB8D-C786-4326-BA17-B31532D57E54}"/>
    <cellStyle name="Normal 169 3" xfId="33462" xr:uid="{63ED4047-8384-4307-AE86-C0F2E96FCEA8}"/>
    <cellStyle name="Normal 17" xfId="616" xr:uid="{00000000-0005-0000-0000-0000FF010000}"/>
    <cellStyle name="Normal 17 2" xfId="617" xr:uid="{00000000-0005-0000-0000-000000020000}"/>
    <cellStyle name="Normal 17 2 2" xfId="10603" xr:uid="{00000000-0005-0000-0000-0000881E0000}"/>
    <cellStyle name="Normal 17 2 2 2" xfId="10604" xr:uid="{00000000-0005-0000-0000-0000891E0000}"/>
    <cellStyle name="Normal 17 2 2 2 2" xfId="26095" xr:uid="{E74BC877-1AD9-48FF-9E49-CBF7BE891E0F}"/>
    <cellStyle name="Normal 17 2 2 2 2 2" xfId="41058" xr:uid="{1CD5FCB1-58E1-452B-B6CC-7F3E88898AAF}"/>
    <cellStyle name="Normal 17 2 2 2 3" xfId="33463" xr:uid="{1536AC58-C9C5-495E-B92A-F6E022836614}"/>
    <cellStyle name="Normal 17 2 3" xfId="10605" xr:uid="{00000000-0005-0000-0000-00008A1E0000}"/>
    <cellStyle name="Normal 17 2 4" xfId="5382" xr:uid="{00000000-0005-0000-0000-0000871E0000}"/>
    <cellStyle name="Normal 17 3" xfId="5381" xr:uid="{00000000-0005-0000-0000-00008B1E0000}"/>
    <cellStyle name="Normal 17 3 2" xfId="10606" xr:uid="{00000000-0005-0000-0000-00008C1E0000}"/>
    <cellStyle name="Normal 17 3 2 2" xfId="10607" xr:uid="{00000000-0005-0000-0000-00008D1E0000}"/>
    <cellStyle name="Normal 17 3 2 2 2" xfId="10608" xr:uid="{00000000-0005-0000-0000-00008E1E0000}"/>
    <cellStyle name="Normal 17 3 2 2 2 2" xfId="26098" xr:uid="{A3DCE535-2BED-441B-8D67-EB75F59F84D3}"/>
    <cellStyle name="Normal 17 3 2 2 2 2 2" xfId="41061" xr:uid="{15758848-D765-447A-A2D6-EF477768E6EB}"/>
    <cellStyle name="Normal 17 3 2 2 2 3" xfId="33466" xr:uid="{A276A9FA-E6D3-4346-A881-E87165B0BCC2}"/>
    <cellStyle name="Normal 17 3 2 2 3" xfId="10609" xr:uid="{00000000-0005-0000-0000-00008F1E0000}"/>
    <cellStyle name="Normal 17 3 2 2 3 2" xfId="26099" xr:uid="{80DE5B5A-6087-48E8-B8CF-3AFB35858435}"/>
    <cellStyle name="Normal 17 3 2 2 3 2 2" xfId="41062" xr:uid="{4220EA95-0A7A-458F-BBDB-DD381160CF63}"/>
    <cellStyle name="Normal 17 3 2 2 3 3" xfId="33467" xr:uid="{1A847066-975C-4D3F-B58F-EA6D94B581BF}"/>
    <cellStyle name="Normal 17 3 2 2 4" xfId="26097" xr:uid="{A706B607-E96B-462A-BB75-B297F30321FB}"/>
    <cellStyle name="Normal 17 3 2 2 4 2" xfId="41060" xr:uid="{18368761-C4F1-4CB5-B91B-3D1C013634F3}"/>
    <cellStyle name="Normal 17 3 2 2 5" xfId="33465" xr:uid="{8260F63D-F930-44CB-9501-FFBB200E2053}"/>
    <cellStyle name="Normal 17 3 2 3" xfId="10610" xr:uid="{00000000-0005-0000-0000-0000901E0000}"/>
    <cellStyle name="Normal 17 3 2 3 2" xfId="26100" xr:uid="{521BBACE-81A0-431D-A58F-7B5773AE9D05}"/>
    <cellStyle name="Normal 17 3 2 3 2 2" xfId="41063" xr:uid="{BB91E765-F192-4E4C-AB18-B9418C97E538}"/>
    <cellStyle name="Normal 17 3 2 3 3" xfId="33468" xr:uid="{CB3813E6-6FF9-4F1F-AD96-9E1E1110A061}"/>
    <cellStyle name="Normal 17 3 2 4" xfId="10611" xr:uid="{00000000-0005-0000-0000-0000911E0000}"/>
    <cellStyle name="Normal 17 3 2 4 2" xfId="26101" xr:uid="{6AACC126-B7EF-4E3E-A72B-71DC9279F39A}"/>
    <cellStyle name="Normal 17 3 2 4 2 2" xfId="41064" xr:uid="{29D6AE3F-0AD4-453D-8F24-F8DC523B7CA0}"/>
    <cellStyle name="Normal 17 3 2 4 3" xfId="33469" xr:uid="{B736BD41-45B8-4AF2-86F2-20F339B2D995}"/>
    <cellStyle name="Normal 17 3 2 5" xfId="26096" xr:uid="{CBE20EF3-CDAC-4B1E-8610-DCE1BFD8E0EA}"/>
    <cellStyle name="Normal 17 3 2 5 2" xfId="41059" xr:uid="{0C3332F0-44CB-42DE-BD21-2390CEEE71FF}"/>
    <cellStyle name="Normal 17 3 2 6" xfId="33464" xr:uid="{57CA41D5-E64B-43E7-8480-7A438B8E83B9}"/>
    <cellStyle name="Normal 17 3 3" xfId="10612" xr:uid="{00000000-0005-0000-0000-0000921E0000}"/>
    <cellStyle name="Normal 17 3 3 2" xfId="10613" xr:uid="{00000000-0005-0000-0000-0000931E0000}"/>
    <cellStyle name="Normal 17 3 3 2 2" xfId="26103" xr:uid="{9F764040-B249-4BBA-AE1C-9A2C19100684}"/>
    <cellStyle name="Normal 17 3 3 2 2 2" xfId="41066" xr:uid="{0D8E41D9-3251-490D-B52A-2003A6401330}"/>
    <cellStyle name="Normal 17 3 3 2 3" xfId="33471" xr:uid="{4CCDF289-6B22-4EE5-8872-7D307620672E}"/>
    <cellStyle name="Normal 17 3 3 3" xfId="10614" xr:uid="{00000000-0005-0000-0000-0000941E0000}"/>
    <cellStyle name="Normal 17 3 3 3 2" xfId="26104" xr:uid="{A2FC8871-5D99-4D76-9F6A-D62839B07A69}"/>
    <cellStyle name="Normal 17 3 3 3 2 2" xfId="41067" xr:uid="{4195FA8E-C76B-45F3-B268-EBD841918C41}"/>
    <cellStyle name="Normal 17 3 3 3 3" xfId="33472" xr:uid="{0093C0D2-A803-4F40-9ABA-1661A9B96BC4}"/>
    <cellStyle name="Normal 17 3 3 4" xfId="26102" xr:uid="{EAD945AD-714F-4407-B7E7-1E3E4F0F6C8E}"/>
    <cellStyle name="Normal 17 3 3 4 2" xfId="41065" xr:uid="{E4A53775-EA13-4E9F-A936-263904FB7371}"/>
    <cellStyle name="Normal 17 3 3 5" xfId="33470" xr:uid="{1322821F-EEFF-4DCB-A617-C48AF140F3B3}"/>
    <cellStyle name="Normal 17 3 4" xfId="10615" xr:uid="{00000000-0005-0000-0000-0000951E0000}"/>
    <cellStyle name="Normal 17 3 4 2" xfId="26105" xr:uid="{E446BB2B-F75B-4DEA-AD22-5FFE869ABABC}"/>
    <cellStyle name="Normal 17 3 4 2 2" xfId="41068" xr:uid="{CC830CD3-31FF-4BBB-8A0D-570BD7D9D00A}"/>
    <cellStyle name="Normal 17 3 4 3" xfId="33473" xr:uid="{9EEF030F-EFFF-4131-843A-A6E994F0AE69}"/>
    <cellStyle name="Normal 17 3 5" xfId="10616" xr:uid="{00000000-0005-0000-0000-0000961E0000}"/>
    <cellStyle name="Normal 17 3 5 2" xfId="26106" xr:uid="{EA971A82-C126-420B-A2E7-5D38E60EC3EE}"/>
    <cellStyle name="Normal 17 3 5 2 2" xfId="41069" xr:uid="{417E90B5-9C16-41A0-B04A-C94643F42679}"/>
    <cellStyle name="Normal 17 3 5 3" xfId="33474" xr:uid="{0195C8DB-B9D3-45C6-92AD-72616E8877D2}"/>
    <cellStyle name="Normal 17 3 6" xfId="10617" xr:uid="{00000000-0005-0000-0000-0000971E0000}"/>
    <cellStyle name="Normal 17 4" xfId="5380" xr:uid="{00000000-0005-0000-0000-0000981E0000}"/>
    <cellStyle name="Normal 17 4 2" xfId="10618" xr:uid="{00000000-0005-0000-0000-0000991E0000}"/>
    <cellStyle name="Normal 17 4 3" xfId="10619" xr:uid="{00000000-0005-0000-0000-00009A1E0000}"/>
    <cellStyle name="Normal 17 5" xfId="10620" xr:uid="{00000000-0005-0000-0000-00009B1E0000}"/>
    <cellStyle name="Normal 17 5 2" xfId="10621" xr:uid="{00000000-0005-0000-0000-00009C1E0000}"/>
    <cellStyle name="Normal 17 5 2 2" xfId="10622" xr:uid="{00000000-0005-0000-0000-00009D1E0000}"/>
    <cellStyle name="Normal 17 5 2 2 2" xfId="26109" xr:uid="{B6EDFDB7-F027-4BFC-81F6-D997E8F16C42}"/>
    <cellStyle name="Normal 17 5 2 2 2 2" xfId="41072" xr:uid="{C228B3C8-F981-473B-849F-20260ADEA692}"/>
    <cellStyle name="Normal 17 5 2 2 3" xfId="33477" xr:uid="{AB947437-2CF2-4D89-BE4A-B5693AA7815D}"/>
    <cellStyle name="Normal 17 5 2 3" xfId="10623" xr:uid="{00000000-0005-0000-0000-00009E1E0000}"/>
    <cellStyle name="Normal 17 5 2 3 2" xfId="26110" xr:uid="{AF258C08-2517-4952-9857-D95AE20B2025}"/>
    <cellStyle name="Normal 17 5 2 3 2 2" xfId="41073" xr:uid="{9C1AC6EB-DE76-42F0-BB9D-18B4CD2AE91E}"/>
    <cellStyle name="Normal 17 5 2 3 3" xfId="33478" xr:uid="{E83C7FD9-9BBB-4E0B-9A4F-7EC4BA8C773C}"/>
    <cellStyle name="Normal 17 5 2 4" xfId="26108" xr:uid="{55A2A29B-18EB-49DC-B42E-0FE35CC2F4F2}"/>
    <cellStyle name="Normal 17 5 2 4 2" xfId="41071" xr:uid="{3BB43ADE-BF30-4A93-8161-1ED54DE83B08}"/>
    <cellStyle name="Normal 17 5 2 5" xfId="33476" xr:uid="{671EEFAC-D15A-41C7-B590-84CB8B735B32}"/>
    <cellStyle name="Normal 17 5 3" xfId="10624" xr:uid="{00000000-0005-0000-0000-00009F1E0000}"/>
    <cellStyle name="Normal 17 5 3 2" xfId="26111" xr:uid="{CA26BE88-763E-4A47-9C91-222B405C4BE5}"/>
    <cellStyle name="Normal 17 5 3 2 2" xfId="41074" xr:uid="{76835B0E-B7A7-4DDB-A39F-136740F0D4B7}"/>
    <cellStyle name="Normal 17 5 3 3" xfId="33479" xr:uid="{903F790A-E303-4632-AFB2-6741442319AE}"/>
    <cellStyle name="Normal 17 5 4" xfId="10625" xr:uid="{00000000-0005-0000-0000-0000A01E0000}"/>
    <cellStyle name="Normal 17 5 4 2" xfId="26112" xr:uid="{DEF2B48B-09E6-48B4-842F-43E96509F273}"/>
    <cellStyle name="Normal 17 5 4 2 2" xfId="41075" xr:uid="{6AB09197-27E7-4B54-864F-DA27C3144607}"/>
    <cellStyle name="Normal 17 5 4 3" xfId="33480" xr:uid="{240DB7FE-C16B-4FCA-A7CF-8244968813BC}"/>
    <cellStyle name="Normal 17 5 5" xfId="10626" xr:uid="{00000000-0005-0000-0000-0000A11E0000}"/>
    <cellStyle name="Normal 17 5 6" xfId="26107" xr:uid="{92A07796-13CA-4BD4-A129-CBDF4EC06E4B}"/>
    <cellStyle name="Normal 17 5 6 2" xfId="41070" xr:uid="{76D826DF-1B54-4A90-AB41-41E87C6AA1E5}"/>
    <cellStyle name="Normal 17 5 7" xfId="33475" xr:uid="{CEC70A67-3EFB-4325-BD7F-E9F73269F0D0}"/>
    <cellStyle name="Normal 17 6" xfId="10627" xr:uid="{00000000-0005-0000-0000-0000A21E0000}"/>
    <cellStyle name="Normal 17 7" xfId="10628" xr:uid="{00000000-0005-0000-0000-0000A31E0000}"/>
    <cellStyle name="Normal 17 7 2" xfId="26113" xr:uid="{B52BC20D-90DA-4FF9-95C7-DC139063BC66}"/>
    <cellStyle name="Normal 17 7 2 2" xfId="41076" xr:uid="{F99B0E09-CE33-4C63-A291-E4FAFD5605B3}"/>
    <cellStyle name="Normal 17 7 3" xfId="33481" xr:uid="{97B47E31-A118-4F96-9091-1685F59ADBBA}"/>
    <cellStyle name="Normal 17 8" xfId="10629" xr:uid="{00000000-0005-0000-0000-0000A41E0000}"/>
    <cellStyle name="Normal 17 8 2" xfId="10630" xr:uid="{00000000-0005-0000-0000-0000A51E0000}"/>
    <cellStyle name="Normal 17 8 2 2" xfId="26114" xr:uid="{1B4D9E0D-A6C2-4E8F-BF60-561528443EDB}"/>
    <cellStyle name="Normal 17 8 2 2 2" xfId="41077" xr:uid="{1925AFD0-E378-4436-ABD6-1FA660852CDE}"/>
    <cellStyle name="Normal 17 8 2 3" xfId="33482" xr:uid="{9DB785BD-AE56-4C45-A32C-F4794FBA3BFA}"/>
    <cellStyle name="Normal 17 9" xfId="5383" xr:uid="{00000000-0005-0000-0000-0000861E0000}"/>
    <cellStyle name="Normal 17_App b.3 Unspent_" xfId="618" xr:uid="{00000000-0005-0000-0000-000001020000}"/>
    <cellStyle name="Normal 170" xfId="10631" xr:uid="{00000000-0005-0000-0000-0000A61E0000}"/>
    <cellStyle name="Normal 170 2" xfId="26115" xr:uid="{DEB3276C-1CF3-449A-B581-AB919EB8726A}"/>
    <cellStyle name="Normal 170 2 2" xfId="41078" xr:uid="{53F30E26-7F14-4ECD-A991-39368D2DD42B}"/>
    <cellStyle name="Normal 170 3" xfId="33483" xr:uid="{F21958B8-BC35-4A24-9D7E-601B0F01D5F5}"/>
    <cellStyle name="Normal 171" xfId="10632" xr:uid="{00000000-0005-0000-0000-0000A71E0000}"/>
    <cellStyle name="Normal 171 2" xfId="26116" xr:uid="{344E6B5A-01DA-4467-B677-16AF0639D39D}"/>
    <cellStyle name="Normal 171 2 2" xfId="41079" xr:uid="{65B34784-0BCB-46F1-8B85-A1B2FEBA510B}"/>
    <cellStyle name="Normal 171 3" xfId="33484" xr:uid="{A48FD9B3-359A-46AD-869A-CEEDA5BFC21B}"/>
    <cellStyle name="Normal 172" xfId="10633" xr:uid="{00000000-0005-0000-0000-0000A81E0000}"/>
    <cellStyle name="Normal 172 2" xfId="26117" xr:uid="{BED3DA72-B549-4835-A4F5-7803EAC0F578}"/>
    <cellStyle name="Normal 172 2 2" xfId="41080" xr:uid="{E9C39BE3-0853-4796-98FF-62A8833EC92D}"/>
    <cellStyle name="Normal 172 3" xfId="33485" xr:uid="{74D576AD-734C-4EA4-B305-F2F447F4B54B}"/>
    <cellStyle name="Normal 173" xfId="10634" xr:uid="{00000000-0005-0000-0000-0000A91E0000}"/>
    <cellStyle name="Normal 173 2" xfId="26118" xr:uid="{C0B90395-5E75-41EC-913B-33D6BEE283EA}"/>
    <cellStyle name="Normal 173 2 2" xfId="41081" xr:uid="{FEABEB73-AC71-4BF0-9DFD-8CF16A220A89}"/>
    <cellStyle name="Normal 173 3" xfId="33486" xr:uid="{39D5A80B-D150-4E1C-8AF6-89563562543D}"/>
    <cellStyle name="Normal 174" xfId="10635" xr:uid="{00000000-0005-0000-0000-0000AA1E0000}"/>
    <cellStyle name="Normal 174 2" xfId="26119" xr:uid="{A0281735-E289-4158-881C-5DBA56D696E3}"/>
    <cellStyle name="Normal 174 2 2" xfId="41082" xr:uid="{9D03796E-1D75-451F-B5E8-3BC488988D1F}"/>
    <cellStyle name="Normal 174 3" xfId="33487" xr:uid="{0E222D14-00AF-4811-8371-42024D10C931}"/>
    <cellStyle name="Normal 175" xfId="10636" xr:uid="{00000000-0005-0000-0000-0000AB1E0000}"/>
    <cellStyle name="Normal 175 2" xfId="26120" xr:uid="{4D13F3D6-E6F7-4609-923F-330368350ED7}"/>
    <cellStyle name="Normal 175 2 2" xfId="41083" xr:uid="{2F95BEB4-619D-45E3-AEFA-C28F57375F32}"/>
    <cellStyle name="Normal 175 3" xfId="33488" xr:uid="{CB8B91E3-05F0-4BFF-8AC0-8815DFF7685D}"/>
    <cellStyle name="Normal 176" xfId="10637" xr:uid="{00000000-0005-0000-0000-0000AC1E0000}"/>
    <cellStyle name="Normal 176 2" xfId="26121" xr:uid="{9DEB34E7-D959-4E32-864A-9F86A8D73A6C}"/>
    <cellStyle name="Normal 176 2 2" xfId="41084" xr:uid="{BA833A57-AACA-49F5-9844-CCB3851D87D8}"/>
    <cellStyle name="Normal 176 3" xfId="33489" xr:uid="{08B58824-A04A-487C-B9E4-D013D23A7560}"/>
    <cellStyle name="Normal 177" xfId="10638" xr:uid="{00000000-0005-0000-0000-0000AD1E0000}"/>
    <cellStyle name="Normal 177 2" xfId="26122" xr:uid="{8484E4B5-7827-4069-ACD9-9151CF7C8936}"/>
    <cellStyle name="Normal 177 2 2" xfId="41085" xr:uid="{625263C0-DE5F-4846-860C-B497CAA0C063}"/>
    <cellStyle name="Normal 177 3" xfId="33490" xr:uid="{29BBCEE2-C2F1-4C2F-B04D-152F94EBC88F}"/>
    <cellStyle name="Normal 178" xfId="10639" xr:uid="{00000000-0005-0000-0000-0000AE1E0000}"/>
    <cellStyle name="Normal 178 2" xfId="26123" xr:uid="{128B509E-122F-4BB4-BC4E-4F5126EC9CC4}"/>
    <cellStyle name="Normal 178 2 2" xfId="41086" xr:uid="{C5B4B4AD-E62A-4A72-AFE8-13E80E3B52EB}"/>
    <cellStyle name="Normal 178 3" xfId="33491" xr:uid="{D463942B-D93D-4174-9E34-AA3F9123BEDA}"/>
    <cellStyle name="Normal 179" xfId="10640" xr:uid="{00000000-0005-0000-0000-0000AF1E0000}"/>
    <cellStyle name="Normal 179 2" xfId="26124" xr:uid="{669BB869-413F-43DB-9211-B4962BF1DF35}"/>
    <cellStyle name="Normal 179 2 2" xfId="41087" xr:uid="{C1326C54-3E28-4782-AD95-1E55EFE230A0}"/>
    <cellStyle name="Normal 179 3" xfId="33492" xr:uid="{C6880E25-1B31-4A8C-87BC-025DF7A71DBD}"/>
    <cellStyle name="Normal 18" xfId="619" xr:uid="{00000000-0005-0000-0000-000002020000}"/>
    <cellStyle name="Normal 18 2" xfId="5605" xr:uid="{00000000-0005-0000-0000-0000B11E0000}"/>
    <cellStyle name="Normal 18 2 2" xfId="10641" xr:uid="{00000000-0005-0000-0000-0000B21E0000}"/>
    <cellStyle name="Normal 18 2 2 2" xfId="26125" xr:uid="{BC02D55E-1811-4DDF-9BEC-AE3306285EF4}"/>
    <cellStyle name="Normal 18 2 2 2 2" xfId="41088" xr:uid="{DFCBF212-A722-4791-BEA7-9A1597818AB5}"/>
    <cellStyle name="Normal 18 2 2 3" xfId="33493" xr:uid="{C18C2292-05DC-4041-83DE-4CA50099F376}"/>
    <cellStyle name="Normal 18 3" xfId="16" xr:uid="{00000000-0005-0000-0000-00000B000000}"/>
    <cellStyle name="Normal 18 3 2" xfId="118" xr:uid="{00000000-0005-0000-0000-00000B000000}"/>
    <cellStyle name="Normal 18 3 2 2" xfId="10643" xr:uid="{00000000-0005-0000-0000-0000B41E0000}"/>
    <cellStyle name="Normal 18 3 2 3" xfId="20662" xr:uid="{513D916A-3E6F-4724-8DFB-C3A6F911D0FC}"/>
    <cellStyle name="Normal 18 3 2 3 2" xfId="35663" xr:uid="{1DB0BC9C-F3F8-4B82-A347-8110A57E1F34}"/>
    <cellStyle name="Normal 18 3 2 4" xfId="27966" xr:uid="{A991B6CD-F9B2-4725-B9D5-8E98DB80CFD1}"/>
    <cellStyle name="Normal 18 3 3" xfId="17" xr:uid="{00000000-0005-0000-0000-00000C000000}"/>
    <cellStyle name="Normal 18 3 3 2" xfId="119" xr:uid="{00000000-0005-0000-0000-00000C000000}"/>
    <cellStyle name="Normal 18 3 3 2 2" xfId="20663" xr:uid="{CDD00B0E-0537-48B1-BFAB-6FF13ACD2964}"/>
    <cellStyle name="Normal 18 3 3 2 2 2" xfId="35664" xr:uid="{76CA478C-ECBF-4828-808C-7D9281310A9F}"/>
    <cellStyle name="Normal 18 3 3 2 3" xfId="27967" xr:uid="{9BB51709-D76C-4139-8175-9A6730CB9188}"/>
    <cellStyle name="Normal 18 3 3 3" xfId="10644" xr:uid="{00000000-0005-0000-0000-0000B51E0000}"/>
    <cellStyle name="Normal 18 3 3 4" xfId="20593" xr:uid="{6A602872-9B98-4C24-9594-6128ECF18D11}"/>
    <cellStyle name="Normal 18 3 3 4 2" xfId="35594" xr:uid="{0C3ECFD1-1224-4EBA-B921-13D7BCE67FD7}"/>
    <cellStyle name="Normal 18 3 3 5" xfId="27897" xr:uid="{1C671565-7286-476F-B0F8-3DEF25D3AD06}"/>
    <cellStyle name="Normal 18 3 4" xfId="10642" xr:uid="{00000000-0005-0000-0000-0000B31E0000}"/>
    <cellStyle name="Normal 18 3 5" xfId="20592" xr:uid="{3A559E72-7859-4859-9E29-26F7D7F6644D}"/>
    <cellStyle name="Normal 18 3 5 2" xfId="35593" xr:uid="{992E786D-C461-46B8-A323-5841127BE22C}"/>
    <cellStyle name="Normal 18 3 6" xfId="27896" xr:uid="{A4F9237C-A4E6-4895-B288-260F8D5EC9DD}"/>
    <cellStyle name="Normal 18 4" xfId="10645" xr:uid="{00000000-0005-0000-0000-0000B61E0000}"/>
    <cellStyle name="Normal 18 4 2" xfId="10646" xr:uid="{00000000-0005-0000-0000-0000B71E0000}"/>
    <cellStyle name="Normal 18 4 2 2" xfId="10647" xr:uid="{00000000-0005-0000-0000-0000B81E0000}"/>
    <cellStyle name="Normal 18 4 2 2 2" xfId="10648" xr:uid="{00000000-0005-0000-0000-0000B91E0000}"/>
    <cellStyle name="Normal 18 4 2 2 2 2" xfId="26129" xr:uid="{270911FB-138B-4ADF-A9A3-886A4D62248F}"/>
    <cellStyle name="Normal 18 4 2 2 2 2 2" xfId="41092" xr:uid="{B405955E-18D1-4BD8-B7F6-955E501744E6}"/>
    <cellStyle name="Normal 18 4 2 2 2 3" xfId="33497" xr:uid="{AC7C2C5E-7B99-4F75-990B-8BB0796C932C}"/>
    <cellStyle name="Normal 18 4 2 2 3" xfId="10649" xr:uid="{00000000-0005-0000-0000-0000BA1E0000}"/>
    <cellStyle name="Normal 18 4 2 2 3 2" xfId="26130" xr:uid="{35F508BC-2633-4C8E-BE8A-66258594FD28}"/>
    <cellStyle name="Normal 18 4 2 2 3 2 2" xfId="41093" xr:uid="{2B2BC513-5FF7-4A61-8CF1-9079A6C28026}"/>
    <cellStyle name="Normal 18 4 2 2 3 3" xfId="33498" xr:uid="{73C99B3A-0CB5-4114-8CCD-8320E09DA4E6}"/>
    <cellStyle name="Normal 18 4 2 2 4" xfId="26128" xr:uid="{78D44A43-FCC2-4980-AE5A-0085E07727A9}"/>
    <cellStyle name="Normal 18 4 2 2 4 2" xfId="41091" xr:uid="{927E54AA-297D-44C1-893D-8E709AFF6D31}"/>
    <cellStyle name="Normal 18 4 2 2 5" xfId="33496" xr:uid="{595E6D57-CC35-49E7-BB1D-BD26A25A85A3}"/>
    <cellStyle name="Normal 18 4 2 3" xfId="10650" xr:uid="{00000000-0005-0000-0000-0000BB1E0000}"/>
    <cellStyle name="Normal 18 4 2 3 2" xfId="26131" xr:uid="{F5105C27-78D0-4DCF-9ED8-87725CAA1B26}"/>
    <cellStyle name="Normal 18 4 2 3 2 2" xfId="41094" xr:uid="{5083DC92-2F79-42BA-A12B-F67352197865}"/>
    <cellStyle name="Normal 18 4 2 3 3" xfId="33499" xr:uid="{9F9F1A86-036E-48DA-84D8-DD58866E694A}"/>
    <cellStyle name="Normal 18 4 2 4" xfId="10651" xr:uid="{00000000-0005-0000-0000-0000BC1E0000}"/>
    <cellStyle name="Normal 18 4 2 4 2" xfId="26132" xr:uid="{4B9C3EBB-A5D7-4BF1-ADD4-E68044417F14}"/>
    <cellStyle name="Normal 18 4 2 4 2 2" xfId="41095" xr:uid="{5DE2718D-AF8F-41A2-A18E-A9F4D54487A4}"/>
    <cellStyle name="Normal 18 4 2 4 3" xfId="33500" xr:uid="{C3DEDF76-43AF-4AA3-A416-2D17BEC18C1B}"/>
    <cellStyle name="Normal 18 4 2 5" xfId="26127" xr:uid="{C957C5AA-6E8E-43AE-A713-2F77626EB7A1}"/>
    <cellStyle name="Normal 18 4 2 5 2" xfId="41090" xr:uid="{F45C4ECD-0F04-46AE-9A17-8215FA7C5702}"/>
    <cellStyle name="Normal 18 4 2 6" xfId="33495" xr:uid="{225D8A10-BCBE-4D73-85E0-90FB5C779122}"/>
    <cellStyle name="Normal 18 4 3" xfId="10652" xr:uid="{00000000-0005-0000-0000-0000BD1E0000}"/>
    <cellStyle name="Normal 18 4 3 2" xfId="10653" xr:uid="{00000000-0005-0000-0000-0000BE1E0000}"/>
    <cellStyle name="Normal 18 4 3 2 2" xfId="26134" xr:uid="{DFA1CBD6-1AE9-4D90-B749-563B4FC1B65E}"/>
    <cellStyle name="Normal 18 4 3 2 2 2" xfId="41097" xr:uid="{8749EE73-7CDD-4EDD-85DD-3354218F324F}"/>
    <cellStyle name="Normal 18 4 3 2 3" xfId="33502" xr:uid="{4BEFCE1B-3092-4ADA-B08B-ECBC2A07E80A}"/>
    <cellStyle name="Normal 18 4 3 3" xfId="10654" xr:uid="{00000000-0005-0000-0000-0000BF1E0000}"/>
    <cellStyle name="Normal 18 4 3 3 2" xfId="26135" xr:uid="{5405D344-D07D-436F-8093-E564D293C529}"/>
    <cellStyle name="Normal 18 4 3 3 2 2" xfId="41098" xr:uid="{B87439A4-0403-44FF-BC37-960EB6EEC0A2}"/>
    <cellStyle name="Normal 18 4 3 3 3" xfId="33503" xr:uid="{BD8D6BA2-068C-4FC9-942A-27B957CFB987}"/>
    <cellStyle name="Normal 18 4 3 4" xfId="26133" xr:uid="{F9D0843A-9B78-463D-BC70-BDE9C62EFF45}"/>
    <cellStyle name="Normal 18 4 3 4 2" xfId="41096" xr:uid="{341C73D1-0A86-4BCD-873D-DF06836D35BB}"/>
    <cellStyle name="Normal 18 4 3 5" xfId="33501" xr:uid="{9DCFFFF5-4B0F-4597-8357-1B6375905357}"/>
    <cellStyle name="Normal 18 4 4" xfId="10655" xr:uid="{00000000-0005-0000-0000-0000C01E0000}"/>
    <cellStyle name="Normal 18 4 4 2" xfId="26136" xr:uid="{37D925A7-CC8F-4837-84A4-EA3999F245E6}"/>
    <cellStyle name="Normal 18 4 4 2 2" xfId="41099" xr:uid="{B99A2F49-B149-428E-9DAF-FA9838F04916}"/>
    <cellStyle name="Normal 18 4 4 3" xfId="33504" xr:uid="{01BFBC3C-BECE-4912-BF14-9861557DBACC}"/>
    <cellStyle name="Normal 18 4 5" xfId="10656" xr:uid="{00000000-0005-0000-0000-0000C11E0000}"/>
    <cellStyle name="Normal 18 4 5 2" xfId="26137" xr:uid="{F45ECB52-B106-4483-AF0F-1D884FE161F2}"/>
    <cellStyle name="Normal 18 4 5 2 2" xfId="41100" xr:uid="{46AC4343-94B7-4FEE-9CFC-952E0254F675}"/>
    <cellStyle name="Normal 18 4 5 3" xfId="33505" xr:uid="{F72D2559-41D4-4CCE-B161-280512983D89}"/>
    <cellStyle name="Normal 18 4 6" xfId="26126" xr:uid="{F33CDF02-35F2-46B1-8D92-08B6C825F174}"/>
    <cellStyle name="Normal 18 4 6 2" xfId="41089" xr:uid="{9BD49C4D-CCD5-470C-8A8F-6B20682814B7}"/>
    <cellStyle name="Normal 18 4 7" xfId="33494" xr:uid="{44544C32-8281-47F6-B08D-8D6E9CCF7D52}"/>
    <cellStyle name="Normal 18 5" xfId="10657" xr:uid="{00000000-0005-0000-0000-0000C21E0000}"/>
    <cellStyle name="Normal 18 6" xfId="10658" xr:uid="{00000000-0005-0000-0000-0000C31E0000}"/>
    <cellStyle name="Normal 18 6 2" xfId="26138" xr:uid="{A45F4E99-43BC-4AD2-9CB4-48E3D6FFA6D4}"/>
    <cellStyle name="Normal 18 6 2 2" xfId="41101" xr:uid="{195E020B-591B-4BCD-95CE-6F43EFEDC1C1}"/>
    <cellStyle name="Normal 18 6 3" xfId="33506" xr:uid="{44815345-F5CA-45ED-BE0A-1EECDBFAE038}"/>
    <cellStyle name="Normal 18 7" xfId="10659" xr:uid="{00000000-0005-0000-0000-0000C41E0000}"/>
    <cellStyle name="Normal 18 7 2" xfId="26139" xr:uid="{2654CC9E-345E-4263-BEA8-0CD9FE78F685}"/>
    <cellStyle name="Normal 18 7 2 2" xfId="41102" xr:uid="{D9BCAF78-1433-43A9-BA04-5AE842753346}"/>
    <cellStyle name="Normal 18 7 3" xfId="33507" xr:uid="{D28DF30A-2EAE-42F3-BB8A-BA3C25A78345}"/>
    <cellStyle name="Normal 18 8" xfId="5379" xr:uid="{00000000-0005-0000-0000-0000B01E0000}"/>
    <cellStyle name="Normal 180" xfId="10660" xr:uid="{00000000-0005-0000-0000-0000C51E0000}"/>
    <cellStyle name="Normal 180 2" xfId="26140" xr:uid="{377AFD9D-6B2D-462D-8EF4-2AE46355A812}"/>
    <cellStyle name="Normal 180 2 2" xfId="41103" xr:uid="{5838500E-6BB9-43C7-89BF-0568EAB1CF81}"/>
    <cellStyle name="Normal 180 3" xfId="33508" xr:uid="{658A027B-D309-413C-965A-C6A9CA2EB56B}"/>
    <cellStyle name="Normal 181" xfId="10661" xr:uid="{00000000-0005-0000-0000-0000C61E0000}"/>
    <cellStyle name="Normal 181 2" xfId="26141" xr:uid="{EDCB8B5D-311C-45D2-A20F-55FAB1B5C7EA}"/>
    <cellStyle name="Normal 181 2 2" xfId="41104" xr:uid="{0E4927DA-A39A-4A37-B7FC-CBA06FC56C66}"/>
    <cellStyle name="Normal 181 3" xfId="33509" xr:uid="{FD105433-CEED-4D9F-AA68-1B281C1F04FD}"/>
    <cellStyle name="Normal 182" xfId="10662" xr:uid="{00000000-0005-0000-0000-0000C71E0000}"/>
    <cellStyle name="Normal 182 2" xfId="26142" xr:uid="{2D866DC2-5D37-4469-A5D0-E7FC05DA75A1}"/>
    <cellStyle name="Normal 182 2 2" xfId="41105" xr:uid="{BE84746A-90E3-4DAA-8C67-8CCD295CD9F8}"/>
    <cellStyle name="Normal 182 3" xfId="33510" xr:uid="{E2950033-4B09-4524-BD9D-7FF76BD7C22C}"/>
    <cellStyle name="Normal 183" xfId="10663" xr:uid="{00000000-0005-0000-0000-0000C81E0000}"/>
    <cellStyle name="Normal 183 2" xfId="26143" xr:uid="{C30BB05E-9846-4FF0-8DCD-28C154945E5A}"/>
    <cellStyle name="Normal 183 2 2" xfId="41106" xr:uid="{4F7981B5-3BC8-475B-80E1-0F096CD1B3EB}"/>
    <cellStyle name="Normal 183 3" xfId="33511" xr:uid="{0BC26AB1-6DB4-423A-AFB9-E60BA36D7385}"/>
    <cellStyle name="Normal 184" xfId="10664" xr:uid="{00000000-0005-0000-0000-0000C91E0000}"/>
    <cellStyle name="Normal 184 2" xfId="26144" xr:uid="{BE549777-6E20-4B4D-BE4C-4F0853403101}"/>
    <cellStyle name="Normal 184 2 2" xfId="41107" xr:uid="{61C526AA-385D-4C91-B3FE-E044D6BF1B6D}"/>
    <cellStyle name="Normal 184 3" xfId="33512" xr:uid="{A3FEEBCD-2E0E-4393-8CB7-044A13F4307C}"/>
    <cellStyle name="Normal 185" xfId="10665" xr:uid="{00000000-0005-0000-0000-0000CA1E0000}"/>
    <cellStyle name="Normal 185 2" xfId="26145" xr:uid="{28F7E0D0-4A35-4127-B4FE-AC0A05049C37}"/>
    <cellStyle name="Normal 185 2 2" xfId="41108" xr:uid="{3EC94019-DCDC-4828-85FE-2BFCDCE569E2}"/>
    <cellStyle name="Normal 185 3" xfId="33513" xr:uid="{4966A2A9-B59E-4BB5-BF3C-69266879A23D}"/>
    <cellStyle name="Normal 186" xfId="10666" xr:uid="{00000000-0005-0000-0000-0000CB1E0000}"/>
    <cellStyle name="Normal 186 2" xfId="26146" xr:uid="{7718BCB1-67BE-4074-BEB5-B078B0AF92E3}"/>
    <cellStyle name="Normal 186 2 2" xfId="41109" xr:uid="{37728B6E-249B-485D-B90C-D52DAAE1A28D}"/>
    <cellStyle name="Normal 186 3" xfId="33514" xr:uid="{F20AEB51-C817-4B19-854B-192774887BDA}"/>
    <cellStyle name="Normal 187" xfId="10667" xr:uid="{00000000-0005-0000-0000-0000CC1E0000}"/>
    <cellStyle name="Normal 187 2" xfId="26147" xr:uid="{F0B7F5A6-2758-4E82-BE87-3011E26155E2}"/>
    <cellStyle name="Normal 187 2 2" xfId="41110" xr:uid="{38B11E18-2B9C-46CB-AF3A-0BFFF0FFFAFF}"/>
    <cellStyle name="Normal 187 3" xfId="33515" xr:uid="{9B46E929-4CAC-4251-8AD5-20BAA997BDB0}"/>
    <cellStyle name="Normal 188" xfId="10668" xr:uid="{00000000-0005-0000-0000-0000CD1E0000}"/>
    <cellStyle name="Normal 188 2" xfId="26148" xr:uid="{0C6DFD31-AF68-4193-B2F3-C5B96BE5D6EF}"/>
    <cellStyle name="Normal 188 2 2" xfId="41111" xr:uid="{73FCB30A-950F-4BA5-997C-BA4B5D29F36A}"/>
    <cellStyle name="Normal 188 3" xfId="33516" xr:uid="{0B05C48A-B18F-47D0-8C0A-D321506F3983}"/>
    <cellStyle name="Normal 189" xfId="10669" xr:uid="{00000000-0005-0000-0000-0000CE1E0000}"/>
    <cellStyle name="Normal 189 2" xfId="26149" xr:uid="{FA82D9AA-272F-43B1-BFFF-697569DABF1A}"/>
    <cellStyle name="Normal 189 2 2" xfId="41112" xr:uid="{80326AFB-DF52-45E7-B0D9-15B8EE8FF650}"/>
    <cellStyle name="Normal 189 3" xfId="33517" xr:uid="{ED31A8F1-82D5-4DD2-93CC-BE999CB12FFD}"/>
    <cellStyle name="Normal 19" xfId="620" xr:uid="{00000000-0005-0000-0000-000003020000}"/>
    <cellStyle name="Normal 19 2" xfId="621" xr:uid="{00000000-0005-0000-0000-000004020000}"/>
    <cellStyle name="Normal 19 2 2" xfId="10670" xr:uid="{00000000-0005-0000-0000-0000D11E0000}"/>
    <cellStyle name="Normal 19 2 2 2" xfId="10671" xr:uid="{00000000-0005-0000-0000-0000D21E0000}"/>
    <cellStyle name="Normal 19 2 2 2 2" xfId="10672" xr:uid="{00000000-0005-0000-0000-0000D31E0000}"/>
    <cellStyle name="Normal 19 2 2 2 2 2" xfId="26152" xr:uid="{3ACD1CA2-4D75-4D69-8B41-2C6734621FC5}"/>
    <cellStyle name="Normal 19 2 2 2 2 2 2" xfId="41115" xr:uid="{58C2BB05-2F96-4B45-87CF-8FCEEDF7BAB7}"/>
    <cellStyle name="Normal 19 2 2 2 2 3" xfId="33520" xr:uid="{6A6EA9DC-D394-4692-836E-2F06EFF62257}"/>
    <cellStyle name="Normal 19 2 2 2 3" xfId="10673" xr:uid="{00000000-0005-0000-0000-0000D41E0000}"/>
    <cellStyle name="Normal 19 2 2 2 3 2" xfId="26153" xr:uid="{2DFE080D-F37D-4728-8BD1-3A92D6D449A9}"/>
    <cellStyle name="Normal 19 2 2 2 3 2 2" xfId="41116" xr:uid="{6B70C6AE-FF1F-41E2-987D-79CB335D9244}"/>
    <cellStyle name="Normal 19 2 2 2 3 3" xfId="33521" xr:uid="{3F7DD58D-F8F2-4A0F-B0B2-A3831CD1CA91}"/>
    <cellStyle name="Normal 19 2 2 2 4" xfId="26151" xr:uid="{69CF2441-D36E-4A7B-B6F8-9EB16D1F2BB3}"/>
    <cellStyle name="Normal 19 2 2 2 4 2" xfId="41114" xr:uid="{23F4E7D7-361F-4C5B-9CE4-6F4AAD4E1BFC}"/>
    <cellStyle name="Normal 19 2 2 2 5" xfId="33519" xr:uid="{D3BCC777-572F-4884-A4CC-745813111AEA}"/>
    <cellStyle name="Normal 19 2 2 3" xfId="10674" xr:uid="{00000000-0005-0000-0000-0000D51E0000}"/>
    <cellStyle name="Normal 19 2 2 3 2" xfId="26154" xr:uid="{85706381-DE19-45E0-AA38-9DC9534EB530}"/>
    <cellStyle name="Normal 19 2 2 3 2 2" xfId="41117" xr:uid="{DA0FA12F-8623-4975-85B1-3FF2240C480B}"/>
    <cellStyle name="Normal 19 2 2 3 3" xfId="33522" xr:uid="{F64BBEF0-B34B-43D5-9F2A-DA3A2F4ECB87}"/>
    <cellStyle name="Normal 19 2 2 4" xfId="10675" xr:uid="{00000000-0005-0000-0000-0000D61E0000}"/>
    <cellStyle name="Normal 19 2 2 4 2" xfId="26155" xr:uid="{85E1B549-4037-4025-8889-F92AB17DB5C6}"/>
    <cellStyle name="Normal 19 2 2 4 2 2" xfId="41118" xr:uid="{DEFB9732-4E98-4998-A3DD-0E98147A35F7}"/>
    <cellStyle name="Normal 19 2 2 4 3" xfId="33523" xr:uid="{DE977564-4FFB-462D-A2B8-A20493789970}"/>
    <cellStyle name="Normal 19 2 2 5" xfId="26150" xr:uid="{E7B8058B-F6B5-4EDF-8D15-FB0CE8C4C1E1}"/>
    <cellStyle name="Normal 19 2 2 5 2" xfId="41113" xr:uid="{65F11E5C-A0D3-4E65-9B5F-4CADA5B09F6C}"/>
    <cellStyle name="Normal 19 2 2 6" xfId="33518" xr:uid="{1C7D8D64-B478-4646-921C-327139674B08}"/>
    <cellStyle name="Normal 19 2 3" xfId="10676" xr:uid="{00000000-0005-0000-0000-0000D71E0000}"/>
    <cellStyle name="Normal 19 2 3 2" xfId="10677" xr:uid="{00000000-0005-0000-0000-0000D81E0000}"/>
    <cellStyle name="Normal 19 2 3 2 2" xfId="26157" xr:uid="{24FD6996-B211-44AC-AFA5-EC2E54523575}"/>
    <cellStyle name="Normal 19 2 3 2 2 2" xfId="41120" xr:uid="{25A79873-980A-48F7-A355-11FC43DDFBED}"/>
    <cellStyle name="Normal 19 2 3 2 3" xfId="33525" xr:uid="{29CB0F0F-BB9A-4A52-8B64-C098B4A0A2F3}"/>
    <cellStyle name="Normal 19 2 3 3" xfId="10678" xr:uid="{00000000-0005-0000-0000-0000D91E0000}"/>
    <cellStyle name="Normal 19 2 3 3 2" xfId="26158" xr:uid="{036EC09C-9D52-401D-B7F4-2D7116816DEA}"/>
    <cellStyle name="Normal 19 2 3 3 2 2" xfId="41121" xr:uid="{C0BA02D1-51F1-4C80-BD87-54262D3FF328}"/>
    <cellStyle name="Normal 19 2 3 3 3" xfId="33526" xr:uid="{CC360724-3988-42D5-918F-D0BF5F37D78A}"/>
    <cellStyle name="Normal 19 2 3 4" xfId="26156" xr:uid="{D04067D7-FC91-46EC-BCC8-00205245B271}"/>
    <cellStyle name="Normal 19 2 3 4 2" xfId="41119" xr:uid="{304FDCBC-743F-4FE2-8B86-229F6FE3A6DE}"/>
    <cellStyle name="Normal 19 2 3 5" xfId="33524" xr:uid="{9EA6F719-4247-4943-AA2D-B56C8BD27D20}"/>
    <cellStyle name="Normal 19 2 4" xfId="10679" xr:uid="{00000000-0005-0000-0000-0000DA1E0000}"/>
    <cellStyle name="Normal 19 2 4 2" xfId="10680" xr:uid="{00000000-0005-0000-0000-0000DB1E0000}"/>
    <cellStyle name="Normal 19 2 4 3" xfId="26159" xr:uid="{D661C01C-1515-4928-B785-D3EB904A55B9}"/>
    <cellStyle name="Normal 19 2 4 3 2" xfId="41122" xr:uid="{A754AF55-A038-4AB7-975E-E06896F90381}"/>
    <cellStyle name="Normal 19 2 4 4" xfId="33527" xr:uid="{DD362E30-444E-4C4D-92DA-47639EC7E745}"/>
    <cellStyle name="Normal 19 2 5" xfId="10681" xr:uid="{00000000-0005-0000-0000-0000DC1E0000}"/>
    <cellStyle name="Normal 19 2 5 2" xfId="26160" xr:uid="{2B7E5558-1BFD-48BB-8266-6E806AB63E14}"/>
    <cellStyle name="Normal 19 2 5 2 2" xfId="41123" xr:uid="{19783F50-CED5-41C8-996D-F88324E04E05}"/>
    <cellStyle name="Normal 19 2 5 3" xfId="33528" xr:uid="{5CC462DF-41CF-42D9-94CF-4155E9805EDB}"/>
    <cellStyle name="Normal 19 2 6" xfId="10682" xr:uid="{00000000-0005-0000-0000-0000DD1E0000}"/>
    <cellStyle name="Normal 19 2 7" xfId="5378" xr:uid="{00000000-0005-0000-0000-0000D01E0000}"/>
    <cellStyle name="Normal 19 3" xfId="18" xr:uid="{00000000-0005-0000-0000-00000D000000}"/>
    <cellStyle name="Normal 19 3 2" xfId="120" xr:uid="{00000000-0005-0000-0000-00000D000000}"/>
    <cellStyle name="Normal 19 3 2 2" xfId="10684" xr:uid="{00000000-0005-0000-0000-0000DF1E0000}"/>
    <cellStyle name="Normal 19 3 2 3" xfId="20664" xr:uid="{28CBE07E-5EDA-4BE4-8A2E-98AB772AA3C1}"/>
    <cellStyle name="Normal 19 3 2 3 2" xfId="35665" xr:uid="{59E8EAA9-7469-4B6C-8EFA-7581EC31A153}"/>
    <cellStyle name="Normal 19 3 2 4" xfId="27968" xr:uid="{07EF8EB3-D6E5-4BD0-84D5-735CC60DA13E}"/>
    <cellStyle name="Normal 19 3 3" xfId="10685" xr:uid="{00000000-0005-0000-0000-0000E01E0000}"/>
    <cellStyle name="Normal 19 3 4" xfId="10683" xr:uid="{00000000-0005-0000-0000-0000DE1E0000}"/>
    <cellStyle name="Normal 19 3 5" xfId="20594" xr:uid="{6C5BAAD6-6159-457B-82A2-CAE2D467ECF0}"/>
    <cellStyle name="Normal 19 3 5 2" xfId="35595" xr:uid="{23C0FEFA-7111-4CC1-9F22-123E485D60DF}"/>
    <cellStyle name="Normal 19 3 6" xfId="27898" xr:uid="{C1872296-C5EE-4CAC-A28C-45D0C5A58EAF}"/>
    <cellStyle name="Normal 19 4" xfId="5535" xr:uid="{00000000-0005-0000-0000-0000CF1E0000}"/>
    <cellStyle name="Normal 19_App b.3 Unspent_" xfId="622" xr:uid="{00000000-0005-0000-0000-000005020000}"/>
    <cellStyle name="Normal 190" xfId="10686" xr:uid="{00000000-0005-0000-0000-0000E11E0000}"/>
    <cellStyle name="Normal 190 2" xfId="26161" xr:uid="{343A43CB-9B77-4CCB-9C52-81C02200B639}"/>
    <cellStyle name="Normal 190 2 2" xfId="41124" xr:uid="{D93BC716-85C4-4858-AAF8-9B6D80A6560A}"/>
    <cellStyle name="Normal 190 3" xfId="33529" xr:uid="{7F9036CA-89F5-45AD-BDF8-3747844D8CCF}"/>
    <cellStyle name="Normal 191" xfId="10687" xr:uid="{00000000-0005-0000-0000-0000E21E0000}"/>
    <cellStyle name="Normal 191 2" xfId="26162" xr:uid="{AD1AEB93-3650-44B8-ABDB-780A18390C21}"/>
    <cellStyle name="Normal 191 2 2" xfId="41125" xr:uid="{9CB2104F-97DB-4AEC-9966-D29B974C3804}"/>
    <cellStyle name="Normal 191 3" xfId="33530" xr:uid="{B7345401-8F06-4C73-9C4B-81DE386A9218}"/>
    <cellStyle name="Normal 192" xfId="10688" xr:uid="{00000000-0005-0000-0000-0000E31E0000}"/>
    <cellStyle name="Normal 192 2" xfId="26163" xr:uid="{FE2873A5-7D82-41A1-812F-4B892A14D775}"/>
    <cellStyle name="Normal 192 2 2" xfId="41126" xr:uid="{DB1E0E4F-B3F0-4695-BF2C-01F5B9494270}"/>
    <cellStyle name="Normal 192 3" xfId="33531" xr:uid="{B2CB177F-FB90-40E4-B718-B36B1A43323E}"/>
    <cellStyle name="Normal 193" xfId="10689" xr:uid="{00000000-0005-0000-0000-0000E41E0000}"/>
    <cellStyle name="Normal 193 2" xfId="26164" xr:uid="{4F4ACB95-9F93-4673-A19C-CFAE60DD383F}"/>
    <cellStyle name="Normal 193 2 2" xfId="41127" xr:uid="{050C957F-07B5-4522-907E-CC24942BCBD2}"/>
    <cellStyle name="Normal 193 3" xfId="33532" xr:uid="{BBEBB2AB-5EE7-4CA7-8A73-DDFEFDCAA232}"/>
    <cellStyle name="Normal 194" xfId="10690" xr:uid="{00000000-0005-0000-0000-0000E51E0000}"/>
    <cellStyle name="Normal 194 2" xfId="26165" xr:uid="{024DC150-6917-492C-AEEC-221D36FD3094}"/>
    <cellStyle name="Normal 194 2 2" xfId="41128" xr:uid="{A6044151-A0F4-4385-BDCE-FB003ADC37B9}"/>
    <cellStyle name="Normal 194 3" xfId="33533" xr:uid="{495D6AC3-2223-42F8-8DC4-588413DCC447}"/>
    <cellStyle name="Normal 195" xfId="10691" xr:uid="{00000000-0005-0000-0000-0000E61E0000}"/>
    <cellStyle name="Normal 195 2" xfId="26166" xr:uid="{791558D3-413D-46D7-9F80-0B96763A385C}"/>
    <cellStyle name="Normal 195 2 2" xfId="41129" xr:uid="{0FC7DB73-0C64-47B1-B7D4-F6415ABF5460}"/>
    <cellStyle name="Normal 195 3" xfId="33534" xr:uid="{6B52FC26-DB73-4A59-B2D0-2FC3D32D5FA7}"/>
    <cellStyle name="Normal 196" xfId="10692" xr:uid="{00000000-0005-0000-0000-0000E71E0000}"/>
    <cellStyle name="Normal 196 2" xfId="26167" xr:uid="{CAD1D729-5124-476A-BEC6-359AD4E56F54}"/>
    <cellStyle name="Normal 196 2 2" xfId="41130" xr:uid="{FC9C382E-4F39-473F-8CDC-F89194976D8F}"/>
    <cellStyle name="Normal 196 3" xfId="33535" xr:uid="{7F729C7D-5B2D-4AA0-BD2B-FC736A97635C}"/>
    <cellStyle name="Normal 197" xfId="10693" xr:uid="{00000000-0005-0000-0000-0000E81E0000}"/>
    <cellStyle name="Normal 198" xfId="5272" xr:uid="{00000000-0005-0000-0000-0000E91E0000}"/>
    <cellStyle name="Normal 199" xfId="10694" xr:uid="{00000000-0005-0000-0000-0000EA1E0000}"/>
    <cellStyle name="Normal 2" xfId="1" xr:uid="{00000000-0005-0000-0000-00000E000000}"/>
    <cellStyle name="Normal 2 10" xfId="623" xr:uid="{00000000-0005-0000-0000-000007020000}"/>
    <cellStyle name="Normal 2 10 10" xfId="624" xr:uid="{00000000-0005-0000-0000-000008020000}"/>
    <cellStyle name="Normal 2 10 10 2" xfId="14" xr:uid="{00000000-0005-0000-0000-00000F000000}"/>
    <cellStyle name="Normal 2 10 10 3" xfId="10695" xr:uid="{00000000-0005-0000-0000-0000EF1E0000}"/>
    <cellStyle name="Normal 2 10 11" xfId="626" xr:uid="{00000000-0005-0000-0000-00000A020000}"/>
    <cellStyle name="Normal 2 10 11 2" xfId="10696" xr:uid="{00000000-0005-0000-0000-0000F11E0000}"/>
    <cellStyle name="Normal 2 10 12" xfId="627" xr:uid="{00000000-0005-0000-0000-00000B020000}"/>
    <cellStyle name="Normal 2 10 12 2" xfId="10697" xr:uid="{00000000-0005-0000-0000-0000F31E0000}"/>
    <cellStyle name="Normal 2 10 13" xfId="628" xr:uid="{00000000-0005-0000-0000-00000C020000}"/>
    <cellStyle name="Normal 2 10 13 2" xfId="10698" xr:uid="{00000000-0005-0000-0000-0000F51E0000}"/>
    <cellStyle name="Normal 2 10 14" xfId="629" xr:uid="{00000000-0005-0000-0000-00000D020000}"/>
    <cellStyle name="Normal 2 10 14 2" xfId="10699" xr:uid="{00000000-0005-0000-0000-0000F71E0000}"/>
    <cellStyle name="Normal 2 10 15" xfId="630" xr:uid="{00000000-0005-0000-0000-00000E020000}"/>
    <cellStyle name="Normal 2 10 15 2" xfId="10700" xr:uid="{00000000-0005-0000-0000-0000F91E0000}"/>
    <cellStyle name="Normal 2 10 16" xfId="631" xr:uid="{00000000-0005-0000-0000-00000F020000}"/>
    <cellStyle name="Normal 2 10 16 2" xfId="10701" xr:uid="{00000000-0005-0000-0000-0000FB1E0000}"/>
    <cellStyle name="Normal 2 10 17" xfId="632" xr:uid="{00000000-0005-0000-0000-000010020000}"/>
    <cellStyle name="Normal 2 10 17 2" xfId="10702" xr:uid="{00000000-0005-0000-0000-0000FD1E0000}"/>
    <cellStyle name="Normal 2 10 18" xfId="633" xr:uid="{00000000-0005-0000-0000-000011020000}"/>
    <cellStyle name="Normal 2 10 18 2" xfId="10703" xr:uid="{00000000-0005-0000-0000-0000FF1E0000}"/>
    <cellStyle name="Normal 2 10 19" xfId="634" xr:uid="{00000000-0005-0000-0000-000012020000}"/>
    <cellStyle name="Normal 2 10 19 2" xfId="10704" xr:uid="{00000000-0005-0000-0000-0000011F0000}"/>
    <cellStyle name="Normal 2 10 2" xfId="635" xr:uid="{00000000-0005-0000-0000-000013020000}"/>
    <cellStyle name="Normal 2 10 2 2" xfId="10705" xr:uid="{00000000-0005-0000-0000-0000031F0000}"/>
    <cellStyle name="Normal 2 10 20" xfId="636" xr:uid="{00000000-0005-0000-0000-000014020000}"/>
    <cellStyle name="Normal 2 10 20 2" xfId="10706" xr:uid="{00000000-0005-0000-0000-0000051F0000}"/>
    <cellStyle name="Normal 2 10 21" xfId="637" xr:uid="{00000000-0005-0000-0000-000015020000}"/>
    <cellStyle name="Normal 2 10 21 2" xfId="10707" xr:uid="{00000000-0005-0000-0000-0000071F0000}"/>
    <cellStyle name="Normal 2 10 22" xfId="638" xr:uid="{00000000-0005-0000-0000-000016020000}"/>
    <cellStyle name="Normal 2 10 22 2" xfId="10708" xr:uid="{00000000-0005-0000-0000-0000091F0000}"/>
    <cellStyle name="Normal 2 10 23" xfId="639" xr:uid="{00000000-0005-0000-0000-000017020000}"/>
    <cellStyle name="Normal 2 10 23 2" xfId="10709" xr:uid="{00000000-0005-0000-0000-00000B1F0000}"/>
    <cellStyle name="Normal 2 10 24" xfId="10710" xr:uid="{00000000-0005-0000-0000-00000C1F0000}"/>
    <cellStyle name="Normal 2 10 24 2" xfId="10711" xr:uid="{00000000-0005-0000-0000-00000D1F0000}"/>
    <cellStyle name="Normal 2 10 3" xfId="640" xr:uid="{00000000-0005-0000-0000-000018020000}"/>
    <cellStyle name="Normal 2 10 3 2" xfId="10712" xr:uid="{00000000-0005-0000-0000-00000F1F0000}"/>
    <cellStyle name="Normal 2 10 4" xfId="641" xr:uid="{00000000-0005-0000-0000-000019020000}"/>
    <cellStyle name="Normal 2 10 4 2" xfId="10713" xr:uid="{00000000-0005-0000-0000-0000111F0000}"/>
    <cellStyle name="Normal 2 10 5" xfId="642" xr:uid="{00000000-0005-0000-0000-00001A020000}"/>
    <cellStyle name="Normal 2 10 5 2" xfId="10714" xr:uid="{00000000-0005-0000-0000-0000131F0000}"/>
    <cellStyle name="Normal 2 10 6" xfId="643" xr:uid="{00000000-0005-0000-0000-00001B020000}"/>
    <cellStyle name="Normal 2 10 6 2" xfId="10715" xr:uid="{00000000-0005-0000-0000-0000151F0000}"/>
    <cellStyle name="Normal 2 10 7" xfId="644" xr:uid="{00000000-0005-0000-0000-00001C020000}"/>
    <cellStyle name="Normal 2 10 7 2" xfId="10716" xr:uid="{00000000-0005-0000-0000-0000171F0000}"/>
    <cellStyle name="Normal 2 10 8" xfId="645" xr:uid="{00000000-0005-0000-0000-00001D020000}"/>
    <cellStyle name="Normal 2 10 8 2" xfId="10717" xr:uid="{00000000-0005-0000-0000-0000191F0000}"/>
    <cellStyle name="Normal 2 10 9" xfId="646" xr:uid="{00000000-0005-0000-0000-00001E020000}"/>
    <cellStyle name="Normal 2 10 9 2" xfId="10718" xr:uid="{00000000-0005-0000-0000-00001B1F0000}"/>
    <cellStyle name="Normal 2 10_App b.3 Unspent_" xfId="647" xr:uid="{00000000-0005-0000-0000-00001F020000}"/>
    <cellStyle name="Normal 2 100" xfId="10719" xr:uid="{00000000-0005-0000-0000-00001C1F0000}"/>
    <cellStyle name="Normal 2 100 2" xfId="26168" xr:uid="{B8665927-93AA-4DBE-B52E-C8A48F8088B2}"/>
    <cellStyle name="Normal 2 100 2 2" xfId="41131" xr:uid="{D548F2FD-3FC8-4F03-9EB9-3D137BC19365}"/>
    <cellStyle name="Normal 2 100 3" xfId="33536" xr:uid="{C919E5AF-F070-43EA-B5F7-35002EB43964}"/>
    <cellStyle name="Normal 2 101" xfId="5496" xr:uid="{00000000-0005-0000-0000-0000EB1E0000}"/>
    <cellStyle name="Normal 2 101 2" xfId="23181" xr:uid="{2BD89D36-4FEB-434C-A06E-547938432A01}"/>
    <cellStyle name="Normal 2 101 2 2" xfId="38154" xr:uid="{194902EC-4A9E-4C12-ABD7-BBF6BCA3C702}"/>
    <cellStyle name="Normal 2 101 3" xfId="30551" xr:uid="{5B3C425C-030F-4338-9E95-333D9E3657E0}"/>
    <cellStyle name="Normal 2 102" xfId="15895" xr:uid="{00000000-0005-0000-0000-0000EB1E0000}"/>
    <cellStyle name="Normal 2 102 2" xfId="26886" xr:uid="{B829A476-3804-429F-9A3C-83B084803F77}"/>
    <cellStyle name="Normal 2 102 2 2" xfId="41849" xr:uid="{E5BE3143-0876-474C-BE03-7C0C80B69134}"/>
    <cellStyle name="Normal 2 102 3" xfId="34261" xr:uid="{DA1BF911-C7DC-4D72-BF9C-821D8DC05FE2}"/>
    <cellStyle name="Normal 2 103" xfId="20584" xr:uid="{4D238E44-9888-40B6-A98E-642F3450B73F}"/>
    <cellStyle name="Normal 2 103 2" xfId="27877" xr:uid="{173F01C4-872E-448C-8B0C-44AB2E29D50D}"/>
    <cellStyle name="Normal 2 103 2 2" xfId="42814" xr:uid="{64B6000B-06E5-4731-9E24-E6DF2F267F1A}"/>
    <cellStyle name="Normal 2 103 3" xfId="35586" xr:uid="{7CB425DA-7842-416C-8573-99CD376FA5A6}"/>
    <cellStyle name="Normal 2 104" xfId="20587" xr:uid="{DE88618A-0C75-4E74-A5B2-DDD468D66C17}"/>
    <cellStyle name="Normal 2 104 2" xfId="35588" xr:uid="{89DC321A-3B55-449F-8979-EE467B15B1A1}"/>
    <cellStyle name="Normal 2 105" xfId="27891" xr:uid="{16B82138-D2A7-4246-96B2-593A2235B101}"/>
    <cellStyle name="Normal 2 11" xfId="648" xr:uid="{00000000-0005-0000-0000-000020020000}"/>
    <cellStyle name="Normal 2 11 10" xfId="649" xr:uid="{00000000-0005-0000-0000-000021020000}"/>
    <cellStyle name="Normal 2 11 10 2" xfId="10720" xr:uid="{00000000-0005-0000-0000-00001F1F0000}"/>
    <cellStyle name="Normal 2 11 11" xfId="650" xr:uid="{00000000-0005-0000-0000-000022020000}"/>
    <cellStyle name="Normal 2 11 11 2" xfId="10721" xr:uid="{00000000-0005-0000-0000-0000211F0000}"/>
    <cellStyle name="Normal 2 11 12" xfId="651" xr:uid="{00000000-0005-0000-0000-000023020000}"/>
    <cellStyle name="Normal 2 11 12 2" xfId="10722" xr:uid="{00000000-0005-0000-0000-0000231F0000}"/>
    <cellStyle name="Normal 2 11 13" xfId="652" xr:uid="{00000000-0005-0000-0000-000024020000}"/>
    <cellStyle name="Normal 2 11 13 2" xfId="10723" xr:uid="{00000000-0005-0000-0000-0000251F0000}"/>
    <cellStyle name="Normal 2 11 14" xfId="653" xr:uid="{00000000-0005-0000-0000-000025020000}"/>
    <cellStyle name="Normal 2 11 14 2" xfId="10724" xr:uid="{00000000-0005-0000-0000-0000271F0000}"/>
    <cellStyle name="Normal 2 11 15" xfId="654" xr:uid="{00000000-0005-0000-0000-000026020000}"/>
    <cellStyle name="Normal 2 11 15 2" xfId="10725" xr:uid="{00000000-0005-0000-0000-0000291F0000}"/>
    <cellStyle name="Normal 2 11 16" xfId="655" xr:uid="{00000000-0005-0000-0000-000027020000}"/>
    <cellStyle name="Normal 2 11 16 2" xfId="10726" xr:uid="{00000000-0005-0000-0000-00002B1F0000}"/>
    <cellStyle name="Normal 2 11 17" xfId="656" xr:uid="{00000000-0005-0000-0000-000028020000}"/>
    <cellStyle name="Normal 2 11 17 2" xfId="10727" xr:uid="{00000000-0005-0000-0000-00002D1F0000}"/>
    <cellStyle name="Normal 2 11 18" xfId="657" xr:uid="{00000000-0005-0000-0000-000029020000}"/>
    <cellStyle name="Normal 2 11 18 2" xfId="10728" xr:uid="{00000000-0005-0000-0000-00002F1F0000}"/>
    <cellStyle name="Normal 2 11 19" xfId="658" xr:uid="{00000000-0005-0000-0000-00002A020000}"/>
    <cellStyle name="Normal 2 11 19 2" xfId="10729" xr:uid="{00000000-0005-0000-0000-0000311F0000}"/>
    <cellStyle name="Normal 2 11 2" xfId="659" xr:uid="{00000000-0005-0000-0000-00002B020000}"/>
    <cellStyle name="Normal 2 11 2 2" xfId="10730" xr:uid="{00000000-0005-0000-0000-0000331F0000}"/>
    <cellStyle name="Normal 2 11 2 2 2" xfId="26169" xr:uid="{80533EC5-CCF6-4A7A-B945-A4E1A2AA7395}"/>
    <cellStyle name="Normal 2 11 2 2 2 2" xfId="41132" xr:uid="{E796A669-3399-48A2-9DFD-51EF8C2DD0B1}"/>
    <cellStyle name="Normal 2 11 2 2 3" xfId="33537" xr:uid="{F6CAC7CD-690F-481B-990D-CF187CA0CF6E}"/>
    <cellStyle name="Normal 2 11 2 3" xfId="10731" xr:uid="{00000000-0005-0000-0000-0000341F0000}"/>
    <cellStyle name="Normal 2 11 2 3 2" xfId="26170" xr:uid="{9C68A31F-9075-41DF-B6FD-D4BCD45E7DA2}"/>
    <cellStyle name="Normal 2 11 2 3 2 2" xfId="41133" xr:uid="{36A33433-F677-41FD-BF71-B8B9221237E6}"/>
    <cellStyle name="Normal 2 11 2 3 3" xfId="33538" xr:uid="{326C6030-D3F4-4DA4-B29E-F72E725F89E3}"/>
    <cellStyle name="Normal 2 11 2 4" xfId="10732" xr:uid="{00000000-0005-0000-0000-0000351F0000}"/>
    <cellStyle name="Normal 2 11 20" xfId="660" xr:uid="{00000000-0005-0000-0000-00002C020000}"/>
    <cellStyle name="Normal 2 11 20 2" xfId="10733" xr:uid="{00000000-0005-0000-0000-0000371F0000}"/>
    <cellStyle name="Normal 2 11 21" xfId="661" xr:uid="{00000000-0005-0000-0000-00002D020000}"/>
    <cellStyle name="Normal 2 11 21 2" xfId="10734" xr:uid="{00000000-0005-0000-0000-0000391F0000}"/>
    <cellStyle name="Normal 2 11 22" xfId="662" xr:uid="{00000000-0005-0000-0000-00002E020000}"/>
    <cellStyle name="Normal 2 11 22 2" xfId="10735" xr:uid="{00000000-0005-0000-0000-00003B1F0000}"/>
    <cellStyle name="Normal 2 11 23" xfId="663" xr:uid="{00000000-0005-0000-0000-00002F020000}"/>
    <cellStyle name="Normal 2 11 23 2" xfId="10736" xr:uid="{00000000-0005-0000-0000-00003D1F0000}"/>
    <cellStyle name="Normal 2 11 24" xfId="10737" xr:uid="{00000000-0005-0000-0000-00003E1F0000}"/>
    <cellStyle name="Normal 2 11 24 2" xfId="10738" xr:uid="{00000000-0005-0000-0000-00003F1F0000}"/>
    <cellStyle name="Normal 2 11 24 3" xfId="10739" xr:uid="{00000000-0005-0000-0000-0000401F0000}"/>
    <cellStyle name="Normal 2 11 25" xfId="10740" xr:uid="{00000000-0005-0000-0000-0000411F0000}"/>
    <cellStyle name="Normal 2 11 25 2" xfId="10741" xr:uid="{00000000-0005-0000-0000-0000421F0000}"/>
    <cellStyle name="Normal 2 11 25 2 2" xfId="10742" xr:uid="{00000000-0005-0000-0000-0000431F0000}"/>
    <cellStyle name="Normal 2 11 25 2 2 2" xfId="26173" xr:uid="{F37A2945-CA88-46A0-AB8F-BAA3661A4232}"/>
    <cellStyle name="Normal 2 11 25 2 2 2 2" xfId="41136" xr:uid="{D5BFED77-39B0-4FA9-A34C-2B6A327845CE}"/>
    <cellStyle name="Normal 2 11 25 2 2 3" xfId="33541" xr:uid="{7EA04842-2637-4692-9AAB-002455EA144E}"/>
    <cellStyle name="Normal 2 11 25 2 3" xfId="10743" xr:uid="{00000000-0005-0000-0000-0000441F0000}"/>
    <cellStyle name="Normal 2 11 25 2 3 2" xfId="26174" xr:uid="{006CAA1A-73B6-4CFB-A1E3-312C2BDCC967}"/>
    <cellStyle name="Normal 2 11 25 2 3 2 2" xfId="41137" xr:uid="{FB6DCDE0-E3BD-4B9E-B90B-E6F7431499C0}"/>
    <cellStyle name="Normal 2 11 25 2 3 3" xfId="33542" xr:uid="{8CB1B3CB-A7EF-4617-8A5B-9772D481DDD8}"/>
    <cellStyle name="Normal 2 11 25 2 4" xfId="26172" xr:uid="{213AD9C9-D631-4919-BFBB-872A3242281B}"/>
    <cellStyle name="Normal 2 11 25 2 4 2" xfId="41135" xr:uid="{9680C2EB-33FE-48CB-86F8-6CEF045D7975}"/>
    <cellStyle name="Normal 2 11 25 2 5" xfId="33540" xr:uid="{AF619329-22E9-4667-9A81-B70419E087D9}"/>
    <cellStyle name="Normal 2 11 25 3" xfId="10744" xr:uid="{00000000-0005-0000-0000-0000451F0000}"/>
    <cellStyle name="Normal 2 11 25 3 2" xfId="26175" xr:uid="{8FF9AF32-453D-4A29-A70A-34399B7DEA0F}"/>
    <cellStyle name="Normal 2 11 25 3 2 2" xfId="41138" xr:uid="{5A8BFFBE-1C36-4C6E-9751-262AC8D75970}"/>
    <cellStyle name="Normal 2 11 25 3 3" xfId="33543" xr:uid="{319B6785-F125-4E0B-A780-B47B0DD19909}"/>
    <cellStyle name="Normal 2 11 25 4" xfId="10745" xr:uid="{00000000-0005-0000-0000-0000461F0000}"/>
    <cellStyle name="Normal 2 11 25 4 2" xfId="26176" xr:uid="{911A74FA-9E50-4300-A201-EFE1A7FD0F91}"/>
    <cellStyle name="Normal 2 11 25 4 2 2" xfId="41139" xr:uid="{8D45A1B2-DD9B-4B88-8C78-7F8F195B8F05}"/>
    <cellStyle name="Normal 2 11 25 4 3" xfId="33544" xr:uid="{52EF72B4-8730-4F88-B0BB-602D4D0062E5}"/>
    <cellStyle name="Normal 2 11 25 5" xfId="26171" xr:uid="{9E348633-9BB0-4A47-B96D-176F84347074}"/>
    <cellStyle name="Normal 2 11 25 5 2" xfId="41134" xr:uid="{329CEB9D-FF21-4846-925B-D21C4BFBA894}"/>
    <cellStyle name="Normal 2 11 25 6" xfId="33539" xr:uid="{A18C4E7C-2C70-475F-9110-091AB4AE5DF7}"/>
    <cellStyle name="Normal 2 11 26" xfId="10746" xr:uid="{00000000-0005-0000-0000-0000471F0000}"/>
    <cellStyle name="Normal 2 11 26 2" xfId="10747" xr:uid="{00000000-0005-0000-0000-0000481F0000}"/>
    <cellStyle name="Normal 2 11 26 2 2" xfId="26178" xr:uid="{31DBAD39-0CAB-4C9B-84EB-66EC9F46DC36}"/>
    <cellStyle name="Normal 2 11 26 2 2 2" xfId="41141" xr:uid="{9421B696-5435-458D-A868-F98258A10000}"/>
    <cellStyle name="Normal 2 11 26 2 3" xfId="33546" xr:uid="{AB47032D-D055-4912-984A-972105B59A69}"/>
    <cellStyle name="Normal 2 11 26 3" xfId="10748" xr:uid="{00000000-0005-0000-0000-0000491F0000}"/>
    <cellStyle name="Normal 2 11 26 3 2" xfId="26179" xr:uid="{E436F2AF-C106-4E4D-8A1A-6A830D2E661F}"/>
    <cellStyle name="Normal 2 11 26 3 2 2" xfId="41142" xr:uid="{DA951EB1-546A-4545-865A-F210F4EA6490}"/>
    <cellStyle name="Normal 2 11 26 3 3" xfId="33547" xr:uid="{690B5353-E025-4F48-B2F1-C8F27F53B97C}"/>
    <cellStyle name="Normal 2 11 26 4" xfId="26177" xr:uid="{13050CE2-7705-4344-B079-86FA5C08F4E0}"/>
    <cellStyle name="Normal 2 11 26 4 2" xfId="41140" xr:uid="{8430684D-A487-4897-B1DC-A469A8C737D5}"/>
    <cellStyle name="Normal 2 11 26 5" xfId="33545" xr:uid="{7C382678-3F9A-4E51-B3DD-679C2A3C6D90}"/>
    <cellStyle name="Normal 2 11 27" xfId="10749" xr:uid="{00000000-0005-0000-0000-00004A1F0000}"/>
    <cellStyle name="Normal 2 11 27 2" xfId="26180" xr:uid="{514C1011-2948-4E79-BF8D-FB261010FD5D}"/>
    <cellStyle name="Normal 2 11 27 2 2" xfId="41143" xr:uid="{899D99F3-8C29-48F1-9161-9207E2C24064}"/>
    <cellStyle name="Normal 2 11 27 3" xfId="33548" xr:uid="{561CFCFD-2185-4F33-AEF3-06D7B398B695}"/>
    <cellStyle name="Normal 2 11 28" xfId="10750" xr:uid="{00000000-0005-0000-0000-00004B1F0000}"/>
    <cellStyle name="Normal 2 11 28 2" xfId="26181" xr:uid="{3898D64E-D3C2-4E78-B1D0-FA7B0C759F5B}"/>
    <cellStyle name="Normal 2 11 28 2 2" xfId="41144" xr:uid="{864F144D-A1CE-4B7C-8753-4A6FAA11E625}"/>
    <cellStyle name="Normal 2 11 28 3" xfId="33549" xr:uid="{BB70E050-25B1-4AE0-8339-04A581C652A9}"/>
    <cellStyle name="Normal 2 11 29" xfId="20116" xr:uid="{00000000-0005-0000-0000-00004C1F0000}"/>
    <cellStyle name="Normal 2 11 29 2" xfId="27557" xr:uid="{2A0B08C1-D07C-47A3-918A-02E39BFC98BF}"/>
    <cellStyle name="Normal 2 11 29 2 2" xfId="42494" xr:uid="{138183ED-6375-4DDB-A410-16C9EFCBE95C}"/>
    <cellStyle name="Normal 2 11 29 3" xfId="35133" xr:uid="{A7A52002-EEBC-41F3-B028-8B50DA8BA5B8}"/>
    <cellStyle name="Normal 2 11 3" xfId="664" xr:uid="{00000000-0005-0000-0000-000030020000}"/>
    <cellStyle name="Normal 2 11 3 2" xfId="10751" xr:uid="{00000000-0005-0000-0000-00004E1F0000}"/>
    <cellStyle name="Normal 2 11 30" xfId="5291" xr:uid="{00000000-0005-0000-0000-00001D1F0000}"/>
    <cellStyle name="Normal 2 11 30 2" xfId="23167" xr:uid="{7FE909A6-82E5-4A82-9177-F5623A67541D}"/>
    <cellStyle name="Normal 2 11 30 2 2" xfId="38143" xr:uid="{25D64049-63AE-46CE-ACF2-B7266B3B9E5C}"/>
    <cellStyle name="Normal 2 11 30 3" xfId="30539" xr:uid="{4CBE4437-173D-4872-A241-B896744C9309}"/>
    <cellStyle name="Normal 2 11 4" xfId="665" xr:uid="{00000000-0005-0000-0000-000031020000}"/>
    <cellStyle name="Normal 2 11 4 2" xfId="10752" xr:uid="{00000000-0005-0000-0000-0000501F0000}"/>
    <cellStyle name="Normal 2 11 5" xfId="666" xr:uid="{00000000-0005-0000-0000-000032020000}"/>
    <cellStyle name="Normal 2 11 5 2" xfId="10753" xr:uid="{00000000-0005-0000-0000-0000521F0000}"/>
    <cellStyle name="Normal 2 11 6" xfId="667" xr:uid="{00000000-0005-0000-0000-000033020000}"/>
    <cellStyle name="Normal 2 11 6 2" xfId="10754" xr:uid="{00000000-0005-0000-0000-0000541F0000}"/>
    <cellStyle name="Normal 2 11 7" xfId="668" xr:uid="{00000000-0005-0000-0000-000034020000}"/>
    <cellStyle name="Normal 2 11 7 2" xfId="10755" xr:uid="{00000000-0005-0000-0000-0000561F0000}"/>
    <cellStyle name="Normal 2 11 8" xfId="669" xr:uid="{00000000-0005-0000-0000-000035020000}"/>
    <cellStyle name="Normal 2 11 8 2" xfId="10756" xr:uid="{00000000-0005-0000-0000-0000581F0000}"/>
    <cellStyle name="Normal 2 11 9" xfId="670" xr:uid="{00000000-0005-0000-0000-000036020000}"/>
    <cellStyle name="Normal 2 11 9 2" xfId="10757" xr:uid="{00000000-0005-0000-0000-00005A1F0000}"/>
    <cellStyle name="Normal 2 12" xfId="671" xr:uid="{00000000-0005-0000-0000-000037020000}"/>
    <cellStyle name="Normal 2 12 10" xfId="672" xr:uid="{00000000-0005-0000-0000-000038020000}"/>
    <cellStyle name="Normal 2 12 10 2" xfId="10758" xr:uid="{00000000-0005-0000-0000-00005D1F0000}"/>
    <cellStyle name="Normal 2 12 11" xfId="673" xr:uid="{00000000-0005-0000-0000-000039020000}"/>
    <cellStyle name="Normal 2 12 11 2" xfId="10759" xr:uid="{00000000-0005-0000-0000-00005F1F0000}"/>
    <cellStyle name="Normal 2 12 12" xfId="674" xr:uid="{00000000-0005-0000-0000-00003A020000}"/>
    <cellStyle name="Normal 2 12 12 2" xfId="10760" xr:uid="{00000000-0005-0000-0000-0000611F0000}"/>
    <cellStyle name="Normal 2 12 13" xfId="675" xr:uid="{00000000-0005-0000-0000-00003B020000}"/>
    <cellStyle name="Normal 2 12 13 2" xfId="10761" xr:uid="{00000000-0005-0000-0000-0000631F0000}"/>
    <cellStyle name="Normal 2 12 14" xfId="676" xr:uid="{00000000-0005-0000-0000-00003C020000}"/>
    <cellStyle name="Normal 2 12 14 2" xfId="10762" xr:uid="{00000000-0005-0000-0000-0000651F0000}"/>
    <cellStyle name="Normal 2 12 15" xfId="677" xr:uid="{00000000-0005-0000-0000-00003D020000}"/>
    <cellStyle name="Normal 2 12 15 2" xfId="10763" xr:uid="{00000000-0005-0000-0000-0000671F0000}"/>
    <cellStyle name="Normal 2 12 16" xfId="678" xr:uid="{00000000-0005-0000-0000-00003E020000}"/>
    <cellStyle name="Normal 2 12 16 2" xfId="10764" xr:uid="{00000000-0005-0000-0000-0000691F0000}"/>
    <cellStyle name="Normal 2 12 17" xfId="679" xr:uid="{00000000-0005-0000-0000-00003F020000}"/>
    <cellStyle name="Normal 2 12 17 2" xfId="10765" xr:uid="{00000000-0005-0000-0000-00006B1F0000}"/>
    <cellStyle name="Normal 2 12 18" xfId="680" xr:uid="{00000000-0005-0000-0000-000040020000}"/>
    <cellStyle name="Normal 2 12 18 2" xfId="10766" xr:uid="{00000000-0005-0000-0000-00006D1F0000}"/>
    <cellStyle name="Normal 2 12 19" xfId="681" xr:uid="{00000000-0005-0000-0000-000041020000}"/>
    <cellStyle name="Normal 2 12 19 2" xfId="10767" xr:uid="{00000000-0005-0000-0000-00006F1F0000}"/>
    <cellStyle name="Normal 2 12 2" xfId="682" xr:uid="{00000000-0005-0000-0000-000042020000}"/>
    <cellStyle name="Normal 2 12 2 2" xfId="10768" xr:uid="{00000000-0005-0000-0000-0000711F0000}"/>
    <cellStyle name="Normal 2 12 20" xfId="683" xr:uid="{00000000-0005-0000-0000-000043020000}"/>
    <cellStyle name="Normal 2 12 20 2" xfId="10769" xr:uid="{00000000-0005-0000-0000-0000731F0000}"/>
    <cellStyle name="Normal 2 12 21" xfId="684" xr:uid="{00000000-0005-0000-0000-000044020000}"/>
    <cellStyle name="Normal 2 12 21 2" xfId="10770" xr:uid="{00000000-0005-0000-0000-0000751F0000}"/>
    <cellStyle name="Normal 2 12 22" xfId="685" xr:uid="{00000000-0005-0000-0000-000045020000}"/>
    <cellStyle name="Normal 2 12 22 2" xfId="10771" xr:uid="{00000000-0005-0000-0000-0000771F0000}"/>
    <cellStyle name="Normal 2 12 23" xfId="686" xr:uid="{00000000-0005-0000-0000-000046020000}"/>
    <cellStyle name="Normal 2 12 23 2" xfId="10772" xr:uid="{00000000-0005-0000-0000-0000791F0000}"/>
    <cellStyle name="Normal 2 12 24" xfId="10773" xr:uid="{00000000-0005-0000-0000-00007A1F0000}"/>
    <cellStyle name="Normal 2 12 3" xfId="687" xr:uid="{00000000-0005-0000-0000-000047020000}"/>
    <cellStyle name="Normal 2 12 3 2" xfId="10774" xr:uid="{00000000-0005-0000-0000-00007C1F0000}"/>
    <cellStyle name="Normal 2 12 4" xfId="688" xr:uid="{00000000-0005-0000-0000-000048020000}"/>
    <cellStyle name="Normal 2 12 4 2" xfId="10775" xr:uid="{00000000-0005-0000-0000-00007E1F0000}"/>
    <cellStyle name="Normal 2 12 5" xfId="689" xr:uid="{00000000-0005-0000-0000-000049020000}"/>
    <cellStyle name="Normal 2 12 5 2" xfId="10776" xr:uid="{00000000-0005-0000-0000-0000801F0000}"/>
    <cellStyle name="Normal 2 12 6" xfId="690" xr:uid="{00000000-0005-0000-0000-00004A020000}"/>
    <cellStyle name="Normal 2 12 6 2" xfId="10777" xr:uid="{00000000-0005-0000-0000-0000821F0000}"/>
    <cellStyle name="Normal 2 12 7" xfId="691" xr:uid="{00000000-0005-0000-0000-00004B020000}"/>
    <cellStyle name="Normal 2 12 7 2" xfId="10778" xr:uid="{00000000-0005-0000-0000-0000841F0000}"/>
    <cellStyle name="Normal 2 12 8" xfId="692" xr:uid="{00000000-0005-0000-0000-00004C020000}"/>
    <cellStyle name="Normal 2 12 8 2" xfId="10779" xr:uid="{00000000-0005-0000-0000-0000861F0000}"/>
    <cellStyle name="Normal 2 12 9" xfId="693" xr:uid="{00000000-0005-0000-0000-00004D020000}"/>
    <cellStyle name="Normal 2 12 9 2" xfId="10780" xr:uid="{00000000-0005-0000-0000-0000881F0000}"/>
    <cellStyle name="Normal 2 13" xfId="694" xr:uid="{00000000-0005-0000-0000-00004E020000}"/>
    <cellStyle name="Normal 2 13 10" xfId="695" xr:uid="{00000000-0005-0000-0000-00004F020000}"/>
    <cellStyle name="Normal 2 13 10 2" xfId="10781" xr:uid="{00000000-0005-0000-0000-00008B1F0000}"/>
    <cellStyle name="Normal 2 13 11" xfId="696" xr:uid="{00000000-0005-0000-0000-000050020000}"/>
    <cellStyle name="Normal 2 13 11 2" xfId="10782" xr:uid="{00000000-0005-0000-0000-00008D1F0000}"/>
    <cellStyle name="Normal 2 13 12" xfId="697" xr:uid="{00000000-0005-0000-0000-000051020000}"/>
    <cellStyle name="Normal 2 13 12 2" xfId="10783" xr:uid="{00000000-0005-0000-0000-00008F1F0000}"/>
    <cellStyle name="Normal 2 13 13" xfId="698" xr:uid="{00000000-0005-0000-0000-000052020000}"/>
    <cellStyle name="Normal 2 13 13 2" xfId="10784" xr:uid="{00000000-0005-0000-0000-0000911F0000}"/>
    <cellStyle name="Normal 2 13 14" xfId="699" xr:uid="{00000000-0005-0000-0000-000053020000}"/>
    <cellStyle name="Normal 2 13 14 2" xfId="10785" xr:uid="{00000000-0005-0000-0000-0000931F0000}"/>
    <cellStyle name="Normal 2 13 15" xfId="700" xr:uid="{00000000-0005-0000-0000-000054020000}"/>
    <cellStyle name="Normal 2 13 15 2" xfId="10786" xr:uid="{00000000-0005-0000-0000-0000951F0000}"/>
    <cellStyle name="Normal 2 13 16" xfId="701" xr:uid="{00000000-0005-0000-0000-000055020000}"/>
    <cellStyle name="Normal 2 13 16 2" xfId="10787" xr:uid="{00000000-0005-0000-0000-0000971F0000}"/>
    <cellStyle name="Normal 2 13 17" xfId="702" xr:uid="{00000000-0005-0000-0000-000056020000}"/>
    <cellStyle name="Normal 2 13 17 2" xfId="10788" xr:uid="{00000000-0005-0000-0000-0000991F0000}"/>
    <cellStyle name="Normal 2 13 18" xfId="703" xr:uid="{00000000-0005-0000-0000-000057020000}"/>
    <cellStyle name="Normal 2 13 18 2" xfId="10789" xr:uid="{00000000-0005-0000-0000-00009B1F0000}"/>
    <cellStyle name="Normal 2 13 19" xfId="704" xr:uid="{00000000-0005-0000-0000-000058020000}"/>
    <cellStyle name="Normal 2 13 19 2" xfId="10790" xr:uid="{00000000-0005-0000-0000-00009D1F0000}"/>
    <cellStyle name="Normal 2 13 2" xfId="705" xr:uid="{00000000-0005-0000-0000-000059020000}"/>
    <cellStyle name="Normal 2 13 2 2" xfId="10791" xr:uid="{00000000-0005-0000-0000-00009F1F0000}"/>
    <cellStyle name="Normal 2 13 20" xfId="706" xr:uid="{00000000-0005-0000-0000-00005A020000}"/>
    <cellStyle name="Normal 2 13 20 2" xfId="10792" xr:uid="{00000000-0005-0000-0000-0000A11F0000}"/>
    <cellStyle name="Normal 2 13 21" xfId="707" xr:uid="{00000000-0005-0000-0000-00005B020000}"/>
    <cellStyle name="Normal 2 13 21 2" xfId="10793" xr:uid="{00000000-0005-0000-0000-0000A31F0000}"/>
    <cellStyle name="Normal 2 13 22" xfId="708" xr:uid="{00000000-0005-0000-0000-00005C020000}"/>
    <cellStyle name="Normal 2 13 22 2" xfId="10794" xr:uid="{00000000-0005-0000-0000-0000A51F0000}"/>
    <cellStyle name="Normal 2 13 23" xfId="709" xr:uid="{00000000-0005-0000-0000-00005D020000}"/>
    <cellStyle name="Normal 2 13 23 2" xfId="10795" xr:uid="{00000000-0005-0000-0000-0000A71F0000}"/>
    <cellStyle name="Normal 2 13 24" xfId="10796" xr:uid="{00000000-0005-0000-0000-0000A81F0000}"/>
    <cellStyle name="Normal 2 13 3" xfId="710" xr:uid="{00000000-0005-0000-0000-00005E020000}"/>
    <cellStyle name="Normal 2 13 3 2" xfId="10797" xr:uid="{00000000-0005-0000-0000-0000AA1F0000}"/>
    <cellStyle name="Normal 2 13 4" xfId="711" xr:uid="{00000000-0005-0000-0000-00005F020000}"/>
    <cellStyle name="Normal 2 13 4 2" xfId="10798" xr:uid="{00000000-0005-0000-0000-0000AC1F0000}"/>
    <cellStyle name="Normal 2 13 5" xfId="712" xr:uid="{00000000-0005-0000-0000-000060020000}"/>
    <cellStyle name="Normal 2 13 5 2" xfId="10799" xr:uid="{00000000-0005-0000-0000-0000AE1F0000}"/>
    <cellStyle name="Normal 2 13 6" xfId="713" xr:uid="{00000000-0005-0000-0000-000061020000}"/>
    <cellStyle name="Normal 2 13 6 2" xfId="10800" xr:uid="{00000000-0005-0000-0000-0000B01F0000}"/>
    <cellStyle name="Normal 2 13 7" xfId="714" xr:uid="{00000000-0005-0000-0000-000062020000}"/>
    <cellStyle name="Normal 2 13 7 2" xfId="10801" xr:uid="{00000000-0005-0000-0000-0000B21F0000}"/>
    <cellStyle name="Normal 2 13 8" xfId="715" xr:uid="{00000000-0005-0000-0000-000063020000}"/>
    <cellStyle name="Normal 2 13 8 2" xfId="10802" xr:uid="{00000000-0005-0000-0000-0000B41F0000}"/>
    <cellStyle name="Normal 2 13 9" xfId="716" xr:uid="{00000000-0005-0000-0000-000064020000}"/>
    <cellStyle name="Normal 2 13 9 2" xfId="10803" xr:uid="{00000000-0005-0000-0000-0000B61F0000}"/>
    <cellStyle name="Normal 2 14" xfId="717" xr:uid="{00000000-0005-0000-0000-000065020000}"/>
    <cellStyle name="Normal 2 14 10" xfId="718" xr:uid="{00000000-0005-0000-0000-000066020000}"/>
    <cellStyle name="Normal 2 14 10 2" xfId="10804" xr:uid="{00000000-0005-0000-0000-0000B91F0000}"/>
    <cellStyle name="Normal 2 14 11" xfId="719" xr:uid="{00000000-0005-0000-0000-000067020000}"/>
    <cellStyle name="Normal 2 14 11 2" xfId="10805" xr:uid="{00000000-0005-0000-0000-0000BB1F0000}"/>
    <cellStyle name="Normal 2 14 12" xfId="720" xr:uid="{00000000-0005-0000-0000-000068020000}"/>
    <cellStyle name="Normal 2 14 12 2" xfId="10806" xr:uid="{00000000-0005-0000-0000-0000BD1F0000}"/>
    <cellStyle name="Normal 2 14 13" xfId="721" xr:uid="{00000000-0005-0000-0000-000069020000}"/>
    <cellStyle name="Normal 2 14 13 2" xfId="10807" xr:uid="{00000000-0005-0000-0000-0000BF1F0000}"/>
    <cellStyle name="Normal 2 14 14" xfId="722" xr:uid="{00000000-0005-0000-0000-00006A020000}"/>
    <cellStyle name="Normal 2 14 14 2" xfId="10808" xr:uid="{00000000-0005-0000-0000-0000C11F0000}"/>
    <cellStyle name="Normal 2 14 15" xfId="723" xr:uid="{00000000-0005-0000-0000-00006B020000}"/>
    <cellStyle name="Normal 2 14 15 2" xfId="10809" xr:uid="{00000000-0005-0000-0000-0000C31F0000}"/>
    <cellStyle name="Normal 2 14 16" xfId="724" xr:uid="{00000000-0005-0000-0000-00006C020000}"/>
    <cellStyle name="Normal 2 14 16 2" xfId="10810" xr:uid="{00000000-0005-0000-0000-0000C51F0000}"/>
    <cellStyle name="Normal 2 14 17" xfId="725" xr:uid="{00000000-0005-0000-0000-00006D020000}"/>
    <cellStyle name="Normal 2 14 17 2" xfId="10811" xr:uid="{00000000-0005-0000-0000-0000C71F0000}"/>
    <cellStyle name="Normal 2 14 18" xfId="726" xr:uid="{00000000-0005-0000-0000-00006E020000}"/>
    <cellStyle name="Normal 2 14 18 2" xfId="10812" xr:uid="{00000000-0005-0000-0000-0000C91F0000}"/>
    <cellStyle name="Normal 2 14 19" xfId="727" xr:uid="{00000000-0005-0000-0000-00006F020000}"/>
    <cellStyle name="Normal 2 14 19 2" xfId="10813" xr:uid="{00000000-0005-0000-0000-0000CB1F0000}"/>
    <cellStyle name="Normal 2 14 2" xfId="728" xr:uid="{00000000-0005-0000-0000-000070020000}"/>
    <cellStyle name="Normal 2 14 2 2" xfId="10814" xr:uid="{00000000-0005-0000-0000-0000CD1F0000}"/>
    <cellStyle name="Normal 2 14 20" xfId="729" xr:uid="{00000000-0005-0000-0000-000071020000}"/>
    <cellStyle name="Normal 2 14 20 2" xfId="10815" xr:uid="{00000000-0005-0000-0000-0000CF1F0000}"/>
    <cellStyle name="Normal 2 14 21" xfId="730" xr:uid="{00000000-0005-0000-0000-000072020000}"/>
    <cellStyle name="Normal 2 14 21 2" xfId="10816" xr:uid="{00000000-0005-0000-0000-0000D11F0000}"/>
    <cellStyle name="Normal 2 14 22" xfId="731" xr:uid="{00000000-0005-0000-0000-000073020000}"/>
    <cellStyle name="Normal 2 14 22 2" xfId="10817" xr:uid="{00000000-0005-0000-0000-0000D31F0000}"/>
    <cellStyle name="Normal 2 14 23" xfId="732" xr:uid="{00000000-0005-0000-0000-000074020000}"/>
    <cellStyle name="Normal 2 14 23 2" xfId="10818" xr:uid="{00000000-0005-0000-0000-0000D51F0000}"/>
    <cellStyle name="Normal 2 14 24" xfId="10819" xr:uid="{00000000-0005-0000-0000-0000D61F0000}"/>
    <cellStyle name="Normal 2 14 3" xfId="733" xr:uid="{00000000-0005-0000-0000-000075020000}"/>
    <cellStyle name="Normal 2 14 3 2" xfId="10820" xr:uid="{00000000-0005-0000-0000-0000D81F0000}"/>
    <cellStyle name="Normal 2 14 4" xfId="734" xr:uid="{00000000-0005-0000-0000-000076020000}"/>
    <cellStyle name="Normal 2 14 4 2" xfId="10821" xr:uid="{00000000-0005-0000-0000-0000DA1F0000}"/>
    <cellStyle name="Normal 2 14 5" xfId="735" xr:uid="{00000000-0005-0000-0000-000077020000}"/>
    <cellStyle name="Normal 2 14 5 2" xfId="10822" xr:uid="{00000000-0005-0000-0000-0000DC1F0000}"/>
    <cellStyle name="Normal 2 14 6" xfId="736" xr:uid="{00000000-0005-0000-0000-000078020000}"/>
    <cellStyle name="Normal 2 14 6 2" xfId="10823" xr:uid="{00000000-0005-0000-0000-0000DE1F0000}"/>
    <cellStyle name="Normal 2 14 7" xfId="737" xr:uid="{00000000-0005-0000-0000-000079020000}"/>
    <cellStyle name="Normal 2 14 7 2" xfId="10824" xr:uid="{00000000-0005-0000-0000-0000E01F0000}"/>
    <cellStyle name="Normal 2 14 8" xfId="738" xr:uid="{00000000-0005-0000-0000-00007A020000}"/>
    <cellStyle name="Normal 2 14 8 2" xfId="10825" xr:uid="{00000000-0005-0000-0000-0000E21F0000}"/>
    <cellStyle name="Normal 2 14 9" xfId="739" xr:uid="{00000000-0005-0000-0000-00007B020000}"/>
    <cellStyle name="Normal 2 14 9 2" xfId="10826" xr:uid="{00000000-0005-0000-0000-0000E41F0000}"/>
    <cellStyle name="Normal 2 15" xfId="740" xr:uid="{00000000-0005-0000-0000-00007C020000}"/>
    <cellStyle name="Normal 2 15 10" xfId="741" xr:uid="{00000000-0005-0000-0000-00007D020000}"/>
    <cellStyle name="Normal 2 15 10 2" xfId="10827" xr:uid="{00000000-0005-0000-0000-0000E71F0000}"/>
    <cellStyle name="Normal 2 15 11" xfId="742" xr:uid="{00000000-0005-0000-0000-00007E020000}"/>
    <cellStyle name="Normal 2 15 11 2" xfId="10828" xr:uid="{00000000-0005-0000-0000-0000E91F0000}"/>
    <cellStyle name="Normal 2 15 12" xfId="743" xr:uid="{00000000-0005-0000-0000-00007F020000}"/>
    <cellStyle name="Normal 2 15 12 2" xfId="10829" xr:uid="{00000000-0005-0000-0000-0000EB1F0000}"/>
    <cellStyle name="Normal 2 15 13" xfId="744" xr:uid="{00000000-0005-0000-0000-000080020000}"/>
    <cellStyle name="Normal 2 15 13 2" xfId="10830" xr:uid="{00000000-0005-0000-0000-0000ED1F0000}"/>
    <cellStyle name="Normal 2 15 14" xfId="745" xr:uid="{00000000-0005-0000-0000-000081020000}"/>
    <cellStyle name="Normal 2 15 14 2" xfId="10831" xr:uid="{00000000-0005-0000-0000-0000EF1F0000}"/>
    <cellStyle name="Normal 2 15 15" xfId="746" xr:uid="{00000000-0005-0000-0000-000082020000}"/>
    <cellStyle name="Normal 2 15 15 2" xfId="10832" xr:uid="{00000000-0005-0000-0000-0000F11F0000}"/>
    <cellStyle name="Normal 2 15 16" xfId="747" xr:uid="{00000000-0005-0000-0000-000083020000}"/>
    <cellStyle name="Normal 2 15 16 2" xfId="10833" xr:uid="{00000000-0005-0000-0000-0000F31F0000}"/>
    <cellStyle name="Normal 2 15 17" xfId="748" xr:uid="{00000000-0005-0000-0000-000084020000}"/>
    <cellStyle name="Normal 2 15 17 2" xfId="10834" xr:uid="{00000000-0005-0000-0000-0000F51F0000}"/>
    <cellStyle name="Normal 2 15 18" xfId="749" xr:uid="{00000000-0005-0000-0000-000085020000}"/>
    <cellStyle name="Normal 2 15 18 2" xfId="10835" xr:uid="{00000000-0005-0000-0000-0000F71F0000}"/>
    <cellStyle name="Normal 2 15 19" xfId="750" xr:uid="{00000000-0005-0000-0000-000086020000}"/>
    <cellStyle name="Normal 2 15 19 2" xfId="10836" xr:uid="{00000000-0005-0000-0000-0000F91F0000}"/>
    <cellStyle name="Normal 2 15 2" xfId="751" xr:uid="{00000000-0005-0000-0000-000087020000}"/>
    <cellStyle name="Normal 2 15 2 2" xfId="10837" xr:uid="{00000000-0005-0000-0000-0000FB1F0000}"/>
    <cellStyle name="Normal 2 15 20" xfId="752" xr:uid="{00000000-0005-0000-0000-000088020000}"/>
    <cellStyle name="Normal 2 15 20 2" xfId="10838" xr:uid="{00000000-0005-0000-0000-0000FD1F0000}"/>
    <cellStyle name="Normal 2 15 21" xfId="753" xr:uid="{00000000-0005-0000-0000-000089020000}"/>
    <cellStyle name="Normal 2 15 21 2" xfId="10839" xr:uid="{00000000-0005-0000-0000-0000FF1F0000}"/>
    <cellStyle name="Normal 2 15 22" xfId="754" xr:uid="{00000000-0005-0000-0000-00008A020000}"/>
    <cellStyle name="Normal 2 15 22 2" xfId="10840" xr:uid="{00000000-0005-0000-0000-000001200000}"/>
    <cellStyle name="Normal 2 15 23" xfId="755" xr:uid="{00000000-0005-0000-0000-00008B020000}"/>
    <cellStyle name="Normal 2 15 23 2" xfId="10841" xr:uid="{00000000-0005-0000-0000-000003200000}"/>
    <cellStyle name="Normal 2 15 24" xfId="10842" xr:uid="{00000000-0005-0000-0000-000004200000}"/>
    <cellStyle name="Normal 2 15 3" xfId="756" xr:uid="{00000000-0005-0000-0000-00008C020000}"/>
    <cellStyle name="Normal 2 15 3 2" xfId="10843" xr:uid="{00000000-0005-0000-0000-000006200000}"/>
    <cellStyle name="Normal 2 15 4" xfId="757" xr:uid="{00000000-0005-0000-0000-00008D020000}"/>
    <cellStyle name="Normal 2 15 4 2" xfId="10844" xr:uid="{00000000-0005-0000-0000-000008200000}"/>
    <cellStyle name="Normal 2 15 5" xfId="758" xr:uid="{00000000-0005-0000-0000-00008E020000}"/>
    <cellStyle name="Normal 2 15 5 2" xfId="10845" xr:uid="{00000000-0005-0000-0000-00000A200000}"/>
    <cellStyle name="Normal 2 15 6" xfId="759" xr:uid="{00000000-0005-0000-0000-00008F020000}"/>
    <cellStyle name="Normal 2 15 6 2" xfId="10846" xr:uid="{00000000-0005-0000-0000-00000C200000}"/>
    <cellStyle name="Normal 2 15 7" xfId="760" xr:uid="{00000000-0005-0000-0000-000090020000}"/>
    <cellStyle name="Normal 2 15 7 2" xfId="10847" xr:uid="{00000000-0005-0000-0000-00000E200000}"/>
    <cellStyle name="Normal 2 15 8" xfId="761" xr:uid="{00000000-0005-0000-0000-000091020000}"/>
    <cellStyle name="Normal 2 15 8 2" xfId="10848" xr:uid="{00000000-0005-0000-0000-000010200000}"/>
    <cellStyle name="Normal 2 15 9" xfId="762" xr:uid="{00000000-0005-0000-0000-000092020000}"/>
    <cellStyle name="Normal 2 15 9 2" xfId="10849" xr:uid="{00000000-0005-0000-0000-000012200000}"/>
    <cellStyle name="Normal 2 16" xfId="763" xr:uid="{00000000-0005-0000-0000-000093020000}"/>
    <cellStyle name="Normal 2 16 10" xfId="764" xr:uid="{00000000-0005-0000-0000-000094020000}"/>
    <cellStyle name="Normal 2 16 10 2" xfId="10850" xr:uid="{00000000-0005-0000-0000-000015200000}"/>
    <cellStyle name="Normal 2 16 11" xfId="765" xr:uid="{00000000-0005-0000-0000-000095020000}"/>
    <cellStyle name="Normal 2 16 11 2" xfId="10851" xr:uid="{00000000-0005-0000-0000-000017200000}"/>
    <cellStyle name="Normal 2 16 12" xfId="766" xr:uid="{00000000-0005-0000-0000-000096020000}"/>
    <cellStyle name="Normal 2 16 12 2" xfId="10852" xr:uid="{00000000-0005-0000-0000-000019200000}"/>
    <cellStyle name="Normal 2 16 13" xfId="767" xr:uid="{00000000-0005-0000-0000-000097020000}"/>
    <cellStyle name="Normal 2 16 13 2" xfId="10853" xr:uid="{00000000-0005-0000-0000-00001B200000}"/>
    <cellStyle name="Normal 2 16 14" xfId="768" xr:uid="{00000000-0005-0000-0000-000098020000}"/>
    <cellStyle name="Normal 2 16 14 2" xfId="10854" xr:uid="{00000000-0005-0000-0000-00001D200000}"/>
    <cellStyle name="Normal 2 16 15" xfId="769" xr:uid="{00000000-0005-0000-0000-000099020000}"/>
    <cellStyle name="Normal 2 16 15 2" xfId="10855" xr:uid="{00000000-0005-0000-0000-00001F200000}"/>
    <cellStyle name="Normal 2 16 16" xfId="770" xr:uid="{00000000-0005-0000-0000-00009A020000}"/>
    <cellStyle name="Normal 2 16 16 2" xfId="10856" xr:uid="{00000000-0005-0000-0000-000021200000}"/>
    <cellStyle name="Normal 2 16 17" xfId="771" xr:uid="{00000000-0005-0000-0000-00009B020000}"/>
    <cellStyle name="Normal 2 16 17 2" xfId="10857" xr:uid="{00000000-0005-0000-0000-000023200000}"/>
    <cellStyle name="Normal 2 16 18" xfId="772" xr:uid="{00000000-0005-0000-0000-00009C020000}"/>
    <cellStyle name="Normal 2 16 18 2" xfId="10858" xr:uid="{00000000-0005-0000-0000-000025200000}"/>
    <cellStyle name="Normal 2 16 19" xfId="773" xr:uid="{00000000-0005-0000-0000-00009D020000}"/>
    <cellStyle name="Normal 2 16 19 2" xfId="10859" xr:uid="{00000000-0005-0000-0000-000027200000}"/>
    <cellStyle name="Normal 2 16 2" xfId="774" xr:uid="{00000000-0005-0000-0000-00009E020000}"/>
    <cellStyle name="Normal 2 16 2 2" xfId="10860" xr:uid="{00000000-0005-0000-0000-000029200000}"/>
    <cellStyle name="Normal 2 16 20" xfId="775" xr:uid="{00000000-0005-0000-0000-00009F020000}"/>
    <cellStyle name="Normal 2 16 20 2" xfId="10861" xr:uid="{00000000-0005-0000-0000-00002B200000}"/>
    <cellStyle name="Normal 2 16 21" xfId="776" xr:uid="{00000000-0005-0000-0000-0000A0020000}"/>
    <cellStyle name="Normal 2 16 21 2" xfId="10862" xr:uid="{00000000-0005-0000-0000-00002D200000}"/>
    <cellStyle name="Normal 2 16 22" xfId="777" xr:uid="{00000000-0005-0000-0000-0000A1020000}"/>
    <cellStyle name="Normal 2 16 22 2" xfId="10863" xr:uid="{00000000-0005-0000-0000-00002F200000}"/>
    <cellStyle name="Normal 2 16 23" xfId="778" xr:uid="{00000000-0005-0000-0000-0000A2020000}"/>
    <cellStyle name="Normal 2 16 23 2" xfId="10864" xr:uid="{00000000-0005-0000-0000-000031200000}"/>
    <cellStyle name="Normal 2 16 24" xfId="10865" xr:uid="{00000000-0005-0000-0000-000032200000}"/>
    <cellStyle name="Normal 2 16 3" xfId="779" xr:uid="{00000000-0005-0000-0000-0000A3020000}"/>
    <cellStyle name="Normal 2 16 3 2" xfId="10866" xr:uid="{00000000-0005-0000-0000-000034200000}"/>
    <cellStyle name="Normal 2 16 4" xfId="780" xr:uid="{00000000-0005-0000-0000-0000A4020000}"/>
    <cellStyle name="Normal 2 16 4 2" xfId="10867" xr:uid="{00000000-0005-0000-0000-000036200000}"/>
    <cellStyle name="Normal 2 16 5" xfId="781" xr:uid="{00000000-0005-0000-0000-0000A5020000}"/>
    <cellStyle name="Normal 2 16 5 2" xfId="10868" xr:uid="{00000000-0005-0000-0000-000038200000}"/>
    <cellStyle name="Normal 2 16 6" xfId="782" xr:uid="{00000000-0005-0000-0000-0000A6020000}"/>
    <cellStyle name="Normal 2 16 6 2" xfId="10869" xr:uid="{00000000-0005-0000-0000-00003A200000}"/>
    <cellStyle name="Normal 2 16 7" xfId="783" xr:uid="{00000000-0005-0000-0000-0000A7020000}"/>
    <cellStyle name="Normal 2 16 7 2" xfId="10870" xr:uid="{00000000-0005-0000-0000-00003C200000}"/>
    <cellStyle name="Normal 2 16 8" xfId="784" xr:uid="{00000000-0005-0000-0000-0000A8020000}"/>
    <cellStyle name="Normal 2 16 8 2" xfId="10871" xr:uid="{00000000-0005-0000-0000-00003E200000}"/>
    <cellStyle name="Normal 2 16 9" xfId="785" xr:uid="{00000000-0005-0000-0000-0000A9020000}"/>
    <cellStyle name="Normal 2 16 9 2" xfId="10872" xr:uid="{00000000-0005-0000-0000-000040200000}"/>
    <cellStyle name="Normal 2 17" xfId="786" xr:uid="{00000000-0005-0000-0000-0000AA020000}"/>
    <cellStyle name="Normal 2 17 10" xfId="787" xr:uid="{00000000-0005-0000-0000-0000AB020000}"/>
    <cellStyle name="Normal 2 17 10 2" xfId="10873" xr:uid="{00000000-0005-0000-0000-000043200000}"/>
    <cellStyle name="Normal 2 17 11" xfId="788" xr:uid="{00000000-0005-0000-0000-0000AC020000}"/>
    <cellStyle name="Normal 2 17 11 2" xfId="10874" xr:uid="{00000000-0005-0000-0000-000045200000}"/>
    <cellStyle name="Normal 2 17 12" xfId="789" xr:uid="{00000000-0005-0000-0000-0000AD020000}"/>
    <cellStyle name="Normal 2 17 12 2" xfId="10875" xr:uid="{00000000-0005-0000-0000-000047200000}"/>
    <cellStyle name="Normal 2 17 13" xfId="790" xr:uid="{00000000-0005-0000-0000-0000AE020000}"/>
    <cellStyle name="Normal 2 17 13 2" xfId="10876" xr:uid="{00000000-0005-0000-0000-000049200000}"/>
    <cellStyle name="Normal 2 17 14" xfId="791" xr:uid="{00000000-0005-0000-0000-0000AF020000}"/>
    <cellStyle name="Normal 2 17 14 2" xfId="10877" xr:uid="{00000000-0005-0000-0000-00004B200000}"/>
    <cellStyle name="Normal 2 17 15" xfId="792" xr:uid="{00000000-0005-0000-0000-0000B0020000}"/>
    <cellStyle name="Normal 2 17 15 2" xfId="10878" xr:uid="{00000000-0005-0000-0000-00004D200000}"/>
    <cellStyle name="Normal 2 17 16" xfId="793" xr:uid="{00000000-0005-0000-0000-0000B1020000}"/>
    <cellStyle name="Normal 2 17 16 2" xfId="10879" xr:uid="{00000000-0005-0000-0000-00004F200000}"/>
    <cellStyle name="Normal 2 17 17" xfId="794" xr:uid="{00000000-0005-0000-0000-0000B2020000}"/>
    <cellStyle name="Normal 2 17 17 2" xfId="10880" xr:uid="{00000000-0005-0000-0000-000051200000}"/>
    <cellStyle name="Normal 2 17 18" xfId="795" xr:uid="{00000000-0005-0000-0000-0000B3020000}"/>
    <cellStyle name="Normal 2 17 18 2" xfId="10881" xr:uid="{00000000-0005-0000-0000-000053200000}"/>
    <cellStyle name="Normal 2 17 19" xfId="796" xr:uid="{00000000-0005-0000-0000-0000B4020000}"/>
    <cellStyle name="Normal 2 17 19 2" xfId="10882" xr:uid="{00000000-0005-0000-0000-000055200000}"/>
    <cellStyle name="Normal 2 17 2" xfId="797" xr:uid="{00000000-0005-0000-0000-0000B5020000}"/>
    <cellStyle name="Normal 2 17 2 2" xfId="10883" xr:uid="{00000000-0005-0000-0000-000057200000}"/>
    <cellStyle name="Normal 2 17 20" xfId="798" xr:uid="{00000000-0005-0000-0000-0000B6020000}"/>
    <cellStyle name="Normal 2 17 20 2" xfId="10884" xr:uid="{00000000-0005-0000-0000-000059200000}"/>
    <cellStyle name="Normal 2 17 21" xfId="799" xr:uid="{00000000-0005-0000-0000-0000B7020000}"/>
    <cellStyle name="Normal 2 17 21 2" xfId="10885" xr:uid="{00000000-0005-0000-0000-00005B200000}"/>
    <cellStyle name="Normal 2 17 22" xfId="800" xr:uid="{00000000-0005-0000-0000-0000B8020000}"/>
    <cellStyle name="Normal 2 17 22 2" xfId="10886" xr:uid="{00000000-0005-0000-0000-00005D200000}"/>
    <cellStyle name="Normal 2 17 23" xfId="801" xr:uid="{00000000-0005-0000-0000-0000B9020000}"/>
    <cellStyle name="Normal 2 17 23 2" xfId="10887" xr:uid="{00000000-0005-0000-0000-00005F200000}"/>
    <cellStyle name="Normal 2 17 24" xfId="10888" xr:uid="{00000000-0005-0000-0000-000060200000}"/>
    <cellStyle name="Normal 2 17 3" xfId="802" xr:uid="{00000000-0005-0000-0000-0000BA020000}"/>
    <cellStyle name="Normal 2 17 3 2" xfId="10889" xr:uid="{00000000-0005-0000-0000-000062200000}"/>
    <cellStyle name="Normal 2 17 4" xfId="803" xr:uid="{00000000-0005-0000-0000-0000BB020000}"/>
    <cellStyle name="Normal 2 17 4 2" xfId="10890" xr:uid="{00000000-0005-0000-0000-000064200000}"/>
    <cellStyle name="Normal 2 17 5" xfId="804" xr:uid="{00000000-0005-0000-0000-0000BC020000}"/>
    <cellStyle name="Normal 2 17 5 2" xfId="10891" xr:uid="{00000000-0005-0000-0000-000066200000}"/>
    <cellStyle name="Normal 2 17 6" xfId="805" xr:uid="{00000000-0005-0000-0000-0000BD020000}"/>
    <cellStyle name="Normal 2 17 6 2" xfId="10892" xr:uid="{00000000-0005-0000-0000-000068200000}"/>
    <cellStyle name="Normal 2 17 7" xfId="806" xr:uid="{00000000-0005-0000-0000-0000BE020000}"/>
    <cellStyle name="Normal 2 17 7 2" xfId="10893" xr:uid="{00000000-0005-0000-0000-00006A200000}"/>
    <cellStyle name="Normal 2 17 8" xfId="807" xr:uid="{00000000-0005-0000-0000-0000BF020000}"/>
    <cellStyle name="Normal 2 17 8 2" xfId="10894" xr:uid="{00000000-0005-0000-0000-00006C200000}"/>
    <cellStyle name="Normal 2 17 9" xfId="808" xr:uid="{00000000-0005-0000-0000-0000C0020000}"/>
    <cellStyle name="Normal 2 17 9 2" xfId="10895" xr:uid="{00000000-0005-0000-0000-00006E200000}"/>
    <cellStyle name="Normal 2 18" xfId="809" xr:uid="{00000000-0005-0000-0000-0000C1020000}"/>
    <cellStyle name="Normal 2 18 10" xfId="810" xr:uid="{00000000-0005-0000-0000-0000C2020000}"/>
    <cellStyle name="Normal 2 18 10 2" xfId="10896" xr:uid="{00000000-0005-0000-0000-000071200000}"/>
    <cellStyle name="Normal 2 18 11" xfId="811" xr:uid="{00000000-0005-0000-0000-0000C3020000}"/>
    <cellStyle name="Normal 2 18 11 2" xfId="10897" xr:uid="{00000000-0005-0000-0000-000073200000}"/>
    <cellStyle name="Normal 2 18 12" xfId="812" xr:uid="{00000000-0005-0000-0000-0000C4020000}"/>
    <cellStyle name="Normal 2 18 12 2" xfId="10898" xr:uid="{00000000-0005-0000-0000-000075200000}"/>
    <cellStyle name="Normal 2 18 13" xfId="813" xr:uid="{00000000-0005-0000-0000-0000C5020000}"/>
    <cellStyle name="Normal 2 18 13 2" xfId="10899" xr:uid="{00000000-0005-0000-0000-000077200000}"/>
    <cellStyle name="Normal 2 18 14" xfId="814" xr:uid="{00000000-0005-0000-0000-0000C6020000}"/>
    <cellStyle name="Normal 2 18 14 2" xfId="10900" xr:uid="{00000000-0005-0000-0000-000079200000}"/>
    <cellStyle name="Normal 2 18 15" xfId="815" xr:uid="{00000000-0005-0000-0000-0000C7020000}"/>
    <cellStyle name="Normal 2 18 15 2" xfId="10901" xr:uid="{00000000-0005-0000-0000-00007B200000}"/>
    <cellStyle name="Normal 2 18 16" xfId="816" xr:uid="{00000000-0005-0000-0000-0000C8020000}"/>
    <cellStyle name="Normal 2 18 16 2" xfId="10902" xr:uid="{00000000-0005-0000-0000-00007D200000}"/>
    <cellStyle name="Normal 2 18 17" xfId="817" xr:uid="{00000000-0005-0000-0000-0000C9020000}"/>
    <cellStyle name="Normal 2 18 17 2" xfId="10903" xr:uid="{00000000-0005-0000-0000-00007F200000}"/>
    <cellStyle name="Normal 2 18 18" xfId="818" xr:uid="{00000000-0005-0000-0000-0000CA020000}"/>
    <cellStyle name="Normal 2 18 18 2" xfId="10904" xr:uid="{00000000-0005-0000-0000-000081200000}"/>
    <cellStyle name="Normal 2 18 19" xfId="819" xr:uid="{00000000-0005-0000-0000-0000CB020000}"/>
    <cellStyle name="Normal 2 18 19 2" xfId="10905" xr:uid="{00000000-0005-0000-0000-000083200000}"/>
    <cellStyle name="Normal 2 18 2" xfId="820" xr:uid="{00000000-0005-0000-0000-0000CC020000}"/>
    <cellStyle name="Normal 2 18 2 2" xfId="10906" xr:uid="{00000000-0005-0000-0000-000085200000}"/>
    <cellStyle name="Normal 2 18 20" xfId="821" xr:uid="{00000000-0005-0000-0000-0000CD020000}"/>
    <cellStyle name="Normal 2 18 20 2" xfId="10907" xr:uid="{00000000-0005-0000-0000-000087200000}"/>
    <cellStyle name="Normal 2 18 21" xfId="822" xr:uid="{00000000-0005-0000-0000-0000CE020000}"/>
    <cellStyle name="Normal 2 18 21 2" xfId="10908" xr:uid="{00000000-0005-0000-0000-000089200000}"/>
    <cellStyle name="Normal 2 18 22" xfId="823" xr:uid="{00000000-0005-0000-0000-0000CF020000}"/>
    <cellStyle name="Normal 2 18 22 2" xfId="10909" xr:uid="{00000000-0005-0000-0000-00008B200000}"/>
    <cellStyle name="Normal 2 18 23" xfId="824" xr:uid="{00000000-0005-0000-0000-0000D0020000}"/>
    <cellStyle name="Normal 2 18 23 2" xfId="10910" xr:uid="{00000000-0005-0000-0000-00008D200000}"/>
    <cellStyle name="Normal 2 18 24" xfId="10911" xr:uid="{00000000-0005-0000-0000-00008E200000}"/>
    <cellStyle name="Normal 2 18 3" xfId="825" xr:uid="{00000000-0005-0000-0000-0000D1020000}"/>
    <cellStyle name="Normal 2 18 3 2" xfId="10912" xr:uid="{00000000-0005-0000-0000-000090200000}"/>
    <cellStyle name="Normal 2 18 4" xfId="826" xr:uid="{00000000-0005-0000-0000-0000D2020000}"/>
    <cellStyle name="Normal 2 18 4 2" xfId="10913" xr:uid="{00000000-0005-0000-0000-000092200000}"/>
    <cellStyle name="Normal 2 18 5" xfId="827" xr:uid="{00000000-0005-0000-0000-0000D3020000}"/>
    <cellStyle name="Normal 2 18 5 2" xfId="10914" xr:uid="{00000000-0005-0000-0000-000094200000}"/>
    <cellStyle name="Normal 2 18 6" xfId="828" xr:uid="{00000000-0005-0000-0000-0000D4020000}"/>
    <cellStyle name="Normal 2 18 6 2" xfId="10915" xr:uid="{00000000-0005-0000-0000-000096200000}"/>
    <cellStyle name="Normal 2 18 7" xfId="829" xr:uid="{00000000-0005-0000-0000-0000D5020000}"/>
    <cellStyle name="Normal 2 18 7 2" xfId="10916" xr:uid="{00000000-0005-0000-0000-000098200000}"/>
    <cellStyle name="Normal 2 18 8" xfId="830" xr:uid="{00000000-0005-0000-0000-0000D6020000}"/>
    <cellStyle name="Normal 2 18 8 2" xfId="10917" xr:uid="{00000000-0005-0000-0000-00009A200000}"/>
    <cellStyle name="Normal 2 18 9" xfId="831" xr:uid="{00000000-0005-0000-0000-0000D7020000}"/>
    <cellStyle name="Normal 2 18 9 2" xfId="10918" xr:uid="{00000000-0005-0000-0000-00009C200000}"/>
    <cellStyle name="Normal 2 19" xfId="832" xr:uid="{00000000-0005-0000-0000-0000D8020000}"/>
    <cellStyle name="Normal 2 19 10" xfId="833" xr:uid="{00000000-0005-0000-0000-0000D9020000}"/>
    <cellStyle name="Normal 2 19 10 2" xfId="10919" xr:uid="{00000000-0005-0000-0000-00009F200000}"/>
    <cellStyle name="Normal 2 19 11" xfId="834" xr:uid="{00000000-0005-0000-0000-0000DA020000}"/>
    <cellStyle name="Normal 2 19 11 2" xfId="10920" xr:uid="{00000000-0005-0000-0000-0000A1200000}"/>
    <cellStyle name="Normal 2 19 12" xfId="835" xr:uid="{00000000-0005-0000-0000-0000DB020000}"/>
    <cellStyle name="Normal 2 19 12 2" xfId="10921" xr:uid="{00000000-0005-0000-0000-0000A3200000}"/>
    <cellStyle name="Normal 2 19 13" xfId="836" xr:uid="{00000000-0005-0000-0000-0000DC020000}"/>
    <cellStyle name="Normal 2 19 13 2" xfId="10922" xr:uid="{00000000-0005-0000-0000-0000A5200000}"/>
    <cellStyle name="Normal 2 19 14" xfId="837" xr:uid="{00000000-0005-0000-0000-0000DD020000}"/>
    <cellStyle name="Normal 2 19 14 2" xfId="10923" xr:uid="{00000000-0005-0000-0000-0000A7200000}"/>
    <cellStyle name="Normal 2 19 15" xfId="838" xr:uid="{00000000-0005-0000-0000-0000DE020000}"/>
    <cellStyle name="Normal 2 19 15 2" xfId="10924" xr:uid="{00000000-0005-0000-0000-0000A9200000}"/>
    <cellStyle name="Normal 2 19 16" xfId="839" xr:uid="{00000000-0005-0000-0000-0000DF020000}"/>
    <cellStyle name="Normal 2 19 16 2" xfId="10925" xr:uid="{00000000-0005-0000-0000-0000AB200000}"/>
    <cellStyle name="Normal 2 19 17" xfId="840" xr:uid="{00000000-0005-0000-0000-0000E0020000}"/>
    <cellStyle name="Normal 2 19 17 2" xfId="10926" xr:uid="{00000000-0005-0000-0000-0000AD200000}"/>
    <cellStyle name="Normal 2 19 18" xfId="841" xr:uid="{00000000-0005-0000-0000-0000E1020000}"/>
    <cellStyle name="Normal 2 19 18 2" xfId="10927" xr:uid="{00000000-0005-0000-0000-0000AF200000}"/>
    <cellStyle name="Normal 2 19 19" xfId="842" xr:uid="{00000000-0005-0000-0000-0000E2020000}"/>
    <cellStyle name="Normal 2 19 19 2" xfId="10928" xr:uid="{00000000-0005-0000-0000-0000B1200000}"/>
    <cellStyle name="Normal 2 19 2" xfId="843" xr:uid="{00000000-0005-0000-0000-0000E3020000}"/>
    <cellStyle name="Normal 2 19 2 2" xfId="10929" xr:uid="{00000000-0005-0000-0000-0000B3200000}"/>
    <cellStyle name="Normal 2 19 20" xfId="844" xr:uid="{00000000-0005-0000-0000-0000E4020000}"/>
    <cellStyle name="Normal 2 19 20 2" xfId="10930" xr:uid="{00000000-0005-0000-0000-0000B5200000}"/>
    <cellStyle name="Normal 2 19 21" xfId="845" xr:uid="{00000000-0005-0000-0000-0000E5020000}"/>
    <cellStyle name="Normal 2 19 21 2" xfId="10931" xr:uid="{00000000-0005-0000-0000-0000B7200000}"/>
    <cellStyle name="Normal 2 19 22" xfId="846" xr:uid="{00000000-0005-0000-0000-0000E6020000}"/>
    <cellStyle name="Normal 2 19 22 2" xfId="10932" xr:uid="{00000000-0005-0000-0000-0000B9200000}"/>
    <cellStyle name="Normal 2 19 23" xfId="847" xr:uid="{00000000-0005-0000-0000-0000E7020000}"/>
    <cellStyle name="Normal 2 19 23 2" xfId="10933" xr:uid="{00000000-0005-0000-0000-0000BB200000}"/>
    <cellStyle name="Normal 2 19 24" xfId="10934" xr:uid="{00000000-0005-0000-0000-0000BC200000}"/>
    <cellStyle name="Normal 2 19 3" xfId="848" xr:uid="{00000000-0005-0000-0000-0000E8020000}"/>
    <cellStyle name="Normal 2 19 3 2" xfId="10935" xr:uid="{00000000-0005-0000-0000-0000BE200000}"/>
    <cellStyle name="Normal 2 19 4" xfId="849" xr:uid="{00000000-0005-0000-0000-0000E9020000}"/>
    <cellStyle name="Normal 2 19 4 2" xfId="10936" xr:uid="{00000000-0005-0000-0000-0000C0200000}"/>
    <cellStyle name="Normal 2 19 5" xfId="850" xr:uid="{00000000-0005-0000-0000-0000EA020000}"/>
    <cellStyle name="Normal 2 19 5 2" xfId="10937" xr:uid="{00000000-0005-0000-0000-0000C2200000}"/>
    <cellStyle name="Normal 2 19 6" xfId="851" xr:uid="{00000000-0005-0000-0000-0000EB020000}"/>
    <cellStyle name="Normal 2 19 6 2" xfId="10938" xr:uid="{00000000-0005-0000-0000-0000C4200000}"/>
    <cellStyle name="Normal 2 19 7" xfId="852" xr:uid="{00000000-0005-0000-0000-0000EC020000}"/>
    <cellStyle name="Normal 2 19 7 2" xfId="10939" xr:uid="{00000000-0005-0000-0000-0000C6200000}"/>
    <cellStyle name="Normal 2 19 8" xfId="853" xr:uid="{00000000-0005-0000-0000-0000ED020000}"/>
    <cellStyle name="Normal 2 19 8 2" xfId="10940" xr:uid="{00000000-0005-0000-0000-0000C8200000}"/>
    <cellStyle name="Normal 2 19 9" xfId="854" xr:uid="{00000000-0005-0000-0000-0000EE020000}"/>
    <cellStyle name="Normal 2 19 9 2" xfId="10941" xr:uid="{00000000-0005-0000-0000-0000CA200000}"/>
    <cellStyle name="Normal 2 2" xfId="8" xr:uid="{00000000-0005-0000-0000-000010000000}"/>
    <cellStyle name="Normal 2 2 10" xfId="27894" xr:uid="{BB84905A-F7A0-43A3-9C50-E6BD82E639BC}"/>
    <cellStyle name="Normal 2 2 2" xfId="112" xr:uid="{00000000-0005-0000-0000-000010000000}"/>
    <cellStyle name="Normal 2 2 2 2" xfId="856" xr:uid="{00000000-0005-0000-0000-0000F0020000}"/>
    <cellStyle name="Normal 2 2 2 2 2" xfId="10942" xr:uid="{00000000-0005-0000-0000-0000CE200000}"/>
    <cellStyle name="Normal 2 2 2 3" xfId="10943" xr:uid="{00000000-0005-0000-0000-0000CF200000}"/>
    <cellStyle name="Normal 2 2 2 4" xfId="10944" xr:uid="{00000000-0005-0000-0000-0000D0200000}"/>
    <cellStyle name="Normal 2 2 2 5" xfId="10945" xr:uid="{00000000-0005-0000-0000-0000D1200000}"/>
    <cellStyle name="Normal 2 2 2 6" xfId="20660" xr:uid="{050375BE-41EA-4C58-82A6-E5CB600704D6}"/>
    <cellStyle name="Normal 2 2 2 6 2" xfId="35661" xr:uid="{94BE6729-A79E-4CE1-90DE-82DAB962307A}"/>
    <cellStyle name="Normal 2 2 2 7" xfId="27964" xr:uid="{EA5AA890-72D4-4203-8364-23B60DB93C2B}"/>
    <cellStyle name="Normal 2 2 3" xfId="857" xr:uid="{00000000-0005-0000-0000-0000F1020000}"/>
    <cellStyle name="Normal 2 2 3 2" xfId="10947" xr:uid="{00000000-0005-0000-0000-0000D3200000}"/>
    <cellStyle name="Normal 2 2 3 3" xfId="10948" xr:uid="{00000000-0005-0000-0000-0000D4200000}"/>
    <cellStyle name="Normal 2 2 3 4" xfId="10946" xr:uid="{00000000-0005-0000-0000-0000D2200000}"/>
    <cellStyle name="Normal 2 2 4" xfId="855" xr:uid="{00000000-0005-0000-0000-0000EF020000}"/>
    <cellStyle name="Normal 2 2 4 2" xfId="10950" xr:uid="{00000000-0005-0000-0000-0000D6200000}"/>
    <cellStyle name="Normal 2 2 4 2 2" xfId="10951" xr:uid="{00000000-0005-0000-0000-0000D7200000}"/>
    <cellStyle name="Normal 2 2 4 3" xfId="10952" xr:uid="{00000000-0005-0000-0000-0000D8200000}"/>
    <cellStyle name="Normal 2 2 4 4" xfId="10949" xr:uid="{00000000-0005-0000-0000-0000D5200000}"/>
    <cellStyle name="Normal 2 2 5" xfId="10953" xr:uid="{00000000-0005-0000-0000-0000D9200000}"/>
    <cellStyle name="Normal 2 2 5 2" xfId="10954" xr:uid="{00000000-0005-0000-0000-0000DA200000}"/>
    <cellStyle name="Normal 2 2 5 2 2" xfId="10955" xr:uid="{00000000-0005-0000-0000-0000DB200000}"/>
    <cellStyle name="Normal 2 2 5 3" xfId="10956" xr:uid="{00000000-0005-0000-0000-0000DC200000}"/>
    <cellStyle name="Normal 2 2 6" xfId="10957" xr:uid="{00000000-0005-0000-0000-0000DD200000}"/>
    <cellStyle name="Normal 2 2 6 2" xfId="10958" xr:uid="{00000000-0005-0000-0000-0000DE200000}"/>
    <cellStyle name="Normal 2 2 7" xfId="10959" xr:uid="{00000000-0005-0000-0000-0000DF200000}"/>
    <cellStyle name="Normal 2 2 8" xfId="20531" xr:uid="{E125A2C0-628B-48A2-A1FD-B5CB5266D13C}"/>
    <cellStyle name="Normal 2 2 8 10" xfId="42830" xr:uid="{3A574D96-3B7A-4E6C-910E-9EE73615188C}"/>
    <cellStyle name="Normal 2 2 8 11" xfId="42833" xr:uid="{0A4849A2-CDDE-47B9-A09B-E8288D91E497}"/>
    <cellStyle name="Normal 2 2 8 12" xfId="42836" xr:uid="{B718ED9A-2E5E-4BB4-836E-83866644331C}"/>
    <cellStyle name="Normal 2 2 8 2" xfId="20539" xr:uid="{91DCED61-724E-4E15-ACCF-DD31D84A0D68}"/>
    <cellStyle name="Normal 2 2 8 2 2" xfId="20547" xr:uid="{0CA544D7-17F4-48E8-A318-E6E47D14B7AD}"/>
    <cellStyle name="Normal 2 2 8 2 2 2" xfId="27850" xr:uid="{488D4FB1-E9FB-48A0-B6C5-257335E6D3F0}"/>
    <cellStyle name="Normal 2 2 8 2 2 2 2" xfId="42787" xr:uid="{44CBDD9D-743C-45C9-8EAE-B3621144E4D8}"/>
    <cellStyle name="Normal 2 2 8 2 2 3" xfId="35559" xr:uid="{5D0E1E0E-FE86-4957-9689-8D01F43F32B6}"/>
    <cellStyle name="Normal 2 2 8 2 3" xfId="27844" xr:uid="{5C8AAC54-FE4E-4AE4-9701-16BF56D0F492}"/>
    <cellStyle name="Normal 2 2 8 2 3 2" xfId="42781" xr:uid="{2347C693-97B2-47E4-94EB-2109A5D7B550}"/>
    <cellStyle name="Normal 2 2 8 2 4" xfId="35553" xr:uid="{4548DE6C-5FEA-4F53-9C57-D688882013D4}"/>
    <cellStyle name="Normal 2 2 8 3" xfId="20560" xr:uid="{A5241C68-4D71-423D-A378-4AE18A057E6E}"/>
    <cellStyle name="Normal 2 2 8 3 2" xfId="27857" xr:uid="{713159FF-36C2-41E2-A7B6-266A9B24F83D}"/>
    <cellStyle name="Normal 2 2 8 3 2 2" xfId="42794" xr:uid="{E6CB469D-C6F0-434B-B0B8-44222A186FD7}"/>
    <cellStyle name="Normal 2 2 8 3 3" xfId="35566" xr:uid="{B9CC84B0-6E2F-43D8-AC92-43EC6B9AB64A}"/>
    <cellStyle name="Normal 2 2 8 4" xfId="20570" xr:uid="{D8E6189D-97EA-4112-97C4-7FB35D08212E}"/>
    <cellStyle name="Normal 2 2 8 4 2" xfId="20571" xr:uid="{63BFFF18-3A4A-4318-9957-7423E25ECC39}"/>
    <cellStyle name="Normal 2 2 8 4 2 2" xfId="20574" xr:uid="{57407C9F-585F-4678-957B-0ABF387AD94E}"/>
    <cellStyle name="Normal 2 2 8 4 2 2 2" xfId="27867" xr:uid="{FF5C0B6A-4756-4ACE-BE8D-945B8A37EC6B}"/>
    <cellStyle name="Normal 2 2 8 4 2 2 2 2" xfId="42804" xr:uid="{FC829A66-2B5F-46A5-8ADD-294E37B62E66}"/>
    <cellStyle name="Normal 2 2 8 4 2 2 3" xfId="35576" xr:uid="{4ECEAB1E-D1BA-434C-8AA2-55BE13E7A63E}"/>
    <cellStyle name="Normal 2 2 8 4 2 2 4" xfId="42831" xr:uid="{00BDBB09-8943-45D4-8DA8-E7ED2E503D1E}"/>
    <cellStyle name="Normal 2 2 8 4 2 3" xfId="27864" xr:uid="{1B6F8CED-D88D-46E1-BBCC-77A672E43DEC}"/>
    <cellStyle name="Normal 2 2 8 4 2 3 2" xfId="42801" xr:uid="{0BEC2051-1F26-4355-8C21-AD78D1A2EA53}"/>
    <cellStyle name="Normal 2 2 8 4 2 4" xfId="35573" xr:uid="{3785FE1B-BDA0-4A42-B536-EEDC8CB6FE1A}"/>
    <cellStyle name="Normal 2 2 8 4 3" xfId="27863" xr:uid="{60FDA28A-19AE-43F1-8491-4DA918B89DFF}"/>
    <cellStyle name="Normal 2 2 8 4 3 2" xfId="42800" xr:uid="{AAC478EC-3791-4D9E-A12D-B4D5352DC9DB}"/>
    <cellStyle name="Normal 2 2 8 4 4" xfId="35572" xr:uid="{7BC2B65F-AB00-43A2-B54C-3C8D095FF661}"/>
    <cellStyle name="Normal 2 2 8 5" xfId="27836" xr:uid="{BF69ED9F-D3F0-4C99-A5DF-0C12CF37F460}"/>
    <cellStyle name="Normal 2 2 8 5 2" xfId="42773" xr:uid="{CE20AC8C-7170-4A14-8E38-080015BDADBA}"/>
    <cellStyle name="Normal 2 2 8 6" xfId="27880" xr:uid="{979F555F-72FF-47FB-8302-D40F922E56E1}"/>
    <cellStyle name="Normal 2 2 8 6 2" xfId="42817" xr:uid="{128543B2-649B-4690-A7C9-3BD3218DF4B7}"/>
    <cellStyle name="Normal 2 2 8 7" xfId="27887" xr:uid="{72ADC9E4-F21D-4D46-8B72-BCAC227808FB}"/>
    <cellStyle name="Normal 2 2 8 7 2" xfId="42824" xr:uid="{C0420796-CBBB-4F3A-8719-FCC4F22F625E}"/>
    <cellStyle name="Normal 2 2 8 8" xfId="35545" xr:uid="{3BFDF389-FB1A-4721-B123-F18AE1F086A5}"/>
    <cellStyle name="Normal 2 2 8 9" xfId="42828" xr:uid="{D3532201-8889-471C-997D-95AD61E5E54B}"/>
    <cellStyle name="Normal 2 2 9" xfId="20590" xr:uid="{60D4DCAB-5E77-409A-A0A0-839E9B20D05E}"/>
    <cellStyle name="Normal 2 2 9 2" xfId="35591" xr:uid="{FCF15F68-CE4E-4F9E-AFE5-834B42AD2039}"/>
    <cellStyle name="Normal 2 2_App b.3 Unspent_" xfId="858" xr:uid="{00000000-0005-0000-0000-0000F2020000}"/>
    <cellStyle name="Normal 2 20" xfId="859" xr:uid="{00000000-0005-0000-0000-0000F3020000}"/>
    <cellStyle name="Normal 2 20 10" xfId="860" xr:uid="{00000000-0005-0000-0000-0000F4020000}"/>
    <cellStyle name="Normal 2 20 10 2" xfId="10960" xr:uid="{00000000-0005-0000-0000-0000E3200000}"/>
    <cellStyle name="Normal 2 20 11" xfId="861" xr:uid="{00000000-0005-0000-0000-0000F5020000}"/>
    <cellStyle name="Normal 2 20 11 2" xfId="10961" xr:uid="{00000000-0005-0000-0000-0000E5200000}"/>
    <cellStyle name="Normal 2 20 12" xfId="862" xr:uid="{00000000-0005-0000-0000-0000F6020000}"/>
    <cellStyle name="Normal 2 20 12 2" xfId="10962" xr:uid="{00000000-0005-0000-0000-0000E7200000}"/>
    <cellStyle name="Normal 2 20 13" xfId="863" xr:uid="{00000000-0005-0000-0000-0000F7020000}"/>
    <cellStyle name="Normal 2 20 13 2" xfId="10963" xr:uid="{00000000-0005-0000-0000-0000E9200000}"/>
    <cellStyle name="Normal 2 20 14" xfId="864" xr:uid="{00000000-0005-0000-0000-0000F8020000}"/>
    <cellStyle name="Normal 2 20 14 2" xfId="10964" xr:uid="{00000000-0005-0000-0000-0000EB200000}"/>
    <cellStyle name="Normal 2 20 15" xfId="865" xr:uid="{00000000-0005-0000-0000-0000F9020000}"/>
    <cellStyle name="Normal 2 20 15 2" xfId="10965" xr:uid="{00000000-0005-0000-0000-0000ED200000}"/>
    <cellStyle name="Normal 2 20 16" xfId="866" xr:uid="{00000000-0005-0000-0000-0000FA020000}"/>
    <cellStyle name="Normal 2 20 16 2" xfId="10966" xr:uid="{00000000-0005-0000-0000-0000EF200000}"/>
    <cellStyle name="Normal 2 20 17" xfId="867" xr:uid="{00000000-0005-0000-0000-0000FB020000}"/>
    <cellStyle name="Normal 2 20 17 2" xfId="10967" xr:uid="{00000000-0005-0000-0000-0000F1200000}"/>
    <cellStyle name="Normal 2 20 18" xfId="868" xr:uid="{00000000-0005-0000-0000-0000FC020000}"/>
    <cellStyle name="Normal 2 20 18 2" xfId="10968" xr:uid="{00000000-0005-0000-0000-0000F3200000}"/>
    <cellStyle name="Normal 2 20 19" xfId="869" xr:uid="{00000000-0005-0000-0000-0000FD020000}"/>
    <cellStyle name="Normal 2 20 19 2" xfId="10969" xr:uid="{00000000-0005-0000-0000-0000F5200000}"/>
    <cellStyle name="Normal 2 20 2" xfId="870" xr:uid="{00000000-0005-0000-0000-0000FE020000}"/>
    <cellStyle name="Normal 2 20 2 2" xfId="10970" xr:uid="{00000000-0005-0000-0000-0000F7200000}"/>
    <cellStyle name="Normal 2 20 20" xfId="871" xr:uid="{00000000-0005-0000-0000-0000FF020000}"/>
    <cellStyle name="Normal 2 20 20 2" xfId="10971" xr:uid="{00000000-0005-0000-0000-0000F9200000}"/>
    <cellStyle name="Normal 2 20 21" xfId="872" xr:uid="{00000000-0005-0000-0000-000000030000}"/>
    <cellStyle name="Normal 2 20 21 2" xfId="10972" xr:uid="{00000000-0005-0000-0000-0000FB200000}"/>
    <cellStyle name="Normal 2 20 22" xfId="873" xr:uid="{00000000-0005-0000-0000-000001030000}"/>
    <cellStyle name="Normal 2 20 22 2" xfId="10973" xr:uid="{00000000-0005-0000-0000-0000FD200000}"/>
    <cellStyle name="Normal 2 20 23" xfId="874" xr:uid="{00000000-0005-0000-0000-000002030000}"/>
    <cellStyle name="Normal 2 20 23 2" xfId="10974" xr:uid="{00000000-0005-0000-0000-0000FF200000}"/>
    <cellStyle name="Normal 2 20 24" xfId="10975" xr:uid="{00000000-0005-0000-0000-000000210000}"/>
    <cellStyle name="Normal 2 20 3" xfId="875" xr:uid="{00000000-0005-0000-0000-000003030000}"/>
    <cellStyle name="Normal 2 20 3 2" xfId="10976" xr:uid="{00000000-0005-0000-0000-000002210000}"/>
    <cellStyle name="Normal 2 20 4" xfId="876" xr:uid="{00000000-0005-0000-0000-000004030000}"/>
    <cellStyle name="Normal 2 20 4 2" xfId="10977" xr:uid="{00000000-0005-0000-0000-000004210000}"/>
    <cellStyle name="Normal 2 20 5" xfId="877" xr:uid="{00000000-0005-0000-0000-000005030000}"/>
    <cellStyle name="Normal 2 20 5 2" xfId="10978" xr:uid="{00000000-0005-0000-0000-000006210000}"/>
    <cellStyle name="Normal 2 20 6" xfId="878" xr:uid="{00000000-0005-0000-0000-000006030000}"/>
    <cellStyle name="Normal 2 20 6 2" xfId="10979" xr:uid="{00000000-0005-0000-0000-000008210000}"/>
    <cellStyle name="Normal 2 20 7" xfId="879" xr:uid="{00000000-0005-0000-0000-000007030000}"/>
    <cellStyle name="Normal 2 20 7 2" xfId="10980" xr:uid="{00000000-0005-0000-0000-00000A210000}"/>
    <cellStyle name="Normal 2 20 8" xfId="880" xr:uid="{00000000-0005-0000-0000-000008030000}"/>
    <cellStyle name="Normal 2 20 8 2" xfId="10981" xr:uid="{00000000-0005-0000-0000-00000C210000}"/>
    <cellStyle name="Normal 2 20 9" xfId="881" xr:uid="{00000000-0005-0000-0000-000009030000}"/>
    <cellStyle name="Normal 2 20 9 2" xfId="10982" xr:uid="{00000000-0005-0000-0000-00000E210000}"/>
    <cellStyle name="Normal 2 21" xfId="882" xr:uid="{00000000-0005-0000-0000-00000A030000}"/>
    <cellStyle name="Normal 2 21 10" xfId="883" xr:uid="{00000000-0005-0000-0000-00000B030000}"/>
    <cellStyle name="Normal 2 21 10 2" xfId="10983" xr:uid="{00000000-0005-0000-0000-000011210000}"/>
    <cellStyle name="Normal 2 21 11" xfId="884" xr:uid="{00000000-0005-0000-0000-00000C030000}"/>
    <cellStyle name="Normal 2 21 11 2" xfId="10984" xr:uid="{00000000-0005-0000-0000-000013210000}"/>
    <cellStyle name="Normal 2 21 12" xfId="885" xr:uid="{00000000-0005-0000-0000-00000D030000}"/>
    <cellStyle name="Normal 2 21 12 2" xfId="10985" xr:uid="{00000000-0005-0000-0000-000015210000}"/>
    <cellStyle name="Normal 2 21 13" xfId="886" xr:uid="{00000000-0005-0000-0000-00000E030000}"/>
    <cellStyle name="Normal 2 21 13 2" xfId="10986" xr:uid="{00000000-0005-0000-0000-000017210000}"/>
    <cellStyle name="Normal 2 21 14" xfId="887" xr:uid="{00000000-0005-0000-0000-00000F030000}"/>
    <cellStyle name="Normal 2 21 14 2" xfId="10987" xr:uid="{00000000-0005-0000-0000-000019210000}"/>
    <cellStyle name="Normal 2 21 15" xfId="888" xr:uid="{00000000-0005-0000-0000-000010030000}"/>
    <cellStyle name="Normal 2 21 15 2" xfId="10988" xr:uid="{00000000-0005-0000-0000-00001B210000}"/>
    <cellStyle name="Normal 2 21 16" xfId="889" xr:uid="{00000000-0005-0000-0000-000011030000}"/>
    <cellStyle name="Normal 2 21 16 2" xfId="10989" xr:uid="{00000000-0005-0000-0000-00001D210000}"/>
    <cellStyle name="Normal 2 21 17" xfId="890" xr:uid="{00000000-0005-0000-0000-000012030000}"/>
    <cellStyle name="Normal 2 21 17 2" xfId="10990" xr:uid="{00000000-0005-0000-0000-00001F210000}"/>
    <cellStyle name="Normal 2 21 18" xfId="891" xr:uid="{00000000-0005-0000-0000-000013030000}"/>
    <cellStyle name="Normal 2 21 18 2" xfId="10991" xr:uid="{00000000-0005-0000-0000-000021210000}"/>
    <cellStyle name="Normal 2 21 19" xfId="892" xr:uid="{00000000-0005-0000-0000-000014030000}"/>
    <cellStyle name="Normal 2 21 19 2" xfId="10992" xr:uid="{00000000-0005-0000-0000-000023210000}"/>
    <cellStyle name="Normal 2 21 2" xfId="893" xr:uid="{00000000-0005-0000-0000-000015030000}"/>
    <cellStyle name="Normal 2 21 2 2" xfId="10993" xr:uid="{00000000-0005-0000-0000-000025210000}"/>
    <cellStyle name="Normal 2 21 20" xfId="894" xr:uid="{00000000-0005-0000-0000-000016030000}"/>
    <cellStyle name="Normal 2 21 20 2" xfId="10994" xr:uid="{00000000-0005-0000-0000-000027210000}"/>
    <cellStyle name="Normal 2 21 21" xfId="895" xr:uid="{00000000-0005-0000-0000-000017030000}"/>
    <cellStyle name="Normal 2 21 21 2" xfId="10995" xr:uid="{00000000-0005-0000-0000-000029210000}"/>
    <cellStyle name="Normal 2 21 22" xfId="896" xr:uid="{00000000-0005-0000-0000-000018030000}"/>
    <cellStyle name="Normal 2 21 22 2" xfId="10996" xr:uid="{00000000-0005-0000-0000-00002B210000}"/>
    <cellStyle name="Normal 2 21 23" xfId="897" xr:uid="{00000000-0005-0000-0000-000019030000}"/>
    <cellStyle name="Normal 2 21 23 2" xfId="10997" xr:uid="{00000000-0005-0000-0000-00002D210000}"/>
    <cellStyle name="Normal 2 21 24" xfId="10998" xr:uid="{00000000-0005-0000-0000-00002E210000}"/>
    <cellStyle name="Normal 2 21 3" xfId="898" xr:uid="{00000000-0005-0000-0000-00001A030000}"/>
    <cellStyle name="Normal 2 21 3 2" xfId="10999" xr:uid="{00000000-0005-0000-0000-000030210000}"/>
    <cellStyle name="Normal 2 21 4" xfId="899" xr:uid="{00000000-0005-0000-0000-00001B030000}"/>
    <cellStyle name="Normal 2 21 4 2" xfId="11000" xr:uid="{00000000-0005-0000-0000-000032210000}"/>
    <cellStyle name="Normal 2 21 5" xfId="900" xr:uid="{00000000-0005-0000-0000-00001C030000}"/>
    <cellStyle name="Normal 2 21 5 2" xfId="11001" xr:uid="{00000000-0005-0000-0000-000034210000}"/>
    <cellStyle name="Normal 2 21 6" xfId="901" xr:uid="{00000000-0005-0000-0000-00001D030000}"/>
    <cellStyle name="Normal 2 21 6 2" xfId="11002" xr:uid="{00000000-0005-0000-0000-000036210000}"/>
    <cellStyle name="Normal 2 21 7" xfId="902" xr:uid="{00000000-0005-0000-0000-00001E030000}"/>
    <cellStyle name="Normal 2 21 7 2" xfId="11003" xr:uid="{00000000-0005-0000-0000-000038210000}"/>
    <cellStyle name="Normal 2 21 8" xfId="903" xr:uid="{00000000-0005-0000-0000-00001F030000}"/>
    <cellStyle name="Normal 2 21 8 2" xfId="11004" xr:uid="{00000000-0005-0000-0000-00003A210000}"/>
    <cellStyle name="Normal 2 21 9" xfId="904" xr:uid="{00000000-0005-0000-0000-000020030000}"/>
    <cellStyle name="Normal 2 21 9 2" xfId="11005" xr:uid="{00000000-0005-0000-0000-00003C210000}"/>
    <cellStyle name="Normal 2 22" xfId="905" xr:uid="{00000000-0005-0000-0000-000021030000}"/>
    <cellStyle name="Normal 2 22 10" xfId="906" xr:uid="{00000000-0005-0000-0000-000022030000}"/>
    <cellStyle name="Normal 2 22 10 2" xfId="11006" xr:uid="{00000000-0005-0000-0000-00003F210000}"/>
    <cellStyle name="Normal 2 22 11" xfId="907" xr:uid="{00000000-0005-0000-0000-000023030000}"/>
    <cellStyle name="Normal 2 22 11 2" xfId="11007" xr:uid="{00000000-0005-0000-0000-000041210000}"/>
    <cellStyle name="Normal 2 22 12" xfId="908" xr:uid="{00000000-0005-0000-0000-000024030000}"/>
    <cellStyle name="Normal 2 22 12 2" xfId="11008" xr:uid="{00000000-0005-0000-0000-000043210000}"/>
    <cellStyle name="Normal 2 22 13" xfId="909" xr:uid="{00000000-0005-0000-0000-000025030000}"/>
    <cellStyle name="Normal 2 22 13 2" xfId="11009" xr:uid="{00000000-0005-0000-0000-000045210000}"/>
    <cellStyle name="Normal 2 22 14" xfId="910" xr:uid="{00000000-0005-0000-0000-000026030000}"/>
    <cellStyle name="Normal 2 22 14 2" xfId="11010" xr:uid="{00000000-0005-0000-0000-000047210000}"/>
    <cellStyle name="Normal 2 22 15" xfId="911" xr:uid="{00000000-0005-0000-0000-000027030000}"/>
    <cellStyle name="Normal 2 22 15 2" xfId="11011" xr:uid="{00000000-0005-0000-0000-000049210000}"/>
    <cellStyle name="Normal 2 22 16" xfId="912" xr:uid="{00000000-0005-0000-0000-000028030000}"/>
    <cellStyle name="Normal 2 22 16 2" xfId="11012" xr:uid="{00000000-0005-0000-0000-00004B210000}"/>
    <cellStyle name="Normal 2 22 17" xfId="913" xr:uid="{00000000-0005-0000-0000-000029030000}"/>
    <cellStyle name="Normal 2 22 17 2" xfId="11013" xr:uid="{00000000-0005-0000-0000-00004D210000}"/>
    <cellStyle name="Normal 2 22 18" xfId="914" xr:uid="{00000000-0005-0000-0000-00002A030000}"/>
    <cellStyle name="Normal 2 22 18 2" xfId="11014" xr:uid="{00000000-0005-0000-0000-00004F210000}"/>
    <cellStyle name="Normal 2 22 19" xfId="915" xr:uid="{00000000-0005-0000-0000-00002B030000}"/>
    <cellStyle name="Normal 2 22 19 2" xfId="11015" xr:uid="{00000000-0005-0000-0000-000051210000}"/>
    <cellStyle name="Normal 2 22 2" xfId="916" xr:uid="{00000000-0005-0000-0000-00002C030000}"/>
    <cellStyle name="Normal 2 22 2 2" xfId="11016" xr:uid="{00000000-0005-0000-0000-000053210000}"/>
    <cellStyle name="Normal 2 22 20" xfId="917" xr:uid="{00000000-0005-0000-0000-00002D030000}"/>
    <cellStyle name="Normal 2 22 20 2" xfId="11017" xr:uid="{00000000-0005-0000-0000-000055210000}"/>
    <cellStyle name="Normal 2 22 21" xfId="918" xr:uid="{00000000-0005-0000-0000-00002E030000}"/>
    <cellStyle name="Normal 2 22 21 2" xfId="11018" xr:uid="{00000000-0005-0000-0000-000057210000}"/>
    <cellStyle name="Normal 2 22 22" xfId="919" xr:uid="{00000000-0005-0000-0000-00002F030000}"/>
    <cellStyle name="Normal 2 22 22 2" xfId="11019" xr:uid="{00000000-0005-0000-0000-000059210000}"/>
    <cellStyle name="Normal 2 22 23" xfId="920" xr:uid="{00000000-0005-0000-0000-000030030000}"/>
    <cellStyle name="Normal 2 22 23 2" xfId="11020" xr:uid="{00000000-0005-0000-0000-00005B210000}"/>
    <cellStyle name="Normal 2 22 24" xfId="11021" xr:uid="{00000000-0005-0000-0000-00005C210000}"/>
    <cellStyle name="Normal 2 22 3" xfId="921" xr:uid="{00000000-0005-0000-0000-000031030000}"/>
    <cellStyle name="Normal 2 22 3 2" xfId="11022" xr:uid="{00000000-0005-0000-0000-00005E210000}"/>
    <cellStyle name="Normal 2 22 4" xfId="922" xr:uid="{00000000-0005-0000-0000-000032030000}"/>
    <cellStyle name="Normal 2 22 4 2" xfId="11023" xr:uid="{00000000-0005-0000-0000-000060210000}"/>
    <cellStyle name="Normal 2 22 5" xfId="923" xr:uid="{00000000-0005-0000-0000-000033030000}"/>
    <cellStyle name="Normal 2 22 5 2" xfId="11024" xr:uid="{00000000-0005-0000-0000-000062210000}"/>
    <cellStyle name="Normal 2 22 6" xfId="924" xr:uid="{00000000-0005-0000-0000-000034030000}"/>
    <cellStyle name="Normal 2 22 6 2" xfId="11025" xr:uid="{00000000-0005-0000-0000-000064210000}"/>
    <cellStyle name="Normal 2 22 7" xfId="925" xr:uid="{00000000-0005-0000-0000-000035030000}"/>
    <cellStyle name="Normal 2 22 7 2" xfId="11026" xr:uid="{00000000-0005-0000-0000-000066210000}"/>
    <cellStyle name="Normal 2 22 8" xfId="926" xr:uid="{00000000-0005-0000-0000-000036030000}"/>
    <cellStyle name="Normal 2 22 8 2" xfId="11027" xr:uid="{00000000-0005-0000-0000-000068210000}"/>
    <cellStyle name="Normal 2 22 9" xfId="927" xr:uid="{00000000-0005-0000-0000-000037030000}"/>
    <cellStyle name="Normal 2 22 9 2" xfId="11028" xr:uid="{00000000-0005-0000-0000-00006A210000}"/>
    <cellStyle name="Normal 2 23" xfId="928" xr:uid="{00000000-0005-0000-0000-000038030000}"/>
    <cellStyle name="Normal 2 23 10" xfId="929" xr:uid="{00000000-0005-0000-0000-000039030000}"/>
    <cellStyle name="Normal 2 23 10 2" xfId="11029" xr:uid="{00000000-0005-0000-0000-00006D210000}"/>
    <cellStyle name="Normal 2 23 11" xfId="930" xr:uid="{00000000-0005-0000-0000-00003A030000}"/>
    <cellStyle name="Normal 2 23 11 2" xfId="11030" xr:uid="{00000000-0005-0000-0000-00006F210000}"/>
    <cellStyle name="Normal 2 23 12" xfId="931" xr:uid="{00000000-0005-0000-0000-00003B030000}"/>
    <cellStyle name="Normal 2 23 12 2" xfId="11031" xr:uid="{00000000-0005-0000-0000-000071210000}"/>
    <cellStyle name="Normal 2 23 13" xfId="932" xr:uid="{00000000-0005-0000-0000-00003C030000}"/>
    <cellStyle name="Normal 2 23 13 2" xfId="11032" xr:uid="{00000000-0005-0000-0000-000073210000}"/>
    <cellStyle name="Normal 2 23 14" xfId="933" xr:uid="{00000000-0005-0000-0000-00003D030000}"/>
    <cellStyle name="Normal 2 23 14 2" xfId="11033" xr:uid="{00000000-0005-0000-0000-000075210000}"/>
    <cellStyle name="Normal 2 23 15" xfId="934" xr:uid="{00000000-0005-0000-0000-00003E030000}"/>
    <cellStyle name="Normal 2 23 15 2" xfId="11034" xr:uid="{00000000-0005-0000-0000-000077210000}"/>
    <cellStyle name="Normal 2 23 16" xfId="935" xr:uid="{00000000-0005-0000-0000-00003F030000}"/>
    <cellStyle name="Normal 2 23 16 2" xfId="11035" xr:uid="{00000000-0005-0000-0000-000079210000}"/>
    <cellStyle name="Normal 2 23 17" xfId="936" xr:uid="{00000000-0005-0000-0000-000040030000}"/>
    <cellStyle name="Normal 2 23 17 2" xfId="11036" xr:uid="{00000000-0005-0000-0000-00007B210000}"/>
    <cellStyle name="Normal 2 23 18" xfId="937" xr:uid="{00000000-0005-0000-0000-000041030000}"/>
    <cellStyle name="Normal 2 23 18 2" xfId="11037" xr:uid="{00000000-0005-0000-0000-00007D210000}"/>
    <cellStyle name="Normal 2 23 19" xfId="938" xr:uid="{00000000-0005-0000-0000-000042030000}"/>
    <cellStyle name="Normal 2 23 19 2" xfId="11038" xr:uid="{00000000-0005-0000-0000-00007F210000}"/>
    <cellStyle name="Normal 2 23 2" xfId="939" xr:uid="{00000000-0005-0000-0000-000043030000}"/>
    <cellStyle name="Normal 2 23 2 2" xfId="11039" xr:uid="{00000000-0005-0000-0000-000081210000}"/>
    <cellStyle name="Normal 2 23 20" xfId="940" xr:uid="{00000000-0005-0000-0000-000044030000}"/>
    <cellStyle name="Normal 2 23 20 2" xfId="11040" xr:uid="{00000000-0005-0000-0000-000083210000}"/>
    <cellStyle name="Normal 2 23 21" xfId="941" xr:uid="{00000000-0005-0000-0000-000045030000}"/>
    <cellStyle name="Normal 2 23 21 2" xfId="11041" xr:uid="{00000000-0005-0000-0000-000085210000}"/>
    <cellStyle name="Normal 2 23 22" xfId="942" xr:uid="{00000000-0005-0000-0000-000046030000}"/>
    <cellStyle name="Normal 2 23 22 2" xfId="11042" xr:uid="{00000000-0005-0000-0000-000087210000}"/>
    <cellStyle name="Normal 2 23 23" xfId="943" xr:uid="{00000000-0005-0000-0000-000047030000}"/>
    <cellStyle name="Normal 2 23 23 2" xfId="11043" xr:uid="{00000000-0005-0000-0000-000089210000}"/>
    <cellStyle name="Normal 2 23 24" xfId="11044" xr:uid="{00000000-0005-0000-0000-00008A210000}"/>
    <cellStyle name="Normal 2 23 3" xfId="944" xr:uid="{00000000-0005-0000-0000-000048030000}"/>
    <cellStyle name="Normal 2 23 3 2" xfId="11045" xr:uid="{00000000-0005-0000-0000-00008C210000}"/>
    <cellStyle name="Normal 2 23 4" xfId="945" xr:uid="{00000000-0005-0000-0000-000049030000}"/>
    <cellStyle name="Normal 2 23 4 2" xfId="11046" xr:uid="{00000000-0005-0000-0000-00008E210000}"/>
    <cellStyle name="Normal 2 23 5" xfId="946" xr:uid="{00000000-0005-0000-0000-00004A030000}"/>
    <cellStyle name="Normal 2 23 5 2" xfId="11047" xr:uid="{00000000-0005-0000-0000-000090210000}"/>
    <cellStyle name="Normal 2 23 6" xfId="947" xr:uid="{00000000-0005-0000-0000-00004B030000}"/>
    <cellStyle name="Normal 2 23 6 2" xfId="11048" xr:uid="{00000000-0005-0000-0000-000092210000}"/>
    <cellStyle name="Normal 2 23 7" xfId="948" xr:uid="{00000000-0005-0000-0000-00004C030000}"/>
    <cellStyle name="Normal 2 23 7 2" xfId="11049" xr:uid="{00000000-0005-0000-0000-000094210000}"/>
    <cellStyle name="Normal 2 23 8" xfId="949" xr:uid="{00000000-0005-0000-0000-00004D030000}"/>
    <cellStyle name="Normal 2 23 8 2" xfId="11050" xr:uid="{00000000-0005-0000-0000-000096210000}"/>
    <cellStyle name="Normal 2 23 9" xfId="950" xr:uid="{00000000-0005-0000-0000-00004E030000}"/>
    <cellStyle name="Normal 2 23 9 2" xfId="11051" xr:uid="{00000000-0005-0000-0000-000098210000}"/>
    <cellStyle name="Normal 2 24" xfId="951" xr:uid="{00000000-0005-0000-0000-00004F030000}"/>
    <cellStyle name="Normal 2 24 10" xfId="952" xr:uid="{00000000-0005-0000-0000-000050030000}"/>
    <cellStyle name="Normal 2 24 10 2" xfId="11052" xr:uid="{00000000-0005-0000-0000-00009B210000}"/>
    <cellStyle name="Normal 2 24 11" xfId="953" xr:uid="{00000000-0005-0000-0000-000051030000}"/>
    <cellStyle name="Normal 2 24 11 2" xfId="11053" xr:uid="{00000000-0005-0000-0000-00009D210000}"/>
    <cellStyle name="Normal 2 24 12" xfId="954" xr:uid="{00000000-0005-0000-0000-000052030000}"/>
    <cellStyle name="Normal 2 24 12 2" xfId="11054" xr:uid="{00000000-0005-0000-0000-00009F210000}"/>
    <cellStyle name="Normal 2 24 13" xfId="955" xr:uid="{00000000-0005-0000-0000-000053030000}"/>
    <cellStyle name="Normal 2 24 13 2" xfId="11055" xr:uid="{00000000-0005-0000-0000-0000A1210000}"/>
    <cellStyle name="Normal 2 24 14" xfId="956" xr:uid="{00000000-0005-0000-0000-000054030000}"/>
    <cellStyle name="Normal 2 24 14 2" xfId="11056" xr:uid="{00000000-0005-0000-0000-0000A3210000}"/>
    <cellStyle name="Normal 2 24 15" xfId="957" xr:uid="{00000000-0005-0000-0000-000055030000}"/>
    <cellStyle name="Normal 2 24 15 2" xfId="11057" xr:uid="{00000000-0005-0000-0000-0000A5210000}"/>
    <cellStyle name="Normal 2 24 16" xfId="958" xr:uid="{00000000-0005-0000-0000-000056030000}"/>
    <cellStyle name="Normal 2 24 16 2" xfId="11058" xr:uid="{00000000-0005-0000-0000-0000A7210000}"/>
    <cellStyle name="Normal 2 24 17" xfId="959" xr:uid="{00000000-0005-0000-0000-000057030000}"/>
    <cellStyle name="Normal 2 24 17 2" xfId="11059" xr:uid="{00000000-0005-0000-0000-0000A9210000}"/>
    <cellStyle name="Normal 2 24 18" xfId="960" xr:uid="{00000000-0005-0000-0000-000058030000}"/>
    <cellStyle name="Normal 2 24 18 2" xfId="11060" xr:uid="{00000000-0005-0000-0000-0000AB210000}"/>
    <cellStyle name="Normal 2 24 19" xfId="961" xr:uid="{00000000-0005-0000-0000-000059030000}"/>
    <cellStyle name="Normal 2 24 19 2" xfId="11061" xr:uid="{00000000-0005-0000-0000-0000AD210000}"/>
    <cellStyle name="Normal 2 24 2" xfId="962" xr:uid="{00000000-0005-0000-0000-00005A030000}"/>
    <cellStyle name="Normal 2 24 2 2" xfId="11062" xr:uid="{00000000-0005-0000-0000-0000AF210000}"/>
    <cellStyle name="Normal 2 24 20" xfId="963" xr:uid="{00000000-0005-0000-0000-00005B030000}"/>
    <cellStyle name="Normal 2 24 20 2" xfId="11063" xr:uid="{00000000-0005-0000-0000-0000B1210000}"/>
    <cellStyle name="Normal 2 24 21" xfId="964" xr:uid="{00000000-0005-0000-0000-00005C030000}"/>
    <cellStyle name="Normal 2 24 21 2" xfId="11064" xr:uid="{00000000-0005-0000-0000-0000B3210000}"/>
    <cellStyle name="Normal 2 24 22" xfId="965" xr:uid="{00000000-0005-0000-0000-00005D030000}"/>
    <cellStyle name="Normal 2 24 22 2" xfId="11065" xr:uid="{00000000-0005-0000-0000-0000B5210000}"/>
    <cellStyle name="Normal 2 24 23" xfId="966" xr:uid="{00000000-0005-0000-0000-00005E030000}"/>
    <cellStyle name="Normal 2 24 23 2" xfId="11066" xr:uid="{00000000-0005-0000-0000-0000B7210000}"/>
    <cellStyle name="Normal 2 24 24" xfId="11067" xr:uid="{00000000-0005-0000-0000-0000B8210000}"/>
    <cellStyle name="Normal 2 24 3" xfId="967" xr:uid="{00000000-0005-0000-0000-00005F030000}"/>
    <cellStyle name="Normal 2 24 3 2" xfId="11068" xr:uid="{00000000-0005-0000-0000-0000BA210000}"/>
    <cellStyle name="Normal 2 24 4" xfId="968" xr:uid="{00000000-0005-0000-0000-000060030000}"/>
    <cellStyle name="Normal 2 24 4 2" xfId="11069" xr:uid="{00000000-0005-0000-0000-0000BC210000}"/>
    <cellStyle name="Normal 2 24 5" xfId="969" xr:uid="{00000000-0005-0000-0000-000061030000}"/>
    <cellStyle name="Normal 2 24 5 2" xfId="11070" xr:uid="{00000000-0005-0000-0000-0000BE210000}"/>
    <cellStyle name="Normal 2 24 6" xfId="970" xr:uid="{00000000-0005-0000-0000-000062030000}"/>
    <cellStyle name="Normal 2 24 6 2" xfId="11071" xr:uid="{00000000-0005-0000-0000-0000C0210000}"/>
    <cellStyle name="Normal 2 24 7" xfId="971" xr:uid="{00000000-0005-0000-0000-000063030000}"/>
    <cellStyle name="Normal 2 24 7 2" xfId="11072" xr:uid="{00000000-0005-0000-0000-0000C2210000}"/>
    <cellStyle name="Normal 2 24 8" xfId="972" xr:uid="{00000000-0005-0000-0000-000064030000}"/>
    <cellStyle name="Normal 2 24 8 2" xfId="11073" xr:uid="{00000000-0005-0000-0000-0000C4210000}"/>
    <cellStyle name="Normal 2 24 9" xfId="973" xr:uid="{00000000-0005-0000-0000-000065030000}"/>
    <cellStyle name="Normal 2 24 9 2" xfId="11074" xr:uid="{00000000-0005-0000-0000-0000C6210000}"/>
    <cellStyle name="Normal 2 25" xfId="974" xr:uid="{00000000-0005-0000-0000-000066030000}"/>
    <cellStyle name="Normal 2 25 10" xfId="975" xr:uid="{00000000-0005-0000-0000-000067030000}"/>
    <cellStyle name="Normal 2 25 10 2" xfId="11075" xr:uid="{00000000-0005-0000-0000-0000C9210000}"/>
    <cellStyle name="Normal 2 25 11" xfId="976" xr:uid="{00000000-0005-0000-0000-000068030000}"/>
    <cellStyle name="Normal 2 25 11 2" xfId="11076" xr:uid="{00000000-0005-0000-0000-0000CB210000}"/>
    <cellStyle name="Normal 2 25 12" xfId="977" xr:uid="{00000000-0005-0000-0000-000069030000}"/>
    <cellStyle name="Normal 2 25 12 2" xfId="11077" xr:uid="{00000000-0005-0000-0000-0000CD210000}"/>
    <cellStyle name="Normal 2 25 13" xfId="978" xr:uid="{00000000-0005-0000-0000-00006A030000}"/>
    <cellStyle name="Normal 2 25 13 2" xfId="11078" xr:uid="{00000000-0005-0000-0000-0000CF210000}"/>
    <cellStyle name="Normal 2 25 14" xfId="979" xr:uid="{00000000-0005-0000-0000-00006B030000}"/>
    <cellStyle name="Normal 2 25 14 2" xfId="11079" xr:uid="{00000000-0005-0000-0000-0000D1210000}"/>
    <cellStyle name="Normal 2 25 15" xfId="980" xr:uid="{00000000-0005-0000-0000-00006C030000}"/>
    <cellStyle name="Normal 2 25 15 2" xfId="11080" xr:uid="{00000000-0005-0000-0000-0000D3210000}"/>
    <cellStyle name="Normal 2 25 16" xfId="981" xr:uid="{00000000-0005-0000-0000-00006D030000}"/>
    <cellStyle name="Normal 2 25 16 2" xfId="11081" xr:uid="{00000000-0005-0000-0000-0000D5210000}"/>
    <cellStyle name="Normal 2 25 17" xfId="982" xr:uid="{00000000-0005-0000-0000-00006E030000}"/>
    <cellStyle name="Normal 2 25 17 2" xfId="11082" xr:uid="{00000000-0005-0000-0000-0000D7210000}"/>
    <cellStyle name="Normal 2 25 18" xfId="983" xr:uid="{00000000-0005-0000-0000-00006F030000}"/>
    <cellStyle name="Normal 2 25 18 2" xfId="11083" xr:uid="{00000000-0005-0000-0000-0000D9210000}"/>
    <cellStyle name="Normal 2 25 19" xfId="984" xr:uid="{00000000-0005-0000-0000-000070030000}"/>
    <cellStyle name="Normal 2 25 19 2" xfId="11084" xr:uid="{00000000-0005-0000-0000-0000DB210000}"/>
    <cellStyle name="Normal 2 25 2" xfId="985" xr:uid="{00000000-0005-0000-0000-000071030000}"/>
    <cellStyle name="Normal 2 25 2 2" xfId="11085" xr:uid="{00000000-0005-0000-0000-0000DD210000}"/>
    <cellStyle name="Normal 2 25 20" xfId="986" xr:uid="{00000000-0005-0000-0000-000072030000}"/>
    <cellStyle name="Normal 2 25 20 2" xfId="11086" xr:uid="{00000000-0005-0000-0000-0000DF210000}"/>
    <cellStyle name="Normal 2 25 21" xfId="987" xr:uid="{00000000-0005-0000-0000-000073030000}"/>
    <cellStyle name="Normal 2 25 21 2" xfId="11087" xr:uid="{00000000-0005-0000-0000-0000E1210000}"/>
    <cellStyle name="Normal 2 25 22" xfId="988" xr:uid="{00000000-0005-0000-0000-000074030000}"/>
    <cellStyle name="Normal 2 25 22 2" xfId="11088" xr:uid="{00000000-0005-0000-0000-0000E3210000}"/>
    <cellStyle name="Normal 2 25 23" xfId="989" xr:uid="{00000000-0005-0000-0000-000075030000}"/>
    <cellStyle name="Normal 2 25 23 2" xfId="11089" xr:uid="{00000000-0005-0000-0000-0000E5210000}"/>
    <cellStyle name="Normal 2 25 24" xfId="11090" xr:uid="{00000000-0005-0000-0000-0000E6210000}"/>
    <cellStyle name="Normal 2 25 3" xfId="990" xr:uid="{00000000-0005-0000-0000-000076030000}"/>
    <cellStyle name="Normal 2 25 3 2" xfId="11091" xr:uid="{00000000-0005-0000-0000-0000E8210000}"/>
    <cellStyle name="Normal 2 25 4" xfId="991" xr:uid="{00000000-0005-0000-0000-000077030000}"/>
    <cellStyle name="Normal 2 25 4 2" xfId="11092" xr:uid="{00000000-0005-0000-0000-0000EA210000}"/>
    <cellStyle name="Normal 2 25 5" xfId="992" xr:uid="{00000000-0005-0000-0000-000078030000}"/>
    <cellStyle name="Normal 2 25 5 2" xfId="11093" xr:uid="{00000000-0005-0000-0000-0000EC210000}"/>
    <cellStyle name="Normal 2 25 6" xfId="993" xr:uid="{00000000-0005-0000-0000-000079030000}"/>
    <cellStyle name="Normal 2 25 6 2" xfId="11094" xr:uid="{00000000-0005-0000-0000-0000EE210000}"/>
    <cellStyle name="Normal 2 25 7" xfId="994" xr:uid="{00000000-0005-0000-0000-00007A030000}"/>
    <cellStyle name="Normal 2 25 7 2" xfId="11095" xr:uid="{00000000-0005-0000-0000-0000F0210000}"/>
    <cellStyle name="Normal 2 25 8" xfId="995" xr:uid="{00000000-0005-0000-0000-00007B030000}"/>
    <cellStyle name="Normal 2 25 8 2" xfId="11096" xr:uid="{00000000-0005-0000-0000-0000F2210000}"/>
    <cellStyle name="Normal 2 25 9" xfId="996" xr:uid="{00000000-0005-0000-0000-00007C030000}"/>
    <cellStyle name="Normal 2 25 9 2" xfId="11097" xr:uid="{00000000-0005-0000-0000-0000F4210000}"/>
    <cellStyle name="Normal 2 26" xfId="997" xr:uid="{00000000-0005-0000-0000-00007D030000}"/>
    <cellStyle name="Normal 2 26 10" xfId="998" xr:uid="{00000000-0005-0000-0000-00007E030000}"/>
    <cellStyle name="Normal 2 26 10 2" xfId="11098" xr:uid="{00000000-0005-0000-0000-0000F7210000}"/>
    <cellStyle name="Normal 2 26 11" xfId="999" xr:uid="{00000000-0005-0000-0000-00007F030000}"/>
    <cellStyle name="Normal 2 26 11 2" xfId="11099" xr:uid="{00000000-0005-0000-0000-0000F9210000}"/>
    <cellStyle name="Normal 2 26 12" xfId="1000" xr:uid="{00000000-0005-0000-0000-000080030000}"/>
    <cellStyle name="Normal 2 26 12 2" xfId="11100" xr:uid="{00000000-0005-0000-0000-0000FB210000}"/>
    <cellStyle name="Normal 2 26 13" xfId="1001" xr:uid="{00000000-0005-0000-0000-000081030000}"/>
    <cellStyle name="Normal 2 26 13 2" xfId="11101" xr:uid="{00000000-0005-0000-0000-0000FD210000}"/>
    <cellStyle name="Normal 2 26 14" xfId="1002" xr:uid="{00000000-0005-0000-0000-000082030000}"/>
    <cellStyle name="Normal 2 26 14 2" xfId="11102" xr:uid="{00000000-0005-0000-0000-0000FF210000}"/>
    <cellStyle name="Normal 2 26 15" xfId="1003" xr:uid="{00000000-0005-0000-0000-000083030000}"/>
    <cellStyle name="Normal 2 26 15 2" xfId="11103" xr:uid="{00000000-0005-0000-0000-000001220000}"/>
    <cellStyle name="Normal 2 26 16" xfId="1004" xr:uid="{00000000-0005-0000-0000-000084030000}"/>
    <cellStyle name="Normal 2 26 16 2" xfId="11104" xr:uid="{00000000-0005-0000-0000-000003220000}"/>
    <cellStyle name="Normal 2 26 17" xfId="1005" xr:uid="{00000000-0005-0000-0000-000085030000}"/>
    <cellStyle name="Normal 2 26 17 2" xfId="11105" xr:uid="{00000000-0005-0000-0000-000005220000}"/>
    <cellStyle name="Normal 2 26 18" xfId="1006" xr:uid="{00000000-0005-0000-0000-000086030000}"/>
    <cellStyle name="Normal 2 26 18 2" xfId="11106" xr:uid="{00000000-0005-0000-0000-000007220000}"/>
    <cellStyle name="Normal 2 26 19" xfId="1007" xr:uid="{00000000-0005-0000-0000-000087030000}"/>
    <cellStyle name="Normal 2 26 19 2" xfId="11107" xr:uid="{00000000-0005-0000-0000-000009220000}"/>
    <cellStyle name="Normal 2 26 2" xfId="1008" xr:uid="{00000000-0005-0000-0000-000088030000}"/>
    <cellStyle name="Normal 2 26 2 2" xfId="11108" xr:uid="{00000000-0005-0000-0000-00000B220000}"/>
    <cellStyle name="Normal 2 26 20" xfId="1009" xr:uid="{00000000-0005-0000-0000-000089030000}"/>
    <cellStyle name="Normal 2 26 20 2" xfId="11109" xr:uid="{00000000-0005-0000-0000-00000D220000}"/>
    <cellStyle name="Normal 2 26 21" xfId="1010" xr:uid="{00000000-0005-0000-0000-00008A030000}"/>
    <cellStyle name="Normal 2 26 21 2" xfId="11110" xr:uid="{00000000-0005-0000-0000-00000F220000}"/>
    <cellStyle name="Normal 2 26 22" xfId="1011" xr:uid="{00000000-0005-0000-0000-00008B030000}"/>
    <cellStyle name="Normal 2 26 22 2" xfId="11111" xr:uid="{00000000-0005-0000-0000-000011220000}"/>
    <cellStyle name="Normal 2 26 23" xfId="1012" xr:uid="{00000000-0005-0000-0000-00008C030000}"/>
    <cellStyle name="Normal 2 26 23 2" xfId="11112" xr:uid="{00000000-0005-0000-0000-000013220000}"/>
    <cellStyle name="Normal 2 26 24" xfId="11113" xr:uid="{00000000-0005-0000-0000-000014220000}"/>
    <cellStyle name="Normal 2 26 3" xfId="1013" xr:uid="{00000000-0005-0000-0000-00008D030000}"/>
    <cellStyle name="Normal 2 26 3 2" xfId="11114" xr:uid="{00000000-0005-0000-0000-000016220000}"/>
    <cellStyle name="Normal 2 26 4" xfId="1014" xr:uid="{00000000-0005-0000-0000-00008E030000}"/>
    <cellStyle name="Normal 2 26 4 2" xfId="11115" xr:uid="{00000000-0005-0000-0000-000018220000}"/>
    <cellStyle name="Normal 2 26 5" xfId="1015" xr:uid="{00000000-0005-0000-0000-00008F030000}"/>
    <cellStyle name="Normal 2 26 5 2" xfId="11116" xr:uid="{00000000-0005-0000-0000-00001A220000}"/>
    <cellStyle name="Normal 2 26 6" xfId="1016" xr:uid="{00000000-0005-0000-0000-000090030000}"/>
    <cellStyle name="Normal 2 26 6 2" xfId="11117" xr:uid="{00000000-0005-0000-0000-00001C220000}"/>
    <cellStyle name="Normal 2 26 7" xfId="1017" xr:uid="{00000000-0005-0000-0000-000091030000}"/>
    <cellStyle name="Normal 2 26 7 2" xfId="11118" xr:uid="{00000000-0005-0000-0000-00001E220000}"/>
    <cellStyle name="Normal 2 26 8" xfId="1018" xr:uid="{00000000-0005-0000-0000-000092030000}"/>
    <cellStyle name="Normal 2 26 8 2" xfId="11119" xr:uid="{00000000-0005-0000-0000-000020220000}"/>
    <cellStyle name="Normal 2 26 9" xfId="1019" xr:uid="{00000000-0005-0000-0000-000093030000}"/>
    <cellStyle name="Normal 2 26 9 2" xfId="11120" xr:uid="{00000000-0005-0000-0000-000022220000}"/>
    <cellStyle name="Normal 2 27" xfId="1020" xr:uid="{00000000-0005-0000-0000-000094030000}"/>
    <cellStyle name="Normal 2 27 10" xfId="1021" xr:uid="{00000000-0005-0000-0000-000095030000}"/>
    <cellStyle name="Normal 2 27 10 2" xfId="11121" xr:uid="{00000000-0005-0000-0000-000025220000}"/>
    <cellStyle name="Normal 2 27 11" xfId="1022" xr:uid="{00000000-0005-0000-0000-000096030000}"/>
    <cellStyle name="Normal 2 27 11 2" xfId="11122" xr:uid="{00000000-0005-0000-0000-000027220000}"/>
    <cellStyle name="Normal 2 27 12" xfId="1023" xr:uid="{00000000-0005-0000-0000-000097030000}"/>
    <cellStyle name="Normal 2 27 12 2" xfId="11123" xr:uid="{00000000-0005-0000-0000-000029220000}"/>
    <cellStyle name="Normal 2 27 13" xfId="1024" xr:uid="{00000000-0005-0000-0000-000098030000}"/>
    <cellStyle name="Normal 2 27 13 2" xfId="11124" xr:uid="{00000000-0005-0000-0000-00002B220000}"/>
    <cellStyle name="Normal 2 27 14" xfId="1025" xr:uid="{00000000-0005-0000-0000-000099030000}"/>
    <cellStyle name="Normal 2 27 14 2" xfId="11125" xr:uid="{00000000-0005-0000-0000-00002D220000}"/>
    <cellStyle name="Normal 2 27 15" xfId="1026" xr:uid="{00000000-0005-0000-0000-00009A030000}"/>
    <cellStyle name="Normal 2 27 15 2" xfId="11126" xr:uid="{00000000-0005-0000-0000-00002F220000}"/>
    <cellStyle name="Normal 2 27 16" xfId="1027" xr:uid="{00000000-0005-0000-0000-00009B030000}"/>
    <cellStyle name="Normal 2 27 16 2" xfId="11127" xr:uid="{00000000-0005-0000-0000-000031220000}"/>
    <cellStyle name="Normal 2 27 17" xfId="1028" xr:uid="{00000000-0005-0000-0000-00009C030000}"/>
    <cellStyle name="Normal 2 27 17 2" xfId="11128" xr:uid="{00000000-0005-0000-0000-000033220000}"/>
    <cellStyle name="Normal 2 27 18" xfId="1029" xr:uid="{00000000-0005-0000-0000-00009D030000}"/>
    <cellStyle name="Normal 2 27 18 2" xfId="11129" xr:uid="{00000000-0005-0000-0000-000035220000}"/>
    <cellStyle name="Normal 2 27 19" xfId="1030" xr:uid="{00000000-0005-0000-0000-00009E030000}"/>
    <cellStyle name="Normal 2 27 19 2" xfId="11130" xr:uid="{00000000-0005-0000-0000-000037220000}"/>
    <cellStyle name="Normal 2 27 2" xfId="1031" xr:uid="{00000000-0005-0000-0000-00009F030000}"/>
    <cellStyle name="Normal 2 27 2 2" xfId="11131" xr:uid="{00000000-0005-0000-0000-000039220000}"/>
    <cellStyle name="Normal 2 27 20" xfId="1032" xr:uid="{00000000-0005-0000-0000-0000A0030000}"/>
    <cellStyle name="Normal 2 27 20 2" xfId="11132" xr:uid="{00000000-0005-0000-0000-00003B220000}"/>
    <cellStyle name="Normal 2 27 21" xfId="1033" xr:uid="{00000000-0005-0000-0000-0000A1030000}"/>
    <cellStyle name="Normal 2 27 21 2" xfId="11133" xr:uid="{00000000-0005-0000-0000-00003D220000}"/>
    <cellStyle name="Normal 2 27 22" xfId="1034" xr:uid="{00000000-0005-0000-0000-0000A2030000}"/>
    <cellStyle name="Normal 2 27 22 2" xfId="11134" xr:uid="{00000000-0005-0000-0000-00003F220000}"/>
    <cellStyle name="Normal 2 27 23" xfId="1035" xr:uid="{00000000-0005-0000-0000-0000A3030000}"/>
    <cellStyle name="Normal 2 27 23 2" xfId="11135" xr:uid="{00000000-0005-0000-0000-000041220000}"/>
    <cellStyle name="Normal 2 27 24" xfId="11136" xr:uid="{00000000-0005-0000-0000-000042220000}"/>
    <cellStyle name="Normal 2 27 3" xfId="1036" xr:uid="{00000000-0005-0000-0000-0000A4030000}"/>
    <cellStyle name="Normal 2 27 3 2" xfId="11137" xr:uid="{00000000-0005-0000-0000-000044220000}"/>
    <cellStyle name="Normal 2 27 4" xfId="1037" xr:uid="{00000000-0005-0000-0000-0000A5030000}"/>
    <cellStyle name="Normal 2 27 4 2" xfId="11138" xr:uid="{00000000-0005-0000-0000-000046220000}"/>
    <cellStyle name="Normal 2 27 5" xfId="1038" xr:uid="{00000000-0005-0000-0000-0000A6030000}"/>
    <cellStyle name="Normal 2 27 5 2" xfId="11139" xr:uid="{00000000-0005-0000-0000-000048220000}"/>
    <cellStyle name="Normal 2 27 6" xfId="1039" xr:uid="{00000000-0005-0000-0000-0000A7030000}"/>
    <cellStyle name="Normal 2 27 6 2" xfId="11140" xr:uid="{00000000-0005-0000-0000-00004A220000}"/>
    <cellStyle name="Normal 2 27 7" xfId="1040" xr:uid="{00000000-0005-0000-0000-0000A8030000}"/>
    <cellStyle name="Normal 2 27 7 2" xfId="11141" xr:uid="{00000000-0005-0000-0000-00004C220000}"/>
    <cellStyle name="Normal 2 27 8" xfId="1041" xr:uid="{00000000-0005-0000-0000-0000A9030000}"/>
    <cellStyle name="Normal 2 27 8 2" xfId="11142" xr:uid="{00000000-0005-0000-0000-00004E220000}"/>
    <cellStyle name="Normal 2 27 9" xfId="1042" xr:uid="{00000000-0005-0000-0000-0000AA030000}"/>
    <cellStyle name="Normal 2 27 9 2" xfId="11143" xr:uid="{00000000-0005-0000-0000-000050220000}"/>
    <cellStyle name="Normal 2 28" xfId="1043" xr:uid="{00000000-0005-0000-0000-0000AB030000}"/>
    <cellStyle name="Normal 2 28 10" xfId="1044" xr:uid="{00000000-0005-0000-0000-0000AC030000}"/>
    <cellStyle name="Normal 2 28 10 2" xfId="11144" xr:uid="{00000000-0005-0000-0000-000053220000}"/>
    <cellStyle name="Normal 2 28 11" xfId="1045" xr:uid="{00000000-0005-0000-0000-0000AD030000}"/>
    <cellStyle name="Normal 2 28 11 2" xfId="11145" xr:uid="{00000000-0005-0000-0000-000055220000}"/>
    <cellStyle name="Normal 2 28 12" xfId="1046" xr:uid="{00000000-0005-0000-0000-0000AE030000}"/>
    <cellStyle name="Normal 2 28 12 2" xfId="11146" xr:uid="{00000000-0005-0000-0000-000057220000}"/>
    <cellStyle name="Normal 2 28 13" xfId="1047" xr:uid="{00000000-0005-0000-0000-0000AF030000}"/>
    <cellStyle name="Normal 2 28 13 2" xfId="11147" xr:uid="{00000000-0005-0000-0000-000059220000}"/>
    <cellStyle name="Normal 2 28 14" xfId="1048" xr:uid="{00000000-0005-0000-0000-0000B0030000}"/>
    <cellStyle name="Normal 2 28 14 2" xfId="11148" xr:uid="{00000000-0005-0000-0000-00005B220000}"/>
    <cellStyle name="Normal 2 28 15" xfId="1049" xr:uid="{00000000-0005-0000-0000-0000B1030000}"/>
    <cellStyle name="Normal 2 28 15 2" xfId="11149" xr:uid="{00000000-0005-0000-0000-00005D220000}"/>
    <cellStyle name="Normal 2 28 16" xfId="1050" xr:uid="{00000000-0005-0000-0000-0000B2030000}"/>
    <cellStyle name="Normal 2 28 16 2" xfId="11150" xr:uid="{00000000-0005-0000-0000-00005F220000}"/>
    <cellStyle name="Normal 2 28 17" xfId="1051" xr:uid="{00000000-0005-0000-0000-0000B3030000}"/>
    <cellStyle name="Normal 2 28 17 2" xfId="11151" xr:uid="{00000000-0005-0000-0000-000061220000}"/>
    <cellStyle name="Normal 2 28 18" xfId="1052" xr:uid="{00000000-0005-0000-0000-0000B4030000}"/>
    <cellStyle name="Normal 2 28 18 2" xfId="11152" xr:uid="{00000000-0005-0000-0000-000063220000}"/>
    <cellStyle name="Normal 2 28 19" xfId="1053" xr:uid="{00000000-0005-0000-0000-0000B5030000}"/>
    <cellStyle name="Normal 2 28 19 2" xfId="11153" xr:uid="{00000000-0005-0000-0000-000065220000}"/>
    <cellStyle name="Normal 2 28 2" xfId="1054" xr:uid="{00000000-0005-0000-0000-0000B6030000}"/>
    <cellStyle name="Normal 2 28 2 2" xfId="11154" xr:uid="{00000000-0005-0000-0000-000067220000}"/>
    <cellStyle name="Normal 2 28 20" xfId="1055" xr:uid="{00000000-0005-0000-0000-0000B7030000}"/>
    <cellStyle name="Normal 2 28 20 2" xfId="11155" xr:uid="{00000000-0005-0000-0000-000069220000}"/>
    <cellStyle name="Normal 2 28 21" xfId="1056" xr:uid="{00000000-0005-0000-0000-0000B8030000}"/>
    <cellStyle name="Normal 2 28 21 2" xfId="11156" xr:uid="{00000000-0005-0000-0000-00006B220000}"/>
    <cellStyle name="Normal 2 28 22" xfId="1057" xr:uid="{00000000-0005-0000-0000-0000B9030000}"/>
    <cellStyle name="Normal 2 28 22 2" xfId="11157" xr:uid="{00000000-0005-0000-0000-00006D220000}"/>
    <cellStyle name="Normal 2 28 23" xfId="1058" xr:uid="{00000000-0005-0000-0000-0000BA030000}"/>
    <cellStyle name="Normal 2 28 23 2" xfId="11158" xr:uid="{00000000-0005-0000-0000-00006F220000}"/>
    <cellStyle name="Normal 2 28 24" xfId="11159" xr:uid="{00000000-0005-0000-0000-000070220000}"/>
    <cellStyle name="Normal 2 28 3" xfId="1059" xr:uid="{00000000-0005-0000-0000-0000BB030000}"/>
    <cellStyle name="Normal 2 28 3 2" xfId="11160" xr:uid="{00000000-0005-0000-0000-000072220000}"/>
    <cellStyle name="Normal 2 28 4" xfId="1060" xr:uid="{00000000-0005-0000-0000-0000BC030000}"/>
    <cellStyle name="Normal 2 28 4 2" xfId="11161" xr:uid="{00000000-0005-0000-0000-000074220000}"/>
    <cellStyle name="Normal 2 28 5" xfId="1061" xr:uid="{00000000-0005-0000-0000-0000BD030000}"/>
    <cellStyle name="Normal 2 28 5 2" xfId="11162" xr:uid="{00000000-0005-0000-0000-000076220000}"/>
    <cellStyle name="Normal 2 28 6" xfId="1062" xr:uid="{00000000-0005-0000-0000-0000BE030000}"/>
    <cellStyle name="Normal 2 28 6 2" xfId="11163" xr:uid="{00000000-0005-0000-0000-000078220000}"/>
    <cellStyle name="Normal 2 28 7" xfId="1063" xr:uid="{00000000-0005-0000-0000-0000BF030000}"/>
    <cellStyle name="Normal 2 28 7 2" xfId="11164" xr:uid="{00000000-0005-0000-0000-00007A220000}"/>
    <cellStyle name="Normal 2 28 8" xfId="1064" xr:uid="{00000000-0005-0000-0000-0000C0030000}"/>
    <cellStyle name="Normal 2 28 8 2" xfId="11165" xr:uid="{00000000-0005-0000-0000-00007C220000}"/>
    <cellStyle name="Normal 2 28 9" xfId="1065" xr:uid="{00000000-0005-0000-0000-0000C1030000}"/>
    <cellStyle name="Normal 2 28 9 2" xfId="11166" xr:uid="{00000000-0005-0000-0000-00007E220000}"/>
    <cellStyle name="Normal 2 29" xfId="1066" xr:uid="{00000000-0005-0000-0000-0000C2030000}"/>
    <cellStyle name="Normal 2 29 10" xfId="1067" xr:uid="{00000000-0005-0000-0000-0000C3030000}"/>
    <cellStyle name="Normal 2 29 10 2" xfId="11167" xr:uid="{00000000-0005-0000-0000-000081220000}"/>
    <cellStyle name="Normal 2 29 11" xfId="1068" xr:uid="{00000000-0005-0000-0000-0000C4030000}"/>
    <cellStyle name="Normal 2 29 11 2" xfId="11168" xr:uid="{00000000-0005-0000-0000-000083220000}"/>
    <cellStyle name="Normal 2 29 12" xfId="1069" xr:uid="{00000000-0005-0000-0000-0000C5030000}"/>
    <cellStyle name="Normal 2 29 12 2" xfId="11169" xr:uid="{00000000-0005-0000-0000-000085220000}"/>
    <cellStyle name="Normal 2 29 13" xfId="1070" xr:uid="{00000000-0005-0000-0000-0000C6030000}"/>
    <cellStyle name="Normal 2 29 13 2" xfId="11170" xr:uid="{00000000-0005-0000-0000-000087220000}"/>
    <cellStyle name="Normal 2 29 14" xfId="1071" xr:uid="{00000000-0005-0000-0000-0000C7030000}"/>
    <cellStyle name="Normal 2 29 14 2" xfId="11171" xr:uid="{00000000-0005-0000-0000-000089220000}"/>
    <cellStyle name="Normal 2 29 15" xfId="1072" xr:uid="{00000000-0005-0000-0000-0000C8030000}"/>
    <cellStyle name="Normal 2 29 15 2" xfId="11172" xr:uid="{00000000-0005-0000-0000-00008B220000}"/>
    <cellStyle name="Normal 2 29 16" xfId="1073" xr:uid="{00000000-0005-0000-0000-0000C9030000}"/>
    <cellStyle name="Normal 2 29 16 2" xfId="11173" xr:uid="{00000000-0005-0000-0000-00008D220000}"/>
    <cellStyle name="Normal 2 29 17" xfId="1074" xr:uid="{00000000-0005-0000-0000-0000CA030000}"/>
    <cellStyle name="Normal 2 29 17 2" xfId="11174" xr:uid="{00000000-0005-0000-0000-00008F220000}"/>
    <cellStyle name="Normal 2 29 18" xfId="1075" xr:uid="{00000000-0005-0000-0000-0000CB030000}"/>
    <cellStyle name="Normal 2 29 18 2" xfId="11175" xr:uid="{00000000-0005-0000-0000-000091220000}"/>
    <cellStyle name="Normal 2 29 19" xfId="1076" xr:uid="{00000000-0005-0000-0000-0000CC030000}"/>
    <cellStyle name="Normal 2 29 19 2" xfId="11176" xr:uid="{00000000-0005-0000-0000-000093220000}"/>
    <cellStyle name="Normal 2 29 2" xfId="1077" xr:uid="{00000000-0005-0000-0000-0000CD030000}"/>
    <cellStyle name="Normal 2 29 2 2" xfId="11177" xr:uid="{00000000-0005-0000-0000-000095220000}"/>
    <cellStyle name="Normal 2 29 20" xfId="1078" xr:uid="{00000000-0005-0000-0000-0000CE030000}"/>
    <cellStyle name="Normal 2 29 20 2" xfId="11178" xr:uid="{00000000-0005-0000-0000-000097220000}"/>
    <cellStyle name="Normal 2 29 21" xfId="1079" xr:uid="{00000000-0005-0000-0000-0000CF030000}"/>
    <cellStyle name="Normal 2 29 21 2" xfId="11179" xr:uid="{00000000-0005-0000-0000-000099220000}"/>
    <cellStyle name="Normal 2 29 22" xfId="1080" xr:uid="{00000000-0005-0000-0000-0000D0030000}"/>
    <cellStyle name="Normal 2 29 22 2" xfId="11180" xr:uid="{00000000-0005-0000-0000-00009B220000}"/>
    <cellStyle name="Normal 2 29 23" xfId="1081" xr:uid="{00000000-0005-0000-0000-0000D1030000}"/>
    <cellStyle name="Normal 2 29 23 2" xfId="11181" xr:uid="{00000000-0005-0000-0000-00009D220000}"/>
    <cellStyle name="Normal 2 29 24" xfId="11182" xr:uid="{00000000-0005-0000-0000-00009E220000}"/>
    <cellStyle name="Normal 2 29 3" xfId="1082" xr:uid="{00000000-0005-0000-0000-0000D2030000}"/>
    <cellStyle name="Normal 2 29 3 2" xfId="11183" xr:uid="{00000000-0005-0000-0000-0000A0220000}"/>
    <cellStyle name="Normal 2 29 4" xfId="1083" xr:uid="{00000000-0005-0000-0000-0000D3030000}"/>
    <cellStyle name="Normal 2 29 4 2" xfId="11184" xr:uid="{00000000-0005-0000-0000-0000A2220000}"/>
    <cellStyle name="Normal 2 29 5" xfId="1084" xr:uid="{00000000-0005-0000-0000-0000D4030000}"/>
    <cellStyle name="Normal 2 29 5 2" xfId="11185" xr:uid="{00000000-0005-0000-0000-0000A4220000}"/>
    <cellStyle name="Normal 2 29 6" xfId="1085" xr:uid="{00000000-0005-0000-0000-0000D5030000}"/>
    <cellStyle name="Normal 2 29 6 2" xfId="11186" xr:uid="{00000000-0005-0000-0000-0000A6220000}"/>
    <cellStyle name="Normal 2 29 7" xfId="1086" xr:uid="{00000000-0005-0000-0000-0000D6030000}"/>
    <cellStyle name="Normal 2 29 7 2" xfId="11187" xr:uid="{00000000-0005-0000-0000-0000A8220000}"/>
    <cellStyle name="Normal 2 29 8" xfId="1087" xr:uid="{00000000-0005-0000-0000-0000D7030000}"/>
    <cellStyle name="Normal 2 29 8 2" xfId="11188" xr:uid="{00000000-0005-0000-0000-0000AA220000}"/>
    <cellStyle name="Normal 2 29 9" xfId="1088" xr:uid="{00000000-0005-0000-0000-0000D8030000}"/>
    <cellStyle name="Normal 2 29 9 2" xfId="11189" xr:uid="{00000000-0005-0000-0000-0000AC220000}"/>
    <cellStyle name="Normal 2 3" xfId="59" xr:uid="{00000000-0005-0000-0000-000011000000}"/>
    <cellStyle name="Normal 2 3 10" xfId="27890" xr:uid="{65D2E25C-4F9A-45B0-B61D-ABF894BC6B59}"/>
    <cellStyle name="Normal 2 3 10 2" xfId="42827" xr:uid="{9F768FC3-F0B6-4CE3-B306-3FDEFFFAF5F8}"/>
    <cellStyle name="Normal 2 3 11" xfId="27938" xr:uid="{AF0562F6-8B86-4970-B0F6-88FF373F2D7D}"/>
    <cellStyle name="Normal 2 3 12" xfId="42834" xr:uid="{ECBFA9B1-7828-447A-8E0B-B932661AFC35}"/>
    <cellStyle name="Normal 2 3 2" xfId="161" xr:uid="{00000000-0005-0000-0000-000011000000}"/>
    <cellStyle name="Normal 2 3 2 2" xfId="11190" xr:uid="{00000000-0005-0000-0000-0000AF220000}"/>
    <cellStyle name="Normal 2 3 2 3" xfId="5518" xr:uid="{00000000-0005-0000-0000-0000AE220000}"/>
    <cellStyle name="Normal 2 3 2 4" xfId="20704" xr:uid="{A1538BAF-EAA3-4227-A023-D3CFE297DDEE}"/>
    <cellStyle name="Normal 2 3 2 4 2" xfId="35705" xr:uid="{8FA084F1-5589-40C9-AD10-CEF3A84608C7}"/>
    <cellStyle name="Normal 2 3 2 5" xfId="28008" xr:uid="{449447B1-73BB-42CF-8BCC-662E4BF22826}"/>
    <cellStyle name="Normal 2 3 3" xfId="1089" xr:uid="{00000000-0005-0000-0000-0000D9030000}"/>
    <cellStyle name="Normal 2 3 3 2" xfId="11191" xr:uid="{00000000-0005-0000-0000-0000B1220000}"/>
    <cellStyle name="Normal 2 3 3 2 2" xfId="26182" xr:uid="{F1205212-A64B-47CF-9DE5-F77F335CFD4B}"/>
    <cellStyle name="Normal 2 3 3 2 2 2" xfId="41145" xr:uid="{78FAB9D4-2DE2-42A0-A63A-C2190E0447B6}"/>
    <cellStyle name="Normal 2 3 3 2 3" xfId="33550" xr:uid="{73FBCD9D-AF75-4AA6-8219-D4C07D1FB8B7}"/>
    <cellStyle name="Normal 2 3 3 3" xfId="11192" xr:uid="{00000000-0005-0000-0000-0000B2220000}"/>
    <cellStyle name="Normal 2 3 3 3 2" xfId="26183" xr:uid="{25068800-3463-475C-9CB9-44E41345D2C5}"/>
    <cellStyle name="Normal 2 3 3 3 2 2" xfId="41146" xr:uid="{38A145E1-3D7A-4666-88D0-BD90E6912969}"/>
    <cellStyle name="Normal 2 3 3 3 3" xfId="33551" xr:uid="{2D466A2F-942F-45D1-805A-B3504ECF1509}"/>
    <cellStyle name="Normal 2 3 4" xfId="11193" xr:uid="{00000000-0005-0000-0000-0000B3220000}"/>
    <cellStyle name="Normal 2 3 4 2" xfId="11194" xr:uid="{00000000-0005-0000-0000-0000B4220000}"/>
    <cellStyle name="Normal 2 3 5" xfId="5568" xr:uid="{00000000-0005-0000-0000-0000AD220000}"/>
    <cellStyle name="Normal 2 3 6" xfId="20541" xr:uid="{2938983F-EB37-4F25-8BF9-5A21D68D9524}"/>
    <cellStyle name="Normal 2 3 6 2" xfId="27846" xr:uid="{7947A803-77E8-4A2A-9201-3B2CF4C6F01A}"/>
    <cellStyle name="Normal 2 3 6 2 2" xfId="42783" xr:uid="{DA8A94D5-C3C1-4A48-B294-B0D62FFD60D5}"/>
    <cellStyle name="Normal 2 3 6 3" xfId="35555" xr:uid="{17E3403A-F436-4310-9423-BB1C9A76CE94}"/>
    <cellStyle name="Normal 2 3 7" xfId="20575" xr:uid="{BC0BF457-3AD3-4288-959A-C6E73C035C92}"/>
    <cellStyle name="Normal 2 3 7 2" xfId="27868" xr:uid="{8624DBFB-5863-4605-ADF9-86EB281AF92C}"/>
    <cellStyle name="Normal 2 3 7 2 2" xfId="42805" xr:uid="{2D5B8E5A-DFB5-4D80-935C-FF5EBE66290B}"/>
    <cellStyle name="Normal 2 3 7 3" xfId="35577" xr:uid="{506B8AFE-FCBE-41D9-8358-6B93860E76BA}"/>
    <cellStyle name="Normal 2 3 8" xfId="20634" xr:uid="{F71B56DD-48AB-4B78-A6D6-DE221EFD9D26}"/>
    <cellStyle name="Normal 2 3 8 2" xfId="35635" xr:uid="{25F7F05D-F524-4DE9-9D4D-DBF09AA86EE7}"/>
    <cellStyle name="Normal 2 3 9" xfId="27881" xr:uid="{57B5548B-826A-49A9-98A5-E8EB318BF60F}"/>
    <cellStyle name="Normal 2 3 9 2" xfId="42818" xr:uid="{182AB15F-4843-4C88-8F98-609AE7CC24A2}"/>
    <cellStyle name="Normal 2 30" xfId="1090" xr:uid="{00000000-0005-0000-0000-0000DA030000}"/>
    <cellStyle name="Normal 2 30 10" xfId="1091" xr:uid="{00000000-0005-0000-0000-0000DB030000}"/>
    <cellStyle name="Normal 2 30 10 2" xfId="11195" xr:uid="{00000000-0005-0000-0000-0000B7220000}"/>
    <cellStyle name="Normal 2 30 11" xfId="1092" xr:uid="{00000000-0005-0000-0000-0000DC030000}"/>
    <cellStyle name="Normal 2 30 11 2" xfId="11196" xr:uid="{00000000-0005-0000-0000-0000B9220000}"/>
    <cellStyle name="Normal 2 30 12" xfId="1093" xr:uid="{00000000-0005-0000-0000-0000DD030000}"/>
    <cellStyle name="Normal 2 30 12 2" xfId="11197" xr:uid="{00000000-0005-0000-0000-0000BB220000}"/>
    <cellStyle name="Normal 2 30 13" xfId="1094" xr:uid="{00000000-0005-0000-0000-0000DE030000}"/>
    <cellStyle name="Normal 2 30 13 2" xfId="11198" xr:uid="{00000000-0005-0000-0000-0000BD220000}"/>
    <cellStyle name="Normal 2 30 14" xfId="1095" xr:uid="{00000000-0005-0000-0000-0000DF030000}"/>
    <cellStyle name="Normal 2 30 14 2" xfId="11199" xr:uid="{00000000-0005-0000-0000-0000BF220000}"/>
    <cellStyle name="Normal 2 30 15" xfId="1096" xr:uid="{00000000-0005-0000-0000-0000E0030000}"/>
    <cellStyle name="Normal 2 30 15 2" xfId="11200" xr:uid="{00000000-0005-0000-0000-0000C1220000}"/>
    <cellStyle name="Normal 2 30 16" xfId="1097" xr:uid="{00000000-0005-0000-0000-0000E1030000}"/>
    <cellStyle name="Normal 2 30 16 2" xfId="11201" xr:uid="{00000000-0005-0000-0000-0000C3220000}"/>
    <cellStyle name="Normal 2 30 17" xfId="1098" xr:uid="{00000000-0005-0000-0000-0000E2030000}"/>
    <cellStyle name="Normal 2 30 17 2" xfId="11202" xr:uid="{00000000-0005-0000-0000-0000C5220000}"/>
    <cellStyle name="Normal 2 30 18" xfId="1099" xr:uid="{00000000-0005-0000-0000-0000E3030000}"/>
    <cellStyle name="Normal 2 30 18 2" xfId="11203" xr:uid="{00000000-0005-0000-0000-0000C7220000}"/>
    <cellStyle name="Normal 2 30 19" xfId="1100" xr:uid="{00000000-0005-0000-0000-0000E4030000}"/>
    <cellStyle name="Normal 2 30 19 2" xfId="11204" xr:uid="{00000000-0005-0000-0000-0000C9220000}"/>
    <cellStyle name="Normal 2 30 2" xfId="1101" xr:uid="{00000000-0005-0000-0000-0000E5030000}"/>
    <cellStyle name="Normal 2 30 2 2" xfId="11205" xr:uid="{00000000-0005-0000-0000-0000CB220000}"/>
    <cellStyle name="Normal 2 30 20" xfId="1102" xr:uid="{00000000-0005-0000-0000-0000E6030000}"/>
    <cellStyle name="Normal 2 30 20 2" xfId="11206" xr:uid="{00000000-0005-0000-0000-0000CD220000}"/>
    <cellStyle name="Normal 2 30 21" xfId="1103" xr:uid="{00000000-0005-0000-0000-0000E7030000}"/>
    <cellStyle name="Normal 2 30 21 2" xfId="11207" xr:uid="{00000000-0005-0000-0000-0000CF220000}"/>
    <cellStyle name="Normal 2 30 22" xfId="1104" xr:uid="{00000000-0005-0000-0000-0000E8030000}"/>
    <cellStyle name="Normal 2 30 22 2" xfId="11208" xr:uid="{00000000-0005-0000-0000-0000D1220000}"/>
    <cellStyle name="Normal 2 30 23" xfId="1105" xr:uid="{00000000-0005-0000-0000-0000E9030000}"/>
    <cellStyle name="Normal 2 30 23 2" xfId="11209" xr:uid="{00000000-0005-0000-0000-0000D3220000}"/>
    <cellStyle name="Normal 2 30 24" xfId="11210" xr:uid="{00000000-0005-0000-0000-0000D4220000}"/>
    <cellStyle name="Normal 2 30 3" xfId="1106" xr:uid="{00000000-0005-0000-0000-0000EA030000}"/>
    <cellStyle name="Normal 2 30 3 2" xfId="11211" xr:uid="{00000000-0005-0000-0000-0000D6220000}"/>
    <cellStyle name="Normal 2 30 4" xfId="1107" xr:uid="{00000000-0005-0000-0000-0000EB030000}"/>
    <cellStyle name="Normal 2 30 4 2" xfId="11212" xr:uid="{00000000-0005-0000-0000-0000D8220000}"/>
    <cellStyle name="Normal 2 30 5" xfId="1108" xr:uid="{00000000-0005-0000-0000-0000EC030000}"/>
    <cellStyle name="Normal 2 30 5 2" xfId="11213" xr:uid="{00000000-0005-0000-0000-0000DA220000}"/>
    <cellStyle name="Normal 2 30 6" xfId="1109" xr:uid="{00000000-0005-0000-0000-0000ED030000}"/>
    <cellStyle name="Normal 2 30 6 2" xfId="11214" xr:uid="{00000000-0005-0000-0000-0000DC220000}"/>
    <cellStyle name="Normal 2 30 7" xfId="1110" xr:uid="{00000000-0005-0000-0000-0000EE030000}"/>
    <cellStyle name="Normal 2 30 7 2" xfId="11215" xr:uid="{00000000-0005-0000-0000-0000DE220000}"/>
    <cellStyle name="Normal 2 30 8" xfId="1111" xr:uid="{00000000-0005-0000-0000-0000EF030000}"/>
    <cellStyle name="Normal 2 30 8 2" xfId="11216" xr:uid="{00000000-0005-0000-0000-0000E0220000}"/>
    <cellStyle name="Normal 2 30 9" xfId="1112" xr:uid="{00000000-0005-0000-0000-0000F0030000}"/>
    <cellStyle name="Normal 2 30 9 2" xfId="11217" xr:uid="{00000000-0005-0000-0000-0000E2220000}"/>
    <cellStyle name="Normal 2 31" xfId="1113" xr:uid="{00000000-0005-0000-0000-0000F1030000}"/>
    <cellStyle name="Normal 2 31 10" xfId="1114" xr:uid="{00000000-0005-0000-0000-0000F2030000}"/>
    <cellStyle name="Normal 2 31 10 2" xfId="11218" xr:uid="{00000000-0005-0000-0000-0000E5220000}"/>
    <cellStyle name="Normal 2 31 11" xfId="1115" xr:uid="{00000000-0005-0000-0000-0000F3030000}"/>
    <cellStyle name="Normal 2 31 11 2" xfId="11219" xr:uid="{00000000-0005-0000-0000-0000E7220000}"/>
    <cellStyle name="Normal 2 31 12" xfId="1116" xr:uid="{00000000-0005-0000-0000-0000F4030000}"/>
    <cellStyle name="Normal 2 31 12 2" xfId="11220" xr:uid="{00000000-0005-0000-0000-0000E9220000}"/>
    <cellStyle name="Normal 2 31 13" xfId="1117" xr:uid="{00000000-0005-0000-0000-0000F5030000}"/>
    <cellStyle name="Normal 2 31 13 2" xfId="11221" xr:uid="{00000000-0005-0000-0000-0000EB220000}"/>
    <cellStyle name="Normal 2 31 14" xfId="1118" xr:uid="{00000000-0005-0000-0000-0000F6030000}"/>
    <cellStyle name="Normal 2 31 14 2" xfId="11222" xr:uid="{00000000-0005-0000-0000-0000ED220000}"/>
    <cellStyle name="Normal 2 31 15" xfId="1119" xr:uid="{00000000-0005-0000-0000-0000F7030000}"/>
    <cellStyle name="Normal 2 31 15 2" xfId="11223" xr:uid="{00000000-0005-0000-0000-0000EF220000}"/>
    <cellStyle name="Normal 2 31 16" xfId="1120" xr:uid="{00000000-0005-0000-0000-0000F8030000}"/>
    <cellStyle name="Normal 2 31 16 2" xfId="11224" xr:uid="{00000000-0005-0000-0000-0000F1220000}"/>
    <cellStyle name="Normal 2 31 17" xfId="1121" xr:uid="{00000000-0005-0000-0000-0000F9030000}"/>
    <cellStyle name="Normal 2 31 17 2" xfId="11225" xr:uid="{00000000-0005-0000-0000-0000F3220000}"/>
    <cellStyle name="Normal 2 31 18" xfId="1122" xr:uid="{00000000-0005-0000-0000-0000FA030000}"/>
    <cellStyle name="Normal 2 31 18 2" xfId="11226" xr:uid="{00000000-0005-0000-0000-0000F5220000}"/>
    <cellStyle name="Normal 2 31 19" xfId="1123" xr:uid="{00000000-0005-0000-0000-0000FB030000}"/>
    <cellStyle name="Normal 2 31 19 2" xfId="11227" xr:uid="{00000000-0005-0000-0000-0000F7220000}"/>
    <cellStyle name="Normal 2 31 2" xfId="1124" xr:uid="{00000000-0005-0000-0000-0000FC030000}"/>
    <cellStyle name="Normal 2 31 2 2" xfId="11228" xr:uid="{00000000-0005-0000-0000-0000F9220000}"/>
    <cellStyle name="Normal 2 31 20" xfId="1125" xr:uid="{00000000-0005-0000-0000-0000FD030000}"/>
    <cellStyle name="Normal 2 31 20 2" xfId="11229" xr:uid="{00000000-0005-0000-0000-0000FB220000}"/>
    <cellStyle name="Normal 2 31 21" xfId="1126" xr:uid="{00000000-0005-0000-0000-0000FE030000}"/>
    <cellStyle name="Normal 2 31 21 2" xfId="11230" xr:uid="{00000000-0005-0000-0000-0000FD220000}"/>
    <cellStyle name="Normal 2 31 22" xfId="1127" xr:uid="{00000000-0005-0000-0000-0000FF030000}"/>
    <cellStyle name="Normal 2 31 22 2" xfId="11231" xr:uid="{00000000-0005-0000-0000-0000FF220000}"/>
    <cellStyle name="Normal 2 31 23" xfId="1128" xr:uid="{00000000-0005-0000-0000-000000040000}"/>
    <cellStyle name="Normal 2 31 23 2" xfId="11232" xr:uid="{00000000-0005-0000-0000-000001230000}"/>
    <cellStyle name="Normal 2 31 24" xfId="11233" xr:uid="{00000000-0005-0000-0000-000002230000}"/>
    <cellStyle name="Normal 2 31 3" xfId="1129" xr:uid="{00000000-0005-0000-0000-000001040000}"/>
    <cellStyle name="Normal 2 31 3 2" xfId="11234" xr:uid="{00000000-0005-0000-0000-000004230000}"/>
    <cellStyle name="Normal 2 31 4" xfId="1130" xr:uid="{00000000-0005-0000-0000-000002040000}"/>
    <cellStyle name="Normal 2 31 4 2" xfId="11235" xr:uid="{00000000-0005-0000-0000-000006230000}"/>
    <cellStyle name="Normal 2 31 5" xfId="1131" xr:uid="{00000000-0005-0000-0000-000003040000}"/>
    <cellStyle name="Normal 2 31 5 2" xfId="11236" xr:uid="{00000000-0005-0000-0000-000008230000}"/>
    <cellStyle name="Normal 2 31 6" xfId="1132" xr:uid="{00000000-0005-0000-0000-000004040000}"/>
    <cellStyle name="Normal 2 31 6 2" xfId="11237" xr:uid="{00000000-0005-0000-0000-00000A230000}"/>
    <cellStyle name="Normal 2 31 7" xfId="1133" xr:uid="{00000000-0005-0000-0000-000005040000}"/>
    <cellStyle name="Normal 2 31 7 2" xfId="11238" xr:uid="{00000000-0005-0000-0000-00000C230000}"/>
    <cellStyle name="Normal 2 31 8" xfId="1134" xr:uid="{00000000-0005-0000-0000-000006040000}"/>
    <cellStyle name="Normal 2 31 8 2" xfId="11239" xr:uid="{00000000-0005-0000-0000-00000E230000}"/>
    <cellStyle name="Normal 2 31 9" xfId="1135" xr:uid="{00000000-0005-0000-0000-000007040000}"/>
    <cellStyle name="Normal 2 31 9 2" xfId="11240" xr:uid="{00000000-0005-0000-0000-000010230000}"/>
    <cellStyle name="Normal 2 32" xfId="1136" xr:uid="{00000000-0005-0000-0000-000008040000}"/>
    <cellStyle name="Normal 2 32 10" xfId="1137" xr:uid="{00000000-0005-0000-0000-000009040000}"/>
    <cellStyle name="Normal 2 32 10 2" xfId="11241" xr:uid="{00000000-0005-0000-0000-000013230000}"/>
    <cellStyle name="Normal 2 32 11" xfId="1138" xr:uid="{00000000-0005-0000-0000-00000A040000}"/>
    <cellStyle name="Normal 2 32 11 2" xfId="11242" xr:uid="{00000000-0005-0000-0000-000015230000}"/>
    <cellStyle name="Normal 2 32 12" xfId="1139" xr:uid="{00000000-0005-0000-0000-00000B040000}"/>
    <cellStyle name="Normal 2 32 12 2" xfId="11243" xr:uid="{00000000-0005-0000-0000-000017230000}"/>
    <cellStyle name="Normal 2 32 13" xfId="1140" xr:uid="{00000000-0005-0000-0000-00000C040000}"/>
    <cellStyle name="Normal 2 32 13 2" xfId="11244" xr:uid="{00000000-0005-0000-0000-000019230000}"/>
    <cellStyle name="Normal 2 32 14" xfId="1141" xr:uid="{00000000-0005-0000-0000-00000D040000}"/>
    <cellStyle name="Normal 2 32 14 2" xfId="11245" xr:uid="{00000000-0005-0000-0000-00001B230000}"/>
    <cellStyle name="Normal 2 32 15" xfId="1142" xr:uid="{00000000-0005-0000-0000-00000E040000}"/>
    <cellStyle name="Normal 2 32 15 2" xfId="11246" xr:uid="{00000000-0005-0000-0000-00001D230000}"/>
    <cellStyle name="Normal 2 32 16" xfId="1143" xr:uid="{00000000-0005-0000-0000-00000F040000}"/>
    <cellStyle name="Normal 2 32 16 2" xfId="11247" xr:uid="{00000000-0005-0000-0000-00001F230000}"/>
    <cellStyle name="Normal 2 32 17" xfId="1144" xr:uid="{00000000-0005-0000-0000-000010040000}"/>
    <cellStyle name="Normal 2 32 17 2" xfId="11248" xr:uid="{00000000-0005-0000-0000-000021230000}"/>
    <cellStyle name="Normal 2 32 18" xfId="1145" xr:uid="{00000000-0005-0000-0000-000011040000}"/>
    <cellStyle name="Normal 2 32 18 2" xfId="11249" xr:uid="{00000000-0005-0000-0000-000023230000}"/>
    <cellStyle name="Normal 2 32 19" xfId="1146" xr:uid="{00000000-0005-0000-0000-000012040000}"/>
    <cellStyle name="Normal 2 32 19 2" xfId="11250" xr:uid="{00000000-0005-0000-0000-000025230000}"/>
    <cellStyle name="Normal 2 32 2" xfId="1147" xr:uid="{00000000-0005-0000-0000-000013040000}"/>
    <cellStyle name="Normal 2 32 2 2" xfId="11251" xr:uid="{00000000-0005-0000-0000-000027230000}"/>
    <cellStyle name="Normal 2 32 20" xfId="1148" xr:uid="{00000000-0005-0000-0000-000014040000}"/>
    <cellStyle name="Normal 2 32 20 2" xfId="11252" xr:uid="{00000000-0005-0000-0000-000029230000}"/>
    <cellStyle name="Normal 2 32 21" xfId="1149" xr:uid="{00000000-0005-0000-0000-000015040000}"/>
    <cellStyle name="Normal 2 32 21 2" xfId="11253" xr:uid="{00000000-0005-0000-0000-00002B230000}"/>
    <cellStyle name="Normal 2 32 22" xfId="1150" xr:uid="{00000000-0005-0000-0000-000016040000}"/>
    <cellStyle name="Normal 2 32 22 2" xfId="11254" xr:uid="{00000000-0005-0000-0000-00002D230000}"/>
    <cellStyle name="Normal 2 32 23" xfId="1151" xr:uid="{00000000-0005-0000-0000-000017040000}"/>
    <cellStyle name="Normal 2 32 23 2" xfId="11255" xr:uid="{00000000-0005-0000-0000-00002F230000}"/>
    <cellStyle name="Normal 2 32 24" xfId="11256" xr:uid="{00000000-0005-0000-0000-000030230000}"/>
    <cellStyle name="Normal 2 32 3" xfId="1152" xr:uid="{00000000-0005-0000-0000-000018040000}"/>
    <cellStyle name="Normal 2 32 3 2" xfId="11257" xr:uid="{00000000-0005-0000-0000-000032230000}"/>
    <cellStyle name="Normal 2 32 4" xfId="1153" xr:uid="{00000000-0005-0000-0000-000019040000}"/>
    <cellStyle name="Normal 2 32 4 2" xfId="11258" xr:uid="{00000000-0005-0000-0000-000034230000}"/>
    <cellStyle name="Normal 2 32 5" xfId="1154" xr:uid="{00000000-0005-0000-0000-00001A040000}"/>
    <cellStyle name="Normal 2 32 5 2" xfId="11259" xr:uid="{00000000-0005-0000-0000-000036230000}"/>
    <cellStyle name="Normal 2 32 6" xfId="1155" xr:uid="{00000000-0005-0000-0000-00001B040000}"/>
    <cellStyle name="Normal 2 32 6 2" xfId="11260" xr:uid="{00000000-0005-0000-0000-000038230000}"/>
    <cellStyle name="Normal 2 32 7" xfId="1156" xr:uid="{00000000-0005-0000-0000-00001C040000}"/>
    <cellStyle name="Normal 2 32 7 2" xfId="11261" xr:uid="{00000000-0005-0000-0000-00003A230000}"/>
    <cellStyle name="Normal 2 32 8" xfId="1157" xr:uid="{00000000-0005-0000-0000-00001D040000}"/>
    <cellStyle name="Normal 2 32 8 2" xfId="11262" xr:uid="{00000000-0005-0000-0000-00003C230000}"/>
    <cellStyle name="Normal 2 32 9" xfId="1158" xr:uid="{00000000-0005-0000-0000-00001E040000}"/>
    <cellStyle name="Normal 2 32 9 2" xfId="11263" xr:uid="{00000000-0005-0000-0000-00003E230000}"/>
    <cellStyle name="Normal 2 33" xfId="1159" xr:uid="{00000000-0005-0000-0000-00001F040000}"/>
    <cellStyle name="Normal 2 33 10" xfId="1160" xr:uid="{00000000-0005-0000-0000-000020040000}"/>
    <cellStyle name="Normal 2 33 10 2" xfId="11264" xr:uid="{00000000-0005-0000-0000-000041230000}"/>
    <cellStyle name="Normal 2 33 11" xfId="1161" xr:uid="{00000000-0005-0000-0000-000021040000}"/>
    <cellStyle name="Normal 2 33 11 2" xfId="11265" xr:uid="{00000000-0005-0000-0000-000043230000}"/>
    <cellStyle name="Normal 2 33 12" xfId="1162" xr:uid="{00000000-0005-0000-0000-000022040000}"/>
    <cellStyle name="Normal 2 33 12 2" xfId="11266" xr:uid="{00000000-0005-0000-0000-000045230000}"/>
    <cellStyle name="Normal 2 33 13" xfId="1163" xr:uid="{00000000-0005-0000-0000-000023040000}"/>
    <cellStyle name="Normal 2 33 13 2" xfId="11267" xr:uid="{00000000-0005-0000-0000-000047230000}"/>
    <cellStyle name="Normal 2 33 14" xfId="1164" xr:uid="{00000000-0005-0000-0000-000024040000}"/>
    <cellStyle name="Normal 2 33 14 2" xfId="11268" xr:uid="{00000000-0005-0000-0000-000049230000}"/>
    <cellStyle name="Normal 2 33 15" xfId="1165" xr:uid="{00000000-0005-0000-0000-000025040000}"/>
    <cellStyle name="Normal 2 33 15 2" xfId="11269" xr:uid="{00000000-0005-0000-0000-00004B230000}"/>
    <cellStyle name="Normal 2 33 16" xfId="1166" xr:uid="{00000000-0005-0000-0000-000026040000}"/>
    <cellStyle name="Normal 2 33 16 2" xfId="11270" xr:uid="{00000000-0005-0000-0000-00004D230000}"/>
    <cellStyle name="Normal 2 33 17" xfId="1167" xr:uid="{00000000-0005-0000-0000-000027040000}"/>
    <cellStyle name="Normal 2 33 17 2" xfId="11271" xr:uid="{00000000-0005-0000-0000-00004F230000}"/>
    <cellStyle name="Normal 2 33 18" xfId="1168" xr:uid="{00000000-0005-0000-0000-000028040000}"/>
    <cellStyle name="Normal 2 33 18 2" xfId="11272" xr:uid="{00000000-0005-0000-0000-000051230000}"/>
    <cellStyle name="Normal 2 33 19" xfId="1169" xr:uid="{00000000-0005-0000-0000-000029040000}"/>
    <cellStyle name="Normal 2 33 19 2" xfId="11273" xr:uid="{00000000-0005-0000-0000-000053230000}"/>
    <cellStyle name="Normal 2 33 2" xfId="1170" xr:uid="{00000000-0005-0000-0000-00002A040000}"/>
    <cellStyle name="Normal 2 33 2 2" xfId="11274" xr:uid="{00000000-0005-0000-0000-000055230000}"/>
    <cellStyle name="Normal 2 33 20" xfId="1171" xr:uid="{00000000-0005-0000-0000-00002B040000}"/>
    <cellStyle name="Normal 2 33 20 2" xfId="11275" xr:uid="{00000000-0005-0000-0000-000057230000}"/>
    <cellStyle name="Normal 2 33 21" xfId="1172" xr:uid="{00000000-0005-0000-0000-00002C040000}"/>
    <cellStyle name="Normal 2 33 21 2" xfId="11276" xr:uid="{00000000-0005-0000-0000-000059230000}"/>
    <cellStyle name="Normal 2 33 22" xfId="1173" xr:uid="{00000000-0005-0000-0000-00002D040000}"/>
    <cellStyle name="Normal 2 33 22 2" xfId="11277" xr:uid="{00000000-0005-0000-0000-00005B230000}"/>
    <cellStyle name="Normal 2 33 23" xfId="1174" xr:uid="{00000000-0005-0000-0000-00002E040000}"/>
    <cellStyle name="Normal 2 33 23 2" xfId="11278" xr:uid="{00000000-0005-0000-0000-00005D230000}"/>
    <cellStyle name="Normal 2 33 24" xfId="11279" xr:uid="{00000000-0005-0000-0000-00005E230000}"/>
    <cellStyle name="Normal 2 33 3" xfId="1175" xr:uid="{00000000-0005-0000-0000-00002F040000}"/>
    <cellStyle name="Normal 2 33 3 2" xfId="11280" xr:uid="{00000000-0005-0000-0000-000060230000}"/>
    <cellStyle name="Normal 2 33 4" xfId="1176" xr:uid="{00000000-0005-0000-0000-000030040000}"/>
    <cellStyle name="Normal 2 33 4 2" xfId="11281" xr:uid="{00000000-0005-0000-0000-000062230000}"/>
    <cellStyle name="Normal 2 33 5" xfId="1177" xr:uid="{00000000-0005-0000-0000-000031040000}"/>
    <cellStyle name="Normal 2 33 5 2" xfId="11282" xr:uid="{00000000-0005-0000-0000-000064230000}"/>
    <cellStyle name="Normal 2 33 6" xfId="1178" xr:uid="{00000000-0005-0000-0000-000032040000}"/>
    <cellStyle name="Normal 2 33 6 2" xfId="11283" xr:uid="{00000000-0005-0000-0000-000066230000}"/>
    <cellStyle name="Normal 2 33 7" xfId="1179" xr:uid="{00000000-0005-0000-0000-000033040000}"/>
    <cellStyle name="Normal 2 33 7 2" xfId="11284" xr:uid="{00000000-0005-0000-0000-000068230000}"/>
    <cellStyle name="Normal 2 33 8" xfId="1180" xr:uid="{00000000-0005-0000-0000-000034040000}"/>
    <cellStyle name="Normal 2 33 8 2" xfId="11285" xr:uid="{00000000-0005-0000-0000-00006A230000}"/>
    <cellStyle name="Normal 2 33 9" xfId="1181" xr:uid="{00000000-0005-0000-0000-000035040000}"/>
    <cellStyle name="Normal 2 33 9 2" xfId="11286" xr:uid="{00000000-0005-0000-0000-00006C230000}"/>
    <cellStyle name="Normal 2 34" xfId="1182" xr:uid="{00000000-0005-0000-0000-000036040000}"/>
    <cellStyle name="Normal 2 34 10" xfId="1183" xr:uid="{00000000-0005-0000-0000-000037040000}"/>
    <cellStyle name="Normal 2 34 10 2" xfId="11287" xr:uid="{00000000-0005-0000-0000-00006F230000}"/>
    <cellStyle name="Normal 2 34 11" xfId="1184" xr:uid="{00000000-0005-0000-0000-000038040000}"/>
    <cellStyle name="Normal 2 34 11 2" xfId="11288" xr:uid="{00000000-0005-0000-0000-000071230000}"/>
    <cellStyle name="Normal 2 34 12" xfId="1185" xr:uid="{00000000-0005-0000-0000-000039040000}"/>
    <cellStyle name="Normal 2 34 12 2" xfId="11289" xr:uid="{00000000-0005-0000-0000-000073230000}"/>
    <cellStyle name="Normal 2 34 13" xfId="1186" xr:uid="{00000000-0005-0000-0000-00003A040000}"/>
    <cellStyle name="Normal 2 34 13 2" xfId="11290" xr:uid="{00000000-0005-0000-0000-000075230000}"/>
    <cellStyle name="Normal 2 34 14" xfId="1187" xr:uid="{00000000-0005-0000-0000-00003B040000}"/>
    <cellStyle name="Normal 2 34 14 2" xfId="11291" xr:uid="{00000000-0005-0000-0000-000077230000}"/>
    <cellStyle name="Normal 2 34 15" xfId="1188" xr:uid="{00000000-0005-0000-0000-00003C040000}"/>
    <cellStyle name="Normal 2 34 15 2" xfId="11292" xr:uid="{00000000-0005-0000-0000-000079230000}"/>
    <cellStyle name="Normal 2 34 16" xfId="1189" xr:uid="{00000000-0005-0000-0000-00003D040000}"/>
    <cellStyle name="Normal 2 34 16 2" xfId="11293" xr:uid="{00000000-0005-0000-0000-00007B230000}"/>
    <cellStyle name="Normal 2 34 17" xfId="1190" xr:uid="{00000000-0005-0000-0000-00003E040000}"/>
    <cellStyle name="Normal 2 34 17 2" xfId="11294" xr:uid="{00000000-0005-0000-0000-00007D230000}"/>
    <cellStyle name="Normal 2 34 18" xfId="1191" xr:uid="{00000000-0005-0000-0000-00003F040000}"/>
    <cellStyle name="Normal 2 34 18 2" xfId="11295" xr:uid="{00000000-0005-0000-0000-00007F230000}"/>
    <cellStyle name="Normal 2 34 19" xfId="1192" xr:uid="{00000000-0005-0000-0000-000040040000}"/>
    <cellStyle name="Normal 2 34 19 2" xfId="11296" xr:uid="{00000000-0005-0000-0000-000081230000}"/>
    <cellStyle name="Normal 2 34 2" xfId="1193" xr:uid="{00000000-0005-0000-0000-000041040000}"/>
    <cellStyle name="Normal 2 34 2 2" xfId="11297" xr:uid="{00000000-0005-0000-0000-000083230000}"/>
    <cellStyle name="Normal 2 34 20" xfId="1194" xr:uid="{00000000-0005-0000-0000-000042040000}"/>
    <cellStyle name="Normal 2 34 20 2" xfId="11298" xr:uid="{00000000-0005-0000-0000-000085230000}"/>
    <cellStyle name="Normal 2 34 21" xfId="1195" xr:uid="{00000000-0005-0000-0000-000043040000}"/>
    <cellStyle name="Normal 2 34 21 2" xfId="11299" xr:uid="{00000000-0005-0000-0000-000087230000}"/>
    <cellStyle name="Normal 2 34 22" xfId="1196" xr:uid="{00000000-0005-0000-0000-000044040000}"/>
    <cellStyle name="Normal 2 34 22 2" xfId="11300" xr:uid="{00000000-0005-0000-0000-000089230000}"/>
    <cellStyle name="Normal 2 34 23" xfId="1197" xr:uid="{00000000-0005-0000-0000-000045040000}"/>
    <cellStyle name="Normal 2 34 23 2" xfId="11301" xr:uid="{00000000-0005-0000-0000-00008B230000}"/>
    <cellStyle name="Normal 2 34 24" xfId="11302" xr:uid="{00000000-0005-0000-0000-00008C230000}"/>
    <cellStyle name="Normal 2 34 3" xfId="1198" xr:uid="{00000000-0005-0000-0000-000046040000}"/>
    <cellStyle name="Normal 2 34 3 2" xfId="11303" xr:uid="{00000000-0005-0000-0000-00008E230000}"/>
    <cellStyle name="Normal 2 34 4" xfId="1199" xr:uid="{00000000-0005-0000-0000-000047040000}"/>
    <cellStyle name="Normal 2 34 4 2" xfId="11304" xr:uid="{00000000-0005-0000-0000-000090230000}"/>
    <cellStyle name="Normal 2 34 5" xfId="1200" xr:uid="{00000000-0005-0000-0000-000048040000}"/>
    <cellStyle name="Normal 2 34 5 2" xfId="11305" xr:uid="{00000000-0005-0000-0000-000092230000}"/>
    <cellStyle name="Normal 2 34 6" xfId="1201" xr:uid="{00000000-0005-0000-0000-000049040000}"/>
    <cellStyle name="Normal 2 34 6 2" xfId="11306" xr:uid="{00000000-0005-0000-0000-000094230000}"/>
    <cellStyle name="Normal 2 34 7" xfId="1202" xr:uid="{00000000-0005-0000-0000-00004A040000}"/>
    <cellStyle name="Normal 2 34 7 2" xfId="11307" xr:uid="{00000000-0005-0000-0000-000096230000}"/>
    <cellStyle name="Normal 2 34 8" xfId="1203" xr:uid="{00000000-0005-0000-0000-00004B040000}"/>
    <cellStyle name="Normal 2 34 8 2" xfId="11308" xr:uid="{00000000-0005-0000-0000-000098230000}"/>
    <cellStyle name="Normal 2 34 9" xfId="1204" xr:uid="{00000000-0005-0000-0000-00004C040000}"/>
    <cellStyle name="Normal 2 34 9 2" xfId="11309" xr:uid="{00000000-0005-0000-0000-00009A230000}"/>
    <cellStyle name="Normal 2 35" xfId="1205" xr:uid="{00000000-0005-0000-0000-00004D040000}"/>
    <cellStyle name="Normal 2 35 10" xfId="1206" xr:uid="{00000000-0005-0000-0000-00004E040000}"/>
    <cellStyle name="Normal 2 35 10 2" xfId="11310" xr:uid="{00000000-0005-0000-0000-00009D230000}"/>
    <cellStyle name="Normal 2 35 11" xfId="1207" xr:uid="{00000000-0005-0000-0000-00004F040000}"/>
    <cellStyle name="Normal 2 35 11 2" xfId="11311" xr:uid="{00000000-0005-0000-0000-00009F230000}"/>
    <cellStyle name="Normal 2 35 12" xfId="1208" xr:uid="{00000000-0005-0000-0000-000050040000}"/>
    <cellStyle name="Normal 2 35 12 2" xfId="11312" xr:uid="{00000000-0005-0000-0000-0000A1230000}"/>
    <cellStyle name="Normal 2 35 13" xfId="1209" xr:uid="{00000000-0005-0000-0000-000051040000}"/>
    <cellStyle name="Normal 2 35 13 2" xfId="11313" xr:uid="{00000000-0005-0000-0000-0000A3230000}"/>
    <cellStyle name="Normal 2 35 14" xfId="1210" xr:uid="{00000000-0005-0000-0000-000052040000}"/>
    <cellStyle name="Normal 2 35 14 2" xfId="11314" xr:uid="{00000000-0005-0000-0000-0000A5230000}"/>
    <cellStyle name="Normal 2 35 15" xfId="1211" xr:uid="{00000000-0005-0000-0000-000053040000}"/>
    <cellStyle name="Normal 2 35 15 2" xfId="11315" xr:uid="{00000000-0005-0000-0000-0000A7230000}"/>
    <cellStyle name="Normal 2 35 16" xfId="1212" xr:uid="{00000000-0005-0000-0000-000054040000}"/>
    <cellStyle name="Normal 2 35 16 2" xfId="11316" xr:uid="{00000000-0005-0000-0000-0000A9230000}"/>
    <cellStyle name="Normal 2 35 17" xfId="1213" xr:uid="{00000000-0005-0000-0000-000055040000}"/>
    <cellStyle name="Normal 2 35 17 2" xfId="11317" xr:uid="{00000000-0005-0000-0000-0000AB230000}"/>
    <cellStyle name="Normal 2 35 18" xfId="1214" xr:uid="{00000000-0005-0000-0000-000056040000}"/>
    <cellStyle name="Normal 2 35 18 2" xfId="11318" xr:uid="{00000000-0005-0000-0000-0000AD230000}"/>
    <cellStyle name="Normal 2 35 19" xfId="1215" xr:uid="{00000000-0005-0000-0000-000057040000}"/>
    <cellStyle name="Normal 2 35 19 2" xfId="11319" xr:uid="{00000000-0005-0000-0000-0000AF230000}"/>
    <cellStyle name="Normal 2 35 2" xfId="1216" xr:uid="{00000000-0005-0000-0000-000058040000}"/>
    <cellStyle name="Normal 2 35 2 2" xfId="11320" xr:uid="{00000000-0005-0000-0000-0000B1230000}"/>
    <cellStyle name="Normal 2 35 20" xfId="1217" xr:uid="{00000000-0005-0000-0000-000059040000}"/>
    <cellStyle name="Normal 2 35 20 2" xfId="11321" xr:uid="{00000000-0005-0000-0000-0000B3230000}"/>
    <cellStyle name="Normal 2 35 21" xfId="1218" xr:uid="{00000000-0005-0000-0000-00005A040000}"/>
    <cellStyle name="Normal 2 35 21 2" xfId="11322" xr:uid="{00000000-0005-0000-0000-0000B5230000}"/>
    <cellStyle name="Normal 2 35 22" xfId="1219" xr:uid="{00000000-0005-0000-0000-00005B040000}"/>
    <cellStyle name="Normal 2 35 22 2" xfId="11323" xr:uid="{00000000-0005-0000-0000-0000B7230000}"/>
    <cellStyle name="Normal 2 35 23" xfId="1220" xr:uid="{00000000-0005-0000-0000-00005C040000}"/>
    <cellStyle name="Normal 2 35 23 2" xfId="11324" xr:uid="{00000000-0005-0000-0000-0000B9230000}"/>
    <cellStyle name="Normal 2 35 24" xfId="11325" xr:uid="{00000000-0005-0000-0000-0000BA230000}"/>
    <cellStyle name="Normal 2 35 3" xfId="1221" xr:uid="{00000000-0005-0000-0000-00005D040000}"/>
    <cellStyle name="Normal 2 35 3 2" xfId="11326" xr:uid="{00000000-0005-0000-0000-0000BC230000}"/>
    <cellStyle name="Normal 2 35 4" xfId="1222" xr:uid="{00000000-0005-0000-0000-00005E040000}"/>
    <cellStyle name="Normal 2 35 4 2" xfId="11327" xr:uid="{00000000-0005-0000-0000-0000BE230000}"/>
    <cellStyle name="Normal 2 35 5" xfId="1223" xr:uid="{00000000-0005-0000-0000-00005F040000}"/>
    <cellStyle name="Normal 2 35 5 2" xfId="11328" xr:uid="{00000000-0005-0000-0000-0000C0230000}"/>
    <cellStyle name="Normal 2 35 6" xfId="1224" xr:uid="{00000000-0005-0000-0000-000060040000}"/>
    <cellStyle name="Normal 2 35 6 2" xfId="11329" xr:uid="{00000000-0005-0000-0000-0000C2230000}"/>
    <cellStyle name="Normal 2 35 7" xfId="1225" xr:uid="{00000000-0005-0000-0000-000061040000}"/>
    <cellStyle name="Normal 2 35 7 2" xfId="11330" xr:uid="{00000000-0005-0000-0000-0000C4230000}"/>
    <cellStyle name="Normal 2 35 8" xfId="1226" xr:uid="{00000000-0005-0000-0000-000062040000}"/>
    <cellStyle name="Normal 2 35 8 2" xfId="11331" xr:uid="{00000000-0005-0000-0000-0000C6230000}"/>
    <cellStyle name="Normal 2 35 9" xfId="1227" xr:uid="{00000000-0005-0000-0000-000063040000}"/>
    <cellStyle name="Normal 2 35 9 2" xfId="11332" xr:uid="{00000000-0005-0000-0000-0000C8230000}"/>
    <cellStyle name="Normal 2 36" xfId="1228" xr:uid="{00000000-0005-0000-0000-000064040000}"/>
    <cellStyle name="Normal 2 36 10" xfId="1229" xr:uid="{00000000-0005-0000-0000-000065040000}"/>
    <cellStyle name="Normal 2 36 10 2" xfId="11333" xr:uid="{00000000-0005-0000-0000-0000CB230000}"/>
    <cellStyle name="Normal 2 36 11" xfId="1230" xr:uid="{00000000-0005-0000-0000-000066040000}"/>
    <cellStyle name="Normal 2 36 11 2" xfId="11334" xr:uid="{00000000-0005-0000-0000-0000CD230000}"/>
    <cellStyle name="Normal 2 36 12" xfId="1231" xr:uid="{00000000-0005-0000-0000-000067040000}"/>
    <cellStyle name="Normal 2 36 12 2" xfId="11335" xr:uid="{00000000-0005-0000-0000-0000CF230000}"/>
    <cellStyle name="Normal 2 36 13" xfId="1232" xr:uid="{00000000-0005-0000-0000-000068040000}"/>
    <cellStyle name="Normal 2 36 13 2" xfId="11336" xr:uid="{00000000-0005-0000-0000-0000D1230000}"/>
    <cellStyle name="Normal 2 36 14" xfId="1233" xr:uid="{00000000-0005-0000-0000-000069040000}"/>
    <cellStyle name="Normal 2 36 14 2" xfId="11337" xr:uid="{00000000-0005-0000-0000-0000D3230000}"/>
    <cellStyle name="Normal 2 36 15" xfId="1234" xr:uid="{00000000-0005-0000-0000-00006A040000}"/>
    <cellStyle name="Normal 2 36 15 2" xfId="11338" xr:uid="{00000000-0005-0000-0000-0000D5230000}"/>
    <cellStyle name="Normal 2 36 16" xfId="1235" xr:uid="{00000000-0005-0000-0000-00006B040000}"/>
    <cellStyle name="Normal 2 36 16 2" xfId="11339" xr:uid="{00000000-0005-0000-0000-0000D7230000}"/>
    <cellStyle name="Normal 2 36 17" xfId="1236" xr:uid="{00000000-0005-0000-0000-00006C040000}"/>
    <cellStyle name="Normal 2 36 17 2" xfId="11340" xr:uid="{00000000-0005-0000-0000-0000D9230000}"/>
    <cellStyle name="Normal 2 36 18" xfId="1237" xr:uid="{00000000-0005-0000-0000-00006D040000}"/>
    <cellStyle name="Normal 2 36 18 2" xfId="11341" xr:uid="{00000000-0005-0000-0000-0000DB230000}"/>
    <cellStyle name="Normal 2 36 19" xfId="1238" xr:uid="{00000000-0005-0000-0000-00006E040000}"/>
    <cellStyle name="Normal 2 36 19 2" xfId="11342" xr:uid="{00000000-0005-0000-0000-0000DD230000}"/>
    <cellStyle name="Normal 2 36 2" xfId="1239" xr:uid="{00000000-0005-0000-0000-00006F040000}"/>
    <cellStyle name="Normal 2 36 2 2" xfId="11343" xr:uid="{00000000-0005-0000-0000-0000DF230000}"/>
    <cellStyle name="Normal 2 36 20" xfId="1240" xr:uid="{00000000-0005-0000-0000-000070040000}"/>
    <cellStyle name="Normal 2 36 20 2" xfId="11344" xr:uid="{00000000-0005-0000-0000-0000E1230000}"/>
    <cellStyle name="Normal 2 36 21" xfId="1241" xr:uid="{00000000-0005-0000-0000-000071040000}"/>
    <cellStyle name="Normal 2 36 21 2" xfId="11345" xr:uid="{00000000-0005-0000-0000-0000E3230000}"/>
    <cellStyle name="Normal 2 36 22" xfId="1242" xr:uid="{00000000-0005-0000-0000-000072040000}"/>
    <cellStyle name="Normal 2 36 22 2" xfId="11346" xr:uid="{00000000-0005-0000-0000-0000E5230000}"/>
    <cellStyle name="Normal 2 36 23" xfId="1243" xr:uid="{00000000-0005-0000-0000-000073040000}"/>
    <cellStyle name="Normal 2 36 23 2" xfId="11347" xr:uid="{00000000-0005-0000-0000-0000E7230000}"/>
    <cellStyle name="Normal 2 36 24" xfId="11348" xr:uid="{00000000-0005-0000-0000-0000E8230000}"/>
    <cellStyle name="Normal 2 36 3" xfId="1244" xr:uid="{00000000-0005-0000-0000-000074040000}"/>
    <cellStyle name="Normal 2 36 3 2" xfId="11349" xr:uid="{00000000-0005-0000-0000-0000EA230000}"/>
    <cellStyle name="Normal 2 36 4" xfId="1245" xr:uid="{00000000-0005-0000-0000-000075040000}"/>
    <cellStyle name="Normal 2 36 4 2" xfId="11350" xr:uid="{00000000-0005-0000-0000-0000EC230000}"/>
    <cellStyle name="Normal 2 36 5" xfId="1246" xr:uid="{00000000-0005-0000-0000-000076040000}"/>
    <cellStyle name="Normal 2 36 5 2" xfId="11351" xr:uid="{00000000-0005-0000-0000-0000EE230000}"/>
    <cellStyle name="Normal 2 36 6" xfId="1247" xr:uid="{00000000-0005-0000-0000-000077040000}"/>
    <cellStyle name="Normal 2 36 6 2" xfId="11352" xr:uid="{00000000-0005-0000-0000-0000F0230000}"/>
    <cellStyle name="Normal 2 36 7" xfId="1248" xr:uid="{00000000-0005-0000-0000-000078040000}"/>
    <cellStyle name="Normal 2 36 7 2" xfId="11353" xr:uid="{00000000-0005-0000-0000-0000F2230000}"/>
    <cellStyle name="Normal 2 36 8" xfId="1249" xr:uid="{00000000-0005-0000-0000-000079040000}"/>
    <cellStyle name="Normal 2 36 8 2" xfId="11354" xr:uid="{00000000-0005-0000-0000-0000F4230000}"/>
    <cellStyle name="Normal 2 36 9" xfId="1250" xr:uid="{00000000-0005-0000-0000-00007A040000}"/>
    <cellStyle name="Normal 2 36 9 2" xfId="11355" xr:uid="{00000000-0005-0000-0000-0000F6230000}"/>
    <cellStyle name="Normal 2 37" xfId="1251" xr:uid="{00000000-0005-0000-0000-00007B040000}"/>
    <cellStyle name="Normal 2 37 10" xfId="1252" xr:uid="{00000000-0005-0000-0000-00007C040000}"/>
    <cellStyle name="Normal 2 37 10 2" xfId="11356" xr:uid="{00000000-0005-0000-0000-0000F9230000}"/>
    <cellStyle name="Normal 2 37 11" xfId="1253" xr:uid="{00000000-0005-0000-0000-00007D040000}"/>
    <cellStyle name="Normal 2 37 11 2" xfId="11357" xr:uid="{00000000-0005-0000-0000-0000FB230000}"/>
    <cellStyle name="Normal 2 37 12" xfId="1254" xr:uid="{00000000-0005-0000-0000-00007E040000}"/>
    <cellStyle name="Normal 2 37 12 2" xfId="11358" xr:uid="{00000000-0005-0000-0000-0000FD230000}"/>
    <cellStyle name="Normal 2 37 13" xfId="1255" xr:uid="{00000000-0005-0000-0000-00007F040000}"/>
    <cellStyle name="Normal 2 37 13 2" xfId="11359" xr:uid="{00000000-0005-0000-0000-0000FF230000}"/>
    <cellStyle name="Normal 2 37 14" xfId="1256" xr:uid="{00000000-0005-0000-0000-000080040000}"/>
    <cellStyle name="Normal 2 37 14 2" xfId="11360" xr:uid="{00000000-0005-0000-0000-000001240000}"/>
    <cellStyle name="Normal 2 37 15" xfId="1257" xr:uid="{00000000-0005-0000-0000-000081040000}"/>
    <cellStyle name="Normal 2 37 15 2" xfId="11361" xr:uid="{00000000-0005-0000-0000-000003240000}"/>
    <cellStyle name="Normal 2 37 16" xfId="1258" xr:uid="{00000000-0005-0000-0000-000082040000}"/>
    <cellStyle name="Normal 2 37 16 2" xfId="11362" xr:uid="{00000000-0005-0000-0000-000005240000}"/>
    <cellStyle name="Normal 2 37 17" xfId="1259" xr:uid="{00000000-0005-0000-0000-000083040000}"/>
    <cellStyle name="Normal 2 37 17 2" xfId="11363" xr:uid="{00000000-0005-0000-0000-000007240000}"/>
    <cellStyle name="Normal 2 37 18" xfId="1260" xr:uid="{00000000-0005-0000-0000-000084040000}"/>
    <cellStyle name="Normal 2 37 18 2" xfId="11364" xr:uid="{00000000-0005-0000-0000-000009240000}"/>
    <cellStyle name="Normal 2 37 19" xfId="1261" xr:uid="{00000000-0005-0000-0000-000085040000}"/>
    <cellStyle name="Normal 2 37 19 2" xfId="11365" xr:uid="{00000000-0005-0000-0000-00000B240000}"/>
    <cellStyle name="Normal 2 37 2" xfId="1262" xr:uid="{00000000-0005-0000-0000-000086040000}"/>
    <cellStyle name="Normal 2 37 2 2" xfId="11366" xr:uid="{00000000-0005-0000-0000-00000D240000}"/>
    <cellStyle name="Normal 2 37 20" xfId="1263" xr:uid="{00000000-0005-0000-0000-000087040000}"/>
    <cellStyle name="Normal 2 37 20 2" xfId="11367" xr:uid="{00000000-0005-0000-0000-00000F240000}"/>
    <cellStyle name="Normal 2 37 21" xfId="1264" xr:uid="{00000000-0005-0000-0000-000088040000}"/>
    <cellStyle name="Normal 2 37 21 2" xfId="11368" xr:uid="{00000000-0005-0000-0000-000011240000}"/>
    <cellStyle name="Normal 2 37 22" xfId="1265" xr:uid="{00000000-0005-0000-0000-000089040000}"/>
    <cellStyle name="Normal 2 37 22 2" xfId="11369" xr:uid="{00000000-0005-0000-0000-000013240000}"/>
    <cellStyle name="Normal 2 37 23" xfId="1266" xr:uid="{00000000-0005-0000-0000-00008A040000}"/>
    <cellStyle name="Normal 2 37 23 2" xfId="11370" xr:uid="{00000000-0005-0000-0000-000015240000}"/>
    <cellStyle name="Normal 2 37 24" xfId="11371" xr:uid="{00000000-0005-0000-0000-000016240000}"/>
    <cellStyle name="Normal 2 37 3" xfId="1267" xr:uid="{00000000-0005-0000-0000-00008B040000}"/>
    <cellStyle name="Normal 2 37 3 2" xfId="11372" xr:uid="{00000000-0005-0000-0000-000018240000}"/>
    <cellStyle name="Normal 2 37 4" xfId="1268" xr:uid="{00000000-0005-0000-0000-00008C040000}"/>
    <cellStyle name="Normal 2 37 4 2" xfId="11373" xr:uid="{00000000-0005-0000-0000-00001A240000}"/>
    <cellStyle name="Normal 2 37 5" xfId="1269" xr:uid="{00000000-0005-0000-0000-00008D040000}"/>
    <cellStyle name="Normal 2 37 5 2" xfId="11374" xr:uid="{00000000-0005-0000-0000-00001C240000}"/>
    <cellStyle name="Normal 2 37 6" xfId="1270" xr:uid="{00000000-0005-0000-0000-00008E040000}"/>
    <cellStyle name="Normal 2 37 6 2" xfId="11375" xr:uid="{00000000-0005-0000-0000-00001E240000}"/>
    <cellStyle name="Normal 2 37 7" xfId="1271" xr:uid="{00000000-0005-0000-0000-00008F040000}"/>
    <cellStyle name="Normal 2 37 7 2" xfId="11376" xr:uid="{00000000-0005-0000-0000-000020240000}"/>
    <cellStyle name="Normal 2 37 8" xfId="1272" xr:uid="{00000000-0005-0000-0000-000090040000}"/>
    <cellStyle name="Normal 2 37 8 2" xfId="11377" xr:uid="{00000000-0005-0000-0000-000022240000}"/>
    <cellStyle name="Normal 2 37 9" xfId="1273" xr:uid="{00000000-0005-0000-0000-000091040000}"/>
    <cellStyle name="Normal 2 37 9 2" xfId="11378" xr:uid="{00000000-0005-0000-0000-000024240000}"/>
    <cellStyle name="Normal 2 38" xfId="1274" xr:uid="{00000000-0005-0000-0000-000092040000}"/>
    <cellStyle name="Normal 2 38 10" xfId="1275" xr:uid="{00000000-0005-0000-0000-000093040000}"/>
    <cellStyle name="Normal 2 38 10 2" xfId="11379" xr:uid="{00000000-0005-0000-0000-000027240000}"/>
    <cellStyle name="Normal 2 38 11" xfId="1276" xr:uid="{00000000-0005-0000-0000-000094040000}"/>
    <cellStyle name="Normal 2 38 11 2" xfId="11380" xr:uid="{00000000-0005-0000-0000-000029240000}"/>
    <cellStyle name="Normal 2 38 12" xfId="1277" xr:uid="{00000000-0005-0000-0000-000095040000}"/>
    <cellStyle name="Normal 2 38 12 2" xfId="11381" xr:uid="{00000000-0005-0000-0000-00002B240000}"/>
    <cellStyle name="Normal 2 38 13" xfId="1278" xr:uid="{00000000-0005-0000-0000-000096040000}"/>
    <cellStyle name="Normal 2 38 13 2" xfId="11382" xr:uid="{00000000-0005-0000-0000-00002D240000}"/>
    <cellStyle name="Normal 2 38 14" xfId="1279" xr:uid="{00000000-0005-0000-0000-000097040000}"/>
    <cellStyle name="Normal 2 38 14 2" xfId="11383" xr:uid="{00000000-0005-0000-0000-00002F240000}"/>
    <cellStyle name="Normal 2 38 15" xfId="1280" xr:uid="{00000000-0005-0000-0000-000098040000}"/>
    <cellStyle name="Normal 2 38 15 2" xfId="11384" xr:uid="{00000000-0005-0000-0000-000031240000}"/>
    <cellStyle name="Normal 2 38 16" xfId="1281" xr:uid="{00000000-0005-0000-0000-000099040000}"/>
    <cellStyle name="Normal 2 38 16 2" xfId="11385" xr:uid="{00000000-0005-0000-0000-000033240000}"/>
    <cellStyle name="Normal 2 38 17" xfId="1282" xr:uid="{00000000-0005-0000-0000-00009A040000}"/>
    <cellStyle name="Normal 2 38 17 2" xfId="11386" xr:uid="{00000000-0005-0000-0000-000035240000}"/>
    <cellStyle name="Normal 2 38 18" xfId="1283" xr:uid="{00000000-0005-0000-0000-00009B040000}"/>
    <cellStyle name="Normal 2 38 18 2" xfId="11387" xr:uid="{00000000-0005-0000-0000-000037240000}"/>
    <cellStyle name="Normal 2 38 19" xfId="1284" xr:uid="{00000000-0005-0000-0000-00009C040000}"/>
    <cellStyle name="Normal 2 38 19 2" xfId="11388" xr:uid="{00000000-0005-0000-0000-000039240000}"/>
    <cellStyle name="Normal 2 38 2" xfId="1285" xr:uid="{00000000-0005-0000-0000-00009D040000}"/>
    <cellStyle name="Normal 2 38 2 2" xfId="11389" xr:uid="{00000000-0005-0000-0000-00003B240000}"/>
    <cellStyle name="Normal 2 38 20" xfId="1286" xr:uid="{00000000-0005-0000-0000-00009E040000}"/>
    <cellStyle name="Normal 2 38 20 2" xfId="11390" xr:uid="{00000000-0005-0000-0000-00003D240000}"/>
    <cellStyle name="Normal 2 38 21" xfId="1287" xr:uid="{00000000-0005-0000-0000-00009F040000}"/>
    <cellStyle name="Normal 2 38 21 2" xfId="11391" xr:uid="{00000000-0005-0000-0000-00003F240000}"/>
    <cellStyle name="Normal 2 38 22" xfId="1288" xr:uid="{00000000-0005-0000-0000-0000A0040000}"/>
    <cellStyle name="Normal 2 38 22 2" xfId="11392" xr:uid="{00000000-0005-0000-0000-000041240000}"/>
    <cellStyle name="Normal 2 38 23" xfId="1289" xr:uid="{00000000-0005-0000-0000-0000A1040000}"/>
    <cellStyle name="Normal 2 38 23 2" xfId="11393" xr:uid="{00000000-0005-0000-0000-000043240000}"/>
    <cellStyle name="Normal 2 38 24" xfId="11394" xr:uid="{00000000-0005-0000-0000-000044240000}"/>
    <cellStyle name="Normal 2 38 3" xfId="1290" xr:uid="{00000000-0005-0000-0000-0000A2040000}"/>
    <cellStyle name="Normal 2 38 3 2" xfId="11395" xr:uid="{00000000-0005-0000-0000-000046240000}"/>
    <cellStyle name="Normal 2 38 4" xfId="1291" xr:uid="{00000000-0005-0000-0000-0000A3040000}"/>
    <cellStyle name="Normal 2 38 4 2" xfId="11396" xr:uid="{00000000-0005-0000-0000-000048240000}"/>
    <cellStyle name="Normal 2 38 5" xfId="1292" xr:uid="{00000000-0005-0000-0000-0000A4040000}"/>
    <cellStyle name="Normal 2 38 5 2" xfId="11397" xr:uid="{00000000-0005-0000-0000-00004A240000}"/>
    <cellStyle name="Normal 2 38 6" xfId="1293" xr:uid="{00000000-0005-0000-0000-0000A5040000}"/>
    <cellStyle name="Normal 2 38 6 2" xfId="11398" xr:uid="{00000000-0005-0000-0000-00004C240000}"/>
    <cellStyle name="Normal 2 38 7" xfId="1294" xr:uid="{00000000-0005-0000-0000-0000A6040000}"/>
    <cellStyle name="Normal 2 38 7 2" xfId="11399" xr:uid="{00000000-0005-0000-0000-00004E240000}"/>
    <cellStyle name="Normal 2 38 8" xfId="1295" xr:uid="{00000000-0005-0000-0000-0000A7040000}"/>
    <cellStyle name="Normal 2 38 8 2" xfId="11400" xr:uid="{00000000-0005-0000-0000-000050240000}"/>
    <cellStyle name="Normal 2 38 9" xfId="1296" xr:uid="{00000000-0005-0000-0000-0000A8040000}"/>
    <cellStyle name="Normal 2 38 9 2" xfId="11401" xr:uid="{00000000-0005-0000-0000-000052240000}"/>
    <cellStyle name="Normal 2 39" xfId="1297" xr:uid="{00000000-0005-0000-0000-0000A9040000}"/>
    <cellStyle name="Normal 2 39 10" xfId="1298" xr:uid="{00000000-0005-0000-0000-0000AA040000}"/>
    <cellStyle name="Normal 2 39 10 2" xfId="11402" xr:uid="{00000000-0005-0000-0000-000055240000}"/>
    <cellStyle name="Normal 2 39 11" xfId="1299" xr:uid="{00000000-0005-0000-0000-0000AB040000}"/>
    <cellStyle name="Normal 2 39 11 2" xfId="11403" xr:uid="{00000000-0005-0000-0000-000057240000}"/>
    <cellStyle name="Normal 2 39 12" xfId="1300" xr:uid="{00000000-0005-0000-0000-0000AC040000}"/>
    <cellStyle name="Normal 2 39 12 2" xfId="11404" xr:uid="{00000000-0005-0000-0000-000059240000}"/>
    <cellStyle name="Normal 2 39 13" xfId="1301" xr:uid="{00000000-0005-0000-0000-0000AD040000}"/>
    <cellStyle name="Normal 2 39 13 2" xfId="11405" xr:uid="{00000000-0005-0000-0000-00005B240000}"/>
    <cellStyle name="Normal 2 39 14" xfId="1302" xr:uid="{00000000-0005-0000-0000-0000AE040000}"/>
    <cellStyle name="Normal 2 39 14 2" xfId="11406" xr:uid="{00000000-0005-0000-0000-00005D240000}"/>
    <cellStyle name="Normal 2 39 15" xfId="1303" xr:uid="{00000000-0005-0000-0000-0000AF040000}"/>
    <cellStyle name="Normal 2 39 15 2" xfId="11407" xr:uid="{00000000-0005-0000-0000-00005F240000}"/>
    <cellStyle name="Normal 2 39 16" xfId="1304" xr:uid="{00000000-0005-0000-0000-0000B0040000}"/>
    <cellStyle name="Normal 2 39 16 2" xfId="11408" xr:uid="{00000000-0005-0000-0000-000061240000}"/>
    <cellStyle name="Normal 2 39 17" xfId="1305" xr:uid="{00000000-0005-0000-0000-0000B1040000}"/>
    <cellStyle name="Normal 2 39 17 2" xfId="11409" xr:uid="{00000000-0005-0000-0000-000063240000}"/>
    <cellStyle name="Normal 2 39 18" xfId="1306" xr:uid="{00000000-0005-0000-0000-0000B2040000}"/>
    <cellStyle name="Normal 2 39 18 2" xfId="11410" xr:uid="{00000000-0005-0000-0000-000065240000}"/>
    <cellStyle name="Normal 2 39 19" xfId="1307" xr:uid="{00000000-0005-0000-0000-0000B3040000}"/>
    <cellStyle name="Normal 2 39 19 2" xfId="11411" xr:uid="{00000000-0005-0000-0000-000067240000}"/>
    <cellStyle name="Normal 2 39 2" xfId="1308" xr:uid="{00000000-0005-0000-0000-0000B4040000}"/>
    <cellStyle name="Normal 2 39 2 2" xfId="11412" xr:uid="{00000000-0005-0000-0000-000069240000}"/>
    <cellStyle name="Normal 2 39 20" xfId="1309" xr:uid="{00000000-0005-0000-0000-0000B5040000}"/>
    <cellStyle name="Normal 2 39 20 2" xfId="11413" xr:uid="{00000000-0005-0000-0000-00006B240000}"/>
    <cellStyle name="Normal 2 39 21" xfId="1310" xr:uid="{00000000-0005-0000-0000-0000B6040000}"/>
    <cellStyle name="Normal 2 39 21 2" xfId="11414" xr:uid="{00000000-0005-0000-0000-00006D240000}"/>
    <cellStyle name="Normal 2 39 22" xfId="1311" xr:uid="{00000000-0005-0000-0000-0000B7040000}"/>
    <cellStyle name="Normal 2 39 22 2" xfId="11415" xr:uid="{00000000-0005-0000-0000-00006F240000}"/>
    <cellStyle name="Normal 2 39 23" xfId="1312" xr:uid="{00000000-0005-0000-0000-0000B8040000}"/>
    <cellStyle name="Normal 2 39 23 2" xfId="11416" xr:uid="{00000000-0005-0000-0000-000071240000}"/>
    <cellStyle name="Normal 2 39 24" xfId="11417" xr:uid="{00000000-0005-0000-0000-000072240000}"/>
    <cellStyle name="Normal 2 39 3" xfId="1313" xr:uid="{00000000-0005-0000-0000-0000B9040000}"/>
    <cellStyle name="Normal 2 39 3 2" xfId="11418" xr:uid="{00000000-0005-0000-0000-000074240000}"/>
    <cellStyle name="Normal 2 39 4" xfId="1314" xr:uid="{00000000-0005-0000-0000-0000BA040000}"/>
    <cellStyle name="Normal 2 39 4 2" xfId="11419" xr:uid="{00000000-0005-0000-0000-000076240000}"/>
    <cellStyle name="Normal 2 39 5" xfId="1315" xr:uid="{00000000-0005-0000-0000-0000BB040000}"/>
    <cellStyle name="Normal 2 39 5 2" xfId="11420" xr:uid="{00000000-0005-0000-0000-000078240000}"/>
    <cellStyle name="Normal 2 39 6" xfId="1316" xr:uid="{00000000-0005-0000-0000-0000BC040000}"/>
    <cellStyle name="Normal 2 39 6 2" xfId="11421" xr:uid="{00000000-0005-0000-0000-00007A240000}"/>
    <cellStyle name="Normal 2 39 7" xfId="1317" xr:uid="{00000000-0005-0000-0000-0000BD040000}"/>
    <cellStyle name="Normal 2 39 7 2" xfId="11422" xr:uid="{00000000-0005-0000-0000-00007C240000}"/>
    <cellStyle name="Normal 2 39 8" xfId="1318" xr:uid="{00000000-0005-0000-0000-0000BE040000}"/>
    <cellStyle name="Normal 2 39 8 2" xfId="11423" xr:uid="{00000000-0005-0000-0000-00007E240000}"/>
    <cellStyle name="Normal 2 39 9" xfId="1319" xr:uid="{00000000-0005-0000-0000-0000BF040000}"/>
    <cellStyle name="Normal 2 39 9 2" xfId="11424" xr:uid="{00000000-0005-0000-0000-000080240000}"/>
    <cellStyle name="Normal 2 4" xfId="62" xr:uid="{00000000-0005-0000-0000-000012000000}"/>
    <cellStyle name="Normal 2 4 2" xfId="63" xr:uid="{00000000-0005-0000-0000-000013000000}"/>
    <cellStyle name="Normal 2 4 2 2" xfId="165" xr:uid="{00000000-0005-0000-0000-000013000000}"/>
    <cellStyle name="Normal 2 4 2 2 2" xfId="11426" xr:uid="{00000000-0005-0000-0000-000083240000}"/>
    <cellStyle name="Normal 2 4 2 2 3" xfId="20708" xr:uid="{33F31A54-2D12-459A-929A-5366F566A5B6}"/>
    <cellStyle name="Normal 2 4 2 2 3 2" xfId="35709" xr:uid="{A990223C-094D-4053-B6D3-7F800554D87F}"/>
    <cellStyle name="Normal 2 4 2 2 4" xfId="28012" xr:uid="{E1E321D5-E8BF-49CB-B8B2-B9BB686852C0}"/>
    <cellStyle name="Normal 2 4 2 3" xfId="1321" xr:uid="{00000000-0005-0000-0000-0000C1040000}"/>
    <cellStyle name="Normal 2 4 2 3 2" xfId="11427" xr:uid="{00000000-0005-0000-0000-000084240000}"/>
    <cellStyle name="Normal 2 4 2 4" xfId="11428" xr:uid="{00000000-0005-0000-0000-000085240000}"/>
    <cellStyle name="Normal 2 4 2 5" xfId="11425" xr:uid="{00000000-0005-0000-0000-000082240000}"/>
    <cellStyle name="Normal 2 4 2 6" xfId="20532" xr:uid="{C16F2C5B-6C4A-4FCE-A340-F17ACF8FA96A}"/>
    <cellStyle name="Normal 2 4 2 6 2" xfId="20546" xr:uid="{83259507-3601-475B-BB8F-EC60EDC1F13A}"/>
    <cellStyle name="Normal 2 4 2 6 2 2" xfId="20576" xr:uid="{0821EB82-6A7C-41AE-8656-613C89FAE5EE}"/>
    <cellStyle name="Normal 2 4 2 6 2 2 2" xfId="27869" xr:uid="{6255C283-E6CA-492A-8B3A-51FE68466838}"/>
    <cellStyle name="Normal 2 4 2 6 2 2 2 2" xfId="42806" xr:uid="{16132AAD-12EA-48F3-8DDF-DC0E7684F1A1}"/>
    <cellStyle name="Normal 2 4 2 6 2 2 3" xfId="35578" xr:uid="{27E479F3-4884-41EA-A944-85BDFD98AAC7}"/>
    <cellStyle name="Normal 2 4 2 6 2 3" xfId="27849" xr:uid="{61DE283A-CBAA-456F-A4F7-F1AAA668F3C1}"/>
    <cellStyle name="Normal 2 4 2 6 2 3 2" xfId="42786" xr:uid="{3EE4C61A-0F26-4112-AFE4-C9952A92C43A}"/>
    <cellStyle name="Normal 2 4 2 6 2 4" xfId="35558" xr:uid="{2193E422-85F7-4B7F-98A9-86FEC54B6618}"/>
    <cellStyle name="Normal 2 4 2 6 3" xfId="27837" xr:uid="{D0511784-BA0C-497B-ADB4-E5BEE955CD94}"/>
    <cellStyle name="Normal 2 4 2 6 3 2" xfId="42774" xr:uid="{0C6C7336-8632-4E62-8BD6-389CA842025F}"/>
    <cellStyle name="Normal 2 4 2 6 4" xfId="35546" xr:uid="{0078E6F9-6CEC-49C5-A4A5-D1D5D0754729}"/>
    <cellStyle name="Normal 2 4 2 7" xfId="20638" xr:uid="{C881A836-9647-408D-9ED8-B94A9D25CB60}"/>
    <cellStyle name="Normal 2 4 2 7 2" xfId="35639" xr:uid="{813F5E79-4B2C-4BA3-BEAA-93879934B232}"/>
    <cellStyle name="Normal 2 4 2 8" xfId="27942" xr:uid="{FEF9CBF3-E8F0-4283-88C3-D696395CF5CB}"/>
    <cellStyle name="Normal 2 4 3" xfId="164" xr:uid="{00000000-0005-0000-0000-000012000000}"/>
    <cellStyle name="Normal 2 4 3 2" xfId="11429" xr:uid="{00000000-0005-0000-0000-000086240000}"/>
    <cellStyle name="Normal 2 4 3 3" xfId="20707" xr:uid="{1BFC4D05-55B4-4A02-9B6A-3DE5F559F46A}"/>
    <cellStyle name="Normal 2 4 3 3 2" xfId="35708" xr:uid="{2B02D37E-DCA9-4A7F-A0B1-55423744C544}"/>
    <cellStyle name="Normal 2 4 3 4" xfId="28011" xr:uid="{F5174B9A-5341-4E4E-B29D-19B5CB9B54D8}"/>
    <cellStyle name="Normal 2 4 4" xfId="1320" xr:uid="{00000000-0005-0000-0000-0000C0040000}"/>
    <cellStyle name="Normal 2 4 4 2" xfId="11431" xr:uid="{00000000-0005-0000-0000-000088240000}"/>
    <cellStyle name="Normal 2 4 4 3" xfId="11432" xr:uid="{00000000-0005-0000-0000-000089240000}"/>
    <cellStyle name="Normal 2 4 4 4" xfId="11430" xr:uid="{00000000-0005-0000-0000-000087240000}"/>
    <cellStyle name="Normal 2 4 5" xfId="20637" xr:uid="{D00EE245-4442-4564-BB8A-04508C93C522}"/>
    <cellStyle name="Normal 2 4 5 2" xfId="35638" xr:uid="{04F41DFB-2208-463B-96B5-B57E3340950C}"/>
    <cellStyle name="Normal 2 4 6" xfId="27941" xr:uid="{E4C1B404-5426-4107-9839-0FCF93235D48}"/>
    <cellStyle name="Normal 2 4_App b.3 Unspent_" xfId="1322" xr:uid="{00000000-0005-0000-0000-0000C2040000}"/>
    <cellStyle name="Normal 2 40" xfId="1323" xr:uid="{00000000-0005-0000-0000-0000C3040000}"/>
    <cellStyle name="Normal 2 40 2" xfId="11433" xr:uid="{00000000-0005-0000-0000-00008B240000}"/>
    <cellStyle name="Normal 2 41" xfId="1324" xr:uid="{00000000-0005-0000-0000-0000C4040000}"/>
    <cellStyle name="Normal 2 41 2" xfId="11434" xr:uid="{00000000-0005-0000-0000-00008D240000}"/>
    <cellStyle name="Normal 2 42" xfId="1325" xr:uid="{00000000-0005-0000-0000-0000C5040000}"/>
    <cellStyle name="Normal 2 42 2" xfId="11435" xr:uid="{00000000-0005-0000-0000-00008F240000}"/>
    <cellStyle name="Normal 2 43" xfId="1326" xr:uid="{00000000-0005-0000-0000-0000C6040000}"/>
    <cellStyle name="Normal 2 43 2" xfId="11436" xr:uid="{00000000-0005-0000-0000-000091240000}"/>
    <cellStyle name="Normal 2 44" xfId="1327" xr:uid="{00000000-0005-0000-0000-0000C7040000}"/>
    <cellStyle name="Normal 2 44 2" xfId="11437" xr:uid="{00000000-0005-0000-0000-000093240000}"/>
    <cellStyle name="Normal 2 45" xfId="1328" xr:uid="{00000000-0005-0000-0000-0000C8040000}"/>
    <cellStyle name="Normal 2 45 2" xfId="11438" xr:uid="{00000000-0005-0000-0000-000095240000}"/>
    <cellStyle name="Normal 2 46" xfId="1329" xr:uid="{00000000-0005-0000-0000-0000C9040000}"/>
    <cellStyle name="Normal 2 46 2" xfId="11439" xr:uid="{00000000-0005-0000-0000-000097240000}"/>
    <cellStyle name="Normal 2 47" xfId="1330" xr:uid="{00000000-0005-0000-0000-0000CA040000}"/>
    <cellStyle name="Normal 2 47 2" xfId="11440" xr:uid="{00000000-0005-0000-0000-000099240000}"/>
    <cellStyle name="Normal 2 48" xfId="1331" xr:uid="{00000000-0005-0000-0000-0000CB040000}"/>
    <cellStyle name="Normal 2 48 2" xfId="11441" xr:uid="{00000000-0005-0000-0000-00009B240000}"/>
    <cellStyle name="Normal 2 49" xfId="1332" xr:uid="{00000000-0005-0000-0000-0000CC040000}"/>
    <cellStyle name="Normal 2 49 2" xfId="11442" xr:uid="{00000000-0005-0000-0000-00009D240000}"/>
    <cellStyle name="Normal 2 5" xfId="106" xr:uid="{00000000-0005-0000-0000-00000E000000}"/>
    <cellStyle name="Normal 2 5 10" xfId="1334" xr:uid="{00000000-0005-0000-0000-0000CE040000}"/>
    <cellStyle name="Normal 2 5 10 2" xfId="11443" xr:uid="{00000000-0005-0000-0000-0000A0240000}"/>
    <cellStyle name="Normal 2 5 11" xfId="1335" xr:uid="{00000000-0005-0000-0000-0000CF040000}"/>
    <cellStyle name="Normal 2 5 11 2" xfId="11444" xr:uid="{00000000-0005-0000-0000-0000A2240000}"/>
    <cellStyle name="Normal 2 5 12" xfId="1336" xr:uid="{00000000-0005-0000-0000-0000D0040000}"/>
    <cellStyle name="Normal 2 5 12 2" xfId="11445" xr:uid="{00000000-0005-0000-0000-0000A4240000}"/>
    <cellStyle name="Normal 2 5 13" xfId="1337" xr:uid="{00000000-0005-0000-0000-0000D1040000}"/>
    <cellStyle name="Normal 2 5 13 2" xfId="11446" xr:uid="{00000000-0005-0000-0000-0000A6240000}"/>
    <cellStyle name="Normal 2 5 14" xfId="1338" xr:uid="{00000000-0005-0000-0000-0000D2040000}"/>
    <cellStyle name="Normal 2 5 14 2" xfId="11447" xr:uid="{00000000-0005-0000-0000-0000A8240000}"/>
    <cellStyle name="Normal 2 5 15" xfId="1339" xr:uid="{00000000-0005-0000-0000-0000D3040000}"/>
    <cellStyle name="Normal 2 5 15 2" xfId="11448" xr:uid="{00000000-0005-0000-0000-0000AA240000}"/>
    <cellStyle name="Normal 2 5 16" xfId="1340" xr:uid="{00000000-0005-0000-0000-0000D4040000}"/>
    <cellStyle name="Normal 2 5 16 2" xfId="11449" xr:uid="{00000000-0005-0000-0000-0000AC240000}"/>
    <cellStyle name="Normal 2 5 17" xfId="1341" xr:uid="{00000000-0005-0000-0000-0000D5040000}"/>
    <cellStyle name="Normal 2 5 17 2" xfId="11450" xr:uid="{00000000-0005-0000-0000-0000AE240000}"/>
    <cellStyle name="Normal 2 5 18" xfId="1342" xr:uid="{00000000-0005-0000-0000-0000D6040000}"/>
    <cellStyle name="Normal 2 5 18 2" xfId="11451" xr:uid="{00000000-0005-0000-0000-0000B0240000}"/>
    <cellStyle name="Normal 2 5 19" xfId="1343" xr:uid="{00000000-0005-0000-0000-0000D7040000}"/>
    <cellStyle name="Normal 2 5 19 2" xfId="11452" xr:uid="{00000000-0005-0000-0000-0000B2240000}"/>
    <cellStyle name="Normal 2 5 2" xfId="1344" xr:uid="{00000000-0005-0000-0000-0000D8040000}"/>
    <cellStyle name="Normal 2 5 2 10" xfId="1345" xr:uid="{00000000-0005-0000-0000-0000D9040000}"/>
    <cellStyle name="Normal 2 5 2 10 2" xfId="11453" xr:uid="{00000000-0005-0000-0000-0000B5240000}"/>
    <cellStyle name="Normal 2 5 2 11" xfId="1346" xr:uid="{00000000-0005-0000-0000-0000DA040000}"/>
    <cellStyle name="Normal 2 5 2 11 2" xfId="11454" xr:uid="{00000000-0005-0000-0000-0000B7240000}"/>
    <cellStyle name="Normal 2 5 2 12" xfId="1347" xr:uid="{00000000-0005-0000-0000-0000DB040000}"/>
    <cellStyle name="Normal 2 5 2 12 2" xfId="11455" xr:uid="{00000000-0005-0000-0000-0000B9240000}"/>
    <cellStyle name="Normal 2 5 2 13" xfId="1348" xr:uid="{00000000-0005-0000-0000-0000DC040000}"/>
    <cellStyle name="Normal 2 5 2 13 2" xfId="11456" xr:uid="{00000000-0005-0000-0000-0000BB240000}"/>
    <cellStyle name="Normal 2 5 2 14" xfId="1349" xr:uid="{00000000-0005-0000-0000-0000DD040000}"/>
    <cellStyle name="Normal 2 5 2 14 2" xfId="11457" xr:uid="{00000000-0005-0000-0000-0000BD240000}"/>
    <cellStyle name="Normal 2 5 2 15" xfId="1350" xr:uid="{00000000-0005-0000-0000-0000DE040000}"/>
    <cellStyle name="Normal 2 5 2 15 2" xfId="11458" xr:uid="{00000000-0005-0000-0000-0000BF240000}"/>
    <cellStyle name="Normal 2 5 2 16" xfId="1351" xr:uid="{00000000-0005-0000-0000-0000DF040000}"/>
    <cellStyle name="Normal 2 5 2 16 2" xfId="11459" xr:uid="{00000000-0005-0000-0000-0000C1240000}"/>
    <cellStyle name="Normal 2 5 2 17" xfId="1352" xr:uid="{00000000-0005-0000-0000-0000E0040000}"/>
    <cellStyle name="Normal 2 5 2 17 2" xfId="11460" xr:uid="{00000000-0005-0000-0000-0000C3240000}"/>
    <cellStyle name="Normal 2 5 2 18" xfId="1353" xr:uid="{00000000-0005-0000-0000-0000E1040000}"/>
    <cellStyle name="Normal 2 5 2 18 2" xfId="11461" xr:uid="{00000000-0005-0000-0000-0000C5240000}"/>
    <cellStyle name="Normal 2 5 2 19" xfId="1354" xr:uid="{00000000-0005-0000-0000-0000E2040000}"/>
    <cellStyle name="Normal 2 5 2 19 2" xfId="11462" xr:uid="{00000000-0005-0000-0000-0000C7240000}"/>
    <cellStyle name="Normal 2 5 2 2" xfId="1355" xr:uid="{00000000-0005-0000-0000-0000E3040000}"/>
    <cellStyle name="Normal 2 5 2 2 10" xfId="1356" xr:uid="{00000000-0005-0000-0000-0000E4040000}"/>
    <cellStyle name="Normal 2 5 2 2 10 2" xfId="11463" xr:uid="{00000000-0005-0000-0000-0000CA240000}"/>
    <cellStyle name="Normal 2 5 2 2 11" xfId="1357" xr:uid="{00000000-0005-0000-0000-0000E5040000}"/>
    <cellStyle name="Normal 2 5 2 2 11 2" xfId="11464" xr:uid="{00000000-0005-0000-0000-0000CC240000}"/>
    <cellStyle name="Normal 2 5 2 2 12" xfId="1358" xr:uid="{00000000-0005-0000-0000-0000E6040000}"/>
    <cellStyle name="Normal 2 5 2 2 12 2" xfId="11465" xr:uid="{00000000-0005-0000-0000-0000CE240000}"/>
    <cellStyle name="Normal 2 5 2 2 13" xfId="1359" xr:uid="{00000000-0005-0000-0000-0000E7040000}"/>
    <cellStyle name="Normal 2 5 2 2 13 2" xfId="11466" xr:uid="{00000000-0005-0000-0000-0000D0240000}"/>
    <cellStyle name="Normal 2 5 2 2 14" xfId="1360" xr:uid="{00000000-0005-0000-0000-0000E8040000}"/>
    <cellStyle name="Normal 2 5 2 2 14 2" xfId="11467" xr:uid="{00000000-0005-0000-0000-0000D2240000}"/>
    <cellStyle name="Normal 2 5 2 2 15" xfId="1361" xr:uid="{00000000-0005-0000-0000-0000E9040000}"/>
    <cellStyle name="Normal 2 5 2 2 15 2" xfId="11468" xr:uid="{00000000-0005-0000-0000-0000D4240000}"/>
    <cellStyle name="Normal 2 5 2 2 16" xfId="1362" xr:uid="{00000000-0005-0000-0000-0000EA040000}"/>
    <cellStyle name="Normal 2 5 2 2 16 2" xfId="11469" xr:uid="{00000000-0005-0000-0000-0000D6240000}"/>
    <cellStyle name="Normal 2 5 2 2 17" xfId="1363" xr:uid="{00000000-0005-0000-0000-0000EB040000}"/>
    <cellStyle name="Normal 2 5 2 2 17 2" xfId="11470" xr:uid="{00000000-0005-0000-0000-0000D8240000}"/>
    <cellStyle name="Normal 2 5 2 2 18" xfId="1364" xr:uid="{00000000-0005-0000-0000-0000EC040000}"/>
    <cellStyle name="Normal 2 5 2 2 18 2" xfId="11471" xr:uid="{00000000-0005-0000-0000-0000DA240000}"/>
    <cellStyle name="Normal 2 5 2 2 19" xfId="1365" xr:uid="{00000000-0005-0000-0000-0000ED040000}"/>
    <cellStyle name="Normal 2 5 2 2 19 2" xfId="11472" xr:uid="{00000000-0005-0000-0000-0000DC240000}"/>
    <cellStyle name="Normal 2 5 2 2 2" xfId="1366" xr:uid="{00000000-0005-0000-0000-0000EE040000}"/>
    <cellStyle name="Normal 2 5 2 2 2 2" xfId="11473" xr:uid="{00000000-0005-0000-0000-0000DE240000}"/>
    <cellStyle name="Normal 2 5 2 2 20" xfId="1367" xr:uid="{00000000-0005-0000-0000-0000EF040000}"/>
    <cellStyle name="Normal 2 5 2 2 20 2" xfId="11474" xr:uid="{00000000-0005-0000-0000-0000E0240000}"/>
    <cellStyle name="Normal 2 5 2 2 21" xfId="1368" xr:uid="{00000000-0005-0000-0000-0000F0040000}"/>
    <cellStyle name="Normal 2 5 2 2 21 2" xfId="11475" xr:uid="{00000000-0005-0000-0000-0000E2240000}"/>
    <cellStyle name="Normal 2 5 2 2 22" xfId="1369" xr:uid="{00000000-0005-0000-0000-0000F1040000}"/>
    <cellStyle name="Normal 2 5 2 2 22 2" xfId="11476" xr:uid="{00000000-0005-0000-0000-0000E4240000}"/>
    <cellStyle name="Normal 2 5 2 2 23" xfId="1370" xr:uid="{00000000-0005-0000-0000-0000F2040000}"/>
    <cellStyle name="Normal 2 5 2 2 23 2" xfId="11477" xr:uid="{00000000-0005-0000-0000-0000E6240000}"/>
    <cellStyle name="Normal 2 5 2 2 24" xfId="1371" xr:uid="{00000000-0005-0000-0000-0000F3040000}"/>
    <cellStyle name="Normal 2 5 2 2 24 2" xfId="11478" xr:uid="{00000000-0005-0000-0000-0000E8240000}"/>
    <cellStyle name="Normal 2 5 2 2 25" xfId="1372" xr:uid="{00000000-0005-0000-0000-0000F4040000}"/>
    <cellStyle name="Normal 2 5 2 2 25 2" xfId="11479" xr:uid="{00000000-0005-0000-0000-0000EA240000}"/>
    <cellStyle name="Normal 2 5 2 2 26" xfId="1373" xr:uid="{00000000-0005-0000-0000-0000F5040000}"/>
    <cellStyle name="Normal 2 5 2 2 26 2" xfId="11480" xr:uid="{00000000-0005-0000-0000-0000EC240000}"/>
    <cellStyle name="Normal 2 5 2 2 27" xfId="1374" xr:uid="{00000000-0005-0000-0000-0000F6040000}"/>
    <cellStyle name="Normal 2 5 2 2 27 2" xfId="11481" xr:uid="{00000000-0005-0000-0000-0000EE240000}"/>
    <cellStyle name="Normal 2 5 2 2 28" xfId="1375" xr:uid="{00000000-0005-0000-0000-0000F7040000}"/>
    <cellStyle name="Normal 2 5 2 2 28 2" xfId="11482" xr:uid="{00000000-0005-0000-0000-0000F0240000}"/>
    <cellStyle name="Normal 2 5 2 2 29" xfId="1376" xr:uid="{00000000-0005-0000-0000-0000F8040000}"/>
    <cellStyle name="Normal 2 5 2 2 29 2" xfId="11483" xr:uid="{00000000-0005-0000-0000-0000F2240000}"/>
    <cellStyle name="Normal 2 5 2 2 3" xfId="1377" xr:uid="{00000000-0005-0000-0000-0000F9040000}"/>
    <cellStyle name="Normal 2 5 2 2 3 2" xfId="11484" xr:uid="{00000000-0005-0000-0000-0000F4240000}"/>
    <cellStyle name="Normal 2 5 2 2 30" xfId="1378" xr:uid="{00000000-0005-0000-0000-0000FA040000}"/>
    <cellStyle name="Normal 2 5 2 2 30 2" xfId="11485" xr:uid="{00000000-0005-0000-0000-0000F6240000}"/>
    <cellStyle name="Normal 2 5 2 2 31" xfId="1379" xr:uid="{00000000-0005-0000-0000-0000FB040000}"/>
    <cellStyle name="Normal 2 5 2 2 31 2" xfId="11486" xr:uid="{00000000-0005-0000-0000-0000F8240000}"/>
    <cellStyle name="Normal 2 5 2 2 32" xfId="1380" xr:uid="{00000000-0005-0000-0000-0000FC040000}"/>
    <cellStyle name="Normal 2 5 2 2 32 2" xfId="11487" xr:uid="{00000000-0005-0000-0000-0000FA240000}"/>
    <cellStyle name="Normal 2 5 2 2 33" xfId="1381" xr:uid="{00000000-0005-0000-0000-0000FD040000}"/>
    <cellStyle name="Normal 2 5 2 2 33 2" xfId="11488" xr:uid="{00000000-0005-0000-0000-0000FC240000}"/>
    <cellStyle name="Normal 2 5 2 2 34" xfId="1382" xr:uid="{00000000-0005-0000-0000-0000FE040000}"/>
    <cellStyle name="Normal 2 5 2 2 34 2" xfId="11489" xr:uid="{00000000-0005-0000-0000-0000FE240000}"/>
    <cellStyle name="Normal 2 5 2 2 35" xfId="1383" xr:uid="{00000000-0005-0000-0000-0000FF040000}"/>
    <cellStyle name="Normal 2 5 2 2 35 2" xfId="11490" xr:uid="{00000000-0005-0000-0000-000000250000}"/>
    <cellStyle name="Normal 2 5 2 2 36" xfId="1384" xr:uid="{00000000-0005-0000-0000-000000050000}"/>
    <cellStyle name="Normal 2 5 2 2 36 2" xfId="11491" xr:uid="{00000000-0005-0000-0000-000002250000}"/>
    <cellStyle name="Normal 2 5 2 2 37" xfId="1385" xr:uid="{00000000-0005-0000-0000-000001050000}"/>
    <cellStyle name="Normal 2 5 2 2 37 2" xfId="11492" xr:uid="{00000000-0005-0000-0000-000004250000}"/>
    <cellStyle name="Normal 2 5 2 2 38" xfId="1386" xr:uid="{00000000-0005-0000-0000-000002050000}"/>
    <cellStyle name="Normal 2 5 2 2 38 2" xfId="11493" xr:uid="{00000000-0005-0000-0000-000006250000}"/>
    <cellStyle name="Normal 2 5 2 2 39" xfId="1387" xr:uid="{00000000-0005-0000-0000-000003050000}"/>
    <cellStyle name="Normal 2 5 2 2 39 2" xfId="11494" xr:uid="{00000000-0005-0000-0000-000008250000}"/>
    <cellStyle name="Normal 2 5 2 2 4" xfId="1388" xr:uid="{00000000-0005-0000-0000-000004050000}"/>
    <cellStyle name="Normal 2 5 2 2 4 2" xfId="11495" xr:uid="{00000000-0005-0000-0000-00000A250000}"/>
    <cellStyle name="Normal 2 5 2 2 40" xfId="1389" xr:uid="{00000000-0005-0000-0000-000005050000}"/>
    <cellStyle name="Normal 2 5 2 2 40 2" xfId="11496" xr:uid="{00000000-0005-0000-0000-00000C250000}"/>
    <cellStyle name="Normal 2 5 2 2 41" xfId="1390" xr:uid="{00000000-0005-0000-0000-000006050000}"/>
    <cellStyle name="Normal 2 5 2 2 41 2" xfId="11497" xr:uid="{00000000-0005-0000-0000-00000E250000}"/>
    <cellStyle name="Normal 2 5 2 2 42" xfId="1391" xr:uid="{00000000-0005-0000-0000-000007050000}"/>
    <cellStyle name="Normal 2 5 2 2 42 2" xfId="11498" xr:uid="{00000000-0005-0000-0000-000010250000}"/>
    <cellStyle name="Normal 2 5 2 2 43" xfId="1392" xr:uid="{00000000-0005-0000-0000-000008050000}"/>
    <cellStyle name="Normal 2 5 2 2 43 2" xfId="11499" xr:uid="{00000000-0005-0000-0000-000012250000}"/>
    <cellStyle name="Normal 2 5 2 2 44" xfId="1393" xr:uid="{00000000-0005-0000-0000-000009050000}"/>
    <cellStyle name="Normal 2 5 2 2 44 2" xfId="11500" xr:uid="{00000000-0005-0000-0000-000014250000}"/>
    <cellStyle name="Normal 2 5 2 2 45" xfId="1394" xr:uid="{00000000-0005-0000-0000-00000A050000}"/>
    <cellStyle name="Normal 2 5 2 2 45 2" xfId="11501" xr:uid="{00000000-0005-0000-0000-000016250000}"/>
    <cellStyle name="Normal 2 5 2 2 46" xfId="1395" xr:uid="{00000000-0005-0000-0000-00000B050000}"/>
    <cellStyle name="Normal 2 5 2 2 46 2" xfId="11502" xr:uid="{00000000-0005-0000-0000-000018250000}"/>
    <cellStyle name="Normal 2 5 2 2 47" xfId="1396" xr:uid="{00000000-0005-0000-0000-00000C050000}"/>
    <cellStyle name="Normal 2 5 2 2 47 2" xfId="11503" xr:uid="{00000000-0005-0000-0000-00001A250000}"/>
    <cellStyle name="Normal 2 5 2 2 48" xfId="1397" xr:uid="{00000000-0005-0000-0000-00000D050000}"/>
    <cellStyle name="Normal 2 5 2 2 48 2" xfId="11504" xr:uid="{00000000-0005-0000-0000-00001C250000}"/>
    <cellStyle name="Normal 2 5 2 2 49" xfId="1398" xr:uid="{00000000-0005-0000-0000-00000E050000}"/>
    <cellStyle name="Normal 2 5 2 2 49 2" xfId="11505" xr:uid="{00000000-0005-0000-0000-00001E250000}"/>
    <cellStyle name="Normal 2 5 2 2 5" xfId="1399" xr:uid="{00000000-0005-0000-0000-00000F050000}"/>
    <cellStyle name="Normal 2 5 2 2 5 2" xfId="11506" xr:uid="{00000000-0005-0000-0000-000020250000}"/>
    <cellStyle name="Normal 2 5 2 2 50" xfId="1400" xr:uid="{00000000-0005-0000-0000-000010050000}"/>
    <cellStyle name="Normal 2 5 2 2 50 2" xfId="11507" xr:uid="{00000000-0005-0000-0000-000022250000}"/>
    <cellStyle name="Normal 2 5 2 2 51" xfId="1401" xr:uid="{00000000-0005-0000-0000-000011050000}"/>
    <cellStyle name="Normal 2 5 2 2 51 2" xfId="11508" xr:uid="{00000000-0005-0000-0000-000024250000}"/>
    <cellStyle name="Normal 2 5 2 2 52" xfId="1402" xr:uid="{00000000-0005-0000-0000-000012050000}"/>
    <cellStyle name="Normal 2 5 2 2 52 2" xfId="11509" xr:uid="{00000000-0005-0000-0000-000026250000}"/>
    <cellStyle name="Normal 2 5 2 2 53" xfId="1403" xr:uid="{00000000-0005-0000-0000-000013050000}"/>
    <cellStyle name="Normal 2 5 2 2 53 2" xfId="11510" xr:uid="{00000000-0005-0000-0000-000028250000}"/>
    <cellStyle name="Normal 2 5 2 2 54" xfId="1404" xr:uid="{00000000-0005-0000-0000-000014050000}"/>
    <cellStyle name="Normal 2 5 2 2 54 2" xfId="11511" xr:uid="{00000000-0005-0000-0000-00002A250000}"/>
    <cellStyle name="Normal 2 5 2 2 55" xfId="1405" xr:uid="{00000000-0005-0000-0000-000015050000}"/>
    <cellStyle name="Normal 2 5 2 2 55 2" xfId="11512" xr:uid="{00000000-0005-0000-0000-00002C250000}"/>
    <cellStyle name="Normal 2 5 2 2 56" xfId="11513" xr:uid="{00000000-0005-0000-0000-00002D250000}"/>
    <cellStyle name="Normal 2 5 2 2 6" xfId="1406" xr:uid="{00000000-0005-0000-0000-000016050000}"/>
    <cellStyle name="Normal 2 5 2 2 6 2" xfId="11514" xr:uid="{00000000-0005-0000-0000-00002F250000}"/>
    <cellStyle name="Normal 2 5 2 2 7" xfId="1407" xr:uid="{00000000-0005-0000-0000-000017050000}"/>
    <cellStyle name="Normal 2 5 2 2 7 2" xfId="11515" xr:uid="{00000000-0005-0000-0000-000031250000}"/>
    <cellStyle name="Normal 2 5 2 2 8" xfId="1408" xr:uid="{00000000-0005-0000-0000-000018050000}"/>
    <cellStyle name="Normal 2 5 2 2 8 2" xfId="11516" xr:uid="{00000000-0005-0000-0000-000033250000}"/>
    <cellStyle name="Normal 2 5 2 2 9" xfId="1409" xr:uid="{00000000-0005-0000-0000-000019050000}"/>
    <cellStyle name="Normal 2 5 2 2 9 2" xfId="11517" xr:uid="{00000000-0005-0000-0000-000035250000}"/>
    <cellStyle name="Normal 2 5 2 20" xfId="1410" xr:uid="{00000000-0005-0000-0000-00001A050000}"/>
    <cellStyle name="Normal 2 5 2 20 2" xfId="11518" xr:uid="{00000000-0005-0000-0000-000037250000}"/>
    <cellStyle name="Normal 2 5 2 21" xfId="1411" xr:uid="{00000000-0005-0000-0000-00001B050000}"/>
    <cellStyle name="Normal 2 5 2 21 2" xfId="11519" xr:uid="{00000000-0005-0000-0000-000039250000}"/>
    <cellStyle name="Normal 2 5 2 22" xfId="1412" xr:uid="{00000000-0005-0000-0000-00001C050000}"/>
    <cellStyle name="Normal 2 5 2 22 2" xfId="11520" xr:uid="{00000000-0005-0000-0000-00003B250000}"/>
    <cellStyle name="Normal 2 5 2 23" xfId="1413" xr:uid="{00000000-0005-0000-0000-00001D050000}"/>
    <cellStyle name="Normal 2 5 2 23 2" xfId="11521" xr:uid="{00000000-0005-0000-0000-00003D250000}"/>
    <cellStyle name="Normal 2 5 2 24" xfId="1414" xr:uid="{00000000-0005-0000-0000-00001E050000}"/>
    <cellStyle name="Normal 2 5 2 24 2" xfId="11522" xr:uid="{00000000-0005-0000-0000-00003F250000}"/>
    <cellStyle name="Normal 2 5 2 25" xfId="1415" xr:uid="{00000000-0005-0000-0000-00001F050000}"/>
    <cellStyle name="Normal 2 5 2 25 2" xfId="11523" xr:uid="{00000000-0005-0000-0000-000041250000}"/>
    <cellStyle name="Normal 2 5 2 26" xfId="1416" xr:uid="{00000000-0005-0000-0000-000020050000}"/>
    <cellStyle name="Normal 2 5 2 26 2" xfId="11524" xr:uid="{00000000-0005-0000-0000-000043250000}"/>
    <cellStyle name="Normal 2 5 2 27" xfId="1417" xr:uid="{00000000-0005-0000-0000-000021050000}"/>
    <cellStyle name="Normal 2 5 2 27 2" xfId="11525" xr:uid="{00000000-0005-0000-0000-000045250000}"/>
    <cellStyle name="Normal 2 5 2 28" xfId="1418" xr:uid="{00000000-0005-0000-0000-000022050000}"/>
    <cellStyle name="Normal 2 5 2 28 2" xfId="11526" xr:uid="{00000000-0005-0000-0000-000047250000}"/>
    <cellStyle name="Normal 2 5 2 29" xfId="1419" xr:uid="{00000000-0005-0000-0000-000023050000}"/>
    <cellStyle name="Normal 2 5 2 29 2" xfId="11527" xr:uid="{00000000-0005-0000-0000-000049250000}"/>
    <cellStyle name="Normal 2 5 2 3" xfId="1420" xr:uid="{00000000-0005-0000-0000-000024050000}"/>
    <cellStyle name="Normal 2 5 2 3 2" xfId="11528" xr:uid="{00000000-0005-0000-0000-00004B250000}"/>
    <cellStyle name="Normal 2 5 2 30" xfId="1421" xr:uid="{00000000-0005-0000-0000-000025050000}"/>
    <cellStyle name="Normal 2 5 2 30 2" xfId="11529" xr:uid="{00000000-0005-0000-0000-00004D250000}"/>
    <cellStyle name="Normal 2 5 2 31" xfId="1422" xr:uid="{00000000-0005-0000-0000-000026050000}"/>
    <cellStyle name="Normal 2 5 2 31 2" xfId="11530" xr:uid="{00000000-0005-0000-0000-00004F250000}"/>
    <cellStyle name="Normal 2 5 2 32" xfId="1423" xr:uid="{00000000-0005-0000-0000-000027050000}"/>
    <cellStyle name="Normal 2 5 2 32 2" xfId="11531" xr:uid="{00000000-0005-0000-0000-000051250000}"/>
    <cellStyle name="Normal 2 5 2 33" xfId="1424" xr:uid="{00000000-0005-0000-0000-000028050000}"/>
    <cellStyle name="Normal 2 5 2 33 2" xfId="11532" xr:uid="{00000000-0005-0000-0000-000053250000}"/>
    <cellStyle name="Normal 2 5 2 34" xfId="11533" xr:uid="{00000000-0005-0000-0000-000054250000}"/>
    <cellStyle name="Normal 2 5 2 4" xfId="1425" xr:uid="{00000000-0005-0000-0000-000029050000}"/>
    <cellStyle name="Normal 2 5 2 4 2" xfId="11534" xr:uid="{00000000-0005-0000-0000-000056250000}"/>
    <cellStyle name="Normal 2 5 2 5" xfId="1426" xr:uid="{00000000-0005-0000-0000-00002A050000}"/>
    <cellStyle name="Normal 2 5 2 5 2" xfId="11535" xr:uid="{00000000-0005-0000-0000-000058250000}"/>
    <cellStyle name="Normal 2 5 2 6" xfId="1427" xr:uid="{00000000-0005-0000-0000-00002B050000}"/>
    <cellStyle name="Normal 2 5 2 6 2" xfId="11536" xr:uid="{00000000-0005-0000-0000-00005A250000}"/>
    <cellStyle name="Normal 2 5 2 7" xfId="1428" xr:uid="{00000000-0005-0000-0000-00002C050000}"/>
    <cellStyle name="Normal 2 5 2 7 2" xfId="11537" xr:uid="{00000000-0005-0000-0000-00005C250000}"/>
    <cellStyle name="Normal 2 5 2 8" xfId="1429" xr:uid="{00000000-0005-0000-0000-00002D050000}"/>
    <cellStyle name="Normal 2 5 2 8 2" xfId="11538" xr:uid="{00000000-0005-0000-0000-00005E250000}"/>
    <cellStyle name="Normal 2 5 2 9" xfId="1430" xr:uid="{00000000-0005-0000-0000-00002E050000}"/>
    <cellStyle name="Normal 2 5 2 9 2" xfId="11539" xr:uid="{00000000-0005-0000-0000-000060250000}"/>
    <cellStyle name="Normal 2 5 20" xfId="1431" xr:uid="{00000000-0005-0000-0000-00002F050000}"/>
    <cellStyle name="Normal 2 5 20 2" xfId="11540" xr:uid="{00000000-0005-0000-0000-000062250000}"/>
    <cellStyle name="Normal 2 5 21" xfId="1432" xr:uid="{00000000-0005-0000-0000-000030050000}"/>
    <cellStyle name="Normal 2 5 21 2" xfId="11541" xr:uid="{00000000-0005-0000-0000-000064250000}"/>
    <cellStyle name="Normal 2 5 22" xfId="1433" xr:uid="{00000000-0005-0000-0000-000031050000}"/>
    <cellStyle name="Normal 2 5 22 2" xfId="11542" xr:uid="{00000000-0005-0000-0000-000066250000}"/>
    <cellStyle name="Normal 2 5 23" xfId="1434" xr:uid="{00000000-0005-0000-0000-000032050000}"/>
    <cellStyle name="Normal 2 5 23 2" xfId="11543" xr:uid="{00000000-0005-0000-0000-000068250000}"/>
    <cellStyle name="Normal 2 5 24" xfId="1435" xr:uid="{00000000-0005-0000-0000-000033050000}"/>
    <cellStyle name="Normal 2 5 24 2" xfId="11544" xr:uid="{00000000-0005-0000-0000-00006A250000}"/>
    <cellStyle name="Normal 2 5 25" xfId="1436" xr:uid="{00000000-0005-0000-0000-000034050000}"/>
    <cellStyle name="Normal 2 5 25 2" xfId="11545" xr:uid="{00000000-0005-0000-0000-00006C250000}"/>
    <cellStyle name="Normal 2 5 26" xfId="1437" xr:uid="{00000000-0005-0000-0000-000035050000}"/>
    <cellStyle name="Normal 2 5 26 2" xfId="11546" xr:uid="{00000000-0005-0000-0000-00006E250000}"/>
    <cellStyle name="Normal 2 5 27" xfId="1438" xr:uid="{00000000-0005-0000-0000-000036050000}"/>
    <cellStyle name="Normal 2 5 27 2" xfId="11547" xr:uid="{00000000-0005-0000-0000-000070250000}"/>
    <cellStyle name="Normal 2 5 28" xfId="1439" xr:uid="{00000000-0005-0000-0000-000037050000}"/>
    <cellStyle name="Normal 2 5 28 2" xfId="11548" xr:uid="{00000000-0005-0000-0000-000072250000}"/>
    <cellStyle name="Normal 2 5 29" xfId="1440" xr:uid="{00000000-0005-0000-0000-000038050000}"/>
    <cellStyle name="Normal 2 5 29 2" xfId="11549" xr:uid="{00000000-0005-0000-0000-000074250000}"/>
    <cellStyle name="Normal 2 5 3" xfId="1441" xr:uid="{00000000-0005-0000-0000-000039050000}"/>
    <cellStyle name="Normal 2 5 3 2" xfId="11550" xr:uid="{00000000-0005-0000-0000-000076250000}"/>
    <cellStyle name="Normal 2 5 30" xfId="1442" xr:uid="{00000000-0005-0000-0000-00003A050000}"/>
    <cellStyle name="Normal 2 5 30 2" xfId="11551" xr:uid="{00000000-0005-0000-0000-000078250000}"/>
    <cellStyle name="Normal 2 5 31" xfId="1443" xr:uid="{00000000-0005-0000-0000-00003B050000}"/>
    <cellStyle name="Normal 2 5 31 2" xfId="11552" xr:uid="{00000000-0005-0000-0000-00007A250000}"/>
    <cellStyle name="Normal 2 5 32" xfId="1444" xr:uid="{00000000-0005-0000-0000-00003C050000}"/>
    <cellStyle name="Normal 2 5 32 2" xfId="11553" xr:uid="{00000000-0005-0000-0000-00007C250000}"/>
    <cellStyle name="Normal 2 5 33" xfId="1445" xr:uid="{00000000-0005-0000-0000-00003D050000}"/>
    <cellStyle name="Normal 2 5 33 2" xfId="11554" xr:uid="{00000000-0005-0000-0000-00007E250000}"/>
    <cellStyle name="Normal 2 5 34" xfId="1446" xr:uid="{00000000-0005-0000-0000-00003E050000}"/>
    <cellStyle name="Normal 2 5 34 2" xfId="11555" xr:uid="{00000000-0005-0000-0000-000080250000}"/>
    <cellStyle name="Normal 2 5 35" xfId="1447" xr:uid="{00000000-0005-0000-0000-00003F050000}"/>
    <cellStyle name="Normal 2 5 35 2" xfId="11556" xr:uid="{00000000-0005-0000-0000-000082250000}"/>
    <cellStyle name="Normal 2 5 36" xfId="1448" xr:uid="{00000000-0005-0000-0000-000040050000}"/>
    <cellStyle name="Normal 2 5 36 2" xfId="11557" xr:uid="{00000000-0005-0000-0000-000084250000}"/>
    <cellStyle name="Normal 2 5 37" xfId="1449" xr:uid="{00000000-0005-0000-0000-000041050000}"/>
    <cellStyle name="Normal 2 5 37 2" xfId="11558" xr:uid="{00000000-0005-0000-0000-000086250000}"/>
    <cellStyle name="Normal 2 5 38" xfId="1450" xr:uid="{00000000-0005-0000-0000-000042050000}"/>
    <cellStyle name="Normal 2 5 38 2" xfId="11559" xr:uid="{00000000-0005-0000-0000-000088250000}"/>
    <cellStyle name="Normal 2 5 39" xfId="1451" xr:uid="{00000000-0005-0000-0000-000043050000}"/>
    <cellStyle name="Normal 2 5 39 2" xfId="11560" xr:uid="{00000000-0005-0000-0000-00008A250000}"/>
    <cellStyle name="Normal 2 5 4" xfId="1452" xr:uid="{00000000-0005-0000-0000-000044050000}"/>
    <cellStyle name="Normal 2 5 4 2" xfId="11561" xr:uid="{00000000-0005-0000-0000-00008C250000}"/>
    <cellStyle name="Normal 2 5 40" xfId="1453" xr:uid="{00000000-0005-0000-0000-000045050000}"/>
    <cellStyle name="Normal 2 5 40 2" xfId="11562" xr:uid="{00000000-0005-0000-0000-00008E250000}"/>
    <cellStyle name="Normal 2 5 41" xfId="1454" xr:uid="{00000000-0005-0000-0000-000046050000}"/>
    <cellStyle name="Normal 2 5 41 2" xfId="11563" xr:uid="{00000000-0005-0000-0000-000090250000}"/>
    <cellStyle name="Normal 2 5 42" xfId="1455" xr:uid="{00000000-0005-0000-0000-000047050000}"/>
    <cellStyle name="Normal 2 5 42 2" xfId="11564" xr:uid="{00000000-0005-0000-0000-000092250000}"/>
    <cellStyle name="Normal 2 5 43" xfId="1456" xr:uid="{00000000-0005-0000-0000-000048050000}"/>
    <cellStyle name="Normal 2 5 43 2" xfId="11565" xr:uid="{00000000-0005-0000-0000-000094250000}"/>
    <cellStyle name="Normal 2 5 44" xfId="1457" xr:uid="{00000000-0005-0000-0000-000049050000}"/>
    <cellStyle name="Normal 2 5 44 2" xfId="11566" xr:uid="{00000000-0005-0000-0000-000096250000}"/>
    <cellStyle name="Normal 2 5 45" xfId="1458" xr:uid="{00000000-0005-0000-0000-00004A050000}"/>
    <cellStyle name="Normal 2 5 45 2" xfId="11567" xr:uid="{00000000-0005-0000-0000-000098250000}"/>
    <cellStyle name="Normal 2 5 46" xfId="1459" xr:uid="{00000000-0005-0000-0000-00004B050000}"/>
    <cellStyle name="Normal 2 5 46 2" xfId="11568" xr:uid="{00000000-0005-0000-0000-00009A250000}"/>
    <cellStyle name="Normal 2 5 47" xfId="1460" xr:uid="{00000000-0005-0000-0000-00004C050000}"/>
    <cellStyle name="Normal 2 5 47 2" xfId="11569" xr:uid="{00000000-0005-0000-0000-00009C250000}"/>
    <cellStyle name="Normal 2 5 48" xfId="1461" xr:uid="{00000000-0005-0000-0000-00004D050000}"/>
    <cellStyle name="Normal 2 5 48 2" xfId="11570" xr:uid="{00000000-0005-0000-0000-00009E250000}"/>
    <cellStyle name="Normal 2 5 49" xfId="1462" xr:uid="{00000000-0005-0000-0000-00004E050000}"/>
    <cellStyle name="Normal 2 5 49 2" xfId="11571" xr:uid="{00000000-0005-0000-0000-0000A0250000}"/>
    <cellStyle name="Normal 2 5 5" xfId="1463" xr:uid="{00000000-0005-0000-0000-00004F050000}"/>
    <cellStyle name="Normal 2 5 5 2" xfId="11572" xr:uid="{00000000-0005-0000-0000-0000A2250000}"/>
    <cellStyle name="Normal 2 5 50" xfId="1464" xr:uid="{00000000-0005-0000-0000-000050050000}"/>
    <cellStyle name="Normal 2 5 50 2" xfId="11573" xr:uid="{00000000-0005-0000-0000-0000A4250000}"/>
    <cellStyle name="Normal 2 5 51" xfId="1465" xr:uid="{00000000-0005-0000-0000-000051050000}"/>
    <cellStyle name="Normal 2 5 51 2" xfId="11574" xr:uid="{00000000-0005-0000-0000-0000A6250000}"/>
    <cellStyle name="Normal 2 5 52" xfId="1466" xr:uid="{00000000-0005-0000-0000-000052050000}"/>
    <cellStyle name="Normal 2 5 52 2" xfId="11575" xr:uid="{00000000-0005-0000-0000-0000A8250000}"/>
    <cellStyle name="Normal 2 5 53" xfId="1467" xr:uid="{00000000-0005-0000-0000-000053050000}"/>
    <cellStyle name="Normal 2 5 53 2" xfId="11576" xr:uid="{00000000-0005-0000-0000-0000AA250000}"/>
    <cellStyle name="Normal 2 5 54" xfId="1468" xr:uid="{00000000-0005-0000-0000-000054050000}"/>
    <cellStyle name="Normal 2 5 54 2" xfId="11577" xr:uid="{00000000-0005-0000-0000-0000AC250000}"/>
    <cellStyle name="Normal 2 5 55" xfId="1469" xr:uid="{00000000-0005-0000-0000-000055050000}"/>
    <cellStyle name="Normal 2 5 55 2" xfId="11578" xr:uid="{00000000-0005-0000-0000-0000AE250000}"/>
    <cellStyle name="Normal 2 5 56" xfId="1470" xr:uid="{00000000-0005-0000-0000-000056050000}"/>
    <cellStyle name="Normal 2 5 56 2" xfId="11579" xr:uid="{00000000-0005-0000-0000-0000B0250000}"/>
    <cellStyle name="Normal 2 5 57" xfId="1471" xr:uid="{00000000-0005-0000-0000-000057050000}"/>
    <cellStyle name="Normal 2 5 57 2" xfId="11580" xr:uid="{00000000-0005-0000-0000-0000B2250000}"/>
    <cellStyle name="Normal 2 5 58" xfId="1472" xr:uid="{00000000-0005-0000-0000-000058050000}"/>
    <cellStyle name="Normal 2 5 58 2" xfId="11581" xr:uid="{00000000-0005-0000-0000-0000B4250000}"/>
    <cellStyle name="Normal 2 5 59" xfId="1473" xr:uid="{00000000-0005-0000-0000-000059050000}"/>
    <cellStyle name="Normal 2 5 59 2" xfId="11582" xr:uid="{00000000-0005-0000-0000-0000B6250000}"/>
    <cellStyle name="Normal 2 5 6" xfId="1474" xr:uid="{00000000-0005-0000-0000-00005A050000}"/>
    <cellStyle name="Normal 2 5 6 2" xfId="11583" xr:uid="{00000000-0005-0000-0000-0000B8250000}"/>
    <cellStyle name="Normal 2 5 60" xfId="1475" xr:uid="{00000000-0005-0000-0000-00005B050000}"/>
    <cellStyle name="Normal 2 5 60 2" xfId="11584" xr:uid="{00000000-0005-0000-0000-0000BA250000}"/>
    <cellStyle name="Normal 2 5 61" xfId="1476" xr:uid="{00000000-0005-0000-0000-00005C050000}"/>
    <cellStyle name="Normal 2 5 61 2" xfId="11585" xr:uid="{00000000-0005-0000-0000-0000BC250000}"/>
    <cellStyle name="Normal 2 5 62" xfId="1477" xr:uid="{00000000-0005-0000-0000-00005D050000}"/>
    <cellStyle name="Normal 2 5 62 2" xfId="11586" xr:uid="{00000000-0005-0000-0000-0000BE250000}"/>
    <cellStyle name="Normal 2 5 63" xfId="1478" xr:uid="{00000000-0005-0000-0000-00005E050000}"/>
    <cellStyle name="Normal 2 5 63 2" xfId="11587" xr:uid="{00000000-0005-0000-0000-0000C0250000}"/>
    <cellStyle name="Normal 2 5 64" xfId="1479" xr:uid="{00000000-0005-0000-0000-00005F050000}"/>
    <cellStyle name="Normal 2 5 64 2" xfId="11588" xr:uid="{00000000-0005-0000-0000-0000C2250000}"/>
    <cellStyle name="Normal 2 5 65" xfId="1480" xr:uid="{00000000-0005-0000-0000-000060050000}"/>
    <cellStyle name="Normal 2 5 65 2" xfId="11589" xr:uid="{00000000-0005-0000-0000-0000C4250000}"/>
    <cellStyle name="Normal 2 5 66" xfId="1481" xr:uid="{00000000-0005-0000-0000-000061050000}"/>
    <cellStyle name="Normal 2 5 66 2" xfId="11590" xr:uid="{00000000-0005-0000-0000-0000C6250000}"/>
    <cellStyle name="Normal 2 5 67" xfId="1482" xr:uid="{00000000-0005-0000-0000-000062050000}"/>
    <cellStyle name="Normal 2 5 67 2" xfId="11591" xr:uid="{00000000-0005-0000-0000-0000C8250000}"/>
    <cellStyle name="Normal 2 5 68" xfId="1483" xr:uid="{00000000-0005-0000-0000-000063050000}"/>
    <cellStyle name="Normal 2 5 68 2" xfId="11592" xr:uid="{00000000-0005-0000-0000-0000CA250000}"/>
    <cellStyle name="Normal 2 5 69" xfId="1484" xr:uid="{00000000-0005-0000-0000-000064050000}"/>
    <cellStyle name="Normal 2 5 69 2" xfId="11593" xr:uid="{00000000-0005-0000-0000-0000CC250000}"/>
    <cellStyle name="Normal 2 5 7" xfId="1485" xr:uid="{00000000-0005-0000-0000-000065050000}"/>
    <cellStyle name="Normal 2 5 7 2" xfId="11594" xr:uid="{00000000-0005-0000-0000-0000CE250000}"/>
    <cellStyle name="Normal 2 5 70" xfId="1486" xr:uid="{00000000-0005-0000-0000-000066050000}"/>
    <cellStyle name="Normal 2 5 70 2" xfId="11595" xr:uid="{00000000-0005-0000-0000-0000D0250000}"/>
    <cellStyle name="Normal 2 5 71" xfId="1487" xr:uid="{00000000-0005-0000-0000-000067050000}"/>
    <cellStyle name="Normal 2 5 71 2" xfId="11596" xr:uid="{00000000-0005-0000-0000-0000D2250000}"/>
    <cellStyle name="Normal 2 5 72" xfId="1488" xr:uid="{00000000-0005-0000-0000-000068050000}"/>
    <cellStyle name="Normal 2 5 72 2" xfId="11597" xr:uid="{00000000-0005-0000-0000-0000D4250000}"/>
    <cellStyle name="Normal 2 5 73" xfId="1489" xr:uid="{00000000-0005-0000-0000-000069050000}"/>
    <cellStyle name="Normal 2 5 73 2" xfId="11598" xr:uid="{00000000-0005-0000-0000-0000D6250000}"/>
    <cellStyle name="Normal 2 5 74" xfId="1490" xr:uid="{00000000-0005-0000-0000-00006A050000}"/>
    <cellStyle name="Normal 2 5 74 2" xfId="11599" xr:uid="{00000000-0005-0000-0000-0000D8250000}"/>
    <cellStyle name="Normal 2 5 75" xfId="1491" xr:uid="{00000000-0005-0000-0000-00006B050000}"/>
    <cellStyle name="Normal 2 5 75 2" xfId="11600" xr:uid="{00000000-0005-0000-0000-0000DA250000}"/>
    <cellStyle name="Normal 2 5 76" xfId="1492" xr:uid="{00000000-0005-0000-0000-00006C050000}"/>
    <cellStyle name="Normal 2 5 76 2" xfId="11601" xr:uid="{00000000-0005-0000-0000-0000DC250000}"/>
    <cellStyle name="Normal 2 5 77" xfId="1493" xr:uid="{00000000-0005-0000-0000-00006D050000}"/>
    <cellStyle name="Normal 2 5 77 2" xfId="11602" xr:uid="{00000000-0005-0000-0000-0000DE250000}"/>
    <cellStyle name="Normal 2 5 78" xfId="1494" xr:uid="{00000000-0005-0000-0000-00006E050000}"/>
    <cellStyle name="Normal 2 5 78 2" xfId="11603" xr:uid="{00000000-0005-0000-0000-0000E0250000}"/>
    <cellStyle name="Normal 2 5 79" xfId="1495" xr:uid="{00000000-0005-0000-0000-00006F050000}"/>
    <cellStyle name="Normal 2 5 79 2" xfId="11604" xr:uid="{00000000-0005-0000-0000-0000E2250000}"/>
    <cellStyle name="Normal 2 5 8" xfId="1496" xr:uid="{00000000-0005-0000-0000-000070050000}"/>
    <cellStyle name="Normal 2 5 8 2" xfId="11605" xr:uid="{00000000-0005-0000-0000-0000E4250000}"/>
    <cellStyle name="Normal 2 5 80" xfId="1497" xr:uid="{00000000-0005-0000-0000-000071050000}"/>
    <cellStyle name="Normal 2 5 80 2" xfId="11606" xr:uid="{00000000-0005-0000-0000-0000E6250000}"/>
    <cellStyle name="Normal 2 5 81" xfId="1498" xr:uid="{00000000-0005-0000-0000-000072050000}"/>
    <cellStyle name="Normal 2 5 81 2" xfId="11607" xr:uid="{00000000-0005-0000-0000-0000E8250000}"/>
    <cellStyle name="Normal 2 5 82" xfId="1499" xr:uid="{00000000-0005-0000-0000-000073050000}"/>
    <cellStyle name="Normal 2 5 82 2" xfId="11608" xr:uid="{00000000-0005-0000-0000-0000EA250000}"/>
    <cellStyle name="Normal 2 5 83" xfId="1500" xr:uid="{00000000-0005-0000-0000-000074050000}"/>
    <cellStyle name="Normal 2 5 83 2" xfId="11609" xr:uid="{00000000-0005-0000-0000-0000EC250000}"/>
    <cellStyle name="Normal 2 5 84" xfId="1501" xr:uid="{00000000-0005-0000-0000-000075050000}"/>
    <cellStyle name="Normal 2 5 84 2" xfId="11610" xr:uid="{00000000-0005-0000-0000-0000EE250000}"/>
    <cellStyle name="Normal 2 5 85" xfId="1502" xr:uid="{00000000-0005-0000-0000-000076050000}"/>
    <cellStyle name="Normal 2 5 85 2" xfId="11611" xr:uid="{00000000-0005-0000-0000-0000F0250000}"/>
    <cellStyle name="Normal 2 5 86" xfId="1503" xr:uid="{00000000-0005-0000-0000-000077050000}"/>
    <cellStyle name="Normal 2 5 86 2" xfId="11612" xr:uid="{00000000-0005-0000-0000-0000F2250000}"/>
    <cellStyle name="Normal 2 5 87" xfId="1504" xr:uid="{00000000-0005-0000-0000-000078050000}"/>
    <cellStyle name="Normal 2 5 87 2" xfId="11613" xr:uid="{00000000-0005-0000-0000-0000F4250000}"/>
    <cellStyle name="Normal 2 5 88" xfId="1333" xr:uid="{00000000-0005-0000-0000-0000CD040000}"/>
    <cellStyle name="Normal 2 5 89" xfId="20657" xr:uid="{227925A9-D95B-4D3E-84FC-CC5E99ED6C6E}"/>
    <cellStyle name="Normal 2 5 89 2" xfId="35658" xr:uid="{F557775B-FC7F-499D-9B36-AAD5AB6739F7}"/>
    <cellStyle name="Normal 2 5 9" xfId="1505" xr:uid="{00000000-0005-0000-0000-000079050000}"/>
    <cellStyle name="Normal 2 5 9 2" xfId="11614" xr:uid="{00000000-0005-0000-0000-0000F7250000}"/>
    <cellStyle name="Normal 2 5 90" xfId="27961" xr:uid="{2B84902B-83EA-45EA-AA5B-AC4BE77350FA}"/>
    <cellStyle name="Normal 2 5_App b.3 Unspent_" xfId="1506" xr:uid="{00000000-0005-0000-0000-00007A050000}"/>
    <cellStyle name="Normal 2 50" xfId="1507" xr:uid="{00000000-0005-0000-0000-00007B050000}"/>
    <cellStyle name="Normal 2 50 2" xfId="11615" xr:uid="{00000000-0005-0000-0000-0000FA250000}"/>
    <cellStyle name="Normal 2 51" xfId="1508" xr:uid="{00000000-0005-0000-0000-00007C050000}"/>
    <cellStyle name="Normal 2 51 2" xfId="11616" xr:uid="{00000000-0005-0000-0000-0000FC250000}"/>
    <cellStyle name="Normal 2 52" xfId="1509" xr:uid="{00000000-0005-0000-0000-00007D050000}"/>
    <cellStyle name="Normal 2 52 2" xfId="11617" xr:uid="{00000000-0005-0000-0000-0000FE250000}"/>
    <cellStyle name="Normal 2 53" xfId="1510" xr:uid="{00000000-0005-0000-0000-00007E050000}"/>
    <cellStyle name="Normal 2 53 2" xfId="11618" xr:uid="{00000000-0005-0000-0000-000000260000}"/>
    <cellStyle name="Normal 2 54" xfId="1511" xr:uid="{00000000-0005-0000-0000-00007F050000}"/>
    <cellStyle name="Normal 2 54 2" xfId="11619" xr:uid="{00000000-0005-0000-0000-000002260000}"/>
    <cellStyle name="Normal 2 55" xfId="1512" xr:uid="{00000000-0005-0000-0000-000080050000}"/>
    <cellStyle name="Normal 2 55 2" xfId="11620" xr:uid="{00000000-0005-0000-0000-000004260000}"/>
    <cellStyle name="Normal 2 56" xfId="1513" xr:uid="{00000000-0005-0000-0000-000081050000}"/>
    <cellStyle name="Normal 2 56 2" xfId="11621" xr:uid="{00000000-0005-0000-0000-000006260000}"/>
    <cellStyle name="Normal 2 57" xfId="1514" xr:uid="{00000000-0005-0000-0000-000082050000}"/>
    <cellStyle name="Normal 2 57 2" xfId="11622" xr:uid="{00000000-0005-0000-0000-000008260000}"/>
    <cellStyle name="Normal 2 58" xfId="1515" xr:uid="{00000000-0005-0000-0000-000083050000}"/>
    <cellStyle name="Normal 2 58 2" xfId="11623" xr:uid="{00000000-0005-0000-0000-00000A260000}"/>
    <cellStyle name="Normal 2 59" xfId="1516" xr:uid="{00000000-0005-0000-0000-000084050000}"/>
    <cellStyle name="Normal 2 59 2" xfId="11624" xr:uid="{00000000-0005-0000-0000-00000C260000}"/>
    <cellStyle name="Normal 2 6" xfId="1517" xr:uid="{00000000-0005-0000-0000-000085050000}"/>
    <cellStyle name="Normal 2 6 2" xfId="1518" xr:uid="{00000000-0005-0000-0000-000086050000}"/>
    <cellStyle name="Normal 2 6 2 2" xfId="11625" xr:uid="{00000000-0005-0000-0000-00000E260000}"/>
    <cellStyle name="Normal 2 6 3" xfId="11626" xr:uid="{00000000-0005-0000-0000-00000F260000}"/>
    <cellStyle name="Normal 2 6 3 2" xfId="11627" xr:uid="{00000000-0005-0000-0000-000010260000}"/>
    <cellStyle name="Normal 2 6 3 3" xfId="11628" xr:uid="{00000000-0005-0000-0000-000011260000}"/>
    <cellStyle name="Normal 2 6_App b.3 Unspent_" xfId="1519" xr:uid="{00000000-0005-0000-0000-000087050000}"/>
    <cellStyle name="Normal 2 60" xfId="1520" xr:uid="{00000000-0005-0000-0000-000088050000}"/>
    <cellStyle name="Normal 2 60 2" xfId="11629" xr:uid="{00000000-0005-0000-0000-000013260000}"/>
    <cellStyle name="Normal 2 61" xfId="1521" xr:uid="{00000000-0005-0000-0000-000089050000}"/>
    <cellStyle name="Normal 2 61 2" xfId="11630" xr:uid="{00000000-0005-0000-0000-000015260000}"/>
    <cellStyle name="Normal 2 62" xfId="1522" xr:uid="{00000000-0005-0000-0000-00008A050000}"/>
    <cellStyle name="Normal 2 62 2" xfId="11631" xr:uid="{00000000-0005-0000-0000-000017260000}"/>
    <cellStyle name="Normal 2 63" xfId="1523" xr:uid="{00000000-0005-0000-0000-00008B050000}"/>
    <cellStyle name="Normal 2 63 2" xfId="11632" xr:uid="{00000000-0005-0000-0000-000019260000}"/>
    <cellStyle name="Normal 2 64" xfId="1524" xr:uid="{00000000-0005-0000-0000-00008C050000}"/>
    <cellStyle name="Normal 2 64 2" xfId="11633" xr:uid="{00000000-0005-0000-0000-00001B260000}"/>
    <cellStyle name="Normal 2 65" xfId="1525" xr:uid="{00000000-0005-0000-0000-00008D050000}"/>
    <cellStyle name="Normal 2 65 2" xfId="11634" xr:uid="{00000000-0005-0000-0000-00001D260000}"/>
    <cellStyle name="Normal 2 66" xfId="1526" xr:uid="{00000000-0005-0000-0000-00008E050000}"/>
    <cellStyle name="Normal 2 66 2" xfId="11635" xr:uid="{00000000-0005-0000-0000-00001F260000}"/>
    <cellStyle name="Normal 2 67" xfId="1527" xr:uid="{00000000-0005-0000-0000-00008F050000}"/>
    <cellStyle name="Normal 2 67 2" xfId="11636" xr:uid="{00000000-0005-0000-0000-000021260000}"/>
    <cellStyle name="Normal 2 68" xfId="1528" xr:uid="{00000000-0005-0000-0000-000090050000}"/>
    <cellStyle name="Normal 2 68 2" xfId="11637" xr:uid="{00000000-0005-0000-0000-000023260000}"/>
    <cellStyle name="Normal 2 69" xfId="1529" xr:uid="{00000000-0005-0000-0000-000091050000}"/>
    <cellStyle name="Normal 2 69 2" xfId="11638" xr:uid="{00000000-0005-0000-0000-000025260000}"/>
    <cellStyle name="Normal 2 7" xfId="1530" xr:uid="{00000000-0005-0000-0000-000092050000}"/>
    <cellStyle name="Normal 2 7 2" xfId="1531" xr:uid="{00000000-0005-0000-0000-000093050000}"/>
    <cellStyle name="Normal 2 7 2 2" xfId="11639" xr:uid="{00000000-0005-0000-0000-000027260000}"/>
    <cellStyle name="Normal 2 7 3" xfId="11640" xr:uid="{00000000-0005-0000-0000-000028260000}"/>
    <cellStyle name="Normal 2 7 3 2" xfId="11641" xr:uid="{00000000-0005-0000-0000-000029260000}"/>
    <cellStyle name="Normal 2 7 3 3" xfId="11642" xr:uid="{00000000-0005-0000-0000-00002A260000}"/>
    <cellStyle name="Normal 2 7_App b.3 Unspent_" xfId="1532" xr:uid="{00000000-0005-0000-0000-000094050000}"/>
    <cellStyle name="Normal 2 70" xfId="1533" xr:uid="{00000000-0005-0000-0000-000095050000}"/>
    <cellStyle name="Normal 2 70 2" xfId="11643" xr:uid="{00000000-0005-0000-0000-00002C260000}"/>
    <cellStyle name="Normal 2 71" xfId="1534" xr:uid="{00000000-0005-0000-0000-000096050000}"/>
    <cellStyle name="Normal 2 71 2" xfId="11644" xr:uid="{00000000-0005-0000-0000-00002E260000}"/>
    <cellStyle name="Normal 2 72" xfId="1535" xr:uid="{00000000-0005-0000-0000-000097050000}"/>
    <cellStyle name="Normal 2 72 2" xfId="11645" xr:uid="{00000000-0005-0000-0000-000030260000}"/>
    <cellStyle name="Normal 2 73" xfId="1536" xr:uid="{00000000-0005-0000-0000-000098050000}"/>
    <cellStyle name="Normal 2 73 2" xfId="11646" xr:uid="{00000000-0005-0000-0000-000032260000}"/>
    <cellStyle name="Normal 2 74" xfId="1537" xr:uid="{00000000-0005-0000-0000-000099050000}"/>
    <cellStyle name="Normal 2 74 2" xfId="11647" xr:uid="{00000000-0005-0000-0000-000034260000}"/>
    <cellStyle name="Normal 2 75" xfId="1538" xr:uid="{00000000-0005-0000-0000-00009A050000}"/>
    <cellStyle name="Normal 2 75 2" xfId="11648" xr:uid="{00000000-0005-0000-0000-000036260000}"/>
    <cellStyle name="Normal 2 76" xfId="1539" xr:uid="{00000000-0005-0000-0000-00009B050000}"/>
    <cellStyle name="Normal 2 76 2" xfId="11649" xr:uid="{00000000-0005-0000-0000-000038260000}"/>
    <cellStyle name="Normal 2 77" xfId="1540" xr:uid="{00000000-0005-0000-0000-00009C050000}"/>
    <cellStyle name="Normal 2 77 2" xfId="11650" xr:uid="{00000000-0005-0000-0000-00003A260000}"/>
    <cellStyle name="Normal 2 78" xfId="1541" xr:uid="{00000000-0005-0000-0000-00009D050000}"/>
    <cellStyle name="Normal 2 78 2" xfId="11651" xr:uid="{00000000-0005-0000-0000-00003C260000}"/>
    <cellStyle name="Normal 2 79" xfId="1542" xr:uid="{00000000-0005-0000-0000-00009E050000}"/>
    <cellStyle name="Normal 2 79 2" xfId="11652" xr:uid="{00000000-0005-0000-0000-00003E260000}"/>
    <cellStyle name="Normal 2 8" xfId="1543" xr:uid="{00000000-0005-0000-0000-00009F050000}"/>
    <cellStyle name="Normal 2 8 10" xfId="1544" xr:uid="{00000000-0005-0000-0000-0000A0050000}"/>
    <cellStyle name="Normal 2 8 10 2" xfId="11653" xr:uid="{00000000-0005-0000-0000-000041260000}"/>
    <cellStyle name="Normal 2 8 11" xfId="1545" xr:uid="{00000000-0005-0000-0000-0000A1050000}"/>
    <cellStyle name="Normal 2 8 11 2" xfId="11654" xr:uid="{00000000-0005-0000-0000-000043260000}"/>
    <cellStyle name="Normal 2 8 12" xfId="1546" xr:uid="{00000000-0005-0000-0000-0000A2050000}"/>
    <cellStyle name="Normal 2 8 12 2" xfId="11655" xr:uid="{00000000-0005-0000-0000-000045260000}"/>
    <cellStyle name="Normal 2 8 13" xfId="1547" xr:uid="{00000000-0005-0000-0000-0000A3050000}"/>
    <cellStyle name="Normal 2 8 13 2" xfId="11656" xr:uid="{00000000-0005-0000-0000-000047260000}"/>
    <cellStyle name="Normal 2 8 14" xfId="1548" xr:uid="{00000000-0005-0000-0000-0000A4050000}"/>
    <cellStyle name="Normal 2 8 14 2" xfId="11657" xr:uid="{00000000-0005-0000-0000-000049260000}"/>
    <cellStyle name="Normal 2 8 15" xfId="1549" xr:uid="{00000000-0005-0000-0000-0000A5050000}"/>
    <cellStyle name="Normal 2 8 15 2" xfId="11658" xr:uid="{00000000-0005-0000-0000-00004B260000}"/>
    <cellStyle name="Normal 2 8 16" xfId="1550" xr:uid="{00000000-0005-0000-0000-0000A6050000}"/>
    <cellStyle name="Normal 2 8 16 2" xfId="11659" xr:uid="{00000000-0005-0000-0000-00004D260000}"/>
    <cellStyle name="Normal 2 8 17" xfId="1551" xr:uid="{00000000-0005-0000-0000-0000A7050000}"/>
    <cellStyle name="Normal 2 8 17 2" xfId="11660" xr:uid="{00000000-0005-0000-0000-00004F260000}"/>
    <cellStyle name="Normal 2 8 18" xfId="1552" xr:uid="{00000000-0005-0000-0000-0000A8050000}"/>
    <cellStyle name="Normal 2 8 18 2" xfId="11661" xr:uid="{00000000-0005-0000-0000-000051260000}"/>
    <cellStyle name="Normal 2 8 19" xfId="1553" xr:uid="{00000000-0005-0000-0000-0000A9050000}"/>
    <cellStyle name="Normal 2 8 19 2" xfId="11662" xr:uid="{00000000-0005-0000-0000-000053260000}"/>
    <cellStyle name="Normal 2 8 2" xfId="1554" xr:uid="{00000000-0005-0000-0000-0000AA050000}"/>
    <cellStyle name="Normal 2 8 2 2" xfId="11664" xr:uid="{00000000-0005-0000-0000-000055260000}"/>
    <cellStyle name="Normal 2 8 2 2 2" xfId="11665" xr:uid="{00000000-0005-0000-0000-000056260000}"/>
    <cellStyle name="Normal 2 8 2 2 3" xfId="11666" xr:uid="{00000000-0005-0000-0000-000057260000}"/>
    <cellStyle name="Normal 2 8 2 3" xfId="11663" xr:uid="{00000000-0005-0000-0000-000054260000}"/>
    <cellStyle name="Normal 2 8 20" xfId="1555" xr:uid="{00000000-0005-0000-0000-0000AB050000}"/>
    <cellStyle name="Normal 2 8 20 2" xfId="11667" xr:uid="{00000000-0005-0000-0000-000059260000}"/>
    <cellStyle name="Normal 2 8 21" xfId="1556" xr:uid="{00000000-0005-0000-0000-0000AC050000}"/>
    <cellStyle name="Normal 2 8 21 2" xfId="11668" xr:uid="{00000000-0005-0000-0000-00005B260000}"/>
    <cellStyle name="Normal 2 8 22" xfId="1557" xr:uid="{00000000-0005-0000-0000-0000AD050000}"/>
    <cellStyle name="Normal 2 8 22 2" xfId="11669" xr:uid="{00000000-0005-0000-0000-00005D260000}"/>
    <cellStyle name="Normal 2 8 23" xfId="1558" xr:uid="{00000000-0005-0000-0000-0000AE050000}"/>
    <cellStyle name="Normal 2 8 23 2" xfId="11670" xr:uid="{00000000-0005-0000-0000-00005F260000}"/>
    <cellStyle name="Normal 2 8 24" xfId="11671" xr:uid="{00000000-0005-0000-0000-000060260000}"/>
    <cellStyle name="Normal 2 8 24 2" xfId="11672" xr:uid="{00000000-0005-0000-0000-000061260000}"/>
    <cellStyle name="Normal 2 8 24 3" xfId="11673" xr:uid="{00000000-0005-0000-0000-000062260000}"/>
    <cellStyle name="Normal 2 8 3" xfId="1559" xr:uid="{00000000-0005-0000-0000-0000AF050000}"/>
    <cellStyle name="Normal 2 8 3 2" xfId="11674" xr:uid="{00000000-0005-0000-0000-000064260000}"/>
    <cellStyle name="Normal 2 8 4" xfId="1560" xr:uid="{00000000-0005-0000-0000-0000B0050000}"/>
    <cellStyle name="Normal 2 8 4 2" xfId="11675" xr:uid="{00000000-0005-0000-0000-000066260000}"/>
    <cellStyle name="Normal 2 8 5" xfId="1561" xr:uid="{00000000-0005-0000-0000-0000B1050000}"/>
    <cellStyle name="Normal 2 8 5 2" xfId="11676" xr:uid="{00000000-0005-0000-0000-000068260000}"/>
    <cellStyle name="Normal 2 8 6" xfId="1562" xr:uid="{00000000-0005-0000-0000-0000B2050000}"/>
    <cellStyle name="Normal 2 8 6 2" xfId="11677" xr:uid="{00000000-0005-0000-0000-00006A260000}"/>
    <cellStyle name="Normal 2 8 7" xfId="1563" xr:uid="{00000000-0005-0000-0000-0000B3050000}"/>
    <cellStyle name="Normal 2 8 7 2" xfId="11678" xr:uid="{00000000-0005-0000-0000-00006C260000}"/>
    <cellStyle name="Normal 2 8 8" xfId="1564" xr:uid="{00000000-0005-0000-0000-0000B4050000}"/>
    <cellStyle name="Normal 2 8 8 2" xfId="11679" xr:uid="{00000000-0005-0000-0000-00006E260000}"/>
    <cellStyle name="Normal 2 8 9" xfId="1565" xr:uid="{00000000-0005-0000-0000-0000B5050000}"/>
    <cellStyle name="Normal 2 8 9 2" xfId="11680" xr:uid="{00000000-0005-0000-0000-000070260000}"/>
    <cellStyle name="Normal 2 8_App b.3 Unspent_" xfId="1566" xr:uid="{00000000-0005-0000-0000-0000B6050000}"/>
    <cellStyle name="Normal 2 80" xfId="1567" xr:uid="{00000000-0005-0000-0000-0000B7050000}"/>
    <cellStyle name="Normal 2 80 2" xfId="11681" xr:uid="{00000000-0005-0000-0000-000072260000}"/>
    <cellStyle name="Normal 2 81" xfId="1568" xr:uid="{00000000-0005-0000-0000-0000B8050000}"/>
    <cellStyle name="Normal 2 81 2" xfId="11682" xr:uid="{00000000-0005-0000-0000-000074260000}"/>
    <cellStyle name="Normal 2 82" xfId="1569" xr:uid="{00000000-0005-0000-0000-0000B9050000}"/>
    <cellStyle name="Normal 2 82 2" xfId="11683" xr:uid="{00000000-0005-0000-0000-000076260000}"/>
    <cellStyle name="Normal 2 83" xfId="1570" xr:uid="{00000000-0005-0000-0000-0000BA050000}"/>
    <cellStyle name="Normal 2 83 2" xfId="11684" xr:uid="{00000000-0005-0000-0000-000078260000}"/>
    <cellStyle name="Normal 2 84" xfId="1571" xr:uid="{00000000-0005-0000-0000-0000BB050000}"/>
    <cellStyle name="Normal 2 84 2" xfId="11685" xr:uid="{00000000-0005-0000-0000-00007A260000}"/>
    <cellStyle name="Normal 2 85" xfId="1572" xr:uid="{00000000-0005-0000-0000-0000BC050000}"/>
    <cellStyle name="Normal 2 85 2" xfId="11686" xr:uid="{00000000-0005-0000-0000-00007C260000}"/>
    <cellStyle name="Normal 2 86" xfId="1573" xr:uid="{00000000-0005-0000-0000-0000BD050000}"/>
    <cellStyle name="Normal 2 86 2" xfId="11687" xr:uid="{00000000-0005-0000-0000-00007E260000}"/>
    <cellStyle name="Normal 2 87" xfId="1574" xr:uid="{00000000-0005-0000-0000-0000BE050000}"/>
    <cellStyle name="Normal 2 87 2" xfId="11688" xr:uid="{00000000-0005-0000-0000-000080260000}"/>
    <cellStyle name="Normal 2 88" xfId="1575" xr:uid="{00000000-0005-0000-0000-0000BF050000}"/>
    <cellStyle name="Normal 2 88 2" xfId="11689" xr:uid="{00000000-0005-0000-0000-000082260000}"/>
    <cellStyle name="Normal 2 89" xfId="1576" xr:uid="{00000000-0005-0000-0000-0000C0050000}"/>
    <cellStyle name="Normal 2 89 2" xfId="11690" xr:uid="{00000000-0005-0000-0000-000084260000}"/>
    <cellStyle name="Normal 2 9" xfId="1577" xr:uid="{00000000-0005-0000-0000-0000C1050000}"/>
    <cellStyle name="Normal 2 9 10" xfId="1578" xr:uid="{00000000-0005-0000-0000-0000C2050000}"/>
    <cellStyle name="Normal 2 9 10 2" xfId="11691" xr:uid="{00000000-0005-0000-0000-000087260000}"/>
    <cellStyle name="Normal 2 9 11" xfId="1579" xr:uid="{00000000-0005-0000-0000-0000C3050000}"/>
    <cellStyle name="Normal 2 9 11 2" xfId="11692" xr:uid="{00000000-0005-0000-0000-000089260000}"/>
    <cellStyle name="Normal 2 9 12" xfId="1580" xr:uid="{00000000-0005-0000-0000-0000C4050000}"/>
    <cellStyle name="Normal 2 9 12 2" xfId="11693" xr:uid="{00000000-0005-0000-0000-00008B260000}"/>
    <cellStyle name="Normal 2 9 13" xfId="1581" xr:uid="{00000000-0005-0000-0000-0000C5050000}"/>
    <cellStyle name="Normal 2 9 13 2" xfId="11694" xr:uid="{00000000-0005-0000-0000-00008D260000}"/>
    <cellStyle name="Normal 2 9 14" xfId="1582" xr:uid="{00000000-0005-0000-0000-0000C6050000}"/>
    <cellStyle name="Normal 2 9 14 2" xfId="11695" xr:uid="{00000000-0005-0000-0000-00008F260000}"/>
    <cellStyle name="Normal 2 9 15" xfId="1583" xr:uid="{00000000-0005-0000-0000-0000C7050000}"/>
    <cellStyle name="Normal 2 9 15 2" xfId="11696" xr:uid="{00000000-0005-0000-0000-000091260000}"/>
    <cellStyle name="Normal 2 9 16" xfId="1584" xr:uid="{00000000-0005-0000-0000-0000C8050000}"/>
    <cellStyle name="Normal 2 9 16 2" xfId="11697" xr:uid="{00000000-0005-0000-0000-000093260000}"/>
    <cellStyle name="Normal 2 9 17" xfId="1585" xr:uid="{00000000-0005-0000-0000-0000C9050000}"/>
    <cellStyle name="Normal 2 9 17 2" xfId="11698" xr:uid="{00000000-0005-0000-0000-000095260000}"/>
    <cellStyle name="Normal 2 9 18" xfId="1586" xr:uid="{00000000-0005-0000-0000-0000CA050000}"/>
    <cellStyle name="Normal 2 9 18 2" xfId="11699" xr:uid="{00000000-0005-0000-0000-000097260000}"/>
    <cellStyle name="Normal 2 9 19" xfId="1587" xr:uid="{00000000-0005-0000-0000-0000CB050000}"/>
    <cellStyle name="Normal 2 9 19 2" xfId="11700" xr:uid="{00000000-0005-0000-0000-000099260000}"/>
    <cellStyle name="Normal 2 9 2" xfId="1588" xr:uid="{00000000-0005-0000-0000-0000CC050000}"/>
    <cellStyle name="Normal 2 9 2 2" xfId="11701" xr:uid="{00000000-0005-0000-0000-00009B260000}"/>
    <cellStyle name="Normal 2 9 20" xfId="1589" xr:uid="{00000000-0005-0000-0000-0000CD050000}"/>
    <cellStyle name="Normal 2 9 20 2" xfId="11702" xr:uid="{00000000-0005-0000-0000-00009D260000}"/>
    <cellStyle name="Normal 2 9 21" xfId="1590" xr:uid="{00000000-0005-0000-0000-0000CE050000}"/>
    <cellStyle name="Normal 2 9 21 2" xfId="11703" xr:uid="{00000000-0005-0000-0000-00009F260000}"/>
    <cellStyle name="Normal 2 9 22" xfId="1591" xr:uid="{00000000-0005-0000-0000-0000CF050000}"/>
    <cellStyle name="Normal 2 9 22 2" xfId="11704" xr:uid="{00000000-0005-0000-0000-0000A1260000}"/>
    <cellStyle name="Normal 2 9 23" xfId="1592" xr:uid="{00000000-0005-0000-0000-0000D0050000}"/>
    <cellStyle name="Normal 2 9 23 2" xfId="11705" xr:uid="{00000000-0005-0000-0000-0000A3260000}"/>
    <cellStyle name="Normal 2 9 24" xfId="11706" xr:uid="{00000000-0005-0000-0000-0000A4260000}"/>
    <cellStyle name="Normal 2 9 24 2" xfId="11707" xr:uid="{00000000-0005-0000-0000-0000A5260000}"/>
    <cellStyle name="Normal 2 9 3" xfId="1593" xr:uid="{00000000-0005-0000-0000-0000D1050000}"/>
    <cellStyle name="Normal 2 9 3 2" xfId="11708" xr:uid="{00000000-0005-0000-0000-0000A7260000}"/>
    <cellStyle name="Normal 2 9 4" xfId="1594" xr:uid="{00000000-0005-0000-0000-0000D2050000}"/>
    <cellStyle name="Normal 2 9 4 2" xfId="11709" xr:uid="{00000000-0005-0000-0000-0000A9260000}"/>
    <cellStyle name="Normal 2 9 5" xfId="1595" xr:uid="{00000000-0005-0000-0000-0000D3050000}"/>
    <cellStyle name="Normal 2 9 5 2" xfId="11710" xr:uid="{00000000-0005-0000-0000-0000AB260000}"/>
    <cellStyle name="Normal 2 9 6" xfId="1596" xr:uid="{00000000-0005-0000-0000-0000D4050000}"/>
    <cellStyle name="Normal 2 9 6 2" xfId="11711" xr:uid="{00000000-0005-0000-0000-0000AD260000}"/>
    <cellStyle name="Normal 2 9 7" xfId="1597" xr:uid="{00000000-0005-0000-0000-0000D5050000}"/>
    <cellStyle name="Normal 2 9 7 2" xfId="11712" xr:uid="{00000000-0005-0000-0000-0000AF260000}"/>
    <cellStyle name="Normal 2 9 8" xfId="1598" xr:uid="{00000000-0005-0000-0000-0000D6050000}"/>
    <cellStyle name="Normal 2 9 8 2" xfId="11713" xr:uid="{00000000-0005-0000-0000-0000B1260000}"/>
    <cellStyle name="Normal 2 9 9" xfId="1599" xr:uid="{00000000-0005-0000-0000-0000D7050000}"/>
    <cellStyle name="Normal 2 9 9 2" xfId="11714" xr:uid="{00000000-0005-0000-0000-0000B3260000}"/>
    <cellStyle name="Normal 2 9_App b.3 Unspent_" xfId="1600" xr:uid="{00000000-0005-0000-0000-0000D8050000}"/>
    <cellStyle name="Normal 2 90" xfId="1601" xr:uid="{00000000-0005-0000-0000-0000D9050000}"/>
    <cellStyle name="Normal 2 90 2" xfId="11715" xr:uid="{00000000-0005-0000-0000-0000B5260000}"/>
    <cellStyle name="Normal 2 91" xfId="1602" xr:uid="{00000000-0005-0000-0000-0000DA050000}"/>
    <cellStyle name="Normal 2 91 2" xfId="11716" xr:uid="{00000000-0005-0000-0000-0000B7260000}"/>
    <cellStyle name="Normal 2 92" xfId="1603" xr:uid="{00000000-0005-0000-0000-0000DB050000}"/>
    <cellStyle name="Normal 2 92 2" xfId="11717" xr:uid="{00000000-0005-0000-0000-0000B9260000}"/>
    <cellStyle name="Normal 2 93" xfId="1604" xr:uid="{00000000-0005-0000-0000-0000DC050000}"/>
    <cellStyle name="Normal 2 93 2" xfId="11718" xr:uid="{00000000-0005-0000-0000-0000BB260000}"/>
    <cellStyle name="Normal 2 94" xfId="1605" xr:uid="{00000000-0005-0000-0000-0000DD050000}"/>
    <cellStyle name="Normal 2 94 2" xfId="11719" xr:uid="{00000000-0005-0000-0000-0000BD260000}"/>
    <cellStyle name="Normal 2 94 3" xfId="11720" xr:uid="{00000000-0005-0000-0000-0000BE260000}"/>
    <cellStyle name="Normal 2 95" xfId="1606" xr:uid="{00000000-0005-0000-0000-0000DE050000}"/>
    <cellStyle name="Normal 2 95 2" xfId="2880" xr:uid="{00000000-0005-0000-0000-0000DF050000}"/>
    <cellStyle name="Normal 2 95 2 2" xfId="11721" xr:uid="{00000000-0005-0000-0000-0000C1260000}"/>
    <cellStyle name="Normal 2 95 2 2 2" xfId="11722" xr:uid="{00000000-0005-0000-0000-0000C2260000}"/>
    <cellStyle name="Normal 2 95 2 2 2 2" xfId="26185" xr:uid="{0FC3565D-F328-443F-88CA-952E8C2B45C9}"/>
    <cellStyle name="Normal 2 95 2 2 2 2 2" xfId="41148" xr:uid="{71BEB6A5-6DF2-4708-B969-82968A0A943B}"/>
    <cellStyle name="Normal 2 95 2 2 2 3" xfId="33553" xr:uid="{59E3DB78-AF22-486B-8FFA-0E8339C6B278}"/>
    <cellStyle name="Normal 2 95 2 2 3" xfId="11723" xr:uid="{00000000-0005-0000-0000-0000C3260000}"/>
    <cellStyle name="Normal 2 95 2 2 3 2" xfId="26186" xr:uid="{067146B0-DD42-4E33-A317-9CB2DB850F52}"/>
    <cellStyle name="Normal 2 95 2 2 3 2 2" xfId="41149" xr:uid="{0BFF0259-80B4-435C-88FF-716444D89705}"/>
    <cellStyle name="Normal 2 95 2 2 3 3" xfId="33554" xr:uid="{BB032FB8-AC7E-4925-BFC3-5521B1B8BCE1}"/>
    <cellStyle name="Normal 2 95 2 2 4" xfId="26184" xr:uid="{66EED939-24CF-4A3B-ABB3-2AA1D1244BE7}"/>
    <cellStyle name="Normal 2 95 2 2 4 2" xfId="41147" xr:uid="{89310176-D85C-4221-AC05-9588D956121C}"/>
    <cellStyle name="Normal 2 95 2 2 5" xfId="33552" xr:uid="{7F7F6BC5-3F8B-41D0-9975-4E42D8BD0CC2}"/>
    <cellStyle name="Normal 2 95 2 3" xfId="11724" xr:uid="{00000000-0005-0000-0000-0000C4260000}"/>
    <cellStyle name="Normal 2 95 2 3 2" xfId="26187" xr:uid="{D5C4D789-4654-47DB-A996-59FE3C9777C8}"/>
    <cellStyle name="Normal 2 95 2 3 2 2" xfId="41150" xr:uid="{A6B95CF6-34E9-4D0C-B12A-A68110834A5C}"/>
    <cellStyle name="Normal 2 95 2 3 3" xfId="33555" xr:uid="{FDE52F3B-149E-476A-9692-1CBA18B24DA0}"/>
    <cellStyle name="Normal 2 95 2 4" xfId="11725" xr:uid="{00000000-0005-0000-0000-0000C5260000}"/>
    <cellStyle name="Normal 2 95 2 4 2" xfId="26188" xr:uid="{02874463-46FE-468C-86E8-9D67EFE8A096}"/>
    <cellStyle name="Normal 2 95 2 4 2 2" xfId="41151" xr:uid="{C78DFCEC-24B3-4216-9F82-23DD87A8A37D}"/>
    <cellStyle name="Normal 2 95 2 4 3" xfId="33556" xr:uid="{C93976C3-0A16-4B9E-8953-A5B51B8A85AB}"/>
    <cellStyle name="Normal 2 95 2 5" xfId="20833" xr:uid="{DC63487A-B41F-49FB-8905-73AB8745086C}"/>
    <cellStyle name="Normal 2 95 2 5 2" xfId="35809" xr:uid="{744E8C6D-63A0-4816-B683-AF06C3DC0D11}"/>
    <cellStyle name="Normal 2 95 2 6" xfId="28205" xr:uid="{32C44B47-E851-47FF-889C-853A5E50033E}"/>
    <cellStyle name="Normal 2 95 3" xfId="2936" xr:uid="{00000000-0005-0000-0000-0000E0050000}"/>
    <cellStyle name="Normal 2 95 3 2" xfId="11726" xr:uid="{00000000-0005-0000-0000-0000C7260000}"/>
    <cellStyle name="Normal 2 95 3 2 2" xfId="26189" xr:uid="{FF3AEC02-C97D-4499-ACCC-83CD7E0ED5E8}"/>
    <cellStyle name="Normal 2 95 3 2 2 2" xfId="41152" xr:uid="{6F9BDFFB-F546-4987-83BC-3FA66C6AD147}"/>
    <cellStyle name="Normal 2 95 3 2 3" xfId="33557" xr:uid="{16780F68-EBA6-4C94-A8C0-FD0E36F60F0B}"/>
    <cellStyle name="Normal 2 95 3 3" xfId="11727" xr:uid="{00000000-0005-0000-0000-0000C8260000}"/>
    <cellStyle name="Normal 2 95 3 3 2" xfId="26190" xr:uid="{897CFF61-4242-4DFB-B6CE-1F26AA9E9D95}"/>
    <cellStyle name="Normal 2 95 3 3 2 2" xfId="41153" xr:uid="{8F807612-0EB5-4341-8097-94F24C1E4648}"/>
    <cellStyle name="Normal 2 95 3 3 3" xfId="33558" xr:uid="{5CC7EEA9-BF4C-4B3D-97E8-15A1C75218D3}"/>
    <cellStyle name="Normal 2 95 3 4" xfId="20889" xr:uid="{BF4A1F4B-B768-442C-A913-BEC252324F8C}"/>
    <cellStyle name="Normal 2 95 3 4 2" xfId="35865" xr:uid="{A4D3C2BD-0D5A-4E17-BCF7-090AAB0DB747}"/>
    <cellStyle name="Normal 2 95 3 5" xfId="28261" xr:uid="{19F49E8D-36ED-4224-B0D4-9A48FCCA909C}"/>
    <cellStyle name="Normal 2 95 4" xfId="11728" xr:uid="{00000000-0005-0000-0000-0000C9260000}"/>
    <cellStyle name="Normal 2 95 4 2" xfId="26191" xr:uid="{D8B4D621-C8C0-47BC-B107-C9500D8EF23C}"/>
    <cellStyle name="Normal 2 95 4 2 2" xfId="41154" xr:uid="{118EAC51-C4E0-417B-94A0-9637A8646EB5}"/>
    <cellStyle name="Normal 2 95 4 3" xfId="33559" xr:uid="{8DA26D1C-1A26-4D16-A2E8-C509677B8B5A}"/>
    <cellStyle name="Normal 2 95 5" xfId="11729" xr:uid="{00000000-0005-0000-0000-0000CA260000}"/>
    <cellStyle name="Normal 2 95 5 2" xfId="26192" xr:uid="{95FD4811-21CF-483B-A8DE-4DA7BCBCE5CE}"/>
    <cellStyle name="Normal 2 95 5 2 2" xfId="41155" xr:uid="{34BCF589-41DA-4A33-BC2E-46CD8B19D8B1}"/>
    <cellStyle name="Normal 2 95 5 3" xfId="33560" xr:uid="{55A12C04-CFD2-4842-A05B-5A595A9829C1}"/>
    <cellStyle name="Normal 2 95 6" xfId="20733" xr:uid="{C2435470-37CB-4BFA-BFC2-4298D19677F8}"/>
    <cellStyle name="Normal 2 95 6 2" xfId="35726" xr:uid="{F74C1EDB-76EB-4615-ACB6-9A122FFEEEEB}"/>
    <cellStyle name="Normal 2 95 7" xfId="28050" xr:uid="{E3F1D758-CD97-4E2F-944C-67F6B627A508}"/>
    <cellStyle name="Normal 2 96" xfId="1607" xr:uid="{00000000-0005-0000-0000-0000E1050000}"/>
    <cellStyle name="Normal 2 96 2" xfId="2881" xr:uid="{00000000-0005-0000-0000-0000E2050000}"/>
    <cellStyle name="Normal 2 96 2 2" xfId="11730" xr:uid="{00000000-0005-0000-0000-0000CD260000}"/>
    <cellStyle name="Normal 2 96 2 2 2" xfId="11731" xr:uid="{00000000-0005-0000-0000-0000CE260000}"/>
    <cellStyle name="Normal 2 96 2 2 2 2" xfId="26194" xr:uid="{2B84DCF7-A0F2-4E71-B2B1-8B99E977FE2B}"/>
    <cellStyle name="Normal 2 96 2 2 2 2 2" xfId="41157" xr:uid="{7C1A54A4-CBBE-4C23-ACEA-48FEBED660B0}"/>
    <cellStyle name="Normal 2 96 2 2 2 3" xfId="33562" xr:uid="{64EAF5C6-4465-4C73-9D62-55EBA720D9A4}"/>
    <cellStyle name="Normal 2 96 2 2 3" xfId="11732" xr:uid="{00000000-0005-0000-0000-0000CF260000}"/>
    <cellStyle name="Normal 2 96 2 2 3 2" xfId="26195" xr:uid="{2C43AEA2-E7B6-466F-A60A-63C013437641}"/>
    <cellStyle name="Normal 2 96 2 2 3 2 2" xfId="41158" xr:uid="{4CE6488D-C3C3-4542-96F7-BD25AD6499A5}"/>
    <cellStyle name="Normal 2 96 2 2 3 3" xfId="33563" xr:uid="{981404AB-9F74-44FF-A52E-EA69F8558EEC}"/>
    <cellStyle name="Normal 2 96 2 2 4" xfId="26193" xr:uid="{C6E84903-64D2-4EEF-AD9A-C5AC44D91733}"/>
    <cellStyle name="Normal 2 96 2 2 4 2" xfId="41156" xr:uid="{BBBCE582-97C6-4DDB-AF00-2A93A7FDCCD9}"/>
    <cellStyle name="Normal 2 96 2 2 5" xfId="33561" xr:uid="{FE6898D5-6506-4967-B9CC-DCA75ADB460A}"/>
    <cellStyle name="Normal 2 96 2 3" xfId="11733" xr:uid="{00000000-0005-0000-0000-0000D0260000}"/>
    <cellStyle name="Normal 2 96 2 3 2" xfId="26196" xr:uid="{FE1098E9-560E-4DA3-846F-F0960242CEBB}"/>
    <cellStyle name="Normal 2 96 2 3 2 2" xfId="41159" xr:uid="{DE531C0A-42FF-442C-B188-9FE26733FEE0}"/>
    <cellStyle name="Normal 2 96 2 3 3" xfId="33564" xr:uid="{0C4093F3-F1F9-48F6-8758-8B5104543C16}"/>
    <cellStyle name="Normal 2 96 2 4" xfId="11734" xr:uid="{00000000-0005-0000-0000-0000D1260000}"/>
    <cellStyle name="Normal 2 96 2 4 2" xfId="26197" xr:uid="{CE02FCA7-4EEE-4846-A750-4540D19D1A74}"/>
    <cellStyle name="Normal 2 96 2 4 2 2" xfId="41160" xr:uid="{E764FBFA-1454-44CB-AA4E-735BD3DD8B62}"/>
    <cellStyle name="Normal 2 96 2 4 3" xfId="33565" xr:uid="{5172864A-CE61-4A28-BD37-47C1DD876AD1}"/>
    <cellStyle name="Normal 2 96 2 5" xfId="20834" xr:uid="{C3769E2A-48F2-49AE-BC07-D6007DBF0461}"/>
    <cellStyle name="Normal 2 96 2 5 2" xfId="35810" xr:uid="{EAEF31D5-7230-49BE-B2DB-AFDAEBDF1C13}"/>
    <cellStyle name="Normal 2 96 2 6" xfId="28206" xr:uid="{309993A8-AECA-4FA9-996F-A0214C3F72BA}"/>
    <cellStyle name="Normal 2 96 3" xfId="2937" xr:uid="{00000000-0005-0000-0000-0000E3050000}"/>
    <cellStyle name="Normal 2 96 3 2" xfId="11735" xr:uid="{00000000-0005-0000-0000-0000D3260000}"/>
    <cellStyle name="Normal 2 96 3 2 2" xfId="26198" xr:uid="{22D1D63C-2C13-4011-AD32-14BBAFE386D9}"/>
    <cellStyle name="Normal 2 96 3 2 2 2" xfId="41161" xr:uid="{CA166461-C86B-4915-B8CA-BC24B6A89308}"/>
    <cellStyle name="Normal 2 96 3 2 3" xfId="33566" xr:uid="{F7A1C90A-B74F-4C7D-B631-A90A43756FEF}"/>
    <cellStyle name="Normal 2 96 3 3" xfId="11736" xr:uid="{00000000-0005-0000-0000-0000D4260000}"/>
    <cellStyle name="Normal 2 96 3 3 2" xfId="26199" xr:uid="{B765D298-8619-4AEB-97C0-62C940CDAA5D}"/>
    <cellStyle name="Normal 2 96 3 3 2 2" xfId="41162" xr:uid="{2241A2B6-258E-4A6E-BE5B-05EE5279862D}"/>
    <cellStyle name="Normal 2 96 3 3 3" xfId="33567" xr:uid="{DCE6F5B2-4834-423E-A623-DDC9A5F3965E}"/>
    <cellStyle name="Normal 2 96 3 4" xfId="20890" xr:uid="{3096A891-40D4-4681-8002-032A665E2C78}"/>
    <cellStyle name="Normal 2 96 3 4 2" xfId="35866" xr:uid="{E7D918A6-2C91-4A4E-99B6-342261A00B76}"/>
    <cellStyle name="Normal 2 96 3 5" xfId="28262" xr:uid="{F0B49352-4B3D-4C18-B5F0-0145A8498B80}"/>
    <cellStyle name="Normal 2 96 4" xfId="11737" xr:uid="{00000000-0005-0000-0000-0000D5260000}"/>
    <cellStyle name="Normal 2 96 4 2" xfId="26200" xr:uid="{051A8321-C1FC-4994-86B3-A1F031D37F11}"/>
    <cellStyle name="Normal 2 96 4 2 2" xfId="41163" xr:uid="{22959385-B54D-4DDE-B4FC-4138C4E9DEA6}"/>
    <cellStyle name="Normal 2 96 4 3" xfId="33568" xr:uid="{E28B7EA4-2DD8-44F3-84CC-858FE666C1B6}"/>
    <cellStyle name="Normal 2 96 5" xfId="11738" xr:uid="{00000000-0005-0000-0000-0000D6260000}"/>
    <cellStyle name="Normal 2 96 5 2" xfId="26201" xr:uid="{35F7C86F-DA2A-4D5C-9F8E-9CF6FBE0C656}"/>
    <cellStyle name="Normal 2 96 5 2 2" xfId="41164" xr:uid="{A92A14D5-B573-4097-8121-375209A4DDFA}"/>
    <cellStyle name="Normal 2 96 5 3" xfId="33569" xr:uid="{19B11C1E-6233-4C61-9AEA-6ED929C49FAB}"/>
    <cellStyle name="Normal 2 96 6" xfId="20734" xr:uid="{C208D560-2CA0-43AD-8494-5DDA6C9C45C1}"/>
    <cellStyle name="Normal 2 96 6 2" xfId="35727" xr:uid="{DE9D2B6E-B3F9-4372-9F13-2223D33B6808}"/>
    <cellStyle name="Normal 2 96 7" xfId="28051" xr:uid="{264EB99A-26E9-4D82-A447-EEA245B65AE8}"/>
    <cellStyle name="Normal 2 97" xfId="2873" xr:uid="{00000000-0005-0000-0000-0000E4050000}"/>
    <cellStyle name="Normal 2 97 2" xfId="20826" xr:uid="{DF95A1E5-85A3-4E37-B929-818D7CCD8C6E}"/>
    <cellStyle name="Normal 2 97 2 2" xfId="35802" xr:uid="{5A8B2DED-B138-4BAC-9EF4-B5890992799F}"/>
    <cellStyle name="Normal 2 97 3" xfId="28198" xr:uid="{42B88CEA-EE19-4153-AA71-A71C36D23433}"/>
    <cellStyle name="Normal 2 98" xfId="2933" xr:uid="{00000000-0005-0000-0000-0000E5050000}"/>
    <cellStyle name="Normal 2 98 2" xfId="20886" xr:uid="{5A6B15CE-F7AA-4AB8-87D4-BE508EC9669A}"/>
    <cellStyle name="Normal 2 98 2 2" xfId="35862" xr:uid="{35592C05-E4BA-4485-9B89-1D529104F487}"/>
    <cellStyle name="Normal 2 98 3" xfId="28258" xr:uid="{73968A52-4340-41B1-8912-BC6A6263CB88}"/>
    <cellStyle name="Normal 2 99" xfId="2576" xr:uid="{00000000-0005-0000-0000-000006020000}"/>
    <cellStyle name="Normal 2 99 2" xfId="20746" xr:uid="{F9ED7887-09B6-4E69-B465-A2A151EB84ED}"/>
    <cellStyle name="Normal 2 99 2 2" xfId="35739" xr:uid="{FBB02DE8-5D5D-464F-BE23-C411026419F1}"/>
    <cellStyle name="Normal 2 99 3" xfId="28063" xr:uid="{FBEA68E0-D9F8-42DC-8404-44E94511236F}"/>
    <cellStyle name="Normal 2_12889 GP Contracts v3" xfId="1608" xr:uid="{00000000-0005-0000-0000-0000E6050000}"/>
    <cellStyle name="Normal 20" xfId="1609" xr:uid="{00000000-0005-0000-0000-0000E7050000}"/>
    <cellStyle name="Normal 20 2" xfId="1610" xr:uid="{00000000-0005-0000-0000-0000E8050000}"/>
    <cellStyle name="Normal 20 2 2" xfId="2882" xr:uid="{00000000-0005-0000-0000-0000E9050000}"/>
    <cellStyle name="Normal 20 2 2 2" xfId="11739" xr:uid="{00000000-0005-0000-0000-0000DE260000}"/>
    <cellStyle name="Normal 20 2 2 2 2" xfId="11740" xr:uid="{00000000-0005-0000-0000-0000DF260000}"/>
    <cellStyle name="Normal 20 2 2 2 2 2" xfId="26203" xr:uid="{0045121A-91CB-4CA8-8928-DF8B54952FA7}"/>
    <cellStyle name="Normal 20 2 2 2 2 2 2" xfId="41166" xr:uid="{BB55B30A-7165-4E71-9381-8DCEF801FE89}"/>
    <cellStyle name="Normal 20 2 2 2 2 3" xfId="33571" xr:uid="{FB275772-5384-493F-A533-5785A7E50C5B}"/>
    <cellStyle name="Normal 20 2 2 2 3" xfId="11741" xr:uid="{00000000-0005-0000-0000-0000E0260000}"/>
    <cellStyle name="Normal 20 2 2 2 3 2" xfId="26204" xr:uid="{67200799-772F-44AE-BC80-BB1F57D013A2}"/>
    <cellStyle name="Normal 20 2 2 2 3 2 2" xfId="41167" xr:uid="{57DE61C9-AA5D-4C09-A195-83C957AB60F1}"/>
    <cellStyle name="Normal 20 2 2 2 3 3" xfId="33572" xr:uid="{80DE5A45-8CA7-4555-87CF-D2CB087C9FBA}"/>
    <cellStyle name="Normal 20 2 2 2 4" xfId="26202" xr:uid="{CDF65726-01CB-419C-B875-6E93A3B83292}"/>
    <cellStyle name="Normal 20 2 2 2 4 2" xfId="41165" xr:uid="{41753839-C8AA-40B0-B89D-93B9A0FA21AE}"/>
    <cellStyle name="Normal 20 2 2 2 5" xfId="33570" xr:uid="{8D6F29D4-F641-448F-A825-89BD897E0A54}"/>
    <cellStyle name="Normal 20 2 2 3" xfId="11742" xr:uid="{00000000-0005-0000-0000-0000E1260000}"/>
    <cellStyle name="Normal 20 2 2 3 2" xfId="26205" xr:uid="{35E748A5-231F-4785-85D9-60BD38F1A115}"/>
    <cellStyle name="Normal 20 2 2 3 2 2" xfId="41168" xr:uid="{BCE03E58-60D8-48EC-AB5F-CF946BF91985}"/>
    <cellStyle name="Normal 20 2 2 3 3" xfId="33573" xr:uid="{895D1FDA-37D7-47EE-B6D1-1505EAD78175}"/>
    <cellStyle name="Normal 20 2 2 4" xfId="11743" xr:uid="{00000000-0005-0000-0000-0000E2260000}"/>
    <cellStyle name="Normal 20 2 2 4 2" xfId="26206" xr:uid="{782EAC46-D554-4E86-8B89-3ABA686A1878}"/>
    <cellStyle name="Normal 20 2 2 4 2 2" xfId="41169" xr:uid="{8268FDEA-CBEB-4516-9505-80516A8A93DD}"/>
    <cellStyle name="Normal 20 2 2 4 3" xfId="33574" xr:uid="{CA33EE36-E289-4F45-81C2-5ACFBD7B3580}"/>
    <cellStyle name="Normal 20 2 2 5" xfId="20835" xr:uid="{3D8D20F9-260C-484B-A681-03A6A849B069}"/>
    <cellStyle name="Normal 20 2 2 5 2" xfId="35811" xr:uid="{C3F01BFA-91DC-48A3-AF36-FB8FA1D27F44}"/>
    <cellStyle name="Normal 20 2 2 6" xfId="28207" xr:uid="{73B29063-896B-4546-8742-3B0E5D2B8023}"/>
    <cellStyle name="Normal 20 2 3" xfId="2938" xr:uid="{00000000-0005-0000-0000-0000EA050000}"/>
    <cellStyle name="Normal 20 2 3 2" xfId="11744" xr:uid="{00000000-0005-0000-0000-0000E4260000}"/>
    <cellStyle name="Normal 20 2 3 2 2" xfId="26207" xr:uid="{8D34BE57-93A6-4377-AE6F-9C9370C32BE0}"/>
    <cellStyle name="Normal 20 2 3 2 2 2" xfId="41170" xr:uid="{3C82BEB8-32BC-441D-AAF5-B11F253EAF22}"/>
    <cellStyle name="Normal 20 2 3 2 3" xfId="33575" xr:uid="{4763428A-4EE9-4CCE-9A40-102BBFBB1BF2}"/>
    <cellStyle name="Normal 20 2 3 3" xfId="11745" xr:uid="{00000000-0005-0000-0000-0000E5260000}"/>
    <cellStyle name="Normal 20 2 3 3 2" xfId="26208" xr:uid="{0FA0DA85-5309-4544-A91C-B89D39B3693C}"/>
    <cellStyle name="Normal 20 2 3 3 2 2" xfId="41171" xr:uid="{DF207448-4957-40AE-8C95-156F3741E933}"/>
    <cellStyle name="Normal 20 2 3 3 3" xfId="33576" xr:uid="{C654F436-8DE5-41EB-8825-107D3DCEE886}"/>
    <cellStyle name="Normal 20 2 3 4" xfId="20891" xr:uid="{B7266F38-4216-45C3-AD12-B4914E18EF97}"/>
    <cellStyle name="Normal 20 2 3 4 2" xfId="35867" xr:uid="{769EC411-55D5-48F3-B970-E2F0CE9764C5}"/>
    <cellStyle name="Normal 20 2 3 5" xfId="28263" xr:uid="{E5E71E72-FBA6-4984-B4D4-0554E83BABB6}"/>
    <cellStyle name="Normal 20 2 4" xfId="11746" xr:uid="{00000000-0005-0000-0000-0000E6260000}"/>
    <cellStyle name="Normal 20 2 4 2" xfId="26209" xr:uid="{51A8F94D-F47B-47DC-8A54-B68879569EFA}"/>
    <cellStyle name="Normal 20 2 4 2 2" xfId="41172" xr:uid="{8956F225-03CD-4516-833F-B1671B26F9EE}"/>
    <cellStyle name="Normal 20 2 4 3" xfId="33577" xr:uid="{54A0EE51-01A7-4105-BC42-229C68FEB293}"/>
    <cellStyle name="Normal 20 2 5" xfId="11747" xr:uid="{00000000-0005-0000-0000-0000E7260000}"/>
    <cellStyle name="Normal 20 2 5 2" xfId="26210" xr:uid="{75F220E8-91A3-4400-AE73-8CFC32D2A21A}"/>
    <cellStyle name="Normal 20 2 5 2 2" xfId="41173" xr:uid="{C9ADDDAF-CF18-42C4-BA43-8FFDB85AADE1}"/>
    <cellStyle name="Normal 20 2 5 3" xfId="33578" xr:uid="{14211769-6214-43A6-9388-DAC49770752F}"/>
    <cellStyle name="Normal 20 2 6" xfId="11748" xr:uid="{00000000-0005-0000-0000-0000E8260000}"/>
    <cellStyle name="Normal 20 2 7" xfId="5376" xr:uid="{00000000-0005-0000-0000-0000DC260000}"/>
    <cellStyle name="Normal 20 2 8" xfId="20735" xr:uid="{ED61F5C0-63AC-411F-9A34-ADDD7D1472F7}"/>
    <cellStyle name="Normal 20 2 8 2" xfId="35728" xr:uid="{8A0EDDA8-6AF0-489C-97F0-28132ED779EF}"/>
    <cellStyle name="Normal 20 2 9" xfId="28052" xr:uid="{58CCF235-DD87-4699-BE04-30068D9C4C4E}"/>
    <cellStyle name="Normal 20 3" xfId="19" xr:uid="{00000000-0005-0000-0000-000014000000}"/>
    <cellStyle name="Normal 20 3 2" xfId="121" xr:uid="{00000000-0005-0000-0000-000014000000}"/>
    <cellStyle name="Normal 20 3 2 2" xfId="11749" xr:uid="{00000000-0005-0000-0000-0000EA260000}"/>
    <cellStyle name="Normal 20 3 2 3" xfId="20665" xr:uid="{91D45EC7-3099-479E-A3B7-2143F88B0C1E}"/>
    <cellStyle name="Normal 20 3 2 3 2" xfId="35666" xr:uid="{22742CF9-2BF8-4B88-B477-E3429639F689}"/>
    <cellStyle name="Normal 20 3 2 4" xfId="27969" xr:uid="{0DC23BAF-F712-4731-B40E-1E82D311F07D}"/>
    <cellStyle name="Normal 20 3 3" xfId="1611" xr:uid="{00000000-0005-0000-0000-0000EB050000}"/>
    <cellStyle name="Normal 20 3 3 2" xfId="11750" xr:uid="{00000000-0005-0000-0000-0000EB260000}"/>
    <cellStyle name="Normal 20 3 4" xfId="20595" xr:uid="{4CE7D8A2-34E3-4445-945B-40E54940372D}"/>
    <cellStyle name="Normal 20 3 4 2" xfId="35596" xr:uid="{90D4B4FE-704F-4425-A060-5F60F2B3B333}"/>
    <cellStyle name="Normal 20 3 5" xfId="27899" xr:uid="{1C0685C1-DE62-49C4-B6D7-79AA7D047EA4}"/>
    <cellStyle name="Normal 20 4" xfId="11751" xr:uid="{00000000-0005-0000-0000-0000EC260000}"/>
    <cellStyle name="Normal 20 5" xfId="11752" xr:uid="{00000000-0005-0000-0000-0000ED260000}"/>
    <cellStyle name="Normal 20 5 2" xfId="11753" xr:uid="{00000000-0005-0000-0000-0000EE260000}"/>
    <cellStyle name="Normal 20 6" xfId="11754" xr:uid="{00000000-0005-0000-0000-0000EF260000}"/>
    <cellStyle name="Normal 20 7" xfId="5377" xr:uid="{00000000-0005-0000-0000-0000DB260000}"/>
    <cellStyle name="Normal 20_App b.3 Unspent_" xfId="1612" xr:uid="{00000000-0005-0000-0000-0000EC050000}"/>
    <cellStyle name="Normal 200" xfId="11755" xr:uid="{00000000-0005-0000-0000-0000F0260000}"/>
    <cellStyle name="Normal 201" xfId="20119" xr:uid="{00000000-0005-0000-0000-0000F1260000}"/>
    <cellStyle name="Normal 201 2" xfId="27560" xr:uid="{EFB72A4D-598B-4B82-A11B-38419CDD2A05}"/>
    <cellStyle name="Normal 201 2 2" xfId="42497" xr:uid="{7D7B658C-09D3-40FE-B41B-7E5A8111EAC6}"/>
    <cellStyle name="Normal 201 3" xfId="35136" xr:uid="{5AFDF5B0-616B-4390-B3A4-C9DDB59813BD}"/>
    <cellStyle name="Normal 202" xfId="5508" xr:uid="{00000000-0005-0000-0000-000063270000}"/>
    <cellStyle name="Normal 202 2" xfId="23183" xr:uid="{42D43998-7027-4206-A8C2-EE08480052A9}"/>
    <cellStyle name="Normal 203" xfId="5498" xr:uid="{00000000-0005-0000-0000-0000D74E0000}"/>
    <cellStyle name="Normal 203 2" xfId="23182" xr:uid="{28B52A76-DDA1-4099-9263-900CF8DC8265}"/>
    <cellStyle name="Normal 204" xfId="20528" xr:uid="{00000000-0005-0000-0000-000057500000}"/>
    <cellStyle name="Normal 204 2" xfId="27835" xr:uid="{989A7693-A801-45E7-8986-CE0E1C191D20}"/>
    <cellStyle name="Normal 204 2 2" xfId="42772" xr:uid="{851394E8-3857-4707-84D4-16A33395E956}"/>
    <cellStyle name="Normal 204 3" xfId="35544" xr:uid="{9C3ABC8C-C7C0-46C8-9CEA-930B319D217F}"/>
    <cellStyle name="Normal 205" xfId="15916" xr:uid="{00000000-0005-0000-0000-000058500000}"/>
    <cellStyle name="Normal 205 2" xfId="26891" xr:uid="{E5C5DCCF-78C6-4DCD-A19B-3418DB9D05F0}"/>
    <cellStyle name="Normal 205 2 2" xfId="41854" xr:uid="{B122E9C1-88F1-4356-826B-46B8292FB5F3}"/>
    <cellStyle name="Normal 205 3" xfId="34266" xr:uid="{5E2DCDA7-3DD2-4CC9-9E8E-E696F12B4FC9}"/>
    <cellStyle name="Normal 206" xfId="15913" xr:uid="{00000000-0005-0000-0000-000059500000}"/>
    <cellStyle name="Normal 206 2" xfId="26890" xr:uid="{65EF0C26-15F2-4FF4-98F3-6F0725D618DD}"/>
    <cellStyle name="Normal 206 2 2" xfId="41853" xr:uid="{176C8B08-F153-4876-88F8-452B84FDA224}"/>
    <cellStyle name="Normal 206 3" xfId="34265" xr:uid="{02C2949E-A482-4A86-A0DF-E3217AB91202}"/>
    <cellStyle name="Normal 207" xfId="15921" xr:uid="{00000000-0005-0000-0000-00005A500000}"/>
    <cellStyle name="Normal 207 2" xfId="26892" xr:uid="{AC793438-8188-46BC-835A-C05E8133CCB4}"/>
    <cellStyle name="Normal 207 2 2" xfId="41855" xr:uid="{05FD05AA-4776-49C5-9C77-9FEB8FA732A7}"/>
    <cellStyle name="Normal 207 3" xfId="34267" xr:uid="{8F77EECF-4C50-43CA-9558-7DC0B1834F4B}"/>
    <cellStyle name="Normal 208" xfId="20527" xr:uid="{00000000-0005-0000-0000-00005B500000}"/>
    <cellStyle name="Normal 208 2" xfId="27834" xr:uid="{0AFBEB55-9498-4284-9DB5-7FC1B2516BEB}"/>
    <cellStyle name="Normal 208 2 2" xfId="42771" xr:uid="{C3FD0BEF-D550-416A-806A-017BD47F5D77}"/>
    <cellStyle name="Normal 208 3" xfId="35543" xr:uid="{40A11FF6-71B4-4D6E-BE4B-3F1736806CA5}"/>
    <cellStyle name="Normal 209" xfId="20526" xr:uid="{00000000-0005-0000-0000-00005D500000}"/>
    <cellStyle name="Normal 209 2" xfId="27833" xr:uid="{A7BC3225-921D-408E-9013-83A948AF602C}"/>
    <cellStyle name="Normal 209 2 2" xfId="42770" xr:uid="{C153AEF7-85CF-463A-9F06-60478E2A61D1}"/>
    <cellStyle name="Normal 209 3" xfId="35542" xr:uid="{AA9BF234-FA95-4C75-8972-819C2B307B05}"/>
    <cellStyle name="Normal 21" xfId="1613" xr:uid="{00000000-0005-0000-0000-0000ED050000}"/>
    <cellStyle name="Normal 21 2" xfId="1614" xr:uid="{00000000-0005-0000-0000-0000EE050000}"/>
    <cellStyle name="Normal 21 2 2" xfId="2883" xr:uid="{00000000-0005-0000-0000-0000EF050000}"/>
    <cellStyle name="Normal 21 2 2 2" xfId="11756" xr:uid="{00000000-0005-0000-0000-0000F5260000}"/>
    <cellStyle name="Normal 21 2 2 2 2" xfId="26211" xr:uid="{14593BCE-DD5F-430F-9463-0CF9626C507A}"/>
    <cellStyle name="Normal 21 2 2 2 2 2" xfId="41174" xr:uid="{8810ED8C-85BD-4421-A9B5-C07A9416AFE7}"/>
    <cellStyle name="Normal 21 2 2 2 3" xfId="33579" xr:uid="{5B60EED9-3706-436E-BD08-F2DCDF0CD7F2}"/>
    <cellStyle name="Normal 21 2 2 3" xfId="11757" xr:uid="{00000000-0005-0000-0000-0000F6260000}"/>
    <cellStyle name="Normal 21 2 2 3 2" xfId="26212" xr:uid="{4AABE778-30B0-46E0-8E17-E5DB95194D0C}"/>
    <cellStyle name="Normal 21 2 2 3 2 2" xfId="41175" xr:uid="{B13CF01C-C5D4-46A6-B3B5-A4CA327EFF79}"/>
    <cellStyle name="Normal 21 2 2 3 3" xfId="33580" xr:uid="{20270EA7-DF13-45F8-9BED-1361A6B07FBD}"/>
    <cellStyle name="Normal 21 2 2 4" xfId="20836" xr:uid="{0CB08C83-A4B9-45AC-AE09-749E1EA1DE3B}"/>
    <cellStyle name="Normal 21 2 2 4 2" xfId="35812" xr:uid="{C53D2FCA-D75A-4D41-9095-196D6E0BB1BB}"/>
    <cellStyle name="Normal 21 2 2 5" xfId="28208" xr:uid="{125E4565-5B87-4572-AF79-71266561E219}"/>
    <cellStyle name="Normal 21 2 3" xfId="2939" xr:uid="{00000000-0005-0000-0000-0000F0050000}"/>
    <cellStyle name="Normal 21 2 3 2" xfId="20892" xr:uid="{5F4202EA-D104-45C3-96F1-27CA9D218E35}"/>
    <cellStyle name="Normal 21 2 3 2 2" xfId="35868" xr:uid="{5671FB5F-D542-4213-B008-08DD2A039D6D}"/>
    <cellStyle name="Normal 21 2 3 3" xfId="28264" xr:uid="{06D8C85D-A165-4D8B-A14A-270836F95483}"/>
    <cellStyle name="Normal 21 2 4" xfId="11758" xr:uid="{00000000-0005-0000-0000-0000F8260000}"/>
    <cellStyle name="Normal 21 2 4 2" xfId="26213" xr:uid="{0EF1EEA4-C7FD-4358-8AAA-05D053AAC0E2}"/>
    <cellStyle name="Normal 21 2 4 2 2" xfId="41176" xr:uid="{F776EBF8-9E23-4129-89F7-343CEB366238}"/>
    <cellStyle name="Normal 21 2 4 3" xfId="33581" xr:uid="{FF64211B-5C6E-4313-8195-0CA2E7ADE39D}"/>
    <cellStyle name="Normal 21 2 5" xfId="11759" xr:uid="{00000000-0005-0000-0000-0000F9260000}"/>
    <cellStyle name="Normal 21 2 6" xfId="5374" xr:uid="{00000000-0005-0000-0000-0000F3260000}"/>
    <cellStyle name="Normal 21 2 7" xfId="20736" xr:uid="{2CE74848-3167-4239-8BC3-08FB712BCF24}"/>
    <cellStyle name="Normal 21 2 7 2" xfId="35729" xr:uid="{78EF4D82-FA00-45C7-8739-19DB4402E2D4}"/>
    <cellStyle name="Normal 21 2 8" xfId="28053" xr:uid="{C4F60416-4F62-41AD-A95C-1D1E0DF143CD}"/>
    <cellStyle name="Normal 21 3" xfId="20" xr:uid="{00000000-0005-0000-0000-000015000000}"/>
    <cellStyle name="Normal 21 3 2" xfId="122" xr:uid="{00000000-0005-0000-0000-000015000000}"/>
    <cellStyle name="Normal 21 3 2 2" xfId="20666" xr:uid="{E7E709E9-121C-4033-824D-AD2ABAD67409}"/>
    <cellStyle name="Normal 21 3 2 2 2" xfId="35667" xr:uid="{D0F6A5B1-1BB6-4D70-95EB-48DFA95C483E}"/>
    <cellStyle name="Normal 21 3 2 3" xfId="27970" xr:uid="{1CD1C5B7-01B1-462B-A0ED-8C9B2E1B368E}"/>
    <cellStyle name="Normal 21 3 3" xfId="11760" xr:uid="{00000000-0005-0000-0000-0000FC260000}"/>
    <cellStyle name="Normal 21 3 3 2" xfId="11761" xr:uid="{00000000-0005-0000-0000-0000FD260000}"/>
    <cellStyle name="Normal 21 3 3 2 2" xfId="26214" xr:uid="{71C96BB2-6EE8-473E-93E0-1BF3D3D3806C}"/>
    <cellStyle name="Normal 21 3 3 2 2 2" xfId="41177" xr:uid="{10CB25BC-5871-424F-8691-C3C96ACBC12F}"/>
    <cellStyle name="Normal 21 3 3 2 3" xfId="33582" xr:uid="{5B5AD7D2-43DA-4485-88E7-52CCC042DA7F}"/>
    <cellStyle name="Normal 21 3 4" xfId="20596" xr:uid="{78B54430-781C-4E4A-910F-5F8393E29736}"/>
    <cellStyle name="Normal 21 3 4 2" xfId="35597" xr:uid="{2EE014CF-78BB-48C2-A2BC-726D2E4C0F75}"/>
    <cellStyle name="Normal 21 3 5" xfId="27900" xr:uid="{E3726CCA-314A-493E-B44E-BDB3A711DCEA}"/>
    <cellStyle name="Normal 21 4" xfId="11762" xr:uid="{00000000-0005-0000-0000-0000FE260000}"/>
    <cellStyle name="Normal 21 4 2" xfId="26215" xr:uid="{580FEB20-E5EA-44BC-9A79-CDFFB39F38E9}"/>
    <cellStyle name="Normal 21 4 2 2" xfId="41178" xr:uid="{3786A1CF-490E-47E9-A0F3-099965F5D7FB}"/>
    <cellStyle name="Normal 21 4 3" xfId="33583" xr:uid="{FD4D577C-7924-406A-8939-A9519418696A}"/>
    <cellStyle name="Normal 21 5" xfId="11763" xr:uid="{00000000-0005-0000-0000-0000FF260000}"/>
    <cellStyle name="Normal 21 5 2" xfId="26216" xr:uid="{8492BCBC-376D-4CB9-935F-D17C763B687C}"/>
    <cellStyle name="Normal 21 5 2 2" xfId="41179" xr:uid="{7554CDC0-749B-4782-9E8A-98AF1810DAFB}"/>
    <cellStyle name="Normal 21 5 3" xfId="33584" xr:uid="{D050AE54-084D-4B02-82EA-A868AC00511B}"/>
    <cellStyle name="Normal 21 6" xfId="11764" xr:uid="{00000000-0005-0000-0000-000000270000}"/>
    <cellStyle name="Normal 21 7" xfId="5375" xr:uid="{00000000-0005-0000-0000-0000F2260000}"/>
    <cellStyle name="Normal 21_App b.3 Unspent_" xfId="1615" xr:uid="{00000000-0005-0000-0000-0000F1050000}"/>
    <cellStyle name="Normal 210" xfId="20535" xr:uid="{F92909E9-3471-4B18-A40C-A4EF8A70AFF0}"/>
    <cellStyle name="Normal 210 2" xfId="20550" xr:uid="{2E73667C-20FC-439F-9A2C-0E3C7F5D0DA6}"/>
    <cellStyle name="Normal 210 2 2" xfId="20561" xr:uid="{F0504E7F-80FC-4E6C-AE5E-C2BF8F3B816E}"/>
    <cellStyle name="Normal 210 2 2 2" xfId="27858" xr:uid="{B5D40BC7-DA99-49BD-9CB6-2F4CB3346646}"/>
    <cellStyle name="Normal 210 2 2 2 2" xfId="42795" xr:uid="{B420389E-2302-4F7B-97C2-DCC1B100937E}"/>
    <cellStyle name="Normal 210 2 2 3" xfId="35567" xr:uid="{532D95B9-B770-4CC4-BE76-17F152F7B8B6}"/>
    <cellStyle name="Normal 210 2 3" xfId="27852" xr:uid="{763D5884-EF07-4C23-BDCF-36879A780D03}"/>
    <cellStyle name="Normal 210 2 3 2" xfId="42789" xr:uid="{BE9BE35E-B6A2-4EE3-BDFB-0A75FAD24239}"/>
    <cellStyle name="Normal 210 2 4" xfId="35561" xr:uid="{D9CA066D-C5E6-454A-ABA9-4C57F7775D64}"/>
    <cellStyle name="Normal 210 3" xfId="20569" xr:uid="{E95D1431-A504-4218-96C0-1B6A01809779}"/>
    <cellStyle name="Normal 210 3 2" xfId="27862" xr:uid="{2F39E223-6F65-4BBF-806E-FC9F0821C8E6}"/>
    <cellStyle name="Normal 210 3 2 2" xfId="42799" xr:uid="{87B96677-81E3-4EAC-9E4B-FF077E830C7D}"/>
    <cellStyle name="Normal 210 3 3" xfId="35571" xr:uid="{F757EF2E-DF54-4257-9709-C54624B17112}"/>
    <cellStyle name="Normal 210 4" xfId="27840" xr:uid="{AE646887-BC8E-403D-87AB-F7D8AC03CC0D}"/>
    <cellStyle name="Normal 210 4 2" xfId="42777" xr:uid="{AAC36E65-9EE9-4B52-B1AD-B220930F2830}"/>
    <cellStyle name="Normal 210 5" xfId="35549" xr:uid="{73B8C4EE-10A4-4623-84FE-B9392374F1AE}"/>
    <cellStyle name="Normal 211" xfId="20572" xr:uid="{59411DBF-B5EB-47FF-AB29-1C0A0F40DF13}"/>
    <cellStyle name="Normal 211 2" xfId="20577" xr:uid="{40882EA8-F651-49EB-8206-188E03D1B586}"/>
    <cellStyle name="Normal 211 2 2" xfId="27870" xr:uid="{8FD306F9-E6B2-4EF1-9552-B39EB54ABB24}"/>
    <cellStyle name="Normal 211 2 2 2" xfId="42807" xr:uid="{2922509C-E95D-4BE0-8345-2889E0ACE3E7}"/>
    <cellStyle name="Normal 211 2 3" xfId="35579" xr:uid="{7BEFB45D-6DEF-4B87-B273-977D9D60378B}"/>
    <cellStyle name="Normal 211 3" xfId="27865" xr:uid="{150F80FD-C660-467D-B53C-D3E9E4042D82}"/>
    <cellStyle name="Normal 211 3 2" xfId="42802" xr:uid="{B96D1A35-B12D-4702-9FC7-04C34D033E4C}"/>
    <cellStyle name="Normal 211 4" xfId="35574" xr:uid="{EC0BC674-9FFC-4BF8-978F-BECC0B38887C}"/>
    <cellStyle name="Normal 211 5" xfId="42835" xr:uid="{88E22F8B-E86E-4D72-B4AB-FE1E5B085D2B}"/>
    <cellStyle name="Normal 212" xfId="20580" xr:uid="{A7B289BC-DCC2-49F2-B37F-BA01F34601B3}"/>
    <cellStyle name="Normal 212 2" xfId="27873" xr:uid="{8D310BC9-1AA8-4621-9DE3-61E79A5C70C3}"/>
    <cellStyle name="Normal 212 2 2" xfId="42810" xr:uid="{FC39E76E-FB93-4E36-8D30-62EDAA4420C9}"/>
    <cellStyle name="Normal 212 3" xfId="35582" xr:uid="{8C711493-0B23-4D26-BF10-C2CF8D4C6CF8}"/>
    <cellStyle name="Normal 213" xfId="20581" xr:uid="{56B19F37-2784-463F-A269-D3F25577C816}"/>
    <cellStyle name="Normal 213 2" xfId="27874" xr:uid="{54FADCC9-9F4B-4ABD-9824-95E70635D044}"/>
    <cellStyle name="Normal 213 2 2" xfId="42811" xr:uid="{103641FA-CFA5-429D-BF3A-A45245AAD948}"/>
    <cellStyle name="Normal 213 3" xfId="35583" xr:uid="{F6282BC7-5864-48B7-BEC7-FCCFA0C23949}"/>
    <cellStyle name="Normal 214" xfId="20583" xr:uid="{85C88B39-9595-44D3-8187-9C910CA55BE6}"/>
    <cellStyle name="Normal 214 2" xfId="27876" xr:uid="{42365CDD-5F96-4287-B6F2-9B6F181F3116}"/>
    <cellStyle name="Normal 214 2 2" xfId="42813" xr:uid="{DDC874DC-68E2-445C-9C0D-983CCA6F82DB}"/>
    <cellStyle name="Normal 214 3" xfId="35585" xr:uid="{4AF7BDA2-9883-414C-87C8-5561DFDFD23A}"/>
    <cellStyle name="Normal 214 4" xfId="42832" xr:uid="{7A593F45-E2D5-4655-BCCD-43F9A2897539}"/>
    <cellStyle name="Normal 215" xfId="42829" xr:uid="{0F55F764-795E-4FEE-A630-44FB73BEF9A3}"/>
    <cellStyle name="Normal 216" xfId="27884" xr:uid="{7BF501E6-2324-4149-A85C-2ED6E8BFBE0D}"/>
    <cellStyle name="Normal 216 2" xfId="42821" xr:uid="{287AD692-20E6-47D9-A02E-4298283A2D9C}"/>
    <cellStyle name="Normal 22" xfId="1616" xr:uid="{00000000-0005-0000-0000-0000F2050000}"/>
    <cellStyle name="Normal 22 2" xfId="1617" xr:uid="{00000000-0005-0000-0000-0000F3050000}"/>
    <cellStyle name="Normal 22 2 2" xfId="2884" xr:uid="{00000000-0005-0000-0000-0000F4050000}"/>
    <cellStyle name="Normal 22 2 2 2" xfId="11765" xr:uid="{00000000-0005-0000-0000-000004270000}"/>
    <cellStyle name="Normal 22 2 2 2 2" xfId="26217" xr:uid="{11B16156-27E4-4960-BF56-C71A569EF3CA}"/>
    <cellStyle name="Normal 22 2 2 2 2 2" xfId="41180" xr:uid="{E5B046A3-51FC-471A-B7D2-490CBAC4CA5D}"/>
    <cellStyle name="Normal 22 2 2 2 3" xfId="33585" xr:uid="{0568F1E7-47B2-4ABC-B08D-EAD25283AC60}"/>
    <cellStyle name="Normal 22 2 2 3" xfId="11766" xr:uid="{00000000-0005-0000-0000-000005270000}"/>
    <cellStyle name="Normal 22 2 2 3 2" xfId="26218" xr:uid="{755B9CAB-CEE7-474C-9004-C72BB0CEB36C}"/>
    <cellStyle name="Normal 22 2 2 3 2 2" xfId="41181" xr:uid="{5AF7E71F-5FE0-4816-9D78-16650ED34233}"/>
    <cellStyle name="Normal 22 2 2 3 3" xfId="33586" xr:uid="{0A16F806-C1EA-4D22-BF37-0CE29DAF5F4B}"/>
    <cellStyle name="Normal 22 2 2 4" xfId="20837" xr:uid="{01D848AF-EFB2-4A90-844E-8EC80FB457DA}"/>
    <cellStyle name="Normal 22 2 2 4 2" xfId="35813" xr:uid="{FCD3098A-579B-481F-B80E-E794D2E6453A}"/>
    <cellStyle name="Normal 22 2 2 5" xfId="28209" xr:uid="{F63DF9BB-348E-468F-B1AB-F5FA4CBFF14A}"/>
    <cellStyle name="Normal 22 2 3" xfId="2940" xr:uid="{00000000-0005-0000-0000-0000F5050000}"/>
    <cellStyle name="Normal 22 2 3 2" xfId="20893" xr:uid="{275C0440-2086-4709-A26A-26C73AD3F7BF}"/>
    <cellStyle name="Normal 22 2 3 2 2" xfId="35869" xr:uid="{38C6FD98-2EC5-486D-93AA-EAE8BBBDBB30}"/>
    <cellStyle name="Normal 22 2 3 3" xfId="28265" xr:uid="{C4002ABF-B3F5-4358-8E8D-44AA8FB4712A}"/>
    <cellStyle name="Normal 22 2 4" xfId="11767" xr:uid="{00000000-0005-0000-0000-000007270000}"/>
    <cellStyle name="Normal 22 2 4 2" xfId="26219" xr:uid="{54CF4410-CFC3-4023-A590-3C19E0E3CC94}"/>
    <cellStyle name="Normal 22 2 4 2 2" xfId="41182" xr:uid="{0B0E8310-2D40-4DCB-97F1-15E39089E20C}"/>
    <cellStyle name="Normal 22 2 4 3" xfId="33587" xr:uid="{6912C31D-4DD3-4968-B9CA-046B9FD9B42C}"/>
    <cellStyle name="Normal 22 2 5" xfId="11768" xr:uid="{00000000-0005-0000-0000-000008270000}"/>
    <cellStyle name="Normal 22 2 6" xfId="5372" xr:uid="{00000000-0005-0000-0000-000002270000}"/>
    <cellStyle name="Normal 22 2 7" xfId="20737" xr:uid="{C95C302C-108C-418E-B740-69D3E9677785}"/>
    <cellStyle name="Normal 22 2 7 2" xfId="35730" xr:uid="{3BB13D84-67EA-42EB-897D-613DD1A7A913}"/>
    <cellStyle name="Normal 22 2 8" xfId="28054" xr:uid="{2E0F51AB-A71D-4146-B91F-88D22AA89ECD}"/>
    <cellStyle name="Normal 22 3" xfId="21" xr:uid="{00000000-0005-0000-0000-000016000000}"/>
    <cellStyle name="Normal 22 3 2" xfId="123" xr:uid="{00000000-0005-0000-0000-000016000000}"/>
    <cellStyle name="Normal 22 3 2 2" xfId="20667" xr:uid="{B844D28C-03D2-4B3D-8636-9785C6C30862}"/>
    <cellStyle name="Normal 22 3 2 2 2" xfId="35668" xr:uid="{A880456B-E0F6-4A69-80C8-EC594FC5083E}"/>
    <cellStyle name="Normal 22 3 2 3" xfId="27971" xr:uid="{F1D6AD50-AA0F-4F95-8904-E9CD60E6158B}"/>
    <cellStyle name="Normal 22 3 3" xfId="11769" xr:uid="{00000000-0005-0000-0000-00000B270000}"/>
    <cellStyle name="Normal 22 3 3 2" xfId="11770" xr:uid="{00000000-0005-0000-0000-00000C270000}"/>
    <cellStyle name="Normal 22 3 3 2 2" xfId="26220" xr:uid="{CFBD3F59-88E3-4D5B-BB60-F97AF05B2C59}"/>
    <cellStyle name="Normal 22 3 3 2 2 2" xfId="41183" xr:uid="{87B0C42B-B582-4058-BE2A-455F1DC51B53}"/>
    <cellStyle name="Normal 22 3 3 2 3" xfId="33588" xr:uid="{1B9FD04F-8CF8-4E60-96BD-C9305155FA73}"/>
    <cellStyle name="Normal 22 3 4" xfId="20597" xr:uid="{6AA11130-3413-431C-B034-4A93FCB54939}"/>
    <cellStyle name="Normal 22 3 4 2" xfId="35598" xr:uid="{6E6BA8FD-6CC4-41F1-9776-08CF17079C27}"/>
    <cellStyle name="Normal 22 3 5" xfId="27901" xr:uid="{3979371E-8495-4E0A-800F-D6252ABAB7DB}"/>
    <cellStyle name="Normal 22 4" xfId="11771" xr:uid="{00000000-0005-0000-0000-00000D270000}"/>
    <cellStyle name="Normal 22 4 2" xfId="26221" xr:uid="{D9953FCD-EC81-4530-972C-58BEE8393705}"/>
    <cellStyle name="Normal 22 4 2 2" xfId="41184" xr:uid="{4C29BD26-781D-4C0F-BFE7-13767BAFCC90}"/>
    <cellStyle name="Normal 22 4 3" xfId="33589" xr:uid="{F16ED754-2F95-4922-8471-C3914353C11D}"/>
    <cellStyle name="Normal 22 5" xfId="11772" xr:uid="{00000000-0005-0000-0000-00000E270000}"/>
    <cellStyle name="Normal 22 5 2" xfId="26222" xr:uid="{F451CF3A-FA4A-4B4B-A080-5601090899D1}"/>
    <cellStyle name="Normal 22 5 2 2" xfId="41185" xr:uid="{10A2D9DA-67BE-4F01-A501-19BD70791B08}"/>
    <cellStyle name="Normal 22 5 3" xfId="33590" xr:uid="{44A17BB9-65AE-4E47-B0C0-A66B04D2B68C}"/>
    <cellStyle name="Normal 22 6" xfId="11773" xr:uid="{00000000-0005-0000-0000-00000F270000}"/>
    <cellStyle name="Normal 22 7" xfId="5373" xr:uid="{00000000-0005-0000-0000-000001270000}"/>
    <cellStyle name="Normal 22_App b.3 Unspent_" xfId="1618" xr:uid="{00000000-0005-0000-0000-0000F6050000}"/>
    <cellStyle name="Normal 23" xfId="1619" xr:uid="{00000000-0005-0000-0000-0000F7050000}"/>
    <cellStyle name="Normal 23 2" xfId="5370" xr:uid="{00000000-0005-0000-0000-000011270000}"/>
    <cellStyle name="Normal 23 2 2" xfId="11774" xr:uid="{00000000-0005-0000-0000-000012270000}"/>
    <cellStyle name="Normal 23 2 2 2" xfId="11775" xr:uid="{00000000-0005-0000-0000-000013270000}"/>
    <cellStyle name="Normal 23 2 2 2 2" xfId="11776" xr:uid="{00000000-0005-0000-0000-000014270000}"/>
    <cellStyle name="Normal 23 2 2 2 2 2" xfId="26225" xr:uid="{384E9EC4-97D7-48BB-94F8-5F4DBE06D032}"/>
    <cellStyle name="Normal 23 2 2 2 2 2 2" xfId="41188" xr:uid="{527779D9-468E-41A9-B124-45C3F751E671}"/>
    <cellStyle name="Normal 23 2 2 2 2 3" xfId="33593" xr:uid="{D505FFE7-0994-49DB-BAAB-7B0BC7C902D6}"/>
    <cellStyle name="Normal 23 2 2 2 3" xfId="11777" xr:uid="{00000000-0005-0000-0000-000015270000}"/>
    <cellStyle name="Normal 23 2 2 2 3 2" xfId="26226" xr:uid="{4BE6DD60-1019-447E-8C3A-D2F80510A95B}"/>
    <cellStyle name="Normal 23 2 2 2 3 2 2" xfId="41189" xr:uid="{4D729E61-6886-41FA-92EF-A05BDF8423F8}"/>
    <cellStyle name="Normal 23 2 2 2 3 3" xfId="33594" xr:uid="{0DF9FC85-526C-42F4-8BA9-60990DAD1C1E}"/>
    <cellStyle name="Normal 23 2 2 2 4" xfId="26224" xr:uid="{F68D0C75-C802-4A71-AFA9-54988A58B9FD}"/>
    <cellStyle name="Normal 23 2 2 2 4 2" xfId="41187" xr:uid="{A3E1B774-D4DA-4F6F-8838-6E66118FAB80}"/>
    <cellStyle name="Normal 23 2 2 2 5" xfId="33592" xr:uid="{DC5DAD30-6861-446A-A0CF-F70ADF8DA3EA}"/>
    <cellStyle name="Normal 23 2 2 3" xfId="11778" xr:uid="{00000000-0005-0000-0000-000016270000}"/>
    <cellStyle name="Normal 23 2 2 3 2" xfId="26227" xr:uid="{DB1EEC9F-68AD-400C-8793-8A3CEAC1A6CB}"/>
    <cellStyle name="Normal 23 2 2 3 2 2" xfId="41190" xr:uid="{C1046DCA-55B8-4E48-BF82-3D9BF4A22AF3}"/>
    <cellStyle name="Normal 23 2 2 3 3" xfId="33595" xr:uid="{FD3975BA-8DD0-4656-98D1-9160AB2C3A73}"/>
    <cellStyle name="Normal 23 2 2 4" xfId="11779" xr:uid="{00000000-0005-0000-0000-000017270000}"/>
    <cellStyle name="Normal 23 2 2 4 2" xfId="26228" xr:uid="{50136299-2517-4ABE-AC6A-08D381F9218E}"/>
    <cellStyle name="Normal 23 2 2 4 2 2" xfId="41191" xr:uid="{D6269D47-2C9E-4B6C-9EB8-6FABA69E2897}"/>
    <cellStyle name="Normal 23 2 2 4 3" xfId="33596" xr:uid="{AE7F5B82-8C1B-4B83-A921-0AC412B04DE9}"/>
    <cellStyle name="Normal 23 2 2 5" xfId="26223" xr:uid="{616C7C3A-1EC8-4B9C-B612-E7BDCEEE2BCF}"/>
    <cellStyle name="Normal 23 2 2 5 2" xfId="41186" xr:uid="{7A7109B7-63F7-4600-B156-E378446AB7E7}"/>
    <cellStyle name="Normal 23 2 2 6" xfId="33591" xr:uid="{60076B1C-6DF3-4F11-A5C3-A246761813B7}"/>
    <cellStyle name="Normal 23 2 3" xfId="11780" xr:uid="{00000000-0005-0000-0000-000018270000}"/>
    <cellStyle name="Normal 23 2 3 2" xfId="11781" xr:uid="{00000000-0005-0000-0000-000019270000}"/>
    <cellStyle name="Normal 23 2 3 2 2" xfId="26230" xr:uid="{AB6D249D-379A-4820-A2F4-18DFA5FF1D26}"/>
    <cellStyle name="Normal 23 2 3 2 2 2" xfId="41193" xr:uid="{B2C55069-5BEA-4180-B5E9-5791ED3AD2FD}"/>
    <cellStyle name="Normal 23 2 3 2 3" xfId="33598" xr:uid="{61635560-DCCC-4799-9BDA-6ED78471658B}"/>
    <cellStyle name="Normal 23 2 3 3" xfId="11782" xr:uid="{00000000-0005-0000-0000-00001A270000}"/>
    <cellStyle name="Normal 23 2 3 3 2" xfId="26231" xr:uid="{361EFF90-17EB-40F8-B08C-E9B6102683CD}"/>
    <cellStyle name="Normal 23 2 3 3 2 2" xfId="41194" xr:uid="{14C1E1AC-964A-459F-ACBA-EAF424801A30}"/>
    <cellStyle name="Normal 23 2 3 3 3" xfId="33599" xr:uid="{7419BBBB-D75B-466B-A328-EF7C7A4CF5C1}"/>
    <cellStyle name="Normal 23 2 3 4" xfId="26229" xr:uid="{F2D51A7E-13B4-4DD7-87BA-71748F2D3EEB}"/>
    <cellStyle name="Normal 23 2 3 4 2" xfId="41192" xr:uid="{BDB77F00-98DB-4507-AE9D-FE48887B90E3}"/>
    <cellStyle name="Normal 23 2 3 5" xfId="33597" xr:uid="{178935BC-BAE4-44BA-A8FE-C8BBF6F9DE0D}"/>
    <cellStyle name="Normal 23 2 4" xfId="11783" xr:uid="{00000000-0005-0000-0000-00001B270000}"/>
    <cellStyle name="Normal 23 2 4 2" xfId="26232" xr:uid="{50F2747C-791C-4483-9BE4-96D449DCB048}"/>
    <cellStyle name="Normal 23 2 4 2 2" xfId="41195" xr:uid="{18409590-436E-47F4-9316-4CA8ED096CA3}"/>
    <cellStyle name="Normal 23 2 4 3" xfId="33600" xr:uid="{E5EA23C0-5470-46D2-9BC4-8EB259945A07}"/>
    <cellStyle name="Normal 23 2 5" xfId="11784" xr:uid="{00000000-0005-0000-0000-00001C270000}"/>
    <cellStyle name="Normal 23 2 5 2" xfId="26233" xr:uid="{6DB02E1D-22D9-44CA-AD2E-C046E9347FFD}"/>
    <cellStyle name="Normal 23 2 5 2 2" xfId="41196" xr:uid="{248FE76B-DE49-4BF1-A0AC-1AAF0526D18D}"/>
    <cellStyle name="Normal 23 2 5 3" xfId="33601" xr:uid="{8AB1EA46-76E2-4720-B69F-745BA3C33D9C}"/>
    <cellStyle name="Normal 23 2 6" xfId="11785" xr:uid="{00000000-0005-0000-0000-00001D270000}"/>
    <cellStyle name="Normal 23 3" xfId="22" xr:uid="{00000000-0005-0000-0000-000017000000}"/>
    <cellStyle name="Normal 23 3 2" xfId="124" xr:uid="{00000000-0005-0000-0000-000017000000}"/>
    <cellStyle name="Normal 23 3 2 2" xfId="20668" xr:uid="{E1B48E48-5CC7-493A-AB91-2EFFFF0CB8D5}"/>
    <cellStyle name="Normal 23 3 2 2 2" xfId="35669" xr:uid="{52F72DD5-8DBE-4B99-BE77-76C67E012AC7}"/>
    <cellStyle name="Normal 23 3 2 3" xfId="27972" xr:uid="{76C11F5E-AAAA-4026-B8A4-9F0BD902783E}"/>
    <cellStyle name="Normal 23 3 3" xfId="11786" xr:uid="{00000000-0005-0000-0000-00001E270000}"/>
    <cellStyle name="Normal 23 3 4" xfId="20598" xr:uid="{E7BECC81-D260-4EB2-ABF5-7267DD759507}"/>
    <cellStyle name="Normal 23 3 4 2" xfId="35599" xr:uid="{F268F455-37FF-4001-AF03-2A6006F4B3E4}"/>
    <cellStyle name="Normal 23 3 5" xfId="27902" xr:uid="{A264D725-8901-4EC0-99FE-A1857CCFDF28}"/>
    <cellStyle name="Normal 23 4" xfId="5371" xr:uid="{00000000-0005-0000-0000-000010270000}"/>
    <cellStyle name="Normal 24" xfId="1620" xr:uid="{00000000-0005-0000-0000-0000F8050000}"/>
    <cellStyle name="Normal 24 2" xfId="2885" xr:uid="{00000000-0005-0000-0000-0000F9050000}"/>
    <cellStyle name="Normal 24 2 2" xfId="11787" xr:uid="{00000000-0005-0000-0000-000021270000}"/>
    <cellStyle name="Normal 24 2 2 2" xfId="11788" xr:uid="{00000000-0005-0000-0000-000022270000}"/>
    <cellStyle name="Normal 24 2 2 2 2" xfId="26235" xr:uid="{BB474BF8-9155-4AE9-B6AE-A0E3751F5A36}"/>
    <cellStyle name="Normal 24 2 2 2 2 2" xfId="41198" xr:uid="{2476F009-69E6-458D-A0CB-6D49D1E797D7}"/>
    <cellStyle name="Normal 24 2 2 2 3" xfId="33603" xr:uid="{8754B430-5BFE-4BD1-B44F-4746F9F2D4F2}"/>
    <cellStyle name="Normal 24 2 2 3" xfId="11789" xr:uid="{00000000-0005-0000-0000-000023270000}"/>
    <cellStyle name="Normal 24 2 2 3 2" xfId="26236" xr:uid="{F592926D-D44D-4F15-9382-8ECBEBE19FC9}"/>
    <cellStyle name="Normal 24 2 2 3 2 2" xfId="41199" xr:uid="{39B4EFB0-D473-489E-B641-8101C4C86DDC}"/>
    <cellStyle name="Normal 24 2 2 3 3" xfId="33604" xr:uid="{E806C972-4F2A-455B-8052-134F305AB5C2}"/>
    <cellStyle name="Normal 24 2 2 4" xfId="26234" xr:uid="{7E568143-3427-46F1-9855-77A3F05DD900}"/>
    <cellStyle name="Normal 24 2 2 4 2" xfId="41197" xr:uid="{695AA24C-1F0D-45C7-BBC3-4D3B37FBD8B4}"/>
    <cellStyle name="Normal 24 2 2 5" xfId="33602" xr:uid="{DD4C3E71-8738-498E-BE3F-0D5DF93AD74C}"/>
    <cellStyle name="Normal 24 2 3" xfId="11790" xr:uid="{00000000-0005-0000-0000-000024270000}"/>
    <cellStyle name="Normal 24 2 3 2" xfId="26237" xr:uid="{F0A5F62B-1904-43F5-B8E8-E1E949ECD3EE}"/>
    <cellStyle name="Normal 24 2 3 2 2" xfId="41200" xr:uid="{A6AAE02F-A3CB-493F-BC15-7AEDB0057F38}"/>
    <cellStyle name="Normal 24 2 3 3" xfId="33605" xr:uid="{885B0454-819D-4383-850F-D19E6EF2DE14}"/>
    <cellStyle name="Normal 24 2 4" xfId="11791" xr:uid="{00000000-0005-0000-0000-000025270000}"/>
    <cellStyle name="Normal 24 2 4 2" xfId="26238" xr:uid="{18CC0238-2386-4BAA-B3F8-694608AD2C2C}"/>
    <cellStyle name="Normal 24 2 4 2 2" xfId="41201" xr:uid="{C8EF5DDD-8FF2-4ED4-9A7F-61849C0BB369}"/>
    <cellStyle name="Normal 24 2 4 3" xfId="33606" xr:uid="{A1BFE398-8759-41A0-8FEF-9C63BEE8C2F5}"/>
    <cellStyle name="Normal 24 2 5" xfId="20838" xr:uid="{2C191F46-0ED1-4642-AAB0-6781779BB0DB}"/>
    <cellStyle name="Normal 24 2 5 2" xfId="35814" xr:uid="{E72283C9-61B0-4D6D-9D95-573BFB0D4DCD}"/>
    <cellStyle name="Normal 24 2 6" xfId="28210" xr:uid="{10403C5A-7DC3-4E64-BB51-B7FF09F11426}"/>
    <cellStyle name="Normal 24 3" xfId="23" xr:uid="{00000000-0005-0000-0000-000018000000}"/>
    <cellStyle name="Normal 24 3 2" xfId="125" xr:uid="{00000000-0005-0000-0000-000018000000}"/>
    <cellStyle name="Normal 24 3 2 2" xfId="20669" xr:uid="{90D428B2-D6CF-41D9-82BE-E5912DAA49DB}"/>
    <cellStyle name="Normal 24 3 2 2 2" xfId="35670" xr:uid="{2615DDB7-EADD-467E-855B-1D6308B749EC}"/>
    <cellStyle name="Normal 24 3 2 3" xfId="27973" xr:uid="{60089F90-554F-44FB-8DB9-43F4A1408236}"/>
    <cellStyle name="Normal 24 3 3" xfId="11792" xr:uid="{00000000-0005-0000-0000-000028270000}"/>
    <cellStyle name="Normal 24 3 3 2" xfId="26239" xr:uid="{6AE40340-6FA0-41BA-AB15-E7840D0A93CD}"/>
    <cellStyle name="Normal 24 3 3 2 2" xfId="41202" xr:uid="{BB889C76-82F3-4743-8DE7-6C54C43B5BEF}"/>
    <cellStyle name="Normal 24 3 3 3" xfId="33607" xr:uid="{8F93A0BD-FA79-4494-9249-13FB5105D7D1}"/>
    <cellStyle name="Normal 24 3 4" xfId="20599" xr:uid="{D565133D-A5D5-4998-BC41-D7C0CC67BBD4}"/>
    <cellStyle name="Normal 24 3 4 2" xfId="35600" xr:uid="{AE939698-CE3F-4324-8FC3-83249F7521D8}"/>
    <cellStyle name="Normal 24 3 5" xfId="27903" xr:uid="{11F6230F-69C5-443C-AB01-5B2C39DE3481}"/>
    <cellStyle name="Normal 24 4" xfId="11793" xr:uid="{00000000-0005-0000-0000-000029270000}"/>
    <cellStyle name="Normal 24 4 2" xfId="26240" xr:uid="{4AF25157-B64B-46DD-8D87-6940070E6925}"/>
    <cellStyle name="Normal 24 4 2 2" xfId="41203" xr:uid="{D8AFAA91-A8EE-4696-8A79-2724D2D428BB}"/>
    <cellStyle name="Normal 24 4 3" xfId="33608" xr:uid="{16B72F54-7177-44B7-A751-01AE2E2493E6}"/>
    <cellStyle name="Normal 24 5" xfId="11794" xr:uid="{00000000-0005-0000-0000-00002A270000}"/>
    <cellStyle name="Normal 24 5 2" xfId="26241" xr:uid="{236A1F4F-A91C-45A7-9CA9-FEDD4ED46577}"/>
    <cellStyle name="Normal 24 5 2 2" xfId="41204" xr:uid="{F7738FD2-B734-422E-8C0E-2331D0E62CDE}"/>
    <cellStyle name="Normal 24 5 3" xfId="33609" xr:uid="{5EBCC663-9C15-4636-84C5-1F860962B67D}"/>
    <cellStyle name="Normal 24 6" xfId="11795" xr:uid="{00000000-0005-0000-0000-00002B270000}"/>
    <cellStyle name="Normal 24 7" xfId="5369" xr:uid="{00000000-0005-0000-0000-00001F270000}"/>
    <cellStyle name="Normal 24 8" xfId="20738" xr:uid="{972EB2E2-CC16-4A2C-AED7-FC6DBEC57208}"/>
    <cellStyle name="Normal 24 8 2" xfId="35731" xr:uid="{3D67C996-D93D-4EF2-B43C-FE9AFBC69176}"/>
    <cellStyle name="Normal 24 9" xfId="28055" xr:uid="{71526134-CA89-4B58-93D1-0D8206125161}"/>
    <cellStyle name="Normal 25" xfId="1621" xr:uid="{00000000-0005-0000-0000-0000FB050000}"/>
    <cellStyle name="Normal 25 2" xfId="2886" xr:uid="{00000000-0005-0000-0000-0000FC050000}"/>
    <cellStyle name="Normal 25 2 2" xfId="11796" xr:uid="{00000000-0005-0000-0000-00002E270000}"/>
    <cellStyle name="Normal 25 2 2 2" xfId="11797" xr:uid="{00000000-0005-0000-0000-00002F270000}"/>
    <cellStyle name="Normal 25 2 2 2 2" xfId="26243" xr:uid="{A86CDD78-FC5F-4948-BBDE-18B087A71580}"/>
    <cellStyle name="Normal 25 2 2 2 2 2" xfId="41206" xr:uid="{B6442CB2-6DE4-45B7-88E2-98B1C43AF4B8}"/>
    <cellStyle name="Normal 25 2 2 2 3" xfId="33611" xr:uid="{73DFCEEF-103A-44FF-AA38-81555FC67D04}"/>
    <cellStyle name="Normal 25 2 2 3" xfId="11798" xr:uid="{00000000-0005-0000-0000-000030270000}"/>
    <cellStyle name="Normal 25 2 2 3 2" xfId="26244" xr:uid="{B90DC4D9-8F9A-49D2-B923-B5069ADB72A7}"/>
    <cellStyle name="Normal 25 2 2 3 2 2" xfId="41207" xr:uid="{B985CA1E-7963-4D55-9533-CE0366CA9941}"/>
    <cellStyle name="Normal 25 2 2 3 3" xfId="33612" xr:uid="{D49E4A51-A206-4A95-A169-D8B7B658DE8B}"/>
    <cellStyle name="Normal 25 2 2 4" xfId="26242" xr:uid="{5338EC19-1610-44FC-9298-FD929A75B313}"/>
    <cellStyle name="Normal 25 2 2 4 2" xfId="41205" xr:uid="{585BCF69-04C6-4A8F-9944-66472277A606}"/>
    <cellStyle name="Normal 25 2 2 5" xfId="33610" xr:uid="{15B36FEC-41E6-48C3-BA15-E323F32663FF}"/>
    <cellStyle name="Normal 25 2 3" xfId="11799" xr:uid="{00000000-0005-0000-0000-000031270000}"/>
    <cellStyle name="Normal 25 2 3 2" xfId="26245" xr:uid="{C2F5A4A1-FF8C-4AB6-A0DC-6CDB876E423F}"/>
    <cellStyle name="Normal 25 2 3 2 2" xfId="41208" xr:uid="{F6DE467E-5BB9-4C9B-A37A-FE019230DCA0}"/>
    <cellStyle name="Normal 25 2 3 3" xfId="33613" xr:uid="{E2B8B40F-BD2E-472C-9A1D-234F59F68630}"/>
    <cellStyle name="Normal 25 2 4" xfId="11800" xr:uid="{00000000-0005-0000-0000-000032270000}"/>
    <cellStyle name="Normal 25 2 4 2" xfId="26246" xr:uid="{A9CC793D-B84B-42AF-A694-2637E0FD0B63}"/>
    <cellStyle name="Normal 25 2 4 2 2" xfId="41209" xr:uid="{CDE62FA3-BDF4-4C85-B075-D3DF978E5C4F}"/>
    <cellStyle name="Normal 25 2 4 3" xfId="33614" xr:uid="{88CC783E-C8B1-46C5-A75E-3F5050300D6C}"/>
    <cellStyle name="Normal 25 2 5" xfId="20839" xr:uid="{0B329447-2A4F-414B-81FF-94B6B8288B0D}"/>
    <cellStyle name="Normal 25 2 5 2" xfId="35815" xr:uid="{01AE85A3-4902-4E0B-8171-2EEE07AF2DC0}"/>
    <cellStyle name="Normal 25 2 6" xfId="28211" xr:uid="{D63B77CA-1BE9-43EB-8954-B3B233A23F99}"/>
    <cellStyle name="Normal 25 3" xfId="24" xr:uid="{00000000-0005-0000-0000-000019000000}"/>
    <cellStyle name="Normal 25 3 2" xfId="126" xr:uid="{00000000-0005-0000-0000-000019000000}"/>
    <cellStyle name="Normal 25 3 2 2" xfId="20670" xr:uid="{0EECBADD-C3F4-49E4-B12A-221A9E66B494}"/>
    <cellStyle name="Normal 25 3 2 2 2" xfId="35671" xr:uid="{6AC955F5-72FF-4F0D-85D8-7699F46C48D7}"/>
    <cellStyle name="Normal 25 3 2 3" xfId="27974" xr:uid="{4CD916FD-B67D-444D-BAC0-E927C8303781}"/>
    <cellStyle name="Normal 25 3 3" xfId="11801" xr:uid="{00000000-0005-0000-0000-000035270000}"/>
    <cellStyle name="Normal 25 3 3 2" xfId="26247" xr:uid="{72625B71-56D4-472C-936D-C611A28A5E98}"/>
    <cellStyle name="Normal 25 3 3 2 2" xfId="41210" xr:uid="{9EA130F9-A2D5-4E52-8597-BAAFA626573F}"/>
    <cellStyle name="Normal 25 3 3 3" xfId="33615" xr:uid="{7055A9A1-75C6-4C36-AD5F-C68E1F6853CD}"/>
    <cellStyle name="Normal 25 3 4" xfId="20600" xr:uid="{F31DE9D7-D171-4219-9579-A243CC4295FB}"/>
    <cellStyle name="Normal 25 3 4 2" xfId="35601" xr:uid="{71189DF1-07A8-4FF3-B59D-C89CFD937D56}"/>
    <cellStyle name="Normal 25 3 5" xfId="27904" xr:uid="{19F5C745-0D4D-49AF-9E56-CFA0DA7BAFA8}"/>
    <cellStyle name="Normal 25 4" xfId="11802" xr:uid="{00000000-0005-0000-0000-000036270000}"/>
    <cellStyle name="Normal 25 4 2" xfId="26248" xr:uid="{A6938009-7F09-4053-8E3D-188A362300D6}"/>
    <cellStyle name="Normal 25 4 2 2" xfId="41211" xr:uid="{0ED5F140-9DDF-4DA5-9253-55AAD2954B6F}"/>
    <cellStyle name="Normal 25 4 3" xfId="33616" xr:uid="{CE278C35-30B7-4DBA-AA4F-6DC284768552}"/>
    <cellStyle name="Normal 25 5" xfId="11803" xr:uid="{00000000-0005-0000-0000-000037270000}"/>
    <cellStyle name="Normal 25 5 2" xfId="26249" xr:uid="{A0162B04-B324-4507-BAA9-7F1F9243F206}"/>
    <cellStyle name="Normal 25 5 2 2" xfId="41212" xr:uid="{1E93AABF-0808-4C21-8736-20391D298129}"/>
    <cellStyle name="Normal 25 5 3" xfId="33617" xr:uid="{C9408919-E3C3-4486-9691-9E2484029E49}"/>
    <cellStyle name="Normal 25 6" xfId="11804" xr:uid="{00000000-0005-0000-0000-000038270000}"/>
    <cellStyle name="Normal 25 7" xfId="5368" xr:uid="{00000000-0005-0000-0000-00002C270000}"/>
    <cellStyle name="Normal 25 8" xfId="20739" xr:uid="{FEBD9654-11E7-4234-98B3-12AB77174715}"/>
    <cellStyle name="Normal 25 8 2" xfId="35732" xr:uid="{333EAD0D-142A-4257-9201-E3D1A4696F40}"/>
    <cellStyle name="Normal 25 9" xfId="28056" xr:uid="{3A94DA4F-E014-4F0A-A2C8-1147FBBDF76C}"/>
    <cellStyle name="Normal 26" xfId="1622" xr:uid="{00000000-0005-0000-0000-0000FE050000}"/>
    <cellStyle name="Normal 26 2" xfId="2887" xr:uid="{00000000-0005-0000-0000-0000FF050000}"/>
    <cellStyle name="Normal 26 2 2" xfId="11805" xr:uid="{00000000-0005-0000-0000-00003B270000}"/>
    <cellStyle name="Normal 26 2 2 2" xfId="11806" xr:uid="{00000000-0005-0000-0000-00003C270000}"/>
    <cellStyle name="Normal 26 2 2 2 2" xfId="26251" xr:uid="{D8167970-CE73-459C-B863-DDC297E372DB}"/>
    <cellStyle name="Normal 26 2 2 2 2 2" xfId="41214" xr:uid="{F137E570-02E8-4443-9542-14C6BEBFA9E9}"/>
    <cellStyle name="Normal 26 2 2 2 3" xfId="33619" xr:uid="{3072F37D-A809-48D1-BE17-7F22DD3E05F2}"/>
    <cellStyle name="Normal 26 2 2 3" xfId="11807" xr:uid="{00000000-0005-0000-0000-00003D270000}"/>
    <cellStyle name="Normal 26 2 2 3 2" xfId="26252" xr:uid="{278F8F89-D876-4EC2-AFE7-AF021417ECF1}"/>
    <cellStyle name="Normal 26 2 2 3 2 2" xfId="41215" xr:uid="{46BDB0FD-FF0B-461C-A6FE-5D2FD4140284}"/>
    <cellStyle name="Normal 26 2 2 3 3" xfId="33620" xr:uid="{A2D22570-75E6-4BD7-B5C9-AC205606C4DD}"/>
    <cellStyle name="Normal 26 2 2 4" xfId="26250" xr:uid="{B897325E-B3D2-4301-998E-EFEC75D9EE22}"/>
    <cellStyle name="Normal 26 2 2 4 2" xfId="41213" xr:uid="{5BB05AF9-4043-4860-AA15-9F4F82D598DF}"/>
    <cellStyle name="Normal 26 2 2 5" xfId="33618" xr:uid="{4CF56A72-3EFC-4B50-98E2-19810CA51748}"/>
    <cellStyle name="Normal 26 2 3" xfId="11808" xr:uid="{00000000-0005-0000-0000-00003E270000}"/>
    <cellStyle name="Normal 26 2 3 2" xfId="26253" xr:uid="{3B9D84A6-5FAE-4677-9030-CAA00D054874}"/>
    <cellStyle name="Normal 26 2 3 2 2" xfId="41216" xr:uid="{15E10DDF-2E83-43CA-94D7-087156D1F387}"/>
    <cellStyle name="Normal 26 2 3 3" xfId="33621" xr:uid="{0645310A-0901-4A7B-9767-A06AF8477606}"/>
    <cellStyle name="Normal 26 2 4" xfId="11809" xr:uid="{00000000-0005-0000-0000-00003F270000}"/>
    <cellStyle name="Normal 26 2 4 2" xfId="26254" xr:uid="{8A562B70-A3C3-444B-B2BE-F42AEA79C94D}"/>
    <cellStyle name="Normal 26 2 4 2 2" xfId="41217" xr:uid="{FF693C28-F6F3-4BBC-B16E-D4A3DCE0B300}"/>
    <cellStyle name="Normal 26 2 4 3" xfId="33622" xr:uid="{7344CF52-ECFC-43AA-880B-DCCBD2E2B6CE}"/>
    <cellStyle name="Normal 26 2 5" xfId="20840" xr:uid="{6B46308F-F5AE-4C47-BA04-F98F211473C5}"/>
    <cellStyle name="Normal 26 2 5 2" xfId="35816" xr:uid="{4AAA3011-2EA8-4242-86BA-5961CB67DBFF}"/>
    <cellStyle name="Normal 26 2 6" xfId="28212" xr:uid="{F78F7888-911E-4B2B-9AD9-A4F7260D420A}"/>
    <cellStyle name="Normal 26 3" xfId="25" xr:uid="{00000000-0005-0000-0000-00001A000000}"/>
    <cellStyle name="Normal 26 3 2" xfId="127" xr:uid="{00000000-0005-0000-0000-00001A000000}"/>
    <cellStyle name="Normal 26 3 2 2" xfId="20671" xr:uid="{E2503831-3C83-472F-92DC-EB58D632EDFD}"/>
    <cellStyle name="Normal 26 3 2 2 2" xfId="35672" xr:uid="{D0721FB0-C0D8-4FF4-9BDF-2D4B477CF9CD}"/>
    <cellStyle name="Normal 26 3 2 3" xfId="27975" xr:uid="{B7645F4F-D269-4621-B47A-082381294D03}"/>
    <cellStyle name="Normal 26 3 3" xfId="11810" xr:uid="{00000000-0005-0000-0000-000042270000}"/>
    <cellStyle name="Normal 26 3 3 2" xfId="26255" xr:uid="{882DAAB3-4879-4559-89A0-FF40969737D0}"/>
    <cellStyle name="Normal 26 3 3 2 2" xfId="41218" xr:uid="{540E988E-5D05-4E29-AF72-BA9970A08BC3}"/>
    <cellStyle name="Normal 26 3 3 3" xfId="33623" xr:uid="{7B199DBD-D0D6-42EB-9EEE-24922EFE390D}"/>
    <cellStyle name="Normal 26 3 4" xfId="20601" xr:uid="{917F530C-0065-42EA-AB1A-069975567A1E}"/>
    <cellStyle name="Normal 26 3 4 2" xfId="35602" xr:uid="{8DDB47AE-0CCE-4F1C-8996-F8D594148EF0}"/>
    <cellStyle name="Normal 26 3 5" xfId="27905" xr:uid="{11444D5C-9660-4D4F-8DFF-E0F706A50801}"/>
    <cellStyle name="Normal 26 4" xfId="11811" xr:uid="{00000000-0005-0000-0000-000043270000}"/>
    <cellStyle name="Normal 26 4 2" xfId="26256" xr:uid="{7BE0BD07-20F2-4984-8FE9-0BD9E53617C3}"/>
    <cellStyle name="Normal 26 4 2 2" xfId="41219" xr:uid="{3EFA7A5E-3D78-45F0-B01B-70597BADB824}"/>
    <cellStyle name="Normal 26 4 3" xfId="33624" xr:uid="{3821DA68-50A9-4A7C-BF3E-14E6DDCE4FAA}"/>
    <cellStyle name="Normal 26 5" xfId="11812" xr:uid="{00000000-0005-0000-0000-000044270000}"/>
    <cellStyle name="Normal 26 5 2" xfId="26257" xr:uid="{681B3149-7CF6-46AB-9450-F73DA413C703}"/>
    <cellStyle name="Normal 26 5 2 2" xfId="41220" xr:uid="{DCFA6C11-A7F8-4A55-84AA-1C5DA92934E2}"/>
    <cellStyle name="Normal 26 5 3" xfId="33625" xr:uid="{D3906D45-A25D-4DC7-9BA8-DA8B270061C0}"/>
    <cellStyle name="Normal 26 6" xfId="11813" xr:uid="{00000000-0005-0000-0000-000045270000}"/>
    <cellStyle name="Normal 26 7" xfId="5367" xr:uid="{00000000-0005-0000-0000-000039270000}"/>
    <cellStyle name="Normal 26 8" xfId="20740" xr:uid="{0F4CEBEE-E945-4985-8AE9-C00CAFFB4A23}"/>
    <cellStyle name="Normal 26 8 2" xfId="35733" xr:uid="{B0E1BBE3-02A2-4FAA-92B1-68310875A085}"/>
    <cellStyle name="Normal 26 9" xfId="28057" xr:uid="{3B75B6F8-A122-4C7E-943A-64301760AB3B}"/>
    <cellStyle name="Normal 266" xfId="57" xr:uid="{00000000-0005-0000-0000-00001B000000}"/>
    <cellStyle name="Normal 266 2" xfId="159" xr:uid="{00000000-0005-0000-0000-00001B000000}"/>
    <cellStyle name="Normal 266 2 2" xfId="20703" xr:uid="{A64148D3-C961-41E6-96BE-D97101737CD7}"/>
    <cellStyle name="Normal 266 2 2 2" xfId="35704" xr:uid="{02C43D91-2933-4683-9B5F-274E215A2511}"/>
    <cellStyle name="Normal 266 2 3" xfId="28007" xr:uid="{EA7B95BC-0352-4D59-B5C6-21D124CCEEC6}"/>
    <cellStyle name="Normal 266 3" xfId="20633" xr:uid="{1EF4190E-8EF1-4662-9684-AF0F5542F1EC}"/>
    <cellStyle name="Normal 266 3 2" xfId="35634" xr:uid="{E6616F6F-9042-47D2-BFA0-62D357B8910F}"/>
    <cellStyle name="Normal 266 4" xfId="27937" xr:uid="{A09D0187-8C3F-43DE-B3D9-913A1CD85A82}"/>
    <cellStyle name="Normal 27" xfId="1623" xr:uid="{00000000-0005-0000-0000-000001060000}"/>
    <cellStyle name="Normal 27 2" xfId="11814" xr:uid="{00000000-0005-0000-0000-000047270000}"/>
    <cellStyle name="Normal 27 3" xfId="26" xr:uid="{00000000-0005-0000-0000-00001C000000}"/>
    <cellStyle name="Normal 27 3 2" xfId="128" xr:uid="{00000000-0005-0000-0000-00001C000000}"/>
    <cellStyle name="Normal 27 3 2 2" xfId="20672" xr:uid="{8DA30027-587D-443A-ABD7-0133B693585D}"/>
    <cellStyle name="Normal 27 3 2 2 2" xfId="35673" xr:uid="{1304EC1C-BACC-4922-B86F-917F190EFD0D}"/>
    <cellStyle name="Normal 27 3 2 3" xfId="27976" xr:uid="{FC50EEF4-6D18-46D6-A86D-A4909CCE899F}"/>
    <cellStyle name="Normal 27 3 3" xfId="11815" xr:uid="{00000000-0005-0000-0000-000048270000}"/>
    <cellStyle name="Normal 27 3 4" xfId="20602" xr:uid="{82644652-6C72-473C-B639-8416F22302CE}"/>
    <cellStyle name="Normal 27 3 4 2" xfId="35603" xr:uid="{F5631587-1729-41F9-A6D2-5DF0B4705DCE}"/>
    <cellStyle name="Normal 27 3 5" xfId="27906" xr:uid="{832A8917-2DBF-4B2C-9F65-96BAE6CBCED9}"/>
    <cellStyle name="Normal 27 4" xfId="5366" xr:uid="{00000000-0005-0000-0000-000046270000}"/>
    <cellStyle name="Normal 28" xfId="1624" xr:uid="{00000000-0005-0000-0000-000002060000}"/>
    <cellStyle name="Normal 28 2" xfId="2888" xr:uid="{00000000-0005-0000-0000-000003060000}"/>
    <cellStyle name="Normal 28 2 2" xfId="11816" xr:uid="{00000000-0005-0000-0000-00004B270000}"/>
    <cellStyle name="Normal 28 2 2 2" xfId="11817" xr:uid="{00000000-0005-0000-0000-00004C270000}"/>
    <cellStyle name="Normal 28 2 2 2 2" xfId="26259" xr:uid="{7E1C098E-2900-4F20-BD79-4DCC272B57AA}"/>
    <cellStyle name="Normal 28 2 2 2 2 2" xfId="41222" xr:uid="{38C6E1B7-7711-4235-BF7F-2BF5F98076CF}"/>
    <cellStyle name="Normal 28 2 2 2 3" xfId="33627" xr:uid="{6DA64C8C-ED6F-4B4A-9C2E-2E637D9A0335}"/>
    <cellStyle name="Normal 28 2 2 3" xfId="11818" xr:uid="{00000000-0005-0000-0000-00004D270000}"/>
    <cellStyle name="Normal 28 2 2 3 2" xfId="26260" xr:uid="{AD4DE098-25A9-4B25-9CB5-5A582283BABA}"/>
    <cellStyle name="Normal 28 2 2 3 2 2" xfId="41223" xr:uid="{457E4D7D-F6E8-42CC-B708-A4E5707FA094}"/>
    <cellStyle name="Normal 28 2 2 3 3" xfId="33628" xr:uid="{BAC1F85B-AE1F-4274-BCEF-C3F9F6E0B7DA}"/>
    <cellStyle name="Normal 28 2 2 4" xfId="26258" xr:uid="{249BBAB1-FC4D-49DB-A991-98C779BC193B}"/>
    <cellStyle name="Normal 28 2 2 4 2" xfId="41221" xr:uid="{DF112F0B-DD20-4A19-BBDE-4BDF01259380}"/>
    <cellStyle name="Normal 28 2 2 5" xfId="33626" xr:uid="{6D548831-D88F-4E82-942E-204BC7032F2E}"/>
    <cellStyle name="Normal 28 2 3" xfId="11819" xr:uid="{00000000-0005-0000-0000-00004E270000}"/>
    <cellStyle name="Normal 28 2 3 2" xfId="26261" xr:uid="{926F7B5E-C3B3-4C60-8B44-B576EDC6C758}"/>
    <cellStyle name="Normal 28 2 3 2 2" xfId="41224" xr:uid="{60506803-4F58-4DFD-BB62-97A4C2EB4FA4}"/>
    <cellStyle name="Normal 28 2 3 3" xfId="33629" xr:uid="{9E5B1200-4462-450E-A833-C0EA0978FB1A}"/>
    <cellStyle name="Normal 28 2 4" xfId="11820" xr:uid="{00000000-0005-0000-0000-00004F270000}"/>
    <cellStyle name="Normal 28 2 4 2" xfId="26262" xr:uid="{BA0B90C1-57CC-4505-B4B2-33C4F7514623}"/>
    <cellStyle name="Normal 28 2 4 2 2" xfId="41225" xr:uid="{A474465B-FB85-4907-8028-48091182280B}"/>
    <cellStyle name="Normal 28 2 4 3" xfId="33630" xr:uid="{9B6C527B-288B-4562-93BE-2F2D8734D732}"/>
    <cellStyle name="Normal 28 2 5" xfId="20841" xr:uid="{251A22CF-EFFE-484C-8278-795D442EA9DF}"/>
    <cellStyle name="Normal 28 2 5 2" xfId="35817" xr:uid="{2B2B2938-7289-4CE1-A65E-1B9474A6FF65}"/>
    <cellStyle name="Normal 28 2 6" xfId="28213" xr:uid="{EF883551-257A-4739-BB01-BDE32C196017}"/>
    <cellStyle name="Normal 28 3" xfId="27" xr:uid="{00000000-0005-0000-0000-00001D000000}"/>
    <cellStyle name="Normal 28 3 2" xfId="129" xr:uid="{00000000-0005-0000-0000-00001D000000}"/>
    <cellStyle name="Normal 28 3 2 2" xfId="20673" xr:uid="{63087A9D-2170-4539-9573-C68A9AB8E2E3}"/>
    <cellStyle name="Normal 28 3 2 2 2" xfId="35674" xr:uid="{E3974DC0-1065-4B98-A460-F0605DF9239F}"/>
    <cellStyle name="Normal 28 3 2 3" xfId="27977" xr:uid="{EB5D99E0-6783-43C6-A62A-248342A978CC}"/>
    <cellStyle name="Normal 28 3 3" xfId="11821" xr:uid="{00000000-0005-0000-0000-000052270000}"/>
    <cellStyle name="Normal 28 3 3 2" xfId="26263" xr:uid="{84719B5C-FC0B-4A7B-B086-0ED8D891A42B}"/>
    <cellStyle name="Normal 28 3 3 2 2" xfId="41226" xr:uid="{06AA8046-45A0-4680-84BB-8EA0008F87DB}"/>
    <cellStyle name="Normal 28 3 3 3" xfId="33631" xr:uid="{8DA39744-6F02-48B7-880D-B01748411BCC}"/>
    <cellStyle name="Normal 28 3 4" xfId="20603" xr:uid="{AD81E7C3-EADF-406E-A60B-2EB2ECCED1CF}"/>
    <cellStyle name="Normal 28 3 4 2" xfId="35604" xr:uid="{13548AAF-D498-4335-9DBF-C9F32A54F178}"/>
    <cellStyle name="Normal 28 3 5" xfId="27907" xr:uid="{A533FB14-E642-4AA5-B183-D8C9457E4A36}"/>
    <cellStyle name="Normal 28 4" xfId="11822" xr:uid="{00000000-0005-0000-0000-000053270000}"/>
    <cellStyle name="Normal 28 4 2" xfId="26264" xr:uid="{366F1306-7031-48AC-B73A-4D1A60AC2F44}"/>
    <cellStyle name="Normal 28 4 2 2" xfId="41227" xr:uid="{C59BFC57-EFEE-4429-923D-C86784FDD174}"/>
    <cellStyle name="Normal 28 4 3" xfId="33632" xr:uid="{1903C405-D061-45E1-B55F-D82D60E27720}"/>
    <cellStyle name="Normal 28 5" xfId="11823" xr:uid="{00000000-0005-0000-0000-000054270000}"/>
    <cellStyle name="Normal 28 5 2" xfId="26265" xr:uid="{57E1B4A5-F700-4C94-9028-FD6E20A7F0D4}"/>
    <cellStyle name="Normal 28 5 2 2" xfId="41228" xr:uid="{6E0740A8-8B8A-4900-885D-8824A973458F}"/>
    <cellStyle name="Normal 28 5 3" xfId="33633" xr:uid="{4710EDF3-DD95-4CDD-9FCC-3A187FFD9276}"/>
    <cellStyle name="Normal 28 6" xfId="11824" xr:uid="{00000000-0005-0000-0000-000055270000}"/>
    <cellStyle name="Normal 28 7" xfId="5365" xr:uid="{00000000-0005-0000-0000-000049270000}"/>
    <cellStyle name="Normal 28 8" xfId="20741" xr:uid="{5521571B-D6D1-4AB6-BBB4-042423D2CCB4}"/>
    <cellStyle name="Normal 28 8 2" xfId="35734" xr:uid="{16BB8A20-77A3-4F8D-BC05-38F9EE61A12E}"/>
    <cellStyle name="Normal 28 9" xfId="28058" xr:uid="{829A3DCC-31F3-4BFC-94ED-532582910D37}"/>
    <cellStyle name="Normal 29" xfId="2928" xr:uid="{00000000-0005-0000-0000-000005060000}"/>
    <cellStyle name="Normal 29 2" xfId="11825" xr:uid="{00000000-0005-0000-0000-000057270000}"/>
    <cellStyle name="Normal 29 3" xfId="28" xr:uid="{00000000-0005-0000-0000-00001E000000}"/>
    <cellStyle name="Normal 29 3 2" xfId="130" xr:uid="{00000000-0005-0000-0000-00001E000000}"/>
    <cellStyle name="Normal 29 3 2 2" xfId="20674" xr:uid="{97D4FF29-5CAD-4DB1-9887-2E8CD152420D}"/>
    <cellStyle name="Normal 29 3 2 2 2" xfId="35675" xr:uid="{A4D3BDAA-E16A-46FD-BB74-9F1B2ED6FF25}"/>
    <cellStyle name="Normal 29 3 2 3" xfId="27978" xr:uid="{9D74F063-74A2-4881-8531-C6175E9603D4}"/>
    <cellStyle name="Normal 29 3 3" xfId="11826" xr:uid="{00000000-0005-0000-0000-000058270000}"/>
    <cellStyle name="Normal 29 3 4" xfId="20604" xr:uid="{CB7B37E8-539C-49BB-8BC5-BEC5F6B8F37E}"/>
    <cellStyle name="Normal 29 3 4 2" xfId="35605" xr:uid="{7B7476A6-5DCC-4E13-AA15-A820E1ED54E6}"/>
    <cellStyle name="Normal 29 3 5" xfId="27908" xr:uid="{9AB28278-5965-492F-A7B9-4DB57B29E91F}"/>
    <cellStyle name="Normal 29 4" xfId="11827" xr:uid="{00000000-0005-0000-0000-000059270000}"/>
    <cellStyle name="Normal 29 5" xfId="5511" xr:uid="{00000000-0005-0000-0000-000056270000}"/>
    <cellStyle name="Normal 29 6" xfId="20881" xr:uid="{3659619B-766E-4C25-A67A-6FAD1614B175}"/>
    <cellStyle name="Normal 29 6 2" xfId="35857" xr:uid="{479D8C72-19A6-49EB-8DBB-70A3709D2906}"/>
    <cellStyle name="Normal 29 7" xfId="28253" xr:uid="{3000261B-7191-4702-8ED8-8D168E3E35AE}"/>
    <cellStyle name="Normal 3" xfId="5" xr:uid="{00000000-0005-0000-0000-00001F000000}"/>
    <cellStyle name="Normal 3 10" xfId="1626" xr:uid="{00000000-0005-0000-0000-000007060000}"/>
    <cellStyle name="Normal 3 10 10" xfId="1627" xr:uid="{00000000-0005-0000-0000-000008060000}"/>
    <cellStyle name="Normal 3 10 10 2" xfId="11828" xr:uid="{00000000-0005-0000-0000-00005D270000}"/>
    <cellStyle name="Normal 3 10 11" xfId="1628" xr:uid="{00000000-0005-0000-0000-000009060000}"/>
    <cellStyle name="Normal 3 10 11 2" xfId="11829" xr:uid="{00000000-0005-0000-0000-00005F270000}"/>
    <cellStyle name="Normal 3 10 12" xfId="1629" xr:uid="{00000000-0005-0000-0000-00000A060000}"/>
    <cellStyle name="Normal 3 10 12 2" xfId="11830" xr:uid="{00000000-0005-0000-0000-000061270000}"/>
    <cellStyle name="Normal 3 10 13" xfId="1630" xr:uid="{00000000-0005-0000-0000-00000B060000}"/>
    <cellStyle name="Normal 3 10 13 2" xfId="11831" xr:uid="{00000000-0005-0000-0000-000063270000}"/>
    <cellStyle name="Normal 3 10 14" xfId="1631" xr:uid="{00000000-0005-0000-0000-00000C060000}"/>
    <cellStyle name="Normal 3 10 14 2" xfId="11832" xr:uid="{00000000-0005-0000-0000-000065270000}"/>
    <cellStyle name="Normal 3 10 15" xfId="1632" xr:uid="{00000000-0005-0000-0000-00000D060000}"/>
    <cellStyle name="Normal 3 10 15 2" xfId="11833" xr:uid="{00000000-0005-0000-0000-000067270000}"/>
    <cellStyle name="Normal 3 10 16" xfId="1633" xr:uid="{00000000-0005-0000-0000-00000E060000}"/>
    <cellStyle name="Normal 3 10 16 2" xfId="11834" xr:uid="{00000000-0005-0000-0000-000069270000}"/>
    <cellStyle name="Normal 3 10 17" xfId="1634" xr:uid="{00000000-0005-0000-0000-00000F060000}"/>
    <cellStyle name="Normal 3 10 17 2" xfId="11835" xr:uid="{00000000-0005-0000-0000-00006B270000}"/>
    <cellStyle name="Normal 3 10 18" xfId="1635" xr:uid="{00000000-0005-0000-0000-000010060000}"/>
    <cellStyle name="Normal 3 10 18 2" xfId="11836" xr:uid="{00000000-0005-0000-0000-00006D270000}"/>
    <cellStyle name="Normal 3 10 19" xfId="1636" xr:uid="{00000000-0005-0000-0000-000011060000}"/>
    <cellStyle name="Normal 3 10 19 2" xfId="11837" xr:uid="{00000000-0005-0000-0000-00006F270000}"/>
    <cellStyle name="Normal 3 10 2" xfId="1637" xr:uid="{00000000-0005-0000-0000-000012060000}"/>
    <cellStyle name="Normal 3 10 2 2" xfId="11838" xr:uid="{00000000-0005-0000-0000-000071270000}"/>
    <cellStyle name="Normal 3 10 20" xfId="1638" xr:uid="{00000000-0005-0000-0000-000013060000}"/>
    <cellStyle name="Normal 3 10 20 2" xfId="11839" xr:uid="{00000000-0005-0000-0000-000073270000}"/>
    <cellStyle name="Normal 3 10 21" xfId="1639" xr:uid="{00000000-0005-0000-0000-000014060000}"/>
    <cellStyle name="Normal 3 10 21 2" xfId="11840" xr:uid="{00000000-0005-0000-0000-000075270000}"/>
    <cellStyle name="Normal 3 10 22" xfId="1640" xr:uid="{00000000-0005-0000-0000-000015060000}"/>
    <cellStyle name="Normal 3 10 22 2" xfId="11841" xr:uid="{00000000-0005-0000-0000-000077270000}"/>
    <cellStyle name="Normal 3 10 23" xfId="1641" xr:uid="{00000000-0005-0000-0000-000016060000}"/>
    <cellStyle name="Normal 3 10 23 2" xfId="11842" xr:uid="{00000000-0005-0000-0000-000079270000}"/>
    <cellStyle name="Normal 3 10 24" xfId="11843" xr:uid="{00000000-0005-0000-0000-00007A270000}"/>
    <cellStyle name="Normal 3 10 3" xfId="1642" xr:uid="{00000000-0005-0000-0000-000017060000}"/>
    <cellStyle name="Normal 3 10 3 2" xfId="11844" xr:uid="{00000000-0005-0000-0000-00007C270000}"/>
    <cellStyle name="Normal 3 10 4" xfId="1643" xr:uid="{00000000-0005-0000-0000-000018060000}"/>
    <cellStyle name="Normal 3 10 4 2" xfId="11845" xr:uid="{00000000-0005-0000-0000-00007E270000}"/>
    <cellStyle name="Normal 3 10 5" xfId="1644" xr:uid="{00000000-0005-0000-0000-000019060000}"/>
    <cellStyle name="Normal 3 10 5 2" xfId="11846" xr:uid="{00000000-0005-0000-0000-000080270000}"/>
    <cellStyle name="Normal 3 10 6" xfId="1645" xr:uid="{00000000-0005-0000-0000-00001A060000}"/>
    <cellStyle name="Normal 3 10 6 2" xfId="11847" xr:uid="{00000000-0005-0000-0000-000082270000}"/>
    <cellStyle name="Normal 3 10 7" xfId="1646" xr:uid="{00000000-0005-0000-0000-00001B060000}"/>
    <cellStyle name="Normal 3 10 7 2" xfId="11848" xr:uid="{00000000-0005-0000-0000-000084270000}"/>
    <cellStyle name="Normal 3 10 8" xfId="1647" xr:uid="{00000000-0005-0000-0000-00001C060000}"/>
    <cellStyle name="Normal 3 10 8 2" xfId="11849" xr:uid="{00000000-0005-0000-0000-000086270000}"/>
    <cellStyle name="Normal 3 10 9" xfId="1648" xr:uid="{00000000-0005-0000-0000-00001D060000}"/>
    <cellStyle name="Normal 3 10 9 2" xfId="11850" xr:uid="{00000000-0005-0000-0000-000088270000}"/>
    <cellStyle name="Normal 3 100" xfId="11851" xr:uid="{00000000-0005-0000-0000-000089270000}"/>
    <cellStyle name="Normal 3 101" xfId="11852" xr:uid="{00000000-0005-0000-0000-00008A270000}"/>
    <cellStyle name="Normal 3 102" xfId="5364" xr:uid="{00000000-0005-0000-0000-00005A270000}"/>
    <cellStyle name="Normal 3 103" xfId="20548" xr:uid="{07FF931D-5DDA-4A2B-9196-D2B040771508}"/>
    <cellStyle name="Normal 3 11" xfId="1649" xr:uid="{00000000-0005-0000-0000-00001E060000}"/>
    <cellStyle name="Normal 3 11 10" xfId="1650" xr:uid="{00000000-0005-0000-0000-00001F060000}"/>
    <cellStyle name="Normal 3 11 10 2" xfId="11853" xr:uid="{00000000-0005-0000-0000-00008D270000}"/>
    <cellStyle name="Normal 3 11 11" xfId="1651" xr:uid="{00000000-0005-0000-0000-000020060000}"/>
    <cellStyle name="Normal 3 11 11 2" xfId="11854" xr:uid="{00000000-0005-0000-0000-00008F270000}"/>
    <cellStyle name="Normal 3 11 12" xfId="1652" xr:uid="{00000000-0005-0000-0000-000021060000}"/>
    <cellStyle name="Normal 3 11 12 2" xfId="11855" xr:uid="{00000000-0005-0000-0000-000091270000}"/>
    <cellStyle name="Normal 3 11 13" xfId="1653" xr:uid="{00000000-0005-0000-0000-000022060000}"/>
    <cellStyle name="Normal 3 11 13 2" xfId="11856" xr:uid="{00000000-0005-0000-0000-000093270000}"/>
    <cellStyle name="Normal 3 11 14" xfId="1654" xr:uid="{00000000-0005-0000-0000-000023060000}"/>
    <cellStyle name="Normal 3 11 14 2" xfId="11857" xr:uid="{00000000-0005-0000-0000-000095270000}"/>
    <cellStyle name="Normal 3 11 15" xfId="1655" xr:uid="{00000000-0005-0000-0000-000024060000}"/>
    <cellStyle name="Normal 3 11 15 2" xfId="11858" xr:uid="{00000000-0005-0000-0000-000097270000}"/>
    <cellStyle name="Normal 3 11 16" xfId="1656" xr:uid="{00000000-0005-0000-0000-000025060000}"/>
    <cellStyle name="Normal 3 11 16 2" xfId="11859" xr:uid="{00000000-0005-0000-0000-000099270000}"/>
    <cellStyle name="Normal 3 11 17" xfId="1657" xr:uid="{00000000-0005-0000-0000-000026060000}"/>
    <cellStyle name="Normal 3 11 17 2" xfId="11860" xr:uid="{00000000-0005-0000-0000-00009B270000}"/>
    <cellStyle name="Normal 3 11 18" xfId="1658" xr:uid="{00000000-0005-0000-0000-000027060000}"/>
    <cellStyle name="Normal 3 11 18 2" xfId="11861" xr:uid="{00000000-0005-0000-0000-00009D270000}"/>
    <cellStyle name="Normal 3 11 19" xfId="1659" xr:uid="{00000000-0005-0000-0000-000028060000}"/>
    <cellStyle name="Normal 3 11 19 2" xfId="11862" xr:uid="{00000000-0005-0000-0000-00009F270000}"/>
    <cellStyle name="Normal 3 11 2" xfId="1660" xr:uid="{00000000-0005-0000-0000-000029060000}"/>
    <cellStyle name="Normal 3 11 2 2" xfId="11863" xr:uid="{00000000-0005-0000-0000-0000A1270000}"/>
    <cellStyle name="Normal 3 11 20" xfId="1661" xr:uid="{00000000-0005-0000-0000-00002A060000}"/>
    <cellStyle name="Normal 3 11 20 2" xfId="11864" xr:uid="{00000000-0005-0000-0000-0000A3270000}"/>
    <cellStyle name="Normal 3 11 21" xfId="1662" xr:uid="{00000000-0005-0000-0000-00002B060000}"/>
    <cellStyle name="Normal 3 11 21 2" xfId="11865" xr:uid="{00000000-0005-0000-0000-0000A5270000}"/>
    <cellStyle name="Normal 3 11 22" xfId="1663" xr:uid="{00000000-0005-0000-0000-00002C060000}"/>
    <cellStyle name="Normal 3 11 22 2" xfId="11866" xr:uid="{00000000-0005-0000-0000-0000A7270000}"/>
    <cellStyle name="Normal 3 11 23" xfId="1664" xr:uid="{00000000-0005-0000-0000-00002D060000}"/>
    <cellStyle name="Normal 3 11 23 2" xfId="11867" xr:uid="{00000000-0005-0000-0000-0000A9270000}"/>
    <cellStyle name="Normal 3 11 24" xfId="11868" xr:uid="{00000000-0005-0000-0000-0000AA270000}"/>
    <cellStyle name="Normal 3 11 3" xfId="1665" xr:uid="{00000000-0005-0000-0000-00002E060000}"/>
    <cellStyle name="Normal 3 11 3 2" xfId="11869" xr:uid="{00000000-0005-0000-0000-0000AC270000}"/>
    <cellStyle name="Normal 3 11 4" xfId="1666" xr:uid="{00000000-0005-0000-0000-00002F060000}"/>
    <cellStyle name="Normal 3 11 4 2" xfId="11870" xr:uid="{00000000-0005-0000-0000-0000AE270000}"/>
    <cellStyle name="Normal 3 11 5" xfId="1667" xr:uid="{00000000-0005-0000-0000-000030060000}"/>
    <cellStyle name="Normal 3 11 5 2" xfId="11871" xr:uid="{00000000-0005-0000-0000-0000B0270000}"/>
    <cellStyle name="Normal 3 11 6" xfId="1668" xr:uid="{00000000-0005-0000-0000-000031060000}"/>
    <cellStyle name="Normal 3 11 6 2" xfId="11872" xr:uid="{00000000-0005-0000-0000-0000B2270000}"/>
    <cellStyle name="Normal 3 11 7" xfId="1669" xr:uid="{00000000-0005-0000-0000-000032060000}"/>
    <cellStyle name="Normal 3 11 7 2" xfId="11873" xr:uid="{00000000-0005-0000-0000-0000B4270000}"/>
    <cellStyle name="Normal 3 11 8" xfId="1670" xr:uid="{00000000-0005-0000-0000-000033060000}"/>
    <cellStyle name="Normal 3 11 8 2" xfId="11874" xr:uid="{00000000-0005-0000-0000-0000B6270000}"/>
    <cellStyle name="Normal 3 11 9" xfId="1671" xr:uid="{00000000-0005-0000-0000-000034060000}"/>
    <cellStyle name="Normal 3 11 9 2" xfId="11875" xr:uid="{00000000-0005-0000-0000-0000B8270000}"/>
    <cellStyle name="Normal 3 12" xfId="1672" xr:uid="{00000000-0005-0000-0000-000035060000}"/>
    <cellStyle name="Normal 3 12 10" xfId="1673" xr:uid="{00000000-0005-0000-0000-000036060000}"/>
    <cellStyle name="Normal 3 12 10 2" xfId="11876" xr:uid="{00000000-0005-0000-0000-0000BB270000}"/>
    <cellStyle name="Normal 3 12 11" xfId="1674" xr:uid="{00000000-0005-0000-0000-000037060000}"/>
    <cellStyle name="Normal 3 12 11 2" xfId="11877" xr:uid="{00000000-0005-0000-0000-0000BD270000}"/>
    <cellStyle name="Normal 3 12 12" xfId="1675" xr:uid="{00000000-0005-0000-0000-000038060000}"/>
    <cellStyle name="Normal 3 12 12 2" xfId="11878" xr:uid="{00000000-0005-0000-0000-0000BF270000}"/>
    <cellStyle name="Normal 3 12 13" xfId="1676" xr:uid="{00000000-0005-0000-0000-000039060000}"/>
    <cellStyle name="Normal 3 12 13 2" xfId="11879" xr:uid="{00000000-0005-0000-0000-0000C1270000}"/>
    <cellStyle name="Normal 3 12 14" xfId="1677" xr:uid="{00000000-0005-0000-0000-00003A060000}"/>
    <cellStyle name="Normal 3 12 14 2" xfId="11880" xr:uid="{00000000-0005-0000-0000-0000C3270000}"/>
    <cellStyle name="Normal 3 12 15" xfId="1678" xr:uid="{00000000-0005-0000-0000-00003B060000}"/>
    <cellStyle name="Normal 3 12 15 2" xfId="11881" xr:uid="{00000000-0005-0000-0000-0000C5270000}"/>
    <cellStyle name="Normal 3 12 16" xfId="1679" xr:uid="{00000000-0005-0000-0000-00003C060000}"/>
    <cellStyle name="Normal 3 12 16 2" xfId="11882" xr:uid="{00000000-0005-0000-0000-0000C7270000}"/>
    <cellStyle name="Normal 3 12 17" xfId="1680" xr:uid="{00000000-0005-0000-0000-00003D060000}"/>
    <cellStyle name="Normal 3 12 17 2" xfId="11883" xr:uid="{00000000-0005-0000-0000-0000C9270000}"/>
    <cellStyle name="Normal 3 12 18" xfId="1681" xr:uid="{00000000-0005-0000-0000-00003E060000}"/>
    <cellStyle name="Normal 3 12 18 2" xfId="11884" xr:uid="{00000000-0005-0000-0000-0000CB270000}"/>
    <cellStyle name="Normal 3 12 19" xfId="1682" xr:uid="{00000000-0005-0000-0000-00003F060000}"/>
    <cellStyle name="Normal 3 12 19 2" xfId="11885" xr:uid="{00000000-0005-0000-0000-0000CD270000}"/>
    <cellStyle name="Normal 3 12 2" xfId="1683" xr:uid="{00000000-0005-0000-0000-000040060000}"/>
    <cellStyle name="Normal 3 12 2 2" xfId="11886" xr:uid="{00000000-0005-0000-0000-0000CF270000}"/>
    <cellStyle name="Normal 3 12 20" xfId="1684" xr:uid="{00000000-0005-0000-0000-000041060000}"/>
    <cellStyle name="Normal 3 12 20 2" xfId="11887" xr:uid="{00000000-0005-0000-0000-0000D1270000}"/>
    <cellStyle name="Normal 3 12 21" xfId="1685" xr:uid="{00000000-0005-0000-0000-000042060000}"/>
    <cellStyle name="Normal 3 12 21 2" xfId="11888" xr:uid="{00000000-0005-0000-0000-0000D3270000}"/>
    <cellStyle name="Normal 3 12 22" xfId="1686" xr:uid="{00000000-0005-0000-0000-000043060000}"/>
    <cellStyle name="Normal 3 12 22 2" xfId="11889" xr:uid="{00000000-0005-0000-0000-0000D5270000}"/>
    <cellStyle name="Normal 3 12 23" xfId="1687" xr:uid="{00000000-0005-0000-0000-000044060000}"/>
    <cellStyle name="Normal 3 12 23 2" xfId="11890" xr:uid="{00000000-0005-0000-0000-0000D7270000}"/>
    <cellStyle name="Normal 3 12 24" xfId="11891" xr:uid="{00000000-0005-0000-0000-0000D8270000}"/>
    <cellStyle name="Normal 3 12 3" xfId="1688" xr:uid="{00000000-0005-0000-0000-000045060000}"/>
    <cellStyle name="Normal 3 12 3 2" xfId="11892" xr:uid="{00000000-0005-0000-0000-0000DA270000}"/>
    <cellStyle name="Normal 3 12 4" xfId="1689" xr:uid="{00000000-0005-0000-0000-000046060000}"/>
    <cellStyle name="Normal 3 12 4 2" xfId="11893" xr:uid="{00000000-0005-0000-0000-0000DC270000}"/>
    <cellStyle name="Normal 3 12 5" xfId="1690" xr:uid="{00000000-0005-0000-0000-000047060000}"/>
    <cellStyle name="Normal 3 12 5 2" xfId="11894" xr:uid="{00000000-0005-0000-0000-0000DE270000}"/>
    <cellStyle name="Normal 3 12 6" xfId="1691" xr:uid="{00000000-0005-0000-0000-000048060000}"/>
    <cellStyle name="Normal 3 12 6 2" xfId="11895" xr:uid="{00000000-0005-0000-0000-0000E0270000}"/>
    <cellStyle name="Normal 3 12 7" xfId="1692" xr:uid="{00000000-0005-0000-0000-000049060000}"/>
    <cellStyle name="Normal 3 12 7 2" xfId="11896" xr:uid="{00000000-0005-0000-0000-0000E2270000}"/>
    <cellStyle name="Normal 3 12 8" xfId="1693" xr:uid="{00000000-0005-0000-0000-00004A060000}"/>
    <cellStyle name="Normal 3 12 8 2" xfId="11897" xr:uid="{00000000-0005-0000-0000-0000E4270000}"/>
    <cellStyle name="Normal 3 12 9" xfId="1694" xr:uid="{00000000-0005-0000-0000-00004B060000}"/>
    <cellStyle name="Normal 3 12 9 2" xfId="11898" xr:uid="{00000000-0005-0000-0000-0000E6270000}"/>
    <cellStyle name="Normal 3 13" xfId="1695" xr:uid="{00000000-0005-0000-0000-00004C060000}"/>
    <cellStyle name="Normal 3 13 10" xfId="1696" xr:uid="{00000000-0005-0000-0000-00004D060000}"/>
    <cellStyle name="Normal 3 13 10 2" xfId="11899" xr:uid="{00000000-0005-0000-0000-0000E9270000}"/>
    <cellStyle name="Normal 3 13 11" xfId="1697" xr:uid="{00000000-0005-0000-0000-00004E060000}"/>
    <cellStyle name="Normal 3 13 11 2" xfId="11900" xr:uid="{00000000-0005-0000-0000-0000EB270000}"/>
    <cellStyle name="Normal 3 13 12" xfId="1698" xr:uid="{00000000-0005-0000-0000-00004F060000}"/>
    <cellStyle name="Normal 3 13 12 2" xfId="11901" xr:uid="{00000000-0005-0000-0000-0000ED270000}"/>
    <cellStyle name="Normal 3 13 13" xfId="1699" xr:uid="{00000000-0005-0000-0000-000050060000}"/>
    <cellStyle name="Normal 3 13 13 2" xfId="11902" xr:uid="{00000000-0005-0000-0000-0000EF270000}"/>
    <cellStyle name="Normal 3 13 14" xfId="1700" xr:uid="{00000000-0005-0000-0000-000051060000}"/>
    <cellStyle name="Normal 3 13 14 2" xfId="11903" xr:uid="{00000000-0005-0000-0000-0000F1270000}"/>
    <cellStyle name="Normal 3 13 15" xfId="1701" xr:uid="{00000000-0005-0000-0000-000052060000}"/>
    <cellStyle name="Normal 3 13 15 2" xfId="11904" xr:uid="{00000000-0005-0000-0000-0000F3270000}"/>
    <cellStyle name="Normal 3 13 16" xfId="1702" xr:uid="{00000000-0005-0000-0000-000053060000}"/>
    <cellStyle name="Normal 3 13 16 2" xfId="11905" xr:uid="{00000000-0005-0000-0000-0000F5270000}"/>
    <cellStyle name="Normal 3 13 17" xfId="1703" xr:uid="{00000000-0005-0000-0000-000054060000}"/>
    <cellStyle name="Normal 3 13 17 2" xfId="11906" xr:uid="{00000000-0005-0000-0000-0000F7270000}"/>
    <cellStyle name="Normal 3 13 18" xfId="1704" xr:uid="{00000000-0005-0000-0000-000055060000}"/>
    <cellStyle name="Normal 3 13 18 2" xfId="11907" xr:uid="{00000000-0005-0000-0000-0000F9270000}"/>
    <cellStyle name="Normal 3 13 19" xfId="1705" xr:uid="{00000000-0005-0000-0000-000056060000}"/>
    <cellStyle name="Normal 3 13 19 2" xfId="11908" xr:uid="{00000000-0005-0000-0000-0000FB270000}"/>
    <cellStyle name="Normal 3 13 2" xfId="1706" xr:uid="{00000000-0005-0000-0000-000057060000}"/>
    <cellStyle name="Normal 3 13 2 2" xfId="11909" xr:uid="{00000000-0005-0000-0000-0000FD270000}"/>
    <cellStyle name="Normal 3 13 20" xfId="1707" xr:uid="{00000000-0005-0000-0000-000058060000}"/>
    <cellStyle name="Normal 3 13 20 2" xfId="11910" xr:uid="{00000000-0005-0000-0000-0000FF270000}"/>
    <cellStyle name="Normal 3 13 21" xfId="1708" xr:uid="{00000000-0005-0000-0000-000059060000}"/>
    <cellStyle name="Normal 3 13 21 2" xfId="11911" xr:uid="{00000000-0005-0000-0000-000001280000}"/>
    <cellStyle name="Normal 3 13 22" xfId="1709" xr:uid="{00000000-0005-0000-0000-00005A060000}"/>
    <cellStyle name="Normal 3 13 22 2" xfId="11912" xr:uid="{00000000-0005-0000-0000-000003280000}"/>
    <cellStyle name="Normal 3 13 23" xfId="1710" xr:uid="{00000000-0005-0000-0000-00005B060000}"/>
    <cellStyle name="Normal 3 13 23 2" xfId="11913" xr:uid="{00000000-0005-0000-0000-000005280000}"/>
    <cellStyle name="Normal 3 13 24" xfId="11914" xr:uid="{00000000-0005-0000-0000-000006280000}"/>
    <cellStyle name="Normal 3 13 3" xfId="1711" xr:uid="{00000000-0005-0000-0000-00005C060000}"/>
    <cellStyle name="Normal 3 13 3 2" xfId="11915" xr:uid="{00000000-0005-0000-0000-000008280000}"/>
    <cellStyle name="Normal 3 13 4" xfId="1712" xr:uid="{00000000-0005-0000-0000-00005D060000}"/>
    <cellStyle name="Normal 3 13 4 2" xfId="11916" xr:uid="{00000000-0005-0000-0000-00000A280000}"/>
    <cellStyle name="Normal 3 13 5" xfId="1713" xr:uid="{00000000-0005-0000-0000-00005E060000}"/>
    <cellStyle name="Normal 3 13 5 2" xfId="11917" xr:uid="{00000000-0005-0000-0000-00000C280000}"/>
    <cellStyle name="Normal 3 13 6" xfId="1714" xr:uid="{00000000-0005-0000-0000-00005F060000}"/>
    <cellStyle name="Normal 3 13 6 2" xfId="11918" xr:uid="{00000000-0005-0000-0000-00000E280000}"/>
    <cellStyle name="Normal 3 13 7" xfId="1715" xr:uid="{00000000-0005-0000-0000-000060060000}"/>
    <cellStyle name="Normal 3 13 7 2" xfId="11919" xr:uid="{00000000-0005-0000-0000-000010280000}"/>
    <cellStyle name="Normal 3 13 8" xfId="1716" xr:uid="{00000000-0005-0000-0000-000061060000}"/>
    <cellStyle name="Normal 3 13 8 2" xfId="11920" xr:uid="{00000000-0005-0000-0000-000012280000}"/>
    <cellStyle name="Normal 3 13 9" xfId="1717" xr:uid="{00000000-0005-0000-0000-000062060000}"/>
    <cellStyle name="Normal 3 13 9 2" xfId="11921" xr:uid="{00000000-0005-0000-0000-000014280000}"/>
    <cellStyle name="Normal 3 14" xfId="1718" xr:uid="{00000000-0005-0000-0000-000063060000}"/>
    <cellStyle name="Normal 3 14 10" xfId="1719" xr:uid="{00000000-0005-0000-0000-000064060000}"/>
    <cellStyle name="Normal 3 14 10 2" xfId="11922" xr:uid="{00000000-0005-0000-0000-000017280000}"/>
    <cellStyle name="Normal 3 14 11" xfId="1720" xr:uid="{00000000-0005-0000-0000-000065060000}"/>
    <cellStyle name="Normal 3 14 11 2" xfId="11923" xr:uid="{00000000-0005-0000-0000-000019280000}"/>
    <cellStyle name="Normal 3 14 12" xfId="1721" xr:uid="{00000000-0005-0000-0000-000066060000}"/>
    <cellStyle name="Normal 3 14 12 2" xfId="11924" xr:uid="{00000000-0005-0000-0000-00001B280000}"/>
    <cellStyle name="Normal 3 14 13" xfId="1722" xr:uid="{00000000-0005-0000-0000-000067060000}"/>
    <cellStyle name="Normal 3 14 13 2" xfId="11925" xr:uid="{00000000-0005-0000-0000-00001D280000}"/>
    <cellStyle name="Normal 3 14 14" xfId="1723" xr:uid="{00000000-0005-0000-0000-000068060000}"/>
    <cellStyle name="Normal 3 14 14 2" xfId="11926" xr:uid="{00000000-0005-0000-0000-00001F280000}"/>
    <cellStyle name="Normal 3 14 15" xfId="1724" xr:uid="{00000000-0005-0000-0000-000069060000}"/>
    <cellStyle name="Normal 3 14 15 2" xfId="11927" xr:uid="{00000000-0005-0000-0000-000021280000}"/>
    <cellStyle name="Normal 3 14 16" xfId="1725" xr:uid="{00000000-0005-0000-0000-00006A060000}"/>
    <cellStyle name="Normal 3 14 16 2" xfId="11928" xr:uid="{00000000-0005-0000-0000-000023280000}"/>
    <cellStyle name="Normal 3 14 17" xfId="1726" xr:uid="{00000000-0005-0000-0000-00006B060000}"/>
    <cellStyle name="Normal 3 14 17 2" xfId="11929" xr:uid="{00000000-0005-0000-0000-000025280000}"/>
    <cellStyle name="Normal 3 14 18" xfId="1727" xr:uid="{00000000-0005-0000-0000-00006C060000}"/>
    <cellStyle name="Normal 3 14 18 2" xfId="11930" xr:uid="{00000000-0005-0000-0000-000027280000}"/>
    <cellStyle name="Normal 3 14 19" xfId="1728" xr:uid="{00000000-0005-0000-0000-00006D060000}"/>
    <cellStyle name="Normal 3 14 19 2" xfId="11931" xr:uid="{00000000-0005-0000-0000-000029280000}"/>
    <cellStyle name="Normal 3 14 2" xfId="1729" xr:uid="{00000000-0005-0000-0000-00006E060000}"/>
    <cellStyle name="Normal 3 14 2 2" xfId="11932" xr:uid="{00000000-0005-0000-0000-00002B280000}"/>
    <cellStyle name="Normal 3 14 20" xfId="1730" xr:uid="{00000000-0005-0000-0000-00006F060000}"/>
    <cellStyle name="Normal 3 14 20 2" xfId="11933" xr:uid="{00000000-0005-0000-0000-00002D280000}"/>
    <cellStyle name="Normal 3 14 21" xfId="1731" xr:uid="{00000000-0005-0000-0000-000070060000}"/>
    <cellStyle name="Normal 3 14 21 2" xfId="11934" xr:uid="{00000000-0005-0000-0000-00002F280000}"/>
    <cellStyle name="Normal 3 14 22" xfId="1732" xr:uid="{00000000-0005-0000-0000-000071060000}"/>
    <cellStyle name="Normal 3 14 22 2" xfId="11935" xr:uid="{00000000-0005-0000-0000-000031280000}"/>
    <cellStyle name="Normal 3 14 23" xfId="1733" xr:uid="{00000000-0005-0000-0000-000072060000}"/>
    <cellStyle name="Normal 3 14 23 2" xfId="11936" xr:uid="{00000000-0005-0000-0000-000033280000}"/>
    <cellStyle name="Normal 3 14 24" xfId="11937" xr:uid="{00000000-0005-0000-0000-000034280000}"/>
    <cellStyle name="Normal 3 14 3" xfId="1734" xr:uid="{00000000-0005-0000-0000-000073060000}"/>
    <cellStyle name="Normal 3 14 3 2" xfId="11938" xr:uid="{00000000-0005-0000-0000-000036280000}"/>
    <cellStyle name="Normal 3 14 4" xfId="1735" xr:uid="{00000000-0005-0000-0000-000074060000}"/>
    <cellStyle name="Normal 3 14 4 2" xfId="11939" xr:uid="{00000000-0005-0000-0000-000038280000}"/>
    <cellStyle name="Normal 3 14 5" xfId="1736" xr:uid="{00000000-0005-0000-0000-000075060000}"/>
    <cellStyle name="Normal 3 14 5 2" xfId="11940" xr:uid="{00000000-0005-0000-0000-00003A280000}"/>
    <cellStyle name="Normal 3 14 6" xfId="1737" xr:uid="{00000000-0005-0000-0000-000076060000}"/>
    <cellStyle name="Normal 3 14 6 2" xfId="11941" xr:uid="{00000000-0005-0000-0000-00003C280000}"/>
    <cellStyle name="Normal 3 14 7" xfId="1738" xr:uid="{00000000-0005-0000-0000-000077060000}"/>
    <cellStyle name="Normal 3 14 7 2" xfId="11942" xr:uid="{00000000-0005-0000-0000-00003E280000}"/>
    <cellStyle name="Normal 3 14 8" xfId="1739" xr:uid="{00000000-0005-0000-0000-000078060000}"/>
    <cellStyle name="Normal 3 14 8 2" xfId="11943" xr:uid="{00000000-0005-0000-0000-000040280000}"/>
    <cellStyle name="Normal 3 14 9" xfId="1740" xr:uid="{00000000-0005-0000-0000-000079060000}"/>
    <cellStyle name="Normal 3 14 9 2" xfId="11944" xr:uid="{00000000-0005-0000-0000-000042280000}"/>
    <cellStyle name="Normal 3 15" xfId="1741" xr:uid="{00000000-0005-0000-0000-00007A060000}"/>
    <cellStyle name="Normal 3 15 10" xfId="1742" xr:uid="{00000000-0005-0000-0000-00007B060000}"/>
    <cellStyle name="Normal 3 15 10 2" xfId="11945" xr:uid="{00000000-0005-0000-0000-000045280000}"/>
    <cellStyle name="Normal 3 15 11" xfId="1743" xr:uid="{00000000-0005-0000-0000-00007C060000}"/>
    <cellStyle name="Normal 3 15 11 2" xfId="11946" xr:uid="{00000000-0005-0000-0000-000047280000}"/>
    <cellStyle name="Normal 3 15 12" xfId="1744" xr:uid="{00000000-0005-0000-0000-00007D060000}"/>
    <cellStyle name="Normal 3 15 12 2" xfId="11947" xr:uid="{00000000-0005-0000-0000-000049280000}"/>
    <cellStyle name="Normal 3 15 13" xfId="1745" xr:uid="{00000000-0005-0000-0000-00007E060000}"/>
    <cellStyle name="Normal 3 15 13 2" xfId="11948" xr:uid="{00000000-0005-0000-0000-00004B280000}"/>
    <cellStyle name="Normal 3 15 14" xfId="1746" xr:uid="{00000000-0005-0000-0000-00007F060000}"/>
    <cellStyle name="Normal 3 15 14 2" xfId="11949" xr:uid="{00000000-0005-0000-0000-00004D280000}"/>
    <cellStyle name="Normal 3 15 15" xfId="1747" xr:uid="{00000000-0005-0000-0000-000080060000}"/>
    <cellStyle name="Normal 3 15 15 2" xfId="11950" xr:uid="{00000000-0005-0000-0000-00004F280000}"/>
    <cellStyle name="Normal 3 15 16" xfId="1748" xr:uid="{00000000-0005-0000-0000-000081060000}"/>
    <cellStyle name="Normal 3 15 16 2" xfId="11951" xr:uid="{00000000-0005-0000-0000-000051280000}"/>
    <cellStyle name="Normal 3 15 17" xfId="1749" xr:uid="{00000000-0005-0000-0000-000082060000}"/>
    <cellStyle name="Normal 3 15 17 2" xfId="11952" xr:uid="{00000000-0005-0000-0000-000053280000}"/>
    <cellStyle name="Normal 3 15 18" xfId="1750" xr:uid="{00000000-0005-0000-0000-000083060000}"/>
    <cellStyle name="Normal 3 15 18 2" xfId="11953" xr:uid="{00000000-0005-0000-0000-000055280000}"/>
    <cellStyle name="Normal 3 15 19" xfId="1751" xr:uid="{00000000-0005-0000-0000-000084060000}"/>
    <cellStyle name="Normal 3 15 19 2" xfId="11954" xr:uid="{00000000-0005-0000-0000-000057280000}"/>
    <cellStyle name="Normal 3 15 2" xfId="1752" xr:uid="{00000000-0005-0000-0000-000085060000}"/>
    <cellStyle name="Normal 3 15 2 2" xfId="11955" xr:uid="{00000000-0005-0000-0000-000059280000}"/>
    <cellStyle name="Normal 3 15 20" xfId="1753" xr:uid="{00000000-0005-0000-0000-000086060000}"/>
    <cellStyle name="Normal 3 15 20 2" xfId="11956" xr:uid="{00000000-0005-0000-0000-00005B280000}"/>
    <cellStyle name="Normal 3 15 21" xfId="1754" xr:uid="{00000000-0005-0000-0000-000087060000}"/>
    <cellStyle name="Normal 3 15 21 2" xfId="11957" xr:uid="{00000000-0005-0000-0000-00005D280000}"/>
    <cellStyle name="Normal 3 15 22" xfId="1755" xr:uid="{00000000-0005-0000-0000-000088060000}"/>
    <cellStyle name="Normal 3 15 22 2" xfId="11958" xr:uid="{00000000-0005-0000-0000-00005F280000}"/>
    <cellStyle name="Normal 3 15 23" xfId="1756" xr:uid="{00000000-0005-0000-0000-000089060000}"/>
    <cellStyle name="Normal 3 15 23 2" xfId="11959" xr:uid="{00000000-0005-0000-0000-000061280000}"/>
    <cellStyle name="Normal 3 15 24" xfId="11960" xr:uid="{00000000-0005-0000-0000-000062280000}"/>
    <cellStyle name="Normal 3 15 3" xfId="1757" xr:uid="{00000000-0005-0000-0000-00008A060000}"/>
    <cellStyle name="Normal 3 15 3 2" xfId="11961" xr:uid="{00000000-0005-0000-0000-000064280000}"/>
    <cellStyle name="Normal 3 15 4" xfId="1758" xr:uid="{00000000-0005-0000-0000-00008B060000}"/>
    <cellStyle name="Normal 3 15 4 2" xfId="11962" xr:uid="{00000000-0005-0000-0000-000066280000}"/>
    <cellStyle name="Normal 3 15 5" xfId="1759" xr:uid="{00000000-0005-0000-0000-00008C060000}"/>
    <cellStyle name="Normal 3 15 5 2" xfId="11963" xr:uid="{00000000-0005-0000-0000-000068280000}"/>
    <cellStyle name="Normal 3 15 6" xfId="1760" xr:uid="{00000000-0005-0000-0000-00008D060000}"/>
    <cellStyle name="Normal 3 15 6 2" xfId="11964" xr:uid="{00000000-0005-0000-0000-00006A280000}"/>
    <cellStyle name="Normal 3 15 7" xfId="1761" xr:uid="{00000000-0005-0000-0000-00008E060000}"/>
    <cellStyle name="Normal 3 15 7 2" xfId="11965" xr:uid="{00000000-0005-0000-0000-00006C280000}"/>
    <cellStyle name="Normal 3 15 8" xfId="1762" xr:uid="{00000000-0005-0000-0000-00008F060000}"/>
    <cellStyle name="Normal 3 15 8 2" xfId="11966" xr:uid="{00000000-0005-0000-0000-00006E280000}"/>
    <cellStyle name="Normal 3 15 9" xfId="1763" xr:uid="{00000000-0005-0000-0000-000090060000}"/>
    <cellStyle name="Normal 3 15 9 2" xfId="11967" xr:uid="{00000000-0005-0000-0000-000070280000}"/>
    <cellStyle name="Normal 3 16" xfId="1764" xr:uid="{00000000-0005-0000-0000-000091060000}"/>
    <cellStyle name="Normal 3 16 10" xfId="1765" xr:uid="{00000000-0005-0000-0000-000092060000}"/>
    <cellStyle name="Normal 3 16 10 2" xfId="11968" xr:uid="{00000000-0005-0000-0000-000073280000}"/>
    <cellStyle name="Normal 3 16 11" xfId="1766" xr:uid="{00000000-0005-0000-0000-000093060000}"/>
    <cellStyle name="Normal 3 16 11 2" xfId="11969" xr:uid="{00000000-0005-0000-0000-000075280000}"/>
    <cellStyle name="Normal 3 16 12" xfId="1767" xr:uid="{00000000-0005-0000-0000-000094060000}"/>
    <cellStyle name="Normal 3 16 12 2" xfId="11970" xr:uid="{00000000-0005-0000-0000-000077280000}"/>
    <cellStyle name="Normal 3 16 13" xfId="1768" xr:uid="{00000000-0005-0000-0000-000095060000}"/>
    <cellStyle name="Normal 3 16 13 2" xfId="11971" xr:uid="{00000000-0005-0000-0000-000079280000}"/>
    <cellStyle name="Normal 3 16 14" xfId="1769" xr:uid="{00000000-0005-0000-0000-000096060000}"/>
    <cellStyle name="Normal 3 16 14 2" xfId="11972" xr:uid="{00000000-0005-0000-0000-00007B280000}"/>
    <cellStyle name="Normal 3 16 15" xfId="1770" xr:uid="{00000000-0005-0000-0000-000097060000}"/>
    <cellStyle name="Normal 3 16 15 2" xfId="11973" xr:uid="{00000000-0005-0000-0000-00007D280000}"/>
    <cellStyle name="Normal 3 16 16" xfId="1771" xr:uid="{00000000-0005-0000-0000-000098060000}"/>
    <cellStyle name="Normal 3 16 16 2" xfId="11974" xr:uid="{00000000-0005-0000-0000-00007F280000}"/>
    <cellStyle name="Normal 3 16 17" xfId="1772" xr:uid="{00000000-0005-0000-0000-000099060000}"/>
    <cellStyle name="Normal 3 16 17 2" xfId="11975" xr:uid="{00000000-0005-0000-0000-000081280000}"/>
    <cellStyle name="Normal 3 16 18" xfId="1773" xr:uid="{00000000-0005-0000-0000-00009A060000}"/>
    <cellStyle name="Normal 3 16 18 2" xfId="11976" xr:uid="{00000000-0005-0000-0000-000083280000}"/>
    <cellStyle name="Normal 3 16 19" xfId="1774" xr:uid="{00000000-0005-0000-0000-00009B060000}"/>
    <cellStyle name="Normal 3 16 19 2" xfId="11977" xr:uid="{00000000-0005-0000-0000-000085280000}"/>
    <cellStyle name="Normal 3 16 2" xfId="1775" xr:uid="{00000000-0005-0000-0000-00009C060000}"/>
    <cellStyle name="Normal 3 16 2 2" xfId="11978" xr:uid="{00000000-0005-0000-0000-000087280000}"/>
    <cellStyle name="Normal 3 16 20" xfId="1776" xr:uid="{00000000-0005-0000-0000-00009D060000}"/>
    <cellStyle name="Normal 3 16 20 2" xfId="11979" xr:uid="{00000000-0005-0000-0000-000089280000}"/>
    <cellStyle name="Normal 3 16 21" xfId="1777" xr:uid="{00000000-0005-0000-0000-00009E060000}"/>
    <cellStyle name="Normal 3 16 21 2" xfId="11980" xr:uid="{00000000-0005-0000-0000-00008B280000}"/>
    <cellStyle name="Normal 3 16 22" xfId="1778" xr:uid="{00000000-0005-0000-0000-00009F060000}"/>
    <cellStyle name="Normal 3 16 22 2" xfId="11981" xr:uid="{00000000-0005-0000-0000-00008D280000}"/>
    <cellStyle name="Normal 3 16 23" xfId="1779" xr:uid="{00000000-0005-0000-0000-0000A0060000}"/>
    <cellStyle name="Normal 3 16 23 2" xfId="11982" xr:uid="{00000000-0005-0000-0000-00008F280000}"/>
    <cellStyle name="Normal 3 16 24" xfId="11983" xr:uid="{00000000-0005-0000-0000-000090280000}"/>
    <cellStyle name="Normal 3 16 3" xfId="1780" xr:uid="{00000000-0005-0000-0000-0000A1060000}"/>
    <cellStyle name="Normal 3 16 3 2" xfId="11984" xr:uid="{00000000-0005-0000-0000-000092280000}"/>
    <cellStyle name="Normal 3 16 4" xfId="1781" xr:uid="{00000000-0005-0000-0000-0000A2060000}"/>
    <cellStyle name="Normal 3 16 4 2" xfId="11985" xr:uid="{00000000-0005-0000-0000-000094280000}"/>
    <cellStyle name="Normal 3 16 5" xfId="1782" xr:uid="{00000000-0005-0000-0000-0000A3060000}"/>
    <cellStyle name="Normal 3 16 5 2" xfId="11986" xr:uid="{00000000-0005-0000-0000-000096280000}"/>
    <cellStyle name="Normal 3 16 6" xfId="1783" xr:uid="{00000000-0005-0000-0000-0000A4060000}"/>
    <cellStyle name="Normal 3 16 6 2" xfId="11987" xr:uid="{00000000-0005-0000-0000-000098280000}"/>
    <cellStyle name="Normal 3 16 7" xfId="1784" xr:uid="{00000000-0005-0000-0000-0000A5060000}"/>
    <cellStyle name="Normal 3 16 7 2" xfId="11988" xr:uid="{00000000-0005-0000-0000-00009A280000}"/>
    <cellStyle name="Normal 3 16 8" xfId="1785" xr:uid="{00000000-0005-0000-0000-0000A6060000}"/>
    <cellStyle name="Normal 3 16 8 2" xfId="11989" xr:uid="{00000000-0005-0000-0000-00009C280000}"/>
    <cellStyle name="Normal 3 16 9" xfId="1786" xr:uid="{00000000-0005-0000-0000-0000A7060000}"/>
    <cellStyle name="Normal 3 16 9 2" xfId="11990" xr:uid="{00000000-0005-0000-0000-00009E280000}"/>
    <cellStyle name="Normal 3 17" xfId="1787" xr:uid="{00000000-0005-0000-0000-0000A8060000}"/>
    <cellStyle name="Normal 3 17 10" xfId="1788" xr:uid="{00000000-0005-0000-0000-0000A9060000}"/>
    <cellStyle name="Normal 3 17 10 2" xfId="11991" xr:uid="{00000000-0005-0000-0000-0000A1280000}"/>
    <cellStyle name="Normal 3 17 11" xfId="1789" xr:uid="{00000000-0005-0000-0000-0000AA060000}"/>
    <cellStyle name="Normal 3 17 11 2" xfId="11992" xr:uid="{00000000-0005-0000-0000-0000A3280000}"/>
    <cellStyle name="Normal 3 17 12" xfId="1790" xr:uid="{00000000-0005-0000-0000-0000AB060000}"/>
    <cellStyle name="Normal 3 17 12 2" xfId="11993" xr:uid="{00000000-0005-0000-0000-0000A5280000}"/>
    <cellStyle name="Normal 3 17 13" xfId="1791" xr:uid="{00000000-0005-0000-0000-0000AC060000}"/>
    <cellStyle name="Normal 3 17 13 2" xfId="11994" xr:uid="{00000000-0005-0000-0000-0000A7280000}"/>
    <cellStyle name="Normal 3 17 14" xfId="1792" xr:uid="{00000000-0005-0000-0000-0000AD060000}"/>
    <cellStyle name="Normal 3 17 14 2" xfId="11995" xr:uid="{00000000-0005-0000-0000-0000A9280000}"/>
    <cellStyle name="Normal 3 17 15" xfId="1793" xr:uid="{00000000-0005-0000-0000-0000AE060000}"/>
    <cellStyle name="Normal 3 17 15 2" xfId="11996" xr:uid="{00000000-0005-0000-0000-0000AB280000}"/>
    <cellStyle name="Normal 3 17 16" xfId="1794" xr:uid="{00000000-0005-0000-0000-0000AF060000}"/>
    <cellStyle name="Normal 3 17 16 2" xfId="11997" xr:uid="{00000000-0005-0000-0000-0000AD280000}"/>
    <cellStyle name="Normal 3 17 17" xfId="1795" xr:uid="{00000000-0005-0000-0000-0000B0060000}"/>
    <cellStyle name="Normal 3 17 17 2" xfId="11998" xr:uid="{00000000-0005-0000-0000-0000AF280000}"/>
    <cellStyle name="Normal 3 17 18" xfId="1796" xr:uid="{00000000-0005-0000-0000-0000B1060000}"/>
    <cellStyle name="Normal 3 17 18 2" xfId="11999" xr:uid="{00000000-0005-0000-0000-0000B1280000}"/>
    <cellStyle name="Normal 3 17 19" xfId="1797" xr:uid="{00000000-0005-0000-0000-0000B2060000}"/>
    <cellStyle name="Normal 3 17 19 2" xfId="12000" xr:uid="{00000000-0005-0000-0000-0000B3280000}"/>
    <cellStyle name="Normal 3 17 2" xfId="1798" xr:uid="{00000000-0005-0000-0000-0000B3060000}"/>
    <cellStyle name="Normal 3 17 2 2" xfId="12001" xr:uid="{00000000-0005-0000-0000-0000B5280000}"/>
    <cellStyle name="Normal 3 17 20" xfId="1799" xr:uid="{00000000-0005-0000-0000-0000B4060000}"/>
    <cellStyle name="Normal 3 17 20 2" xfId="12002" xr:uid="{00000000-0005-0000-0000-0000B7280000}"/>
    <cellStyle name="Normal 3 17 21" xfId="1800" xr:uid="{00000000-0005-0000-0000-0000B5060000}"/>
    <cellStyle name="Normal 3 17 21 2" xfId="12003" xr:uid="{00000000-0005-0000-0000-0000B9280000}"/>
    <cellStyle name="Normal 3 17 22" xfId="1801" xr:uid="{00000000-0005-0000-0000-0000B6060000}"/>
    <cellStyle name="Normal 3 17 22 2" xfId="12004" xr:uid="{00000000-0005-0000-0000-0000BB280000}"/>
    <cellStyle name="Normal 3 17 23" xfId="1802" xr:uid="{00000000-0005-0000-0000-0000B7060000}"/>
    <cellStyle name="Normal 3 17 23 2" xfId="12005" xr:uid="{00000000-0005-0000-0000-0000BD280000}"/>
    <cellStyle name="Normal 3 17 24" xfId="12006" xr:uid="{00000000-0005-0000-0000-0000BE280000}"/>
    <cellStyle name="Normal 3 17 3" xfId="1803" xr:uid="{00000000-0005-0000-0000-0000B8060000}"/>
    <cellStyle name="Normal 3 17 3 2" xfId="12007" xr:uid="{00000000-0005-0000-0000-0000C0280000}"/>
    <cellStyle name="Normal 3 17 4" xfId="1804" xr:uid="{00000000-0005-0000-0000-0000B9060000}"/>
    <cellStyle name="Normal 3 17 4 2" xfId="12008" xr:uid="{00000000-0005-0000-0000-0000C2280000}"/>
    <cellStyle name="Normal 3 17 5" xfId="1805" xr:uid="{00000000-0005-0000-0000-0000BA060000}"/>
    <cellStyle name="Normal 3 17 5 2" xfId="12009" xr:uid="{00000000-0005-0000-0000-0000C4280000}"/>
    <cellStyle name="Normal 3 17 6" xfId="1806" xr:uid="{00000000-0005-0000-0000-0000BB060000}"/>
    <cellStyle name="Normal 3 17 6 2" xfId="12010" xr:uid="{00000000-0005-0000-0000-0000C6280000}"/>
    <cellStyle name="Normal 3 17 7" xfId="1807" xr:uid="{00000000-0005-0000-0000-0000BC060000}"/>
    <cellStyle name="Normal 3 17 7 2" xfId="12011" xr:uid="{00000000-0005-0000-0000-0000C8280000}"/>
    <cellStyle name="Normal 3 17 8" xfId="1808" xr:uid="{00000000-0005-0000-0000-0000BD060000}"/>
    <cellStyle name="Normal 3 17 8 2" xfId="12012" xr:uid="{00000000-0005-0000-0000-0000CA280000}"/>
    <cellStyle name="Normal 3 17 9" xfId="1809" xr:uid="{00000000-0005-0000-0000-0000BE060000}"/>
    <cellStyle name="Normal 3 17 9 2" xfId="12013" xr:uid="{00000000-0005-0000-0000-0000CC280000}"/>
    <cellStyle name="Normal 3 18" xfId="1810" xr:uid="{00000000-0005-0000-0000-0000BF060000}"/>
    <cellStyle name="Normal 3 18 10" xfId="1811" xr:uid="{00000000-0005-0000-0000-0000C0060000}"/>
    <cellStyle name="Normal 3 18 10 2" xfId="12014" xr:uid="{00000000-0005-0000-0000-0000CF280000}"/>
    <cellStyle name="Normal 3 18 11" xfId="1812" xr:uid="{00000000-0005-0000-0000-0000C1060000}"/>
    <cellStyle name="Normal 3 18 11 2" xfId="12015" xr:uid="{00000000-0005-0000-0000-0000D1280000}"/>
    <cellStyle name="Normal 3 18 12" xfId="1813" xr:uid="{00000000-0005-0000-0000-0000C2060000}"/>
    <cellStyle name="Normal 3 18 12 2" xfId="12016" xr:uid="{00000000-0005-0000-0000-0000D3280000}"/>
    <cellStyle name="Normal 3 18 13" xfId="1814" xr:uid="{00000000-0005-0000-0000-0000C3060000}"/>
    <cellStyle name="Normal 3 18 13 2" xfId="12017" xr:uid="{00000000-0005-0000-0000-0000D5280000}"/>
    <cellStyle name="Normal 3 18 14" xfId="1815" xr:uid="{00000000-0005-0000-0000-0000C4060000}"/>
    <cellStyle name="Normal 3 18 14 2" xfId="12018" xr:uid="{00000000-0005-0000-0000-0000D7280000}"/>
    <cellStyle name="Normal 3 18 15" xfId="1816" xr:uid="{00000000-0005-0000-0000-0000C5060000}"/>
    <cellStyle name="Normal 3 18 15 2" xfId="12019" xr:uid="{00000000-0005-0000-0000-0000D9280000}"/>
    <cellStyle name="Normal 3 18 16" xfId="1817" xr:uid="{00000000-0005-0000-0000-0000C6060000}"/>
    <cellStyle name="Normal 3 18 16 2" xfId="12020" xr:uid="{00000000-0005-0000-0000-0000DB280000}"/>
    <cellStyle name="Normal 3 18 17" xfId="1818" xr:uid="{00000000-0005-0000-0000-0000C7060000}"/>
    <cellStyle name="Normal 3 18 17 2" xfId="12021" xr:uid="{00000000-0005-0000-0000-0000DD280000}"/>
    <cellStyle name="Normal 3 18 18" xfId="1819" xr:uid="{00000000-0005-0000-0000-0000C8060000}"/>
    <cellStyle name="Normal 3 18 18 2" xfId="12022" xr:uid="{00000000-0005-0000-0000-0000DF280000}"/>
    <cellStyle name="Normal 3 18 19" xfId="1820" xr:uid="{00000000-0005-0000-0000-0000C9060000}"/>
    <cellStyle name="Normal 3 18 19 2" xfId="12023" xr:uid="{00000000-0005-0000-0000-0000E1280000}"/>
    <cellStyle name="Normal 3 18 2" xfId="1821" xr:uid="{00000000-0005-0000-0000-0000CA060000}"/>
    <cellStyle name="Normal 3 18 2 2" xfId="12024" xr:uid="{00000000-0005-0000-0000-0000E3280000}"/>
    <cellStyle name="Normal 3 18 20" xfId="1822" xr:uid="{00000000-0005-0000-0000-0000CB060000}"/>
    <cellStyle name="Normal 3 18 20 2" xfId="12025" xr:uid="{00000000-0005-0000-0000-0000E5280000}"/>
    <cellStyle name="Normal 3 18 21" xfId="1823" xr:uid="{00000000-0005-0000-0000-0000CC060000}"/>
    <cellStyle name="Normal 3 18 21 2" xfId="12026" xr:uid="{00000000-0005-0000-0000-0000E7280000}"/>
    <cellStyle name="Normal 3 18 22" xfId="1824" xr:uid="{00000000-0005-0000-0000-0000CD060000}"/>
    <cellStyle name="Normal 3 18 22 2" xfId="12027" xr:uid="{00000000-0005-0000-0000-0000E9280000}"/>
    <cellStyle name="Normal 3 18 23" xfId="1825" xr:uid="{00000000-0005-0000-0000-0000CE060000}"/>
    <cellStyle name="Normal 3 18 23 2" xfId="12028" xr:uid="{00000000-0005-0000-0000-0000EB280000}"/>
    <cellStyle name="Normal 3 18 24" xfId="12029" xr:uid="{00000000-0005-0000-0000-0000EC280000}"/>
    <cellStyle name="Normal 3 18 3" xfId="1826" xr:uid="{00000000-0005-0000-0000-0000CF060000}"/>
    <cellStyle name="Normal 3 18 3 2" xfId="12030" xr:uid="{00000000-0005-0000-0000-0000EE280000}"/>
    <cellStyle name="Normal 3 18 4" xfId="1827" xr:uid="{00000000-0005-0000-0000-0000D0060000}"/>
    <cellStyle name="Normal 3 18 4 2" xfId="12031" xr:uid="{00000000-0005-0000-0000-0000F0280000}"/>
    <cellStyle name="Normal 3 18 5" xfId="1828" xr:uid="{00000000-0005-0000-0000-0000D1060000}"/>
    <cellStyle name="Normal 3 18 5 2" xfId="12032" xr:uid="{00000000-0005-0000-0000-0000F2280000}"/>
    <cellStyle name="Normal 3 18 6" xfId="1829" xr:uid="{00000000-0005-0000-0000-0000D2060000}"/>
    <cellStyle name="Normal 3 18 6 2" xfId="12033" xr:uid="{00000000-0005-0000-0000-0000F4280000}"/>
    <cellStyle name="Normal 3 18 7" xfId="1830" xr:uid="{00000000-0005-0000-0000-0000D3060000}"/>
    <cellStyle name="Normal 3 18 7 2" xfId="12034" xr:uid="{00000000-0005-0000-0000-0000F6280000}"/>
    <cellStyle name="Normal 3 18 8" xfId="1831" xr:uid="{00000000-0005-0000-0000-0000D4060000}"/>
    <cellStyle name="Normal 3 18 8 2" xfId="12035" xr:uid="{00000000-0005-0000-0000-0000F8280000}"/>
    <cellStyle name="Normal 3 18 9" xfId="1832" xr:uid="{00000000-0005-0000-0000-0000D5060000}"/>
    <cellStyle name="Normal 3 18 9 2" xfId="12036" xr:uid="{00000000-0005-0000-0000-0000FA280000}"/>
    <cellStyle name="Normal 3 19" xfId="1833" xr:uid="{00000000-0005-0000-0000-0000D6060000}"/>
    <cellStyle name="Normal 3 19 10" xfId="1834" xr:uid="{00000000-0005-0000-0000-0000D7060000}"/>
    <cellStyle name="Normal 3 19 10 2" xfId="12037" xr:uid="{00000000-0005-0000-0000-0000FD280000}"/>
    <cellStyle name="Normal 3 19 11" xfId="1835" xr:uid="{00000000-0005-0000-0000-0000D8060000}"/>
    <cellStyle name="Normal 3 19 11 2" xfId="12038" xr:uid="{00000000-0005-0000-0000-0000FF280000}"/>
    <cellStyle name="Normal 3 19 12" xfId="1836" xr:uid="{00000000-0005-0000-0000-0000D9060000}"/>
    <cellStyle name="Normal 3 19 12 2" xfId="12039" xr:uid="{00000000-0005-0000-0000-000001290000}"/>
    <cellStyle name="Normal 3 19 13" xfId="1837" xr:uid="{00000000-0005-0000-0000-0000DA060000}"/>
    <cellStyle name="Normal 3 19 13 2" xfId="12040" xr:uid="{00000000-0005-0000-0000-000003290000}"/>
    <cellStyle name="Normal 3 19 14" xfId="1838" xr:uid="{00000000-0005-0000-0000-0000DB060000}"/>
    <cellStyle name="Normal 3 19 14 2" xfId="12041" xr:uid="{00000000-0005-0000-0000-000005290000}"/>
    <cellStyle name="Normal 3 19 15" xfId="1839" xr:uid="{00000000-0005-0000-0000-0000DC060000}"/>
    <cellStyle name="Normal 3 19 15 2" xfId="12042" xr:uid="{00000000-0005-0000-0000-000007290000}"/>
    <cellStyle name="Normal 3 19 16" xfId="1840" xr:uid="{00000000-0005-0000-0000-0000DD060000}"/>
    <cellStyle name="Normal 3 19 16 2" xfId="12043" xr:uid="{00000000-0005-0000-0000-000009290000}"/>
    <cellStyle name="Normal 3 19 17" xfId="1841" xr:uid="{00000000-0005-0000-0000-0000DE060000}"/>
    <cellStyle name="Normal 3 19 17 2" xfId="12044" xr:uid="{00000000-0005-0000-0000-00000B290000}"/>
    <cellStyle name="Normal 3 19 18" xfId="1842" xr:uid="{00000000-0005-0000-0000-0000DF060000}"/>
    <cellStyle name="Normal 3 19 18 2" xfId="12045" xr:uid="{00000000-0005-0000-0000-00000D290000}"/>
    <cellStyle name="Normal 3 19 19" xfId="1843" xr:uid="{00000000-0005-0000-0000-0000E0060000}"/>
    <cellStyle name="Normal 3 19 19 2" xfId="12046" xr:uid="{00000000-0005-0000-0000-00000F290000}"/>
    <cellStyle name="Normal 3 19 2" xfId="1844" xr:uid="{00000000-0005-0000-0000-0000E1060000}"/>
    <cellStyle name="Normal 3 19 2 2" xfId="12047" xr:uid="{00000000-0005-0000-0000-000011290000}"/>
    <cellStyle name="Normal 3 19 20" xfId="1845" xr:uid="{00000000-0005-0000-0000-0000E2060000}"/>
    <cellStyle name="Normal 3 19 20 2" xfId="12048" xr:uid="{00000000-0005-0000-0000-000013290000}"/>
    <cellStyle name="Normal 3 19 21" xfId="1846" xr:uid="{00000000-0005-0000-0000-0000E3060000}"/>
    <cellStyle name="Normal 3 19 21 2" xfId="12049" xr:uid="{00000000-0005-0000-0000-000015290000}"/>
    <cellStyle name="Normal 3 19 22" xfId="1847" xr:uid="{00000000-0005-0000-0000-0000E4060000}"/>
    <cellStyle name="Normal 3 19 22 2" xfId="12050" xr:uid="{00000000-0005-0000-0000-000017290000}"/>
    <cellStyle name="Normal 3 19 23" xfId="1848" xr:uid="{00000000-0005-0000-0000-0000E5060000}"/>
    <cellStyle name="Normal 3 19 23 2" xfId="12051" xr:uid="{00000000-0005-0000-0000-000019290000}"/>
    <cellStyle name="Normal 3 19 24" xfId="12052" xr:uid="{00000000-0005-0000-0000-00001A290000}"/>
    <cellStyle name="Normal 3 19 3" xfId="1849" xr:uid="{00000000-0005-0000-0000-0000E6060000}"/>
    <cellStyle name="Normal 3 19 3 2" xfId="12053" xr:uid="{00000000-0005-0000-0000-00001C290000}"/>
    <cellStyle name="Normal 3 19 4" xfId="1850" xr:uid="{00000000-0005-0000-0000-0000E7060000}"/>
    <cellStyle name="Normal 3 19 4 2" xfId="12054" xr:uid="{00000000-0005-0000-0000-00001E290000}"/>
    <cellStyle name="Normal 3 19 5" xfId="1851" xr:uid="{00000000-0005-0000-0000-0000E8060000}"/>
    <cellStyle name="Normal 3 19 5 2" xfId="12055" xr:uid="{00000000-0005-0000-0000-000020290000}"/>
    <cellStyle name="Normal 3 19 6" xfId="1852" xr:uid="{00000000-0005-0000-0000-0000E9060000}"/>
    <cellStyle name="Normal 3 19 6 2" xfId="12056" xr:uid="{00000000-0005-0000-0000-000022290000}"/>
    <cellStyle name="Normal 3 19 7" xfId="1853" xr:uid="{00000000-0005-0000-0000-0000EA060000}"/>
    <cellStyle name="Normal 3 19 7 2" xfId="12057" xr:uid="{00000000-0005-0000-0000-000024290000}"/>
    <cellStyle name="Normal 3 19 8" xfId="1854" xr:uid="{00000000-0005-0000-0000-0000EB060000}"/>
    <cellStyle name="Normal 3 19 8 2" xfId="12058" xr:uid="{00000000-0005-0000-0000-000026290000}"/>
    <cellStyle name="Normal 3 19 9" xfId="1855" xr:uid="{00000000-0005-0000-0000-0000EC060000}"/>
    <cellStyle name="Normal 3 19 9 2" xfId="12059" xr:uid="{00000000-0005-0000-0000-000028290000}"/>
    <cellStyle name="Normal 3 2" xfId="1856" xr:uid="{00000000-0005-0000-0000-0000ED060000}"/>
    <cellStyle name="Normal 3 2 10" xfId="1857" xr:uid="{00000000-0005-0000-0000-0000EE060000}"/>
    <cellStyle name="Normal 3 2 10 2" xfId="12060" xr:uid="{00000000-0005-0000-0000-00002B290000}"/>
    <cellStyle name="Normal 3 2 11" xfId="1858" xr:uid="{00000000-0005-0000-0000-0000EF060000}"/>
    <cellStyle name="Normal 3 2 11 2" xfId="12061" xr:uid="{00000000-0005-0000-0000-00002D290000}"/>
    <cellStyle name="Normal 3 2 12" xfId="1859" xr:uid="{00000000-0005-0000-0000-0000F0060000}"/>
    <cellStyle name="Normal 3 2 12 2" xfId="12062" xr:uid="{00000000-0005-0000-0000-00002F290000}"/>
    <cellStyle name="Normal 3 2 13" xfId="1860" xr:uid="{00000000-0005-0000-0000-0000F1060000}"/>
    <cellStyle name="Normal 3 2 13 2" xfId="12063" xr:uid="{00000000-0005-0000-0000-000031290000}"/>
    <cellStyle name="Normal 3 2 14" xfId="1861" xr:uid="{00000000-0005-0000-0000-0000F2060000}"/>
    <cellStyle name="Normal 3 2 14 2" xfId="12064" xr:uid="{00000000-0005-0000-0000-000033290000}"/>
    <cellStyle name="Normal 3 2 15" xfId="1862" xr:uid="{00000000-0005-0000-0000-0000F3060000}"/>
    <cellStyle name="Normal 3 2 15 2" xfId="12065" xr:uid="{00000000-0005-0000-0000-000035290000}"/>
    <cellStyle name="Normal 3 2 16" xfId="1863" xr:uid="{00000000-0005-0000-0000-0000F4060000}"/>
    <cellStyle name="Normal 3 2 16 2" xfId="12066" xr:uid="{00000000-0005-0000-0000-000037290000}"/>
    <cellStyle name="Normal 3 2 17" xfId="1864" xr:uid="{00000000-0005-0000-0000-0000F5060000}"/>
    <cellStyle name="Normal 3 2 17 2" xfId="12067" xr:uid="{00000000-0005-0000-0000-000039290000}"/>
    <cellStyle name="Normal 3 2 18" xfId="1865" xr:uid="{00000000-0005-0000-0000-0000F6060000}"/>
    <cellStyle name="Normal 3 2 18 2" xfId="12068" xr:uid="{00000000-0005-0000-0000-00003B290000}"/>
    <cellStyle name="Normal 3 2 19" xfId="1866" xr:uid="{00000000-0005-0000-0000-0000F7060000}"/>
    <cellStyle name="Normal 3 2 19 2" xfId="12069" xr:uid="{00000000-0005-0000-0000-00003D290000}"/>
    <cellStyle name="Normal 3 2 2" xfId="1867" xr:uid="{00000000-0005-0000-0000-0000F8060000}"/>
    <cellStyle name="Normal 3 2 2 10" xfId="1868" xr:uid="{00000000-0005-0000-0000-0000F9060000}"/>
    <cellStyle name="Normal 3 2 2 10 2" xfId="12070" xr:uid="{00000000-0005-0000-0000-000040290000}"/>
    <cellStyle name="Normal 3 2 2 11" xfId="1869" xr:uid="{00000000-0005-0000-0000-0000FA060000}"/>
    <cellStyle name="Normal 3 2 2 11 2" xfId="12071" xr:uid="{00000000-0005-0000-0000-000042290000}"/>
    <cellStyle name="Normal 3 2 2 12" xfId="1870" xr:uid="{00000000-0005-0000-0000-0000FB060000}"/>
    <cellStyle name="Normal 3 2 2 12 2" xfId="12072" xr:uid="{00000000-0005-0000-0000-000044290000}"/>
    <cellStyle name="Normal 3 2 2 13" xfId="1871" xr:uid="{00000000-0005-0000-0000-0000FC060000}"/>
    <cellStyle name="Normal 3 2 2 13 2" xfId="12073" xr:uid="{00000000-0005-0000-0000-000046290000}"/>
    <cellStyle name="Normal 3 2 2 14" xfId="1872" xr:uid="{00000000-0005-0000-0000-0000FD060000}"/>
    <cellStyle name="Normal 3 2 2 14 2" xfId="12074" xr:uid="{00000000-0005-0000-0000-000048290000}"/>
    <cellStyle name="Normal 3 2 2 15" xfId="1873" xr:uid="{00000000-0005-0000-0000-0000FE060000}"/>
    <cellStyle name="Normal 3 2 2 15 2" xfId="12075" xr:uid="{00000000-0005-0000-0000-00004A290000}"/>
    <cellStyle name="Normal 3 2 2 16" xfId="1874" xr:uid="{00000000-0005-0000-0000-0000FF060000}"/>
    <cellStyle name="Normal 3 2 2 16 2" xfId="12076" xr:uid="{00000000-0005-0000-0000-00004C290000}"/>
    <cellStyle name="Normal 3 2 2 17" xfId="1875" xr:uid="{00000000-0005-0000-0000-000000070000}"/>
    <cellStyle name="Normal 3 2 2 17 2" xfId="12077" xr:uid="{00000000-0005-0000-0000-00004E290000}"/>
    <cellStyle name="Normal 3 2 2 18" xfId="1876" xr:uid="{00000000-0005-0000-0000-000001070000}"/>
    <cellStyle name="Normal 3 2 2 18 2" xfId="12078" xr:uid="{00000000-0005-0000-0000-000050290000}"/>
    <cellStyle name="Normal 3 2 2 19" xfId="1877" xr:uid="{00000000-0005-0000-0000-000002070000}"/>
    <cellStyle name="Normal 3 2 2 19 2" xfId="12079" xr:uid="{00000000-0005-0000-0000-000052290000}"/>
    <cellStyle name="Normal 3 2 2 2" xfId="1878" xr:uid="{00000000-0005-0000-0000-000003070000}"/>
    <cellStyle name="Normal 3 2 2 2 2" xfId="12080" xr:uid="{00000000-0005-0000-0000-000054290000}"/>
    <cellStyle name="Normal 3 2 2 20" xfId="1879" xr:uid="{00000000-0005-0000-0000-000004070000}"/>
    <cellStyle name="Normal 3 2 2 20 2" xfId="12081" xr:uid="{00000000-0005-0000-0000-000056290000}"/>
    <cellStyle name="Normal 3 2 2 21" xfId="1880" xr:uid="{00000000-0005-0000-0000-000005070000}"/>
    <cellStyle name="Normal 3 2 2 21 2" xfId="12082" xr:uid="{00000000-0005-0000-0000-000058290000}"/>
    <cellStyle name="Normal 3 2 2 22" xfId="1881" xr:uid="{00000000-0005-0000-0000-000006070000}"/>
    <cellStyle name="Normal 3 2 2 22 2" xfId="12083" xr:uid="{00000000-0005-0000-0000-00005A290000}"/>
    <cellStyle name="Normal 3 2 2 23" xfId="1882" xr:uid="{00000000-0005-0000-0000-000007070000}"/>
    <cellStyle name="Normal 3 2 2 23 2" xfId="12084" xr:uid="{00000000-0005-0000-0000-00005C290000}"/>
    <cellStyle name="Normal 3 2 2 24" xfId="1883" xr:uid="{00000000-0005-0000-0000-000008070000}"/>
    <cellStyle name="Normal 3 2 2 24 2" xfId="12085" xr:uid="{00000000-0005-0000-0000-00005E290000}"/>
    <cellStyle name="Normal 3 2 2 24 3" xfId="12086" xr:uid="{00000000-0005-0000-0000-00005F290000}"/>
    <cellStyle name="Normal 3 2 2 25" xfId="1884" xr:uid="{00000000-0005-0000-0000-000009070000}"/>
    <cellStyle name="Normal 3 2 2 25 2" xfId="12087" xr:uid="{00000000-0005-0000-0000-000061290000}"/>
    <cellStyle name="Normal 3 2 2 25 3" xfId="12088" xr:uid="{00000000-0005-0000-0000-000062290000}"/>
    <cellStyle name="Normal 3 2 2 26" xfId="1885" xr:uid="{00000000-0005-0000-0000-00000A070000}"/>
    <cellStyle name="Normal 3 2 2 26 2" xfId="12089" xr:uid="{00000000-0005-0000-0000-000064290000}"/>
    <cellStyle name="Normal 3 2 2 26 3" xfId="12090" xr:uid="{00000000-0005-0000-0000-000065290000}"/>
    <cellStyle name="Normal 3 2 2 27" xfId="1886" xr:uid="{00000000-0005-0000-0000-00000B070000}"/>
    <cellStyle name="Normal 3 2 2 27 2" xfId="12091" xr:uid="{00000000-0005-0000-0000-000067290000}"/>
    <cellStyle name="Normal 3 2 2 27 3" xfId="12092" xr:uid="{00000000-0005-0000-0000-000068290000}"/>
    <cellStyle name="Normal 3 2 2 28" xfId="1887" xr:uid="{00000000-0005-0000-0000-00000C070000}"/>
    <cellStyle name="Normal 3 2 2 28 2" xfId="12093" xr:uid="{00000000-0005-0000-0000-00006A290000}"/>
    <cellStyle name="Normal 3 2 2 28 3" xfId="12094" xr:uid="{00000000-0005-0000-0000-00006B290000}"/>
    <cellStyle name="Normal 3 2 2 29" xfId="1888" xr:uid="{00000000-0005-0000-0000-00000D070000}"/>
    <cellStyle name="Normal 3 2 2 29 2" xfId="12095" xr:uid="{00000000-0005-0000-0000-00006D290000}"/>
    <cellStyle name="Normal 3 2 2 29 3" xfId="12096" xr:uid="{00000000-0005-0000-0000-00006E290000}"/>
    <cellStyle name="Normal 3 2 2 3" xfId="1889" xr:uid="{00000000-0005-0000-0000-00000E070000}"/>
    <cellStyle name="Normal 3 2 2 3 2" xfId="12097" xr:uid="{00000000-0005-0000-0000-000070290000}"/>
    <cellStyle name="Normal 3 2 2 3 3" xfId="12098" xr:uid="{00000000-0005-0000-0000-000071290000}"/>
    <cellStyle name="Normal 3 2 2 30" xfId="1890" xr:uid="{00000000-0005-0000-0000-00000F070000}"/>
    <cellStyle name="Normal 3 2 2 30 2" xfId="12099" xr:uid="{00000000-0005-0000-0000-000073290000}"/>
    <cellStyle name="Normal 3 2 2 30 3" xfId="12100" xr:uid="{00000000-0005-0000-0000-000074290000}"/>
    <cellStyle name="Normal 3 2 2 31" xfId="1891" xr:uid="{00000000-0005-0000-0000-000010070000}"/>
    <cellStyle name="Normal 3 2 2 31 2" xfId="12101" xr:uid="{00000000-0005-0000-0000-000076290000}"/>
    <cellStyle name="Normal 3 2 2 31 3" xfId="12102" xr:uid="{00000000-0005-0000-0000-000077290000}"/>
    <cellStyle name="Normal 3 2 2 32" xfId="1892" xr:uid="{00000000-0005-0000-0000-000011070000}"/>
    <cellStyle name="Normal 3 2 2 32 2" xfId="12103" xr:uid="{00000000-0005-0000-0000-000079290000}"/>
    <cellStyle name="Normal 3 2 2 32 3" xfId="12104" xr:uid="{00000000-0005-0000-0000-00007A290000}"/>
    <cellStyle name="Normal 3 2 2 33" xfId="1893" xr:uid="{00000000-0005-0000-0000-000012070000}"/>
    <cellStyle name="Normal 3 2 2 33 2" xfId="12105" xr:uid="{00000000-0005-0000-0000-00007C290000}"/>
    <cellStyle name="Normal 3 2 2 33 3" xfId="12106" xr:uid="{00000000-0005-0000-0000-00007D290000}"/>
    <cellStyle name="Normal 3 2 2 34" xfId="12107" xr:uid="{00000000-0005-0000-0000-00007E290000}"/>
    <cellStyle name="Normal 3 2 2 34 2" xfId="12108" xr:uid="{00000000-0005-0000-0000-00007F290000}"/>
    <cellStyle name="Normal 3 2 2 34 3" xfId="12109" xr:uid="{00000000-0005-0000-0000-000080290000}"/>
    <cellStyle name="Normal 3 2 2 34 4" xfId="12110" xr:uid="{00000000-0005-0000-0000-000081290000}"/>
    <cellStyle name="Normal 3 2 2 35" xfId="5362" xr:uid="{00000000-0005-0000-0000-00003E290000}"/>
    <cellStyle name="Normal 3 2 2 4" xfId="1894" xr:uid="{00000000-0005-0000-0000-000013070000}"/>
    <cellStyle name="Normal 3 2 2 4 2" xfId="12111" xr:uid="{00000000-0005-0000-0000-000083290000}"/>
    <cellStyle name="Normal 3 2 2 4 3" xfId="12112" xr:uid="{00000000-0005-0000-0000-000084290000}"/>
    <cellStyle name="Normal 3 2 2 5" xfId="1895" xr:uid="{00000000-0005-0000-0000-000014070000}"/>
    <cellStyle name="Normal 3 2 2 5 2" xfId="12113" xr:uid="{00000000-0005-0000-0000-000086290000}"/>
    <cellStyle name="Normal 3 2 2 5 3" xfId="12114" xr:uid="{00000000-0005-0000-0000-000087290000}"/>
    <cellStyle name="Normal 3 2 2 6" xfId="1896" xr:uid="{00000000-0005-0000-0000-000015070000}"/>
    <cellStyle name="Normal 3 2 2 6 2" xfId="12115" xr:uid="{00000000-0005-0000-0000-000089290000}"/>
    <cellStyle name="Normal 3 2 2 6 3" xfId="12116" xr:uid="{00000000-0005-0000-0000-00008A290000}"/>
    <cellStyle name="Normal 3 2 2 7" xfId="1897" xr:uid="{00000000-0005-0000-0000-000016070000}"/>
    <cellStyle name="Normal 3 2 2 7 2" xfId="12117" xr:uid="{00000000-0005-0000-0000-00008C290000}"/>
    <cellStyle name="Normal 3 2 2 7 3" xfId="12118" xr:uid="{00000000-0005-0000-0000-00008D290000}"/>
    <cellStyle name="Normal 3 2 2 8" xfId="1898" xr:uid="{00000000-0005-0000-0000-000017070000}"/>
    <cellStyle name="Normal 3 2 2 8 2" xfId="12119" xr:uid="{00000000-0005-0000-0000-00008F290000}"/>
    <cellStyle name="Normal 3 2 2 8 3" xfId="12120" xr:uid="{00000000-0005-0000-0000-000090290000}"/>
    <cellStyle name="Normal 3 2 2 9" xfId="1899" xr:uid="{00000000-0005-0000-0000-000018070000}"/>
    <cellStyle name="Normal 3 2 2 9 2" xfId="12121" xr:uid="{00000000-0005-0000-0000-000092290000}"/>
    <cellStyle name="Normal 3 2 2 9 3" xfId="12122" xr:uid="{00000000-0005-0000-0000-000093290000}"/>
    <cellStyle name="Normal 3 2 20" xfId="1900" xr:uid="{00000000-0005-0000-0000-000019070000}"/>
    <cellStyle name="Normal 3 2 20 2" xfId="12123" xr:uid="{00000000-0005-0000-0000-000095290000}"/>
    <cellStyle name="Normal 3 2 20 3" xfId="12124" xr:uid="{00000000-0005-0000-0000-000096290000}"/>
    <cellStyle name="Normal 3 2 21" xfId="1901" xr:uid="{00000000-0005-0000-0000-00001A070000}"/>
    <cellStyle name="Normal 3 2 21 2" xfId="12125" xr:uid="{00000000-0005-0000-0000-000098290000}"/>
    <cellStyle name="Normal 3 2 21 3" xfId="12126" xr:uid="{00000000-0005-0000-0000-000099290000}"/>
    <cellStyle name="Normal 3 2 22" xfId="1902" xr:uid="{00000000-0005-0000-0000-00001B070000}"/>
    <cellStyle name="Normal 3 2 22 2" xfId="12127" xr:uid="{00000000-0005-0000-0000-00009B290000}"/>
    <cellStyle name="Normal 3 2 22 3" xfId="12128" xr:uid="{00000000-0005-0000-0000-00009C290000}"/>
    <cellStyle name="Normal 3 2 23" xfId="1903" xr:uid="{00000000-0005-0000-0000-00001C070000}"/>
    <cellStyle name="Normal 3 2 23 2" xfId="12129" xr:uid="{00000000-0005-0000-0000-00009E290000}"/>
    <cellStyle name="Normal 3 2 23 3" xfId="12130" xr:uid="{00000000-0005-0000-0000-00009F290000}"/>
    <cellStyle name="Normal 3 2 24" xfId="1904" xr:uid="{00000000-0005-0000-0000-00001D070000}"/>
    <cellStyle name="Normal 3 2 24 2" xfId="12131" xr:uid="{00000000-0005-0000-0000-0000A1290000}"/>
    <cellStyle name="Normal 3 2 24 3" xfId="12132" xr:uid="{00000000-0005-0000-0000-0000A2290000}"/>
    <cellStyle name="Normal 3 2 25" xfId="1905" xr:uid="{00000000-0005-0000-0000-00001E070000}"/>
    <cellStyle name="Normal 3 2 25 2" xfId="12133" xr:uid="{00000000-0005-0000-0000-0000A4290000}"/>
    <cellStyle name="Normal 3 2 25 3" xfId="12134" xr:uid="{00000000-0005-0000-0000-0000A5290000}"/>
    <cellStyle name="Normal 3 2 26" xfId="1906" xr:uid="{00000000-0005-0000-0000-00001F070000}"/>
    <cellStyle name="Normal 3 2 26 2" xfId="12135" xr:uid="{00000000-0005-0000-0000-0000A7290000}"/>
    <cellStyle name="Normal 3 2 26 3" xfId="12136" xr:uid="{00000000-0005-0000-0000-0000A8290000}"/>
    <cellStyle name="Normal 3 2 27" xfId="1907" xr:uid="{00000000-0005-0000-0000-000020070000}"/>
    <cellStyle name="Normal 3 2 27 2" xfId="12137" xr:uid="{00000000-0005-0000-0000-0000AA290000}"/>
    <cellStyle name="Normal 3 2 27 3" xfId="12138" xr:uid="{00000000-0005-0000-0000-0000AB290000}"/>
    <cellStyle name="Normal 3 2 28" xfId="1908" xr:uid="{00000000-0005-0000-0000-000021070000}"/>
    <cellStyle name="Normal 3 2 28 2" xfId="12139" xr:uid="{00000000-0005-0000-0000-0000AD290000}"/>
    <cellStyle name="Normal 3 2 28 3" xfId="12140" xr:uid="{00000000-0005-0000-0000-0000AE290000}"/>
    <cellStyle name="Normal 3 2 29" xfId="1909" xr:uid="{00000000-0005-0000-0000-000022070000}"/>
    <cellStyle name="Normal 3 2 29 2" xfId="12141" xr:uid="{00000000-0005-0000-0000-0000B0290000}"/>
    <cellStyle name="Normal 3 2 29 3" xfId="12142" xr:uid="{00000000-0005-0000-0000-0000B1290000}"/>
    <cellStyle name="Normal 3 2 3" xfId="1910" xr:uid="{00000000-0005-0000-0000-000023070000}"/>
    <cellStyle name="Normal 3 2 3 2" xfId="12143" xr:uid="{00000000-0005-0000-0000-0000B3290000}"/>
    <cellStyle name="Normal 3 2 3 3" xfId="12144" xr:uid="{00000000-0005-0000-0000-0000B4290000}"/>
    <cellStyle name="Normal 3 2 30" xfId="1911" xr:uid="{00000000-0005-0000-0000-000024070000}"/>
    <cellStyle name="Normal 3 2 30 2" xfId="12145" xr:uid="{00000000-0005-0000-0000-0000B6290000}"/>
    <cellStyle name="Normal 3 2 30 3" xfId="12146" xr:uid="{00000000-0005-0000-0000-0000B7290000}"/>
    <cellStyle name="Normal 3 2 31" xfId="1912" xr:uid="{00000000-0005-0000-0000-000025070000}"/>
    <cellStyle name="Normal 3 2 31 2" xfId="12147" xr:uid="{00000000-0005-0000-0000-0000B9290000}"/>
    <cellStyle name="Normal 3 2 31 3" xfId="12148" xr:uid="{00000000-0005-0000-0000-0000BA290000}"/>
    <cellStyle name="Normal 3 2 32" xfId="1913" xr:uid="{00000000-0005-0000-0000-000026070000}"/>
    <cellStyle name="Normal 3 2 32 2" xfId="12149" xr:uid="{00000000-0005-0000-0000-0000BC290000}"/>
    <cellStyle name="Normal 3 2 32 3" xfId="12150" xr:uid="{00000000-0005-0000-0000-0000BD290000}"/>
    <cellStyle name="Normal 3 2 33" xfId="1914" xr:uid="{00000000-0005-0000-0000-000027070000}"/>
    <cellStyle name="Normal 3 2 33 2" xfId="12151" xr:uid="{00000000-0005-0000-0000-0000BF290000}"/>
    <cellStyle name="Normal 3 2 33 3" xfId="12152" xr:uid="{00000000-0005-0000-0000-0000C0290000}"/>
    <cellStyle name="Normal 3 2 34" xfId="1915" xr:uid="{00000000-0005-0000-0000-000028070000}"/>
    <cellStyle name="Normal 3 2 34 2" xfId="12153" xr:uid="{00000000-0005-0000-0000-0000C2290000}"/>
    <cellStyle name="Normal 3 2 34 3" xfId="12154" xr:uid="{00000000-0005-0000-0000-0000C3290000}"/>
    <cellStyle name="Normal 3 2 35" xfId="1916" xr:uid="{00000000-0005-0000-0000-000029070000}"/>
    <cellStyle name="Normal 3 2 35 2" xfId="12155" xr:uid="{00000000-0005-0000-0000-0000C5290000}"/>
    <cellStyle name="Normal 3 2 35 3" xfId="12156" xr:uid="{00000000-0005-0000-0000-0000C6290000}"/>
    <cellStyle name="Normal 3 2 36" xfId="1917" xr:uid="{00000000-0005-0000-0000-00002A070000}"/>
    <cellStyle name="Normal 3 2 36 2" xfId="12157" xr:uid="{00000000-0005-0000-0000-0000C8290000}"/>
    <cellStyle name="Normal 3 2 36 3" xfId="12158" xr:uid="{00000000-0005-0000-0000-0000C9290000}"/>
    <cellStyle name="Normal 3 2 37" xfId="1918" xr:uid="{00000000-0005-0000-0000-00002B070000}"/>
    <cellStyle name="Normal 3 2 37 2" xfId="12159" xr:uid="{00000000-0005-0000-0000-0000CB290000}"/>
    <cellStyle name="Normal 3 2 37 3" xfId="12160" xr:uid="{00000000-0005-0000-0000-0000CC290000}"/>
    <cellStyle name="Normal 3 2 38" xfId="1919" xr:uid="{00000000-0005-0000-0000-00002C070000}"/>
    <cellStyle name="Normal 3 2 38 2" xfId="12161" xr:uid="{00000000-0005-0000-0000-0000CE290000}"/>
    <cellStyle name="Normal 3 2 38 3" xfId="12162" xr:uid="{00000000-0005-0000-0000-0000CF290000}"/>
    <cellStyle name="Normal 3 2 39" xfId="1920" xr:uid="{00000000-0005-0000-0000-00002D070000}"/>
    <cellStyle name="Normal 3 2 39 2" xfId="12163" xr:uid="{00000000-0005-0000-0000-0000D1290000}"/>
    <cellStyle name="Normal 3 2 39 3" xfId="12164" xr:uid="{00000000-0005-0000-0000-0000D2290000}"/>
    <cellStyle name="Normal 3 2 4" xfId="1921" xr:uid="{00000000-0005-0000-0000-00002E070000}"/>
    <cellStyle name="Normal 3 2 4 2" xfId="12165" xr:uid="{00000000-0005-0000-0000-0000D4290000}"/>
    <cellStyle name="Normal 3 2 4 3" xfId="12166" xr:uid="{00000000-0005-0000-0000-0000D5290000}"/>
    <cellStyle name="Normal 3 2 40" xfId="1922" xr:uid="{00000000-0005-0000-0000-00002F070000}"/>
    <cellStyle name="Normal 3 2 40 2" xfId="12167" xr:uid="{00000000-0005-0000-0000-0000D7290000}"/>
    <cellStyle name="Normal 3 2 40 3" xfId="12168" xr:uid="{00000000-0005-0000-0000-0000D8290000}"/>
    <cellStyle name="Normal 3 2 41" xfId="1923" xr:uid="{00000000-0005-0000-0000-000030070000}"/>
    <cellStyle name="Normal 3 2 41 2" xfId="12169" xr:uid="{00000000-0005-0000-0000-0000DA290000}"/>
    <cellStyle name="Normal 3 2 41 3" xfId="12170" xr:uid="{00000000-0005-0000-0000-0000DB290000}"/>
    <cellStyle name="Normal 3 2 42" xfId="1924" xr:uid="{00000000-0005-0000-0000-000031070000}"/>
    <cellStyle name="Normal 3 2 42 2" xfId="12171" xr:uid="{00000000-0005-0000-0000-0000DD290000}"/>
    <cellStyle name="Normal 3 2 42 3" xfId="12172" xr:uid="{00000000-0005-0000-0000-0000DE290000}"/>
    <cellStyle name="Normal 3 2 43" xfId="1925" xr:uid="{00000000-0005-0000-0000-000032070000}"/>
    <cellStyle name="Normal 3 2 43 2" xfId="12173" xr:uid="{00000000-0005-0000-0000-0000E0290000}"/>
    <cellStyle name="Normal 3 2 43 3" xfId="12174" xr:uid="{00000000-0005-0000-0000-0000E1290000}"/>
    <cellStyle name="Normal 3 2 44" xfId="1926" xr:uid="{00000000-0005-0000-0000-000033070000}"/>
    <cellStyle name="Normal 3 2 44 2" xfId="12175" xr:uid="{00000000-0005-0000-0000-0000E3290000}"/>
    <cellStyle name="Normal 3 2 44 3" xfId="12176" xr:uid="{00000000-0005-0000-0000-0000E4290000}"/>
    <cellStyle name="Normal 3 2 45" xfId="1927" xr:uid="{00000000-0005-0000-0000-000034070000}"/>
    <cellStyle name="Normal 3 2 45 2" xfId="12177" xr:uid="{00000000-0005-0000-0000-0000E6290000}"/>
    <cellStyle name="Normal 3 2 45 3" xfId="12178" xr:uid="{00000000-0005-0000-0000-0000E7290000}"/>
    <cellStyle name="Normal 3 2 46" xfId="1928" xr:uid="{00000000-0005-0000-0000-000035070000}"/>
    <cellStyle name="Normal 3 2 46 2" xfId="12179" xr:uid="{00000000-0005-0000-0000-0000E9290000}"/>
    <cellStyle name="Normal 3 2 46 3" xfId="12180" xr:uid="{00000000-0005-0000-0000-0000EA290000}"/>
    <cellStyle name="Normal 3 2 47" xfId="1929" xr:uid="{00000000-0005-0000-0000-000036070000}"/>
    <cellStyle name="Normal 3 2 47 2" xfId="12181" xr:uid="{00000000-0005-0000-0000-0000EC290000}"/>
    <cellStyle name="Normal 3 2 47 3" xfId="12182" xr:uid="{00000000-0005-0000-0000-0000ED290000}"/>
    <cellStyle name="Normal 3 2 48" xfId="1930" xr:uid="{00000000-0005-0000-0000-000037070000}"/>
    <cellStyle name="Normal 3 2 48 2" xfId="12183" xr:uid="{00000000-0005-0000-0000-0000EF290000}"/>
    <cellStyle name="Normal 3 2 48 3" xfId="12184" xr:uid="{00000000-0005-0000-0000-0000F0290000}"/>
    <cellStyle name="Normal 3 2 49" xfId="1931" xr:uid="{00000000-0005-0000-0000-000038070000}"/>
    <cellStyle name="Normal 3 2 49 2" xfId="12185" xr:uid="{00000000-0005-0000-0000-0000F2290000}"/>
    <cellStyle name="Normal 3 2 49 3" xfId="12186" xr:uid="{00000000-0005-0000-0000-0000F3290000}"/>
    <cellStyle name="Normal 3 2 5" xfId="1932" xr:uid="{00000000-0005-0000-0000-000039070000}"/>
    <cellStyle name="Normal 3 2 5 2" xfId="12187" xr:uid="{00000000-0005-0000-0000-0000F5290000}"/>
    <cellStyle name="Normal 3 2 5 3" xfId="12188" xr:uid="{00000000-0005-0000-0000-0000F6290000}"/>
    <cellStyle name="Normal 3 2 50" xfId="1933" xr:uid="{00000000-0005-0000-0000-00003A070000}"/>
    <cellStyle name="Normal 3 2 50 2" xfId="12189" xr:uid="{00000000-0005-0000-0000-0000F8290000}"/>
    <cellStyle name="Normal 3 2 50 3" xfId="12190" xr:uid="{00000000-0005-0000-0000-0000F9290000}"/>
    <cellStyle name="Normal 3 2 51" xfId="1934" xr:uid="{00000000-0005-0000-0000-00003B070000}"/>
    <cellStyle name="Normal 3 2 51 2" xfId="12191" xr:uid="{00000000-0005-0000-0000-0000FB290000}"/>
    <cellStyle name="Normal 3 2 51 3" xfId="12192" xr:uid="{00000000-0005-0000-0000-0000FC290000}"/>
    <cellStyle name="Normal 3 2 52" xfId="1935" xr:uid="{00000000-0005-0000-0000-00003C070000}"/>
    <cellStyle name="Normal 3 2 52 2" xfId="12193" xr:uid="{00000000-0005-0000-0000-0000FE290000}"/>
    <cellStyle name="Normal 3 2 52 3" xfId="12194" xr:uid="{00000000-0005-0000-0000-0000FF290000}"/>
    <cellStyle name="Normal 3 2 53" xfId="1936" xr:uid="{00000000-0005-0000-0000-00003D070000}"/>
    <cellStyle name="Normal 3 2 53 2" xfId="12195" xr:uid="{00000000-0005-0000-0000-0000012A0000}"/>
    <cellStyle name="Normal 3 2 53 3" xfId="12196" xr:uid="{00000000-0005-0000-0000-0000022A0000}"/>
    <cellStyle name="Normal 3 2 54" xfId="1937" xr:uid="{00000000-0005-0000-0000-00003E070000}"/>
    <cellStyle name="Normal 3 2 54 2" xfId="12197" xr:uid="{00000000-0005-0000-0000-0000042A0000}"/>
    <cellStyle name="Normal 3 2 54 3" xfId="12198" xr:uid="{00000000-0005-0000-0000-0000052A0000}"/>
    <cellStyle name="Normal 3 2 55" xfId="1938" xr:uid="{00000000-0005-0000-0000-00003F070000}"/>
    <cellStyle name="Normal 3 2 55 2" xfId="12199" xr:uid="{00000000-0005-0000-0000-0000072A0000}"/>
    <cellStyle name="Normal 3 2 55 3" xfId="12200" xr:uid="{00000000-0005-0000-0000-0000082A0000}"/>
    <cellStyle name="Normal 3 2 56" xfId="12201" xr:uid="{00000000-0005-0000-0000-0000092A0000}"/>
    <cellStyle name="Normal 3 2 56 2" xfId="12202" xr:uid="{00000000-0005-0000-0000-00000A2A0000}"/>
    <cellStyle name="Normal 3 2 56 3" xfId="12203" xr:uid="{00000000-0005-0000-0000-00000B2A0000}"/>
    <cellStyle name="Normal 3 2 56 4" xfId="12204" xr:uid="{00000000-0005-0000-0000-00000C2A0000}"/>
    <cellStyle name="Normal 3 2 57" xfId="12205" xr:uid="{00000000-0005-0000-0000-00000D2A0000}"/>
    <cellStyle name="Normal 3 2 57 2" xfId="12206" xr:uid="{00000000-0005-0000-0000-00000E2A0000}"/>
    <cellStyle name="Normal 3 2 58" xfId="12207" xr:uid="{00000000-0005-0000-0000-00000F2A0000}"/>
    <cellStyle name="Normal 3 2 59" xfId="5363" xr:uid="{00000000-0005-0000-0000-000029290000}"/>
    <cellStyle name="Normal 3 2 6" xfId="1939" xr:uid="{00000000-0005-0000-0000-000040070000}"/>
    <cellStyle name="Normal 3 2 6 2" xfId="12208" xr:uid="{00000000-0005-0000-0000-0000112A0000}"/>
    <cellStyle name="Normal 3 2 6 3" xfId="12209" xr:uid="{00000000-0005-0000-0000-0000122A0000}"/>
    <cellStyle name="Normal 3 2 7" xfId="1940" xr:uid="{00000000-0005-0000-0000-000041070000}"/>
    <cellStyle name="Normal 3 2 7 2" xfId="12210" xr:uid="{00000000-0005-0000-0000-0000142A0000}"/>
    <cellStyle name="Normal 3 2 7 3" xfId="12211" xr:uid="{00000000-0005-0000-0000-0000152A0000}"/>
    <cellStyle name="Normal 3 2 8" xfId="1941" xr:uid="{00000000-0005-0000-0000-000042070000}"/>
    <cellStyle name="Normal 3 2 8 2" xfId="12212" xr:uid="{00000000-0005-0000-0000-0000172A0000}"/>
    <cellStyle name="Normal 3 2 8 3" xfId="12213" xr:uid="{00000000-0005-0000-0000-0000182A0000}"/>
    <cellStyle name="Normal 3 2 9" xfId="1942" xr:uid="{00000000-0005-0000-0000-000043070000}"/>
    <cellStyle name="Normal 3 2 9 2" xfId="12214" xr:uid="{00000000-0005-0000-0000-00001A2A0000}"/>
    <cellStyle name="Normal 3 2 9 3" xfId="12215" xr:uid="{00000000-0005-0000-0000-00001B2A0000}"/>
    <cellStyle name="Normal 3 2_App b.3 Unspent_" xfId="1943" xr:uid="{00000000-0005-0000-0000-000044070000}"/>
    <cellStyle name="Normal 3 20" xfId="1944" xr:uid="{00000000-0005-0000-0000-000045070000}"/>
    <cellStyle name="Normal 3 20 10" xfId="1945" xr:uid="{00000000-0005-0000-0000-000046070000}"/>
    <cellStyle name="Normal 3 20 10 2" xfId="12216" xr:uid="{00000000-0005-0000-0000-00001F2A0000}"/>
    <cellStyle name="Normal 3 20 10 3" xfId="12217" xr:uid="{00000000-0005-0000-0000-0000202A0000}"/>
    <cellStyle name="Normal 3 20 11" xfId="1946" xr:uid="{00000000-0005-0000-0000-000047070000}"/>
    <cellStyle name="Normal 3 20 11 2" xfId="12218" xr:uid="{00000000-0005-0000-0000-0000222A0000}"/>
    <cellStyle name="Normal 3 20 11 3" xfId="12219" xr:uid="{00000000-0005-0000-0000-0000232A0000}"/>
    <cellStyle name="Normal 3 20 12" xfId="1947" xr:uid="{00000000-0005-0000-0000-000048070000}"/>
    <cellStyle name="Normal 3 20 12 2" xfId="12220" xr:uid="{00000000-0005-0000-0000-0000252A0000}"/>
    <cellStyle name="Normal 3 20 12 3" xfId="12221" xr:uid="{00000000-0005-0000-0000-0000262A0000}"/>
    <cellStyle name="Normal 3 20 13" xfId="1948" xr:uid="{00000000-0005-0000-0000-000049070000}"/>
    <cellStyle name="Normal 3 20 13 2" xfId="12222" xr:uid="{00000000-0005-0000-0000-0000282A0000}"/>
    <cellStyle name="Normal 3 20 13 3" xfId="12223" xr:uid="{00000000-0005-0000-0000-0000292A0000}"/>
    <cellStyle name="Normal 3 20 14" xfId="1949" xr:uid="{00000000-0005-0000-0000-00004A070000}"/>
    <cellStyle name="Normal 3 20 14 2" xfId="12224" xr:uid="{00000000-0005-0000-0000-00002B2A0000}"/>
    <cellStyle name="Normal 3 20 14 3" xfId="12225" xr:uid="{00000000-0005-0000-0000-00002C2A0000}"/>
    <cellStyle name="Normal 3 20 15" xfId="1950" xr:uid="{00000000-0005-0000-0000-00004B070000}"/>
    <cellStyle name="Normal 3 20 15 2" xfId="12226" xr:uid="{00000000-0005-0000-0000-00002E2A0000}"/>
    <cellStyle name="Normal 3 20 15 3" xfId="12227" xr:uid="{00000000-0005-0000-0000-00002F2A0000}"/>
    <cellStyle name="Normal 3 20 16" xfId="1951" xr:uid="{00000000-0005-0000-0000-00004C070000}"/>
    <cellStyle name="Normal 3 20 16 2" xfId="12228" xr:uid="{00000000-0005-0000-0000-0000312A0000}"/>
    <cellStyle name="Normal 3 20 16 3" xfId="12229" xr:uid="{00000000-0005-0000-0000-0000322A0000}"/>
    <cellStyle name="Normal 3 20 17" xfId="1952" xr:uid="{00000000-0005-0000-0000-00004D070000}"/>
    <cellStyle name="Normal 3 20 17 2" xfId="12230" xr:uid="{00000000-0005-0000-0000-0000342A0000}"/>
    <cellStyle name="Normal 3 20 17 3" xfId="12231" xr:uid="{00000000-0005-0000-0000-0000352A0000}"/>
    <cellStyle name="Normal 3 20 18" xfId="1953" xr:uid="{00000000-0005-0000-0000-00004E070000}"/>
    <cellStyle name="Normal 3 20 18 2" xfId="12232" xr:uid="{00000000-0005-0000-0000-0000372A0000}"/>
    <cellStyle name="Normal 3 20 18 3" xfId="12233" xr:uid="{00000000-0005-0000-0000-0000382A0000}"/>
    <cellStyle name="Normal 3 20 19" xfId="1954" xr:uid="{00000000-0005-0000-0000-00004F070000}"/>
    <cellStyle name="Normal 3 20 19 2" xfId="12234" xr:uid="{00000000-0005-0000-0000-00003A2A0000}"/>
    <cellStyle name="Normal 3 20 19 3" xfId="12235" xr:uid="{00000000-0005-0000-0000-00003B2A0000}"/>
    <cellStyle name="Normal 3 20 2" xfId="1955" xr:uid="{00000000-0005-0000-0000-000050070000}"/>
    <cellStyle name="Normal 3 20 2 2" xfId="12236" xr:uid="{00000000-0005-0000-0000-00003D2A0000}"/>
    <cellStyle name="Normal 3 20 2 3" xfId="12237" xr:uid="{00000000-0005-0000-0000-00003E2A0000}"/>
    <cellStyle name="Normal 3 20 20" xfId="1956" xr:uid="{00000000-0005-0000-0000-000051070000}"/>
    <cellStyle name="Normal 3 20 20 2" xfId="12238" xr:uid="{00000000-0005-0000-0000-0000402A0000}"/>
    <cellStyle name="Normal 3 20 20 3" xfId="12239" xr:uid="{00000000-0005-0000-0000-0000412A0000}"/>
    <cellStyle name="Normal 3 20 21" xfId="1957" xr:uid="{00000000-0005-0000-0000-000052070000}"/>
    <cellStyle name="Normal 3 20 21 2" xfId="12240" xr:uid="{00000000-0005-0000-0000-0000432A0000}"/>
    <cellStyle name="Normal 3 20 21 3" xfId="12241" xr:uid="{00000000-0005-0000-0000-0000442A0000}"/>
    <cellStyle name="Normal 3 20 22" xfId="1958" xr:uid="{00000000-0005-0000-0000-000053070000}"/>
    <cellStyle name="Normal 3 20 22 2" xfId="12242" xr:uid="{00000000-0005-0000-0000-0000462A0000}"/>
    <cellStyle name="Normal 3 20 22 3" xfId="12243" xr:uid="{00000000-0005-0000-0000-0000472A0000}"/>
    <cellStyle name="Normal 3 20 23" xfId="1959" xr:uid="{00000000-0005-0000-0000-000054070000}"/>
    <cellStyle name="Normal 3 20 23 2" xfId="12244" xr:uid="{00000000-0005-0000-0000-0000492A0000}"/>
    <cellStyle name="Normal 3 20 23 3" xfId="12245" xr:uid="{00000000-0005-0000-0000-00004A2A0000}"/>
    <cellStyle name="Normal 3 20 24" xfId="12246" xr:uid="{00000000-0005-0000-0000-00004B2A0000}"/>
    <cellStyle name="Normal 3 20 25" xfId="12247" xr:uid="{00000000-0005-0000-0000-00004C2A0000}"/>
    <cellStyle name="Normal 3 20 3" xfId="1960" xr:uid="{00000000-0005-0000-0000-000055070000}"/>
    <cellStyle name="Normal 3 20 3 2" xfId="12248" xr:uid="{00000000-0005-0000-0000-00004E2A0000}"/>
    <cellStyle name="Normal 3 20 3 3" xfId="12249" xr:uid="{00000000-0005-0000-0000-00004F2A0000}"/>
    <cellStyle name="Normal 3 20 4" xfId="1961" xr:uid="{00000000-0005-0000-0000-000056070000}"/>
    <cellStyle name="Normal 3 20 4 2" xfId="12250" xr:uid="{00000000-0005-0000-0000-0000512A0000}"/>
    <cellStyle name="Normal 3 20 4 3" xfId="12251" xr:uid="{00000000-0005-0000-0000-0000522A0000}"/>
    <cellStyle name="Normal 3 20 5" xfId="1962" xr:uid="{00000000-0005-0000-0000-000057070000}"/>
    <cellStyle name="Normal 3 20 5 2" xfId="12252" xr:uid="{00000000-0005-0000-0000-0000542A0000}"/>
    <cellStyle name="Normal 3 20 5 3" xfId="12253" xr:uid="{00000000-0005-0000-0000-0000552A0000}"/>
    <cellStyle name="Normal 3 20 6" xfId="1963" xr:uid="{00000000-0005-0000-0000-000058070000}"/>
    <cellStyle name="Normal 3 20 6 2" xfId="12254" xr:uid="{00000000-0005-0000-0000-0000572A0000}"/>
    <cellStyle name="Normal 3 20 6 3" xfId="12255" xr:uid="{00000000-0005-0000-0000-0000582A0000}"/>
    <cellStyle name="Normal 3 20 7" xfId="1964" xr:uid="{00000000-0005-0000-0000-000059070000}"/>
    <cellStyle name="Normal 3 20 7 2" xfId="12256" xr:uid="{00000000-0005-0000-0000-00005A2A0000}"/>
    <cellStyle name="Normal 3 20 7 3" xfId="12257" xr:uid="{00000000-0005-0000-0000-00005B2A0000}"/>
    <cellStyle name="Normal 3 20 8" xfId="1965" xr:uid="{00000000-0005-0000-0000-00005A070000}"/>
    <cellStyle name="Normal 3 20 8 2" xfId="12258" xr:uid="{00000000-0005-0000-0000-00005D2A0000}"/>
    <cellStyle name="Normal 3 20 8 3" xfId="12259" xr:uid="{00000000-0005-0000-0000-00005E2A0000}"/>
    <cellStyle name="Normal 3 20 9" xfId="1966" xr:uid="{00000000-0005-0000-0000-00005B070000}"/>
    <cellStyle name="Normal 3 20 9 2" xfId="12260" xr:uid="{00000000-0005-0000-0000-0000602A0000}"/>
    <cellStyle name="Normal 3 20 9 3" xfId="12261" xr:uid="{00000000-0005-0000-0000-0000612A0000}"/>
    <cellStyle name="Normal 3 21" xfId="1967" xr:uid="{00000000-0005-0000-0000-00005C070000}"/>
    <cellStyle name="Normal 3 21 10" xfId="1968" xr:uid="{00000000-0005-0000-0000-00005D070000}"/>
    <cellStyle name="Normal 3 21 10 2" xfId="12262" xr:uid="{00000000-0005-0000-0000-0000642A0000}"/>
    <cellStyle name="Normal 3 21 10 3" xfId="12263" xr:uid="{00000000-0005-0000-0000-0000652A0000}"/>
    <cellStyle name="Normal 3 21 11" xfId="1969" xr:uid="{00000000-0005-0000-0000-00005E070000}"/>
    <cellStyle name="Normal 3 21 11 2" xfId="12264" xr:uid="{00000000-0005-0000-0000-0000672A0000}"/>
    <cellStyle name="Normal 3 21 11 3" xfId="12265" xr:uid="{00000000-0005-0000-0000-0000682A0000}"/>
    <cellStyle name="Normal 3 21 12" xfId="1970" xr:uid="{00000000-0005-0000-0000-00005F070000}"/>
    <cellStyle name="Normal 3 21 12 2" xfId="12266" xr:uid="{00000000-0005-0000-0000-00006A2A0000}"/>
    <cellStyle name="Normal 3 21 12 3" xfId="12267" xr:uid="{00000000-0005-0000-0000-00006B2A0000}"/>
    <cellStyle name="Normal 3 21 13" xfId="1971" xr:uid="{00000000-0005-0000-0000-000060070000}"/>
    <cellStyle name="Normal 3 21 13 2" xfId="12268" xr:uid="{00000000-0005-0000-0000-00006D2A0000}"/>
    <cellStyle name="Normal 3 21 13 3" xfId="12269" xr:uid="{00000000-0005-0000-0000-00006E2A0000}"/>
    <cellStyle name="Normal 3 21 14" xfId="1972" xr:uid="{00000000-0005-0000-0000-000061070000}"/>
    <cellStyle name="Normal 3 21 14 2" xfId="12270" xr:uid="{00000000-0005-0000-0000-0000702A0000}"/>
    <cellStyle name="Normal 3 21 14 3" xfId="12271" xr:uid="{00000000-0005-0000-0000-0000712A0000}"/>
    <cellStyle name="Normal 3 21 15" xfId="1973" xr:uid="{00000000-0005-0000-0000-000062070000}"/>
    <cellStyle name="Normal 3 21 15 2" xfId="12272" xr:uid="{00000000-0005-0000-0000-0000732A0000}"/>
    <cellStyle name="Normal 3 21 15 3" xfId="12273" xr:uid="{00000000-0005-0000-0000-0000742A0000}"/>
    <cellStyle name="Normal 3 21 16" xfId="1974" xr:uid="{00000000-0005-0000-0000-000063070000}"/>
    <cellStyle name="Normal 3 21 16 2" xfId="12274" xr:uid="{00000000-0005-0000-0000-0000762A0000}"/>
    <cellStyle name="Normal 3 21 16 3" xfId="12275" xr:uid="{00000000-0005-0000-0000-0000772A0000}"/>
    <cellStyle name="Normal 3 21 17" xfId="1975" xr:uid="{00000000-0005-0000-0000-000064070000}"/>
    <cellStyle name="Normal 3 21 17 2" xfId="12276" xr:uid="{00000000-0005-0000-0000-0000792A0000}"/>
    <cellStyle name="Normal 3 21 17 3" xfId="12277" xr:uid="{00000000-0005-0000-0000-00007A2A0000}"/>
    <cellStyle name="Normal 3 21 18" xfId="1976" xr:uid="{00000000-0005-0000-0000-000065070000}"/>
    <cellStyle name="Normal 3 21 18 2" xfId="12278" xr:uid="{00000000-0005-0000-0000-00007C2A0000}"/>
    <cellStyle name="Normal 3 21 18 3" xfId="12279" xr:uid="{00000000-0005-0000-0000-00007D2A0000}"/>
    <cellStyle name="Normal 3 21 19" xfId="1977" xr:uid="{00000000-0005-0000-0000-000066070000}"/>
    <cellStyle name="Normal 3 21 19 2" xfId="12280" xr:uid="{00000000-0005-0000-0000-00007F2A0000}"/>
    <cellStyle name="Normal 3 21 19 3" xfId="12281" xr:uid="{00000000-0005-0000-0000-0000802A0000}"/>
    <cellStyle name="Normal 3 21 2" xfId="1978" xr:uid="{00000000-0005-0000-0000-000067070000}"/>
    <cellStyle name="Normal 3 21 2 2" xfId="12282" xr:uid="{00000000-0005-0000-0000-0000822A0000}"/>
    <cellStyle name="Normal 3 21 2 3" xfId="12283" xr:uid="{00000000-0005-0000-0000-0000832A0000}"/>
    <cellStyle name="Normal 3 21 20" xfId="1979" xr:uid="{00000000-0005-0000-0000-000068070000}"/>
    <cellStyle name="Normal 3 21 20 2" xfId="12284" xr:uid="{00000000-0005-0000-0000-0000852A0000}"/>
    <cellStyle name="Normal 3 21 20 3" xfId="12285" xr:uid="{00000000-0005-0000-0000-0000862A0000}"/>
    <cellStyle name="Normal 3 21 21" xfId="1980" xr:uid="{00000000-0005-0000-0000-000069070000}"/>
    <cellStyle name="Normal 3 21 21 2" xfId="12286" xr:uid="{00000000-0005-0000-0000-0000882A0000}"/>
    <cellStyle name="Normal 3 21 21 3" xfId="12287" xr:uid="{00000000-0005-0000-0000-0000892A0000}"/>
    <cellStyle name="Normal 3 21 22" xfId="1981" xr:uid="{00000000-0005-0000-0000-00006A070000}"/>
    <cellStyle name="Normal 3 21 22 2" xfId="12288" xr:uid="{00000000-0005-0000-0000-00008B2A0000}"/>
    <cellStyle name="Normal 3 21 22 3" xfId="12289" xr:uid="{00000000-0005-0000-0000-00008C2A0000}"/>
    <cellStyle name="Normal 3 21 23" xfId="1982" xr:uid="{00000000-0005-0000-0000-00006B070000}"/>
    <cellStyle name="Normal 3 21 23 2" xfId="12290" xr:uid="{00000000-0005-0000-0000-00008E2A0000}"/>
    <cellStyle name="Normal 3 21 23 3" xfId="12291" xr:uid="{00000000-0005-0000-0000-00008F2A0000}"/>
    <cellStyle name="Normal 3 21 24" xfId="12292" xr:uid="{00000000-0005-0000-0000-0000902A0000}"/>
    <cellStyle name="Normal 3 21 25" xfId="12293" xr:uid="{00000000-0005-0000-0000-0000912A0000}"/>
    <cellStyle name="Normal 3 21 3" xfId="1983" xr:uid="{00000000-0005-0000-0000-00006C070000}"/>
    <cellStyle name="Normal 3 21 3 2" xfId="12294" xr:uid="{00000000-0005-0000-0000-0000932A0000}"/>
    <cellStyle name="Normal 3 21 3 3" xfId="12295" xr:uid="{00000000-0005-0000-0000-0000942A0000}"/>
    <cellStyle name="Normal 3 21 4" xfId="1984" xr:uid="{00000000-0005-0000-0000-00006D070000}"/>
    <cellStyle name="Normal 3 21 4 2" xfId="12296" xr:uid="{00000000-0005-0000-0000-0000962A0000}"/>
    <cellStyle name="Normal 3 21 4 3" xfId="12297" xr:uid="{00000000-0005-0000-0000-0000972A0000}"/>
    <cellStyle name="Normal 3 21 5" xfId="1985" xr:uid="{00000000-0005-0000-0000-00006E070000}"/>
    <cellStyle name="Normal 3 21 5 2" xfId="12298" xr:uid="{00000000-0005-0000-0000-0000992A0000}"/>
    <cellStyle name="Normal 3 21 5 3" xfId="12299" xr:uid="{00000000-0005-0000-0000-00009A2A0000}"/>
    <cellStyle name="Normal 3 21 6" xfId="1986" xr:uid="{00000000-0005-0000-0000-00006F070000}"/>
    <cellStyle name="Normal 3 21 6 2" xfId="12300" xr:uid="{00000000-0005-0000-0000-00009C2A0000}"/>
    <cellStyle name="Normal 3 21 6 3" xfId="12301" xr:uid="{00000000-0005-0000-0000-00009D2A0000}"/>
    <cellStyle name="Normal 3 21 7" xfId="1987" xr:uid="{00000000-0005-0000-0000-000070070000}"/>
    <cellStyle name="Normal 3 21 7 2" xfId="12302" xr:uid="{00000000-0005-0000-0000-00009F2A0000}"/>
    <cellStyle name="Normal 3 21 7 3" xfId="12303" xr:uid="{00000000-0005-0000-0000-0000A02A0000}"/>
    <cellStyle name="Normal 3 21 8" xfId="1988" xr:uid="{00000000-0005-0000-0000-000071070000}"/>
    <cellStyle name="Normal 3 21 8 2" xfId="12304" xr:uid="{00000000-0005-0000-0000-0000A22A0000}"/>
    <cellStyle name="Normal 3 21 8 3" xfId="12305" xr:uid="{00000000-0005-0000-0000-0000A32A0000}"/>
    <cellStyle name="Normal 3 21 9" xfId="1989" xr:uid="{00000000-0005-0000-0000-000072070000}"/>
    <cellStyle name="Normal 3 21 9 2" xfId="12306" xr:uid="{00000000-0005-0000-0000-0000A52A0000}"/>
    <cellStyle name="Normal 3 21 9 3" xfId="12307" xr:uid="{00000000-0005-0000-0000-0000A62A0000}"/>
    <cellStyle name="Normal 3 22" xfId="1990" xr:uid="{00000000-0005-0000-0000-000073070000}"/>
    <cellStyle name="Normal 3 22 10" xfId="1991" xr:uid="{00000000-0005-0000-0000-000074070000}"/>
    <cellStyle name="Normal 3 22 10 2" xfId="12308" xr:uid="{00000000-0005-0000-0000-0000A92A0000}"/>
    <cellStyle name="Normal 3 22 10 3" xfId="12309" xr:uid="{00000000-0005-0000-0000-0000AA2A0000}"/>
    <cellStyle name="Normal 3 22 11" xfId="1992" xr:uid="{00000000-0005-0000-0000-000075070000}"/>
    <cellStyle name="Normal 3 22 11 2" xfId="12310" xr:uid="{00000000-0005-0000-0000-0000AC2A0000}"/>
    <cellStyle name="Normal 3 22 11 3" xfId="12311" xr:uid="{00000000-0005-0000-0000-0000AD2A0000}"/>
    <cellStyle name="Normal 3 22 12" xfId="1993" xr:uid="{00000000-0005-0000-0000-000076070000}"/>
    <cellStyle name="Normal 3 22 12 2" xfId="12312" xr:uid="{00000000-0005-0000-0000-0000AF2A0000}"/>
    <cellStyle name="Normal 3 22 12 3" xfId="12313" xr:uid="{00000000-0005-0000-0000-0000B02A0000}"/>
    <cellStyle name="Normal 3 22 13" xfId="1994" xr:uid="{00000000-0005-0000-0000-000077070000}"/>
    <cellStyle name="Normal 3 22 13 2" xfId="12314" xr:uid="{00000000-0005-0000-0000-0000B22A0000}"/>
    <cellStyle name="Normal 3 22 13 3" xfId="12315" xr:uid="{00000000-0005-0000-0000-0000B32A0000}"/>
    <cellStyle name="Normal 3 22 14" xfId="1995" xr:uid="{00000000-0005-0000-0000-000078070000}"/>
    <cellStyle name="Normal 3 22 14 2" xfId="12316" xr:uid="{00000000-0005-0000-0000-0000B52A0000}"/>
    <cellStyle name="Normal 3 22 14 3" xfId="12317" xr:uid="{00000000-0005-0000-0000-0000B62A0000}"/>
    <cellStyle name="Normal 3 22 15" xfId="1996" xr:uid="{00000000-0005-0000-0000-000079070000}"/>
    <cellStyle name="Normal 3 22 15 2" xfId="12318" xr:uid="{00000000-0005-0000-0000-0000B82A0000}"/>
    <cellStyle name="Normal 3 22 15 3" xfId="12319" xr:uid="{00000000-0005-0000-0000-0000B92A0000}"/>
    <cellStyle name="Normal 3 22 16" xfId="1997" xr:uid="{00000000-0005-0000-0000-00007A070000}"/>
    <cellStyle name="Normal 3 22 16 2" xfId="12320" xr:uid="{00000000-0005-0000-0000-0000BB2A0000}"/>
    <cellStyle name="Normal 3 22 16 3" xfId="12321" xr:uid="{00000000-0005-0000-0000-0000BC2A0000}"/>
    <cellStyle name="Normal 3 22 17" xfId="1998" xr:uid="{00000000-0005-0000-0000-00007B070000}"/>
    <cellStyle name="Normal 3 22 17 2" xfId="12322" xr:uid="{00000000-0005-0000-0000-0000BE2A0000}"/>
    <cellStyle name="Normal 3 22 17 3" xfId="12323" xr:uid="{00000000-0005-0000-0000-0000BF2A0000}"/>
    <cellStyle name="Normal 3 22 18" xfId="1999" xr:uid="{00000000-0005-0000-0000-00007C070000}"/>
    <cellStyle name="Normal 3 22 18 2" xfId="12324" xr:uid="{00000000-0005-0000-0000-0000C12A0000}"/>
    <cellStyle name="Normal 3 22 18 3" xfId="12325" xr:uid="{00000000-0005-0000-0000-0000C22A0000}"/>
    <cellStyle name="Normal 3 22 19" xfId="2000" xr:uid="{00000000-0005-0000-0000-00007D070000}"/>
    <cellStyle name="Normal 3 22 19 2" xfId="12326" xr:uid="{00000000-0005-0000-0000-0000C42A0000}"/>
    <cellStyle name="Normal 3 22 19 3" xfId="12327" xr:uid="{00000000-0005-0000-0000-0000C52A0000}"/>
    <cellStyle name="Normal 3 22 2" xfId="2001" xr:uid="{00000000-0005-0000-0000-00007E070000}"/>
    <cellStyle name="Normal 3 22 2 2" xfId="12328" xr:uid="{00000000-0005-0000-0000-0000C72A0000}"/>
    <cellStyle name="Normal 3 22 2 3" xfId="12329" xr:uid="{00000000-0005-0000-0000-0000C82A0000}"/>
    <cellStyle name="Normal 3 22 20" xfId="2002" xr:uid="{00000000-0005-0000-0000-00007F070000}"/>
    <cellStyle name="Normal 3 22 20 2" xfId="12330" xr:uid="{00000000-0005-0000-0000-0000CA2A0000}"/>
    <cellStyle name="Normal 3 22 20 3" xfId="12331" xr:uid="{00000000-0005-0000-0000-0000CB2A0000}"/>
    <cellStyle name="Normal 3 22 21" xfId="2003" xr:uid="{00000000-0005-0000-0000-000080070000}"/>
    <cellStyle name="Normal 3 22 21 2" xfId="12332" xr:uid="{00000000-0005-0000-0000-0000CD2A0000}"/>
    <cellStyle name="Normal 3 22 21 3" xfId="12333" xr:uid="{00000000-0005-0000-0000-0000CE2A0000}"/>
    <cellStyle name="Normal 3 22 22" xfId="2004" xr:uid="{00000000-0005-0000-0000-000081070000}"/>
    <cellStyle name="Normal 3 22 22 2" xfId="12334" xr:uid="{00000000-0005-0000-0000-0000D02A0000}"/>
    <cellStyle name="Normal 3 22 22 3" xfId="12335" xr:uid="{00000000-0005-0000-0000-0000D12A0000}"/>
    <cellStyle name="Normal 3 22 23" xfId="2005" xr:uid="{00000000-0005-0000-0000-000082070000}"/>
    <cellStyle name="Normal 3 22 23 2" xfId="12336" xr:uid="{00000000-0005-0000-0000-0000D32A0000}"/>
    <cellStyle name="Normal 3 22 23 3" xfId="12337" xr:uid="{00000000-0005-0000-0000-0000D42A0000}"/>
    <cellStyle name="Normal 3 22 24" xfId="12338" xr:uid="{00000000-0005-0000-0000-0000D52A0000}"/>
    <cellStyle name="Normal 3 22 25" xfId="12339" xr:uid="{00000000-0005-0000-0000-0000D62A0000}"/>
    <cellStyle name="Normal 3 22 3" xfId="2006" xr:uid="{00000000-0005-0000-0000-000083070000}"/>
    <cellStyle name="Normal 3 22 3 2" xfId="12340" xr:uid="{00000000-0005-0000-0000-0000D82A0000}"/>
    <cellStyle name="Normal 3 22 3 3" xfId="12341" xr:uid="{00000000-0005-0000-0000-0000D92A0000}"/>
    <cellStyle name="Normal 3 22 4" xfId="2007" xr:uid="{00000000-0005-0000-0000-000084070000}"/>
    <cellStyle name="Normal 3 22 4 2" xfId="12342" xr:uid="{00000000-0005-0000-0000-0000DB2A0000}"/>
    <cellStyle name="Normal 3 22 4 3" xfId="12343" xr:uid="{00000000-0005-0000-0000-0000DC2A0000}"/>
    <cellStyle name="Normal 3 22 5" xfId="2008" xr:uid="{00000000-0005-0000-0000-000085070000}"/>
    <cellStyle name="Normal 3 22 5 2" xfId="12344" xr:uid="{00000000-0005-0000-0000-0000DE2A0000}"/>
    <cellStyle name="Normal 3 22 5 3" xfId="12345" xr:uid="{00000000-0005-0000-0000-0000DF2A0000}"/>
    <cellStyle name="Normal 3 22 6" xfId="2009" xr:uid="{00000000-0005-0000-0000-000086070000}"/>
    <cellStyle name="Normal 3 22 6 2" xfId="12346" xr:uid="{00000000-0005-0000-0000-0000E12A0000}"/>
    <cellStyle name="Normal 3 22 6 3" xfId="12347" xr:uid="{00000000-0005-0000-0000-0000E22A0000}"/>
    <cellStyle name="Normal 3 22 7" xfId="2010" xr:uid="{00000000-0005-0000-0000-000087070000}"/>
    <cellStyle name="Normal 3 22 7 2" xfId="12348" xr:uid="{00000000-0005-0000-0000-0000E42A0000}"/>
    <cellStyle name="Normal 3 22 7 3" xfId="12349" xr:uid="{00000000-0005-0000-0000-0000E52A0000}"/>
    <cellStyle name="Normal 3 22 8" xfId="2011" xr:uid="{00000000-0005-0000-0000-000088070000}"/>
    <cellStyle name="Normal 3 22 8 2" xfId="12350" xr:uid="{00000000-0005-0000-0000-0000E72A0000}"/>
    <cellStyle name="Normal 3 22 8 3" xfId="12351" xr:uid="{00000000-0005-0000-0000-0000E82A0000}"/>
    <cellStyle name="Normal 3 22 9" xfId="2012" xr:uid="{00000000-0005-0000-0000-000089070000}"/>
    <cellStyle name="Normal 3 22 9 2" xfId="12352" xr:uid="{00000000-0005-0000-0000-0000EA2A0000}"/>
    <cellStyle name="Normal 3 22 9 3" xfId="12353" xr:uid="{00000000-0005-0000-0000-0000EB2A0000}"/>
    <cellStyle name="Normal 3 23" xfId="2013" xr:uid="{00000000-0005-0000-0000-00008A070000}"/>
    <cellStyle name="Normal 3 23 10" xfId="2014" xr:uid="{00000000-0005-0000-0000-00008B070000}"/>
    <cellStyle name="Normal 3 23 10 2" xfId="12354" xr:uid="{00000000-0005-0000-0000-0000EE2A0000}"/>
    <cellStyle name="Normal 3 23 10 3" xfId="12355" xr:uid="{00000000-0005-0000-0000-0000EF2A0000}"/>
    <cellStyle name="Normal 3 23 11" xfId="2015" xr:uid="{00000000-0005-0000-0000-00008C070000}"/>
    <cellStyle name="Normal 3 23 11 2" xfId="12356" xr:uid="{00000000-0005-0000-0000-0000F12A0000}"/>
    <cellStyle name="Normal 3 23 11 3" xfId="12357" xr:uid="{00000000-0005-0000-0000-0000F22A0000}"/>
    <cellStyle name="Normal 3 23 12" xfId="2016" xr:uid="{00000000-0005-0000-0000-00008D070000}"/>
    <cellStyle name="Normal 3 23 12 2" xfId="12358" xr:uid="{00000000-0005-0000-0000-0000F42A0000}"/>
    <cellStyle name="Normal 3 23 12 3" xfId="12359" xr:uid="{00000000-0005-0000-0000-0000F52A0000}"/>
    <cellStyle name="Normal 3 23 13" xfId="2017" xr:uid="{00000000-0005-0000-0000-00008E070000}"/>
    <cellStyle name="Normal 3 23 13 2" xfId="12360" xr:uid="{00000000-0005-0000-0000-0000F72A0000}"/>
    <cellStyle name="Normal 3 23 13 3" xfId="12361" xr:uid="{00000000-0005-0000-0000-0000F82A0000}"/>
    <cellStyle name="Normal 3 23 14" xfId="2018" xr:uid="{00000000-0005-0000-0000-00008F070000}"/>
    <cellStyle name="Normal 3 23 14 2" xfId="12362" xr:uid="{00000000-0005-0000-0000-0000FA2A0000}"/>
    <cellStyle name="Normal 3 23 14 3" xfId="12363" xr:uid="{00000000-0005-0000-0000-0000FB2A0000}"/>
    <cellStyle name="Normal 3 23 15" xfId="2019" xr:uid="{00000000-0005-0000-0000-000090070000}"/>
    <cellStyle name="Normal 3 23 15 2" xfId="12364" xr:uid="{00000000-0005-0000-0000-0000FD2A0000}"/>
    <cellStyle name="Normal 3 23 15 3" xfId="12365" xr:uid="{00000000-0005-0000-0000-0000FE2A0000}"/>
    <cellStyle name="Normal 3 23 16" xfId="2020" xr:uid="{00000000-0005-0000-0000-000091070000}"/>
    <cellStyle name="Normal 3 23 16 2" xfId="12366" xr:uid="{00000000-0005-0000-0000-0000002B0000}"/>
    <cellStyle name="Normal 3 23 16 3" xfId="12367" xr:uid="{00000000-0005-0000-0000-0000012B0000}"/>
    <cellStyle name="Normal 3 23 17" xfId="2021" xr:uid="{00000000-0005-0000-0000-000092070000}"/>
    <cellStyle name="Normal 3 23 17 2" xfId="12368" xr:uid="{00000000-0005-0000-0000-0000032B0000}"/>
    <cellStyle name="Normal 3 23 17 3" xfId="12369" xr:uid="{00000000-0005-0000-0000-0000042B0000}"/>
    <cellStyle name="Normal 3 23 18" xfId="2022" xr:uid="{00000000-0005-0000-0000-000093070000}"/>
    <cellStyle name="Normal 3 23 18 2" xfId="12370" xr:uid="{00000000-0005-0000-0000-0000062B0000}"/>
    <cellStyle name="Normal 3 23 18 3" xfId="12371" xr:uid="{00000000-0005-0000-0000-0000072B0000}"/>
    <cellStyle name="Normal 3 23 19" xfId="2023" xr:uid="{00000000-0005-0000-0000-000094070000}"/>
    <cellStyle name="Normal 3 23 19 2" xfId="12372" xr:uid="{00000000-0005-0000-0000-0000092B0000}"/>
    <cellStyle name="Normal 3 23 19 3" xfId="12373" xr:uid="{00000000-0005-0000-0000-00000A2B0000}"/>
    <cellStyle name="Normal 3 23 2" xfId="2024" xr:uid="{00000000-0005-0000-0000-000095070000}"/>
    <cellStyle name="Normal 3 23 2 2" xfId="12374" xr:uid="{00000000-0005-0000-0000-00000C2B0000}"/>
    <cellStyle name="Normal 3 23 2 3" xfId="12375" xr:uid="{00000000-0005-0000-0000-00000D2B0000}"/>
    <cellStyle name="Normal 3 23 20" xfId="2025" xr:uid="{00000000-0005-0000-0000-000096070000}"/>
    <cellStyle name="Normal 3 23 20 2" xfId="12376" xr:uid="{00000000-0005-0000-0000-00000F2B0000}"/>
    <cellStyle name="Normal 3 23 20 3" xfId="12377" xr:uid="{00000000-0005-0000-0000-0000102B0000}"/>
    <cellStyle name="Normal 3 23 21" xfId="2026" xr:uid="{00000000-0005-0000-0000-000097070000}"/>
    <cellStyle name="Normal 3 23 21 2" xfId="12378" xr:uid="{00000000-0005-0000-0000-0000122B0000}"/>
    <cellStyle name="Normal 3 23 21 3" xfId="12379" xr:uid="{00000000-0005-0000-0000-0000132B0000}"/>
    <cellStyle name="Normal 3 23 22" xfId="2027" xr:uid="{00000000-0005-0000-0000-000098070000}"/>
    <cellStyle name="Normal 3 23 22 2" xfId="12380" xr:uid="{00000000-0005-0000-0000-0000152B0000}"/>
    <cellStyle name="Normal 3 23 22 3" xfId="12381" xr:uid="{00000000-0005-0000-0000-0000162B0000}"/>
    <cellStyle name="Normal 3 23 23" xfId="2028" xr:uid="{00000000-0005-0000-0000-000099070000}"/>
    <cellStyle name="Normal 3 23 23 2" xfId="12382" xr:uid="{00000000-0005-0000-0000-0000182B0000}"/>
    <cellStyle name="Normal 3 23 23 3" xfId="12383" xr:uid="{00000000-0005-0000-0000-0000192B0000}"/>
    <cellStyle name="Normal 3 23 24" xfId="12384" xr:uid="{00000000-0005-0000-0000-00001A2B0000}"/>
    <cellStyle name="Normal 3 23 25" xfId="12385" xr:uid="{00000000-0005-0000-0000-00001B2B0000}"/>
    <cellStyle name="Normal 3 23 3" xfId="2029" xr:uid="{00000000-0005-0000-0000-00009A070000}"/>
    <cellStyle name="Normal 3 23 3 2" xfId="12386" xr:uid="{00000000-0005-0000-0000-00001D2B0000}"/>
    <cellStyle name="Normal 3 23 3 3" xfId="12387" xr:uid="{00000000-0005-0000-0000-00001E2B0000}"/>
    <cellStyle name="Normal 3 23 4" xfId="2030" xr:uid="{00000000-0005-0000-0000-00009B070000}"/>
    <cellStyle name="Normal 3 23 4 2" xfId="12388" xr:uid="{00000000-0005-0000-0000-0000202B0000}"/>
    <cellStyle name="Normal 3 23 4 3" xfId="12389" xr:uid="{00000000-0005-0000-0000-0000212B0000}"/>
    <cellStyle name="Normal 3 23 5" xfId="2031" xr:uid="{00000000-0005-0000-0000-00009C070000}"/>
    <cellStyle name="Normal 3 23 5 2" xfId="12390" xr:uid="{00000000-0005-0000-0000-0000232B0000}"/>
    <cellStyle name="Normal 3 23 5 3" xfId="12391" xr:uid="{00000000-0005-0000-0000-0000242B0000}"/>
    <cellStyle name="Normal 3 23 6" xfId="2032" xr:uid="{00000000-0005-0000-0000-00009D070000}"/>
    <cellStyle name="Normal 3 23 6 2" xfId="12392" xr:uid="{00000000-0005-0000-0000-0000262B0000}"/>
    <cellStyle name="Normal 3 23 6 3" xfId="12393" xr:uid="{00000000-0005-0000-0000-0000272B0000}"/>
    <cellStyle name="Normal 3 23 7" xfId="2033" xr:uid="{00000000-0005-0000-0000-00009E070000}"/>
    <cellStyle name="Normal 3 23 7 2" xfId="12394" xr:uid="{00000000-0005-0000-0000-0000292B0000}"/>
    <cellStyle name="Normal 3 23 7 3" xfId="12395" xr:uid="{00000000-0005-0000-0000-00002A2B0000}"/>
    <cellStyle name="Normal 3 23 8" xfId="2034" xr:uid="{00000000-0005-0000-0000-00009F070000}"/>
    <cellStyle name="Normal 3 23 8 2" xfId="12396" xr:uid="{00000000-0005-0000-0000-00002C2B0000}"/>
    <cellStyle name="Normal 3 23 8 3" xfId="12397" xr:uid="{00000000-0005-0000-0000-00002D2B0000}"/>
    <cellStyle name="Normal 3 23 9" xfId="2035" xr:uid="{00000000-0005-0000-0000-0000A0070000}"/>
    <cellStyle name="Normal 3 23 9 2" xfId="12398" xr:uid="{00000000-0005-0000-0000-00002F2B0000}"/>
    <cellStyle name="Normal 3 23 9 3" xfId="12399" xr:uid="{00000000-0005-0000-0000-0000302B0000}"/>
    <cellStyle name="Normal 3 24" xfId="2036" xr:uid="{00000000-0005-0000-0000-0000A1070000}"/>
    <cellStyle name="Normal 3 24 10" xfId="2037" xr:uid="{00000000-0005-0000-0000-0000A2070000}"/>
    <cellStyle name="Normal 3 24 10 2" xfId="12400" xr:uid="{00000000-0005-0000-0000-0000332B0000}"/>
    <cellStyle name="Normal 3 24 10 3" xfId="12401" xr:uid="{00000000-0005-0000-0000-0000342B0000}"/>
    <cellStyle name="Normal 3 24 11" xfId="2038" xr:uid="{00000000-0005-0000-0000-0000A3070000}"/>
    <cellStyle name="Normal 3 24 11 2" xfId="12402" xr:uid="{00000000-0005-0000-0000-0000362B0000}"/>
    <cellStyle name="Normal 3 24 11 3" xfId="12403" xr:uid="{00000000-0005-0000-0000-0000372B0000}"/>
    <cellStyle name="Normal 3 24 12" xfId="2039" xr:uid="{00000000-0005-0000-0000-0000A4070000}"/>
    <cellStyle name="Normal 3 24 12 2" xfId="12404" xr:uid="{00000000-0005-0000-0000-0000392B0000}"/>
    <cellStyle name="Normal 3 24 12 3" xfId="12405" xr:uid="{00000000-0005-0000-0000-00003A2B0000}"/>
    <cellStyle name="Normal 3 24 13" xfId="2040" xr:uid="{00000000-0005-0000-0000-0000A5070000}"/>
    <cellStyle name="Normal 3 24 13 2" xfId="12406" xr:uid="{00000000-0005-0000-0000-00003C2B0000}"/>
    <cellStyle name="Normal 3 24 13 3" xfId="12407" xr:uid="{00000000-0005-0000-0000-00003D2B0000}"/>
    <cellStyle name="Normal 3 24 14" xfId="2041" xr:uid="{00000000-0005-0000-0000-0000A6070000}"/>
    <cellStyle name="Normal 3 24 14 2" xfId="12408" xr:uid="{00000000-0005-0000-0000-00003F2B0000}"/>
    <cellStyle name="Normal 3 24 14 3" xfId="12409" xr:uid="{00000000-0005-0000-0000-0000402B0000}"/>
    <cellStyle name="Normal 3 24 15" xfId="2042" xr:uid="{00000000-0005-0000-0000-0000A7070000}"/>
    <cellStyle name="Normal 3 24 15 2" xfId="12410" xr:uid="{00000000-0005-0000-0000-0000422B0000}"/>
    <cellStyle name="Normal 3 24 15 3" xfId="12411" xr:uid="{00000000-0005-0000-0000-0000432B0000}"/>
    <cellStyle name="Normal 3 24 16" xfId="2043" xr:uid="{00000000-0005-0000-0000-0000A8070000}"/>
    <cellStyle name="Normal 3 24 16 2" xfId="12412" xr:uid="{00000000-0005-0000-0000-0000452B0000}"/>
    <cellStyle name="Normal 3 24 16 3" xfId="12413" xr:uid="{00000000-0005-0000-0000-0000462B0000}"/>
    <cellStyle name="Normal 3 24 17" xfId="2044" xr:uid="{00000000-0005-0000-0000-0000A9070000}"/>
    <cellStyle name="Normal 3 24 17 2" xfId="12414" xr:uid="{00000000-0005-0000-0000-0000482B0000}"/>
    <cellStyle name="Normal 3 24 17 3" xfId="12415" xr:uid="{00000000-0005-0000-0000-0000492B0000}"/>
    <cellStyle name="Normal 3 24 18" xfId="2045" xr:uid="{00000000-0005-0000-0000-0000AA070000}"/>
    <cellStyle name="Normal 3 24 18 2" xfId="12416" xr:uid="{00000000-0005-0000-0000-00004B2B0000}"/>
    <cellStyle name="Normal 3 24 18 3" xfId="12417" xr:uid="{00000000-0005-0000-0000-00004C2B0000}"/>
    <cellStyle name="Normal 3 24 19" xfId="2046" xr:uid="{00000000-0005-0000-0000-0000AB070000}"/>
    <cellStyle name="Normal 3 24 19 2" xfId="12418" xr:uid="{00000000-0005-0000-0000-00004E2B0000}"/>
    <cellStyle name="Normal 3 24 19 3" xfId="12419" xr:uid="{00000000-0005-0000-0000-00004F2B0000}"/>
    <cellStyle name="Normal 3 24 2" xfId="2047" xr:uid="{00000000-0005-0000-0000-0000AC070000}"/>
    <cellStyle name="Normal 3 24 2 2" xfId="12420" xr:uid="{00000000-0005-0000-0000-0000512B0000}"/>
    <cellStyle name="Normal 3 24 2 3" xfId="12421" xr:uid="{00000000-0005-0000-0000-0000522B0000}"/>
    <cellStyle name="Normal 3 24 20" xfId="2048" xr:uid="{00000000-0005-0000-0000-0000AD070000}"/>
    <cellStyle name="Normal 3 24 20 2" xfId="12422" xr:uid="{00000000-0005-0000-0000-0000542B0000}"/>
    <cellStyle name="Normal 3 24 20 3" xfId="12423" xr:uid="{00000000-0005-0000-0000-0000552B0000}"/>
    <cellStyle name="Normal 3 24 21" xfId="2049" xr:uid="{00000000-0005-0000-0000-0000AE070000}"/>
    <cellStyle name="Normal 3 24 21 2" xfId="12424" xr:uid="{00000000-0005-0000-0000-0000572B0000}"/>
    <cellStyle name="Normal 3 24 21 3" xfId="12425" xr:uid="{00000000-0005-0000-0000-0000582B0000}"/>
    <cellStyle name="Normal 3 24 22" xfId="2050" xr:uid="{00000000-0005-0000-0000-0000AF070000}"/>
    <cellStyle name="Normal 3 24 22 2" xfId="12426" xr:uid="{00000000-0005-0000-0000-00005A2B0000}"/>
    <cellStyle name="Normal 3 24 22 3" xfId="12427" xr:uid="{00000000-0005-0000-0000-00005B2B0000}"/>
    <cellStyle name="Normal 3 24 23" xfId="2051" xr:uid="{00000000-0005-0000-0000-0000B0070000}"/>
    <cellStyle name="Normal 3 24 23 2" xfId="12428" xr:uid="{00000000-0005-0000-0000-00005D2B0000}"/>
    <cellStyle name="Normal 3 24 23 3" xfId="12429" xr:uid="{00000000-0005-0000-0000-00005E2B0000}"/>
    <cellStyle name="Normal 3 24 24" xfId="12430" xr:uid="{00000000-0005-0000-0000-00005F2B0000}"/>
    <cellStyle name="Normal 3 24 25" xfId="12431" xr:uid="{00000000-0005-0000-0000-0000602B0000}"/>
    <cellStyle name="Normal 3 24 3" xfId="2052" xr:uid="{00000000-0005-0000-0000-0000B1070000}"/>
    <cellStyle name="Normal 3 24 3 2" xfId="12432" xr:uid="{00000000-0005-0000-0000-0000622B0000}"/>
    <cellStyle name="Normal 3 24 3 3" xfId="12433" xr:uid="{00000000-0005-0000-0000-0000632B0000}"/>
    <cellStyle name="Normal 3 24 4" xfId="2053" xr:uid="{00000000-0005-0000-0000-0000B2070000}"/>
    <cellStyle name="Normal 3 24 4 2" xfId="12434" xr:uid="{00000000-0005-0000-0000-0000652B0000}"/>
    <cellStyle name="Normal 3 24 4 3" xfId="12435" xr:uid="{00000000-0005-0000-0000-0000662B0000}"/>
    <cellStyle name="Normal 3 24 5" xfId="2054" xr:uid="{00000000-0005-0000-0000-0000B3070000}"/>
    <cellStyle name="Normal 3 24 5 2" xfId="12436" xr:uid="{00000000-0005-0000-0000-0000682B0000}"/>
    <cellStyle name="Normal 3 24 5 3" xfId="12437" xr:uid="{00000000-0005-0000-0000-0000692B0000}"/>
    <cellStyle name="Normal 3 24 6" xfId="2055" xr:uid="{00000000-0005-0000-0000-0000B4070000}"/>
    <cellStyle name="Normal 3 24 6 2" xfId="12438" xr:uid="{00000000-0005-0000-0000-00006B2B0000}"/>
    <cellStyle name="Normal 3 24 6 3" xfId="12439" xr:uid="{00000000-0005-0000-0000-00006C2B0000}"/>
    <cellStyle name="Normal 3 24 7" xfId="2056" xr:uid="{00000000-0005-0000-0000-0000B5070000}"/>
    <cellStyle name="Normal 3 24 7 2" xfId="12440" xr:uid="{00000000-0005-0000-0000-00006E2B0000}"/>
    <cellStyle name="Normal 3 24 7 3" xfId="12441" xr:uid="{00000000-0005-0000-0000-00006F2B0000}"/>
    <cellStyle name="Normal 3 24 8" xfId="2057" xr:uid="{00000000-0005-0000-0000-0000B6070000}"/>
    <cellStyle name="Normal 3 24 8 2" xfId="12442" xr:uid="{00000000-0005-0000-0000-0000712B0000}"/>
    <cellStyle name="Normal 3 24 8 3" xfId="12443" xr:uid="{00000000-0005-0000-0000-0000722B0000}"/>
    <cellStyle name="Normal 3 24 9" xfId="2058" xr:uid="{00000000-0005-0000-0000-0000B7070000}"/>
    <cellStyle name="Normal 3 24 9 2" xfId="12444" xr:uid="{00000000-0005-0000-0000-0000742B0000}"/>
    <cellStyle name="Normal 3 24 9 3" xfId="12445" xr:uid="{00000000-0005-0000-0000-0000752B0000}"/>
    <cellStyle name="Normal 3 25" xfId="2059" xr:uid="{00000000-0005-0000-0000-0000B8070000}"/>
    <cellStyle name="Normal 3 25 10" xfId="2060" xr:uid="{00000000-0005-0000-0000-0000B9070000}"/>
    <cellStyle name="Normal 3 25 10 2" xfId="12446" xr:uid="{00000000-0005-0000-0000-0000782B0000}"/>
    <cellStyle name="Normal 3 25 10 3" xfId="12447" xr:uid="{00000000-0005-0000-0000-0000792B0000}"/>
    <cellStyle name="Normal 3 25 11" xfId="2061" xr:uid="{00000000-0005-0000-0000-0000BA070000}"/>
    <cellStyle name="Normal 3 25 11 2" xfId="12448" xr:uid="{00000000-0005-0000-0000-00007B2B0000}"/>
    <cellStyle name="Normal 3 25 11 3" xfId="12449" xr:uid="{00000000-0005-0000-0000-00007C2B0000}"/>
    <cellStyle name="Normal 3 25 12" xfId="2062" xr:uid="{00000000-0005-0000-0000-0000BB070000}"/>
    <cellStyle name="Normal 3 25 12 2" xfId="12450" xr:uid="{00000000-0005-0000-0000-00007E2B0000}"/>
    <cellStyle name="Normal 3 25 12 3" xfId="12451" xr:uid="{00000000-0005-0000-0000-00007F2B0000}"/>
    <cellStyle name="Normal 3 25 13" xfId="2063" xr:uid="{00000000-0005-0000-0000-0000BC070000}"/>
    <cellStyle name="Normal 3 25 13 2" xfId="12452" xr:uid="{00000000-0005-0000-0000-0000812B0000}"/>
    <cellStyle name="Normal 3 25 13 3" xfId="12453" xr:uid="{00000000-0005-0000-0000-0000822B0000}"/>
    <cellStyle name="Normal 3 25 14" xfId="2064" xr:uid="{00000000-0005-0000-0000-0000BD070000}"/>
    <cellStyle name="Normal 3 25 14 2" xfId="12454" xr:uid="{00000000-0005-0000-0000-0000842B0000}"/>
    <cellStyle name="Normal 3 25 14 3" xfId="12455" xr:uid="{00000000-0005-0000-0000-0000852B0000}"/>
    <cellStyle name="Normal 3 25 15" xfId="2065" xr:uid="{00000000-0005-0000-0000-0000BE070000}"/>
    <cellStyle name="Normal 3 25 15 2" xfId="12456" xr:uid="{00000000-0005-0000-0000-0000872B0000}"/>
    <cellStyle name="Normal 3 25 15 3" xfId="12457" xr:uid="{00000000-0005-0000-0000-0000882B0000}"/>
    <cellStyle name="Normal 3 25 16" xfId="2066" xr:uid="{00000000-0005-0000-0000-0000BF070000}"/>
    <cellStyle name="Normal 3 25 16 2" xfId="12458" xr:uid="{00000000-0005-0000-0000-00008A2B0000}"/>
    <cellStyle name="Normal 3 25 16 3" xfId="12459" xr:uid="{00000000-0005-0000-0000-00008B2B0000}"/>
    <cellStyle name="Normal 3 25 17" xfId="2067" xr:uid="{00000000-0005-0000-0000-0000C0070000}"/>
    <cellStyle name="Normal 3 25 17 2" xfId="12460" xr:uid="{00000000-0005-0000-0000-00008D2B0000}"/>
    <cellStyle name="Normal 3 25 17 3" xfId="12461" xr:uid="{00000000-0005-0000-0000-00008E2B0000}"/>
    <cellStyle name="Normal 3 25 18" xfId="2068" xr:uid="{00000000-0005-0000-0000-0000C1070000}"/>
    <cellStyle name="Normal 3 25 18 2" xfId="12462" xr:uid="{00000000-0005-0000-0000-0000902B0000}"/>
    <cellStyle name="Normal 3 25 18 3" xfId="12463" xr:uid="{00000000-0005-0000-0000-0000912B0000}"/>
    <cellStyle name="Normal 3 25 19" xfId="2069" xr:uid="{00000000-0005-0000-0000-0000C2070000}"/>
    <cellStyle name="Normal 3 25 19 2" xfId="12464" xr:uid="{00000000-0005-0000-0000-0000932B0000}"/>
    <cellStyle name="Normal 3 25 19 3" xfId="12465" xr:uid="{00000000-0005-0000-0000-0000942B0000}"/>
    <cellStyle name="Normal 3 25 2" xfId="2070" xr:uid="{00000000-0005-0000-0000-0000C3070000}"/>
    <cellStyle name="Normal 3 25 2 2" xfId="12466" xr:uid="{00000000-0005-0000-0000-0000962B0000}"/>
    <cellStyle name="Normal 3 25 2 3" xfId="12467" xr:uid="{00000000-0005-0000-0000-0000972B0000}"/>
    <cellStyle name="Normal 3 25 20" xfId="2071" xr:uid="{00000000-0005-0000-0000-0000C4070000}"/>
    <cellStyle name="Normal 3 25 20 2" xfId="12468" xr:uid="{00000000-0005-0000-0000-0000992B0000}"/>
    <cellStyle name="Normal 3 25 20 3" xfId="12469" xr:uid="{00000000-0005-0000-0000-00009A2B0000}"/>
    <cellStyle name="Normal 3 25 21" xfId="2072" xr:uid="{00000000-0005-0000-0000-0000C5070000}"/>
    <cellStyle name="Normal 3 25 21 2" xfId="12470" xr:uid="{00000000-0005-0000-0000-00009C2B0000}"/>
    <cellStyle name="Normal 3 25 21 3" xfId="12471" xr:uid="{00000000-0005-0000-0000-00009D2B0000}"/>
    <cellStyle name="Normal 3 25 22" xfId="2073" xr:uid="{00000000-0005-0000-0000-0000C6070000}"/>
    <cellStyle name="Normal 3 25 22 2" xfId="12472" xr:uid="{00000000-0005-0000-0000-00009F2B0000}"/>
    <cellStyle name="Normal 3 25 22 3" xfId="12473" xr:uid="{00000000-0005-0000-0000-0000A02B0000}"/>
    <cellStyle name="Normal 3 25 23" xfId="2074" xr:uid="{00000000-0005-0000-0000-0000C7070000}"/>
    <cellStyle name="Normal 3 25 23 2" xfId="12474" xr:uid="{00000000-0005-0000-0000-0000A22B0000}"/>
    <cellStyle name="Normal 3 25 23 3" xfId="12475" xr:uid="{00000000-0005-0000-0000-0000A32B0000}"/>
    <cellStyle name="Normal 3 25 24" xfId="12476" xr:uid="{00000000-0005-0000-0000-0000A42B0000}"/>
    <cellStyle name="Normal 3 25 25" xfId="12477" xr:uid="{00000000-0005-0000-0000-0000A52B0000}"/>
    <cellStyle name="Normal 3 25 3" xfId="2075" xr:uid="{00000000-0005-0000-0000-0000C8070000}"/>
    <cellStyle name="Normal 3 25 3 2" xfId="12478" xr:uid="{00000000-0005-0000-0000-0000A72B0000}"/>
    <cellStyle name="Normal 3 25 3 3" xfId="12479" xr:uid="{00000000-0005-0000-0000-0000A82B0000}"/>
    <cellStyle name="Normal 3 25 4" xfId="2076" xr:uid="{00000000-0005-0000-0000-0000C9070000}"/>
    <cellStyle name="Normal 3 25 4 2" xfId="12480" xr:uid="{00000000-0005-0000-0000-0000AA2B0000}"/>
    <cellStyle name="Normal 3 25 4 3" xfId="12481" xr:uid="{00000000-0005-0000-0000-0000AB2B0000}"/>
    <cellStyle name="Normal 3 25 5" xfId="2077" xr:uid="{00000000-0005-0000-0000-0000CA070000}"/>
    <cellStyle name="Normal 3 25 5 2" xfId="12482" xr:uid="{00000000-0005-0000-0000-0000AD2B0000}"/>
    <cellStyle name="Normal 3 25 5 3" xfId="12483" xr:uid="{00000000-0005-0000-0000-0000AE2B0000}"/>
    <cellStyle name="Normal 3 25 6" xfId="2078" xr:uid="{00000000-0005-0000-0000-0000CB070000}"/>
    <cellStyle name="Normal 3 25 6 2" xfId="12484" xr:uid="{00000000-0005-0000-0000-0000B02B0000}"/>
    <cellStyle name="Normal 3 25 6 3" xfId="12485" xr:uid="{00000000-0005-0000-0000-0000B12B0000}"/>
    <cellStyle name="Normal 3 25 7" xfId="2079" xr:uid="{00000000-0005-0000-0000-0000CC070000}"/>
    <cellStyle name="Normal 3 25 7 2" xfId="12486" xr:uid="{00000000-0005-0000-0000-0000B32B0000}"/>
    <cellStyle name="Normal 3 25 7 3" xfId="12487" xr:uid="{00000000-0005-0000-0000-0000B42B0000}"/>
    <cellStyle name="Normal 3 25 8" xfId="2080" xr:uid="{00000000-0005-0000-0000-0000CD070000}"/>
    <cellStyle name="Normal 3 25 8 2" xfId="12488" xr:uid="{00000000-0005-0000-0000-0000B62B0000}"/>
    <cellStyle name="Normal 3 25 8 3" xfId="12489" xr:uid="{00000000-0005-0000-0000-0000B72B0000}"/>
    <cellStyle name="Normal 3 25 9" xfId="2081" xr:uid="{00000000-0005-0000-0000-0000CE070000}"/>
    <cellStyle name="Normal 3 25 9 2" xfId="12490" xr:uid="{00000000-0005-0000-0000-0000B92B0000}"/>
    <cellStyle name="Normal 3 25 9 3" xfId="12491" xr:uid="{00000000-0005-0000-0000-0000BA2B0000}"/>
    <cellStyle name="Normal 3 26" xfId="2082" xr:uid="{00000000-0005-0000-0000-0000CF070000}"/>
    <cellStyle name="Normal 3 26 10" xfId="2083" xr:uid="{00000000-0005-0000-0000-0000D0070000}"/>
    <cellStyle name="Normal 3 26 10 2" xfId="12492" xr:uid="{00000000-0005-0000-0000-0000BD2B0000}"/>
    <cellStyle name="Normal 3 26 10 3" xfId="12493" xr:uid="{00000000-0005-0000-0000-0000BE2B0000}"/>
    <cellStyle name="Normal 3 26 11" xfId="2084" xr:uid="{00000000-0005-0000-0000-0000D1070000}"/>
    <cellStyle name="Normal 3 26 11 2" xfId="12494" xr:uid="{00000000-0005-0000-0000-0000C02B0000}"/>
    <cellStyle name="Normal 3 26 11 3" xfId="12495" xr:uid="{00000000-0005-0000-0000-0000C12B0000}"/>
    <cellStyle name="Normal 3 26 12" xfId="2085" xr:uid="{00000000-0005-0000-0000-0000D2070000}"/>
    <cellStyle name="Normal 3 26 12 2" xfId="12496" xr:uid="{00000000-0005-0000-0000-0000C32B0000}"/>
    <cellStyle name="Normal 3 26 12 3" xfId="12497" xr:uid="{00000000-0005-0000-0000-0000C42B0000}"/>
    <cellStyle name="Normal 3 26 13" xfId="2086" xr:uid="{00000000-0005-0000-0000-0000D3070000}"/>
    <cellStyle name="Normal 3 26 13 2" xfId="12498" xr:uid="{00000000-0005-0000-0000-0000C62B0000}"/>
    <cellStyle name="Normal 3 26 13 3" xfId="12499" xr:uid="{00000000-0005-0000-0000-0000C72B0000}"/>
    <cellStyle name="Normal 3 26 14" xfId="2087" xr:uid="{00000000-0005-0000-0000-0000D4070000}"/>
    <cellStyle name="Normal 3 26 14 2" xfId="12500" xr:uid="{00000000-0005-0000-0000-0000C92B0000}"/>
    <cellStyle name="Normal 3 26 14 3" xfId="12501" xr:uid="{00000000-0005-0000-0000-0000CA2B0000}"/>
    <cellStyle name="Normal 3 26 15" xfId="2088" xr:uid="{00000000-0005-0000-0000-0000D5070000}"/>
    <cellStyle name="Normal 3 26 15 2" xfId="12502" xr:uid="{00000000-0005-0000-0000-0000CC2B0000}"/>
    <cellStyle name="Normal 3 26 15 3" xfId="12503" xr:uid="{00000000-0005-0000-0000-0000CD2B0000}"/>
    <cellStyle name="Normal 3 26 16" xfId="2089" xr:uid="{00000000-0005-0000-0000-0000D6070000}"/>
    <cellStyle name="Normal 3 26 16 2" xfId="12504" xr:uid="{00000000-0005-0000-0000-0000CF2B0000}"/>
    <cellStyle name="Normal 3 26 16 3" xfId="12505" xr:uid="{00000000-0005-0000-0000-0000D02B0000}"/>
    <cellStyle name="Normal 3 26 17" xfId="2090" xr:uid="{00000000-0005-0000-0000-0000D7070000}"/>
    <cellStyle name="Normal 3 26 17 2" xfId="12506" xr:uid="{00000000-0005-0000-0000-0000D22B0000}"/>
    <cellStyle name="Normal 3 26 17 3" xfId="12507" xr:uid="{00000000-0005-0000-0000-0000D32B0000}"/>
    <cellStyle name="Normal 3 26 18" xfId="2091" xr:uid="{00000000-0005-0000-0000-0000D8070000}"/>
    <cellStyle name="Normal 3 26 18 2" xfId="12508" xr:uid="{00000000-0005-0000-0000-0000D52B0000}"/>
    <cellStyle name="Normal 3 26 18 3" xfId="12509" xr:uid="{00000000-0005-0000-0000-0000D62B0000}"/>
    <cellStyle name="Normal 3 26 19" xfId="2092" xr:uid="{00000000-0005-0000-0000-0000D9070000}"/>
    <cellStyle name="Normal 3 26 19 2" xfId="12510" xr:uid="{00000000-0005-0000-0000-0000D82B0000}"/>
    <cellStyle name="Normal 3 26 19 3" xfId="12511" xr:uid="{00000000-0005-0000-0000-0000D92B0000}"/>
    <cellStyle name="Normal 3 26 2" xfId="2093" xr:uid="{00000000-0005-0000-0000-0000DA070000}"/>
    <cellStyle name="Normal 3 26 2 2" xfId="12512" xr:uid="{00000000-0005-0000-0000-0000DB2B0000}"/>
    <cellStyle name="Normal 3 26 2 3" xfId="12513" xr:uid="{00000000-0005-0000-0000-0000DC2B0000}"/>
    <cellStyle name="Normal 3 26 20" xfId="2094" xr:uid="{00000000-0005-0000-0000-0000DB070000}"/>
    <cellStyle name="Normal 3 26 20 2" xfId="12514" xr:uid="{00000000-0005-0000-0000-0000DE2B0000}"/>
    <cellStyle name="Normal 3 26 20 3" xfId="12515" xr:uid="{00000000-0005-0000-0000-0000DF2B0000}"/>
    <cellStyle name="Normal 3 26 21" xfId="2095" xr:uid="{00000000-0005-0000-0000-0000DC070000}"/>
    <cellStyle name="Normal 3 26 21 2" xfId="12516" xr:uid="{00000000-0005-0000-0000-0000E12B0000}"/>
    <cellStyle name="Normal 3 26 21 3" xfId="12517" xr:uid="{00000000-0005-0000-0000-0000E22B0000}"/>
    <cellStyle name="Normal 3 26 22" xfId="2096" xr:uid="{00000000-0005-0000-0000-0000DD070000}"/>
    <cellStyle name="Normal 3 26 22 2" xfId="12518" xr:uid="{00000000-0005-0000-0000-0000E42B0000}"/>
    <cellStyle name="Normal 3 26 22 3" xfId="12519" xr:uid="{00000000-0005-0000-0000-0000E52B0000}"/>
    <cellStyle name="Normal 3 26 23" xfId="2097" xr:uid="{00000000-0005-0000-0000-0000DE070000}"/>
    <cellStyle name="Normal 3 26 23 2" xfId="12520" xr:uid="{00000000-0005-0000-0000-0000E72B0000}"/>
    <cellStyle name="Normal 3 26 23 3" xfId="12521" xr:uid="{00000000-0005-0000-0000-0000E82B0000}"/>
    <cellStyle name="Normal 3 26 24" xfId="12522" xr:uid="{00000000-0005-0000-0000-0000E92B0000}"/>
    <cellStyle name="Normal 3 26 25" xfId="12523" xr:uid="{00000000-0005-0000-0000-0000EA2B0000}"/>
    <cellStyle name="Normal 3 26 3" xfId="2098" xr:uid="{00000000-0005-0000-0000-0000DF070000}"/>
    <cellStyle name="Normal 3 26 3 2" xfId="12524" xr:uid="{00000000-0005-0000-0000-0000EC2B0000}"/>
    <cellStyle name="Normal 3 26 3 3" xfId="12525" xr:uid="{00000000-0005-0000-0000-0000ED2B0000}"/>
    <cellStyle name="Normal 3 26 4" xfId="2099" xr:uid="{00000000-0005-0000-0000-0000E0070000}"/>
    <cellStyle name="Normal 3 26 4 2" xfId="12526" xr:uid="{00000000-0005-0000-0000-0000EF2B0000}"/>
    <cellStyle name="Normal 3 26 4 3" xfId="12527" xr:uid="{00000000-0005-0000-0000-0000F02B0000}"/>
    <cellStyle name="Normal 3 26 5" xfId="2100" xr:uid="{00000000-0005-0000-0000-0000E1070000}"/>
    <cellStyle name="Normal 3 26 5 2" xfId="12528" xr:uid="{00000000-0005-0000-0000-0000F22B0000}"/>
    <cellStyle name="Normal 3 26 5 3" xfId="12529" xr:uid="{00000000-0005-0000-0000-0000F32B0000}"/>
    <cellStyle name="Normal 3 26 6" xfId="2101" xr:uid="{00000000-0005-0000-0000-0000E2070000}"/>
    <cellStyle name="Normal 3 26 6 2" xfId="12530" xr:uid="{00000000-0005-0000-0000-0000F52B0000}"/>
    <cellStyle name="Normal 3 26 6 3" xfId="12531" xr:uid="{00000000-0005-0000-0000-0000F62B0000}"/>
    <cellStyle name="Normal 3 26 7" xfId="2102" xr:uid="{00000000-0005-0000-0000-0000E3070000}"/>
    <cellStyle name="Normal 3 26 7 2" xfId="12532" xr:uid="{00000000-0005-0000-0000-0000F82B0000}"/>
    <cellStyle name="Normal 3 26 7 3" xfId="12533" xr:uid="{00000000-0005-0000-0000-0000F92B0000}"/>
    <cellStyle name="Normal 3 26 8" xfId="2103" xr:uid="{00000000-0005-0000-0000-0000E4070000}"/>
    <cellStyle name="Normal 3 26 8 2" xfId="12534" xr:uid="{00000000-0005-0000-0000-0000FB2B0000}"/>
    <cellStyle name="Normal 3 26 8 3" xfId="12535" xr:uid="{00000000-0005-0000-0000-0000FC2B0000}"/>
    <cellStyle name="Normal 3 26 9" xfId="2104" xr:uid="{00000000-0005-0000-0000-0000E5070000}"/>
    <cellStyle name="Normal 3 26 9 2" xfId="12536" xr:uid="{00000000-0005-0000-0000-0000FE2B0000}"/>
    <cellStyle name="Normal 3 26 9 3" xfId="12537" xr:uid="{00000000-0005-0000-0000-0000FF2B0000}"/>
    <cellStyle name="Normal 3 27" xfId="2105" xr:uid="{00000000-0005-0000-0000-0000E6070000}"/>
    <cellStyle name="Normal 3 27 10" xfId="2106" xr:uid="{00000000-0005-0000-0000-0000E7070000}"/>
    <cellStyle name="Normal 3 27 10 2" xfId="12538" xr:uid="{00000000-0005-0000-0000-0000022C0000}"/>
    <cellStyle name="Normal 3 27 10 3" xfId="12539" xr:uid="{00000000-0005-0000-0000-0000032C0000}"/>
    <cellStyle name="Normal 3 27 11" xfId="2107" xr:uid="{00000000-0005-0000-0000-0000E8070000}"/>
    <cellStyle name="Normal 3 27 11 2" xfId="12540" xr:uid="{00000000-0005-0000-0000-0000052C0000}"/>
    <cellStyle name="Normal 3 27 11 3" xfId="12541" xr:uid="{00000000-0005-0000-0000-0000062C0000}"/>
    <cellStyle name="Normal 3 27 12" xfId="2108" xr:uid="{00000000-0005-0000-0000-0000E9070000}"/>
    <cellStyle name="Normal 3 27 12 2" xfId="12542" xr:uid="{00000000-0005-0000-0000-0000082C0000}"/>
    <cellStyle name="Normal 3 27 12 3" xfId="12543" xr:uid="{00000000-0005-0000-0000-0000092C0000}"/>
    <cellStyle name="Normal 3 27 13" xfId="2109" xr:uid="{00000000-0005-0000-0000-0000EA070000}"/>
    <cellStyle name="Normal 3 27 13 2" xfId="12544" xr:uid="{00000000-0005-0000-0000-00000B2C0000}"/>
    <cellStyle name="Normal 3 27 13 3" xfId="12545" xr:uid="{00000000-0005-0000-0000-00000C2C0000}"/>
    <cellStyle name="Normal 3 27 14" xfId="2110" xr:uid="{00000000-0005-0000-0000-0000EB070000}"/>
    <cellStyle name="Normal 3 27 14 2" xfId="12546" xr:uid="{00000000-0005-0000-0000-00000E2C0000}"/>
    <cellStyle name="Normal 3 27 14 3" xfId="12547" xr:uid="{00000000-0005-0000-0000-00000F2C0000}"/>
    <cellStyle name="Normal 3 27 15" xfId="2111" xr:uid="{00000000-0005-0000-0000-0000EC070000}"/>
    <cellStyle name="Normal 3 27 15 2" xfId="12548" xr:uid="{00000000-0005-0000-0000-0000112C0000}"/>
    <cellStyle name="Normal 3 27 15 3" xfId="12549" xr:uid="{00000000-0005-0000-0000-0000122C0000}"/>
    <cellStyle name="Normal 3 27 16" xfId="2112" xr:uid="{00000000-0005-0000-0000-0000ED070000}"/>
    <cellStyle name="Normal 3 27 16 2" xfId="12550" xr:uid="{00000000-0005-0000-0000-0000142C0000}"/>
    <cellStyle name="Normal 3 27 16 3" xfId="12551" xr:uid="{00000000-0005-0000-0000-0000152C0000}"/>
    <cellStyle name="Normal 3 27 17" xfId="2113" xr:uid="{00000000-0005-0000-0000-0000EE070000}"/>
    <cellStyle name="Normal 3 27 17 2" xfId="12552" xr:uid="{00000000-0005-0000-0000-0000172C0000}"/>
    <cellStyle name="Normal 3 27 17 3" xfId="12553" xr:uid="{00000000-0005-0000-0000-0000182C0000}"/>
    <cellStyle name="Normal 3 27 18" xfId="2114" xr:uid="{00000000-0005-0000-0000-0000EF070000}"/>
    <cellStyle name="Normal 3 27 18 2" xfId="12554" xr:uid="{00000000-0005-0000-0000-00001A2C0000}"/>
    <cellStyle name="Normal 3 27 18 3" xfId="12555" xr:uid="{00000000-0005-0000-0000-00001B2C0000}"/>
    <cellStyle name="Normal 3 27 19" xfId="2115" xr:uid="{00000000-0005-0000-0000-0000F0070000}"/>
    <cellStyle name="Normal 3 27 19 2" xfId="12556" xr:uid="{00000000-0005-0000-0000-00001D2C0000}"/>
    <cellStyle name="Normal 3 27 19 3" xfId="12557" xr:uid="{00000000-0005-0000-0000-00001E2C0000}"/>
    <cellStyle name="Normal 3 27 2" xfId="2116" xr:uid="{00000000-0005-0000-0000-0000F1070000}"/>
    <cellStyle name="Normal 3 27 2 2" xfId="12558" xr:uid="{00000000-0005-0000-0000-0000202C0000}"/>
    <cellStyle name="Normal 3 27 2 3" xfId="12559" xr:uid="{00000000-0005-0000-0000-0000212C0000}"/>
    <cellStyle name="Normal 3 27 20" xfId="2117" xr:uid="{00000000-0005-0000-0000-0000F2070000}"/>
    <cellStyle name="Normal 3 27 20 2" xfId="12560" xr:uid="{00000000-0005-0000-0000-0000232C0000}"/>
    <cellStyle name="Normal 3 27 20 3" xfId="12561" xr:uid="{00000000-0005-0000-0000-0000242C0000}"/>
    <cellStyle name="Normal 3 27 21" xfId="2118" xr:uid="{00000000-0005-0000-0000-0000F3070000}"/>
    <cellStyle name="Normal 3 27 21 2" xfId="12562" xr:uid="{00000000-0005-0000-0000-0000262C0000}"/>
    <cellStyle name="Normal 3 27 21 3" xfId="12563" xr:uid="{00000000-0005-0000-0000-0000272C0000}"/>
    <cellStyle name="Normal 3 27 22" xfId="2119" xr:uid="{00000000-0005-0000-0000-0000F4070000}"/>
    <cellStyle name="Normal 3 27 22 2" xfId="12564" xr:uid="{00000000-0005-0000-0000-0000292C0000}"/>
    <cellStyle name="Normal 3 27 22 3" xfId="12565" xr:uid="{00000000-0005-0000-0000-00002A2C0000}"/>
    <cellStyle name="Normal 3 27 23" xfId="2120" xr:uid="{00000000-0005-0000-0000-0000F5070000}"/>
    <cellStyle name="Normal 3 27 23 2" xfId="12566" xr:uid="{00000000-0005-0000-0000-00002C2C0000}"/>
    <cellStyle name="Normal 3 27 23 3" xfId="12567" xr:uid="{00000000-0005-0000-0000-00002D2C0000}"/>
    <cellStyle name="Normal 3 27 24" xfId="12568" xr:uid="{00000000-0005-0000-0000-00002E2C0000}"/>
    <cellStyle name="Normal 3 27 25" xfId="12569" xr:uid="{00000000-0005-0000-0000-00002F2C0000}"/>
    <cellStyle name="Normal 3 27 3" xfId="2121" xr:uid="{00000000-0005-0000-0000-0000F6070000}"/>
    <cellStyle name="Normal 3 27 3 2" xfId="12570" xr:uid="{00000000-0005-0000-0000-0000312C0000}"/>
    <cellStyle name="Normal 3 27 3 3" xfId="12571" xr:uid="{00000000-0005-0000-0000-0000322C0000}"/>
    <cellStyle name="Normal 3 27 4" xfId="2122" xr:uid="{00000000-0005-0000-0000-0000F7070000}"/>
    <cellStyle name="Normal 3 27 4 2" xfId="12572" xr:uid="{00000000-0005-0000-0000-0000342C0000}"/>
    <cellStyle name="Normal 3 27 4 3" xfId="12573" xr:uid="{00000000-0005-0000-0000-0000352C0000}"/>
    <cellStyle name="Normal 3 27 5" xfId="2123" xr:uid="{00000000-0005-0000-0000-0000F8070000}"/>
    <cellStyle name="Normal 3 27 5 2" xfId="12574" xr:uid="{00000000-0005-0000-0000-0000372C0000}"/>
    <cellStyle name="Normal 3 27 5 3" xfId="12575" xr:uid="{00000000-0005-0000-0000-0000382C0000}"/>
    <cellStyle name="Normal 3 27 6" xfId="2124" xr:uid="{00000000-0005-0000-0000-0000F9070000}"/>
    <cellStyle name="Normal 3 27 6 2" xfId="12576" xr:uid="{00000000-0005-0000-0000-00003A2C0000}"/>
    <cellStyle name="Normal 3 27 6 3" xfId="12577" xr:uid="{00000000-0005-0000-0000-00003B2C0000}"/>
    <cellStyle name="Normal 3 27 7" xfId="2125" xr:uid="{00000000-0005-0000-0000-0000FA070000}"/>
    <cellStyle name="Normal 3 27 7 2" xfId="12578" xr:uid="{00000000-0005-0000-0000-00003D2C0000}"/>
    <cellStyle name="Normal 3 27 7 3" xfId="12579" xr:uid="{00000000-0005-0000-0000-00003E2C0000}"/>
    <cellStyle name="Normal 3 27 8" xfId="2126" xr:uid="{00000000-0005-0000-0000-0000FB070000}"/>
    <cellStyle name="Normal 3 27 8 2" xfId="12580" xr:uid="{00000000-0005-0000-0000-0000402C0000}"/>
    <cellStyle name="Normal 3 27 8 3" xfId="12581" xr:uid="{00000000-0005-0000-0000-0000412C0000}"/>
    <cellStyle name="Normal 3 27 9" xfId="2127" xr:uid="{00000000-0005-0000-0000-0000FC070000}"/>
    <cellStyle name="Normal 3 27 9 2" xfId="12582" xr:uid="{00000000-0005-0000-0000-0000432C0000}"/>
    <cellStyle name="Normal 3 27 9 3" xfId="12583" xr:uid="{00000000-0005-0000-0000-0000442C0000}"/>
    <cellStyle name="Normal 3 28" xfId="2128" xr:uid="{00000000-0005-0000-0000-0000FD070000}"/>
    <cellStyle name="Normal 3 28 10" xfId="2129" xr:uid="{00000000-0005-0000-0000-0000FE070000}"/>
    <cellStyle name="Normal 3 28 10 2" xfId="12584" xr:uid="{00000000-0005-0000-0000-0000472C0000}"/>
    <cellStyle name="Normal 3 28 10 3" xfId="12585" xr:uid="{00000000-0005-0000-0000-0000482C0000}"/>
    <cellStyle name="Normal 3 28 11" xfId="2130" xr:uid="{00000000-0005-0000-0000-0000FF070000}"/>
    <cellStyle name="Normal 3 28 11 2" xfId="12586" xr:uid="{00000000-0005-0000-0000-00004A2C0000}"/>
    <cellStyle name="Normal 3 28 11 3" xfId="12587" xr:uid="{00000000-0005-0000-0000-00004B2C0000}"/>
    <cellStyle name="Normal 3 28 12" xfId="2131" xr:uid="{00000000-0005-0000-0000-000000080000}"/>
    <cellStyle name="Normal 3 28 12 2" xfId="12588" xr:uid="{00000000-0005-0000-0000-00004D2C0000}"/>
    <cellStyle name="Normal 3 28 12 3" xfId="12589" xr:uid="{00000000-0005-0000-0000-00004E2C0000}"/>
    <cellStyle name="Normal 3 28 13" xfId="2132" xr:uid="{00000000-0005-0000-0000-000001080000}"/>
    <cellStyle name="Normal 3 28 13 2" xfId="12590" xr:uid="{00000000-0005-0000-0000-0000502C0000}"/>
    <cellStyle name="Normal 3 28 13 3" xfId="12591" xr:uid="{00000000-0005-0000-0000-0000512C0000}"/>
    <cellStyle name="Normal 3 28 14" xfId="2133" xr:uid="{00000000-0005-0000-0000-000002080000}"/>
    <cellStyle name="Normal 3 28 14 2" xfId="12592" xr:uid="{00000000-0005-0000-0000-0000532C0000}"/>
    <cellStyle name="Normal 3 28 14 3" xfId="12593" xr:uid="{00000000-0005-0000-0000-0000542C0000}"/>
    <cellStyle name="Normal 3 28 15" xfId="2134" xr:uid="{00000000-0005-0000-0000-000003080000}"/>
    <cellStyle name="Normal 3 28 15 2" xfId="12594" xr:uid="{00000000-0005-0000-0000-0000562C0000}"/>
    <cellStyle name="Normal 3 28 15 3" xfId="12595" xr:uid="{00000000-0005-0000-0000-0000572C0000}"/>
    <cellStyle name="Normal 3 28 16" xfId="2135" xr:uid="{00000000-0005-0000-0000-000004080000}"/>
    <cellStyle name="Normal 3 28 16 2" xfId="12596" xr:uid="{00000000-0005-0000-0000-0000592C0000}"/>
    <cellStyle name="Normal 3 28 16 3" xfId="12597" xr:uid="{00000000-0005-0000-0000-00005A2C0000}"/>
    <cellStyle name="Normal 3 28 17" xfId="2136" xr:uid="{00000000-0005-0000-0000-000005080000}"/>
    <cellStyle name="Normal 3 28 17 2" xfId="12598" xr:uid="{00000000-0005-0000-0000-00005C2C0000}"/>
    <cellStyle name="Normal 3 28 17 3" xfId="12599" xr:uid="{00000000-0005-0000-0000-00005D2C0000}"/>
    <cellStyle name="Normal 3 28 18" xfId="2137" xr:uid="{00000000-0005-0000-0000-000006080000}"/>
    <cellStyle name="Normal 3 28 18 2" xfId="12600" xr:uid="{00000000-0005-0000-0000-00005F2C0000}"/>
    <cellStyle name="Normal 3 28 18 3" xfId="12601" xr:uid="{00000000-0005-0000-0000-0000602C0000}"/>
    <cellStyle name="Normal 3 28 19" xfId="2138" xr:uid="{00000000-0005-0000-0000-000007080000}"/>
    <cellStyle name="Normal 3 28 19 2" xfId="12602" xr:uid="{00000000-0005-0000-0000-0000622C0000}"/>
    <cellStyle name="Normal 3 28 19 3" xfId="12603" xr:uid="{00000000-0005-0000-0000-0000632C0000}"/>
    <cellStyle name="Normal 3 28 2" xfId="2139" xr:uid="{00000000-0005-0000-0000-000008080000}"/>
    <cellStyle name="Normal 3 28 2 2" xfId="12604" xr:uid="{00000000-0005-0000-0000-0000652C0000}"/>
    <cellStyle name="Normal 3 28 2 3" xfId="12605" xr:uid="{00000000-0005-0000-0000-0000662C0000}"/>
    <cellStyle name="Normal 3 28 20" xfId="2140" xr:uid="{00000000-0005-0000-0000-000009080000}"/>
    <cellStyle name="Normal 3 28 20 2" xfId="12606" xr:uid="{00000000-0005-0000-0000-0000682C0000}"/>
    <cellStyle name="Normal 3 28 20 3" xfId="12607" xr:uid="{00000000-0005-0000-0000-0000692C0000}"/>
    <cellStyle name="Normal 3 28 21" xfId="2141" xr:uid="{00000000-0005-0000-0000-00000A080000}"/>
    <cellStyle name="Normal 3 28 21 2" xfId="12608" xr:uid="{00000000-0005-0000-0000-00006B2C0000}"/>
    <cellStyle name="Normal 3 28 21 3" xfId="12609" xr:uid="{00000000-0005-0000-0000-00006C2C0000}"/>
    <cellStyle name="Normal 3 28 22" xfId="2142" xr:uid="{00000000-0005-0000-0000-00000B080000}"/>
    <cellStyle name="Normal 3 28 22 2" xfId="12610" xr:uid="{00000000-0005-0000-0000-00006E2C0000}"/>
    <cellStyle name="Normal 3 28 22 3" xfId="12611" xr:uid="{00000000-0005-0000-0000-00006F2C0000}"/>
    <cellStyle name="Normal 3 28 23" xfId="2143" xr:uid="{00000000-0005-0000-0000-00000C080000}"/>
    <cellStyle name="Normal 3 28 23 2" xfId="12612" xr:uid="{00000000-0005-0000-0000-0000712C0000}"/>
    <cellStyle name="Normal 3 28 23 3" xfId="12613" xr:uid="{00000000-0005-0000-0000-0000722C0000}"/>
    <cellStyle name="Normal 3 28 24" xfId="12614" xr:uid="{00000000-0005-0000-0000-0000732C0000}"/>
    <cellStyle name="Normal 3 28 25" xfId="12615" xr:uid="{00000000-0005-0000-0000-0000742C0000}"/>
    <cellStyle name="Normal 3 28 3" xfId="2144" xr:uid="{00000000-0005-0000-0000-00000D080000}"/>
    <cellStyle name="Normal 3 28 3 2" xfId="12616" xr:uid="{00000000-0005-0000-0000-0000762C0000}"/>
    <cellStyle name="Normal 3 28 3 3" xfId="12617" xr:uid="{00000000-0005-0000-0000-0000772C0000}"/>
    <cellStyle name="Normal 3 28 4" xfId="2145" xr:uid="{00000000-0005-0000-0000-00000E080000}"/>
    <cellStyle name="Normal 3 28 4 2" xfId="12618" xr:uid="{00000000-0005-0000-0000-0000792C0000}"/>
    <cellStyle name="Normal 3 28 4 3" xfId="12619" xr:uid="{00000000-0005-0000-0000-00007A2C0000}"/>
    <cellStyle name="Normal 3 28 5" xfId="2146" xr:uid="{00000000-0005-0000-0000-00000F080000}"/>
    <cellStyle name="Normal 3 28 5 2" xfId="12620" xr:uid="{00000000-0005-0000-0000-00007C2C0000}"/>
    <cellStyle name="Normal 3 28 5 3" xfId="12621" xr:uid="{00000000-0005-0000-0000-00007D2C0000}"/>
    <cellStyle name="Normal 3 28 6" xfId="2147" xr:uid="{00000000-0005-0000-0000-000010080000}"/>
    <cellStyle name="Normal 3 28 6 2" xfId="12622" xr:uid="{00000000-0005-0000-0000-00007F2C0000}"/>
    <cellStyle name="Normal 3 28 6 3" xfId="12623" xr:uid="{00000000-0005-0000-0000-0000802C0000}"/>
    <cellStyle name="Normal 3 28 7" xfId="2148" xr:uid="{00000000-0005-0000-0000-000011080000}"/>
    <cellStyle name="Normal 3 28 7 2" xfId="12624" xr:uid="{00000000-0005-0000-0000-0000822C0000}"/>
    <cellStyle name="Normal 3 28 7 3" xfId="12625" xr:uid="{00000000-0005-0000-0000-0000832C0000}"/>
    <cellStyle name="Normal 3 28 8" xfId="2149" xr:uid="{00000000-0005-0000-0000-000012080000}"/>
    <cellStyle name="Normal 3 28 8 2" xfId="12626" xr:uid="{00000000-0005-0000-0000-0000852C0000}"/>
    <cellStyle name="Normal 3 28 8 3" xfId="12627" xr:uid="{00000000-0005-0000-0000-0000862C0000}"/>
    <cellStyle name="Normal 3 28 9" xfId="2150" xr:uid="{00000000-0005-0000-0000-000013080000}"/>
    <cellStyle name="Normal 3 28 9 2" xfId="12628" xr:uid="{00000000-0005-0000-0000-0000882C0000}"/>
    <cellStyle name="Normal 3 28 9 3" xfId="12629" xr:uid="{00000000-0005-0000-0000-0000892C0000}"/>
    <cellStyle name="Normal 3 29" xfId="2151" xr:uid="{00000000-0005-0000-0000-000014080000}"/>
    <cellStyle name="Normal 3 29 10" xfId="2152" xr:uid="{00000000-0005-0000-0000-000015080000}"/>
    <cellStyle name="Normal 3 29 10 2" xfId="12630" xr:uid="{00000000-0005-0000-0000-00008C2C0000}"/>
    <cellStyle name="Normal 3 29 10 3" xfId="12631" xr:uid="{00000000-0005-0000-0000-00008D2C0000}"/>
    <cellStyle name="Normal 3 29 11" xfId="2153" xr:uid="{00000000-0005-0000-0000-000016080000}"/>
    <cellStyle name="Normal 3 29 11 2" xfId="12632" xr:uid="{00000000-0005-0000-0000-00008F2C0000}"/>
    <cellStyle name="Normal 3 29 11 3" xfId="12633" xr:uid="{00000000-0005-0000-0000-0000902C0000}"/>
    <cellStyle name="Normal 3 29 12" xfId="2154" xr:uid="{00000000-0005-0000-0000-000017080000}"/>
    <cellStyle name="Normal 3 29 12 2" xfId="12634" xr:uid="{00000000-0005-0000-0000-0000922C0000}"/>
    <cellStyle name="Normal 3 29 12 3" xfId="12635" xr:uid="{00000000-0005-0000-0000-0000932C0000}"/>
    <cellStyle name="Normal 3 29 13" xfId="2155" xr:uid="{00000000-0005-0000-0000-000018080000}"/>
    <cellStyle name="Normal 3 29 13 2" xfId="12636" xr:uid="{00000000-0005-0000-0000-0000952C0000}"/>
    <cellStyle name="Normal 3 29 13 3" xfId="12637" xr:uid="{00000000-0005-0000-0000-0000962C0000}"/>
    <cellStyle name="Normal 3 29 14" xfId="2156" xr:uid="{00000000-0005-0000-0000-000019080000}"/>
    <cellStyle name="Normal 3 29 14 2" xfId="12638" xr:uid="{00000000-0005-0000-0000-0000982C0000}"/>
    <cellStyle name="Normal 3 29 14 3" xfId="12639" xr:uid="{00000000-0005-0000-0000-0000992C0000}"/>
    <cellStyle name="Normal 3 29 15" xfId="2157" xr:uid="{00000000-0005-0000-0000-00001A080000}"/>
    <cellStyle name="Normal 3 29 15 2" xfId="12640" xr:uid="{00000000-0005-0000-0000-00009B2C0000}"/>
    <cellStyle name="Normal 3 29 15 3" xfId="12641" xr:uid="{00000000-0005-0000-0000-00009C2C0000}"/>
    <cellStyle name="Normal 3 29 16" xfId="2158" xr:uid="{00000000-0005-0000-0000-00001B080000}"/>
    <cellStyle name="Normal 3 29 16 2" xfId="12642" xr:uid="{00000000-0005-0000-0000-00009E2C0000}"/>
    <cellStyle name="Normal 3 29 16 3" xfId="12643" xr:uid="{00000000-0005-0000-0000-00009F2C0000}"/>
    <cellStyle name="Normal 3 29 17" xfId="2159" xr:uid="{00000000-0005-0000-0000-00001C080000}"/>
    <cellStyle name="Normal 3 29 17 2" xfId="12644" xr:uid="{00000000-0005-0000-0000-0000A12C0000}"/>
    <cellStyle name="Normal 3 29 17 3" xfId="12645" xr:uid="{00000000-0005-0000-0000-0000A22C0000}"/>
    <cellStyle name="Normal 3 29 18" xfId="2160" xr:uid="{00000000-0005-0000-0000-00001D080000}"/>
    <cellStyle name="Normal 3 29 18 2" xfId="12646" xr:uid="{00000000-0005-0000-0000-0000A42C0000}"/>
    <cellStyle name="Normal 3 29 18 3" xfId="12647" xr:uid="{00000000-0005-0000-0000-0000A52C0000}"/>
    <cellStyle name="Normal 3 29 19" xfId="2161" xr:uid="{00000000-0005-0000-0000-00001E080000}"/>
    <cellStyle name="Normal 3 29 19 2" xfId="12648" xr:uid="{00000000-0005-0000-0000-0000A72C0000}"/>
    <cellStyle name="Normal 3 29 19 3" xfId="12649" xr:uid="{00000000-0005-0000-0000-0000A82C0000}"/>
    <cellStyle name="Normal 3 29 2" xfId="2162" xr:uid="{00000000-0005-0000-0000-00001F080000}"/>
    <cellStyle name="Normal 3 29 2 2" xfId="12650" xr:uid="{00000000-0005-0000-0000-0000AA2C0000}"/>
    <cellStyle name="Normal 3 29 2 3" xfId="12651" xr:uid="{00000000-0005-0000-0000-0000AB2C0000}"/>
    <cellStyle name="Normal 3 29 20" xfId="2163" xr:uid="{00000000-0005-0000-0000-000020080000}"/>
    <cellStyle name="Normal 3 29 20 2" xfId="12652" xr:uid="{00000000-0005-0000-0000-0000AD2C0000}"/>
    <cellStyle name="Normal 3 29 20 3" xfId="12653" xr:uid="{00000000-0005-0000-0000-0000AE2C0000}"/>
    <cellStyle name="Normal 3 29 21" xfId="2164" xr:uid="{00000000-0005-0000-0000-000021080000}"/>
    <cellStyle name="Normal 3 29 21 2" xfId="12654" xr:uid="{00000000-0005-0000-0000-0000B02C0000}"/>
    <cellStyle name="Normal 3 29 21 3" xfId="12655" xr:uid="{00000000-0005-0000-0000-0000B12C0000}"/>
    <cellStyle name="Normal 3 29 22" xfId="2165" xr:uid="{00000000-0005-0000-0000-000022080000}"/>
    <cellStyle name="Normal 3 29 22 2" xfId="12656" xr:uid="{00000000-0005-0000-0000-0000B32C0000}"/>
    <cellStyle name="Normal 3 29 22 3" xfId="12657" xr:uid="{00000000-0005-0000-0000-0000B42C0000}"/>
    <cellStyle name="Normal 3 29 23" xfId="2166" xr:uid="{00000000-0005-0000-0000-000023080000}"/>
    <cellStyle name="Normal 3 29 23 2" xfId="12658" xr:uid="{00000000-0005-0000-0000-0000B62C0000}"/>
    <cellStyle name="Normal 3 29 23 3" xfId="12659" xr:uid="{00000000-0005-0000-0000-0000B72C0000}"/>
    <cellStyle name="Normal 3 29 24" xfId="12660" xr:uid="{00000000-0005-0000-0000-0000B82C0000}"/>
    <cellStyle name="Normal 3 29 25" xfId="12661" xr:uid="{00000000-0005-0000-0000-0000B92C0000}"/>
    <cellStyle name="Normal 3 29 3" xfId="2167" xr:uid="{00000000-0005-0000-0000-000024080000}"/>
    <cellStyle name="Normal 3 29 3 2" xfId="12662" xr:uid="{00000000-0005-0000-0000-0000BB2C0000}"/>
    <cellStyle name="Normal 3 29 3 3" xfId="12663" xr:uid="{00000000-0005-0000-0000-0000BC2C0000}"/>
    <cellStyle name="Normal 3 29 4" xfId="2168" xr:uid="{00000000-0005-0000-0000-000025080000}"/>
    <cellStyle name="Normal 3 29 4 2" xfId="12664" xr:uid="{00000000-0005-0000-0000-0000BE2C0000}"/>
    <cellStyle name="Normal 3 29 4 3" xfId="12665" xr:uid="{00000000-0005-0000-0000-0000BF2C0000}"/>
    <cellStyle name="Normal 3 29 5" xfId="2169" xr:uid="{00000000-0005-0000-0000-000026080000}"/>
    <cellStyle name="Normal 3 29 5 2" xfId="12666" xr:uid="{00000000-0005-0000-0000-0000C12C0000}"/>
    <cellStyle name="Normal 3 29 5 3" xfId="12667" xr:uid="{00000000-0005-0000-0000-0000C22C0000}"/>
    <cellStyle name="Normal 3 29 6" xfId="2170" xr:uid="{00000000-0005-0000-0000-000027080000}"/>
    <cellStyle name="Normal 3 29 6 2" xfId="12668" xr:uid="{00000000-0005-0000-0000-0000C42C0000}"/>
    <cellStyle name="Normal 3 29 6 3" xfId="12669" xr:uid="{00000000-0005-0000-0000-0000C52C0000}"/>
    <cellStyle name="Normal 3 29 7" xfId="2171" xr:uid="{00000000-0005-0000-0000-000028080000}"/>
    <cellStyle name="Normal 3 29 7 2" xfId="12670" xr:uid="{00000000-0005-0000-0000-0000C72C0000}"/>
    <cellStyle name="Normal 3 29 7 3" xfId="12671" xr:uid="{00000000-0005-0000-0000-0000C82C0000}"/>
    <cellStyle name="Normal 3 29 8" xfId="2172" xr:uid="{00000000-0005-0000-0000-000029080000}"/>
    <cellStyle name="Normal 3 29 8 2" xfId="12672" xr:uid="{00000000-0005-0000-0000-0000CA2C0000}"/>
    <cellStyle name="Normal 3 29 8 3" xfId="12673" xr:uid="{00000000-0005-0000-0000-0000CB2C0000}"/>
    <cellStyle name="Normal 3 29 9" xfId="2173" xr:uid="{00000000-0005-0000-0000-00002A080000}"/>
    <cellStyle name="Normal 3 29 9 2" xfId="12674" xr:uid="{00000000-0005-0000-0000-0000CD2C0000}"/>
    <cellStyle name="Normal 3 29 9 3" xfId="12675" xr:uid="{00000000-0005-0000-0000-0000CE2C0000}"/>
    <cellStyle name="Normal 3 3" xfId="2174" xr:uid="{00000000-0005-0000-0000-00002B080000}"/>
    <cellStyle name="Normal 3 3 10" xfId="2175" xr:uid="{00000000-0005-0000-0000-00002C080000}"/>
    <cellStyle name="Normal 3 3 10 2" xfId="12676" xr:uid="{00000000-0005-0000-0000-0000D12C0000}"/>
    <cellStyle name="Normal 3 3 10 3" xfId="12677" xr:uid="{00000000-0005-0000-0000-0000D22C0000}"/>
    <cellStyle name="Normal 3 3 11" xfId="2176" xr:uid="{00000000-0005-0000-0000-00002D080000}"/>
    <cellStyle name="Normal 3 3 11 2" xfId="12678" xr:uid="{00000000-0005-0000-0000-0000D42C0000}"/>
    <cellStyle name="Normal 3 3 11 3" xfId="12679" xr:uid="{00000000-0005-0000-0000-0000D52C0000}"/>
    <cellStyle name="Normal 3 3 12" xfId="2177" xr:uid="{00000000-0005-0000-0000-00002E080000}"/>
    <cellStyle name="Normal 3 3 12 2" xfId="12680" xr:uid="{00000000-0005-0000-0000-0000D72C0000}"/>
    <cellStyle name="Normal 3 3 12 3" xfId="12681" xr:uid="{00000000-0005-0000-0000-0000D82C0000}"/>
    <cellStyle name="Normal 3 3 13" xfId="2178" xr:uid="{00000000-0005-0000-0000-00002F080000}"/>
    <cellStyle name="Normal 3 3 13 2" xfId="12682" xr:uid="{00000000-0005-0000-0000-0000DA2C0000}"/>
    <cellStyle name="Normal 3 3 13 3" xfId="12683" xr:uid="{00000000-0005-0000-0000-0000DB2C0000}"/>
    <cellStyle name="Normal 3 3 14" xfId="2179" xr:uid="{00000000-0005-0000-0000-000030080000}"/>
    <cellStyle name="Normal 3 3 14 2" xfId="12684" xr:uid="{00000000-0005-0000-0000-0000DD2C0000}"/>
    <cellStyle name="Normal 3 3 14 3" xfId="12685" xr:uid="{00000000-0005-0000-0000-0000DE2C0000}"/>
    <cellStyle name="Normal 3 3 15" xfId="2180" xr:uid="{00000000-0005-0000-0000-000031080000}"/>
    <cellStyle name="Normal 3 3 15 2" xfId="12686" xr:uid="{00000000-0005-0000-0000-0000E02C0000}"/>
    <cellStyle name="Normal 3 3 15 3" xfId="12687" xr:uid="{00000000-0005-0000-0000-0000E12C0000}"/>
    <cellStyle name="Normal 3 3 16" xfId="2181" xr:uid="{00000000-0005-0000-0000-000032080000}"/>
    <cellStyle name="Normal 3 3 16 2" xfId="12688" xr:uid="{00000000-0005-0000-0000-0000E32C0000}"/>
    <cellStyle name="Normal 3 3 16 3" xfId="12689" xr:uid="{00000000-0005-0000-0000-0000E42C0000}"/>
    <cellStyle name="Normal 3 3 17" xfId="2182" xr:uid="{00000000-0005-0000-0000-000033080000}"/>
    <cellStyle name="Normal 3 3 17 2" xfId="12690" xr:uid="{00000000-0005-0000-0000-0000E62C0000}"/>
    <cellStyle name="Normal 3 3 17 3" xfId="12691" xr:uid="{00000000-0005-0000-0000-0000E72C0000}"/>
    <cellStyle name="Normal 3 3 18" xfId="2183" xr:uid="{00000000-0005-0000-0000-000034080000}"/>
    <cellStyle name="Normal 3 3 18 2" xfId="12692" xr:uid="{00000000-0005-0000-0000-0000E92C0000}"/>
    <cellStyle name="Normal 3 3 18 3" xfId="12693" xr:uid="{00000000-0005-0000-0000-0000EA2C0000}"/>
    <cellStyle name="Normal 3 3 19" xfId="2184" xr:uid="{00000000-0005-0000-0000-000035080000}"/>
    <cellStyle name="Normal 3 3 19 2" xfId="12694" xr:uid="{00000000-0005-0000-0000-0000EC2C0000}"/>
    <cellStyle name="Normal 3 3 19 3" xfId="12695" xr:uid="{00000000-0005-0000-0000-0000ED2C0000}"/>
    <cellStyle name="Normal 3 3 2" xfId="2185" xr:uid="{00000000-0005-0000-0000-000036080000}"/>
    <cellStyle name="Normal 3 3 2 10" xfId="12696" xr:uid="{00000000-0005-0000-0000-0000EF2C0000}"/>
    <cellStyle name="Normal 3 3 2 10 2" xfId="12697" xr:uid="{00000000-0005-0000-0000-0000F02C0000}"/>
    <cellStyle name="Normal 3 3 2 10 2 2" xfId="26266" xr:uid="{70CF6472-50A2-4D37-9E8A-435365A07B3A}"/>
    <cellStyle name="Normal 3 3 2 10 2 2 2" xfId="41229" xr:uid="{793EFE87-5102-4D29-A62A-2365B625F9B0}"/>
    <cellStyle name="Normal 3 3 2 10 2 3" xfId="33634" xr:uid="{6F6DF4E2-6476-4735-929E-430087BDD8C0}"/>
    <cellStyle name="Normal 3 3 2 11" xfId="12698" xr:uid="{00000000-0005-0000-0000-0000F12C0000}"/>
    <cellStyle name="Normal 3 3 2 11 2" xfId="26267" xr:uid="{C5C2B472-C935-476B-BED6-C3B7EDABFB55}"/>
    <cellStyle name="Normal 3 3 2 11 2 2" xfId="41230" xr:uid="{984F15A8-BFE6-43FB-8A16-85024D02331C}"/>
    <cellStyle name="Normal 3 3 2 11 3" xfId="33635" xr:uid="{69E950D3-CB91-4B22-A470-71A36107C10E}"/>
    <cellStyle name="Normal 3 3 2 12" xfId="12699" xr:uid="{00000000-0005-0000-0000-0000F22C0000}"/>
    <cellStyle name="Normal 3 3 2 12 2" xfId="26268" xr:uid="{4C52D980-F1F9-4B8C-873A-7281C30BDBF6}"/>
    <cellStyle name="Normal 3 3 2 12 2 2" xfId="41231" xr:uid="{06D656F4-CC95-4BE0-83BF-CC21CCDC2452}"/>
    <cellStyle name="Normal 3 3 2 12 3" xfId="33636" xr:uid="{D27E391B-A863-439D-844E-7BBAC9E86E82}"/>
    <cellStyle name="Normal 3 3 2 13" xfId="12700" xr:uid="{00000000-0005-0000-0000-0000F32C0000}"/>
    <cellStyle name="Normal 3 3 2 14" xfId="5360" xr:uid="{00000000-0005-0000-0000-0000EE2C0000}"/>
    <cellStyle name="Normal 3 3 2 14 2" xfId="23177" xr:uid="{7F190FC8-8317-45E0-B784-B6D3267EDEDB}"/>
    <cellStyle name="Normal 3 3 2 14 2 2" xfId="38150" xr:uid="{E67B92B9-FCC9-4C68-B9AA-7E6470600A42}"/>
    <cellStyle name="Normal 3 3 2 14 3" xfId="30547" xr:uid="{815D21E3-8A44-4068-B399-776057E44DAE}"/>
    <cellStyle name="Normal 3 3 2 2" xfId="12701" xr:uid="{00000000-0005-0000-0000-0000F42C0000}"/>
    <cellStyle name="Normal 3 3 2 2 10" xfId="12702" xr:uid="{00000000-0005-0000-0000-0000F52C0000}"/>
    <cellStyle name="Normal 3 3 2 2 10 2" xfId="26269" xr:uid="{C349B15F-6419-455B-A4A6-B9B712DD047D}"/>
    <cellStyle name="Normal 3 3 2 2 10 2 2" xfId="41232" xr:uid="{F5AD4107-5AAC-4F38-8284-FD8FBEB1A173}"/>
    <cellStyle name="Normal 3 3 2 2 10 3" xfId="33637" xr:uid="{21B6CA38-2B53-4249-A669-4E95A7EFD329}"/>
    <cellStyle name="Normal 3 3 2 2 11" xfId="12703" xr:uid="{00000000-0005-0000-0000-0000F62C0000}"/>
    <cellStyle name="Normal 3 3 2 2 2" xfId="12704" xr:uid="{00000000-0005-0000-0000-0000F72C0000}"/>
    <cellStyle name="Normal 3 3 2 2 2 10" xfId="12705" xr:uid="{00000000-0005-0000-0000-0000F82C0000}"/>
    <cellStyle name="Normal 3 3 2 2 2 2" xfId="12706" xr:uid="{00000000-0005-0000-0000-0000F92C0000}"/>
    <cellStyle name="Normal 3 3 2 2 2 2 2" xfId="12707" xr:uid="{00000000-0005-0000-0000-0000FA2C0000}"/>
    <cellStyle name="Normal 3 3 2 2 2 2 2 2" xfId="12708" xr:uid="{00000000-0005-0000-0000-0000FB2C0000}"/>
    <cellStyle name="Normal 3 3 2 2 2 2 2 2 2" xfId="12709" xr:uid="{00000000-0005-0000-0000-0000FC2C0000}"/>
    <cellStyle name="Normal 3 3 2 2 2 2 2 2 2 2" xfId="12710" xr:uid="{00000000-0005-0000-0000-0000FD2C0000}"/>
    <cellStyle name="Normal 3 3 2 2 2 2 2 2 2 3" xfId="12711" xr:uid="{00000000-0005-0000-0000-0000FE2C0000}"/>
    <cellStyle name="Normal 3 3 2 2 2 2 2 2 3" xfId="12712" xr:uid="{00000000-0005-0000-0000-0000FF2C0000}"/>
    <cellStyle name="Normal 3 3 2 2 2 2 2 2 4" xfId="12713" xr:uid="{00000000-0005-0000-0000-0000002D0000}"/>
    <cellStyle name="Normal 3 3 2 2 2 2 2 2 4 2" xfId="26270" xr:uid="{331E664E-4B7F-4833-A011-24E258683A5E}"/>
    <cellStyle name="Normal 3 3 2 2 2 2 2 2 4 2 2" xfId="41233" xr:uid="{19F840E6-492C-4E9D-924D-649CCD3B9FE6}"/>
    <cellStyle name="Normal 3 3 2 2 2 2 2 2 4 3" xfId="33638" xr:uid="{553AE77E-E3CE-423C-9D81-60711BC7F351}"/>
    <cellStyle name="Normal 3 3 2 2 2 2 2 2 5" xfId="12714" xr:uid="{00000000-0005-0000-0000-0000012D0000}"/>
    <cellStyle name="Normal 3 3 2 2 2 2 2 2 5 2" xfId="26271" xr:uid="{E5058559-F75D-4B2D-846B-DA0FD119B3C5}"/>
    <cellStyle name="Normal 3 3 2 2 2 2 2 2 5 2 2" xfId="41234" xr:uid="{FBFA4CB7-DAD1-4752-A82F-ECD3AD63A045}"/>
    <cellStyle name="Normal 3 3 2 2 2 2 2 2 5 3" xfId="33639" xr:uid="{3CA76C6B-C4F7-4A65-A23F-34C3FADDCD56}"/>
    <cellStyle name="Normal 3 3 2 2 2 2 2 2 6" xfId="12715" xr:uid="{00000000-0005-0000-0000-0000022D0000}"/>
    <cellStyle name="Normal 3 3 2 2 2 2 2 3" xfId="12716" xr:uid="{00000000-0005-0000-0000-0000032D0000}"/>
    <cellStyle name="Normal 3 3 2 2 2 2 2 3 2" xfId="12717" xr:uid="{00000000-0005-0000-0000-0000042D0000}"/>
    <cellStyle name="Normal 3 3 2 2 2 2 2 3 2 2" xfId="12718" xr:uid="{00000000-0005-0000-0000-0000052D0000}"/>
    <cellStyle name="Normal 3 3 2 2 2 2 2 3 2 3" xfId="12719" xr:uid="{00000000-0005-0000-0000-0000062D0000}"/>
    <cellStyle name="Normal 3 3 2 2 2 2 2 3 3" xfId="12720" xr:uid="{00000000-0005-0000-0000-0000072D0000}"/>
    <cellStyle name="Normal 3 3 2 2 2 2 2 3 3 2" xfId="12721" xr:uid="{00000000-0005-0000-0000-0000082D0000}"/>
    <cellStyle name="Normal 3 3 2 2 2 2 2 3 3 3" xfId="26272" xr:uid="{C54DE92C-4DB1-4499-8AF0-32705CC059E7}"/>
    <cellStyle name="Normal 3 3 2 2 2 2 2 3 3 3 2" xfId="41235" xr:uid="{10087761-EEEC-49DD-8F86-8FE39D6D71AD}"/>
    <cellStyle name="Normal 3 3 2 2 2 2 2 3 3 4" xfId="33640" xr:uid="{209B195F-F371-405E-AFB9-3DB5E7D66998}"/>
    <cellStyle name="Normal 3 3 2 2 2 2 2 3 4" xfId="12722" xr:uid="{00000000-0005-0000-0000-0000092D0000}"/>
    <cellStyle name="Normal 3 3 2 2 2 2 2 4" xfId="12723" xr:uid="{00000000-0005-0000-0000-00000A2D0000}"/>
    <cellStyle name="Normal 3 3 2 2 2 2 2 4 2" xfId="12724" xr:uid="{00000000-0005-0000-0000-00000B2D0000}"/>
    <cellStyle name="Normal 3 3 2 2 2 2 2 4 3" xfId="12725" xr:uid="{00000000-0005-0000-0000-00000C2D0000}"/>
    <cellStyle name="Normal 3 3 2 2 2 2 2 5" xfId="12726" xr:uid="{00000000-0005-0000-0000-00000D2D0000}"/>
    <cellStyle name="Normal 3 3 2 2 2 2 2 6" xfId="12727" xr:uid="{00000000-0005-0000-0000-00000E2D0000}"/>
    <cellStyle name="Normal 3 3 2 2 2 2 2 6 2" xfId="26273" xr:uid="{79DCA5C0-871C-4B9A-968B-500E8E598D33}"/>
    <cellStyle name="Normal 3 3 2 2 2 2 2 6 2 2" xfId="41236" xr:uid="{0ACD73A3-2BB5-41CD-9F43-08CBC80DC3A8}"/>
    <cellStyle name="Normal 3 3 2 2 2 2 2 6 3" xfId="33641" xr:uid="{68935EEC-8CE5-448C-A365-B94F820A36FF}"/>
    <cellStyle name="Normal 3 3 2 2 2 2 2 7" xfId="12728" xr:uid="{00000000-0005-0000-0000-00000F2D0000}"/>
    <cellStyle name="Normal 3 3 2 2 2 2 2 7 2" xfId="26274" xr:uid="{FCC55B28-2863-4CFC-9208-AD7369286CCF}"/>
    <cellStyle name="Normal 3 3 2 2 2 2 2 7 2 2" xfId="41237" xr:uid="{DB930273-9CC5-4FAA-BC44-7EDE11A89C2B}"/>
    <cellStyle name="Normal 3 3 2 2 2 2 2 7 3" xfId="33642" xr:uid="{73B43D4F-5EA7-42B7-8131-B41B3BD3B573}"/>
    <cellStyle name="Normal 3 3 2 2 2 2 2 8" xfId="12729" xr:uid="{00000000-0005-0000-0000-0000102D0000}"/>
    <cellStyle name="Normal 3 3 2 2 2 2 3" xfId="12730" xr:uid="{00000000-0005-0000-0000-0000112D0000}"/>
    <cellStyle name="Normal 3 3 2 2 2 2 3 2" xfId="12731" xr:uid="{00000000-0005-0000-0000-0000122D0000}"/>
    <cellStyle name="Normal 3 3 2 2 2 2 3 2 2" xfId="12732" xr:uid="{00000000-0005-0000-0000-0000132D0000}"/>
    <cellStyle name="Normal 3 3 2 2 2 2 3 2 3" xfId="12733" xr:uid="{00000000-0005-0000-0000-0000142D0000}"/>
    <cellStyle name="Normal 3 3 2 2 2 2 3 3" xfId="12734" xr:uid="{00000000-0005-0000-0000-0000152D0000}"/>
    <cellStyle name="Normal 3 3 2 2 2 2 3 4" xfId="12735" xr:uid="{00000000-0005-0000-0000-0000162D0000}"/>
    <cellStyle name="Normal 3 3 2 2 2 2 3 4 2" xfId="26275" xr:uid="{E0A77645-574E-4D9C-94BC-800E53FCBD7E}"/>
    <cellStyle name="Normal 3 3 2 2 2 2 3 4 2 2" xfId="41238" xr:uid="{D55A59EF-F5BF-4D2B-B3F7-13C249778C17}"/>
    <cellStyle name="Normal 3 3 2 2 2 2 3 4 3" xfId="33643" xr:uid="{76EB8312-F9B0-4554-95B4-9120402222A2}"/>
    <cellStyle name="Normal 3 3 2 2 2 2 3 5" xfId="12736" xr:uid="{00000000-0005-0000-0000-0000172D0000}"/>
    <cellStyle name="Normal 3 3 2 2 2 2 3 5 2" xfId="26276" xr:uid="{6BED9314-7AA0-4BDC-9092-B7D11DDD352D}"/>
    <cellStyle name="Normal 3 3 2 2 2 2 3 5 2 2" xfId="41239" xr:uid="{737DDFB7-D801-414E-B5E9-A677D599F415}"/>
    <cellStyle name="Normal 3 3 2 2 2 2 3 5 3" xfId="33644" xr:uid="{44C7CD7F-E742-488C-861F-525255FA778A}"/>
    <cellStyle name="Normal 3 3 2 2 2 2 3 6" xfId="12737" xr:uid="{00000000-0005-0000-0000-0000182D0000}"/>
    <cellStyle name="Normal 3 3 2 2 2 2 4" xfId="12738" xr:uid="{00000000-0005-0000-0000-0000192D0000}"/>
    <cellStyle name="Normal 3 3 2 2 2 2 4 2" xfId="12739" xr:uid="{00000000-0005-0000-0000-00001A2D0000}"/>
    <cellStyle name="Normal 3 3 2 2 2 2 4 2 2" xfId="12740" xr:uid="{00000000-0005-0000-0000-00001B2D0000}"/>
    <cellStyle name="Normal 3 3 2 2 2 2 4 2 3" xfId="12741" xr:uid="{00000000-0005-0000-0000-00001C2D0000}"/>
    <cellStyle name="Normal 3 3 2 2 2 2 4 3" xfId="12742" xr:uid="{00000000-0005-0000-0000-00001D2D0000}"/>
    <cellStyle name="Normal 3 3 2 2 2 2 4 3 2" xfId="12743" xr:uid="{00000000-0005-0000-0000-00001E2D0000}"/>
    <cellStyle name="Normal 3 3 2 2 2 2 4 3 3" xfId="26277" xr:uid="{062B6BC6-867F-4A42-AE13-6E7FE7D92A2C}"/>
    <cellStyle name="Normal 3 3 2 2 2 2 4 3 3 2" xfId="41240" xr:uid="{EBC06BBB-649E-42DD-9016-9AF39180B44E}"/>
    <cellStyle name="Normal 3 3 2 2 2 2 4 3 4" xfId="33645" xr:uid="{C0563067-90FA-4EF4-A748-0B89DF2DD61A}"/>
    <cellStyle name="Normal 3 3 2 2 2 2 4 4" xfId="12744" xr:uid="{00000000-0005-0000-0000-00001F2D0000}"/>
    <cellStyle name="Normal 3 3 2 2 2 2 5" xfId="12745" xr:uid="{00000000-0005-0000-0000-0000202D0000}"/>
    <cellStyle name="Normal 3 3 2 2 2 2 5 2" xfId="12746" xr:uid="{00000000-0005-0000-0000-0000212D0000}"/>
    <cellStyle name="Normal 3 3 2 2 2 2 5 3" xfId="12747" xr:uid="{00000000-0005-0000-0000-0000222D0000}"/>
    <cellStyle name="Normal 3 3 2 2 2 2 6" xfId="12748" xr:uid="{00000000-0005-0000-0000-0000232D0000}"/>
    <cellStyle name="Normal 3 3 2 2 2 2 7" xfId="12749" xr:uid="{00000000-0005-0000-0000-0000242D0000}"/>
    <cellStyle name="Normal 3 3 2 2 2 2 7 2" xfId="26278" xr:uid="{20850824-1471-49F5-B1EA-B630F83D8C0B}"/>
    <cellStyle name="Normal 3 3 2 2 2 2 7 2 2" xfId="41241" xr:uid="{33ADA921-31C6-443A-BFF8-1F97A66FBF05}"/>
    <cellStyle name="Normal 3 3 2 2 2 2 7 3" xfId="33646" xr:uid="{84134DAB-A9F1-4447-9889-52DB02E5FC14}"/>
    <cellStyle name="Normal 3 3 2 2 2 2 8" xfId="12750" xr:uid="{00000000-0005-0000-0000-0000252D0000}"/>
    <cellStyle name="Normal 3 3 2 2 2 2 8 2" xfId="26279" xr:uid="{BD19EBE3-EBC1-413C-B327-B4B7DCB3AA92}"/>
    <cellStyle name="Normal 3 3 2 2 2 2 8 2 2" xfId="41242" xr:uid="{61AD9406-FD4B-470D-BA6D-EA817A9B2A4B}"/>
    <cellStyle name="Normal 3 3 2 2 2 2 8 3" xfId="33647" xr:uid="{C5183FA8-5DD9-40F5-BEEE-FD755774A3A9}"/>
    <cellStyle name="Normal 3 3 2 2 2 2 9" xfId="12751" xr:uid="{00000000-0005-0000-0000-0000262D0000}"/>
    <cellStyle name="Normal 3 3 2 2 2 3" xfId="12752" xr:uid="{00000000-0005-0000-0000-0000272D0000}"/>
    <cellStyle name="Normal 3 3 2 2 2 3 2" xfId="12753" xr:uid="{00000000-0005-0000-0000-0000282D0000}"/>
    <cellStyle name="Normal 3 3 2 2 2 3 2 2" xfId="12754" xr:uid="{00000000-0005-0000-0000-0000292D0000}"/>
    <cellStyle name="Normal 3 3 2 2 2 3 2 2 2" xfId="12755" xr:uid="{00000000-0005-0000-0000-00002A2D0000}"/>
    <cellStyle name="Normal 3 3 2 2 2 3 2 2 3" xfId="12756" xr:uid="{00000000-0005-0000-0000-00002B2D0000}"/>
    <cellStyle name="Normal 3 3 2 2 2 3 2 2 3 2" xfId="26280" xr:uid="{C182844F-A4AB-4C37-A768-75D25AD6E04D}"/>
    <cellStyle name="Normal 3 3 2 2 2 3 2 2 3 2 2" xfId="41243" xr:uid="{24B83259-4EC3-4327-ABFA-DAF0229B5C07}"/>
    <cellStyle name="Normal 3 3 2 2 2 3 2 2 3 3" xfId="33648" xr:uid="{5665FCFB-9566-4919-9D60-1923D1660EA2}"/>
    <cellStyle name="Normal 3 3 2 2 2 3 2 2 4" xfId="12757" xr:uid="{00000000-0005-0000-0000-00002C2D0000}"/>
    <cellStyle name="Normal 3 3 2 2 2 3 2 3" xfId="12758" xr:uid="{00000000-0005-0000-0000-00002D2D0000}"/>
    <cellStyle name="Normal 3 3 2 2 2 3 2 4" xfId="12759" xr:uid="{00000000-0005-0000-0000-00002E2D0000}"/>
    <cellStyle name="Normal 3 3 2 2 2 3 2 4 2" xfId="26281" xr:uid="{73018D81-1660-4F37-80FA-A69B15975614}"/>
    <cellStyle name="Normal 3 3 2 2 2 3 2 4 2 2" xfId="41244" xr:uid="{BF08F348-2CB4-491E-BE0A-19C4F861C1C7}"/>
    <cellStyle name="Normal 3 3 2 2 2 3 2 4 3" xfId="33649" xr:uid="{BDD3F919-3232-436F-9375-8CD274769137}"/>
    <cellStyle name="Normal 3 3 2 2 2 3 2 5" xfId="12760" xr:uid="{00000000-0005-0000-0000-00002F2D0000}"/>
    <cellStyle name="Normal 3 3 2 2 2 3 2 5 2" xfId="26282" xr:uid="{398D7D68-48B0-48D8-B776-AD2911A28127}"/>
    <cellStyle name="Normal 3 3 2 2 2 3 2 5 2 2" xfId="41245" xr:uid="{A77CD239-BD45-4AF4-9095-0C951B7EA322}"/>
    <cellStyle name="Normal 3 3 2 2 2 3 2 5 3" xfId="33650" xr:uid="{A1C9B20E-5CE9-48E9-BB9A-3CBFF212CBD7}"/>
    <cellStyle name="Normal 3 3 2 2 2 3 2 6" xfId="12761" xr:uid="{00000000-0005-0000-0000-0000302D0000}"/>
    <cellStyle name="Normal 3 3 2 2 2 3 3" xfId="12762" xr:uid="{00000000-0005-0000-0000-0000312D0000}"/>
    <cellStyle name="Normal 3 3 2 2 2 3 3 2" xfId="12763" xr:uid="{00000000-0005-0000-0000-0000322D0000}"/>
    <cellStyle name="Normal 3 3 2 2 2 3 3 2 2" xfId="12764" xr:uid="{00000000-0005-0000-0000-0000332D0000}"/>
    <cellStyle name="Normal 3 3 2 2 2 3 3 2 3" xfId="12765" xr:uid="{00000000-0005-0000-0000-0000342D0000}"/>
    <cellStyle name="Normal 3 3 2 2 2 3 3 3" xfId="12766" xr:uid="{00000000-0005-0000-0000-0000352D0000}"/>
    <cellStyle name="Normal 3 3 2 2 2 3 3 4" xfId="12767" xr:uid="{00000000-0005-0000-0000-0000362D0000}"/>
    <cellStyle name="Normal 3 3 2 2 2 3 3 4 2" xfId="26283" xr:uid="{24D1E306-044A-48A8-8551-76E94279DC20}"/>
    <cellStyle name="Normal 3 3 2 2 2 3 3 4 2 2" xfId="41246" xr:uid="{32D633EC-DC8A-43B1-AF2B-F30E43A7D227}"/>
    <cellStyle name="Normal 3 3 2 2 2 3 3 4 3" xfId="33651" xr:uid="{9FE234C6-9B5C-41B9-B4E2-0E0E8CC5EF1A}"/>
    <cellStyle name="Normal 3 3 2 2 2 3 3 5" xfId="12768" xr:uid="{00000000-0005-0000-0000-0000372D0000}"/>
    <cellStyle name="Normal 3 3 2 2 2 3 3 5 2" xfId="26284" xr:uid="{F97C9F87-2B48-436F-9BCD-C167E37ED563}"/>
    <cellStyle name="Normal 3 3 2 2 2 3 3 5 2 2" xfId="41247" xr:uid="{82393E59-9240-490C-BF68-9352613F5458}"/>
    <cellStyle name="Normal 3 3 2 2 2 3 3 5 3" xfId="33652" xr:uid="{762A1AB2-D825-4D39-92EC-49101E2A8BC5}"/>
    <cellStyle name="Normal 3 3 2 2 2 3 3 6" xfId="12769" xr:uid="{00000000-0005-0000-0000-0000382D0000}"/>
    <cellStyle name="Normal 3 3 2 2 2 3 4" xfId="12770" xr:uid="{00000000-0005-0000-0000-0000392D0000}"/>
    <cellStyle name="Normal 3 3 2 2 2 3 4 2" xfId="12771" xr:uid="{00000000-0005-0000-0000-00003A2D0000}"/>
    <cellStyle name="Normal 3 3 2 2 2 3 4 3" xfId="12772" xr:uid="{00000000-0005-0000-0000-00003B2D0000}"/>
    <cellStyle name="Normal 3 3 2 2 2 3 5" xfId="12773" xr:uid="{00000000-0005-0000-0000-00003C2D0000}"/>
    <cellStyle name="Normal 3 3 2 2 2 3 6" xfId="12774" xr:uid="{00000000-0005-0000-0000-00003D2D0000}"/>
    <cellStyle name="Normal 3 3 2 2 2 3 6 2" xfId="26285" xr:uid="{BD40D35D-DCCE-45A8-82A9-83634CB47C8C}"/>
    <cellStyle name="Normal 3 3 2 2 2 3 6 2 2" xfId="41248" xr:uid="{D3196FEC-BA67-40D4-B1CB-9C9C34B83CFE}"/>
    <cellStyle name="Normal 3 3 2 2 2 3 6 3" xfId="33653" xr:uid="{0A8110B5-E8E0-435F-B60C-1F9FE60D0259}"/>
    <cellStyle name="Normal 3 3 2 2 2 3 7" xfId="12775" xr:uid="{00000000-0005-0000-0000-00003E2D0000}"/>
    <cellStyle name="Normal 3 3 2 2 2 3 7 2" xfId="26286" xr:uid="{89A13109-5043-4455-94A0-6EC9D1DAB27E}"/>
    <cellStyle name="Normal 3 3 2 2 2 3 7 2 2" xfId="41249" xr:uid="{1DDDF675-F14A-4244-8469-AA9A6A38BD6A}"/>
    <cellStyle name="Normal 3 3 2 2 2 3 7 3" xfId="33654" xr:uid="{DC71CCE6-4C4E-450C-AB59-67E59DD57612}"/>
    <cellStyle name="Normal 3 3 2 2 2 3 8" xfId="12776" xr:uid="{00000000-0005-0000-0000-00003F2D0000}"/>
    <cellStyle name="Normal 3 3 2 2 2 4" xfId="12777" xr:uid="{00000000-0005-0000-0000-0000402D0000}"/>
    <cellStyle name="Normal 3 3 2 2 2 4 2" xfId="12778" xr:uid="{00000000-0005-0000-0000-0000412D0000}"/>
    <cellStyle name="Normal 3 3 2 2 2 4 2 2" xfId="12779" xr:uid="{00000000-0005-0000-0000-0000422D0000}"/>
    <cellStyle name="Normal 3 3 2 2 2 4 2 3" xfId="12780" xr:uid="{00000000-0005-0000-0000-0000432D0000}"/>
    <cellStyle name="Normal 3 3 2 2 2 4 2 3 2" xfId="26287" xr:uid="{6AE4E0FB-D6BD-4511-85E0-3E5F3E4E13C4}"/>
    <cellStyle name="Normal 3 3 2 2 2 4 2 3 2 2" xfId="41250" xr:uid="{C444BBE9-3401-44BA-A624-C8C233401A98}"/>
    <cellStyle name="Normal 3 3 2 2 2 4 2 3 3" xfId="33655" xr:uid="{79CE16CE-2045-4BF4-8F49-81B17A3FADA2}"/>
    <cellStyle name="Normal 3 3 2 2 2 4 2 4" xfId="12781" xr:uid="{00000000-0005-0000-0000-0000442D0000}"/>
    <cellStyle name="Normal 3 3 2 2 2 4 3" xfId="12782" xr:uid="{00000000-0005-0000-0000-0000452D0000}"/>
    <cellStyle name="Normal 3 3 2 2 2 4 4" xfId="12783" xr:uid="{00000000-0005-0000-0000-0000462D0000}"/>
    <cellStyle name="Normal 3 3 2 2 2 4 4 2" xfId="26288" xr:uid="{7FCFF903-24C3-4C3A-85C4-BFD65C9DDF50}"/>
    <cellStyle name="Normal 3 3 2 2 2 4 4 2 2" xfId="41251" xr:uid="{F7B212D4-997C-4F3B-A39A-BA59E9D37900}"/>
    <cellStyle name="Normal 3 3 2 2 2 4 4 3" xfId="33656" xr:uid="{7C480628-D7AE-470F-A550-C805A9200667}"/>
    <cellStyle name="Normal 3 3 2 2 2 4 5" xfId="12784" xr:uid="{00000000-0005-0000-0000-0000472D0000}"/>
    <cellStyle name="Normal 3 3 2 2 2 4 5 2" xfId="26289" xr:uid="{B21C5D31-DFFB-4FDA-9118-1B76B7987AE9}"/>
    <cellStyle name="Normal 3 3 2 2 2 4 5 2 2" xfId="41252" xr:uid="{9F5D6070-75BF-4BBB-BF24-1B3B5D29DEB2}"/>
    <cellStyle name="Normal 3 3 2 2 2 4 5 3" xfId="33657" xr:uid="{CB835EF6-B081-4C52-AC59-6F73C438FCB2}"/>
    <cellStyle name="Normal 3 3 2 2 2 4 6" xfId="12785" xr:uid="{00000000-0005-0000-0000-0000482D0000}"/>
    <cellStyle name="Normal 3 3 2 2 2 5" xfId="12786" xr:uid="{00000000-0005-0000-0000-0000492D0000}"/>
    <cellStyle name="Normal 3 3 2 2 2 5 2" xfId="12787" xr:uid="{00000000-0005-0000-0000-00004A2D0000}"/>
    <cellStyle name="Normal 3 3 2 2 2 5 2 2" xfId="12788" xr:uid="{00000000-0005-0000-0000-00004B2D0000}"/>
    <cellStyle name="Normal 3 3 2 2 2 5 2 3" xfId="12789" xr:uid="{00000000-0005-0000-0000-00004C2D0000}"/>
    <cellStyle name="Normal 3 3 2 2 2 5 3" xfId="12790" xr:uid="{00000000-0005-0000-0000-00004D2D0000}"/>
    <cellStyle name="Normal 3 3 2 2 2 5 4" xfId="12791" xr:uid="{00000000-0005-0000-0000-00004E2D0000}"/>
    <cellStyle name="Normal 3 3 2 2 2 5 4 2" xfId="26290" xr:uid="{ED13A1F2-6FD3-438A-911B-845A0CCD32CF}"/>
    <cellStyle name="Normal 3 3 2 2 2 5 4 2 2" xfId="41253" xr:uid="{3B771BF6-3DAE-4766-A4B4-DA6343A78F31}"/>
    <cellStyle name="Normal 3 3 2 2 2 5 4 3" xfId="33658" xr:uid="{7888314A-7844-44BB-B248-8097F7BA3098}"/>
    <cellStyle name="Normal 3 3 2 2 2 5 5" xfId="12792" xr:uid="{00000000-0005-0000-0000-00004F2D0000}"/>
    <cellStyle name="Normal 3 3 2 2 2 5 5 2" xfId="26291" xr:uid="{FBA46AF1-7C76-484A-A231-D02B12E14C84}"/>
    <cellStyle name="Normal 3 3 2 2 2 5 5 2 2" xfId="41254" xr:uid="{CFC1EDFB-A1EE-46A9-BD30-5DBB7A00AFE6}"/>
    <cellStyle name="Normal 3 3 2 2 2 5 5 3" xfId="33659" xr:uid="{89044114-BE3F-4562-B752-86C54F04EA46}"/>
    <cellStyle name="Normal 3 3 2 2 2 5 6" xfId="12793" xr:uid="{00000000-0005-0000-0000-0000502D0000}"/>
    <cellStyle name="Normal 3 3 2 2 2 6" xfId="12794" xr:uid="{00000000-0005-0000-0000-0000512D0000}"/>
    <cellStyle name="Normal 3 3 2 2 2 6 2" xfId="12795" xr:uid="{00000000-0005-0000-0000-0000522D0000}"/>
    <cellStyle name="Normal 3 3 2 2 2 6 3" xfId="12796" xr:uid="{00000000-0005-0000-0000-0000532D0000}"/>
    <cellStyle name="Normal 3 3 2 2 2 7" xfId="12797" xr:uid="{00000000-0005-0000-0000-0000542D0000}"/>
    <cellStyle name="Normal 3 3 2 2 2 8" xfId="12798" xr:uid="{00000000-0005-0000-0000-0000552D0000}"/>
    <cellStyle name="Normal 3 3 2 2 2 8 2" xfId="26292" xr:uid="{5E71E9BB-FD9F-4F78-94FF-4A0A82866F78}"/>
    <cellStyle name="Normal 3 3 2 2 2 8 2 2" xfId="41255" xr:uid="{512823CC-DFE6-45C3-9A88-17031D92A9D4}"/>
    <cellStyle name="Normal 3 3 2 2 2 8 3" xfId="33660" xr:uid="{5FFDB5DC-20C0-4707-A9F2-437453BF40D0}"/>
    <cellStyle name="Normal 3 3 2 2 2 9" xfId="12799" xr:uid="{00000000-0005-0000-0000-0000562D0000}"/>
    <cellStyle name="Normal 3 3 2 2 2 9 2" xfId="26293" xr:uid="{BCEF5C3E-E5C9-47F6-A698-A2E02BDC258C}"/>
    <cellStyle name="Normal 3 3 2 2 2 9 2 2" xfId="41256" xr:uid="{0CEF9D0E-D40B-483F-AA97-C9F512CBBB69}"/>
    <cellStyle name="Normal 3 3 2 2 2 9 3" xfId="33661" xr:uid="{9938F02A-BDA6-4517-946F-4EC963416122}"/>
    <cellStyle name="Normal 3 3 2 2 3" xfId="12800" xr:uid="{00000000-0005-0000-0000-0000572D0000}"/>
    <cellStyle name="Normal 3 3 2 2 3 2" xfId="12801" xr:uid="{00000000-0005-0000-0000-0000582D0000}"/>
    <cellStyle name="Normal 3 3 2 2 3 2 2" xfId="12802" xr:uid="{00000000-0005-0000-0000-0000592D0000}"/>
    <cellStyle name="Normal 3 3 2 2 3 2 2 2" xfId="12803" xr:uid="{00000000-0005-0000-0000-00005A2D0000}"/>
    <cellStyle name="Normal 3 3 2 2 3 2 2 2 2" xfId="12804" xr:uid="{00000000-0005-0000-0000-00005B2D0000}"/>
    <cellStyle name="Normal 3 3 2 2 3 2 2 2 3" xfId="12805" xr:uid="{00000000-0005-0000-0000-00005C2D0000}"/>
    <cellStyle name="Normal 3 3 2 2 3 2 2 3" xfId="12806" xr:uid="{00000000-0005-0000-0000-00005D2D0000}"/>
    <cellStyle name="Normal 3 3 2 2 3 2 2 4" xfId="12807" xr:uid="{00000000-0005-0000-0000-00005E2D0000}"/>
    <cellStyle name="Normal 3 3 2 2 3 2 2 4 2" xfId="26294" xr:uid="{7F212918-428C-431C-9919-36E4759979BC}"/>
    <cellStyle name="Normal 3 3 2 2 3 2 2 4 2 2" xfId="41257" xr:uid="{1528BC93-E7A4-4576-8B8D-0344A10F34A9}"/>
    <cellStyle name="Normal 3 3 2 2 3 2 2 4 3" xfId="33662" xr:uid="{37A3653A-D546-4400-B08E-64DB86FFA6B0}"/>
    <cellStyle name="Normal 3 3 2 2 3 2 2 5" xfId="12808" xr:uid="{00000000-0005-0000-0000-00005F2D0000}"/>
    <cellStyle name="Normal 3 3 2 2 3 2 2 5 2" xfId="26295" xr:uid="{7579EB5A-051B-49A9-A585-28734DC2B065}"/>
    <cellStyle name="Normal 3 3 2 2 3 2 2 5 2 2" xfId="41258" xr:uid="{628AE451-6FCA-44EC-ADEC-8073649C8882}"/>
    <cellStyle name="Normal 3 3 2 2 3 2 2 5 3" xfId="33663" xr:uid="{F4A57372-2BBB-4525-BAE6-D31310DCB8EC}"/>
    <cellStyle name="Normal 3 3 2 2 3 2 2 6" xfId="12809" xr:uid="{00000000-0005-0000-0000-0000602D0000}"/>
    <cellStyle name="Normal 3 3 2 2 3 2 3" xfId="12810" xr:uid="{00000000-0005-0000-0000-0000612D0000}"/>
    <cellStyle name="Normal 3 3 2 2 3 2 3 2" xfId="12811" xr:uid="{00000000-0005-0000-0000-0000622D0000}"/>
    <cellStyle name="Normal 3 3 2 2 3 2 3 2 2" xfId="12812" xr:uid="{00000000-0005-0000-0000-0000632D0000}"/>
    <cellStyle name="Normal 3 3 2 2 3 2 3 2 3" xfId="12813" xr:uid="{00000000-0005-0000-0000-0000642D0000}"/>
    <cellStyle name="Normal 3 3 2 2 3 2 3 3" xfId="12814" xr:uid="{00000000-0005-0000-0000-0000652D0000}"/>
    <cellStyle name="Normal 3 3 2 2 3 2 3 3 2" xfId="12815" xr:uid="{00000000-0005-0000-0000-0000662D0000}"/>
    <cellStyle name="Normal 3 3 2 2 3 2 3 3 3" xfId="26296" xr:uid="{E03AF652-B2DC-48EE-AA3D-88FF1F504F4E}"/>
    <cellStyle name="Normal 3 3 2 2 3 2 3 3 3 2" xfId="41259" xr:uid="{43CD9F78-47ED-4407-B59F-F95CC9977D27}"/>
    <cellStyle name="Normal 3 3 2 2 3 2 3 3 4" xfId="33664" xr:uid="{CF1AE8FD-84CB-489A-B317-1A77A27D67B0}"/>
    <cellStyle name="Normal 3 3 2 2 3 2 3 4" xfId="12816" xr:uid="{00000000-0005-0000-0000-0000672D0000}"/>
    <cellStyle name="Normal 3 3 2 2 3 2 4" xfId="12817" xr:uid="{00000000-0005-0000-0000-0000682D0000}"/>
    <cellStyle name="Normal 3 3 2 2 3 2 4 2" xfId="12818" xr:uid="{00000000-0005-0000-0000-0000692D0000}"/>
    <cellStyle name="Normal 3 3 2 2 3 2 4 3" xfId="12819" xr:uid="{00000000-0005-0000-0000-00006A2D0000}"/>
    <cellStyle name="Normal 3 3 2 2 3 2 5" xfId="12820" xr:uid="{00000000-0005-0000-0000-00006B2D0000}"/>
    <cellStyle name="Normal 3 3 2 2 3 2 6" xfId="12821" xr:uid="{00000000-0005-0000-0000-00006C2D0000}"/>
    <cellStyle name="Normal 3 3 2 2 3 2 6 2" xfId="26297" xr:uid="{1848E3AB-0139-4348-9AF2-56578DD28B93}"/>
    <cellStyle name="Normal 3 3 2 2 3 2 6 2 2" xfId="41260" xr:uid="{5952B4E1-14E0-45DC-B529-A4D08557B9B4}"/>
    <cellStyle name="Normal 3 3 2 2 3 2 6 3" xfId="33665" xr:uid="{98458529-C290-404F-9AAC-E894EF9B78E3}"/>
    <cellStyle name="Normal 3 3 2 2 3 2 7" xfId="12822" xr:uid="{00000000-0005-0000-0000-00006D2D0000}"/>
    <cellStyle name="Normal 3 3 2 2 3 2 7 2" xfId="26298" xr:uid="{2DAF44B8-619C-4C86-A468-99BC7E0444C7}"/>
    <cellStyle name="Normal 3 3 2 2 3 2 7 2 2" xfId="41261" xr:uid="{89A1ADCA-6EBD-4C63-A02D-E8AEF3B24FC0}"/>
    <cellStyle name="Normal 3 3 2 2 3 2 7 3" xfId="33666" xr:uid="{4B871131-1562-4073-B469-6960EB5EDC90}"/>
    <cellStyle name="Normal 3 3 2 2 3 2 8" xfId="12823" xr:uid="{00000000-0005-0000-0000-00006E2D0000}"/>
    <cellStyle name="Normal 3 3 2 2 3 3" xfId="12824" xr:uid="{00000000-0005-0000-0000-00006F2D0000}"/>
    <cellStyle name="Normal 3 3 2 2 3 3 2" xfId="12825" xr:uid="{00000000-0005-0000-0000-0000702D0000}"/>
    <cellStyle name="Normal 3 3 2 2 3 3 2 2" xfId="12826" xr:uid="{00000000-0005-0000-0000-0000712D0000}"/>
    <cellStyle name="Normal 3 3 2 2 3 3 2 3" xfId="12827" xr:uid="{00000000-0005-0000-0000-0000722D0000}"/>
    <cellStyle name="Normal 3 3 2 2 3 3 3" xfId="12828" xr:uid="{00000000-0005-0000-0000-0000732D0000}"/>
    <cellStyle name="Normal 3 3 2 2 3 3 4" xfId="12829" xr:uid="{00000000-0005-0000-0000-0000742D0000}"/>
    <cellStyle name="Normal 3 3 2 2 3 3 4 2" xfId="26299" xr:uid="{7AB154ED-75A5-4672-8F7B-74CC83103CD1}"/>
    <cellStyle name="Normal 3 3 2 2 3 3 4 2 2" xfId="41262" xr:uid="{4D4A2B6C-C67D-48D1-ADF6-80370B8BB207}"/>
    <cellStyle name="Normal 3 3 2 2 3 3 4 3" xfId="33667" xr:uid="{12E0AC51-EF18-41E6-BCE2-7FB5CD71ABB5}"/>
    <cellStyle name="Normal 3 3 2 2 3 3 5" xfId="12830" xr:uid="{00000000-0005-0000-0000-0000752D0000}"/>
    <cellStyle name="Normal 3 3 2 2 3 3 5 2" xfId="26300" xr:uid="{4FFFB488-39E1-4063-BF35-790DAA1B812F}"/>
    <cellStyle name="Normal 3 3 2 2 3 3 5 2 2" xfId="41263" xr:uid="{4FF1C0CA-F945-4C19-AF73-65D0374F89BB}"/>
    <cellStyle name="Normal 3 3 2 2 3 3 5 3" xfId="33668" xr:uid="{DD6733AD-8394-455D-B6A6-C92DC7C590D7}"/>
    <cellStyle name="Normal 3 3 2 2 3 3 6" xfId="12831" xr:uid="{00000000-0005-0000-0000-0000762D0000}"/>
    <cellStyle name="Normal 3 3 2 2 3 4" xfId="12832" xr:uid="{00000000-0005-0000-0000-0000772D0000}"/>
    <cellStyle name="Normal 3 3 2 2 3 4 2" xfId="12833" xr:uid="{00000000-0005-0000-0000-0000782D0000}"/>
    <cellStyle name="Normal 3 3 2 2 3 4 2 2" xfId="12834" xr:uid="{00000000-0005-0000-0000-0000792D0000}"/>
    <cellStyle name="Normal 3 3 2 2 3 4 2 3" xfId="12835" xr:uid="{00000000-0005-0000-0000-00007A2D0000}"/>
    <cellStyle name="Normal 3 3 2 2 3 4 3" xfId="12836" xr:uid="{00000000-0005-0000-0000-00007B2D0000}"/>
    <cellStyle name="Normal 3 3 2 2 3 4 3 2" xfId="12837" xr:uid="{00000000-0005-0000-0000-00007C2D0000}"/>
    <cellStyle name="Normal 3 3 2 2 3 4 3 3" xfId="26301" xr:uid="{B5137D94-B818-4332-8F98-8C1A823F2444}"/>
    <cellStyle name="Normal 3 3 2 2 3 4 3 3 2" xfId="41264" xr:uid="{72728C7C-20B0-419A-B307-756FD5335162}"/>
    <cellStyle name="Normal 3 3 2 2 3 4 3 4" xfId="33669" xr:uid="{EFA7891D-5A4C-4AF3-8B4A-AB07D243A440}"/>
    <cellStyle name="Normal 3 3 2 2 3 4 4" xfId="12838" xr:uid="{00000000-0005-0000-0000-00007D2D0000}"/>
    <cellStyle name="Normal 3 3 2 2 3 5" xfId="12839" xr:uid="{00000000-0005-0000-0000-00007E2D0000}"/>
    <cellStyle name="Normal 3 3 2 2 3 5 2" xfId="12840" xr:uid="{00000000-0005-0000-0000-00007F2D0000}"/>
    <cellStyle name="Normal 3 3 2 2 3 5 3" xfId="12841" xr:uid="{00000000-0005-0000-0000-0000802D0000}"/>
    <cellStyle name="Normal 3 3 2 2 3 6" xfId="12842" xr:uid="{00000000-0005-0000-0000-0000812D0000}"/>
    <cellStyle name="Normal 3 3 2 2 3 7" xfId="12843" xr:uid="{00000000-0005-0000-0000-0000822D0000}"/>
    <cellStyle name="Normal 3 3 2 2 3 7 2" xfId="26302" xr:uid="{6E91A6EC-E721-4674-8332-25B3E117EB0D}"/>
    <cellStyle name="Normal 3 3 2 2 3 7 2 2" xfId="41265" xr:uid="{1AEEEC62-1722-45F8-A2A2-069D63F568E1}"/>
    <cellStyle name="Normal 3 3 2 2 3 7 3" xfId="33670" xr:uid="{6D74CC64-6BF1-47F0-8F82-CE82B5856710}"/>
    <cellStyle name="Normal 3 3 2 2 3 8" xfId="12844" xr:uid="{00000000-0005-0000-0000-0000832D0000}"/>
    <cellStyle name="Normal 3 3 2 2 3 8 2" xfId="26303" xr:uid="{F78B5769-B097-4D2F-93C3-7012A741888B}"/>
    <cellStyle name="Normal 3 3 2 2 3 8 2 2" xfId="41266" xr:uid="{ED9A866E-810D-4379-BF91-F294B61937A7}"/>
    <cellStyle name="Normal 3 3 2 2 3 8 3" xfId="33671" xr:uid="{65777131-308E-4373-929A-D52E66E632CA}"/>
    <cellStyle name="Normal 3 3 2 2 3 9" xfId="12845" xr:uid="{00000000-0005-0000-0000-0000842D0000}"/>
    <cellStyle name="Normal 3 3 2 2 4" xfId="12846" xr:uid="{00000000-0005-0000-0000-0000852D0000}"/>
    <cellStyle name="Normal 3 3 2 2 4 2" xfId="12847" xr:uid="{00000000-0005-0000-0000-0000862D0000}"/>
    <cellStyle name="Normal 3 3 2 2 4 2 2" xfId="12848" xr:uid="{00000000-0005-0000-0000-0000872D0000}"/>
    <cellStyle name="Normal 3 3 2 2 4 2 2 2" xfId="12849" xr:uid="{00000000-0005-0000-0000-0000882D0000}"/>
    <cellStyle name="Normal 3 3 2 2 4 2 2 3" xfId="12850" xr:uid="{00000000-0005-0000-0000-0000892D0000}"/>
    <cellStyle name="Normal 3 3 2 2 4 2 2 3 2" xfId="26304" xr:uid="{3B28B02B-B566-4F10-A685-7CEC97CA3B32}"/>
    <cellStyle name="Normal 3 3 2 2 4 2 2 3 2 2" xfId="41267" xr:uid="{B1E1E5EE-8A91-415B-A1A1-4022259FA78D}"/>
    <cellStyle name="Normal 3 3 2 2 4 2 2 3 3" xfId="33672" xr:uid="{A84083BE-2698-413F-B1F6-11D57334A2DB}"/>
    <cellStyle name="Normal 3 3 2 2 4 2 2 4" xfId="12851" xr:uid="{00000000-0005-0000-0000-00008A2D0000}"/>
    <cellStyle name="Normal 3 3 2 2 4 2 3" xfId="12852" xr:uid="{00000000-0005-0000-0000-00008B2D0000}"/>
    <cellStyle name="Normal 3 3 2 2 4 2 4" xfId="12853" xr:uid="{00000000-0005-0000-0000-00008C2D0000}"/>
    <cellStyle name="Normal 3 3 2 2 4 2 4 2" xfId="26305" xr:uid="{53BB3F9F-D419-471E-9B09-DCBBE00CB41B}"/>
    <cellStyle name="Normal 3 3 2 2 4 2 4 2 2" xfId="41268" xr:uid="{BF44EC7E-63DE-40A1-91E2-45554F959696}"/>
    <cellStyle name="Normal 3 3 2 2 4 2 4 3" xfId="33673" xr:uid="{60FD3611-773E-49E0-8822-D9A685632A61}"/>
    <cellStyle name="Normal 3 3 2 2 4 2 5" xfId="12854" xr:uid="{00000000-0005-0000-0000-00008D2D0000}"/>
    <cellStyle name="Normal 3 3 2 2 4 2 5 2" xfId="26306" xr:uid="{E09F7945-86F8-43C6-BFD1-BA40FA7E1D80}"/>
    <cellStyle name="Normal 3 3 2 2 4 2 5 2 2" xfId="41269" xr:uid="{CF3BE136-CC36-44C6-B077-E3F9D4D949E6}"/>
    <cellStyle name="Normal 3 3 2 2 4 2 5 3" xfId="33674" xr:uid="{E54CF6DA-C234-4FDD-A6DB-68D4425E5D39}"/>
    <cellStyle name="Normal 3 3 2 2 4 2 6" xfId="12855" xr:uid="{00000000-0005-0000-0000-00008E2D0000}"/>
    <cellStyle name="Normal 3 3 2 2 4 3" xfId="12856" xr:uid="{00000000-0005-0000-0000-00008F2D0000}"/>
    <cellStyle name="Normal 3 3 2 2 4 3 2" xfId="12857" xr:uid="{00000000-0005-0000-0000-0000902D0000}"/>
    <cellStyle name="Normal 3 3 2 2 4 3 2 2" xfId="12858" xr:uid="{00000000-0005-0000-0000-0000912D0000}"/>
    <cellStyle name="Normal 3 3 2 2 4 3 2 3" xfId="12859" xr:uid="{00000000-0005-0000-0000-0000922D0000}"/>
    <cellStyle name="Normal 3 3 2 2 4 3 3" xfId="12860" xr:uid="{00000000-0005-0000-0000-0000932D0000}"/>
    <cellStyle name="Normal 3 3 2 2 4 3 4" xfId="12861" xr:uid="{00000000-0005-0000-0000-0000942D0000}"/>
    <cellStyle name="Normal 3 3 2 2 4 3 4 2" xfId="26307" xr:uid="{2B97F18C-EC67-4454-A464-2A5064FDC6B1}"/>
    <cellStyle name="Normal 3 3 2 2 4 3 4 2 2" xfId="41270" xr:uid="{DEA76ECC-3109-48E6-B218-58071BD5F2B0}"/>
    <cellStyle name="Normal 3 3 2 2 4 3 4 3" xfId="33675" xr:uid="{6F64DDDE-7E57-4E87-BF53-A7CF279A1037}"/>
    <cellStyle name="Normal 3 3 2 2 4 3 5" xfId="12862" xr:uid="{00000000-0005-0000-0000-0000952D0000}"/>
    <cellStyle name="Normal 3 3 2 2 4 3 5 2" xfId="26308" xr:uid="{6D81DCED-AD1E-4D61-815A-064D0159C982}"/>
    <cellStyle name="Normal 3 3 2 2 4 3 5 2 2" xfId="41271" xr:uid="{18C5A038-A4AE-4504-8410-14D0DAF209C8}"/>
    <cellStyle name="Normal 3 3 2 2 4 3 5 3" xfId="33676" xr:uid="{704C1C1B-7728-487C-9502-34A9C9EE9518}"/>
    <cellStyle name="Normal 3 3 2 2 4 3 6" xfId="12863" xr:uid="{00000000-0005-0000-0000-0000962D0000}"/>
    <cellStyle name="Normal 3 3 2 2 4 4" xfId="12864" xr:uid="{00000000-0005-0000-0000-0000972D0000}"/>
    <cellStyle name="Normal 3 3 2 2 4 4 2" xfId="12865" xr:uid="{00000000-0005-0000-0000-0000982D0000}"/>
    <cellStyle name="Normal 3 3 2 2 4 4 3" xfId="12866" xr:uid="{00000000-0005-0000-0000-0000992D0000}"/>
    <cellStyle name="Normal 3 3 2 2 4 5" xfId="12867" xr:uid="{00000000-0005-0000-0000-00009A2D0000}"/>
    <cellStyle name="Normal 3 3 2 2 4 6" xfId="12868" xr:uid="{00000000-0005-0000-0000-00009B2D0000}"/>
    <cellStyle name="Normal 3 3 2 2 4 6 2" xfId="26309" xr:uid="{FA1F939A-C39A-44F0-855F-C49F1303E4F4}"/>
    <cellStyle name="Normal 3 3 2 2 4 6 2 2" xfId="41272" xr:uid="{F1CBD446-CA46-413A-BAF4-59E32E2B4F59}"/>
    <cellStyle name="Normal 3 3 2 2 4 6 3" xfId="33677" xr:uid="{9CA0D5B0-AE09-4447-BE28-F1AC43C7AC5F}"/>
    <cellStyle name="Normal 3 3 2 2 4 7" xfId="12869" xr:uid="{00000000-0005-0000-0000-00009C2D0000}"/>
    <cellStyle name="Normal 3 3 2 2 4 7 2" xfId="26310" xr:uid="{DEEC6419-944C-47E1-B5CA-989DBD7129C8}"/>
    <cellStyle name="Normal 3 3 2 2 4 7 2 2" xfId="41273" xr:uid="{05DE4627-D422-4B01-8907-6B6B21FD8CB9}"/>
    <cellStyle name="Normal 3 3 2 2 4 7 3" xfId="33678" xr:uid="{6C15B27B-4430-4FDE-8079-BC69867040CB}"/>
    <cellStyle name="Normal 3 3 2 2 4 8" xfId="12870" xr:uid="{00000000-0005-0000-0000-00009D2D0000}"/>
    <cellStyle name="Normal 3 3 2 2 5" xfId="12871" xr:uid="{00000000-0005-0000-0000-00009E2D0000}"/>
    <cellStyle name="Normal 3 3 2 2 5 2" xfId="12872" xr:uid="{00000000-0005-0000-0000-00009F2D0000}"/>
    <cellStyle name="Normal 3 3 2 2 5 2 2" xfId="12873" xr:uid="{00000000-0005-0000-0000-0000A02D0000}"/>
    <cellStyle name="Normal 3 3 2 2 5 2 3" xfId="12874" xr:uid="{00000000-0005-0000-0000-0000A12D0000}"/>
    <cellStyle name="Normal 3 3 2 2 5 2 3 2" xfId="26311" xr:uid="{B6B071D4-E549-4304-AB76-E5316FB0AF67}"/>
    <cellStyle name="Normal 3 3 2 2 5 2 3 2 2" xfId="41274" xr:uid="{05DD3B8A-7EDE-4826-8727-A9147FA50CE8}"/>
    <cellStyle name="Normal 3 3 2 2 5 2 3 3" xfId="33679" xr:uid="{EEB13D26-CBA5-422D-9BF5-D25619195849}"/>
    <cellStyle name="Normal 3 3 2 2 5 2 4" xfId="12875" xr:uid="{00000000-0005-0000-0000-0000A22D0000}"/>
    <cellStyle name="Normal 3 3 2 2 5 3" xfId="12876" xr:uid="{00000000-0005-0000-0000-0000A32D0000}"/>
    <cellStyle name="Normal 3 3 2 2 5 4" xfId="12877" xr:uid="{00000000-0005-0000-0000-0000A42D0000}"/>
    <cellStyle name="Normal 3 3 2 2 5 4 2" xfId="26312" xr:uid="{21EF6721-860E-408D-BD94-51A53D88BCCF}"/>
    <cellStyle name="Normal 3 3 2 2 5 4 2 2" xfId="41275" xr:uid="{5AC0B1B5-08D7-4B67-8EFD-72A9568377CA}"/>
    <cellStyle name="Normal 3 3 2 2 5 4 3" xfId="33680" xr:uid="{B55A79D4-1AEE-4B7F-8EDF-1CB4B2208EF4}"/>
    <cellStyle name="Normal 3 3 2 2 5 5" xfId="12878" xr:uid="{00000000-0005-0000-0000-0000A52D0000}"/>
    <cellStyle name="Normal 3 3 2 2 5 5 2" xfId="26313" xr:uid="{DB4161D9-D8E0-4F19-B07F-4E86B8F3A73E}"/>
    <cellStyle name="Normal 3 3 2 2 5 5 2 2" xfId="41276" xr:uid="{4C298D4F-0E44-409B-AB02-3E45F104E5B4}"/>
    <cellStyle name="Normal 3 3 2 2 5 5 3" xfId="33681" xr:uid="{3F82269B-3436-440C-889A-9D3566C2E313}"/>
    <cellStyle name="Normal 3 3 2 2 5 6" xfId="12879" xr:uid="{00000000-0005-0000-0000-0000A62D0000}"/>
    <cellStyle name="Normal 3 3 2 2 6" xfId="12880" xr:uid="{00000000-0005-0000-0000-0000A72D0000}"/>
    <cellStyle name="Normal 3 3 2 2 6 2" xfId="12881" xr:uid="{00000000-0005-0000-0000-0000A82D0000}"/>
    <cellStyle name="Normal 3 3 2 2 6 2 2" xfId="12882" xr:uid="{00000000-0005-0000-0000-0000A92D0000}"/>
    <cellStyle name="Normal 3 3 2 2 6 2 3" xfId="12883" xr:uid="{00000000-0005-0000-0000-0000AA2D0000}"/>
    <cellStyle name="Normal 3 3 2 2 6 3" xfId="12884" xr:uid="{00000000-0005-0000-0000-0000AB2D0000}"/>
    <cellStyle name="Normal 3 3 2 2 6 4" xfId="12885" xr:uid="{00000000-0005-0000-0000-0000AC2D0000}"/>
    <cellStyle name="Normal 3 3 2 2 6 4 2" xfId="26314" xr:uid="{FDCD4DA0-8770-4D34-828E-71FC14C5F666}"/>
    <cellStyle name="Normal 3 3 2 2 6 4 2 2" xfId="41277" xr:uid="{B14AAA05-6BE8-46EF-8660-A9686BABDA6C}"/>
    <cellStyle name="Normal 3 3 2 2 6 4 3" xfId="33682" xr:uid="{58BEA452-151C-487D-B8A7-24A7D1397179}"/>
    <cellStyle name="Normal 3 3 2 2 6 5" xfId="12886" xr:uid="{00000000-0005-0000-0000-0000AD2D0000}"/>
    <cellStyle name="Normal 3 3 2 2 6 5 2" xfId="26315" xr:uid="{327499BD-CC5B-4191-9B66-ED2EEA4965CF}"/>
    <cellStyle name="Normal 3 3 2 2 6 5 2 2" xfId="41278" xr:uid="{5A57B365-1B29-4D9C-A39E-2ED23ACC8C38}"/>
    <cellStyle name="Normal 3 3 2 2 6 5 3" xfId="33683" xr:uid="{A9C13D21-8EA0-4D0C-B582-239478705581}"/>
    <cellStyle name="Normal 3 3 2 2 6 6" xfId="12887" xr:uid="{00000000-0005-0000-0000-0000AE2D0000}"/>
    <cellStyle name="Normal 3 3 2 2 7" xfId="12888" xr:uid="{00000000-0005-0000-0000-0000AF2D0000}"/>
    <cellStyle name="Normal 3 3 2 2 7 2" xfId="12889" xr:uid="{00000000-0005-0000-0000-0000B02D0000}"/>
    <cellStyle name="Normal 3 3 2 2 7 3" xfId="12890" xr:uid="{00000000-0005-0000-0000-0000B12D0000}"/>
    <cellStyle name="Normal 3 3 2 2 8" xfId="12891" xr:uid="{00000000-0005-0000-0000-0000B22D0000}"/>
    <cellStyle name="Normal 3 3 2 2 9" xfId="12892" xr:uid="{00000000-0005-0000-0000-0000B32D0000}"/>
    <cellStyle name="Normal 3 3 2 2 9 2" xfId="26316" xr:uid="{398492DE-87AE-443E-B94E-225BE2681372}"/>
    <cellStyle name="Normal 3 3 2 2 9 2 2" xfId="41279" xr:uid="{588967C0-6775-40B9-94C7-CCE3DAB950BA}"/>
    <cellStyle name="Normal 3 3 2 2 9 3" xfId="33684" xr:uid="{94EEB5AF-8BD2-420A-8079-D0AEF9917FD0}"/>
    <cellStyle name="Normal 3 3 2 3" xfId="12893" xr:uid="{00000000-0005-0000-0000-0000B42D0000}"/>
    <cellStyle name="Normal 3 3 2 3 10" xfId="12894" xr:uid="{00000000-0005-0000-0000-0000B52D0000}"/>
    <cellStyle name="Normal 3 3 2 3 2" xfId="12895" xr:uid="{00000000-0005-0000-0000-0000B62D0000}"/>
    <cellStyle name="Normal 3 3 2 3 2 2" xfId="12896" xr:uid="{00000000-0005-0000-0000-0000B72D0000}"/>
    <cellStyle name="Normal 3 3 2 3 2 2 2" xfId="12897" xr:uid="{00000000-0005-0000-0000-0000B82D0000}"/>
    <cellStyle name="Normal 3 3 2 3 2 2 2 2" xfId="12898" xr:uid="{00000000-0005-0000-0000-0000B92D0000}"/>
    <cellStyle name="Normal 3 3 2 3 2 2 2 2 2" xfId="12899" xr:uid="{00000000-0005-0000-0000-0000BA2D0000}"/>
    <cellStyle name="Normal 3 3 2 3 2 2 2 2 3" xfId="12900" xr:uid="{00000000-0005-0000-0000-0000BB2D0000}"/>
    <cellStyle name="Normal 3 3 2 3 2 2 2 3" xfId="12901" xr:uid="{00000000-0005-0000-0000-0000BC2D0000}"/>
    <cellStyle name="Normal 3 3 2 3 2 2 2 4" xfId="12902" xr:uid="{00000000-0005-0000-0000-0000BD2D0000}"/>
    <cellStyle name="Normal 3 3 2 3 2 2 2 4 2" xfId="26317" xr:uid="{7DA54141-AF82-402E-9BAC-7DE8F0EC31C3}"/>
    <cellStyle name="Normal 3 3 2 3 2 2 2 4 2 2" xfId="41280" xr:uid="{61AA8098-F798-4FCC-A969-724691408E54}"/>
    <cellStyle name="Normal 3 3 2 3 2 2 2 4 3" xfId="33685" xr:uid="{972A5AD1-6D90-477A-8B00-BCF7AC8B7A5B}"/>
    <cellStyle name="Normal 3 3 2 3 2 2 2 5" xfId="12903" xr:uid="{00000000-0005-0000-0000-0000BE2D0000}"/>
    <cellStyle name="Normal 3 3 2 3 2 2 2 5 2" xfId="26318" xr:uid="{A9EBCABA-85A1-488D-83F0-1BAD27776EF2}"/>
    <cellStyle name="Normal 3 3 2 3 2 2 2 5 2 2" xfId="41281" xr:uid="{7E4F80DB-0350-4D3C-A240-84DABBA9A85F}"/>
    <cellStyle name="Normal 3 3 2 3 2 2 2 5 3" xfId="33686" xr:uid="{6EE4B845-95AE-4923-B460-D4A2539F548D}"/>
    <cellStyle name="Normal 3 3 2 3 2 2 2 6" xfId="12904" xr:uid="{00000000-0005-0000-0000-0000BF2D0000}"/>
    <cellStyle name="Normal 3 3 2 3 2 2 3" xfId="12905" xr:uid="{00000000-0005-0000-0000-0000C02D0000}"/>
    <cellStyle name="Normal 3 3 2 3 2 2 3 2" xfId="12906" xr:uid="{00000000-0005-0000-0000-0000C12D0000}"/>
    <cellStyle name="Normal 3 3 2 3 2 2 3 2 2" xfId="12907" xr:uid="{00000000-0005-0000-0000-0000C22D0000}"/>
    <cellStyle name="Normal 3 3 2 3 2 2 3 2 3" xfId="12908" xr:uid="{00000000-0005-0000-0000-0000C32D0000}"/>
    <cellStyle name="Normal 3 3 2 3 2 2 3 3" xfId="12909" xr:uid="{00000000-0005-0000-0000-0000C42D0000}"/>
    <cellStyle name="Normal 3 3 2 3 2 2 3 3 2" xfId="12910" xr:uid="{00000000-0005-0000-0000-0000C52D0000}"/>
    <cellStyle name="Normal 3 3 2 3 2 2 3 3 3" xfId="26319" xr:uid="{288D4152-0688-4127-BFD9-8A309F7C6019}"/>
    <cellStyle name="Normal 3 3 2 3 2 2 3 3 3 2" xfId="41282" xr:uid="{3F7197AD-9236-4052-B005-5441D32E76DC}"/>
    <cellStyle name="Normal 3 3 2 3 2 2 3 3 4" xfId="33687" xr:uid="{EDB56F0D-1F05-4D3C-B0A6-CF44EC3B0C7B}"/>
    <cellStyle name="Normal 3 3 2 3 2 2 3 4" xfId="12911" xr:uid="{00000000-0005-0000-0000-0000C62D0000}"/>
    <cellStyle name="Normal 3 3 2 3 2 2 4" xfId="12912" xr:uid="{00000000-0005-0000-0000-0000C72D0000}"/>
    <cellStyle name="Normal 3 3 2 3 2 2 4 2" xfId="12913" xr:uid="{00000000-0005-0000-0000-0000C82D0000}"/>
    <cellStyle name="Normal 3 3 2 3 2 2 4 3" xfId="12914" xr:uid="{00000000-0005-0000-0000-0000C92D0000}"/>
    <cellStyle name="Normal 3 3 2 3 2 2 5" xfId="12915" xr:uid="{00000000-0005-0000-0000-0000CA2D0000}"/>
    <cellStyle name="Normal 3 3 2 3 2 2 6" xfId="12916" xr:uid="{00000000-0005-0000-0000-0000CB2D0000}"/>
    <cellStyle name="Normal 3 3 2 3 2 2 6 2" xfId="26320" xr:uid="{5C5B15A8-21F6-4B8C-BE39-D1D4AE6DC19C}"/>
    <cellStyle name="Normal 3 3 2 3 2 2 6 2 2" xfId="41283" xr:uid="{84987782-1C12-42B7-BEF8-AC8DAB4C19FF}"/>
    <cellStyle name="Normal 3 3 2 3 2 2 6 3" xfId="33688" xr:uid="{853DEA8E-6FA4-403E-A443-0DCC4E5417C3}"/>
    <cellStyle name="Normal 3 3 2 3 2 2 7" xfId="12917" xr:uid="{00000000-0005-0000-0000-0000CC2D0000}"/>
    <cellStyle name="Normal 3 3 2 3 2 2 7 2" xfId="26321" xr:uid="{6AC74D18-1EE9-4B9E-8968-5D0C5116ED7B}"/>
    <cellStyle name="Normal 3 3 2 3 2 2 7 2 2" xfId="41284" xr:uid="{519B07FC-B53F-4653-9260-D3E3450ADA08}"/>
    <cellStyle name="Normal 3 3 2 3 2 2 7 3" xfId="33689" xr:uid="{3F3DE4C0-10AE-41D2-8B54-67F1B51D95EE}"/>
    <cellStyle name="Normal 3 3 2 3 2 2 8" xfId="12918" xr:uid="{00000000-0005-0000-0000-0000CD2D0000}"/>
    <cellStyle name="Normal 3 3 2 3 2 3" xfId="12919" xr:uid="{00000000-0005-0000-0000-0000CE2D0000}"/>
    <cellStyle name="Normal 3 3 2 3 2 3 2" xfId="12920" xr:uid="{00000000-0005-0000-0000-0000CF2D0000}"/>
    <cellStyle name="Normal 3 3 2 3 2 3 2 2" xfId="12921" xr:uid="{00000000-0005-0000-0000-0000D02D0000}"/>
    <cellStyle name="Normal 3 3 2 3 2 3 2 3" xfId="12922" xr:uid="{00000000-0005-0000-0000-0000D12D0000}"/>
    <cellStyle name="Normal 3 3 2 3 2 3 3" xfId="12923" xr:uid="{00000000-0005-0000-0000-0000D22D0000}"/>
    <cellStyle name="Normal 3 3 2 3 2 3 4" xfId="12924" xr:uid="{00000000-0005-0000-0000-0000D32D0000}"/>
    <cellStyle name="Normal 3 3 2 3 2 3 4 2" xfId="26322" xr:uid="{759EFA9C-872B-4296-9985-3F790D9C052D}"/>
    <cellStyle name="Normal 3 3 2 3 2 3 4 2 2" xfId="41285" xr:uid="{36076AB5-E7E7-4837-982A-247DAB61D6A8}"/>
    <cellStyle name="Normal 3 3 2 3 2 3 4 3" xfId="33690" xr:uid="{AE1AB8F9-FA6F-4DCA-8EF9-3D1BE8598BA3}"/>
    <cellStyle name="Normal 3 3 2 3 2 3 5" xfId="12925" xr:uid="{00000000-0005-0000-0000-0000D42D0000}"/>
    <cellStyle name="Normal 3 3 2 3 2 3 5 2" xfId="26323" xr:uid="{5EFCD341-2CF9-4B11-B51A-F5B4349B0D00}"/>
    <cellStyle name="Normal 3 3 2 3 2 3 5 2 2" xfId="41286" xr:uid="{042C8FDD-FC7C-4E25-B1A6-298853401FA0}"/>
    <cellStyle name="Normal 3 3 2 3 2 3 5 3" xfId="33691" xr:uid="{C4B7ECF7-A651-41AA-83D6-D3B374C08E65}"/>
    <cellStyle name="Normal 3 3 2 3 2 3 6" xfId="12926" xr:uid="{00000000-0005-0000-0000-0000D52D0000}"/>
    <cellStyle name="Normal 3 3 2 3 2 4" xfId="12927" xr:uid="{00000000-0005-0000-0000-0000D62D0000}"/>
    <cellStyle name="Normal 3 3 2 3 2 4 2" xfId="12928" xr:uid="{00000000-0005-0000-0000-0000D72D0000}"/>
    <cellStyle name="Normal 3 3 2 3 2 4 2 2" xfId="12929" xr:uid="{00000000-0005-0000-0000-0000D82D0000}"/>
    <cellStyle name="Normal 3 3 2 3 2 4 2 3" xfId="12930" xr:uid="{00000000-0005-0000-0000-0000D92D0000}"/>
    <cellStyle name="Normal 3 3 2 3 2 4 3" xfId="12931" xr:uid="{00000000-0005-0000-0000-0000DA2D0000}"/>
    <cellStyle name="Normal 3 3 2 3 2 4 3 2" xfId="12932" xr:uid="{00000000-0005-0000-0000-0000DB2D0000}"/>
    <cellStyle name="Normal 3 3 2 3 2 4 3 3" xfId="26324" xr:uid="{52F2FADD-9158-4B31-B033-0E5AB0E532D2}"/>
    <cellStyle name="Normal 3 3 2 3 2 4 3 3 2" xfId="41287" xr:uid="{71024CFB-37A0-4B90-AFF6-0AC5C39C4E93}"/>
    <cellStyle name="Normal 3 3 2 3 2 4 3 4" xfId="33692" xr:uid="{F69BE9A7-A904-485F-A9A2-D655E8141A22}"/>
    <cellStyle name="Normal 3 3 2 3 2 4 4" xfId="12933" xr:uid="{00000000-0005-0000-0000-0000DC2D0000}"/>
    <cellStyle name="Normal 3 3 2 3 2 5" xfId="12934" xr:uid="{00000000-0005-0000-0000-0000DD2D0000}"/>
    <cellStyle name="Normal 3 3 2 3 2 5 2" xfId="12935" xr:uid="{00000000-0005-0000-0000-0000DE2D0000}"/>
    <cellStyle name="Normal 3 3 2 3 2 5 3" xfId="12936" xr:uid="{00000000-0005-0000-0000-0000DF2D0000}"/>
    <cellStyle name="Normal 3 3 2 3 2 6" xfId="12937" xr:uid="{00000000-0005-0000-0000-0000E02D0000}"/>
    <cellStyle name="Normal 3 3 2 3 2 7" xfId="12938" xr:uid="{00000000-0005-0000-0000-0000E12D0000}"/>
    <cellStyle name="Normal 3 3 2 3 2 7 2" xfId="26325" xr:uid="{68877A1B-D0AD-4E42-B7CC-5B3C8B629C6C}"/>
    <cellStyle name="Normal 3 3 2 3 2 7 2 2" xfId="41288" xr:uid="{EF7EE036-9CEC-4508-857E-691F4C265B4F}"/>
    <cellStyle name="Normal 3 3 2 3 2 7 3" xfId="33693" xr:uid="{ACC1A4D7-9531-4178-8AC5-9F01B66F0CD8}"/>
    <cellStyle name="Normal 3 3 2 3 2 8" xfId="12939" xr:uid="{00000000-0005-0000-0000-0000E22D0000}"/>
    <cellStyle name="Normal 3 3 2 3 2 8 2" xfId="26326" xr:uid="{54146F4E-E9AF-4397-B1DA-5F869B3D84A1}"/>
    <cellStyle name="Normal 3 3 2 3 2 8 2 2" xfId="41289" xr:uid="{5F727A3E-C17B-4CC5-A2E5-FAE69A2DAC7F}"/>
    <cellStyle name="Normal 3 3 2 3 2 8 3" xfId="33694" xr:uid="{42570FD8-F773-40FC-BB2A-5AFCE4AFDA98}"/>
    <cellStyle name="Normal 3 3 2 3 2 9" xfId="12940" xr:uid="{00000000-0005-0000-0000-0000E32D0000}"/>
    <cellStyle name="Normal 3 3 2 3 3" xfId="12941" xr:uid="{00000000-0005-0000-0000-0000E42D0000}"/>
    <cellStyle name="Normal 3 3 2 3 3 2" xfId="12942" xr:uid="{00000000-0005-0000-0000-0000E52D0000}"/>
    <cellStyle name="Normal 3 3 2 3 3 2 2" xfId="12943" xr:uid="{00000000-0005-0000-0000-0000E62D0000}"/>
    <cellStyle name="Normal 3 3 2 3 3 2 2 2" xfId="12944" xr:uid="{00000000-0005-0000-0000-0000E72D0000}"/>
    <cellStyle name="Normal 3 3 2 3 3 2 2 3" xfId="12945" xr:uid="{00000000-0005-0000-0000-0000E82D0000}"/>
    <cellStyle name="Normal 3 3 2 3 3 2 2 3 2" xfId="26327" xr:uid="{8A61D4F4-0DCC-476A-B313-85C845B84DF7}"/>
    <cellStyle name="Normal 3 3 2 3 3 2 2 3 2 2" xfId="41290" xr:uid="{DC69F796-89E7-4535-9023-C98FF055B43C}"/>
    <cellStyle name="Normal 3 3 2 3 3 2 2 3 3" xfId="33695" xr:uid="{07D0FD30-E40D-4E0B-A236-55DA2E9EDF51}"/>
    <cellStyle name="Normal 3 3 2 3 3 2 2 4" xfId="12946" xr:uid="{00000000-0005-0000-0000-0000E92D0000}"/>
    <cellStyle name="Normal 3 3 2 3 3 2 3" xfId="12947" xr:uid="{00000000-0005-0000-0000-0000EA2D0000}"/>
    <cellStyle name="Normal 3 3 2 3 3 2 4" xfId="12948" xr:uid="{00000000-0005-0000-0000-0000EB2D0000}"/>
    <cellStyle name="Normal 3 3 2 3 3 2 4 2" xfId="26328" xr:uid="{97B18E43-F55E-4DB5-88D7-994404160EEF}"/>
    <cellStyle name="Normal 3 3 2 3 3 2 4 2 2" xfId="41291" xr:uid="{30832993-3CDD-4065-81F5-E72565004F63}"/>
    <cellStyle name="Normal 3 3 2 3 3 2 4 3" xfId="33696" xr:uid="{0DC84F71-8A2C-46FB-9E3A-32C5B72686FA}"/>
    <cellStyle name="Normal 3 3 2 3 3 2 5" xfId="12949" xr:uid="{00000000-0005-0000-0000-0000EC2D0000}"/>
    <cellStyle name="Normal 3 3 2 3 3 2 5 2" xfId="26329" xr:uid="{72D58F2E-02A7-4178-9A3D-01017C5FB531}"/>
    <cellStyle name="Normal 3 3 2 3 3 2 5 2 2" xfId="41292" xr:uid="{D0E50E6C-7726-4E30-ACDA-7512611253F3}"/>
    <cellStyle name="Normal 3 3 2 3 3 2 5 3" xfId="33697" xr:uid="{D2C689CD-EAFD-4408-A5CE-05DB23B8D400}"/>
    <cellStyle name="Normal 3 3 2 3 3 2 6" xfId="12950" xr:uid="{00000000-0005-0000-0000-0000ED2D0000}"/>
    <cellStyle name="Normal 3 3 2 3 3 3" xfId="12951" xr:uid="{00000000-0005-0000-0000-0000EE2D0000}"/>
    <cellStyle name="Normal 3 3 2 3 3 3 2" xfId="12952" xr:uid="{00000000-0005-0000-0000-0000EF2D0000}"/>
    <cellStyle name="Normal 3 3 2 3 3 3 2 2" xfId="12953" xr:uid="{00000000-0005-0000-0000-0000F02D0000}"/>
    <cellStyle name="Normal 3 3 2 3 3 3 2 3" xfId="12954" xr:uid="{00000000-0005-0000-0000-0000F12D0000}"/>
    <cellStyle name="Normal 3 3 2 3 3 3 3" xfId="12955" xr:uid="{00000000-0005-0000-0000-0000F22D0000}"/>
    <cellStyle name="Normal 3 3 2 3 3 3 4" xfId="12956" xr:uid="{00000000-0005-0000-0000-0000F32D0000}"/>
    <cellStyle name="Normal 3 3 2 3 3 3 4 2" xfId="26330" xr:uid="{1D6BECC7-7133-4ABD-AF01-38DA40DF7C8A}"/>
    <cellStyle name="Normal 3 3 2 3 3 3 4 2 2" xfId="41293" xr:uid="{A7FBAA9C-BC99-4EC6-AB64-3D5709F1968F}"/>
    <cellStyle name="Normal 3 3 2 3 3 3 4 3" xfId="33698" xr:uid="{0B038273-048B-4CD8-BA5C-9CBE20C0E40F}"/>
    <cellStyle name="Normal 3 3 2 3 3 3 5" xfId="12957" xr:uid="{00000000-0005-0000-0000-0000F42D0000}"/>
    <cellStyle name="Normal 3 3 2 3 3 3 5 2" xfId="26331" xr:uid="{E1987686-B868-4D07-B7F2-0A79E41AF0B5}"/>
    <cellStyle name="Normal 3 3 2 3 3 3 5 2 2" xfId="41294" xr:uid="{6C4FF443-FD78-4DB7-B947-24E542F749EC}"/>
    <cellStyle name="Normal 3 3 2 3 3 3 5 3" xfId="33699" xr:uid="{D2B651DC-A600-4AAE-842E-6E269419BBD3}"/>
    <cellStyle name="Normal 3 3 2 3 3 3 6" xfId="12958" xr:uid="{00000000-0005-0000-0000-0000F52D0000}"/>
    <cellStyle name="Normal 3 3 2 3 3 4" xfId="12959" xr:uid="{00000000-0005-0000-0000-0000F62D0000}"/>
    <cellStyle name="Normal 3 3 2 3 3 4 2" xfId="12960" xr:uid="{00000000-0005-0000-0000-0000F72D0000}"/>
    <cellStyle name="Normal 3 3 2 3 3 4 3" xfId="12961" xr:uid="{00000000-0005-0000-0000-0000F82D0000}"/>
    <cellStyle name="Normal 3 3 2 3 3 5" xfId="12962" xr:uid="{00000000-0005-0000-0000-0000F92D0000}"/>
    <cellStyle name="Normal 3 3 2 3 3 6" xfId="12963" xr:uid="{00000000-0005-0000-0000-0000FA2D0000}"/>
    <cellStyle name="Normal 3 3 2 3 3 6 2" xfId="26332" xr:uid="{9CDF03DB-89C6-4F18-9FE6-87DE91159C92}"/>
    <cellStyle name="Normal 3 3 2 3 3 6 2 2" xfId="41295" xr:uid="{5BD529CF-57A4-496D-A0BD-281A8EA5D3EC}"/>
    <cellStyle name="Normal 3 3 2 3 3 6 3" xfId="33700" xr:uid="{85B0DA2C-548D-4595-85CE-4DC67490FE07}"/>
    <cellStyle name="Normal 3 3 2 3 3 7" xfId="12964" xr:uid="{00000000-0005-0000-0000-0000FB2D0000}"/>
    <cellStyle name="Normal 3 3 2 3 3 7 2" xfId="26333" xr:uid="{4FED3D0D-F37F-472F-9C5D-B7BB2FE37755}"/>
    <cellStyle name="Normal 3 3 2 3 3 7 2 2" xfId="41296" xr:uid="{C0D7FEBC-1582-434E-B8E1-ABF0BA4B4384}"/>
    <cellStyle name="Normal 3 3 2 3 3 7 3" xfId="33701" xr:uid="{6893EBD5-61DA-4FE2-8EDF-1B0E2DA51DB4}"/>
    <cellStyle name="Normal 3 3 2 3 3 8" xfId="12965" xr:uid="{00000000-0005-0000-0000-0000FC2D0000}"/>
    <cellStyle name="Normal 3 3 2 3 4" xfId="12966" xr:uid="{00000000-0005-0000-0000-0000FD2D0000}"/>
    <cellStyle name="Normal 3 3 2 3 4 2" xfId="12967" xr:uid="{00000000-0005-0000-0000-0000FE2D0000}"/>
    <cellStyle name="Normal 3 3 2 3 4 2 2" xfId="12968" xr:uid="{00000000-0005-0000-0000-0000FF2D0000}"/>
    <cellStyle name="Normal 3 3 2 3 4 2 3" xfId="12969" xr:uid="{00000000-0005-0000-0000-0000002E0000}"/>
    <cellStyle name="Normal 3 3 2 3 4 2 3 2" xfId="26334" xr:uid="{75E7B7C7-C000-4080-A370-BDD50AB01951}"/>
    <cellStyle name="Normal 3 3 2 3 4 2 3 2 2" xfId="41297" xr:uid="{3F1498D9-DF75-4CC6-B228-9D3A84737C73}"/>
    <cellStyle name="Normal 3 3 2 3 4 2 3 3" xfId="33702" xr:uid="{D99C1757-E347-43BC-AEB6-0D534C99999E}"/>
    <cellStyle name="Normal 3 3 2 3 4 2 4" xfId="12970" xr:uid="{00000000-0005-0000-0000-0000012E0000}"/>
    <cellStyle name="Normal 3 3 2 3 4 3" xfId="12971" xr:uid="{00000000-0005-0000-0000-0000022E0000}"/>
    <cellStyle name="Normal 3 3 2 3 4 4" xfId="12972" xr:uid="{00000000-0005-0000-0000-0000032E0000}"/>
    <cellStyle name="Normal 3 3 2 3 4 4 2" xfId="26335" xr:uid="{81B68A4A-8BB8-431F-8E31-2A4C20632974}"/>
    <cellStyle name="Normal 3 3 2 3 4 4 2 2" xfId="41298" xr:uid="{BF16B251-CAAD-4D43-AFEE-843B72837060}"/>
    <cellStyle name="Normal 3 3 2 3 4 4 3" xfId="33703" xr:uid="{7352B3A9-A647-4B8A-A723-074261A39D62}"/>
    <cellStyle name="Normal 3 3 2 3 4 5" xfId="12973" xr:uid="{00000000-0005-0000-0000-0000042E0000}"/>
    <cellStyle name="Normal 3 3 2 3 4 5 2" xfId="26336" xr:uid="{D57DE68C-94C6-4DEF-AD64-E3407E975E6D}"/>
    <cellStyle name="Normal 3 3 2 3 4 5 2 2" xfId="41299" xr:uid="{7AB3F968-78BD-4502-87D4-4FE1FCA3E7CC}"/>
    <cellStyle name="Normal 3 3 2 3 4 5 3" xfId="33704" xr:uid="{BC963BE8-3F9B-48FE-A8DB-BCEAAA9A550D}"/>
    <cellStyle name="Normal 3 3 2 3 4 6" xfId="12974" xr:uid="{00000000-0005-0000-0000-0000052E0000}"/>
    <cellStyle name="Normal 3 3 2 3 5" xfId="12975" xr:uid="{00000000-0005-0000-0000-0000062E0000}"/>
    <cellStyle name="Normal 3 3 2 3 5 2" xfId="12976" xr:uid="{00000000-0005-0000-0000-0000072E0000}"/>
    <cellStyle name="Normal 3 3 2 3 5 2 2" xfId="12977" xr:uid="{00000000-0005-0000-0000-0000082E0000}"/>
    <cellStyle name="Normal 3 3 2 3 5 2 3" xfId="12978" xr:uid="{00000000-0005-0000-0000-0000092E0000}"/>
    <cellStyle name="Normal 3 3 2 3 5 3" xfId="12979" xr:uid="{00000000-0005-0000-0000-00000A2E0000}"/>
    <cellStyle name="Normal 3 3 2 3 5 4" xfId="12980" xr:uid="{00000000-0005-0000-0000-00000B2E0000}"/>
    <cellStyle name="Normal 3 3 2 3 5 4 2" xfId="26337" xr:uid="{356FF8D6-5D10-4392-A55B-88619CAFBDDE}"/>
    <cellStyle name="Normal 3 3 2 3 5 4 2 2" xfId="41300" xr:uid="{2D16BB76-1F8F-4897-9DFD-4AA50BA9D87A}"/>
    <cellStyle name="Normal 3 3 2 3 5 4 3" xfId="33705" xr:uid="{5071BA76-13A8-4DD7-AD78-A994611E8AB4}"/>
    <cellStyle name="Normal 3 3 2 3 5 5" xfId="12981" xr:uid="{00000000-0005-0000-0000-00000C2E0000}"/>
    <cellStyle name="Normal 3 3 2 3 5 5 2" xfId="26338" xr:uid="{53CA62D9-C370-4165-A6B6-56E9C0C2C5E0}"/>
    <cellStyle name="Normal 3 3 2 3 5 5 2 2" xfId="41301" xr:uid="{CA3D200D-43DF-4E15-AD69-7845F1FF4BB9}"/>
    <cellStyle name="Normal 3 3 2 3 5 5 3" xfId="33706" xr:uid="{AA09701D-68E8-4ED8-B539-21984D5116DB}"/>
    <cellStyle name="Normal 3 3 2 3 5 6" xfId="12982" xr:uid="{00000000-0005-0000-0000-00000D2E0000}"/>
    <cellStyle name="Normal 3 3 2 3 6" xfId="12983" xr:uid="{00000000-0005-0000-0000-00000E2E0000}"/>
    <cellStyle name="Normal 3 3 2 3 6 2" xfId="12984" xr:uid="{00000000-0005-0000-0000-00000F2E0000}"/>
    <cellStyle name="Normal 3 3 2 3 6 3" xfId="12985" xr:uid="{00000000-0005-0000-0000-0000102E0000}"/>
    <cellStyle name="Normal 3 3 2 3 7" xfId="12986" xr:uid="{00000000-0005-0000-0000-0000112E0000}"/>
    <cellStyle name="Normal 3 3 2 3 8" xfId="12987" xr:uid="{00000000-0005-0000-0000-0000122E0000}"/>
    <cellStyle name="Normal 3 3 2 3 8 2" xfId="26339" xr:uid="{15EBEB05-0A81-4CD2-955F-CCA993525291}"/>
    <cellStyle name="Normal 3 3 2 3 8 2 2" xfId="41302" xr:uid="{C800F41A-5D45-41AB-B565-FD550DC8F6D1}"/>
    <cellStyle name="Normal 3 3 2 3 8 3" xfId="33707" xr:uid="{B681441D-982D-4143-9AFF-46A0CEAA857D}"/>
    <cellStyle name="Normal 3 3 2 3 9" xfId="12988" xr:uid="{00000000-0005-0000-0000-0000132E0000}"/>
    <cellStyle name="Normal 3 3 2 3 9 2" xfId="26340" xr:uid="{C7992CB1-0529-4084-8856-F952C7EF3856}"/>
    <cellStyle name="Normal 3 3 2 3 9 2 2" xfId="41303" xr:uid="{B807F8E6-8C5A-4E30-A0F6-DD62AD3805B0}"/>
    <cellStyle name="Normal 3 3 2 3 9 3" xfId="33708" xr:uid="{A2B65D8B-AD51-4013-972A-8C6A52B89012}"/>
    <cellStyle name="Normal 3 3 2 4" xfId="12989" xr:uid="{00000000-0005-0000-0000-0000142E0000}"/>
    <cellStyle name="Normal 3 3 2 4 2" xfId="12990" xr:uid="{00000000-0005-0000-0000-0000152E0000}"/>
    <cellStyle name="Normal 3 3 2 4 2 2" xfId="12991" xr:uid="{00000000-0005-0000-0000-0000162E0000}"/>
    <cellStyle name="Normal 3 3 2 4 2 2 2" xfId="12992" xr:uid="{00000000-0005-0000-0000-0000172E0000}"/>
    <cellStyle name="Normal 3 3 2 4 2 2 2 2" xfId="12993" xr:uid="{00000000-0005-0000-0000-0000182E0000}"/>
    <cellStyle name="Normal 3 3 2 4 2 2 2 3" xfId="12994" xr:uid="{00000000-0005-0000-0000-0000192E0000}"/>
    <cellStyle name="Normal 3 3 2 4 2 2 3" xfId="12995" xr:uid="{00000000-0005-0000-0000-00001A2E0000}"/>
    <cellStyle name="Normal 3 3 2 4 2 2 4" xfId="12996" xr:uid="{00000000-0005-0000-0000-00001B2E0000}"/>
    <cellStyle name="Normal 3 3 2 4 2 2 4 2" xfId="26341" xr:uid="{C1C2963E-9B4A-4E3E-9EC5-1C6F955B7942}"/>
    <cellStyle name="Normal 3 3 2 4 2 2 4 2 2" xfId="41304" xr:uid="{DB1ED00F-454B-4393-9F5A-FDE227493C9D}"/>
    <cellStyle name="Normal 3 3 2 4 2 2 4 3" xfId="33709" xr:uid="{31E71D7A-5437-422A-93C3-6493321BB7E4}"/>
    <cellStyle name="Normal 3 3 2 4 2 2 5" xfId="12997" xr:uid="{00000000-0005-0000-0000-00001C2E0000}"/>
    <cellStyle name="Normal 3 3 2 4 2 2 5 2" xfId="26342" xr:uid="{2F2162D8-A67B-4D51-963D-B9A1EDAD1184}"/>
    <cellStyle name="Normal 3 3 2 4 2 2 5 2 2" xfId="41305" xr:uid="{9C150DE4-BE0D-4243-AC90-2533FEDE326A}"/>
    <cellStyle name="Normal 3 3 2 4 2 2 5 3" xfId="33710" xr:uid="{AA41C4C6-F6EE-4913-BB1A-E8760F8E595B}"/>
    <cellStyle name="Normal 3 3 2 4 2 2 6" xfId="12998" xr:uid="{00000000-0005-0000-0000-00001D2E0000}"/>
    <cellStyle name="Normal 3 3 2 4 2 3" xfId="12999" xr:uid="{00000000-0005-0000-0000-00001E2E0000}"/>
    <cellStyle name="Normal 3 3 2 4 2 3 2" xfId="13000" xr:uid="{00000000-0005-0000-0000-00001F2E0000}"/>
    <cellStyle name="Normal 3 3 2 4 2 3 2 2" xfId="13001" xr:uid="{00000000-0005-0000-0000-0000202E0000}"/>
    <cellStyle name="Normal 3 3 2 4 2 3 2 3" xfId="13002" xr:uid="{00000000-0005-0000-0000-0000212E0000}"/>
    <cellStyle name="Normal 3 3 2 4 2 3 3" xfId="13003" xr:uid="{00000000-0005-0000-0000-0000222E0000}"/>
    <cellStyle name="Normal 3 3 2 4 2 3 3 2" xfId="13004" xr:uid="{00000000-0005-0000-0000-0000232E0000}"/>
    <cellStyle name="Normal 3 3 2 4 2 3 3 3" xfId="26343" xr:uid="{F87B0A9E-9812-46BC-8750-422D616177B9}"/>
    <cellStyle name="Normal 3 3 2 4 2 3 3 3 2" xfId="41306" xr:uid="{3CCDED7A-9E71-45FE-B6E8-8636AEB9BF4F}"/>
    <cellStyle name="Normal 3 3 2 4 2 3 3 4" xfId="33711" xr:uid="{C742DA41-C053-4116-BAC6-01A0814901BB}"/>
    <cellStyle name="Normal 3 3 2 4 2 3 4" xfId="13005" xr:uid="{00000000-0005-0000-0000-0000242E0000}"/>
    <cellStyle name="Normal 3 3 2 4 2 4" xfId="13006" xr:uid="{00000000-0005-0000-0000-0000252E0000}"/>
    <cellStyle name="Normal 3 3 2 4 2 4 2" xfId="13007" xr:uid="{00000000-0005-0000-0000-0000262E0000}"/>
    <cellStyle name="Normal 3 3 2 4 2 4 3" xfId="13008" xr:uid="{00000000-0005-0000-0000-0000272E0000}"/>
    <cellStyle name="Normal 3 3 2 4 2 5" xfId="13009" xr:uid="{00000000-0005-0000-0000-0000282E0000}"/>
    <cellStyle name="Normal 3 3 2 4 2 6" xfId="13010" xr:uid="{00000000-0005-0000-0000-0000292E0000}"/>
    <cellStyle name="Normal 3 3 2 4 2 6 2" xfId="26344" xr:uid="{2F79E8C0-E7A6-4579-9814-1007808C54B3}"/>
    <cellStyle name="Normal 3 3 2 4 2 6 2 2" xfId="41307" xr:uid="{DE277C0A-4CB6-4450-9AD1-19A8AEDD433B}"/>
    <cellStyle name="Normal 3 3 2 4 2 6 3" xfId="33712" xr:uid="{8569DD62-FCFD-4BC5-888C-A2CAC14931FC}"/>
    <cellStyle name="Normal 3 3 2 4 2 7" xfId="13011" xr:uid="{00000000-0005-0000-0000-00002A2E0000}"/>
    <cellStyle name="Normal 3 3 2 4 2 7 2" xfId="26345" xr:uid="{DAECF9E9-EE2B-469B-B9FD-C318A1A026C8}"/>
    <cellStyle name="Normal 3 3 2 4 2 7 2 2" xfId="41308" xr:uid="{EB0C331E-8989-4F6E-A292-45BA5019FE77}"/>
    <cellStyle name="Normal 3 3 2 4 2 7 3" xfId="33713" xr:uid="{1BBD5FE5-48DB-47C4-9781-4609EFAD95F5}"/>
    <cellStyle name="Normal 3 3 2 4 2 8" xfId="13012" xr:uid="{00000000-0005-0000-0000-00002B2E0000}"/>
    <cellStyle name="Normal 3 3 2 4 3" xfId="13013" xr:uid="{00000000-0005-0000-0000-00002C2E0000}"/>
    <cellStyle name="Normal 3 3 2 4 3 2" xfId="13014" xr:uid="{00000000-0005-0000-0000-00002D2E0000}"/>
    <cellStyle name="Normal 3 3 2 4 3 2 2" xfId="13015" xr:uid="{00000000-0005-0000-0000-00002E2E0000}"/>
    <cellStyle name="Normal 3 3 2 4 3 2 3" xfId="13016" xr:uid="{00000000-0005-0000-0000-00002F2E0000}"/>
    <cellStyle name="Normal 3 3 2 4 3 3" xfId="13017" xr:uid="{00000000-0005-0000-0000-0000302E0000}"/>
    <cellStyle name="Normal 3 3 2 4 3 4" xfId="13018" xr:uid="{00000000-0005-0000-0000-0000312E0000}"/>
    <cellStyle name="Normal 3 3 2 4 3 4 2" xfId="26346" xr:uid="{CC4F3029-D002-4403-9B1E-9116B65029F9}"/>
    <cellStyle name="Normal 3 3 2 4 3 4 2 2" xfId="41309" xr:uid="{85282590-D307-4039-BBA5-3C9462CEA96F}"/>
    <cellStyle name="Normal 3 3 2 4 3 4 3" xfId="33714" xr:uid="{63751FDA-9C0E-4CA1-9E20-705359782A63}"/>
    <cellStyle name="Normal 3 3 2 4 3 5" xfId="13019" xr:uid="{00000000-0005-0000-0000-0000322E0000}"/>
    <cellStyle name="Normal 3 3 2 4 3 5 2" xfId="26347" xr:uid="{3A43ECC7-8F80-4173-92DB-5288BA054E0C}"/>
    <cellStyle name="Normal 3 3 2 4 3 5 2 2" xfId="41310" xr:uid="{8D13F005-81CC-4F25-B093-69E88EF566BA}"/>
    <cellStyle name="Normal 3 3 2 4 3 5 3" xfId="33715" xr:uid="{D8DF8BF9-7A73-454F-98B7-C689BB748342}"/>
    <cellStyle name="Normal 3 3 2 4 3 6" xfId="13020" xr:uid="{00000000-0005-0000-0000-0000332E0000}"/>
    <cellStyle name="Normal 3 3 2 4 4" xfId="13021" xr:uid="{00000000-0005-0000-0000-0000342E0000}"/>
    <cellStyle name="Normal 3 3 2 4 4 2" xfId="13022" xr:uid="{00000000-0005-0000-0000-0000352E0000}"/>
    <cellStyle name="Normal 3 3 2 4 4 2 2" xfId="13023" xr:uid="{00000000-0005-0000-0000-0000362E0000}"/>
    <cellStyle name="Normal 3 3 2 4 4 2 3" xfId="13024" xr:uid="{00000000-0005-0000-0000-0000372E0000}"/>
    <cellStyle name="Normal 3 3 2 4 4 3" xfId="13025" xr:uid="{00000000-0005-0000-0000-0000382E0000}"/>
    <cellStyle name="Normal 3 3 2 4 4 3 2" xfId="13026" xr:uid="{00000000-0005-0000-0000-0000392E0000}"/>
    <cellStyle name="Normal 3 3 2 4 4 3 3" xfId="26348" xr:uid="{EA6FE4B8-2BDB-4536-B6A8-F85601992FAE}"/>
    <cellStyle name="Normal 3 3 2 4 4 3 3 2" xfId="41311" xr:uid="{06BE8F28-9678-41D2-BC6D-557D82807E87}"/>
    <cellStyle name="Normal 3 3 2 4 4 3 4" xfId="33716" xr:uid="{0202BA9A-4837-4C36-A8CA-770226F6E6DE}"/>
    <cellStyle name="Normal 3 3 2 4 4 4" xfId="13027" xr:uid="{00000000-0005-0000-0000-00003A2E0000}"/>
    <cellStyle name="Normal 3 3 2 4 5" xfId="13028" xr:uid="{00000000-0005-0000-0000-00003B2E0000}"/>
    <cellStyle name="Normal 3 3 2 4 5 2" xfId="13029" xr:uid="{00000000-0005-0000-0000-00003C2E0000}"/>
    <cellStyle name="Normal 3 3 2 4 5 3" xfId="13030" xr:uid="{00000000-0005-0000-0000-00003D2E0000}"/>
    <cellStyle name="Normal 3 3 2 4 6" xfId="13031" xr:uid="{00000000-0005-0000-0000-00003E2E0000}"/>
    <cellStyle name="Normal 3 3 2 4 7" xfId="13032" xr:uid="{00000000-0005-0000-0000-00003F2E0000}"/>
    <cellStyle name="Normal 3 3 2 4 7 2" xfId="26349" xr:uid="{243029D9-7857-4A72-B732-DF5A42DEC31E}"/>
    <cellStyle name="Normal 3 3 2 4 7 2 2" xfId="41312" xr:uid="{4E687D78-DABD-4E12-BAF6-A720EF7BDE9B}"/>
    <cellStyle name="Normal 3 3 2 4 7 3" xfId="33717" xr:uid="{F8160B79-8E09-4D38-8FFA-3A489BBA0059}"/>
    <cellStyle name="Normal 3 3 2 4 8" xfId="13033" xr:uid="{00000000-0005-0000-0000-0000402E0000}"/>
    <cellStyle name="Normal 3 3 2 4 8 2" xfId="26350" xr:uid="{CF4DFD63-9D58-48F6-82EC-29E58FE6BC88}"/>
    <cellStyle name="Normal 3 3 2 4 8 2 2" xfId="41313" xr:uid="{43A3A184-661E-4EB9-B212-98DCAE1C0E8F}"/>
    <cellStyle name="Normal 3 3 2 4 8 3" xfId="33718" xr:uid="{020ED82B-93E2-43E7-9FF6-90319341E945}"/>
    <cellStyle name="Normal 3 3 2 4 9" xfId="13034" xr:uid="{00000000-0005-0000-0000-0000412E0000}"/>
    <cellStyle name="Normal 3 3 2 5" xfId="13035" xr:uid="{00000000-0005-0000-0000-0000422E0000}"/>
    <cellStyle name="Normal 3 3 2 5 2" xfId="13036" xr:uid="{00000000-0005-0000-0000-0000432E0000}"/>
    <cellStyle name="Normal 3 3 2 5 2 2" xfId="13037" xr:uid="{00000000-0005-0000-0000-0000442E0000}"/>
    <cellStyle name="Normal 3 3 2 5 2 2 2" xfId="13038" xr:uid="{00000000-0005-0000-0000-0000452E0000}"/>
    <cellStyle name="Normal 3 3 2 5 2 2 3" xfId="13039" xr:uid="{00000000-0005-0000-0000-0000462E0000}"/>
    <cellStyle name="Normal 3 3 2 5 2 2 3 2" xfId="26351" xr:uid="{8BF7464C-FC48-4531-AF51-D5F6BA589247}"/>
    <cellStyle name="Normal 3 3 2 5 2 2 3 2 2" xfId="41314" xr:uid="{7DEF57A7-5A88-4C06-B8A9-DC7DAEFA3361}"/>
    <cellStyle name="Normal 3 3 2 5 2 2 3 3" xfId="33719" xr:uid="{10B00DB7-4FE8-43E7-A1AB-BDBB79397355}"/>
    <cellStyle name="Normal 3 3 2 5 2 2 4" xfId="13040" xr:uid="{00000000-0005-0000-0000-0000472E0000}"/>
    <cellStyle name="Normal 3 3 2 5 2 3" xfId="13041" xr:uid="{00000000-0005-0000-0000-0000482E0000}"/>
    <cellStyle name="Normal 3 3 2 5 2 4" xfId="13042" xr:uid="{00000000-0005-0000-0000-0000492E0000}"/>
    <cellStyle name="Normal 3 3 2 5 2 4 2" xfId="26352" xr:uid="{2FC42632-DAA4-4E1C-8398-5708D909A3FF}"/>
    <cellStyle name="Normal 3 3 2 5 2 4 2 2" xfId="41315" xr:uid="{EBBDE8E7-245C-46DD-8C5A-A9BF1D7F8E68}"/>
    <cellStyle name="Normal 3 3 2 5 2 4 3" xfId="33720" xr:uid="{F5BBDC0E-76B3-42C3-BA8F-D8EF893C5BC4}"/>
    <cellStyle name="Normal 3 3 2 5 2 5" xfId="13043" xr:uid="{00000000-0005-0000-0000-00004A2E0000}"/>
    <cellStyle name="Normal 3 3 2 5 2 5 2" xfId="26353" xr:uid="{1D7DC10F-B7A0-42D2-B7B2-3C07C82CC241}"/>
    <cellStyle name="Normal 3 3 2 5 2 5 2 2" xfId="41316" xr:uid="{9DEBD9A0-F903-4DA0-B250-4268A3CB9461}"/>
    <cellStyle name="Normal 3 3 2 5 2 5 3" xfId="33721" xr:uid="{5246D3EA-B071-48BA-A9B0-ED973B8A1DE8}"/>
    <cellStyle name="Normal 3 3 2 5 2 6" xfId="13044" xr:uid="{00000000-0005-0000-0000-00004B2E0000}"/>
    <cellStyle name="Normal 3 3 2 5 3" xfId="13045" xr:uid="{00000000-0005-0000-0000-00004C2E0000}"/>
    <cellStyle name="Normal 3 3 2 5 3 2" xfId="13046" xr:uid="{00000000-0005-0000-0000-00004D2E0000}"/>
    <cellStyle name="Normal 3 3 2 5 3 2 2" xfId="13047" xr:uid="{00000000-0005-0000-0000-00004E2E0000}"/>
    <cellStyle name="Normal 3 3 2 5 3 2 3" xfId="13048" xr:uid="{00000000-0005-0000-0000-00004F2E0000}"/>
    <cellStyle name="Normal 3 3 2 5 3 3" xfId="13049" xr:uid="{00000000-0005-0000-0000-0000502E0000}"/>
    <cellStyle name="Normal 3 3 2 5 3 4" xfId="13050" xr:uid="{00000000-0005-0000-0000-0000512E0000}"/>
    <cellStyle name="Normal 3 3 2 5 3 4 2" xfId="26354" xr:uid="{CD1E3C01-F31A-4558-B7CD-DA0790F791EE}"/>
    <cellStyle name="Normal 3 3 2 5 3 4 2 2" xfId="41317" xr:uid="{93E19958-5CE9-4510-992C-E0B04B0C20B3}"/>
    <cellStyle name="Normal 3 3 2 5 3 4 3" xfId="33722" xr:uid="{470770FC-32C1-4736-83CE-5254A03E1D9B}"/>
    <cellStyle name="Normal 3 3 2 5 3 5" xfId="13051" xr:uid="{00000000-0005-0000-0000-0000522E0000}"/>
    <cellStyle name="Normal 3 3 2 5 3 5 2" xfId="26355" xr:uid="{3695DBF0-8CB9-44D3-B276-5BF627F0DCAE}"/>
    <cellStyle name="Normal 3 3 2 5 3 5 2 2" xfId="41318" xr:uid="{15B22571-9384-4131-BF94-94F3CD056494}"/>
    <cellStyle name="Normal 3 3 2 5 3 5 3" xfId="33723" xr:uid="{B7FE1609-9070-4477-9CF7-FE0C02F1D480}"/>
    <cellStyle name="Normal 3 3 2 5 3 6" xfId="13052" xr:uid="{00000000-0005-0000-0000-0000532E0000}"/>
    <cellStyle name="Normal 3 3 2 5 4" xfId="13053" xr:uid="{00000000-0005-0000-0000-0000542E0000}"/>
    <cellStyle name="Normal 3 3 2 5 4 2" xfId="13054" xr:uid="{00000000-0005-0000-0000-0000552E0000}"/>
    <cellStyle name="Normal 3 3 2 5 4 3" xfId="13055" xr:uid="{00000000-0005-0000-0000-0000562E0000}"/>
    <cellStyle name="Normal 3 3 2 5 5" xfId="13056" xr:uid="{00000000-0005-0000-0000-0000572E0000}"/>
    <cellStyle name="Normal 3 3 2 5 6" xfId="13057" xr:uid="{00000000-0005-0000-0000-0000582E0000}"/>
    <cellStyle name="Normal 3 3 2 5 6 2" xfId="26356" xr:uid="{87DA445A-5514-4C31-9F41-C82336A049B4}"/>
    <cellStyle name="Normal 3 3 2 5 6 2 2" xfId="41319" xr:uid="{D98D463F-A5F9-4C6C-8665-29717B8B36F1}"/>
    <cellStyle name="Normal 3 3 2 5 6 3" xfId="33724" xr:uid="{3DC94384-476B-4F36-A1A2-45554CB1E2A6}"/>
    <cellStyle name="Normal 3 3 2 5 7" xfId="13058" xr:uid="{00000000-0005-0000-0000-0000592E0000}"/>
    <cellStyle name="Normal 3 3 2 5 7 2" xfId="26357" xr:uid="{955D185A-111A-45A0-8621-172F9ADFFC6E}"/>
    <cellStyle name="Normal 3 3 2 5 7 2 2" xfId="41320" xr:uid="{5DB94721-04DB-4C2C-8F3D-86179283A0F5}"/>
    <cellStyle name="Normal 3 3 2 5 7 3" xfId="33725" xr:uid="{ED941778-2B03-4FF6-B34B-92851F71EABB}"/>
    <cellStyle name="Normal 3 3 2 5 8" xfId="13059" xr:uid="{00000000-0005-0000-0000-00005A2E0000}"/>
    <cellStyle name="Normal 3 3 2 6" xfId="13060" xr:uid="{00000000-0005-0000-0000-00005B2E0000}"/>
    <cellStyle name="Normal 3 3 2 6 2" xfId="13061" xr:uid="{00000000-0005-0000-0000-00005C2E0000}"/>
    <cellStyle name="Normal 3 3 2 6 2 2" xfId="13062" xr:uid="{00000000-0005-0000-0000-00005D2E0000}"/>
    <cellStyle name="Normal 3 3 2 6 2 3" xfId="26358" xr:uid="{051BDF55-0921-4FE4-998C-E0E701690994}"/>
    <cellStyle name="Normal 3 3 2 6 2 3 2" xfId="41321" xr:uid="{38691A3B-F5F6-47CD-9E1A-3B311998AB37}"/>
    <cellStyle name="Normal 3 3 2 6 2 4" xfId="33726" xr:uid="{D8E35A00-4FFF-464E-9116-E3627E74DB8C}"/>
    <cellStyle name="Normal 3 3 2 6 3" xfId="13063" xr:uid="{00000000-0005-0000-0000-00005E2E0000}"/>
    <cellStyle name="Normal 3 3 2 6 4" xfId="13064" xr:uid="{00000000-0005-0000-0000-00005F2E0000}"/>
    <cellStyle name="Normal 3 3 2 6 4 2" xfId="26359" xr:uid="{0D3DAB91-DAD5-4C33-9978-4053A1163C93}"/>
    <cellStyle name="Normal 3 3 2 6 4 2 2" xfId="41322" xr:uid="{810A7679-EDA8-4279-ADB9-1CFC7CDC7303}"/>
    <cellStyle name="Normal 3 3 2 6 4 3" xfId="33727" xr:uid="{1EA7C715-9BE7-46EF-917A-AD23959D0162}"/>
    <cellStyle name="Normal 3 3 2 6 5" xfId="13065" xr:uid="{00000000-0005-0000-0000-0000602E0000}"/>
    <cellStyle name="Normal 3 3 2 7" xfId="13066" xr:uid="{00000000-0005-0000-0000-0000612E0000}"/>
    <cellStyle name="Normal 3 3 2 7 2" xfId="13067" xr:uid="{00000000-0005-0000-0000-0000622E0000}"/>
    <cellStyle name="Normal 3 3 2 7 2 2" xfId="13068" xr:uid="{00000000-0005-0000-0000-0000632E0000}"/>
    <cellStyle name="Normal 3 3 2 7 2 3" xfId="13069" xr:uid="{00000000-0005-0000-0000-0000642E0000}"/>
    <cellStyle name="Normal 3 3 2 7 3" xfId="13070" xr:uid="{00000000-0005-0000-0000-0000652E0000}"/>
    <cellStyle name="Normal 3 3 2 7 4" xfId="13071" xr:uid="{00000000-0005-0000-0000-0000662E0000}"/>
    <cellStyle name="Normal 3 3 2 7 4 2" xfId="26360" xr:uid="{5D237E8D-04E4-4425-867B-C3D5C4DFC140}"/>
    <cellStyle name="Normal 3 3 2 7 4 2 2" xfId="41323" xr:uid="{E2A3502D-24C8-45C7-8CB0-394317D50DBE}"/>
    <cellStyle name="Normal 3 3 2 7 4 3" xfId="33728" xr:uid="{4C86B933-9253-4BD7-BAD7-2ACF668F61E7}"/>
    <cellStyle name="Normal 3 3 2 7 5" xfId="13072" xr:uid="{00000000-0005-0000-0000-0000672E0000}"/>
    <cellStyle name="Normal 3 3 2 7 5 2" xfId="26361" xr:uid="{0D8E61D0-83E0-4C81-93FB-64E7478402E6}"/>
    <cellStyle name="Normal 3 3 2 7 5 2 2" xfId="41324" xr:uid="{B3389412-7F54-4928-BECB-EAD01C86CA96}"/>
    <cellStyle name="Normal 3 3 2 7 5 3" xfId="33729" xr:uid="{8088E7FC-8145-4B07-B654-4B07CAB697FA}"/>
    <cellStyle name="Normal 3 3 2 7 6" xfId="13073" xr:uid="{00000000-0005-0000-0000-0000682E0000}"/>
    <cellStyle name="Normal 3 3 2 8" xfId="13074" xr:uid="{00000000-0005-0000-0000-0000692E0000}"/>
    <cellStyle name="Normal 3 3 2 8 2" xfId="13075" xr:uid="{00000000-0005-0000-0000-00006A2E0000}"/>
    <cellStyle name="Normal 3 3 2 8 2 2" xfId="13076" xr:uid="{00000000-0005-0000-0000-00006B2E0000}"/>
    <cellStyle name="Normal 3 3 2 8 2 3" xfId="13077" xr:uid="{00000000-0005-0000-0000-00006C2E0000}"/>
    <cellStyle name="Normal 3 3 2 8 3" xfId="13078" xr:uid="{00000000-0005-0000-0000-00006D2E0000}"/>
    <cellStyle name="Normal 3 3 2 8 4" xfId="13079" xr:uid="{00000000-0005-0000-0000-00006E2E0000}"/>
    <cellStyle name="Normal 3 3 2 8 4 2" xfId="26362" xr:uid="{592818B3-01CE-4F30-B099-642552C9EB22}"/>
    <cellStyle name="Normal 3 3 2 8 4 2 2" xfId="41325" xr:uid="{5F285DBC-D809-4863-8B14-93A6D799C0BF}"/>
    <cellStyle name="Normal 3 3 2 8 4 3" xfId="33730" xr:uid="{20A494DF-7400-4D84-9643-B19A499C8C6B}"/>
    <cellStyle name="Normal 3 3 2 8 5" xfId="13080" xr:uid="{00000000-0005-0000-0000-00006F2E0000}"/>
    <cellStyle name="Normal 3 3 2 8 5 2" xfId="26363" xr:uid="{DBF42E18-A279-4DB3-89D8-CEA8559E46CE}"/>
    <cellStyle name="Normal 3 3 2 8 5 2 2" xfId="41326" xr:uid="{AE492942-04A4-4BC6-874D-64CDCCA50159}"/>
    <cellStyle name="Normal 3 3 2 8 5 3" xfId="33731" xr:uid="{FA496654-436F-498A-B268-18F1BA62516E}"/>
    <cellStyle name="Normal 3 3 2 8 6" xfId="13081" xr:uid="{00000000-0005-0000-0000-0000702E0000}"/>
    <cellStyle name="Normal 3 3 2 9" xfId="13082" xr:uid="{00000000-0005-0000-0000-0000712E0000}"/>
    <cellStyle name="Normal 3 3 2 9 2" xfId="13083" xr:uid="{00000000-0005-0000-0000-0000722E0000}"/>
    <cellStyle name="Normal 3 3 2 9 3" xfId="13084" xr:uid="{00000000-0005-0000-0000-0000732E0000}"/>
    <cellStyle name="Normal 3 3 2 9 3 2" xfId="26364" xr:uid="{87768A46-C08D-4BE4-8A52-297A855F043E}"/>
    <cellStyle name="Normal 3 3 2 9 3 2 2" xfId="41327" xr:uid="{627F6F23-446A-4355-8562-0D0EAAC47011}"/>
    <cellStyle name="Normal 3 3 2 9 3 3" xfId="33732" xr:uid="{6852D926-B624-4E3F-8E51-01B24F6CCB63}"/>
    <cellStyle name="Normal 3 3 2 9 4" xfId="13085" xr:uid="{00000000-0005-0000-0000-0000742E0000}"/>
    <cellStyle name="Normal 3 3 20" xfId="2186" xr:uid="{00000000-0005-0000-0000-000037080000}"/>
    <cellStyle name="Normal 3 3 20 2" xfId="13086" xr:uid="{00000000-0005-0000-0000-0000762E0000}"/>
    <cellStyle name="Normal 3 3 20 3" xfId="13087" xr:uid="{00000000-0005-0000-0000-0000772E0000}"/>
    <cellStyle name="Normal 3 3 21" xfId="2187" xr:uid="{00000000-0005-0000-0000-000038080000}"/>
    <cellStyle name="Normal 3 3 21 2" xfId="13088" xr:uid="{00000000-0005-0000-0000-0000792E0000}"/>
    <cellStyle name="Normal 3 3 21 3" xfId="13089" xr:uid="{00000000-0005-0000-0000-00007A2E0000}"/>
    <cellStyle name="Normal 3 3 22" xfId="2188" xr:uid="{00000000-0005-0000-0000-000039080000}"/>
    <cellStyle name="Normal 3 3 22 2" xfId="13090" xr:uid="{00000000-0005-0000-0000-00007C2E0000}"/>
    <cellStyle name="Normal 3 3 22 3" xfId="13091" xr:uid="{00000000-0005-0000-0000-00007D2E0000}"/>
    <cellStyle name="Normal 3 3 23" xfId="2189" xr:uid="{00000000-0005-0000-0000-00003A080000}"/>
    <cellStyle name="Normal 3 3 23 2" xfId="13092" xr:uid="{00000000-0005-0000-0000-00007F2E0000}"/>
    <cellStyle name="Normal 3 3 23 3" xfId="13093" xr:uid="{00000000-0005-0000-0000-0000802E0000}"/>
    <cellStyle name="Normal 3 3 24" xfId="2889" xr:uid="{00000000-0005-0000-0000-00003B080000}"/>
    <cellStyle name="Normal 3 3 24 2" xfId="13095" xr:uid="{00000000-0005-0000-0000-0000822E0000}"/>
    <cellStyle name="Normal 3 3 24 3" xfId="13096" xr:uid="{00000000-0005-0000-0000-0000832E0000}"/>
    <cellStyle name="Normal 3 3 24 3 2" xfId="26365" xr:uid="{D1175200-7C75-4D39-841F-765E1087F4A2}"/>
    <cellStyle name="Normal 3 3 24 3 2 2" xfId="41328" xr:uid="{44AAE027-DE0E-4068-89CE-465D3EB40040}"/>
    <cellStyle name="Normal 3 3 24 3 3" xfId="33733" xr:uid="{FB9F1FBC-82C2-4B1F-8A2D-4DBE1608DB91}"/>
    <cellStyle name="Normal 3 3 24 4" xfId="13097" xr:uid="{00000000-0005-0000-0000-0000842E0000}"/>
    <cellStyle name="Normal 3 3 24 5" xfId="13094" xr:uid="{00000000-0005-0000-0000-0000812E0000}"/>
    <cellStyle name="Normal 3 3 24 6" xfId="20842" xr:uid="{06E6717C-848D-4E40-8415-6632EA7A9CF3}"/>
    <cellStyle name="Normal 3 3 24 6 2" xfId="35818" xr:uid="{A711BA8C-6F21-49E8-840A-4C3F51422143}"/>
    <cellStyle name="Normal 3 3 24 7" xfId="28214" xr:uid="{91D77FD0-2570-400B-8972-36BC4150C162}"/>
    <cellStyle name="Normal 3 3 25" xfId="2943" xr:uid="{00000000-0005-0000-0000-00003C080000}"/>
    <cellStyle name="Normal 3 3 25 2" xfId="13099" xr:uid="{00000000-0005-0000-0000-0000862E0000}"/>
    <cellStyle name="Normal 3 3 25 2 2" xfId="13100" xr:uid="{00000000-0005-0000-0000-0000872E0000}"/>
    <cellStyle name="Normal 3 3 25 2 3" xfId="13101" xr:uid="{00000000-0005-0000-0000-0000882E0000}"/>
    <cellStyle name="Normal 3 3 25 3" xfId="13102" xr:uid="{00000000-0005-0000-0000-0000892E0000}"/>
    <cellStyle name="Normal 3 3 25 4" xfId="13103" xr:uid="{00000000-0005-0000-0000-00008A2E0000}"/>
    <cellStyle name="Normal 3 3 25 4 2" xfId="26366" xr:uid="{C2FF9164-A5DA-4F28-9503-1618C401A98C}"/>
    <cellStyle name="Normal 3 3 25 4 2 2" xfId="41329" xr:uid="{FA2693D5-E467-4571-9215-D20784971A4D}"/>
    <cellStyle name="Normal 3 3 25 4 3" xfId="33734" xr:uid="{586A9707-4492-48AA-A1D1-3159595C3EB7}"/>
    <cellStyle name="Normal 3 3 25 5" xfId="13104" xr:uid="{00000000-0005-0000-0000-00008B2E0000}"/>
    <cellStyle name="Normal 3 3 25 5 2" xfId="26367" xr:uid="{98C175AD-11B9-45A9-9BF1-E44604A25B5D}"/>
    <cellStyle name="Normal 3 3 25 5 2 2" xfId="41330" xr:uid="{3AB864CB-00F5-4CB2-A7F7-C0198E403DCC}"/>
    <cellStyle name="Normal 3 3 25 5 3" xfId="33735" xr:uid="{D1E085C4-E06A-4340-B15E-38A282AD704D}"/>
    <cellStyle name="Normal 3 3 25 6" xfId="13105" xr:uid="{00000000-0005-0000-0000-00008C2E0000}"/>
    <cellStyle name="Normal 3 3 25 7" xfId="13098" xr:uid="{00000000-0005-0000-0000-0000852E0000}"/>
    <cellStyle name="Normal 3 3 25 8" xfId="20896" xr:uid="{B6693602-A144-41DF-85BA-E5AB02806972}"/>
    <cellStyle name="Normal 3 3 25 8 2" xfId="35872" xr:uid="{79E12AC9-4F3F-4B67-BA80-F3EB636A35D0}"/>
    <cellStyle name="Normal 3 3 25 9" xfId="28268" xr:uid="{64D78CA0-0D68-4174-A094-203D57EC9497}"/>
    <cellStyle name="Normal 3 3 26" xfId="13106" xr:uid="{00000000-0005-0000-0000-00008D2E0000}"/>
    <cellStyle name="Normal 3 3 26 2" xfId="13107" xr:uid="{00000000-0005-0000-0000-00008E2E0000}"/>
    <cellStyle name="Normal 3 3 26 2 2" xfId="13108" xr:uid="{00000000-0005-0000-0000-00008F2E0000}"/>
    <cellStyle name="Normal 3 3 26 2 3" xfId="13109" xr:uid="{00000000-0005-0000-0000-0000902E0000}"/>
    <cellStyle name="Normal 3 3 26 3" xfId="13110" xr:uid="{00000000-0005-0000-0000-0000912E0000}"/>
    <cellStyle name="Normal 3 3 26 4" xfId="13111" xr:uid="{00000000-0005-0000-0000-0000922E0000}"/>
    <cellStyle name="Normal 3 3 26 4 2" xfId="26368" xr:uid="{4A798CD4-FB86-41DB-BF0F-624328923F67}"/>
    <cellStyle name="Normal 3 3 26 4 2 2" xfId="41331" xr:uid="{E275F81F-676C-4B93-8544-43B5D70DDF36}"/>
    <cellStyle name="Normal 3 3 26 4 3" xfId="33736" xr:uid="{6144128E-82EB-4DDE-A081-ACBA5B2BBFE9}"/>
    <cellStyle name="Normal 3 3 26 5" xfId="13112" xr:uid="{00000000-0005-0000-0000-0000932E0000}"/>
    <cellStyle name="Normal 3 3 26 6" xfId="13113" xr:uid="{00000000-0005-0000-0000-0000942E0000}"/>
    <cellStyle name="Normal 3 3 27" xfId="13114" xr:uid="{00000000-0005-0000-0000-0000952E0000}"/>
    <cellStyle name="Normal 3 3 27 2" xfId="13115" xr:uid="{00000000-0005-0000-0000-0000962E0000}"/>
    <cellStyle name="Normal 3 3 27 3" xfId="13116" xr:uid="{00000000-0005-0000-0000-0000972E0000}"/>
    <cellStyle name="Normal 3 3 28" xfId="13117" xr:uid="{00000000-0005-0000-0000-0000982E0000}"/>
    <cellStyle name="Normal 3 3 28 2" xfId="13118" xr:uid="{00000000-0005-0000-0000-0000992E0000}"/>
    <cellStyle name="Normal 3 3 28 3" xfId="26369" xr:uid="{67DA65B2-2B50-4124-AD59-F87E51A129C1}"/>
    <cellStyle name="Normal 3 3 28 3 2" xfId="41332" xr:uid="{010A3EDD-79FC-4891-B69C-3405B28A5AAD}"/>
    <cellStyle name="Normal 3 3 28 4" xfId="33737" xr:uid="{6BA4D2E5-A8D6-44A1-BA6B-633226F1FB07}"/>
    <cellStyle name="Normal 3 3 29" xfId="13119" xr:uid="{00000000-0005-0000-0000-00009A2E0000}"/>
    <cellStyle name="Normal 3 3 3" xfId="2190" xr:uid="{00000000-0005-0000-0000-00003D080000}"/>
    <cellStyle name="Normal 3 3 3 10" xfId="13120" xr:uid="{00000000-0005-0000-0000-00009C2E0000}"/>
    <cellStyle name="Normal 3 3 3 10 2" xfId="26370" xr:uid="{611E8594-55B2-4D84-8A32-02C96FE41399}"/>
    <cellStyle name="Normal 3 3 3 10 2 2" xfId="41333" xr:uid="{4DB2F775-892E-43D2-A1E4-57205F4F8671}"/>
    <cellStyle name="Normal 3 3 3 10 3" xfId="33738" xr:uid="{68569549-15E5-48BF-A4ED-927EF493174A}"/>
    <cellStyle name="Normal 3 3 3 11" xfId="13121" xr:uid="{00000000-0005-0000-0000-00009D2E0000}"/>
    <cellStyle name="Normal 3 3 3 2" xfId="13122" xr:uid="{00000000-0005-0000-0000-00009E2E0000}"/>
    <cellStyle name="Normal 3 3 3 2 10" xfId="13123" xr:uid="{00000000-0005-0000-0000-00009F2E0000}"/>
    <cellStyle name="Normal 3 3 3 2 2" xfId="13124" xr:uid="{00000000-0005-0000-0000-0000A02E0000}"/>
    <cellStyle name="Normal 3 3 3 2 2 2" xfId="13125" xr:uid="{00000000-0005-0000-0000-0000A12E0000}"/>
    <cellStyle name="Normal 3 3 3 2 2 2 2" xfId="13126" xr:uid="{00000000-0005-0000-0000-0000A22E0000}"/>
    <cellStyle name="Normal 3 3 3 2 2 2 2 2" xfId="13127" xr:uid="{00000000-0005-0000-0000-0000A32E0000}"/>
    <cellStyle name="Normal 3 3 3 2 2 2 2 2 2" xfId="13128" xr:uid="{00000000-0005-0000-0000-0000A42E0000}"/>
    <cellStyle name="Normal 3 3 3 2 2 2 2 2 3" xfId="13129" xr:uid="{00000000-0005-0000-0000-0000A52E0000}"/>
    <cellStyle name="Normal 3 3 3 2 2 2 2 3" xfId="13130" xr:uid="{00000000-0005-0000-0000-0000A62E0000}"/>
    <cellStyle name="Normal 3 3 3 2 2 2 2 4" xfId="13131" xr:uid="{00000000-0005-0000-0000-0000A72E0000}"/>
    <cellStyle name="Normal 3 3 3 2 2 2 2 4 2" xfId="26371" xr:uid="{502512FD-9A99-4FB2-81B0-0DE4A4DF8FBD}"/>
    <cellStyle name="Normal 3 3 3 2 2 2 2 4 2 2" xfId="41334" xr:uid="{7828EFAB-9C69-47F3-94F5-AE754D140783}"/>
    <cellStyle name="Normal 3 3 3 2 2 2 2 4 3" xfId="33739" xr:uid="{A20CB8FA-7030-4DEE-961E-F4D757C4F9FB}"/>
    <cellStyle name="Normal 3 3 3 2 2 2 2 5" xfId="13132" xr:uid="{00000000-0005-0000-0000-0000A82E0000}"/>
    <cellStyle name="Normal 3 3 3 2 2 2 2 5 2" xfId="26372" xr:uid="{C7D4A7EA-BC7F-4690-95AC-3D87B64E0239}"/>
    <cellStyle name="Normal 3 3 3 2 2 2 2 5 2 2" xfId="41335" xr:uid="{9F37DCD1-7D55-4F01-B898-C84656800BFF}"/>
    <cellStyle name="Normal 3 3 3 2 2 2 2 5 3" xfId="33740" xr:uid="{7F1B768C-E55A-494A-A2F4-C7EC0271CDEC}"/>
    <cellStyle name="Normal 3 3 3 2 2 2 2 6" xfId="13133" xr:uid="{00000000-0005-0000-0000-0000A92E0000}"/>
    <cellStyle name="Normal 3 3 3 2 2 2 3" xfId="13134" xr:uid="{00000000-0005-0000-0000-0000AA2E0000}"/>
    <cellStyle name="Normal 3 3 3 2 2 2 3 2" xfId="13135" xr:uid="{00000000-0005-0000-0000-0000AB2E0000}"/>
    <cellStyle name="Normal 3 3 3 2 2 2 3 2 2" xfId="13136" xr:uid="{00000000-0005-0000-0000-0000AC2E0000}"/>
    <cellStyle name="Normal 3 3 3 2 2 2 3 2 3" xfId="13137" xr:uid="{00000000-0005-0000-0000-0000AD2E0000}"/>
    <cellStyle name="Normal 3 3 3 2 2 2 3 3" xfId="13138" xr:uid="{00000000-0005-0000-0000-0000AE2E0000}"/>
    <cellStyle name="Normal 3 3 3 2 2 2 3 3 2" xfId="13139" xr:uid="{00000000-0005-0000-0000-0000AF2E0000}"/>
    <cellStyle name="Normal 3 3 3 2 2 2 3 3 3" xfId="26373" xr:uid="{77D8159C-4BBD-465C-88DA-37F1B063FE46}"/>
    <cellStyle name="Normal 3 3 3 2 2 2 3 3 3 2" xfId="41336" xr:uid="{97D3AE5B-3A19-40B0-A4C8-9A0CAAD8ADF8}"/>
    <cellStyle name="Normal 3 3 3 2 2 2 3 3 4" xfId="33741" xr:uid="{4F367B86-66F2-4B40-80FA-53C88D9F5C6F}"/>
    <cellStyle name="Normal 3 3 3 2 2 2 3 4" xfId="13140" xr:uid="{00000000-0005-0000-0000-0000B02E0000}"/>
    <cellStyle name="Normal 3 3 3 2 2 2 4" xfId="13141" xr:uid="{00000000-0005-0000-0000-0000B12E0000}"/>
    <cellStyle name="Normal 3 3 3 2 2 2 4 2" xfId="13142" xr:uid="{00000000-0005-0000-0000-0000B22E0000}"/>
    <cellStyle name="Normal 3 3 3 2 2 2 4 3" xfId="13143" xr:uid="{00000000-0005-0000-0000-0000B32E0000}"/>
    <cellStyle name="Normal 3 3 3 2 2 2 5" xfId="13144" xr:uid="{00000000-0005-0000-0000-0000B42E0000}"/>
    <cellStyle name="Normal 3 3 3 2 2 2 6" xfId="13145" xr:uid="{00000000-0005-0000-0000-0000B52E0000}"/>
    <cellStyle name="Normal 3 3 3 2 2 2 6 2" xfId="26374" xr:uid="{E80DEE5D-9F25-4E05-84B1-1D9124A53C10}"/>
    <cellStyle name="Normal 3 3 3 2 2 2 6 2 2" xfId="41337" xr:uid="{5D467E68-9CC6-4373-BB87-6A1C30FFCF29}"/>
    <cellStyle name="Normal 3 3 3 2 2 2 6 3" xfId="33742" xr:uid="{EA780DBD-958A-4840-8B98-723822C13A40}"/>
    <cellStyle name="Normal 3 3 3 2 2 2 7" xfId="13146" xr:uid="{00000000-0005-0000-0000-0000B62E0000}"/>
    <cellStyle name="Normal 3 3 3 2 2 2 7 2" xfId="26375" xr:uid="{C4745EDD-35F2-4FA0-BD3C-C195D86024EB}"/>
    <cellStyle name="Normal 3 3 3 2 2 2 7 2 2" xfId="41338" xr:uid="{943B6983-BEA2-4BCC-822D-942D8D22933B}"/>
    <cellStyle name="Normal 3 3 3 2 2 2 7 3" xfId="33743" xr:uid="{FBD587ED-500B-4CD1-A550-4BD1D79489B2}"/>
    <cellStyle name="Normal 3 3 3 2 2 2 8" xfId="13147" xr:uid="{00000000-0005-0000-0000-0000B72E0000}"/>
    <cellStyle name="Normal 3 3 3 2 2 3" xfId="13148" xr:uid="{00000000-0005-0000-0000-0000B82E0000}"/>
    <cellStyle name="Normal 3 3 3 2 2 3 2" xfId="13149" xr:uid="{00000000-0005-0000-0000-0000B92E0000}"/>
    <cellStyle name="Normal 3 3 3 2 2 3 2 2" xfId="13150" xr:uid="{00000000-0005-0000-0000-0000BA2E0000}"/>
    <cellStyle name="Normal 3 3 3 2 2 3 2 3" xfId="13151" xr:uid="{00000000-0005-0000-0000-0000BB2E0000}"/>
    <cellStyle name="Normal 3 3 3 2 2 3 3" xfId="13152" xr:uid="{00000000-0005-0000-0000-0000BC2E0000}"/>
    <cellStyle name="Normal 3 3 3 2 2 3 4" xfId="13153" xr:uid="{00000000-0005-0000-0000-0000BD2E0000}"/>
    <cellStyle name="Normal 3 3 3 2 2 3 4 2" xfId="26376" xr:uid="{499009F8-6981-4E57-8741-BA8AD60D6E77}"/>
    <cellStyle name="Normal 3 3 3 2 2 3 4 2 2" xfId="41339" xr:uid="{95328035-DCB9-4A3D-90BC-D19795D4B234}"/>
    <cellStyle name="Normal 3 3 3 2 2 3 4 3" xfId="33744" xr:uid="{EB038FD0-45C1-4E62-8D38-F74643E03B54}"/>
    <cellStyle name="Normal 3 3 3 2 2 3 5" xfId="13154" xr:uid="{00000000-0005-0000-0000-0000BE2E0000}"/>
    <cellStyle name="Normal 3 3 3 2 2 3 5 2" xfId="26377" xr:uid="{B8475D3C-D0D7-4802-8070-B47D3FDDE390}"/>
    <cellStyle name="Normal 3 3 3 2 2 3 5 2 2" xfId="41340" xr:uid="{EEAE3EA5-45B8-4F7A-A9B9-CB561FC41192}"/>
    <cellStyle name="Normal 3 3 3 2 2 3 5 3" xfId="33745" xr:uid="{BD2F75ED-1739-452C-AB55-E5FF15F10CB4}"/>
    <cellStyle name="Normal 3 3 3 2 2 3 6" xfId="13155" xr:uid="{00000000-0005-0000-0000-0000BF2E0000}"/>
    <cellStyle name="Normal 3 3 3 2 2 4" xfId="13156" xr:uid="{00000000-0005-0000-0000-0000C02E0000}"/>
    <cellStyle name="Normal 3 3 3 2 2 4 2" xfId="13157" xr:uid="{00000000-0005-0000-0000-0000C12E0000}"/>
    <cellStyle name="Normal 3 3 3 2 2 4 2 2" xfId="13158" xr:uid="{00000000-0005-0000-0000-0000C22E0000}"/>
    <cellStyle name="Normal 3 3 3 2 2 4 2 3" xfId="13159" xr:uid="{00000000-0005-0000-0000-0000C32E0000}"/>
    <cellStyle name="Normal 3 3 3 2 2 4 3" xfId="13160" xr:uid="{00000000-0005-0000-0000-0000C42E0000}"/>
    <cellStyle name="Normal 3 3 3 2 2 4 3 2" xfId="13161" xr:uid="{00000000-0005-0000-0000-0000C52E0000}"/>
    <cellStyle name="Normal 3 3 3 2 2 4 3 3" xfId="26378" xr:uid="{C28B51BB-F430-477C-BD86-DD3C42B43C61}"/>
    <cellStyle name="Normal 3 3 3 2 2 4 3 3 2" xfId="41341" xr:uid="{0F83956F-12FD-48C8-AE1C-D6FBD29A5ED1}"/>
    <cellStyle name="Normal 3 3 3 2 2 4 3 4" xfId="33746" xr:uid="{12A4028E-8CEC-49BF-AB5C-C75AE9DC3CFC}"/>
    <cellStyle name="Normal 3 3 3 2 2 4 4" xfId="13162" xr:uid="{00000000-0005-0000-0000-0000C62E0000}"/>
    <cellStyle name="Normal 3 3 3 2 2 5" xfId="13163" xr:uid="{00000000-0005-0000-0000-0000C72E0000}"/>
    <cellStyle name="Normal 3 3 3 2 2 5 2" xfId="13164" xr:uid="{00000000-0005-0000-0000-0000C82E0000}"/>
    <cellStyle name="Normal 3 3 3 2 2 5 3" xfId="13165" xr:uid="{00000000-0005-0000-0000-0000C92E0000}"/>
    <cellStyle name="Normal 3 3 3 2 2 6" xfId="13166" xr:uid="{00000000-0005-0000-0000-0000CA2E0000}"/>
    <cellStyle name="Normal 3 3 3 2 2 7" xfId="13167" xr:uid="{00000000-0005-0000-0000-0000CB2E0000}"/>
    <cellStyle name="Normal 3 3 3 2 2 7 2" xfId="26379" xr:uid="{54B23263-4436-4AC1-92E6-0F3F922257E1}"/>
    <cellStyle name="Normal 3 3 3 2 2 7 2 2" xfId="41342" xr:uid="{909CBD92-7B58-4507-B853-1F2F9C2EA6F2}"/>
    <cellStyle name="Normal 3 3 3 2 2 7 3" xfId="33747" xr:uid="{E27C0A24-B4E5-4D21-891E-001872447D97}"/>
    <cellStyle name="Normal 3 3 3 2 2 8" xfId="13168" xr:uid="{00000000-0005-0000-0000-0000CC2E0000}"/>
    <cellStyle name="Normal 3 3 3 2 2 8 2" xfId="26380" xr:uid="{92220655-2276-4CB2-BB54-FAE4B7411717}"/>
    <cellStyle name="Normal 3 3 3 2 2 8 2 2" xfId="41343" xr:uid="{750B3C33-46EC-4659-AF7D-EEA3113FD40C}"/>
    <cellStyle name="Normal 3 3 3 2 2 8 3" xfId="33748" xr:uid="{AE9057EA-A7ED-4521-BD8A-322EC1F275DC}"/>
    <cellStyle name="Normal 3 3 3 2 2 9" xfId="13169" xr:uid="{00000000-0005-0000-0000-0000CD2E0000}"/>
    <cellStyle name="Normal 3 3 3 2 3" xfId="13170" xr:uid="{00000000-0005-0000-0000-0000CE2E0000}"/>
    <cellStyle name="Normal 3 3 3 2 3 2" xfId="13171" xr:uid="{00000000-0005-0000-0000-0000CF2E0000}"/>
    <cellStyle name="Normal 3 3 3 2 3 2 2" xfId="13172" xr:uid="{00000000-0005-0000-0000-0000D02E0000}"/>
    <cellStyle name="Normal 3 3 3 2 3 2 2 2" xfId="13173" xr:uid="{00000000-0005-0000-0000-0000D12E0000}"/>
    <cellStyle name="Normal 3 3 3 2 3 2 2 3" xfId="13174" xr:uid="{00000000-0005-0000-0000-0000D22E0000}"/>
    <cellStyle name="Normal 3 3 3 2 3 2 2 3 2" xfId="26381" xr:uid="{5012394A-3093-4663-B4E9-ABE8C195932E}"/>
    <cellStyle name="Normal 3 3 3 2 3 2 2 3 2 2" xfId="41344" xr:uid="{BB27C5B0-5021-495C-AB00-D606FC0D013F}"/>
    <cellStyle name="Normal 3 3 3 2 3 2 2 3 3" xfId="33749" xr:uid="{08836EEB-560B-43F5-8DA2-22A3E49BDBE7}"/>
    <cellStyle name="Normal 3 3 3 2 3 2 2 4" xfId="13175" xr:uid="{00000000-0005-0000-0000-0000D32E0000}"/>
    <cellStyle name="Normal 3 3 3 2 3 2 3" xfId="13176" xr:uid="{00000000-0005-0000-0000-0000D42E0000}"/>
    <cellStyle name="Normal 3 3 3 2 3 2 4" xfId="13177" xr:uid="{00000000-0005-0000-0000-0000D52E0000}"/>
    <cellStyle name="Normal 3 3 3 2 3 2 4 2" xfId="26382" xr:uid="{A75EFB01-E972-48CD-AC49-3AC013AE0E43}"/>
    <cellStyle name="Normal 3 3 3 2 3 2 4 2 2" xfId="41345" xr:uid="{F6A0CCE5-DB03-411F-9C0B-2DE0F6247A56}"/>
    <cellStyle name="Normal 3 3 3 2 3 2 4 3" xfId="33750" xr:uid="{7055F258-4552-4881-810C-0FF4F3240823}"/>
    <cellStyle name="Normal 3 3 3 2 3 2 5" xfId="13178" xr:uid="{00000000-0005-0000-0000-0000D62E0000}"/>
    <cellStyle name="Normal 3 3 3 2 3 2 5 2" xfId="26383" xr:uid="{2C9C2742-6831-4534-B905-C82189FF456D}"/>
    <cellStyle name="Normal 3 3 3 2 3 2 5 2 2" xfId="41346" xr:uid="{C90E1FE8-E8F0-44E9-939D-BF7EB18B2B05}"/>
    <cellStyle name="Normal 3 3 3 2 3 2 5 3" xfId="33751" xr:uid="{C7E04607-D39C-4A6A-97FD-091EED8C6087}"/>
    <cellStyle name="Normal 3 3 3 2 3 2 6" xfId="13179" xr:uid="{00000000-0005-0000-0000-0000D72E0000}"/>
    <cellStyle name="Normal 3 3 3 2 3 3" xfId="13180" xr:uid="{00000000-0005-0000-0000-0000D82E0000}"/>
    <cellStyle name="Normal 3 3 3 2 3 3 2" xfId="13181" xr:uid="{00000000-0005-0000-0000-0000D92E0000}"/>
    <cellStyle name="Normal 3 3 3 2 3 3 2 2" xfId="13182" xr:uid="{00000000-0005-0000-0000-0000DA2E0000}"/>
    <cellStyle name="Normal 3 3 3 2 3 3 2 3" xfId="13183" xr:uid="{00000000-0005-0000-0000-0000DB2E0000}"/>
    <cellStyle name="Normal 3 3 3 2 3 3 3" xfId="13184" xr:uid="{00000000-0005-0000-0000-0000DC2E0000}"/>
    <cellStyle name="Normal 3 3 3 2 3 3 4" xfId="13185" xr:uid="{00000000-0005-0000-0000-0000DD2E0000}"/>
    <cellStyle name="Normal 3 3 3 2 3 3 4 2" xfId="26384" xr:uid="{ED0AE9AD-D68F-4FB5-AAF7-6CD415AB4FB9}"/>
    <cellStyle name="Normal 3 3 3 2 3 3 4 2 2" xfId="41347" xr:uid="{C8E31565-6687-43E5-BBE1-3AD530EDB5C0}"/>
    <cellStyle name="Normal 3 3 3 2 3 3 4 3" xfId="33752" xr:uid="{BEB75162-B596-40BD-B6AF-8C4E6DCC594C}"/>
    <cellStyle name="Normal 3 3 3 2 3 3 5" xfId="13186" xr:uid="{00000000-0005-0000-0000-0000DE2E0000}"/>
    <cellStyle name="Normal 3 3 3 2 3 3 5 2" xfId="26385" xr:uid="{4A035EC5-F8BF-4156-B3A7-78972ED4809C}"/>
    <cellStyle name="Normal 3 3 3 2 3 3 5 2 2" xfId="41348" xr:uid="{64899B61-CC61-4010-A1A5-DF09DD698067}"/>
    <cellStyle name="Normal 3 3 3 2 3 3 5 3" xfId="33753" xr:uid="{016DBC4B-96F2-48DC-9D88-F9A4F43B83A6}"/>
    <cellStyle name="Normal 3 3 3 2 3 3 6" xfId="13187" xr:uid="{00000000-0005-0000-0000-0000DF2E0000}"/>
    <cellStyle name="Normal 3 3 3 2 3 4" xfId="13188" xr:uid="{00000000-0005-0000-0000-0000E02E0000}"/>
    <cellStyle name="Normal 3 3 3 2 3 4 2" xfId="13189" xr:uid="{00000000-0005-0000-0000-0000E12E0000}"/>
    <cellStyle name="Normal 3 3 3 2 3 4 3" xfId="13190" xr:uid="{00000000-0005-0000-0000-0000E22E0000}"/>
    <cellStyle name="Normal 3 3 3 2 3 5" xfId="13191" xr:uid="{00000000-0005-0000-0000-0000E32E0000}"/>
    <cellStyle name="Normal 3 3 3 2 3 6" xfId="13192" xr:uid="{00000000-0005-0000-0000-0000E42E0000}"/>
    <cellStyle name="Normal 3 3 3 2 3 6 2" xfId="26386" xr:uid="{9C2C22BA-F37B-4A4D-A06E-8CB9BF18CE03}"/>
    <cellStyle name="Normal 3 3 3 2 3 6 2 2" xfId="41349" xr:uid="{30A41025-ECBC-423D-B147-2E230E01EE43}"/>
    <cellStyle name="Normal 3 3 3 2 3 6 3" xfId="33754" xr:uid="{C4243D98-BA36-47AC-9325-514A3D9AE47C}"/>
    <cellStyle name="Normal 3 3 3 2 3 7" xfId="13193" xr:uid="{00000000-0005-0000-0000-0000E52E0000}"/>
    <cellStyle name="Normal 3 3 3 2 3 7 2" xfId="26387" xr:uid="{98F678FD-FF66-4163-B9D0-D1E972671532}"/>
    <cellStyle name="Normal 3 3 3 2 3 7 2 2" xfId="41350" xr:uid="{E0F10357-5526-498D-ABED-B40645B24079}"/>
    <cellStyle name="Normal 3 3 3 2 3 7 3" xfId="33755" xr:uid="{6557119F-81E5-4AE9-A66B-246B5B56C7E6}"/>
    <cellStyle name="Normal 3 3 3 2 3 8" xfId="13194" xr:uid="{00000000-0005-0000-0000-0000E62E0000}"/>
    <cellStyle name="Normal 3 3 3 2 4" xfId="13195" xr:uid="{00000000-0005-0000-0000-0000E72E0000}"/>
    <cellStyle name="Normal 3 3 3 2 4 2" xfId="13196" xr:uid="{00000000-0005-0000-0000-0000E82E0000}"/>
    <cellStyle name="Normal 3 3 3 2 4 2 2" xfId="13197" xr:uid="{00000000-0005-0000-0000-0000E92E0000}"/>
    <cellStyle name="Normal 3 3 3 2 4 2 3" xfId="13198" xr:uid="{00000000-0005-0000-0000-0000EA2E0000}"/>
    <cellStyle name="Normal 3 3 3 2 4 2 3 2" xfId="26388" xr:uid="{33F23EDE-2B29-4D82-8481-90D91C784762}"/>
    <cellStyle name="Normal 3 3 3 2 4 2 3 2 2" xfId="41351" xr:uid="{FE981EC7-6A89-463C-938C-90DB103C2779}"/>
    <cellStyle name="Normal 3 3 3 2 4 2 3 3" xfId="33756" xr:uid="{1E5443C8-193A-4B9C-AC76-BDEBFD3C868B}"/>
    <cellStyle name="Normal 3 3 3 2 4 2 4" xfId="13199" xr:uid="{00000000-0005-0000-0000-0000EB2E0000}"/>
    <cellStyle name="Normal 3 3 3 2 4 3" xfId="13200" xr:uid="{00000000-0005-0000-0000-0000EC2E0000}"/>
    <cellStyle name="Normal 3 3 3 2 4 4" xfId="13201" xr:uid="{00000000-0005-0000-0000-0000ED2E0000}"/>
    <cellStyle name="Normal 3 3 3 2 4 4 2" xfId="26389" xr:uid="{7BAB9758-E3D3-4010-A696-72874F1BB8DA}"/>
    <cellStyle name="Normal 3 3 3 2 4 4 2 2" xfId="41352" xr:uid="{7C0EE1A6-BA14-446A-B052-0C17A0743C9E}"/>
    <cellStyle name="Normal 3 3 3 2 4 4 3" xfId="33757" xr:uid="{B8669FB6-79F1-407B-95F0-47C8776B47F3}"/>
    <cellStyle name="Normal 3 3 3 2 4 5" xfId="13202" xr:uid="{00000000-0005-0000-0000-0000EE2E0000}"/>
    <cellStyle name="Normal 3 3 3 2 4 5 2" xfId="26390" xr:uid="{6C11BAB0-022E-4D90-BBF9-1700ADB53F1D}"/>
    <cellStyle name="Normal 3 3 3 2 4 5 2 2" xfId="41353" xr:uid="{B2861914-F537-4EDE-8087-1E516C1854B7}"/>
    <cellStyle name="Normal 3 3 3 2 4 5 3" xfId="33758" xr:uid="{4E667726-0485-4498-8769-807714FE4880}"/>
    <cellStyle name="Normal 3 3 3 2 4 6" xfId="13203" xr:uid="{00000000-0005-0000-0000-0000EF2E0000}"/>
    <cellStyle name="Normal 3 3 3 2 5" xfId="13204" xr:uid="{00000000-0005-0000-0000-0000F02E0000}"/>
    <cellStyle name="Normal 3 3 3 2 5 2" xfId="13205" xr:uid="{00000000-0005-0000-0000-0000F12E0000}"/>
    <cellStyle name="Normal 3 3 3 2 5 2 2" xfId="13206" xr:uid="{00000000-0005-0000-0000-0000F22E0000}"/>
    <cellStyle name="Normal 3 3 3 2 5 2 3" xfId="13207" xr:uid="{00000000-0005-0000-0000-0000F32E0000}"/>
    <cellStyle name="Normal 3 3 3 2 5 3" xfId="13208" xr:uid="{00000000-0005-0000-0000-0000F42E0000}"/>
    <cellStyle name="Normal 3 3 3 2 5 4" xfId="13209" xr:uid="{00000000-0005-0000-0000-0000F52E0000}"/>
    <cellStyle name="Normal 3 3 3 2 5 4 2" xfId="26391" xr:uid="{C49EBCE5-1897-4AB9-8707-B0F565E8F5D3}"/>
    <cellStyle name="Normal 3 3 3 2 5 4 2 2" xfId="41354" xr:uid="{5164627E-77EC-4574-B625-056AACE45B24}"/>
    <cellStyle name="Normal 3 3 3 2 5 4 3" xfId="33759" xr:uid="{8DDC295B-E34E-42AF-A3AE-2D30B2DD862E}"/>
    <cellStyle name="Normal 3 3 3 2 5 5" xfId="13210" xr:uid="{00000000-0005-0000-0000-0000F62E0000}"/>
    <cellStyle name="Normal 3 3 3 2 5 5 2" xfId="26392" xr:uid="{6DCBE9D7-0AEE-4C89-80E3-3B4345A49D7C}"/>
    <cellStyle name="Normal 3 3 3 2 5 5 2 2" xfId="41355" xr:uid="{6CC8C961-3E47-4FED-B2C5-78DFD55CD8CC}"/>
    <cellStyle name="Normal 3 3 3 2 5 5 3" xfId="33760" xr:uid="{F10806E1-A927-47B1-A3B3-D39D9900C3EF}"/>
    <cellStyle name="Normal 3 3 3 2 5 6" xfId="13211" xr:uid="{00000000-0005-0000-0000-0000F72E0000}"/>
    <cellStyle name="Normal 3 3 3 2 6" xfId="13212" xr:uid="{00000000-0005-0000-0000-0000F82E0000}"/>
    <cellStyle name="Normal 3 3 3 2 6 2" xfId="13213" xr:uid="{00000000-0005-0000-0000-0000F92E0000}"/>
    <cellStyle name="Normal 3 3 3 2 6 3" xfId="13214" xr:uid="{00000000-0005-0000-0000-0000FA2E0000}"/>
    <cellStyle name="Normal 3 3 3 2 7" xfId="13215" xr:uid="{00000000-0005-0000-0000-0000FB2E0000}"/>
    <cellStyle name="Normal 3 3 3 2 8" xfId="13216" xr:uid="{00000000-0005-0000-0000-0000FC2E0000}"/>
    <cellStyle name="Normal 3 3 3 2 8 2" xfId="26393" xr:uid="{028245A4-76ED-4DE9-B90A-93BB6F438C3E}"/>
    <cellStyle name="Normal 3 3 3 2 8 2 2" xfId="41356" xr:uid="{085CBEA2-8202-4597-80A3-8590700AB4D4}"/>
    <cellStyle name="Normal 3 3 3 2 8 3" xfId="33761" xr:uid="{DFB50913-AAEF-4145-BDEA-F9D20E77F585}"/>
    <cellStyle name="Normal 3 3 3 2 9" xfId="13217" xr:uid="{00000000-0005-0000-0000-0000FD2E0000}"/>
    <cellStyle name="Normal 3 3 3 2 9 2" xfId="26394" xr:uid="{AF19D21B-A225-4618-B5E5-AB6346BF0AE7}"/>
    <cellStyle name="Normal 3 3 3 2 9 2 2" xfId="41357" xr:uid="{6B916EDF-5BF6-4047-B8A9-0BD4AD8E7346}"/>
    <cellStyle name="Normal 3 3 3 2 9 3" xfId="33762" xr:uid="{225A5E2C-50D5-4859-B290-0F04AE42B7D4}"/>
    <cellStyle name="Normal 3 3 3 3" xfId="13218" xr:uid="{00000000-0005-0000-0000-0000FE2E0000}"/>
    <cellStyle name="Normal 3 3 3 3 2" xfId="13219" xr:uid="{00000000-0005-0000-0000-0000FF2E0000}"/>
    <cellStyle name="Normal 3 3 3 3 2 2" xfId="13220" xr:uid="{00000000-0005-0000-0000-0000002F0000}"/>
    <cellStyle name="Normal 3 3 3 3 2 2 2" xfId="13221" xr:uid="{00000000-0005-0000-0000-0000012F0000}"/>
    <cellStyle name="Normal 3 3 3 3 2 2 2 2" xfId="13222" xr:uid="{00000000-0005-0000-0000-0000022F0000}"/>
    <cellStyle name="Normal 3 3 3 3 2 2 2 3" xfId="13223" xr:uid="{00000000-0005-0000-0000-0000032F0000}"/>
    <cellStyle name="Normal 3 3 3 3 2 2 3" xfId="13224" xr:uid="{00000000-0005-0000-0000-0000042F0000}"/>
    <cellStyle name="Normal 3 3 3 3 2 2 4" xfId="13225" xr:uid="{00000000-0005-0000-0000-0000052F0000}"/>
    <cellStyle name="Normal 3 3 3 3 2 2 4 2" xfId="26395" xr:uid="{5C1F5C3B-DDF1-4794-8538-EE394865AF4E}"/>
    <cellStyle name="Normal 3 3 3 3 2 2 4 2 2" xfId="41358" xr:uid="{D0D82753-0170-4BF7-AD29-0D8256C89296}"/>
    <cellStyle name="Normal 3 3 3 3 2 2 4 3" xfId="33763" xr:uid="{07199EE7-EBAE-4B8B-928A-82254EC153AF}"/>
    <cellStyle name="Normal 3 3 3 3 2 2 5" xfId="13226" xr:uid="{00000000-0005-0000-0000-0000062F0000}"/>
    <cellStyle name="Normal 3 3 3 3 2 2 5 2" xfId="26396" xr:uid="{386BE89A-ECB8-43C1-893A-C8AC7EDCCD57}"/>
    <cellStyle name="Normal 3 3 3 3 2 2 5 2 2" xfId="41359" xr:uid="{ACE40286-CBC4-4C92-A374-894FA1109509}"/>
    <cellStyle name="Normal 3 3 3 3 2 2 5 3" xfId="33764" xr:uid="{753D0DF1-F346-4638-B196-678E78B49B8D}"/>
    <cellStyle name="Normal 3 3 3 3 2 2 6" xfId="13227" xr:uid="{00000000-0005-0000-0000-0000072F0000}"/>
    <cellStyle name="Normal 3 3 3 3 2 3" xfId="13228" xr:uid="{00000000-0005-0000-0000-0000082F0000}"/>
    <cellStyle name="Normal 3 3 3 3 2 3 2" xfId="13229" xr:uid="{00000000-0005-0000-0000-0000092F0000}"/>
    <cellStyle name="Normal 3 3 3 3 2 3 2 2" xfId="13230" xr:uid="{00000000-0005-0000-0000-00000A2F0000}"/>
    <cellStyle name="Normal 3 3 3 3 2 3 2 3" xfId="13231" xr:uid="{00000000-0005-0000-0000-00000B2F0000}"/>
    <cellStyle name="Normal 3 3 3 3 2 3 3" xfId="13232" xr:uid="{00000000-0005-0000-0000-00000C2F0000}"/>
    <cellStyle name="Normal 3 3 3 3 2 3 3 2" xfId="13233" xr:uid="{00000000-0005-0000-0000-00000D2F0000}"/>
    <cellStyle name="Normal 3 3 3 3 2 3 3 3" xfId="26397" xr:uid="{226EBB18-98FA-431C-84A5-312CD0D2BA7C}"/>
    <cellStyle name="Normal 3 3 3 3 2 3 3 3 2" xfId="41360" xr:uid="{82C092AC-5F8F-4555-9E0A-EC05B66BA323}"/>
    <cellStyle name="Normal 3 3 3 3 2 3 3 4" xfId="33765" xr:uid="{4E7C81D7-7FFF-4857-85BD-C64F6068E0F1}"/>
    <cellStyle name="Normal 3 3 3 3 2 3 4" xfId="13234" xr:uid="{00000000-0005-0000-0000-00000E2F0000}"/>
    <cellStyle name="Normal 3 3 3 3 2 4" xfId="13235" xr:uid="{00000000-0005-0000-0000-00000F2F0000}"/>
    <cellStyle name="Normal 3 3 3 3 2 4 2" xfId="13236" xr:uid="{00000000-0005-0000-0000-0000102F0000}"/>
    <cellStyle name="Normal 3 3 3 3 2 4 3" xfId="13237" xr:uid="{00000000-0005-0000-0000-0000112F0000}"/>
    <cellStyle name="Normal 3 3 3 3 2 5" xfId="13238" xr:uid="{00000000-0005-0000-0000-0000122F0000}"/>
    <cellStyle name="Normal 3 3 3 3 2 6" xfId="13239" xr:uid="{00000000-0005-0000-0000-0000132F0000}"/>
    <cellStyle name="Normal 3 3 3 3 2 6 2" xfId="26398" xr:uid="{A82DAB21-A033-424C-9BAD-9AE23D9D5DD1}"/>
    <cellStyle name="Normal 3 3 3 3 2 6 2 2" xfId="41361" xr:uid="{20723AE7-E21A-4627-876F-A54B8693FE0E}"/>
    <cellStyle name="Normal 3 3 3 3 2 6 3" xfId="33766" xr:uid="{CC29382D-F015-45F6-A7F3-12BD2ACABF98}"/>
    <cellStyle name="Normal 3 3 3 3 2 7" xfId="13240" xr:uid="{00000000-0005-0000-0000-0000142F0000}"/>
    <cellStyle name="Normal 3 3 3 3 2 7 2" xfId="26399" xr:uid="{62F5B67C-4BCB-47A2-8B0F-210370759D86}"/>
    <cellStyle name="Normal 3 3 3 3 2 7 2 2" xfId="41362" xr:uid="{B3739F36-8B3D-4AE2-B1DC-2AF956DCE935}"/>
    <cellStyle name="Normal 3 3 3 3 2 7 3" xfId="33767" xr:uid="{883794E3-7F1E-4184-9012-0A7E1B309C57}"/>
    <cellStyle name="Normal 3 3 3 3 2 8" xfId="13241" xr:uid="{00000000-0005-0000-0000-0000152F0000}"/>
    <cellStyle name="Normal 3 3 3 3 3" xfId="13242" xr:uid="{00000000-0005-0000-0000-0000162F0000}"/>
    <cellStyle name="Normal 3 3 3 3 3 2" xfId="13243" xr:uid="{00000000-0005-0000-0000-0000172F0000}"/>
    <cellStyle name="Normal 3 3 3 3 3 2 2" xfId="13244" xr:uid="{00000000-0005-0000-0000-0000182F0000}"/>
    <cellStyle name="Normal 3 3 3 3 3 2 3" xfId="13245" xr:uid="{00000000-0005-0000-0000-0000192F0000}"/>
    <cellStyle name="Normal 3 3 3 3 3 3" xfId="13246" xr:uid="{00000000-0005-0000-0000-00001A2F0000}"/>
    <cellStyle name="Normal 3 3 3 3 3 4" xfId="13247" xr:uid="{00000000-0005-0000-0000-00001B2F0000}"/>
    <cellStyle name="Normal 3 3 3 3 3 4 2" xfId="26400" xr:uid="{14697691-9906-49E9-AD44-444EDDAFB6FC}"/>
    <cellStyle name="Normal 3 3 3 3 3 4 2 2" xfId="41363" xr:uid="{B7A9CF11-0B38-4FBB-8EA3-1199502D4F2F}"/>
    <cellStyle name="Normal 3 3 3 3 3 4 3" xfId="33768" xr:uid="{AB54448E-451A-4AD2-A14C-1E996CC0213F}"/>
    <cellStyle name="Normal 3 3 3 3 3 5" xfId="13248" xr:uid="{00000000-0005-0000-0000-00001C2F0000}"/>
    <cellStyle name="Normal 3 3 3 3 3 5 2" xfId="26401" xr:uid="{92C1D1A3-29D8-4B5E-8AD1-BCBC378AA5C0}"/>
    <cellStyle name="Normal 3 3 3 3 3 5 2 2" xfId="41364" xr:uid="{0727E89A-721D-4480-B3D1-9C7F4C446AE3}"/>
    <cellStyle name="Normal 3 3 3 3 3 5 3" xfId="33769" xr:uid="{53E9CF1F-843C-49FE-8D31-6B04B4A8C332}"/>
    <cellStyle name="Normal 3 3 3 3 3 6" xfId="13249" xr:uid="{00000000-0005-0000-0000-00001D2F0000}"/>
    <cellStyle name="Normal 3 3 3 3 4" xfId="13250" xr:uid="{00000000-0005-0000-0000-00001E2F0000}"/>
    <cellStyle name="Normal 3 3 3 3 4 2" xfId="13251" xr:uid="{00000000-0005-0000-0000-00001F2F0000}"/>
    <cellStyle name="Normal 3 3 3 3 4 2 2" xfId="13252" xr:uid="{00000000-0005-0000-0000-0000202F0000}"/>
    <cellStyle name="Normal 3 3 3 3 4 2 3" xfId="13253" xr:uid="{00000000-0005-0000-0000-0000212F0000}"/>
    <cellStyle name="Normal 3 3 3 3 4 3" xfId="13254" xr:uid="{00000000-0005-0000-0000-0000222F0000}"/>
    <cellStyle name="Normal 3 3 3 3 4 3 2" xfId="13255" xr:uid="{00000000-0005-0000-0000-0000232F0000}"/>
    <cellStyle name="Normal 3 3 3 3 4 3 3" xfId="26402" xr:uid="{527CE3A7-741F-4880-8E8C-11AED67E8C98}"/>
    <cellStyle name="Normal 3 3 3 3 4 3 3 2" xfId="41365" xr:uid="{FFA577F6-AE39-4419-9904-7E724CBC4BC7}"/>
    <cellStyle name="Normal 3 3 3 3 4 3 4" xfId="33770" xr:uid="{30A1132D-9A91-4603-8FF8-D386C3F468D2}"/>
    <cellStyle name="Normal 3 3 3 3 4 4" xfId="13256" xr:uid="{00000000-0005-0000-0000-0000242F0000}"/>
    <cellStyle name="Normal 3 3 3 3 5" xfId="13257" xr:uid="{00000000-0005-0000-0000-0000252F0000}"/>
    <cellStyle name="Normal 3 3 3 3 5 2" xfId="13258" xr:uid="{00000000-0005-0000-0000-0000262F0000}"/>
    <cellStyle name="Normal 3 3 3 3 5 3" xfId="13259" xr:uid="{00000000-0005-0000-0000-0000272F0000}"/>
    <cellStyle name="Normal 3 3 3 3 6" xfId="13260" xr:uid="{00000000-0005-0000-0000-0000282F0000}"/>
    <cellStyle name="Normal 3 3 3 3 7" xfId="13261" xr:uid="{00000000-0005-0000-0000-0000292F0000}"/>
    <cellStyle name="Normal 3 3 3 3 7 2" xfId="26403" xr:uid="{823E2518-5675-4A40-9314-EDE6257DFB28}"/>
    <cellStyle name="Normal 3 3 3 3 7 2 2" xfId="41366" xr:uid="{DF993263-89F7-475F-9A12-F4FEB7834950}"/>
    <cellStyle name="Normal 3 3 3 3 7 3" xfId="33771" xr:uid="{89DBD20F-FF30-45C7-AB66-BB8DC940F9E3}"/>
    <cellStyle name="Normal 3 3 3 3 8" xfId="13262" xr:uid="{00000000-0005-0000-0000-00002A2F0000}"/>
    <cellStyle name="Normal 3 3 3 3 8 2" xfId="26404" xr:uid="{E1FCB998-FAE2-4371-80E9-72660F7A7316}"/>
    <cellStyle name="Normal 3 3 3 3 8 2 2" xfId="41367" xr:uid="{C3F6AA53-F293-4E8D-832E-BEB53B1110E7}"/>
    <cellStyle name="Normal 3 3 3 3 8 3" xfId="33772" xr:uid="{BE3418CA-6734-4A5C-A0E7-C7AF34165741}"/>
    <cellStyle name="Normal 3 3 3 3 9" xfId="13263" xr:uid="{00000000-0005-0000-0000-00002B2F0000}"/>
    <cellStyle name="Normal 3 3 3 4" xfId="13264" xr:uid="{00000000-0005-0000-0000-00002C2F0000}"/>
    <cellStyle name="Normal 3 3 3 4 2" xfId="13265" xr:uid="{00000000-0005-0000-0000-00002D2F0000}"/>
    <cellStyle name="Normal 3 3 3 4 2 2" xfId="13266" xr:uid="{00000000-0005-0000-0000-00002E2F0000}"/>
    <cellStyle name="Normal 3 3 3 4 2 2 2" xfId="13267" xr:uid="{00000000-0005-0000-0000-00002F2F0000}"/>
    <cellStyle name="Normal 3 3 3 4 2 2 3" xfId="13268" xr:uid="{00000000-0005-0000-0000-0000302F0000}"/>
    <cellStyle name="Normal 3 3 3 4 2 2 3 2" xfId="26405" xr:uid="{DF6404A7-D899-4012-809F-A5FC27ED39F2}"/>
    <cellStyle name="Normal 3 3 3 4 2 2 3 2 2" xfId="41368" xr:uid="{168E6B46-8EB4-497C-AF86-6FF9D05D1C24}"/>
    <cellStyle name="Normal 3 3 3 4 2 2 3 3" xfId="33773" xr:uid="{2ADF4FE4-886C-4E33-A8CD-216B31A40A95}"/>
    <cellStyle name="Normal 3 3 3 4 2 2 4" xfId="13269" xr:uid="{00000000-0005-0000-0000-0000312F0000}"/>
    <cellStyle name="Normal 3 3 3 4 2 3" xfId="13270" xr:uid="{00000000-0005-0000-0000-0000322F0000}"/>
    <cellStyle name="Normal 3 3 3 4 2 4" xfId="13271" xr:uid="{00000000-0005-0000-0000-0000332F0000}"/>
    <cellStyle name="Normal 3 3 3 4 2 4 2" xfId="26406" xr:uid="{D4652D93-4973-40AF-9B64-DF0B5B54CD8A}"/>
    <cellStyle name="Normal 3 3 3 4 2 4 2 2" xfId="41369" xr:uid="{68623D0E-C00A-4428-AEBC-8B5635B57BBE}"/>
    <cellStyle name="Normal 3 3 3 4 2 4 3" xfId="33774" xr:uid="{A25A12EA-963F-4E50-82C3-20D40EEAD24D}"/>
    <cellStyle name="Normal 3 3 3 4 2 5" xfId="13272" xr:uid="{00000000-0005-0000-0000-0000342F0000}"/>
    <cellStyle name="Normal 3 3 3 4 2 5 2" xfId="26407" xr:uid="{FFB2E5D0-F669-41E4-BAF8-41B896D50CC1}"/>
    <cellStyle name="Normal 3 3 3 4 2 5 2 2" xfId="41370" xr:uid="{FC1E9280-FEDB-45F0-94D7-409C7652C650}"/>
    <cellStyle name="Normal 3 3 3 4 2 5 3" xfId="33775" xr:uid="{B43EA1AA-B2C0-4274-B919-36DCA7361CFF}"/>
    <cellStyle name="Normal 3 3 3 4 2 6" xfId="13273" xr:uid="{00000000-0005-0000-0000-0000352F0000}"/>
    <cellStyle name="Normal 3 3 3 4 3" xfId="13274" xr:uid="{00000000-0005-0000-0000-0000362F0000}"/>
    <cellStyle name="Normal 3 3 3 4 3 2" xfId="13275" xr:uid="{00000000-0005-0000-0000-0000372F0000}"/>
    <cellStyle name="Normal 3 3 3 4 3 2 2" xfId="13276" xr:uid="{00000000-0005-0000-0000-0000382F0000}"/>
    <cellStyle name="Normal 3 3 3 4 3 2 3" xfId="13277" xr:uid="{00000000-0005-0000-0000-0000392F0000}"/>
    <cellStyle name="Normal 3 3 3 4 3 3" xfId="13278" xr:uid="{00000000-0005-0000-0000-00003A2F0000}"/>
    <cellStyle name="Normal 3 3 3 4 3 4" xfId="13279" xr:uid="{00000000-0005-0000-0000-00003B2F0000}"/>
    <cellStyle name="Normal 3 3 3 4 3 4 2" xfId="26408" xr:uid="{BDB45854-E68C-485D-8656-45AD201C6958}"/>
    <cellStyle name="Normal 3 3 3 4 3 4 2 2" xfId="41371" xr:uid="{DEE2676F-CDC3-44F8-92A2-79EC304E9BE8}"/>
    <cellStyle name="Normal 3 3 3 4 3 4 3" xfId="33776" xr:uid="{BB9E6BAF-EF7D-40C4-997C-AD445D3BB066}"/>
    <cellStyle name="Normal 3 3 3 4 3 5" xfId="13280" xr:uid="{00000000-0005-0000-0000-00003C2F0000}"/>
    <cellStyle name="Normal 3 3 3 4 3 5 2" xfId="26409" xr:uid="{2CEB931B-9BE1-404A-9509-218751E67777}"/>
    <cellStyle name="Normal 3 3 3 4 3 5 2 2" xfId="41372" xr:uid="{820B7F4C-9CBD-44B3-96B4-0BB39243F99F}"/>
    <cellStyle name="Normal 3 3 3 4 3 5 3" xfId="33777" xr:uid="{A5FDC8FF-5BE1-417F-83B5-BA2920B8A752}"/>
    <cellStyle name="Normal 3 3 3 4 3 6" xfId="13281" xr:uid="{00000000-0005-0000-0000-00003D2F0000}"/>
    <cellStyle name="Normal 3 3 3 4 4" xfId="13282" xr:uid="{00000000-0005-0000-0000-00003E2F0000}"/>
    <cellStyle name="Normal 3 3 3 4 4 2" xfId="13283" xr:uid="{00000000-0005-0000-0000-00003F2F0000}"/>
    <cellStyle name="Normal 3 3 3 4 4 3" xfId="13284" xr:uid="{00000000-0005-0000-0000-0000402F0000}"/>
    <cellStyle name="Normal 3 3 3 4 5" xfId="13285" xr:uid="{00000000-0005-0000-0000-0000412F0000}"/>
    <cellStyle name="Normal 3 3 3 4 6" xfId="13286" xr:uid="{00000000-0005-0000-0000-0000422F0000}"/>
    <cellStyle name="Normal 3 3 3 4 6 2" xfId="26410" xr:uid="{421C024B-85B2-4715-B81C-1A6DB5122B64}"/>
    <cellStyle name="Normal 3 3 3 4 6 2 2" xfId="41373" xr:uid="{E0CB9AC1-9A28-46B9-8F37-534589097955}"/>
    <cellStyle name="Normal 3 3 3 4 6 3" xfId="33778" xr:uid="{B4FC7BA8-49E7-4DC3-B704-CF701B4033E3}"/>
    <cellStyle name="Normal 3 3 3 4 7" xfId="13287" xr:uid="{00000000-0005-0000-0000-0000432F0000}"/>
    <cellStyle name="Normal 3 3 3 4 7 2" xfId="26411" xr:uid="{00EED9D3-3F93-48CE-B693-113D872E34F0}"/>
    <cellStyle name="Normal 3 3 3 4 7 2 2" xfId="41374" xr:uid="{E6BA9B44-EA2C-4922-ADC4-47851BE11A4D}"/>
    <cellStyle name="Normal 3 3 3 4 7 3" xfId="33779" xr:uid="{261BF44E-6E72-4123-B48A-5004911575DC}"/>
    <cellStyle name="Normal 3 3 3 4 8" xfId="13288" xr:uid="{00000000-0005-0000-0000-0000442F0000}"/>
    <cellStyle name="Normal 3 3 3 5" xfId="13289" xr:uid="{00000000-0005-0000-0000-0000452F0000}"/>
    <cellStyle name="Normal 3 3 3 5 2" xfId="13290" xr:uid="{00000000-0005-0000-0000-0000462F0000}"/>
    <cellStyle name="Normal 3 3 3 5 2 2" xfId="13291" xr:uid="{00000000-0005-0000-0000-0000472F0000}"/>
    <cellStyle name="Normal 3 3 3 5 2 3" xfId="26412" xr:uid="{89B00B82-EFE7-4834-9B50-945AD9E3308F}"/>
    <cellStyle name="Normal 3 3 3 5 2 3 2" xfId="41375" xr:uid="{E401198C-F7F5-4721-B6FA-2F466FFAEB2B}"/>
    <cellStyle name="Normal 3 3 3 5 2 4" xfId="33780" xr:uid="{C182093D-604A-45E8-937E-6B677F809E8A}"/>
    <cellStyle name="Normal 3 3 3 5 3" xfId="13292" xr:uid="{00000000-0005-0000-0000-0000482F0000}"/>
    <cellStyle name="Normal 3 3 3 5 4" xfId="13293" xr:uid="{00000000-0005-0000-0000-0000492F0000}"/>
    <cellStyle name="Normal 3 3 3 5 4 2" xfId="26413" xr:uid="{BCFCF763-B489-4691-9B80-9663655DADA3}"/>
    <cellStyle name="Normal 3 3 3 5 4 2 2" xfId="41376" xr:uid="{7BD6ADDB-FB7D-4F94-A717-2EE62D12F82B}"/>
    <cellStyle name="Normal 3 3 3 5 4 3" xfId="33781" xr:uid="{6314EA93-821B-4D36-BA21-FC8085997B77}"/>
    <cellStyle name="Normal 3 3 3 5 5" xfId="13294" xr:uid="{00000000-0005-0000-0000-00004A2F0000}"/>
    <cellStyle name="Normal 3 3 3 6" xfId="13295" xr:uid="{00000000-0005-0000-0000-00004B2F0000}"/>
    <cellStyle name="Normal 3 3 3 6 2" xfId="13296" xr:uid="{00000000-0005-0000-0000-00004C2F0000}"/>
    <cellStyle name="Normal 3 3 3 6 2 2" xfId="13297" xr:uid="{00000000-0005-0000-0000-00004D2F0000}"/>
    <cellStyle name="Normal 3 3 3 6 2 3" xfId="13298" xr:uid="{00000000-0005-0000-0000-00004E2F0000}"/>
    <cellStyle name="Normal 3 3 3 6 3" xfId="13299" xr:uid="{00000000-0005-0000-0000-00004F2F0000}"/>
    <cellStyle name="Normal 3 3 3 6 4" xfId="13300" xr:uid="{00000000-0005-0000-0000-0000502F0000}"/>
    <cellStyle name="Normal 3 3 3 6 4 2" xfId="26414" xr:uid="{16D1512B-5EF6-4F68-9423-6C792AA6C0A5}"/>
    <cellStyle name="Normal 3 3 3 6 4 2 2" xfId="41377" xr:uid="{A15974B8-3597-4A53-9DF5-F49C9AD38027}"/>
    <cellStyle name="Normal 3 3 3 6 4 3" xfId="33782" xr:uid="{5EE309B6-D7CF-4CCA-8872-049F366F77F3}"/>
    <cellStyle name="Normal 3 3 3 6 5" xfId="13301" xr:uid="{00000000-0005-0000-0000-0000512F0000}"/>
    <cellStyle name="Normal 3 3 3 6 5 2" xfId="26415" xr:uid="{FCD240B3-5EC5-4CFD-969E-3557E88D86ED}"/>
    <cellStyle name="Normal 3 3 3 6 5 2 2" xfId="41378" xr:uid="{B7C8BBD1-1E07-4106-A576-8E42A12B4FFF}"/>
    <cellStyle name="Normal 3 3 3 6 5 3" xfId="33783" xr:uid="{B2F17380-F080-4717-88C7-CBBB76E13131}"/>
    <cellStyle name="Normal 3 3 3 6 6" xfId="13302" xr:uid="{00000000-0005-0000-0000-0000522F0000}"/>
    <cellStyle name="Normal 3 3 3 7" xfId="13303" xr:uid="{00000000-0005-0000-0000-0000532F0000}"/>
    <cellStyle name="Normal 3 3 3 7 2" xfId="13304" xr:uid="{00000000-0005-0000-0000-0000542F0000}"/>
    <cellStyle name="Normal 3 3 3 7 2 2" xfId="13305" xr:uid="{00000000-0005-0000-0000-0000552F0000}"/>
    <cellStyle name="Normal 3 3 3 7 2 3" xfId="13306" xr:uid="{00000000-0005-0000-0000-0000562F0000}"/>
    <cellStyle name="Normal 3 3 3 7 3" xfId="13307" xr:uid="{00000000-0005-0000-0000-0000572F0000}"/>
    <cellStyle name="Normal 3 3 3 7 4" xfId="13308" xr:uid="{00000000-0005-0000-0000-0000582F0000}"/>
    <cellStyle name="Normal 3 3 3 7 4 2" xfId="26416" xr:uid="{00BC3D32-714F-4B66-8D6A-4E9BC35000B2}"/>
    <cellStyle name="Normal 3 3 3 7 4 2 2" xfId="41379" xr:uid="{266C03F3-99AE-4333-83B3-5BEA2ACB6601}"/>
    <cellStyle name="Normal 3 3 3 7 4 3" xfId="33784" xr:uid="{E860CD86-7C73-49C6-8BB0-C8EF4E3BF748}"/>
    <cellStyle name="Normal 3 3 3 7 5" xfId="13309" xr:uid="{00000000-0005-0000-0000-0000592F0000}"/>
    <cellStyle name="Normal 3 3 3 7 5 2" xfId="26417" xr:uid="{52D4CC77-A27C-44D3-814B-7A3DEE5C3C20}"/>
    <cellStyle name="Normal 3 3 3 7 5 2 2" xfId="41380" xr:uid="{365A40F6-16FB-44C8-B320-240254BEF0CB}"/>
    <cellStyle name="Normal 3 3 3 7 5 3" xfId="33785" xr:uid="{CD38BC45-DF7E-4687-AFCA-A69799AF5415}"/>
    <cellStyle name="Normal 3 3 3 7 6" xfId="13310" xr:uid="{00000000-0005-0000-0000-00005A2F0000}"/>
    <cellStyle name="Normal 3 3 3 8" xfId="13311" xr:uid="{00000000-0005-0000-0000-00005B2F0000}"/>
    <cellStyle name="Normal 3 3 3 8 2" xfId="13312" xr:uid="{00000000-0005-0000-0000-00005C2F0000}"/>
    <cellStyle name="Normal 3 3 3 8 3" xfId="13313" xr:uid="{00000000-0005-0000-0000-00005D2F0000}"/>
    <cellStyle name="Normal 3 3 3 9" xfId="13314" xr:uid="{00000000-0005-0000-0000-00005E2F0000}"/>
    <cellStyle name="Normal 3 3 30" xfId="5361" xr:uid="{00000000-0005-0000-0000-0000CF2C0000}"/>
    <cellStyle name="Normal 3 3 31" xfId="20743" xr:uid="{E3E4C5F6-53D2-412A-96B8-AEA1BA9EEFB0}"/>
    <cellStyle name="Normal 3 3 31 2" xfId="35736" xr:uid="{334C0F0E-7B45-4403-92AE-6F19D524C994}"/>
    <cellStyle name="Normal 3 3 32" xfId="28060" xr:uid="{5B3451F0-5BFD-4F06-8171-EE3260BA14B0}"/>
    <cellStyle name="Normal 3 3 4" xfId="2191" xr:uid="{00000000-0005-0000-0000-00003E080000}"/>
    <cellStyle name="Normal 3 3 4 10" xfId="13315" xr:uid="{00000000-0005-0000-0000-0000602F0000}"/>
    <cellStyle name="Normal 3 3 4 2" xfId="13316" xr:uid="{00000000-0005-0000-0000-0000612F0000}"/>
    <cellStyle name="Normal 3 3 4 2 2" xfId="13317" xr:uid="{00000000-0005-0000-0000-0000622F0000}"/>
    <cellStyle name="Normal 3 3 4 2 2 2" xfId="13318" xr:uid="{00000000-0005-0000-0000-0000632F0000}"/>
    <cellStyle name="Normal 3 3 4 2 2 2 2" xfId="13319" xr:uid="{00000000-0005-0000-0000-0000642F0000}"/>
    <cellStyle name="Normal 3 3 4 2 2 2 2 2" xfId="13320" xr:uid="{00000000-0005-0000-0000-0000652F0000}"/>
    <cellStyle name="Normal 3 3 4 2 2 2 2 3" xfId="13321" xr:uid="{00000000-0005-0000-0000-0000662F0000}"/>
    <cellStyle name="Normal 3 3 4 2 2 2 3" xfId="13322" xr:uid="{00000000-0005-0000-0000-0000672F0000}"/>
    <cellStyle name="Normal 3 3 4 2 2 2 4" xfId="13323" xr:uid="{00000000-0005-0000-0000-0000682F0000}"/>
    <cellStyle name="Normal 3 3 4 2 2 2 4 2" xfId="26418" xr:uid="{45850BED-29B1-4AB6-8890-E54F47666583}"/>
    <cellStyle name="Normal 3 3 4 2 2 2 4 2 2" xfId="41381" xr:uid="{68B89DCE-17BF-4922-B9DA-A1723F2AC0C9}"/>
    <cellStyle name="Normal 3 3 4 2 2 2 4 3" xfId="33786" xr:uid="{33B5D9E9-905C-45B8-ABD2-D15B207077BF}"/>
    <cellStyle name="Normal 3 3 4 2 2 2 5" xfId="13324" xr:uid="{00000000-0005-0000-0000-0000692F0000}"/>
    <cellStyle name="Normal 3 3 4 2 2 2 5 2" xfId="26419" xr:uid="{FB392F87-9F66-4E50-903C-4581BCDFEF99}"/>
    <cellStyle name="Normal 3 3 4 2 2 2 5 2 2" xfId="41382" xr:uid="{1768E611-00D3-4970-BE98-528EC3490580}"/>
    <cellStyle name="Normal 3 3 4 2 2 2 5 3" xfId="33787" xr:uid="{BA3F91BA-0C20-4A1D-9A62-F7647F274957}"/>
    <cellStyle name="Normal 3 3 4 2 2 2 6" xfId="13325" xr:uid="{00000000-0005-0000-0000-00006A2F0000}"/>
    <cellStyle name="Normal 3 3 4 2 2 3" xfId="13326" xr:uid="{00000000-0005-0000-0000-00006B2F0000}"/>
    <cellStyle name="Normal 3 3 4 2 2 3 2" xfId="13327" xr:uid="{00000000-0005-0000-0000-00006C2F0000}"/>
    <cellStyle name="Normal 3 3 4 2 2 3 2 2" xfId="13328" xr:uid="{00000000-0005-0000-0000-00006D2F0000}"/>
    <cellStyle name="Normal 3 3 4 2 2 3 2 3" xfId="13329" xr:uid="{00000000-0005-0000-0000-00006E2F0000}"/>
    <cellStyle name="Normal 3 3 4 2 2 3 3" xfId="13330" xr:uid="{00000000-0005-0000-0000-00006F2F0000}"/>
    <cellStyle name="Normal 3 3 4 2 2 3 3 2" xfId="13331" xr:uid="{00000000-0005-0000-0000-0000702F0000}"/>
    <cellStyle name="Normal 3 3 4 2 2 3 3 3" xfId="26420" xr:uid="{FB0D9C82-20B1-459F-B0BD-18774E40A1FD}"/>
    <cellStyle name="Normal 3 3 4 2 2 3 3 3 2" xfId="41383" xr:uid="{D88C9CE1-85E0-4DCA-A247-8B8F0148167D}"/>
    <cellStyle name="Normal 3 3 4 2 2 3 3 4" xfId="33788" xr:uid="{497F0A96-2AE4-4D4B-B05B-EFD32F966777}"/>
    <cellStyle name="Normal 3 3 4 2 2 3 4" xfId="13332" xr:uid="{00000000-0005-0000-0000-0000712F0000}"/>
    <cellStyle name="Normal 3 3 4 2 2 4" xfId="13333" xr:uid="{00000000-0005-0000-0000-0000722F0000}"/>
    <cellStyle name="Normal 3 3 4 2 2 4 2" xfId="13334" xr:uid="{00000000-0005-0000-0000-0000732F0000}"/>
    <cellStyle name="Normal 3 3 4 2 2 4 3" xfId="13335" xr:uid="{00000000-0005-0000-0000-0000742F0000}"/>
    <cellStyle name="Normal 3 3 4 2 2 5" xfId="13336" xr:uid="{00000000-0005-0000-0000-0000752F0000}"/>
    <cellStyle name="Normal 3 3 4 2 2 6" xfId="13337" xr:uid="{00000000-0005-0000-0000-0000762F0000}"/>
    <cellStyle name="Normal 3 3 4 2 2 6 2" xfId="26421" xr:uid="{9279CE3C-1AFE-4D32-AD45-ADCB6A66864D}"/>
    <cellStyle name="Normal 3 3 4 2 2 6 2 2" xfId="41384" xr:uid="{6E2C3149-CCB5-4E08-9D99-46438BDB5D3F}"/>
    <cellStyle name="Normal 3 3 4 2 2 6 3" xfId="33789" xr:uid="{3C521A9D-171C-4916-8368-C69AA07E364B}"/>
    <cellStyle name="Normal 3 3 4 2 2 7" xfId="13338" xr:uid="{00000000-0005-0000-0000-0000772F0000}"/>
    <cellStyle name="Normal 3 3 4 2 2 7 2" xfId="26422" xr:uid="{9AADCD7A-A496-455F-955F-1BEC79AF83DB}"/>
    <cellStyle name="Normal 3 3 4 2 2 7 2 2" xfId="41385" xr:uid="{0CB1BE24-85D1-491A-AB0C-9F04EA6D95BA}"/>
    <cellStyle name="Normal 3 3 4 2 2 7 3" xfId="33790" xr:uid="{19DC4D02-0BCB-40A9-9ADB-76E47A796AD0}"/>
    <cellStyle name="Normal 3 3 4 2 2 8" xfId="13339" xr:uid="{00000000-0005-0000-0000-0000782F0000}"/>
    <cellStyle name="Normal 3 3 4 2 3" xfId="13340" xr:uid="{00000000-0005-0000-0000-0000792F0000}"/>
    <cellStyle name="Normal 3 3 4 2 3 2" xfId="13341" xr:uid="{00000000-0005-0000-0000-00007A2F0000}"/>
    <cellStyle name="Normal 3 3 4 2 3 2 2" xfId="13342" xr:uid="{00000000-0005-0000-0000-00007B2F0000}"/>
    <cellStyle name="Normal 3 3 4 2 3 2 3" xfId="13343" xr:uid="{00000000-0005-0000-0000-00007C2F0000}"/>
    <cellStyle name="Normal 3 3 4 2 3 3" xfId="13344" xr:uid="{00000000-0005-0000-0000-00007D2F0000}"/>
    <cellStyle name="Normal 3 3 4 2 3 4" xfId="13345" xr:uid="{00000000-0005-0000-0000-00007E2F0000}"/>
    <cellStyle name="Normal 3 3 4 2 3 4 2" xfId="26423" xr:uid="{786E04D9-BBF4-4CFC-B18E-AEF63D73B1EC}"/>
    <cellStyle name="Normal 3 3 4 2 3 4 2 2" xfId="41386" xr:uid="{10BAABF2-9B65-4805-B819-5009FA16F69E}"/>
    <cellStyle name="Normal 3 3 4 2 3 4 3" xfId="33791" xr:uid="{C779926F-7B00-4C49-B9E0-72004F6CCB87}"/>
    <cellStyle name="Normal 3 3 4 2 3 5" xfId="13346" xr:uid="{00000000-0005-0000-0000-00007F2F0000}"/>
    <cellStyle name="Normal 3 3 4 2 3 5 2" xfId="26424" xr:uid="{C8C333D8-36C1-44C8-9A4A-8A9B00184625}"/>
    <cellStyle name="Normal 3 3 4 2 3 5 2 2" xfId="41387" xr:uid="{AC4B8928-7284-4E0A-905B-8D5E8B2C0366}"/>
    <cellStyle name="Normal 3 3 4 2 3 5 3" xfId="33792" xr:uid="{9143BB8D-52C3-4688-B7AC-223287AC5680}"/>
    <cellStyle name="Normal 3 3 4 2 3 6" xfId="13347" xr:uid="{00000000-0005-0000-0000-0000802F0000}"/>
    <cellStyle name="Normal 3 3 4 2 4" xfId="13348" xr:uid="{00000000-0005-0000-0000-0000812F0000}"/>
    <cellStyle name="Normal 3 3 4 2 4 2" xfId="13349" xr:uid="{00000000-0005-0000-0000-0000822F0000}"/>
    <cellStyle name="Normal 3 3 4 2 4 2 2" xfId="13350" xr:uid="{00000000-0005-0000-0000-0000832F0000}"/>
    <cellStyle name="Normal 3 3 4 2 4 2 3" xfId="13351" xr:uid="{00000000-0005-0000-0000-0000842F0000}"/>
    <cellStyle name="Normal 3 3 4 2 4 3" xfId="13352" xr:uid="{00000000-0005-0000-0000-0000852F0000}"/>
    <cellStyle name="Normal 3 3 4 2 4 3 2" xfId="13353" xr:uid="{00000000-0005-0000-0000-0000862F0000}"/>
    <cellStyle name="Normal 3 3 4 2 4 3 3" xfId="26425" xr:uid="{71C9F715-28F2-4F34-A7B9-334DCFE1736C}"/>
    <cellStyle name="Normal 3 3 4 2 4 3 3 2" xfId="41388" xr:uid="{B8BB628B-3EDB-45D9-9C0F-4FC0A3258BDE}"/>
    <cellStyle name="Normal 3 3 4 2 4 3 4" xfId="33793" xr:uid="{966FDB71-8554-4212-897B-39DBC9869E47}"/>
    <cellStyle name="Normal 3 3 4 2 4 4" xfId="13354" xr:uid="{00000000-0005-0000-0000-0000872F0000}"/>
    <cellStyle name="Normal 3 3 4 2 5" xfId="13355" xr:uid="{00000000-0005-0000-0000-0000882F0000}"/>
    <cellStyle name="Normal 3 3 4 2 5 2" xfId="13356" xr:uid="{00000000-0005-0000-0000-0000892F0000}"/>
    <cellStyle name="Normal 3 3 4 2 5 3" xfId="13357" xr:uid="{00000000-0005-0000-0000-00008A2F0000}"/>
    <cellStyle name="Normal 3 3 4 2 6" xfId="13358" xr:uid="{00000000-0005-0000-0000-00008B2F0000}"/>
    <cellStyle name="Normal 3 3 4 2 7" xfId="13359" xr:uid="{00000000-0005-0000-0000-00008C2F0000}"/>
    <cellStyle name="Normal 3 3 4 2 7 2" xfId="26426" xr:uid="{5C772C14-9A51-48F5-8444-1A850D7EDCA1}"/>
    <cellStyle name="Normal 3 3 4 2 7 2 2" xfId="41389" xr:uid="{A5F3DDCA-2C1B-41B8-B225-527B99EB1B86}"/>
    <cellStyle name="Normal 3 3 4 2 7 3" xfId="33794" xr:uid="{D9667E98-A3D7-44E7-90EF-77C937C9D329}"/>
    <cellStyle name="Normal 3 3 4 2 8" xfId="13360" xr:uid="{00000000-0005-0000-0000-00008D2F0000}"/>
    <cellStyle name="Normal 3 3 4 2 8 2" xfId="26427" xr:uid="{A49CFF0E-267A-4B86-8029-5ACA80F063FB}"/>
    <cellStyle name="Normal 3 3 4 2 8 2 2" xfId="41390" xr:uid="{FBAF44C3-25B2-41A6-A16D-6BDD11373F92}"/>
    <cellStyle name="Normal 3 3 4 2 8 3" xfId="33795" xr:uid="{B3D65AB1-297B-46FF-BD1D-0DEDC8B3B3BC}"/>
    <cellStyle name="Normal 3 3 4 2 9" xfId="13361" xr:uid="{00000000-0005-0000-0000-00008E2F0000}"/>
    <cellStyle name="Normal 3 3 4 3" xfId="13362" xr:uid="{00000000-0005-0000-0000-00008F2F0000}"/>
    <cellStyle name="Normal 3 3 4 3 2" xfId="13363" xr:uid="{00000000-0005-0000-0000-0000902F0000}"/>
    <cellStyle name="Normal 3 3 4 3 2 2" xfId="13364" xr:uid="{00000000-0005-0000-0000-0000912F0000}"/>
    <cellStyle name="Normal 3 3 4 3 2 2 2" xfId="13365" xr:uid="{00000000-0005-0000-0000-0000922F0000}"/>
    <cellStyle name="Normal 3 3 4 3 2 2 3" xfId="13366" xr:uid="{00000000-0005-0000-0000-0000932F0000}"/>
    <cellStyle name="Normal 3 3 4 3 2 2 3 2" xfId="26428" xr:uid="{A23DC145-F698-4B0A-A1C1-650DC53A0AA3}"/>
    <cellStyle name="Normal 3 3 4 3 2 2 3 2 2" xfId="41391" xr:uid="{732602C9-7730-4249-A540-849DD1489B55}"/>
    <cellStyle name="Normal 3 3 4 3 2 2 3 3" xfId="33796" xr:uid="{C1B170C6-68BD-4931-A704-060DFFE44DE9}"/>
    <cellStyle name="Normal 3 3 4 3 2 2 4" xfId="13367" xr:uid="{00000000-0005-0000-0000-0000942F0000}"/>
    <cellStyle name="Normal 3 3 4 3 2 3" xfId="13368" xr:uid="{00000000-0005-0000-0000-0000952F0000}"/>
    <cellStyle name="Normal 3 3 4 3 2 4" xfId="13369" xr:uid="{00000000-0005-0000-0000-0000962F0000}"/>
    <cellStyle name="Normal 3 3 4 3 2 4 2" xfId="26429" xr:uid="{673F4AB2-F80D-4B51-9D3D-6F2395D10711}"/>
    <cellStyle name="Normal 3 3 4 3 2 4 2 2" xfId="41392" xr:uid="{0DC90345-AF8E-4566-93D7-37942014109D}"/>
    <cellStyle name="Normal 3 3 4 3 2 4 3" xfId="33797" xr:uid="{55637134-C84C-4728-AFD4-C73EC2C273E6}"/>
    <cellStyle name="Normal 3 3 4 3 2 5" xfId="13370" xr:uid="{00000000-0005-0000-0000-0000972F0000}"/>
    <cellStyle name="Normal 3 3 4 3 2 5 2" xfId="26430" xr:uid="{25CDD050-7764-4F6F-B3B2-CE0E1715599F}"/>
    <cellStyle name="Normal 3 3 4 3 2 5 2 2" xfId="41393" xr:uid="{FFD27959-E80A-4D3E-9C1E-774260BF846A}"/>
    <cellStyle name="Normal 3 3 4 3 2 5 3" xfId="33798" xr:uid="{A0A54065-65FF-4B49-81EE-C50D3C414B67}"/>
    <cellStyle name="Normal 3 3 4 3 2 6" xfId="13371" xr:uid="{00000000-0005-0000-0000-0000982F0000}"/>
    <cellStyle name="Normal 3 3 4 3 3" xfId="13372" xr:uid="{00000000-0005-0000-0000-0000992F0000}"/>
    <cellStyle name="Normal 3 3 4 3 3 2" xfId="13373" xr:uid="{00000000-0005-0000-0000-00009A2F0000}"/>
    <cellStyle name="Normal 3 3 4 3 3 2 2" xfId="13374" xr:uid="{00000000-0005-0000-0000-00009B2F0000}"/>
    <cellStyle name="Normal 3 3 4 3 3 2 3" xfId="13375" xr:uid="{00000000-0005-0000-0000-00009C2F0000}"/>
    <cellStyle name="Normal 3 3 4 3 3 3" xfId="13376" xr:uid="{00000000-0005-0000-0000-00009D2F0000}"/>
    <cellStyle name="Normal 3 3 4 3 3 4" xfId="13377" xr:uid="{00000000-0005-0000-0000-00009E2F0000}"/>
    <cellStyle name="Normal 3 3 4 3 3 4 2" xfId="26431" xr:uid="{C70FBB06-A39D-45E0-8D80-C71193965FC6}"/>
    <cellStyle name="Normal 3 3 4 3 3 4 2 2" xfId="41394" xr:uid="{940FEBBC-A35B-41D6-83AD-2DA09F818EF5}"/>
    <cellStyle name="Normal 3 3 4 3 3 4 3" xfId="33799" xr:uid="{EF68B324-72CF-4880-9ED8-45EEABC26BD6}"/>
    <cellStyle name="Normal 3 3 4 3 3 5" xfId="13378" xr:uid="{00000000-0005-0000-0000-00009F2F0000}"/>
    <cellStyle name="Normal 3 3 4 3 3 5 2" xfId="26432" xr:uid="{CB6D53C2-B56F-41C3-A9F6-84145979E753}"/>
    <cellStyle name="Normal 3 3 4 3 3 5 2 2" xfId="41395" xr:uid="{11FFB281-EC66-4508-B572-01B45E30232C}"/>
    <cellStyle name="Normal 3 3 4 3 3 5 3" xfId="33800" xr:uid="{9788A88C-4CD1-4993-926F-4B77790C44E9}"/>
    <cellStyle name="Normal 3 3 4 3 3 6" xfId="13379" xr:uid="{00000000-0005-0000-0000-0000A02F0000}"/>
    <cellStyle name="Normal 3 3 4 3 4" xfId="13380" xr:uid="{00000000-0005-0000-0000-0000A12F0000}"/>
    <cellStyle name="Normal 3 3 4 3 4 2" xfId="13381" xr:uid="{00000000-0005-0000-0000-0000A22F0000}"/>
    <cellStyle name="Normal 3 3 4 3 4 3" xfId="13382" xr:uid="{00000000-0005-0000-0000-0000A32F0000}"/>
    <cellStyle name="Normal 3 3 4 3 5" xfId="13383" xr:uid="{00000000-0005-0000-0000-0000A42F0000}"/>
    <cellStyle name="Normal 3 3 4 3 6" xfId="13384" xr:uid="{00000000-0005-0000-0000-0000A52F0000}"/>
    <cellStyle name="Normal 3 3 4 3 6 2" xfId="26433" xr:uid="{A37000C1-F2D9-4EA6-ACF8-EC6DE4890430}"/>
    <cellStyle name="Normal 3 3 4 3 6 2 2" xfId="41396" xr:uid="{DA0B1647-CF5F-4050-BE2B-6EEF80DD2C70}"/>
    <cellStyle name="Normal 3 3 4 3 6 3" xfId="33801" xr:uid="{C83D419E-738C-428D-B935-E2BDB41A1B86}"/>
    <cellStyle name="Normal 3 3 4 3 7" xfId="13385" xr:uid="{00000000-0005-0000-0000-0000A62F0000}"/>
    <cellStyle name="Normal 3 3 4 3 7 2" xfId="26434" xr:uid="{DD5AF75D-C7B0-4305-9E02-750D8D36873B}"/>
    <cellStyle name="Normal 3 3 4 3 7 2 2" xfId="41397" xr:uid="{FEB4CCB3-29E4-44B2-A702-E6283D98EC27}"/>
    <cellStyle name="Normal 3 3 4 3 7 3" xfId="33802" xr:uid="{A8F73202-FA9A-4F04-AF4B-4DDB6D814A2F}"/>
    <cellStyle name="Normal 3 3 4 3 8" xfId="13386" xr:uid="{00000000-0005-0000-0000-0000A72F0000}"/>
    <cellStyle name="Normal 3 3 4 4" xfId="13387" xr:uid="{00000000-0005-0000-0000-0000A82F0000}"/>
    <cellStyle name="Normal 3 3 4 4 2" xfId="13388" xr:uid="{00000000-0005-0000-0000-0000A92F0000}"/>
    <cellStyle name="Normal 3 3 4 4 2 2" xfId="13389" xr:uid="{00000000-0005-0000-0000-0000AA2F0000}"/>
    <cellStyle name="Normal 3 3 4 4 2 3" xfId="26435" xr:uid="{8FFBB2F4-DC07-4A14-90EF-1E1F3C9058E1}"/>
    <cellStyle name="Normal 3 3 4 4 2 3 2" xfId="41398" xr:uid="{1C6B4F3E-1C2A-481B-AD98-0ED1ECB66900}"/>
    <cellStyle name="Normal 3 3 4 4 2 4" xfId="33803" xr:uid="{E0DAF718-87E3-4738-A301-300D953E5B6E}"/>
    <cellStyle name="Normal 3 3 4 4 3" xfId="13390" xr:uid="{00000000-0005-0000-0000-0000AB2F0000}"/>
    <cellStyle name="Normal 3 3 4 4 4" xfId="13391" xr:uid="{00000000-0005-0000-0000-0000AC2F0000}"/>
    <cellStyle name="Normal 3 3 4 4 4 2" xfId="26436" xr:uid="{9EBAD9BA-E8E4-45D8-9575-F77184B00177}"/>
    <cellStyle name="Normal 3 3 4 4 4 2 2" xfId="41399" xr:uid="{30152A04-6CE5-4039-B189-E4CE0B0E1B78}"/>
    <cellStyle name="Normal 3 3 4 4 4 3" xfId="33804" xr:uid="{3E580519-F658-4E91-A5EB-C683BBD8743B}"/>
    <cellStyle name="Normal 3 3 4 4 5" xfId="13392" xr:uid="{00000000-0005-0000-0000-0000AD2F0000}"/>
    <cellStyle name="Normal 3 3 4 5" xfId="13393" xr:uid="{00000000-0005-0000-0000-0000AE2F0000}"/>
    <cellStyle name="Normal 3 3 4 5 2" xfId="13394" xr:uid="{00000000-0005-0000-0000-0000AF2F0000}"/>
    <cellStyle name="Normal 3 3 4 5 2 2" xfId="13395" xr:uid="{00000000-0005-0000-0000-0000B02F0000}"/>
    <cellStyle name="Normal 3 3 4 5 2 3" xfId="13396" xr:uid="{00000000-0005-0000-0000-0000B12F0000}"/>
    <cellStyle name="Normal 3 3 4 5 3" xfId="13397" xr:uid="{00000000-0005-0000-0000-0000B22F0000}"/>
    <cellStyle name="Normal 3 3 4 5 4" xfId="13398" xr:uid="{00000000-0005-0000-0000-0000B32F0000}"/>
    <cellStyle name="Normal 3 3 4 5 4 2" xfId="26437" xr:uid="{18D8029B-DDB2-482C-AD4F-4AD4262B9BF4}"/>
    <cellStyle name="Normal 3 3 4 5 4 2 2" xfId="41400" xr:uid="{971C162E-F208-473A-8734-31437E2C9542}"/>
    <cellStyle name="Normal 3 3 4 5 4 3" xfId="33805" xr:uid="{7F8D5A3A-520F-4450-8978-66B3AAA592BE}"/>
    <cellStyle name="Normal 3 3 4 5 5" xfId="13399" xr:uid="{00000000-0005-0000-0000-0000B42F0000}"/>
    <cellStyle name="Normal 3 3 4 5 5 2" xfId="26438" xr:uid="{27DE5B1A-54F7-46FB-A388-9BF1F978DF1F}"/>
    <cellStyle name="Normal 3 3 4 5 5 2 2" xfId="41401" xr:uid="{CB2ECA16-CB9A-4DD5-A101-23010EABDBC3}"/>
    <cellStyle name="Normal 3 3 4 5 5 3" xfId="33806" xr:uid="{A49C235B-8F1C-4DD8-B8B2-A9B796CAB672}"/>
    <cellStyle name="Normal 3 3 4 5 6" xfId="13400" xr:uid="{00000000-0005-0000-0000-0000B52F0000}"/>
    <cellStyle name="Normal 3 3 4 6" xfId="13401" xr:uid="{00000000-0005-0000-0000-0000B62F0000}"/>
    <cellStyle name="Normal 3 3 4 6 2" xfId="13402" xr:uid="{00000000-0005-0000-0000-0000B72F0000}"/>
    <cellStyle name="Normal 3 3 4 6 2 2" xfId="13403" xr:uid="{00000000-0005-0000-0000-0000B82F0000}"/>
    <cellStyle name="Normal 3 3 4 6 2 3" xfId="13404" xr:uid="{00000000-0005-0000-0000-0000B92F0000}"/>
    <cellStyle name="Normal 3 3 4 6 3" xfId="13405" xr:uid="{00000000-0005-0000-0000-0000BA2F0000}"/>
    <cellStyle name="Normal 3 3 4 6 4" xfId="13406" xr:uid="{00000000-0005-0000-0000-0000BB2F0000}"/>
    <cellStyle name="Normal 3 3 4 6 4 2" xfId="26439" xr:uid="{52101909-0DA1-4F73-82A3-0802B1E76B93}"/>
    <cellStyle name="Normal 3 3 4 6 4 2 2" xfId="41402" xr:uid="{B8C695EA-ABEB-48C8-B383-CED8AB81E527}"/>
    <cellStyle name="Normal 3 3 4 6 4 3" xfId="33807" xr:uid="{DAFA15DC-2FCC-4DC7-8B3E-2D6E096C1340}"/>
    <cellStyle name="Normal 3 3 4 6 5" xfId="13407" xr:uid="{00000000-0005-0000-0000-0000BC2F0000}"/>
    <cellStyle name="Normal 3 3 4 6 5 2" xfId="26440" xr:uid="{1933AB8B-2303-4375-975C-DE4C51682ABD}"/>
    <cellStyle name="Normal 3 3 4 6 5 2 2" xfId="41403" xr:uid="{34F2AE3A-103C-4338-97F6-CC45668BA062}"/>
    <cellStyle name="Normal 3 3 4 6 5 3" xfId="33808" xr:uid="{5F548758-EC59-4585-9D5C-48566C689CD6}"/>
    <cellStyle name="Normal 3 3 4 6 6" xfId="13408" xr:uid="{00000000-0005-0000-0000-0000BD2F0000}"/>
    <cellStyle name="Normal 3 3 4 7" xfId="13409" xr:uid="{00000000-0005-0000-0000-0000BE2F0000}"/>
    <cellStyle name="Normal 3 3 4 7 2" xfId="13410" xr:uid="{00000000-0005-0000-0000-0000BF2F0000}"/>
    <cellStyle name="Normal 3 3 4 7 3" xfId="13411" xr:uid="{00000000-0005-0000-0000-0000C02F0000}"/>
    <cellStyle name="Normal 3 3 4 8" xfId="13412" xr:uid="{00000000-0005-0000-0000-0000C12F0000}"/>
    <cellStyle name="Normal 3 3 4 9" xfId="13413" xr:uid="{00000000-0005-0000-0000-0000C22F0000}"/>
    <cellStyle name="Normal 3 3 4 9 2" xfId="26441" xr:uid="{46FFCD09-64AB-44A8-977E-8D88412B1BD8}"/>
    <cellStyle name="Normal 3 3 4 9 2 2" xfId="41404" xr:uid="{87EC5313-6EF0-49CF-9C5C-2405F0D1725B}"/>
    <cellStyle name="Normal 3 3 4 9 3" xfId="33809" xr:uid="{162B3548-290C-4EE7-9CD0-8589FB32C741}"/>
    <cellStyle name="Normal 3 3 5" xfId="2192" xr:uid="{00000000-0005-0000-0000-00003F080000}"/>
    <cellStyle name="Normal 3 3 5 2" xfId="13414" xr:uid="{00000000-0005-0000-0000-0000C42F0000}"/>
    <cellStyle name="Normal 3 3 5 2 2" xfId="13415" xr:uid="{00000000-0005-0000-0000-0000C52F0000}"/>
    <cellStyle name="Normal 3 3 5 2 2 2" xfId="13416" xr:uid="{00000000-0005-0000-0000-0000C62F0000}"/>
    <cellStyle name="Normal 3 3 5 2 2 2 2" xfId="13417" xr:uid="{00000000-0005-0000-0000-0000C72F0000}"/>
    <cellStyle name="Normal 3 3 5 2 2 2 2 2" xfId="13418" xr:uid="{00000000-0005-0000-0000-0000C82F0000}"/>
    <cellStyle name="Normal 3 3 5 2 2 2 2 3" xfId="13419" xr:uid="{00000000-0005-0000-0000-0000C92F0000}"/>
    <cellStyle name="Normal 3 3 5 2 2 2 3" xfId="13420" xr:uid="{00000000-0005-0000-0000-0000CA2F0000}"/>
    <cellStyle name="Normal 3 3 5 2 2 2 3 2" xfId="13421" xr:uid="{00000000-0005-0000-0000-0000CB2F0000}"/>
    <cellStyle name="Normal 3 3 5 2 2 2 3 3" xfId="26442" xr:uid="{AC355FFC-5B6D-4314-875D-F68981C071D6}"/>
    <cellStyle name="Normal 3 3 5 2 2 2 3 3 2" xfId="41405" xr:uid="{C8ED79B7-C5E0-4D4F-9A4B-696C336E90AE}"/>
    <cellStyle name="Normal 3 3 5 2 2 2 3 4" xfId="33810" xr:uid="{C355D4FB-F779-489F-BC59-516F0407F707}"/>
    <cellStyle name="Normal 3 3 5 2 2 2 4" xfId="13422" xr:uid="{00000000-0005-0000-0000-0000CC2F0000}"/>
    <cellStyle name="Normal 3 3 5 2 2 3" xfId="13423" xr:uid="{00000000-0005-0000-0000-0000CD2F0000}"/>
    <cellStyle name="Normal 3 3 5 2 2 3 2" xfId="13424" xr:uid="{00000000-0005-0000-0000-0000CE2F0000}"/>
    <cellStyle name="Normal 3 3 5 2 2 3 3" xfId="13425" xr:uid="{00000000-0005-0000-0000-0000CF2F0000}"/>
    <cellStyle name="Normal 3 3 5 2 2 4" xfId="13426" xr:uid="{00000000-0005-0000-0000-0000D02F0000}"/>
    <cellStyle name="Normal 3 3 5 2 2 5" xfId="13427" xr:uid="{00000000-0005-0000-0000-0000D12F0000}"/>
    <cellStyle name="Normal 3 3 5 2 2 5 2" xfId="26443" xr:uid="{E52998CA-7126-4A2B-8122-6B54CB752DEF}"/>
    <cellStyle name="Normal 3 3 5 2 2 5 2 2" xfId="41406" xr:uid="{F369C2CF-40D5-499F-B07A-5D4EF1A9F31B}"/>
    <cellStyle name="Normal 3 3 5 2 2 5 3" xfId="33811" xr:uid="{D2976AEB-961B-418E-8C14-7088FA3EB278}"/>
    <cellStyle name="Normal 3 3 5 2 2 6" xfId="13428" xr:uid="{00000000-0005-0000-0000-0000D22F0000}"/>
    <cellStyle name="Normal 3 3 5 2 2 6 2" xfId="26444" xr:uid="{714BA949-7F3D-4683-90B0-0500C48A761E}"/>
    <cellStyle name="Normal 3 3 5 2 2 6 2 2" xfId="41407" xr:uid="{BFF02E4D-DB33-4AD8-B065-4C15A45F38BE}"/>
    <cellStyle name="Normal 3 3 5 2 2 6 3" xfId="33812" xr:uid="{4BCA4B24-41B4-4D44-A229-B0D02EA2EFA7}"/>
    <cellStyle name="Normal 3 3 5 2 2 7" xfId="13429" xr:uid="{00000000-0005-0000-0000-0000D32F0000}"/>
    <cellStyle name="Normal 3 3 5 2 3" xfId="13430" xr:uid="{00000000-0005-0000-0000-0000D42F0000}"/>
    <cellStyle name="Normal 3 3 5 2 3 2" xfId="13431" xr:uid="{00000000-0005-0000-0000-0000D52F0000}"/>
    <cellStyle name="Normal 3 3 5 2 3 2 2" xfId="13432" xr:uid="{00000000-0005-0000-0000-0000D62F0000}"/>
    <cellStyle name="Normal 3 3 5 2 3 2 3" xfId="13433" xr:uid="{00000000-0005-0000-0000-0000D72F0000}"/>
    <cellStyle name="Normal 3 3 5 2 3 3" xfId="13434" xr:uid="{00000000-0005-0000-0000-0000D82F0000}"/>
    <cellStyle name="Normal 3 3 5 2 3 3 2" xfId="13435" xr:uid="{00000000-0005-0000-0000-0000D92F0000}"/>
    <cellStyle name="Normal 3 3 5 2 3 3 3" xfId="26445" xr:uid="{4AF594EE-3074-49C8-A41A-9881C4D35EFC}"/>
    <cellStyle name="Normal 3 3 5 2 3 3 3 2" xfId="41408" xr:uid="{DE5C33A4-ED92-435B-AB67-3E7845391A48}"/>
    <cellStyle name="Normal 3 3 5 2 3 3 4" xfId="33813" xr:uid="{A26DCA37-E7E6-4491-8B23-D9F9515E960A}"/>
    <cellStyle name="Normal 3 3 5 2 3 4" xfId="13436" xr:uid="{00000000-0005-0000-0000-0000DA2F0000}"/>
    <cellStyle name="Normal 3 3 5 2 4" xfId="13437" xr:uid="{00000000-0005-0000-0000-0000DB2F0000}"/>
    <cellStyle name="Normal 3 3 5 2 5" xfId="13438" xr:uid="{00000000-0005-0000-0000-0000DC2F0000}"/>
    <cellStyle name="Normal 3 3 5 2 5 2" xfId="26446" xr:uid="{A0C6146C-5240-4BE2-8502-BC4836B6C4FE}"/>
    <cellStyle name="Normal 3 3 5 2 5 2 2" xfId="41409" xr:uid="{5BDF2967-B6F8-4983-8FFA-1A3C61E42AA5}"/>
    <cellStyle name="Normal 3 3 5 2 5 3" xfId="33814" xr:uid="{A724D647-F8DA-491F-A16F-AC55B8691D74}"/>
    <cellStyle name="Normal 3 3 5 2 6" xfId="13439" xr:uid="{00000000-0005-0000-0000-0000DD2F0000}"/>
    <cellStyle name="Normal 3 3 5 3" xfId="13440" xr:uid="{00000000-0005-0000-0000-0000DE2F0000}"/>
    <cellStyle name="Normal 3 3 5 3 2" xfId="13441" xr:uid="{00000000-0005-0000-0000-0000DF2F0000}"/>
    <cellStyle name="Normal 3 3 5 3 2 2" xfId="13442" xr:uid="{00000000-0005-0000-0000-0000E02F0000}"/>
    <cellStyle name="Normal 3 3 5 3 2 3" xfId="13443" xr:uid="{00000000-0005-0000-0000-0000E12F0000}"/>
    <cellStyle name="Normal 3 3 5 3 2 3 2" xfId="26447" xr:uid="{417D17D0-C7DD-41A3-A810-4622CEA6D993}"/>
    <cellStyle name="Normal 3 3 5 3 2 3 2 2" xfId="41410" xr:uid="{39EB9E2C-2076-4230-9276-C7F41AD1E3D3}"/>
    <cellStyle name="Normal 3 3 5 3 2 3 3" xfId="33815" xr:uid="{20639D5E-A046-402A-85E3-3F91747223D1}"/>
    <cellStyle name="Normal 3 3 5 3 2 4" xfId="13444" xr:uid="{00000000-0005-0000-0000-0000E22F0000}"/>
    <cellStyle name="Normal 3 3 5 3 3" xfId="13445" xr:uid="{00000000-0005-0000-0000-0000E32F0000}"/>
    <cellStyle name="Normal 3 3 5 3 4" xfId="13446" xr:uid="{00000000-0005-0000-0000-0000E42F0000}"/>
    <cellStyle name="Normal 3 3 5 3 4 2" xfId="26448" xr:uid="{1E503BF2-5772-41BF-9950-2E1E5882CBFB}"/>
    <cellStyle name="Normal 3 3 5 3 4 2 2" xfId="41411" xr:uid="{F203872C-6F5F-4182-8CD4-662CF1290052}"/>
    <cellStyle name="Normal 3 3 5 3 4 3" xfId="33816" xr:uid="{C4B685FA-0E0D-4545-B9B2-6E718964D1B2}"/>
    <cellStyle name="Normal 3 3 5 3 5" xfId="13447" xr:uid="{00000000-0005-0000-0000-0000E52F0000}"/>
    <cellStyle name="Normal 3 3 5 3 5 2" xfId="26449" xr:uid="{EE504E76-C3DC-444B-BB85-80C4EBDC7A04}"/>
    <cellStyle name="Normal 3 3 5 3 5 2 2" xfId="41412" xr:uid="{E0CF3228-9AB0-471D-AFBB-685EF08AF1CE}"/>
    <cellStyle name="Normal 3 3 5 3 5 3" xfId="33817" xr:uid="{323147DA-7BB4-4C1D-AB7D-D9A4B96DD577}"/>
    <cellStyle name="Normal 3 3 5 3 6" xfId="13448" xr:uid="{00000000-0005-0000-0000-0000E62F0000}"/>
    <cellStyle name="Normal 3 3 5 4" xfId="13449" xr:uid="{00000000-0005-0000-0000-0000E72F0000}"/>
    <cellStyle name="Normal 3 3 5 4 2" xfId="13450" xr:uid="{00000000-0005-0000-0000-0000E82F0000}"/>
    <cellStyle name="Normal 3 3 5 4 2 2" xfId="13451" xr:uid="{00000000-0005-0000-0000-0000E92F0000}"/>
    <cellStyle name="Normal 3 3 5 4 2 3" xfId="13452" xr:uid="{00000000-0005-0000-0000-0000EA2F0000}"/>
    <cellStyle name="Normal 3 3 5 4 3" xfId="13453" xr:uid="{00000000-0005-0000-0000-0000EB2F0000}"/>
    <cellStyle name="Normal 3 3 5 4 4" xfId="13454" xr:uid="{00000000-0005-0000-0000-0000EC2F0000}"/>
    <cellStyle name="Normal 3 3 5 4 4 2" xfId="26450" xr:uid="{B7BE9876-4915-451D-8A53-8A02D45F0405}"/>
    <cellStyle name="Normal 3 3 5 4 4 2 2" xfId="41413" xr:uid="{7806FCFE-D190-4E6D-9AB3-3689D9722906}"/>
    <cellStyle name="Normal 3 3 5 4 4 3" xfId="33818" xr:uid="{ABA67CCC-5834-464F-8575-AE82B416EFD4}"/>
    <cellStyle name="Normal 3 3 5 4 5" xfId="13455" xr:uid="{00000000-0005-0000-0000-0000ED2F0000}"/>
    <cellStyle name="Normal 3 3 5 4 5 2" xfId="26451" xr:uid="{39E1ED02-EA85-460A-B353-80189FB6B9D9}"/>
    <cellStyle name="Normal 3 3 5 4 5 2 2" xfId="41414" xr:uid="{C00DAA08-FEAE-453D-A153-6759E674B5BD}"/>
    <cellStyle name="Normal 3 3 5 4 5 3" xfId="33819" xr:uid="{FF836BC7-5671-41FC-A677-72529C73F4F7}"/>
    <cellStyle name="Normal 3 3 5 4 6" xfId="13456" xr:uid="{00000000-0005-0000-0000-0000EE2F0000}"/>
    <cellStyle name="Normal 3 3 5 5" xfId="13457" xr:uid="{00000000-0005-0000-0000-0000EF2F0000}"/>
    <cellStyle name="Normal 3 3 5 5 2" xfId="13458" xr:uid="{00000000-0005-0000-0000-0000F02F0000}"/>
    <cellStyle name="Normal 3 3 5 5 3" xfId="13459" xr:uid="{00000000-0005-0000-0000-0000F12F0000}"/>
    <cellStyle name="Normal 3 3 5 5 3 2" xfId="26452" xr:uid="{27E00C9A-480C-4CB5-B024-40307546E3A3}"/>
    <cellStyle name="Normal 3 3 5 5 3 2 2" xfId="41415" xr:uid="{49229A6A-A001-4E9D-B4E4-C919F4971F58}"/>
    <cellStyle name="Normal 3 3 5 5 3 3" xfId="33820" xr:uid="{B33FEE2D-C557-4020-B28E-9DB57D797662}"/>
    <cellStyle name="Normal 3 3 5 5 4" xfId="13460" xr:uid="{00000000-0005-0000-0000-0000F22F0000}"/>
    <cellStyle name="Normal 3 3 5 6" xfId="13461" xr:uid="{00000000-0005-0000-0000-0000F32F0000}"/>
    <cellStyle name="Normal 3 3 5 7" xfId="13462" xr:uid="{00000000-0005-0000-0000-0000F42F0000}"/>
    <cellStyle name="Normal 3 3 5 7 2" xfId="26453" xr:uid="{A390FE3D-A4DD-4ABA-AACF-E4B0812F2848}"/>
    <cellStyle name="Normal 3 3 5 7 2 2" xfId="41416" xr:uid="{F972C10F-4C7C-40D0-AC0D-B0EE8F6E6036}"/>
    <cellStyle name="Normal 3 3 5 7 3" xfId="33821" xr:uid="{4AE82CEE-B13D-4700-812F-7A5647A6C6D0}"/>
    <cellStyle name="Normal 3 3 5 8" xfId="13463" xr:uid="{00000000-0005-0000-0000-0000F52F0000}"/>
    <cellStyle name="Normal 3 3 6" xfId="2193" xr:uid="{00000000-0005-0000-0000-000040080000}"/>
    <cellStyle name="Normal 3 3 6 2" xfId="13464" xr:uid="{00000000-0005-0000-0000-0000F72F0000}"/>
    <cellStyle name="Normal 3 3 6 2 2" xfId="13465" xr:uid="{00000000-0005-0000-0000-0000F82F0000}"/>
    <cellStyle name="Normal 3 3 6 2 2 2" xfId="13466" xr:uid="{00000000-0005-0000-0000-0000F92F0000}"/>
    <cellStyle name="Normal 3 3 6 2 2 3" xfId="26454" xr:uid="{D5DC2AD1-7F76-4019-802D-7DA24539AA11}"/>
    <cellStyle name="Normal 3 3 6 2 2 3 2" xfId="41417" xr:uid="{D64522BC-AE59-4314-891E-82178C0833C5}"/>
    <cellStyle name="Normal 3 3 6 2 2 4" xfId="33822" xr:uid="{5D7E8FE8-BB2D-46B9-B6F4-729792BFE6AD}"/>
    <cellStyle name="Normal 3 3 6 2 3" xfId="13467" xr:uid="{00000000-0005-0000-0000-0000FA2F0000}"/>
    <cellStyle name="Normal 3 3 6 2 4" xfId="13468" xr:uid="{00000000-0005-0000-0000-0000FB2F0000}"/>
    <cellStyle name="Normal 3 3 6 2 4 2" xfId="26455" xr:uid="{08BDE1B5-5F37-4B87-857C-E1650FD91C74}"/>
    <cellStyle name="Normal 3 3 6 2 4 2 2" xfId="41418" xr:uid="{5A48DED7-5A8B-4A7B-B32C-A76757C2FCFD}"/>
    <cellStyle name="Normal 3 3 6 2 4 3" xfId="33823" xr:uid="{F3DB0375-3A23-433C-8919-285F269E0DE3}"/>
    <cellStyle name="Normal 3 3 6 2 5" xfId="13469" xr:uid="{00000000-0005-0000-0000-0000FC2F0000}"/>
    <cellStyle name="Normal 3 3 6 3" xfId="13470" xr:uid="{00000000-0005-0000-0000-0000FD2F0000}"/>
    <cellStyle name="Normal 3 3 6 3 2" xfId="13471" xr:uid="{00000000-0005-0000-0000-0000FE2F0000}"/>
    <cellStyle name="Normal 3 3 6 3 2 2" xfId="13472" xr:uid="{00000000-0005-0000-0000-0000FF2F0000}"/>
    <cellStyle name="Normal 3 3 6 3 2 3" xfId="13473" xr:uid="{00000000-0005-0000-0000-000000300000}"/>
    <cellStyle name="Normal 3 3 6 3 3" xfId="13474" xr:uid="{00000000-0005-0000-0000-000001300000}"/>
    <cellStyle name="Normal 3 3 6 3 4" xfId="13475" xr:uid="{00000000-0005-0000-0000-000002300000}"/>
    <cellStyle name="Normal 3 3 6 3 4 2" xfId="26456" xr:uid="{1029D830-49AD-4C49-ACFB-C0FB8AAD9465}"/>
    <cellStyle name="Normal 3 3 6 3 4 2 2" xfId="41419" xr:uid="{43ACBD69-3472-4819-B686-99B26623E54F}"/>
    <cellStyle name="Normal 3 3 6 3 4 3" xfId="33824" xr:uid="{336E4C3B-C690-4450-A6A3-E7DF57E323ED}"/>
    <cellStyle name="Normal 3 3 6 3 5" xfId="13476" xr:uid="{00000000-0005-0000-0000-000003300000}"/>
    <cellStyle name="Normal 3 3 6 3 5 2" xfId="26457" xr:uid="{09DEFD87-9228-40A9-BD8E-557312B173B8}"/>
    <cellStyle name="Normal 3 3 6 3 5 2 2" xfId="41420" xr:uid="{63C717A3-87CA-4D3F-B7C7-C01A2FAB920A}"/>
    <cellStyle name="Normal 3 3 6 3 5 3" xfId="33825" xr:uid="{C0F52093-720B-4C94-94BA-0B362CD532DF}"/>
    <cellStyle name="Normal 3 3 6 3 6" xfId="13477" xr:uid="{00000000-0005-0000-0000-000004300000}"/>
    <cellStyle name="Normal 3 3 6 4" xfId="13478" xr:uid="{00000000-0005-0000-0000-000005300000}"/>
    <cellStyle name="Normal 3 3 6 4 2" xfId="13479" xr:uid="{00000000-0005-0000-0000-000006300000}"/>
    <cellStyle name="Normal 3 3 6 4 2 2" xfId="13480" xr:uid="{00000000-0005-0000-0000-000007300000}"/>
    <cellStyle name="Normal 3 3 6 4 2 3" xfId="13481" xr:uid="{00000000-0005-0000-0000-000008300000}"/>
    <cellStyle name="Normal 3 3 6 4 3" xfId="13482" xr:uid="{00000000-0005-0000-0000-000009300000}"/>
    <cellStyle name="Normal 3 3 6 4 4" xfId="13483" xr:uid="{00000000-0005-0000-0000-00000A300000}"/>
    <cellStyle name="Normal 3 3 6 4 4 2" xfId="26458" xr:uid="{3877601C-BDC6-41D0-998A-6C561E95C8C0}"/>
    <cellStyle name="Normal 3 3 6 4 4 2 2" xfId="41421" xr:uid="{23166B99-E7CC-4289-BECD-F77E0CB13B61}"/>
    <cellStyle name="Normal 3 3 6 4 4 3" xfId="33826" xr:uid="{B0B0E000-BCD9-4E7D-876A-ECD1C3E8274F}"/>
    <cellStyle name="Normal 3 3 6 4 5" xfId="13484" xr:uid="{00000000-0005-0000-0000-00000B300000}"/>
    <cellStyle name="Normal 3 3 6 4 5 2" xfId="26459" xr:uid="{0EBFE4FA-ABB2-4617-8E77-CA19EB00F797}"/>
    <cellStyle name="Normal 3 3 6 4 5 2 2" xfId="41422" xr:uid="{B1721304-5E9B-402F-ACAD-A788970B9E05}"/>
    <cellStyle name="Normal 3 3 6 4 5 3" xfId="33827" xr:uid="{B4E9E80A-6ABA-4D9F-8334-9D49503E8FCA}"/>
    <cellStyle name="Normal 3 3 6 4 6" xfId="13485" xr:uid="{00000000-0005-0000-0000-00000C300000}"/>
    <cellStyle name="Normal 3 3 6 5" xfId="13486" xr:uid="{00000000-0005-0000-0000-00000D300000}"/>
    <cellStyle name="Normal 3 3 6 5 2" xfId="13487" xr:uid="{00000000-0005-0000-0000-00000E300000}"/>
    <cellStyle name="Normal 3 3 6 5 3" xfId="13488" xr:uid="{00000000-0005-0000-0000-00000F300000}"/>
    <cellStyle name="Normal 3 3 6 6" xfId="13489" xr:uid="{00000000-0005-0000-0000-000010300000}"/>
    <cellStyle name="Normal 3 3 6 7" xfId="13490" xr:uid="{00000000-0005-0000-0000-000011300000}"/>
    <cellStyle name="Normal 3 3 6 7 2" xfId="26460" xr:uid="{F65BB534-50F8-49D9-B8AB-B5D5AE4B7C91}"/>
    <cellStyle name="Normal 3 3 6 7 2 2" xfId="41423" xr:uid="{EC6D3DD9-B719-4B49-AF0B-E2FE21B584E4}"/>
    <cellStyle name="Normal 3 3 6 7 3" xfId="33828" xr:uid="{C7C434AE-11DF-4A80-AAEA-6D85BCBC16DF}"/>
    <cellStyle name="Normal 3 3 6 8" xfId="13491" xr:uid="{00000000-0005-0000-0000-000012300000}"/>
    <cellStyle name="Normal 3 3 7" xfId="2194" xr:uid="{00000000-0005-0000-0000-000041080000}"/>
    <cellStyle name="Normal 3 3 7 2" xfId="13492" xr:uid="{00000000-0005-0000-0000-000014300000}"/>
    <cellStyle name="Normal 3 3 7 2 2" xfId="13493" xr:uid="{00000000-0005-0000-0000-000015300000}"/>
    <cellStyle name="Normal 3 3 7 2 3" xfId="26461" xr:uid="{9EF44130-8176-4DAE-98A0-ED4D28D3D162}"/>
    <cellStyle name="Normal 3 3 7 2 3 2" xfId="41424" xr:uid="{594C91EC-470C-40DE-BDFC-3AE0473EBB86}"/>
    <cellStyle name="Normal 3 3 7 2 4" xfId="33829" xr:uid="{90256E25-5E12-43A0-B099-F2837F3F380A}"/>
    <cellStyle name="Normal 3 3 7 3" xfId="13494" xr:uid="{00000000-0005-0000-0000-000016300000}"/>
    <cellStyle name="Normal 3 3 7 3 2" xfId="26462" xr:uid="{15BA6403-4ABA-440F-9046-CD45E90143FC}"/>
    <cellStyle name="Normal 3 3 7 3 2 2" xfId="41425" xr:uid="{2B29C276-FA35-4315-88CD-03A24A51488B}"/>
    <cellStyle name="Normal 3 3 7 3 3" xfId="33830" xr:uid="{BF1508DD-96CB-492F-8408-55BB2B3B5CBE}"/>
    <cellStyle name="Normal 3 3 7 4" xfId="13495" xr:uid="{00000000-0005-0000-0000-000017300000}"/>
    <cellStyle name="Normal 3 3 7 5" xfId="13496" xr:uid="{00000000-0005-0000-0000-000018300000}"/>
    <cellStyle name="Normal 3 3 8" xfId="2195" xr:uid="{00000000-0005-0000-0000-000042080000}"/>
    <cellStyle name="Normal 3 3 8 2" xfId="13497" xr:uid="{00000000-0005-0000-0000-00001A300000}"/>
    <cellStyle name="Normal 3 3 8 3" xfId="13498" xr:uid="{00000000-0005-0000-0000-00001B300000}"/>
    <cellStyle name="Normal 3 3 9" xfId="2196" xr:uid="{00000000-0005-0000-0000-000043080000}"/>
    <cellStyle name="Normal 3 3 9 2" xfId="13499" xr:uid="{00000000-0005-0000-0000-00001D300000}"/>
    <cellStyle name="Normal 3 3 9 3" xfId="13500" xr:uid="{00000000-0005-0000-0000-00001E300000}"/>
    <cellStyle name="Normal 3 3_App b.3 Unspent_" xfId="2197" xr:uid="{00000000-0005-0000-0000-000044080000}"/>
    <cellStyle name="Normal 3 30" xfId="2198" xr:uid="{00000000-0005-0000-0000-000045080000}"/>
    <cellStyle name="Normal 3 30 10" xfId="2199" xr:uid="{00000000-0005-0000-0000-000046080000}"/>
    <cellStyle name="Normal 3 30 10 2" xfId="13501" xr:uid="{00000000-0005-0000-0000-000021300000}"/>
    <cellStyle name="Normal 3 30 10 3" xfId="13502" xr:uid="{00000000-0005-0000-0000-000022300000}"/>
    <cellStyle name="Normal 3 30 11" xfId="2200" xr:uid="{00000000-0005-0000-0000-000047080000}"/>
    <cellStyle name="Normal 3 30 11 2" xfId="13503" xr:uid="{00000000-0005-0000-0000-000024300000}"/>
    <cellStyle name="Normal 3 30 11 3" xfId="13504" xr:uid="{00000000-0005-0000-0000-000025300000}"/>
    <cellStyle name="Normal 3 30 12" xfId="2201" xr:uid="{00000000-0005-0000-0000-000048080000}"/>
    <cellStyle name="Normal 3 30 12 2" xfId="13505" xr:uid="{00000000-0005-0000-0000-000027300000}"/>
    <cellStyle name="Normal 3 30 12 3" xfId="13506" xr:uid="{00000000-0005-0000-0000-000028300000}"/>
    <cellStyle name="Normal 3 30 13" xfId="2202" xr:uid="{00000000-0005-0000-0000-000049080000}"/>
    <cellStyle name="Normal 3 30 13 2" xfId="13507" xr:uid="{00000000-0005-0000-0000-00002A300000}"/>
    <cellStyle name="Normal 3 30 13 3" xfId="13508" xr:uid="{00000000-0005-0000-0000-00002B300000}"/>
    <cellStyle name="Normal 3 30 14" xfId="2203" xr:uid="{00000000-0005-0000-0000-00004A080000}"/>
    <cellStyle name="Normal 3 30 14 2" xfId="13509" xr:uid="{00000000-0005-0000-0000-00002D300000}"/>
    <cellStyle name="Normal 3 30 14 3" xfId="13510" xr:uid="{00000000-0005-0000-0000-00002E300000}"/>
    <cellStyle name="Normal 3 30 15" xfId="2204" xr:uid="{00000000-0005-0000-0000-00004B080000}"/>
    <cellStyle name="Normal 3 30 15 2" xfId="13511" xr:uid="{00000000-0005-0000-0000-000030300000}"/>
    <cellStyle name="Normal 3 30 15 3" xfId="13512" xr:uid="{00000000-0005-0000-0000-000031300000}"/>
    <cellStyle name="Normal 3 30 16" xfId="2205" xr:uid="{00000000-0005-0000-0000-00004C080000}"/>
    <cellStyle name="Normal 3 30 16 2" xfId="13513" xr:uid="{00000000-0005-0000-0000-000033300000}"/>
    <cellStyle name="Normal 3 30 16 3" xfId="13514" xr:uid="{00000000-0005-0000-0000-000034300000}"/>
    <cellStyle name="Normal 3 30 17" xfId="2206" xr:uid="{00000000-0005-0000-0000-00004D080000}"/>
    <cellStyle name="Normal 3 30 17 2" xfId="13515" xr:uid="{00000000-0005-0000-0000-000036300000}"/>
    <cellStyle name="Normal 3 30 17 3" xfId="13516" xr:uid="{00000000-0005-0000-0000-000037300000}"/>
    <cellStyle name="Normal 3 30 18" xfId="2207" xr:uid="{00000000-0005-0000-0000-00004E080000}"/>
    <cellStyle name="Normal 3 30 18 2" xfId="13517" xr:uid="{00000000-0005-0000-0000-000039300000}"/>
    <cellStyle name="Normal 3 30 18 3" xfId="13518" xr:uid="{00000000-0005-0000-0000-00003A300000}"/>
    <cellStyle name="Normal 3 30 19" xfId="2208" xr:uid="{00000000-0005-0000-0000-00004F080000}"/>
    <cellStyle name="Normal 3 30 19 2" xfId="13519" xr:uid="{00000000-0005-0000-0000-00003C300000}"/>
    <cellStyle name="Normal 3 30 19 3" xfId="13520" xr:uid="{00000000-0005-0000-0000-00003D300000}"/>
    <cellStyle name="Normal 3 30 2" xfId="2209" xr:uid="{00000000-0005-0000-0000-000050080000}"/>
    <cellStyle name="Normal 3 30 2 2" xfId="13521" xr:uid="{00000000-0005-0000-0000-00003F300000}"/>
    <cellStyle name="Normal 3 30 2 3" xfId="13522" xr:uid="{00000000-0005-0000-0000-000040300000}"/>
    <cellStyle name="Normal 3 30 20" xfId="2210" xr:uid="{00000000-0005-0000-0000-000051080000}"/>
    <cellStyle name="Normal 3 30 20 2" xfId="13523" xr:uid="{00000000-0005-0000-0000-000042300000}"/>
    <cellStyle name="Normal 3 30 20 3" xfId="13524" xr:uid="{00000000-0005-0000-0000-000043300000}"/>
    <cellStyle name="Normal 3 30 21" xfId="2211" xr:uid="{00000000-0005-0000-0000-000052080000}"/>
    <cellStyle name="Normal 3 30 21 2" xfId="13525" xr:uid="{00000000-0005-0000-0000-000045300000}"/>
    <cellStyle name="Normal 3 30 21 3" xfId="13526" xr:uid="{00000000-0005-0000-0000-000046300000}"/>
    <cellStyle name="Normal 3 30 22" xfId="2212" xr:uid="{00000000-0005-0000-0000-000053080000}"/>
    <cellStyle name="Normal 3 30 22 2" xfId="13527" xr:uid="{00000000-0005-0000-0000-000048300000}"/>
    <cellStyle name="Normal 3 30 22 3" xfId="13528" xr:uid="{00000000-0005-0000-0000-000049300000}"/>
    <cellStyle name="Normal 3 30 23" xfId="2213" xr:uid="{00000000-0005-0000-0000-000054080000}"/>
    <cellStyle name="Normal 3 30 23 2" xfId="13529" xr:uid="{00000000-0005-0000-0000-00004B300000}"/>
    <cellStyle name="Normal 3 30 23 3" xfId="13530" xr:uid="{00000000-0005-0000-0000-00004C300000}"/>
    <cellStyle name="Normal 3 30 24" xfId="13531" xr:uid="{00000000-0005-0000-0000-00004D300000}"/>
    <cellStyle name="Normal 3 30 25" xfId="13532" xr:uid="{00000000-0005-0000-0000-00004E300000}"/>
    <cellStyle name="Normal 3 30 3" xfId="2214" xr:uid="{00000000-0005-0000-0000-000055080000}"/>
    <cellStyle name="Normal 3 30 3 2" xfId="13533" xr:uid="{00000000-0005-0000-0000-000050300000}"/>
    <cellStyle name="Normal 3 30 3 3" xfId="13534" xr:uid="{00000000-0005-0000-0000-000051300000}"/>
    <cellStyle name="Normal 3 30 4" xfId="2215" xr:uid="{00000000-0005-0000-0000-000056080000}"/>
    <cellStyle name="Normal 3 30 4 2" xfId="13535" xr:uid="{00000000-0005-0000-0000-000053300000}"/>
    <cellStyle name="Normal 3 30 4 3" xfId="13536" xr:uid="{00000000-0005-0000-0000-000054300000}"/>
    <cellStyle name="Normal 3 30 5" xfId="2216" xr:uid="{00000000-0005-0000-0000-000057080000}"/>
    <cellStyle name="Normal 3 30 5 2" xfId="13537" xr:uid="{00000000-0005-0000-0000-000056300000}"/>
    <cellStyle name="Normal 3 30 5 3" xfId="13538" xr:uid="{00000000-0005-0000-0000-000057300000}"/>
    <cellStyle name="Normal 3 30 6" xfId="2217" xr:uid="{00000000-0005-0000-0000-000058080000}"/>
    <cellStyle name="Normal 3 30 6 2" xfId="13539" xr:uid="{00000000-0005-0000-0000-000059300000}"/>
    <cellStyle name="Normal 3 30 6 3" xfId="13540" xr:uid="{00000000-0005-0000-0000-00005A300000}"/>
    <cellStyle name="Normal 3 30 7" xfId="2218" xr:uid="{00000000-0005-0000-0000-000059080000}"/>
    <cellStyle name="Normal 3 30 7 2" xfId="13541" xr:uid="{00000000-0005-0000-0000-00005C300000}"/>
    <cellStyle name="Normal 3 30 7 3" xfId="13542" xr:uid="{00000000-0005-0000-0000-00005D300000}"/>
    <cellStyle name="Normal 3 30 8" xfId="2219" xr:uid="{00000000-0005-0000-0000-00005A080000}"/>
    <cellStyle name="Normal 3 30 8 2" xfId="13543" xr:uid="{00000000-0005-0000-0000-00005F300000}"/>
    <cellStyle name="Normal 3 30 8 3" xfId="13544" xr:uid="{00000000-0005-0000-0000-000060300000}"/>
    <cellStyle name="Normal 3 30 9" xfId="2220" xr:uid="{00000000-0005-0000-0000-00005B080000}"/>
    <cellStyle name="Normal 3 30 9 2" xfId="13545" xr:uid="{00000000-0005-0000-0000-000062300000}"/>
    <cellStyle name="Normal 3 30 9 3" xfId="13546" xr:uid="{00000000-0005-0000-0000-000063300000}"/>
    <cellStyle name="Normal 3 31" xfId="2221" xr:uid="{00000000-0005-0000-0000-00005C080000}"/>
    <cellStyle name="Normal 3 31 10" xfId="2222" xr:uid="{00000000-0005-0000-0000-00005D080000}"/>
    <cellStyle name="Normal 3 31 10 2" xfId="13547" xr:uid="{00000000-0005-0000-0000-000066300000}"/>
    <cellStyle name="Normal 3 31 10 3" xfId="13548" xr:uid="{00000000-0005-0000-0000-000067300000}"/>
    <cellStyle name="Normal 3 31 11" xfId="2223" xr:uid="{00000000-0005-0000-0000-00005E080000}"/>
    <cellStyle name="Normal 3 31 11 2" xfId="13549" xr:uid="{00000000-0005-0000-0000-000069300000}"/>
    <cellStyle name="Normal 3 31 11 3" xfId="13550" xr:uid="{00000000-0005-0000-0000-00006A300000}"/>
    <cellStyle name="Normal 3 31 12" xfId="2224" xr:uid="{00000000-0005-0000-0000-00005F080000}"/>
    <cellStyle name="Normal 3 31 12 2" xfId="13551" xr:uid="{00000000-0005-0000-0000-00006C300000}"/>
    <cellStyle name="Normal 3 31 12 3" xfId="13552" xr:uid="{00000000-0005-0000-0000-00006D300000}"/>
    <cellStyle name="Normal 3 31 13" xfId="2225" xr:uid="{00000000-0005-0000-0000-000060080000}"/>
    <cellStyle name="Normal 3 31 13 2" xfId="13553" xr:uid="{00000000-0005-0000-0000-00006F300000}"/>
    <cellStyle name="Normal 3 31 13 3" xfId="13554" xr:uid="{00000000-0005-0000-0000-000070300000}"/>
    <cellStyle name="Normal 3 31 14" xfId="2226" xr:uid="{00000000-0005-0000-0000-000061080000}"/>
    <cellStyle name="Normal 3 31 14 2" xfId="13555" xr:uid="{00000000-0005-0000-0000-000072300000}"/>
    <cellStyle name="Normal 3 31 14 3" xfId="13556" xr:uid="{00000000-0005-0000-0000-000073300000}"/>
    <cellStyle name="Normal 3 31 15" xfId="2227" xr:uid="{00000000-0005-0000-0000-000062080000}"/>
    <cellStyle name="Normal 3 31 15 2" xfId="13557" xr:uid="{00000000-0005-0000-0000-000075300000}"/>
    <cellStyle name="Normal 3 31 15 3" xfId="13558" xr:uid="{00000000-0005-0000-0000-000076300000}"/>
    <cellStyle name="Normal 3 31 16" xfId="2228" xr:uid="{00000000-0005-0000-0000-000063080000}"/>
    <cellStyle name="Normal 3 31 16 2" xfId="13559" xr:uid="{00000000-0005-0000-0000-000078300000}"/>
    <cellStyle name="Normal 3 31 16 3" xfId="13560" xr:uid="{00000000-0005-0000-0000-000079300000}"/>
    <cellStyle name="Normal 3 31 17" xfId="2229" xr:uid="{00000000-0005-0000-0000-000064080000}"/>
    <cellStyle name="Normal 3 31 17 2" xfId="13561" xr:uid="{00000000-0005-0000-0000-00007B300000}"/>
    <cellStyle name="Normal 3 31 17 3" xfId="13562" xr:uid="{00000000-0005-0000-0000-00007C300000}"/>
    <cellStyle name="Normal 3 31 18" xfId="2230" xr:uid="{00000000-0005-0000-0000-000065080000}"/>
    <cellStyle name="Normal 3 31 18 2" xfId="13563" xr:uid="{00000000-0005-0000-0000-00007E300000}"/>
    <cellStyle name="Normal 3 31 18 3" xfId="13564" xr:uid="{00000000-0005-0000-0000-00007F300000}"/>
    <cellStyle name="Normal 3 31 19" xfId="2231" xr:uid="{00000000-0005-0000-0000-000066080000}"/>
    <cellStyle name="Normal 3 31 19 2" xfId="13565" xr:uid="{00000000-0005-0000-0000-000081300000}"/>
    <cellStyle name="Normal 3 31 19 3" xfId="13566" xr:uid="{00000000-0005-0000-0000-000082300000}"/>
    <cellStyle name="Normal 3 31 2" xfId="2232" xr:uid="{00000000-0005-0000-0000-000067080000}"/>
    <cellStyle name="Normal 3 31 2 2" xfId="13567" xr:uid="{00000000-0005-0000-0000-000084300000}"/>
    <cellStyle name="Normal 3 31 2 3" xfId="13568" xr:uid="{00000000-0005-0000-0000-000085300000}"/>
    <cellStyle name="Normal 3 31 20" xfId="2233" xr:uid="{00000000-0005-0000-0000-000068080000}"/>
    <cellStyle name="Normal 3 31 20 2" xfId="13569" xr:uid="{00000000-0005-0000-0000-000087300000}"/>
    <cellStyle name="Normal 3 31 20 3" xfId="13570" xr:uid="{00000000-0005-0000-0000-000088300000}"/>
    <cellStyle name="Normal 3 31 21" xfId="2234" xr:uid="{00000000-0005-0000-0000-000069080000}"/>
    <cellStyle name="Normal 3 31 21 2" xfId="13571" xr:uid="{00000000-0005-0000-0000-00008A300000}"/>
    <cellStyle name="Normal 3 31 21 3" xfId="13572" xr:uid="{00000000-0005-0000-0000-00008B300000}"/>
    <cellStyle name="Normal 3 31 22" xfId="2235" xr:uid="{00000000-0005-0000-0000-00006A080000}"/>
    <cellStyle name="Normal 3 31 22 2" xfId="13573" xr:uid="{00000000-0005-0000-0000-00008D300000}"/>
    <cellStyle name="Normal 3 31 22 3" xfId="13574" xr:uid="{00000000-0005-0000-0000-00008E300000}"/>
    <cellStyle name="Normal 3 31 23" xfId="2236" xr:uid="{00000000-0005-0000-0000-00006B080000}"/>
    <cellStyle name="Normal 3 31 23 2" xfId="13575" xr:uid="{00000000-0005-0000-0000-000090300000}"/>
    <cellStyle name="Normal 3 31 23 3" xfId="13576" xr:uid="{00000000-0005-0000-0000-000091300000}"/>
    <cellStyle name="Normal 3 31 24" xfId="13577" xr:uid="{00000000-0005-0000-0000-000092300000}"/>
    <cellStyle name="Normal 3 31 25" xfId="13578" xr:uid="{00000000-0005-0000-0000-000093300000}"/>
    <cellStyle name="Normal 3 31 3" xfId="2237" xr:uid="{00000000-0005-0000-0000-00006C080000}"/>
    <cellStyle name="Normal 3 31 3 2" xfId="13579" xr:uid="{00000000-0005-0000-0000-000095300000}"/>
    <cellStyle name="Normal 3 31 3 3" xfId="13580" xr:uid="{00000000-0005-0000-0000-000096300000}"/>
    <cellStyle name="Normal 3 31 4" xfId="2238" xr:uid="{00000000-0005-0000-0000-00006D080000}"/>
    <cellStyle name="Normal 3 31 4 2" xfId="13581" xr:uid="{00000000-0005-0000-0000-000098300000}"/>
    <cellStyle name="Normal 3 31 4 3" xfId="13582" xr:uid="{00000000-0005-0000-0000-000099300000}"/>
    <cellStyle name="Normal 3 31 5" xfId="2239" xr:uid="{00000000-0005-0000-0000-00006E080000}"/>
    <cellStyle name="Normal 3 31 5 2" xfId="13583" xr:uid="{00000000-0005-0000-0000-00009B300000}"/>
    <cellStyle name="Normal 3 31 5 3" xfId="13584" xr:uid="{00000000-0005-0000-0000-00009C300000}"/>
    <cellStyle name="Normal 3 31 6" xfId="2240" xr:uid="{00000000-0005-0000-0000-00006F080000}"/>
    <cellStyle name="Normal 3 31 6 2" xfId="13585" xr:uid="{00000000-0005-0000-0000-00009E300000}"/>
    <cellStyle name="Normal 3 31 6 3" xfId="13586" xr:uid="{00000000-0005-0000-0000-00009F300000}"/>
    <cellStyle name="Normal 3 31 7" xfId="2241" xr:uid="{00000000-0005-0000-0000-000070080000}"/>
    <cellStyle name="Normal 3 31 7 2" xfId="13587" xr:uid="{00000000-0005-0000-0000-0000A1300000}"/>
    <cellStyle name="Normal 3 31 7 3" xfId="13588" xr:uid="{00000000-0005-0000-0000-0000A2300000}"/>
    <cellStyle name="Normal 3 31 8" xfId="2242" xr:uid="{00000000-0005-0000-0000-000071080000}"/>
    <cellStyle name="Normal 3 31 8 2" xfId="13589" xr:uid="{00000000-0005-0000-0000-0000A4300000}"/>
    <cellStyle name="Normal 3 31 8 3" xfId="13590" xr:uid="{00000000-0005-0000-0000-0000A5300000}"/>
    <cellStyle name="Normal 3 31 9" xfId="2243" xr:uid="{00000000-0005-0000-0000-000072080000}"/>
    <cellStyle name="Normal 3 31 9 2" xfId="13591" xr:uid="{00000000-0005-0000-0000-0000A7300000}"/>
    <cellStyle name="Normal 3 31 9 3" xfId="13592" xr:uid="{00000000-0005-0000-0000-0000A8300000}"/>
    <cellStyle name="Normal 3 32" xfId="2244" xr:uid="{00000000-0005-0000-0000-000073080000}"/>
    <cellStyle name="Normal 3 32 10" xfId="2245" xr:uid="{00000000-0005-0000-0000-000074080000}"/>
    <cellStyle name="Normal 3 32 10 2" xfId="13594" xr:uid="{00000000-0005-0000-0000-0000AB300000}"/>
    <cellStyle name="Normal 3 32 10 3" xfId="13595" xr:uid="{00000000-0005-0000-0000-0000AC300000}"/>
    <cellStyle name="Normal 3 32 11" xfId="2246" xr:uid="{00000000-0005-0000-0000-000075080000}"/>
    <cellStyle name="Normal 3 32 11 2" xfId="13596" xr:uid="{00000000-0005-0000-0000-0000AE300000}"/>
    <cellStyle name="Normal 3 32 11 3" xfId="13597" xr:uid="{00000000-0005-0000-0000-0000AF300000}"/>
    <cellStyle name="Normal 3 32 12" xfId="2247" xr:uid="{00000000-0005-0000-0000-000076080000}"/>
    <cellStyle name="Normal 3 32 12 2" xfId="13599" xr:uid="{00000000-0005-0000-0000-0000B1300000}"/>
    <cellStyle name="Normal 3 32 12 3" xfId="13600" xr:uid="{00000000-0005-0000-0000-0000B2300000}"/>
    <cellStyle name="Normal 3 32 13" xfId="2248" xr:uid="{00000000-0005-0000-0000-000077080000}"/>
    <cellStyle name="Normal 3 32 13 2" xfId="13602" xr:uid="{00000000-0005-0000-0000-0000B4300000}"/>
    <cellStyle name="Normal 3 32 13 3" xfId="13603" xr:uid="{00000000-0005-0000-0000-0000B5300000}"/>
    <cellStyle name="Normal 3 32 14" xfId="2249" xr:uid="{00000000-0005-0000-0000-000078080000}"/>
    <cellStyle name="Normal 3 32 14 2" xfId="13604" xr:uid="{00000000-0005-0000-0000-0000B7300000}"/>
    <cellStyle name="Normal 3 32 14 3" xfId="13605" xr:uid="{00000000-0005-0000-0000-0000B8300000}"/>
    <cellStyle name="Normal 3 32 15" xfId="2250" xr:uid="{00000000-0005-0000-0000-000079080000}"/>
    <cellStyle name="Normal 3 32 15 2" xfId="13606" xr:uid="{00000000-0005-0000-0000-0000BA300000}"/>
    <cellStyle name="Normal 3 32 15 3" xfId="13607" xr:uid="{00000000-0005-0000-0000-0000BB300000}"/>
    <cellStyle name="Normal 3 32 16" xfId="2251" xr:uid="{00000000-0005-0000-0000-00007A080000}"/>
    <cellStyle name="Normal 3 32 16 2" xfId="13608" xr:uid="{00000000-0005-0000-0000-0000BD300000}"/>
    <cellStyle name="Normal 3 32 16 3" xfId="13609" xr:uid="{00000000-0005-0000-0000-0000BE300000}"/>
    <cellStyle name="Normal 3 32 17" xfId="2252" xr:uid="{00000000-0005-0000-0000-00007B080000}"/>
    <cellStyle name="Normal 3 32 17 2" xfId="13610" xr:uid="{00000000-0005-0000-0000-0000C0300000}"/>
    <cellStyle name="Normal 3 32 17 3" xfId="13611" xr:uid="{00000000-0005-0000-0000-0000C1300000}"/>
    <cellStyle name="Normal 3 32 18" xfId="2253" xr:uid="{00000000-0005-0000-0000-00007C080000}"/>
    <cellStyle name="Normal 3 32 18 2" xfId="13612" xr:uid="{00000000-0005-0000-0000-0000C3300000}"/>
    <cellStyle name="Normal 3 32 18 3" xfId="13613" xr:uid="{00000000-0005-0000-0000-0000C4300000}"/>
    <cellStyle name="Normal 3 32 19" xfId="2254" xr:uid="{00000000-0005-0000-0000-00007D080000}"/>
    <cellStyle name="Normal 3 32 19 2" xfId="13615" xr:uid="{00000000-0005-0000-0000-0000C6300000}"/>
    <cellStyle name="Normal 3 32 19 3" xfId="13616" xr:uid="{00000000-0005-0000-0000-0000C7300000}"/>
    <cellStyle name="Normal 3 32 2" xfId="2255" xr:uid="{00000000-0005-0000-0000-00007E080000}"/>
    <cellStyle name="Normal 3 32 2 2" xfId="13618" xr:uid="{00000000-0005-0000-0000-0000C9300000}"/>
    <cellStyle name="Normal 3 32 2 3" xfId="13619" xr:uid="{00000000-0005-0000-0000-0000CA300000}"/>
    <cellStyle name="Normal 3 32 20" xfId="2256" xr:uid="{00000000-0005-0000-0000-00007F080000}"/>
    <cellStyle name="Normal 3 32 20 2" xfId="13621" xr:uid="{00000000-0005-0000-0000-0000CC300000}"/>
    <cellStyle name="Normal 3 32 20 3" xfId="13622" xr:uid="{00000000-0005-0000-0000-0000CD300000}"/>
    <cellStyle name="Normal 3 32 21" xfId="2257" xr:uid="{00000000-0005-0000-0000-000080080000}"/>
    <cellStyle name="Normal 3 32 21 2" xfId="13623" xr:uid="{00000000-0005-0000-0000-0000CF300000}"/>
    <cellStyle name="Normal 3 32 21 3" xfId="13624" xr:uid="{00000000-0005-0000-0000-0000D0300000}"/>
    <cellStyle name="Normal 3 32 22" xfId="2258" xr:uid="{00000000-0005-0000-0000-000081080000}"/>
    <cellStyle name="Normal 3 32 22 2" xfId="13625" xr:uid="{00000000-0005-0000-0000-0000D2300000}"/>
    <cellStyle name="Normal 3 32 22 3" xfId="13626" xr:uid="{00000000-0005-0000-0000-0000D3300000}"/>
    <cellStyle name="Normal 3 32 23" xfId="2259" xr:uid="{00000000-0005-0000-0000-000082080000}"/>
    <cellStyle name="Normal 3 32 23 2" xfId="13627" xr:uid="{00000000-0005-0000-0000-0000D5300000}"/>
    <cellStyle name="Normal 3 32 23 3" xfId="13628" xr:uid="{00000000-0005-0000-0000-0000D6300000}"/>
    <cellStyle name="Normal 3 32 24" xfId="13629" xr:uid="{00000000-0005-0000-0000-0000D7300000}"/>
    <cellStyle name="Normal 3 32 25" xfId="13630" xr:uid="{00000000-0005-0000-0000-0000D8300000}"/>
    <cellStyle name="Normal 3 32 3" xfId="2260" xr:uid="{00000000-0005-0000-0000-000083080000}"/>
    <cellStyle name="Normal 3 32 3 2" xfId="13631" xr:uid="{00000000-0005-0000-0000-0000DA300000}"/>
    <cellStyle name="Normal 3 32 3 3" xfId="13632" xr:uid="{00000000-0005-0000-0000-0000DB300000}"/>
    <cellStyle name="Normal 3 32 4" xfId="2261" xr:uid="{00000000-0005-0000-0000-000084080000}"/>
    <cellStyle name="Normal 3 32 4 2" xfId="13633" xr:uid="{00000000-0005-0000-0000-0000DD300000}"/>
    <cellStyle name="Normal 3 32 4 3" xfId="13634" xr:uid="{00000000-0005-0000-0000-0000DE300000}"/>
    <cellStyle name="Normal 3 32 5" xfId="2262" xr:uid="{00000000-0005-0000-0000-000085080000}"/>
    <cellStyle name="Normal 3 32 5 2" xfId="13635" xr:uid="{00000000-0005-0000-0000-0000E0300000}"/>
    <cellStyle name="Normal 3 32 5 3" xfId="13636" xr:uid="{00000000-0005-0000-0000-0000E1300000}"/>
    <cellStyle name="Normal 3 32 6" xfId="2263" xr:uid="{00000000-0005-0000-0000-000086080000}"/>
    <cellStyle name="Normal 3 32 6 2" xfId="13637" xr:uid="{00000000-0005-0000-0000-0000E3300000}"/>
    <cellStyle name="Normal 3 32 6 3" xfId="13638" xr:uid="{00000000-0005-0000-0000-0000E4300000}"/>
    <cellStyle name="Normal 3 32 7" xfId="2264" xr:uid="{00000000-0005-0000-0000-000087080000}"/>
    <cellStyle name="Normal 3 32 7 2" xfId="13639" xr:uid="{00000000-0005-0000-0000-0000E6300000}"/>
    <cellStyle name="Normal 3 32 7 3" xfId="13640" xr:uid="{00000000-0005-0000-0000-0000E7300000}"/>
    <cellStyle name="Normal 3 32 8" xfId="2265" xr:uid="{00000000-0005-0000-0000-000088080000}"/>
    <cellStyle name="Normal 3 32 8 2" xfId="13641" xr:uid="{00000000-0005-0000-0000-0000E9300000}"/>
    <cellStyle name="Normal 3 32 8 3" xfId="13642" xr:uid="{00000000-0005-0000-0000-0000EA300000}"/>
    <cellStyle name="Normal 3 32 9" xfId="2266" xr:uid="{00000000-0005-0000-0000-000089080000}"/>
    <cellStyle name="Normal 3 32 9 2" xfId="13643" xr:uid="{00000000-0005-0000-0000-0000EC300000}"/>
    <cellStyle name="Normal 3 32 9 3" xfId="13644" xr:uid="{00000000-0005-0000-0000-0000ED300000}"/>
    <cellStyle name="Normal 3 33" xfId="2267" xr:uid="{00000000-0005-0000-0000-00008A080000}"/>
    <cellStyle name="Normal 3 33 10" xfId="2268" xr:uid="{00000000-0005-0000-0000-00008B080000}"/>
    <cellStyle name="Normal 3 33 10 2" xfId="13645" xr:uid="{00000000-0005-0000-0000-0000F0300000}"/>
    <cellStyle name="Normal 3 33 10 3" xfId="13646" xr:uid="{00000000-0005-0000-0000-0000F1300000}"/>
    <cellStyle name="Normal 3 33 11" xfId="2269" xr:uid="{00000000-0005-0000-0000-00008C080000}"/>
    <cellStyle name="Normal 3 33 11 2" xfId="13647" xr:uid="{00000000-0005-0000-0000-0000F3300000}"/>
    <cellStyle name="Normal 3 33 11 3" xfId="13648" xr:uid="{00000000-0005-0000-0000-0000F4300000}"/>
    <cellStyle name="Normal 3 33 12" xfId="2270" xr:uid="{00000000-0005-0000-0000-00008D080000}"/>
    <cellStyle name="Normal 3 33 12 2" xfId="13649" xr:uid="{00000000-0005-0000-0000-0000F6300000}"/>
    <cellStyle name="Normal 3 33 12 3" xfId="13650" xr:uid="{00000000-0005-0000-0000-0000F7300000}"/>
    <cellStyle name="Normal 3 33 13" xfId="2271" xr:uid="{00000000-0005-0000-0000-00008E080000}"/>
    <cellStyle name="Normal 3 33 13 2" xfId="13651" xr:uid="{00000000-0005-0000-0000-0000F9300000}"/>
    <cellStyle name="Normal 3 33 13 3" xfId="13652" xr:uid="{00000000-0005-0000-0000-0000FA300000}"/>
    <cellStyle name="Normal 3 33 14" xfId="2272" xr:uid="{00000000-0005-0000-0000-00008F080000}"/>
    <cellStyle name="Normal 3 33 14 2" xfId="13653" xr:uid="{00000000-0005-0000-0000-0000FC300000}"/>
    <cellStyle name="Normal 3 33 14 3" xfId="13654" xr:uid="{00000000-0005-0000-0000-0000FD300000}"/>
    <cellStyle name="Normal 3 33 15" xfId="2273" xr:uid="{00000000-0005-0000-0000-000090080000}"/>
    <cellStyle name="Normal 3 33 15 2" xfId="13655" xr:uid="{00000000-0005-0000-0000-0000FF300000}"/>
    <cellStyle name="Normal 3 33 15 3" xfId="13656" xr:uid="{00000000-0005-0000-0000-000000310000}"/>
    <cellStyle name="Normal 3 33 16" xfId="2274" xr:uid="{00000000-0005-0000-0000-000091080000}"/>
    <cellStyle name="Normal 3 33 16 2" xfId="13657" xr:uid="{00000000-0005-0000-0000-000002310000}"/>
    <cellStyle name="Normal 3 33 16 3" xfId="13658" xr:uid="{00000000-0005-0000-0000-000003310000}"/>
    <cellStyle name="Normal 3 33 17" xfId="2275" xr:uid="{00000000-0005-0000-0000-000092080000}"/>
    <cellStyle name="Normal 3 33 17 2" xfId="13659" xr:uid="{00000000-0005-0000-0000-000005310000}"/>
    <cellStyle name="Normal 3 33 17 3" xfId="13660" xr:uid="{00000000-0005-0000-0000-000006310000}"/>
    <cellStyle name="Normal 3 33 18" xfId="2276" xr:uid="{00000000-0005-0000-0000-000093080000}"/>
    <cellStyle name="Normal 3 33 18 2" xfId="13661" xr:uid="{00000000-0005-0000-0000-000008310000}"/>
    <cellStyle name="Normal 3 33 18 3" xfId="13662" xr:uid="{00000000-0005-0000-0000-000009310000}"/>
    <cellStyle name="Normal 3 33 19" xfId="2277" xr:uid="{00000000-0005-0000-0000-000094080000}"/>
    <cellStyle name="Normal 3 33 19 2" xfId="13663" xr:uid="{00000000-0005-0000-0000-00000B310000}"/>
    <cellStyle name="Normal 3 33 19 3" xfId="13664" xr:uid="{00000000-0005-0000-0000-00000C310000}"/>
    <cellStyle name="Normal 3 33 2" xfId="2278" xr:uid="{00000000-0005-0000-0000-000095080000}"/>
    <cellStyle name="Normal 3 33 2 2" xfId="13665" xr:uid="{00000000-0005-0000-0000-00000E310000}"/>
    <cellStyle name="Normal 3 33 2 3" xfId="13666" xr:uid="{00000000-0005-0000-0000-00000F310000}"/>
    <cellStyle name="Normal 3 33 20" xfId="2279" xr:uid="{00000000-0005-0000-0000-000096080000}"/>
    <cellStyle name="Normal 3 33 20 2" xfId="13667" xr:uid="{00000000-0005-0000-0000-000011310000}"/>
    <cellStyle name="Normal 3 33 20 3" xfId="13668" xr:uid="{00000000-0005-0000-0000-000012310000}"/>
    <cellStyle name="Normal 3 33 21" xfId="2280" xr:uid="{00000000-0005-0000-0000-000097080000}"/>
    <cellStyle name="Normal 3 33 21 2" xfId="13669" xr:uid="{00000000-0005-0000-0000-000014310000}"/>
    <cellStyle name="Normal 3 33 21 3" xfId="13670" xr:uid="{00000000-0005-0000-0000-000015310000}"/>
    <cellStyle name="Normal 3 33 22" xfId="2281" xr:uid="{00000000-0005-0000-0000-000098080000}"/>
    <cellStyle name="Normal 3 33 22 2" xfId="13671" xr:uid="{00000000-0005-0000-0000-000017310000}"/>
    <cellStyle name="Normal 3 33 22 3" xfId="13672" xr:uid="{00000000-0005-0000-0000-000018310000}"/>
    <cellStyle name="Normal 3 33 23" xfId="2282" xr:uid="{00000000-0005-0000-0000-000099080000}"/>
    <cellStyle name="Normal 3 33 23 2" xfId="13673" xr:uid="{00000000-0005-0000-0000-00001A310000}"/>
    <cellStyle name="Normal 3 33 23 3" xfId="13674" xr:uid="{00000000-0005-0000-0000-00001B310000}"/>
    <cellStyle name="Normal 3 33 24" xfId="13675" xr:uid="{00000000-0005-0000-0000-00001C310000}"/>
    <cellStyle name="Normal 3 33 25" xfId="13676" xr:uid="{00000000-0005-0000-0000-00001D310000}"/>
    <cellStyle name="Normal 3 33 3" xfId="2283" xr:uid="{00000000-0005-0000-0000-00009A080000}"/>
    <cellStyle name="Normal 3 33 3 2" xfId="13677" xr:uid="{00000000-0005-0000-0000-00001F310000}"/>
    <cellStyle name="Normal 3 33 3 3" xfId="13678" xr:uid="{00000000-0005-0000-0000-000020310000}"/>
    <cellStyle name="Normal 3 33 4" xfId="2284" xr:uid="{00000000-0005-0000-0000-00009B080000}"/>
    <cellStyle name="Normal 3 33 4 2" xfId="13679" xr:uid="{00000000-0005-0000-0000-000022310000}"/>
    <cellStyle name="Normal 3 33 4 3" xfId="13680" xr:uid="{00000000-0005-0000-0000-000023310000}"/>
    <cellStyle name="Normal 3 33 5" xfId="2285" xr:uid="{00000000-0005-0000-0000-00009C080000}"/>
    <cellStyle name="Normal 3 33 5 2" xfId="13681" xr:uid="{00000000-0005-0000-0000-000025310000}"/>
    <cellStyle name="Normal 3 33 5 3" xfId="13682" xr:uid="{00000000-0005-0000-0000-000026310000}"/>
    <cellStyle name="Normal 3 33 6" xfId="2286" xr:uid="{00000000-0005-0000-0000-00009D080000}"/>
    <cellStyle name="Normal 3 33 6 2" xfId="13683" xr:uid="{00000000-0005-0000-0000-000028310000}"/>
    <cellStyle name="Normal 3 33 6 3" xfId="13684" xr:uid="{00000000-0005-0000-0000-000029310000}"/>
    <cellStyle name="Normal 3 33 7" xfId="2287" xr:uid="{00000000-0005-0000-0000-00009E080000}"/>
    <cellStyle name="Normal 3 33 7 2" xfId="13685" xr:uid="{00000000-0005-0000-0000-00002B310000}"/>
    <cellStyle name="Normal 3 33 7 3" xfId="13686" xr:uid="{00000000-0005-0000-0000-00002C310000}"/>
    <cellStyle name="Normal 3 33 8" xfId="2288" xr:uid="{00000000-0005-0000-0000-00009F080000}"/>
    <cellStyle name="Normal 3 33 8 2" xfId="13687" xr:uid="{00000000-0005-0000-0000-00002E310000}"/>
    <cellStyle name="Normal 3 33 8 3" xfId="13688" xr:uid="{00000000-0005-0000-0000-00002F310000}"/>
    <cellStyle name="Normal 3 33 9" xfId="2289" xr:uid="{00000000-0005-0000-0000-0000A0080000}"/>
    <cellStyle name="Normal 3 33 9 2" xfId="13689" xr:uid="{00000000-0005-0000-0000-000031310000}"/>
    <cellStyle name="Normal 3 33 9 3" xfId="13690" xr:uid="{00000000-0005-0000-0000-000032310000}"/>
    <cellStyle name="Normal 3 34" xfId="2290" xr:uid="{00000000-0005-0000-0000-0000A1080000}"/>
    <cellStyle name="Normal 3 34 2" xfId="13691" xr:uid="{00000000-0005-0000-0000-000034310000}"/>
    <cellStyle name="Normal 3 34 3" xfId="13692" xr:uid="{00000000-0005-0000-0000-000035310000}"/>
    <cellStyle name="Normal 3 35" xfId="2291" xr:uid="{00000000-0005-0000-0000-0000A2080000}"/>
    <cellStyle name="Normal 3 35 2" xfId="13693" xr:uid="{00000000-0005-0000-0000-000037310000}"/>
    <cellStyle name="Normal 3 35 3" xfId="13694" xr:uid="{00000000-0005-0000-0000-000038310000}"/>
    <cellStyle name="Normal 3 36" xfId="2292" xr:uid="{00000000-0005-0000-0000-0000A3080000}"/>
    <cellStyle name="Normal 3 36 2" xfId="13695" xr:uid="{00000000-0005-0000-0000-00003A310000}"/>
    <cellStyle name="Normal 3 36 3" xfId="13696" xr:uid="{00000000-0005-0000-0000-00003B310000}"/>
    <cellStyle name="Normal 3 37" xfId="2293" xr:uid="{00000000-0005-0000-0000-0000A4080000}"/>
    <cellStyle name="Normal 3 37 2" xfId="13697" xr:uid="{00000000-0005-0000-0000-00003D310000}"/>
    <cellStyle name="Normal 3 37 3" xfId="13698" xr:uid="{00000000-0005-0000-0000-00003E310000}"/>
    <cellStyle name="Normal 3 38" xfId="2294" xr:uid="{00000000-0005-0000-0000-0000A5080000}"/>
    <cellStyle name="Normal 3 38 2" xfId="13699" xr:uid="{00000000-0005-0000-0000-000040310000}"/>
    <cellStyle name="Normal 3 38 3" xfId="13700" xr:uid="{00000000-0005-0000-0000-000041310000}"/>
    <cellStyle name="Normal 3 39" xfId="2295" xr:uid="{00000000-0005-0000-0000-0000A6080000}"/>
    <cellStyle name="Normal 3 39 2" xfId="13701" xr:uid="{00000000-0005-0000-0000-000043310000}"/>
    <cellStyle name="Normal 3 39 3" xfId="13702" xr:uid="{00000000-0005-0000-0000-000044310000}"/>
    <cellStyle name="Normal 3 4" xfId="2296" xr:uid="{00000000-0005-0000-0000-0000A7080000}"/>
    <cellStyle name="Normal 3 4 10" xfId="2297" xr:uid="{00000000-0005-0000-0000-0000A8080000}"/>
    <cellStyle name="Normal 3 4 10 2" xfId="13703" xr:uid="{00000000-0005-0000-0000-000047310000}"/>
    <cellStyle name="Normal 3 4 10 3" xfId="13704" xr:uid="{00000000-0005-0000-0000-000048310000}"/>
    <cellStyle name="Normal 3 4 11" xfId="2298" xr:uid="{00000000-0005-0000-0000-0000A9080000}"/>
    <cellStyle name="Normal 3 4 11 2" xfId="13705" xr:uid="{00000000-0005-0000-0000-00004A310000}"/>
    <cellStyle name="Normal 3 4 11 3" xfId="13706" xr:uid="{00000000-0005-0000-0000-00004B310000}"/>
    <cellStyle name="Normal 3 4 12" xfId="2299" xr:uid="{00000000-0005-0000-0000-0000AA080000}"/>
    <cellStyle name="Normal 3 4 12 2" xfId="13707" xr:uid="{00000000-0005-0000-0000-00004D310000}"/>
    <cellStyle name="Normal 3 4 12 3" xfId="13708" xr:uid="{00000000-0005-0000-0000-00004E310000}"/>
    <cellStyle name="Normal 3 4 13" xfId="2300" xr:uid="{00000000-0005-0000-0000-0000AB080000}"/>
    <cellStyle name="Normal 3 4 13 2" xfId="13709" xr:uid="{00000000-0005-0000-0000-000050310000}"/>
    <cellStyle name="Normal 3 4 13 3" xfId="13710" xr:uid="{00000000-0005-0000-0000-000051310000}"/>
    <cellStyle name="Normal 3 4 14" xfId="2301" xr:uid="{00000000-0005-0000-0000-0000AC080000}"/>
    <cellStyle name="Normal 3 4 14 2" xfId="13711" xr:uid="{00000000-0005-0000-0000-000053310000}"/>
    <cellStyle name="Normal 3 4 14 3" xfId="13712" xr:uid="{00000000-0005-0000-0000-000054310000}"/>
    <cellStyle name="Normal 3 4 15" xfId="2302" xr:uid="{00000000-0005-0000-0000-0000AD080000}"/>
    <cellStyle name="Normal 3 4 15 2" xfId="13713" xr:uid="{00000000-0005-0000-0000-000056310000}"/>
    <cellStyle name="Normal 3 4 15 3" xfId="13714" xr:uid="{00000000-0005-0000-0000-000057310000}"/>
    <cellStyle name="Normal 3 4 16" xfId="2303" xr:uid="{00000000-0005-0000-0000-0000AE080000}"/>
    <cellStyle name="Normal 3 4 16 2" xfId="13715" xr:uid="{00000000-0005-0000-0000-000059310000}"/>
    <cellStyle name="Normal 3 4 16 3" xfId="13716" xr:uid="{00000000-0005-0000-0000-00005A310000}"/>
    <cellStyle name="Normal 3 4 17" xfId="2304" xr:uid="{00000000-0005-0000-0000-0000AF080000}"/>
    <cellStyle name="Normal 3 4 17 2" xfId="13717" xr:uid="{00000000-0005-0000-0000-00005C310000}"/>
    <cellStyle name="Normal 3 4 17 3" xfId="13718" xr:uid="{00000000-0005-0000-0000-00005D310000}"/>
    <cellStyle name="Normal 3 4 18" xfId="2305" xr:uid="{00000000-0005-0000-0000-0000B0080000}"/>
    <cellStyle name="Normal 3 4 18 2" xfId="13719" xr:uid="{00000000-0005-0000-0000-00005F310000}"/>
    <cellStyle name="Normal 3 4 18 3" xfId="13720" xr:uid="{00000000-0005-0000-0000-000060310000}"/>
    <cellStyle name="Normal 3 4 19" xfId="2306" xr:uid="{00000000-0005-0000-0000-0000B1080000}"/>
    <cellStyle name="Normal 3 4 19 2" xfId="13721" xr:uid="{00000000-0005-0000-0000-000062310000}"/>
    <cellStyle name="Normal 3 4 19 3" xfId="13722" xr:uid="{00000000-0005-0000-0000-000063310000}"/>
    <cellStyle name="Normal 3 4 2" xfId="2307" xr:uid="{00000000-0005-0000-0000-0000B2080000}"/>
    <cellStyle name="Normal 3 4 2 2" xfId="13723" xr:uid="{00000000-0005-0000-0000-000065310000}"/>
    <cellStyle name="Normal 3 4 2 3" xfId="13724" xr:uid="{00000000-0005-0000-0000-000066310000}"/>
    <cellStyle name="Normal 3 4 20" xfId="2308" xr:uid="{00000000-0005-0000-0000-0000B3080000}"/>
    <cellStyle name="Normal 3 4 20 2" xfId="13725" xr:uid="{00000000-0005-0000-0000-000068310000}"/>
    <cellStyle name="Normal 3 4 20 3" xfId="13726" xr:uid="{00000000-0005-0000-0000-000069310000}"/>
    <cellStyle name="Normal 3 4 21" xfId="2309" xr:uid="{00000000-0005-0000-0000-0000B4080000}"/>
    <cellStyle name="Normal 3 4 21 2" xfId="13727" xr:uid="{00000000-0005-0000-0000-00006B310000}"/>
    <cellStyle name="Normal 3 4 21 3" xfId="13728" xr:uid="{00000000-0005-0000-0000-00006C310000}"/>
    <cellStyle name="Normal 3 4 22" xfId="2310" xr:uid="{00000000-0005-0000-0000-0000B5080000}"/>
    <cellStyle name="Normal 3 4 22 2" xfId="13729" xr:uid="{00000000-0005-0000-0000-00006E310000}"/>
    <cellStyle name="Normal 3 4 22 3" xfId="13730" xr:uid="{00000000-0005-0000-0000-00006F310000}"/>
    <cellStyle name="Normal 3 4 23" xfId="2311" xr:uid="{00000000-0005-0000-0000-0000B6080000}"/>
    <cellStyle name="Normal 3 4 23 2" xfId="13731" xr:uid="{00000000-0005-0000-0000-000071310000}"/>
    <cellStyle name="Normal 3 4 23 3" xfId="13732" xr:uid="{00000000-0005-0000-0000-000072310000}"/>
    <cellStyle name="Normal 3 4 24" xfId="13733" xr:uid="{00000000-0005-0000-0000-000073310000}"/>
    <cellStyle name="Normal 3 4 24 2" xfId="13734" xr:uid="{00000000-0005-0000-0000-000074310000}"/>
    <cellStyle name="Normal 3 4 24 3" xfId="13735" xr:uid="{00000000-0005-0000-0000-000075310000}"/>
    <cellStyle name="Normal 3 4 24 4" xfId="13736" xr:uid="{00000000-0005-0000-0000-000076310000}"/>
    <cellStyle name="Normal 3 4 25" xfId="13737" xr:uid="{00000000-0005-0000-0000-000077310000}"/>
    <cellStyle name="Normal 3 4 26" xfId="13738" xr:uid="{00000000-0005-0000-0000-000078310000}"/>
    <cellStyle name="Normal 3 4 27" xfId="5359" xr:uid="{00000000-0005-0000-0000-000045310000}"/>
    <cellStyle name="Normal 3 4 3" xfId="2312" xr:uid="{00000000-0005-0000-0000-0000B7080000}"/>
    <cellStyle name="Normal 3 4 3 2" xfId="13739" xr:uid="{00000000-0005-0000-0000-00007A310000}"/>
    <cellStyle name="Normal 3 4 3 3" xfId="13740" xr:uid="{00000000-0005-0000-0000-00007B310000}"/>
    <cellStyle name="Normal 3 4 4" xfId="2313" xr:uid="{00000000-0005-0000-0000-0000B8080000}"/>
    <cellStyle name="Normal 3 4 4 2" xfId="13741" xr:uid="{00000000-0005-0000-0000-00007D310000}"/>
    <cellStyle name="Normal 3 4 4 3" xfId="13742" xr:uid="{00000000-0005-0000-0000-00007E310000}"/>
    <cellStyle name="Normal 3 4 5" xfId="2314" xr:uid="{00000000-0005-0000-0000-0000B9080000}"/>
    <cellStyle name="Normal 3 4 5 2" xfId="13743" xr:uid="{00000000-0005-0000-0000-000080310000}"/>
    <cellStyle name="Normal 3 4 5 3" xfId="13744" xr:uid="{00000000-0005-0000-0000-000081310000}"/>
    <cellStyle name="Normal 3 4 6" xfId="2315" xr:uid="{00000000-0005-0000-0000-0000BA080000}"/>
    <cellStyle name="Normal 3 4 6 2" xfId="13745" xr:uid="{00000000-0005-0000-0000-000083310000}"/>
    <cellStyle name="Normal 3 4 6 3" xfId="13746" xr:uid="{00000000-0005-0000-0000-000084310000}"/>
    <cellStyle name="Normal 3 4 7" xfId="2316" xr:uid="{00000000-0005-0000-0000-0000BB080000}"/>
    <cellStyle name="Normal 3 4 7 2" xfId="13747" xr:uid="{00000000-0005-0000-0000-000086310000}"/>
    <cellStyle name="Normal 3 4 7 3" xfId="13748" xr:uid="{00000000-0005-0000-0000-000087310000}"/>
    <cellStyle name="Normal 3 4 8" xfId="2317" xr:uid="{00000000-0005-0000-0000-0000BC080000}"/>
    <cellStyle name="Normal 3 4 8 2" xfId="13749" xr:uid="{00000000-0005-0000-0000-000089310000}"/>
    <cellStyle name="Normal 3 4 8 3" xfId="13750" xr:uid="{00000000-0005-0000-0000-00008A310000}"/>
    <cellStyle name="Normal 3 4 9" xfId="2318" xr:uid="{00000000-0005-0000-0000-0000BD080000}"/>
    <cellStyle name="Normal 3 4 9 2" xfId="13751" xr:uid="{00000000-0005-0000-0000-00008C310000}"/>
    <cellStyle name="Normal 3 4 9 3" xfId="13752" xr:uid="{00000000-0005-0000-0000-00008D310000}"/>
    <cellStyle name="Normal 3 40" xfId="2319" xr:uid="{00000000-0005-0000-0000-0000BE080000}"/>
    <cellStyle name="Normal 3 40 2" xfId="13753" xr:uid="{00000000-0005-0000-0000-00008F310000}"/>
    <cellStyle name="Normal 3 40 3" xfId="13754" xr:uid="{00000000-0005-0000-0000-000090310000}"/>
    <cellStyle name="Normal 3 41" xfId="2320" xr:uid="{00000000-0005-0000-0000-0000BF080000}"/>
    <cellStyle name="Normal 3 41 2" xfId="13755" xr:uid="{00000000-0005-0000-0000-000092310000}"/>
    <cellStyle name="Normal 3 41 3" xfId="13756" xr:uid="{00000000-0005-0000-0000-000093310000}"/>
    <cellStyle name="Normal 3 42" xfId="2321" xr:uid="{00000000-0005-0000-0000-0000C0080000}"/>
    <cellStyle name="Normal 3 42 2" xfId="13757" xr:uid="{00000000-0005-0000-0000-000095310000}"/>
    <cellStyle name="Normal 3 42 3" xfId="13758" xr:uid="{00000000-0005-0000-0000-000096310000}"/>
    <cellStyle name="Normal 3 43" xfId="2322" xr:uid="{00000000-0005-0000-0000-0000C1080000}"/>
    <cellStyle name="Normal 3 43 2" xfId="13759" xr:uid="{00000000-0005-0000-0000-000098310000}"/>
    <cellStyle name="Normal 3 43 3" xfId="13760" xr:uid="{00000000-0005-0000-0000-000099310000}"/>
    <cellStyle name="Normal 3 44" xfId="2323" xr:uid="{00000000-0005-0000-0000-0000C2080000}"/>
    <cellStyle name="Normal 3 44 2" xfId="13761" xr:uid="{00000000-0005-0000-0000-00009B310000}"/>
    <cellStyle name="Normal 3 44 3" xfId="13762" xr:uid="{00000000-0005-0000-0000-00009C310000}"/>
    <cellStyle name="Normal 3 45" xfId="2324" xr:uid="{00000000-0005-0000-0000-0000C3080000}"/>
    <cellStyle name="Normal 3 45 2" xfId="13763" xr:uid="{00000000-0005-0000-0000-00009E310000}"/>
    <cellStyle name="Normal 3 45 3" xfId="13764" xr:uid="{00000000-0005-0000-0000-00009F310000}"/>
    <cellStyle name="Normal 3 46" xfId="2325" xr:uid="{00000000-0005-0000-0000-0000C4080000}"/>
    <cellStyle name="Normal 3 46 2" xfId="13765" xr:uid="{00000000-0005-0000-0000-0000A1310000}"/>
    <cellStyle name="Normal 3 46 3" xfId="13766" xr:uid="{00000000-0005-0000-0000-0000A2310000}"/>
    <cellStyle name="Normal 3 47" xfId="2326" xr:uid="{00000000-0005-0000-0000-0000C5080000}"/>
    <cellStyle name="Normal 3 47 2" xfId="13767" xr:uid="{00000000-0005-0000-0000-0000A4310000}"/>
    <cellStyle name="Normal 3 47 3" xfId="13768" xr:uid="{00000000-0005-0000-0000-0000A5310000}"/>
    <cellStyle name="Normal 3 48" xfId="2327" xr:uid="{00000000-0005-0000-0000-0000C6080000}"/>
    <cellStyle name="Normal 3 48 2" xfId="13769" xr:uid="{00000000-0005-0000-0000-0000A7310000}"/>
    <cellStyle name="Normal 3 48 3" xfId="13770" xr:uid="{00000000-0005-0000-0000-0000A8310000}"/>
    <cellStyle name="Normal 3 49" xfId="2328" xr:uid="{00000000-0005-0000-0000-0000C7080000}"/>
    <cellStyle name="Normal 3 49 2" xfId="13771" xr:uid="{00000000-0005-0000-0000-0000AA310000}"/>
    <cellStyle name="Normal 3 49 3" xfId="13772" xr:uid="{00000000-0005-0000-0000-0000AB310000}"/>
    <cellStyle name="Normal 3 5" xfId="2329" xr:uid="{00000000-0005-0000-0000-0000C8080000}"/>
    <cellStyle name="Normal 3 5 10" xfId="2330" xr:uid="{00000000-0005-0000-0000-0000C9080000}"/>
    <cellStyle name="Normal 3 5 10 2" xfId="13773" xr:uid="{00000000-0005-0000-0000-0000AE310000}"/>
    <cellStyle name="Normal 3 5 10 3" xfId="13774" xr:uid="{00000000-0005-0000-0000-0000AF310000}"/>
    <cellStyle name="Normal 3 5 11" xfId="2331" xr:uid="{00000000-0005-0000-0000-0000CA080000}"/>
    <cellStyle name="Normal 3 5 11 2" xfId="13775" xr:uid="{00000000-0005-0000-0000-0000B1310000}"/>
    <cellStyle name="Normal 3 5 11 3" xfId="13776" xr:uid="{00000000-0005-0000-0000-0000B2310000}"/>
    <cellStyle name="Normal 3 5 12" xfId="2332" xr:uid="{00000000-0005-0000-0000-0000CB080000}"/>
    <cellStyle name="Normal 3 5 12 2" xfId="13777" xr:uid="{00000000-0005-0000-0000-0000B4310000}"/>
    <cellStyle name="Normal 3 5 12 3" xfId="13778" xr:uid="{00000000-0005-0000-0000-0000B5310000}"/>
    <cellStyle name="Normal 3 5 13" xfId="2333" xr:uid="{00000000-0005-0000-0000-0000CC080000}"/>
    <cellStyle name="Normal 3 5 13 2" xfId="13779" xr:uid="{00000000-0005-0000-0000-0000B7310000}"/>
    <cellStyle name="Normal 3 5 13 3" xfId="13780" xr:uid="{00000000-0005-0000-0000-0000B8310000}"/>
    <cellStyle name="Normal 3 5 14" xfId="2334" xr:uid="{00000000-0005-0000-0000-0000CD080000}"/>
    <cellStyle name="Normal 3 5 14 2" xfId="13781" xr:uid="{00000000-0005-0000-0000-0000BA310000}"/>
    <cellStyle name="Normal 3 5 14 3" xfId="13782" xr:uid="{00000000-0005-0000-0000-0000BB310000}"/>
    <cellStyle name="Normal 3 5 15" xfId="2335" xr:uid="{00000000-0005-0000-0000-0000CE080000}"/>
    <cellStyle name="Normal 3 5 15 2" xfId="13783" xr:uid="{00000000-0005-0000-0000-0000BD310000}"/>
    <cellStyle name="Normal 3 5 15 3" xfId="13784" xr:uid="{00000000-0005-0000-0000-0000BE310000}"/>
    <cellStyle name="Normal 3 5 16" xfId="2336" xr:uid="{00000000-0005-0000-0000-0000CF080000}"/>
    <cellStyle name="Normal 3 5 16 2" xfId="13785" xr:uid="{00000000-0005-0000-0000-0000C0310000}"/>
    <cellStyle name="Normal 3 5 16 3" xfId="13786" xr:uid="{00000000-0005-0000-0000-0000C1310000}"/>
    <cellStyle name="Normal 3 5 17" xfId="2337" xr:uid="{00000000-0005-0000-0000-0000D0080000}"/>
    <cellStyle name="Normal 3 5 17 2" xfId="13787" xr:uid="{00000000-0005-0000-0000-0000C3310000}"/>
    <cellStyle name="Normal 3 5 17 3" xfId="13788" xr:uid="{00000000-0005-0000-0000-0000C4310000}"/>
    <cellStyle name="Normal 3 5 18" xfId="2338" xr:uid="{00000000-0005-0000-0000-0000D1080000}"/>
    <cellStyle name="Normal 3 5 18 2" xfId="13789" xr:uid="{00000000-0005-0000-0000-0000C6310000}"/>
    <cellStyle name="Normal 3 5 18 3" xfId="13790" xr:uid="{00000000-0005-0000-0000-0000C7310000}"/>
    <cellStyle name="Normal 3 5 19" xfId="2339" xr:uid="{00000000-0005-0000-0000-0000D2080000}"/>
    <cellStyle name="Normal 3 5 19 2" xfId="13791" xr:uid="{00000000-0005-0000-0000-0000C9310000}"/>
    <cellStyle name="Normal 3 5 19 3" xfId="13792" xr:uid="{00000000-0005-0000-0000-0000CA310000}"/>
    <cellStyle name="Normal 3 5 2" xfId="2340" xr:uid="{00000000-0005-0000-0000-0000D3080000}"/>
    <cellStyle name="Normal 3 5 2 2" xfId="13793" xr:uid="{00000000-0005-0000-0000-0000CC310000}"/>
    <cellStyle name="Normal 3 5 2 3" xfId="13794" xr:uid="{00000000-0005-0000-0000-0000CD310000}"/>
    <cellStyle name="Normal 3 5 20" xfId="2341" xr:uid="{00000000-0005-0000-0000-0000D4080000}"/>
    <cellStyle name="Normal 3 5 20 2" xfId="13795" xr:uid="{00000000-0005-0000-0000-0000CF310000}"/>
    <cellStyle name="Normal 3 5 20 3" xfId="13796" xr:uid="{00000000-0005-0000-0000-0000D0310000}"/>
    <cellStyle name="Normal 3 5 21" xfId="2342" xr:uid="{00000000-0005-0000-0000-0000D5080000}"/>
    <cellStyle name="Normal 3 5 21 2" xfId="13797" xr:uid="{00000000-0005-0000-0000-0000D2310000}"/>
    <cellStyle name="Normal 3 5 21 3" xfId="13798" xr:uid="{00000000-0005-0000-0000-0000D3310000}"/>
    <cellStyle name="Normal 3 5 22" xfId="2343" xr:uid="{00000000-0005-0000-0000-0000D6080000}"/>
    <cellStyle name="Normal 3 5 22 2" xfId="13799" xr:uid="{00000000-0005-0000-0000-0000D5310000}"/>
    <cellStyle name="Normal 3 5 22 3" xfId="13800" xr:uid="{00000000-0005-0000-0000-0000D6310000}"/>
    <cellStyle name="Normal 3 5 23" xfId="2344" xr:uid="{00000000-0005-0000-0000-0000D7080000}"/>
    <cellStyle name="Normal 3 5 23 2" xfId="13801" xr:uid="{00000000-0005-0000-0000-0000D8310000}"/>
    <cellStyle name="Normal 3 5 23 3" xfId="13802" xr:uid="{00000000-0005-0000-0000-0000D9310000}"/>
    <cellStyle name="Normal 3 5 24" xfId="13803" xr:uid="{00000000-0005-0000-0000-0000DA310000}"/>
    <cellStyle name="Normal 3 5 24 2" xfId="13804" xr:uid="{00000000-0005-0000-0000-0000DB310000}"/>
    <cellStyle name="Normal 3 5 24 3" xfId="13805" xr:uid="{00000000-0005-0000-0000-0000DC310000}"/>
    <cellStyle name="Normal 3 5 24 4" xfId="13806" xr:uid="{00000000-0005-0000-0000-0000DD310000}"/>
    <cellStyle name="Normal 3 5 25" xfId="13807" xr:uid="{00000000-0005-0000-0000-0000DE310000}"/>
    <cellStyle name="Normal 3 5 26" xfId="13808" xr:uid="{00000000-0005-0000-0000-0000DF310000}"/>
    <cellStyle name="Normal 3 5 3" xfId="2345" xr:uid="{00000000-0005-0000-0000-0000D8080000}"/>
    <cellStyle name="Normal 3 5 3 2" xfId="13809" xr:uid="{00000000-0005-0000-0000-0000E1310000}"/>
    <cellStyle name="Normal 3 5 3 3" xfId="13810" xr:uid="{00000000-0005-0000-0000-0000E2310000}"/>
    <cellStyle name="Normal 3 5 4" xfId="2346" xr:uid="{00000000-0005-0000-0000-0000D9080000}"/>
    <cellStyle name="Normal 3 5 4 2" xfId="13811" xr:uid="{00000000-0005-0000-0000-0000E4310000}"/>
    <cellStyle name="Normal 3 5 4 3" xfId="13812" xr:uid="{00000000-0005-0000-0000-0000E5310000}"/>
    <cellStyle name="Normal 3 5 5" xfId="2347" xr:uid="{00000000-0005-0000-0000-0000DA080000}"/>
    <cellStyle name="Normal 3 5 5 2" xfId="13813" xr:uid="{00000000-0005-0000-0000-0000E7310000}"/>
    <cellStyle name="Normal 3 5 5 3" xfId="13814" xr:uid="{00000000-0005-0000-0000-0000E8310000}"/>
    <cellStyle name="Normal 3 5 6" xfId="2348" xr:uid="{00000000-0005-0000-0000-0000DB080000}"/>
    <cellStyle name="Normal 3 5 6 2" xfId="13815" xr:uid="{00000000-0005-0000-0000-0000EA310000}"/>
    <cellStyle name="Normal 3 5 6 3" xfId="13816" xr:uid="{00000000-0005-0000-0000-0000EB310000}"/>
    <cellStyle name="Normal 3 5 7" xfId="2349" xr:uid="{00000000-0005-0000-0000-0000DC080000}"/>
    <cellStyle name="Normal 3 5 7 2" xfId="13817" xr:uid="{00000000-0005-0000-0000-0000ED310000}"/>
    <cellStyle name="Normal 3 5 7 3" xfId="13818" xr:uid="{00000000-0005-0000-0000-0000EE310000}"/>
    <cellStyle name="Normal 3 5 8" xfId="2350" xr:uid="{00000000-0005-0000-0000-0000DD080000}"/>
    <cellStyle name="Normal 3 5 8 2" xfId="13819" xr:uid="{00000000-0005-0000-0000-0000F0310000}"/>
    <cellStyle name="Normal 3 5 8 3" xfId="13820" xr:uid="{00000000-0005-0000-0000-0000F1310000}"/>
    <cellStyle name="Normal 3 5 9" xfId="2351" xr:uid="{00000000-0005-0000-0000-0000DE080000}"/>
    <cellStyle name="Normal 3 5 9 2" xfId="13821" xr:uid="{00000000-0005-0000-0000-0000F3310000}"/>
    <cellStyle name="Normal 3 5 9 3" xfId="13822" xr:uid="{00000000-0005-0000-0000-0000F4310000}"/>
    <cellStyle name="Normal 3 50" xfId="2352" xr:uid="{00000000-0005-0000-0000-0000DF080000}"/>
    <cellStyle name="Normal 3 50 2" xfId="13823" xr:uid="{00000000-0005-0000-0000-0000F6310000}"/>
    <cellStyle name="Normal 3 50 3" xfId="13824" xr:uid="{00000000-0005-0000-0000-0000F7310000}"/>
    <cellStyle name="Normal 3 51" xfId="2353" xr:uid="{00000000-0005-0000-0000-0000E0080000}"/>
    <cellStyle name="Normal 3 51 2" xfId="13825" xr:uid="{00000000-0005-0000-0000-0000F9310000}"/>
    <cellStyle name="Normal 3 51 3" xfId="13826" xr:uid="{00000000-0005-0000-0000-0000FA310000}"/>
    <cellStyle name="Normal 3 52" xfId="2354" xr:uid="{00000000-0005-0000-0000-0000E1080000}"/>
    <cellStyle name="Normal 3 52 2" xfId="13827" xr:uid="{00000000-0005-0000-0000-0000FC310000}"/>
    <cellStyle name="Normal 3 52 3" xfId="13828" xr:uid="{00000000-0005-0000-0000-0000FD310000}"/>
    <cellStyle name="Normal 3 53" xfId="2355" xr:uid="{00000000-0005-0000-0000-0000E2080000}"/>
    <cellStyle name="Normal 3 53 2" xfId="13829" xr:uid="{00000000-0005-0000-0000-0000FF310000}"/>
    <cellStyle name="Normal 3 53 3" xfId="13830" xr:uid="{00000000-0005-0000-0000-000000320000}"/>
    <cellStyle name="Normal 3 54" xfId="2356" xr:uid="{00000000-0005-0000-0000-0000E3080000}"/>
    <cellStyle name="Normal 3 54 2" xfId="13831" xr:uid="{00000000-0005-0000-0000-000002320000}"/>
    <cellStyle name="Normal 3 54 3" xfId="13832" xr:uid="{00000000-0005-0000-0000-000003320000}"/>
    <cellStyle name="Normal 3 55" xfId="2357" xr:uid="{00000000-0005-0000-0000-0000E4080000}"/>
    <cellStyle name="Normal 3 55 2" xfId="13833" xr:uid="{00000000-0005-0000-0000-000005320000}"/>
    <cellStyle name="Normal 3 55 3" xfId="13834" xr:uid="{00000000-0005-0000-0000-000006320000}"/>
    <cellStyle name="Normal 3 56" xfId="2358" xr:uid="{00000000-0005-0000-0000-0000E5080000}"/>
    <cellStyle name="Normal 3 56 2" xfId="13835" xr:uid="{00000000-0005-0000-0000-000008320000}"/>
    <cellStyle name="Normal 3 56 3" xfId="13836" xr:uid="{00000000-0005-0000-0000-000009320000}"/>
    <cellStyle name="Normal 3 57" xfId="2359" xr:uid="{00000000-0005-0000-0000-0000E6080000}"/>
    <cellStyle name="Normal 3 57 2" xfId="13837" xr:uid="{00000000-0005-0000-0000-00000B320000}"/>
    <cellStyle name="Normal 3 57 3" xfId="13838" xr:uid="{00000000-0005-0000-0000-00000C320000}"/>
    <cellStyle name="Normal 3 58" xfId="2360" xr:uid="{00000000-0005-0000-0000-0000E7080000}"/>
    <cellStyle name="Normal 3 58 2" xfId="13839" xr:uid="{00000000-0005-0000-0000-00000E320000}"/>
    <cellStyle name="Normal 3 58 3" xfId="13840" xr:uid="{00000000-0005-0000-0000-00000F320000}"/>
    <cellStyle name="Normal 3 59" xfId="2361" xr:uid="{00000000-0005-0000-0000-0000E8080000}"/>
    <cellStyle name="Normal 3 59 2" xfId="13841" xr:uid="{00000000-0005-0000-0000-000011320000}"/>
    <cellStyle name="Normal 3 59 3" xfId="13842" xr:uid="{00000000-0005-0000-0000-000012320000}"/>
    <cellStyle name="Normal 3 6" xfId="2362" xr:uid="{00000000-0005-0000-0000-0000E9080000}"/>
    <cellStyle name="Normal 3 6 10" xfId="2363" xr:uid="{00000000-0005-0000-0000-0000EA080000}"/>
    <cellStyle name="Normal 3 6 10 2" xfId="13843" xr:uid="{00000000-0005-0000-0000-000015320000}"/>
    <cellStyle name="Normal 3 6 10 3" xfId="13844" xr:uid="{00000000-0005-0000-0000-000016320000}"/>
    <cellStyle name="Normal 3 6 11" xfId="2364" xr:uid="{00000000-0005-0000-0000-0000EB080000}"/>
    <cellStyle name="Normal 3 6 11 2" xfId="13845" xr:uid="{00000000-0005-0000-0000-000018320000}"/>
    <cellStyle name="Normal 3 6 11 3" xfId="13846" xr:uid="{00000000-0005-0000-0000-000019320000}"/>
    <cellStyle name="Normal 3 6 12" xfId="2365" xr:uid="{00000000-0005-0000-0000-0000EC080000}"/>
    <cellStyle name="Normal 3 6 12 2" xfId="13847" xr:uid="{00000000-0005-0000-0000-00001B320000}"/>
    <cellStyle name="Normal 3 6 12 3" xfId="13848" xr:uid="{00000000-0005-0000-0000-00001C320000}"/>
    <cellStyle name="Normal 3 6 13" xfId="2366" xr:uid="{00000000-0005-0000-0000-0000ED080000}"/>
    <cellStyle name="Normal 3 6 13 2" xfId="13849" xr:uid="{00000000-0005-0000-0000-00001E320000}"/>
    <cellStyle name="Normal 3 6 13 3" xfId="13850" xr:uid="{00000000-0005-0000-0000-00001F320000}"/>
    <cellStyle name="Normal 3 6 14" xfId="2367" xr:uid="{00000000-0005-0000-0000-0000EE080000}"/>
    <cellStyle name="Normal 3 6 14 2" xfId="13851" xr:uid="{00000000-0005-0000-0000-000021320000}"/>
    <cellStyle name="Normal 3 6 14 3" xfId="13852" xr:uid="{00000000-0005-0000-0000-000022320000}"/>
    <cellStyle name="Normal 3 6 15" xfId="2368" xr:uid="{00000000-0005-0000-0000-0000EF080000}"/>
    <cellStyle name="Normal 3 6 15 2" xfId="13853" xr:uid="{00000000-0005-0000-0000-000024320000}"/>
    <cellStyle name="Normal 3 6 15 3" xfId="13854" xr:uid="{00000000-0005-0000-0000-000025320000}"/>
    <cellStyle name="Normal 3 6 16" xfId="2369" xr:uid="{00000000-0005-0000-0000-0000F0080000}"/>
    <cellStyle name="Normal 3 6 16 2" xfId="13855" xr:uid="{00000000-0005-0000-0000-000027320000}"/>
    <cellStyle name="Normal 3 6 16 3" xfId="13856" xr:uid="{00000000-0005-0000-0000-000028320000}"/>
    <cellStyle name="Normal 3 6 17" xfId="2370" xr:uid="{00000000-0005-0000-0000-0000F1080000}"/>
    <cellStyle name="Normal 3 6 17 2" xfId="13857" xr:uid="{00000000-0005-0000-0000-00002A320000}"/>
    <cellStyle name="Normal 3 6 17 3" xfId="13858" xr:uid="{00000000-0005-0000-0000-00002B320000}"/>
    <cellStyle name="Normal 3 6 18" xfId="2371" xr:uid="{00000000-0005-0000-0000-0000F2080000}"/>
    <cellStyle name="Normal 3 6 18 2" xfId="13859" xr:uid="{00000000-0005-0000-0000-00002D320000}"/>
    <cellStyle name="Normal 3 6 18 3" xfId="13860" xr:uid="{00000000-0005-0000-0000-00002E320000}"/>
    <cellStyle name="Normal 3 6 19" xfId="2372" xr:uid="{00000000-0005-0000-0000-0000F3080000}"/>
    <cellStyle name="Normal 3 6 19 2" xfId="13861" xr:uid="{00000000-0005-0000-0000-000030320000}"/>
    <cellStyle name="Normal 3 6 19 3" xfId="13862" xr:uid="{00000000-0005-0000-0000-000031320000}"/>
    <cellStyle name="Normal 3 6 2" xfId="2373" xr:uid="{00000000-0005-0000-0000-0000F4080000}"/>
    <cellStyle name="Normal 3 6 2 2" xfId="13863" xr:uid="{00000000-0005-0000-0000-000033320000}"/>
    <cellStyle name="Normal 3 6 2 3" xfId="13864" xr:uid="{00000000-0005-0000-0000-000034320000}"/>
    <cellStyle name="Normal 3 6 20" xfId="2374" xr:uid="{00000000-0005-0000-0000-0000F5080000}"/>
    <cellStyle name="Normal 3 6 20 2" xfId="13865" xr:uid="{00000000-0005-0000-0000-000036320000}"/>
    <cellStyle name="Normal 3 6 20 3" xfId="13866" xr:uid="{00000000-0005-0000-0000-000037320000}"/>
    <cellStyle name="Normal 3 6 21" xfId="2375" xr:uid="{00000000-0005-0000-0000-0000F6080000}"/>
    <cellStyle name="Normal 3 6 21 2" xfId="13867" xr:uid="{00000000-0005-0000-0000-000039320000}"/>
    <cellStyle name="Normal 3 6 21 3" xfId="13868" xr:uid="{00000000-0005-0000-0000-00003A320000}"/>
    <cellStyle name="Normal 3 6 22" xfId="2376" xr:uid="{00000000-0005-0000-0000-0000F7080000}"/>
    <cellStyle name="Normal 3 6 22 2" xfId="13869" xr:uid="{00000000-0005-0000-0000-00003C320000}"/>
    <cellStyle name="Normal 3 6 22 3" xfId="13870" xr:uid="{00000000-0005-0000-0000-00003D320000}"/>
    <cellStyle name="Normal 3 6 23" xfId="2377" xr:uid="{00000000-0005-0000-0000-0000F8080000}"/>
    <cellStyle name="Normal 3 6 23 2" xfId="13871" xr:uid="{00000000-0005-0000-0000-00003F320000}"/>
    <cellStyle name="Normal 3 6 23 3" xfId="13872" xr:uid="{00000000-0005-0000-0000-000040320000}"/>
    <cellStyle name="Normal 3 6 24" xfId="13873" xr:uid="{00000000-0005-0000-0000-000041320000}"/>
    <cellStyle name="Normal 3 6 25" xfId="13874" xr:uid="{00000000-0005-0000-0000-000042320000}"/>
    <cellStyle name="Normal 3 6 3" xfId="2378" xr:uid="{00000000-0005-0000-0000-0000F9080000}"/>
    <cellStyle name="Normal 3 6 3 2" xfId="13875" xr:uid="{00000000-0005-0000-0000-000044320000}"/>
    <cellStyle name="Normal 3 6 3 3" xfId="13876" xr:uid="{00000000-0005-0000-0000-000045320000}"/>
    <cellStyle name="Normal 3 6 4" xfId="2379" xr:uid="{00000000-0005-0000-0000-0000FA080000}"/>
    <cellStyle name="Normal 3 6 4 2" xfId="13877" xr:uid="{00000000-0005-0000-0000-000047320000}"/>
    <cellStyle name="Normal 3 6 4 3" xfId="13878" xr:uid="{00000000-0005-0000-0000-000048320000}"/>
    <cellStyle name="Normal 3 6 5" xfId="2380" xr:uid="{00000000-0005-0000-0000-0000FB080000}"/>
    <cellStyle name="Normal 3 6 5 2" xfId="13879" xr:uid="{00000000-0005-0000-0000-00004A320000}"/>
    <cellStyle name="Normal 3 6 5 3" xfId="13880" xr:uid="{00000000-0005-0000-0000-00004B320000}"/>
    <cellStyle name="Normal 3 6 6" xfId="2381" xr:uid="{00000000-0005-0000-0000-0000FC080000}"/>
    <cellStyle name="Normal 3 6 6 2" xfId="13881" xr:uid="{00000000-0005-0000-0000-00004D320000}"/>
    <cellStyle name="Normal 3 6 6 3" xfId="13882" xr:uid="{00000000-0005-0000-0000-00004E320000}"/>
    <cellStyle name="Normal 3 6 7" xfId="2382" xr:uid="{00000000-0005-0000-0000-0000FD080000}"/>
    <cellStyle name="Normal 3 6 7 2" xfId="13884" xr:uid="{00000000-0005-0000-0000-000050320000}"/>
    <cellStyle name="Normal 3 6 7 3" xfId="13885" xr:uid="{00000000-0005-0000-0000-000051320000}"/>
    <cellStyle name="Normal 3 6 8" xfId="2383" xr:uid="{00000000-0005-0000-0000-0000FE080000}"/>
    <cellStyle name="Normal 3 6 8 2" xfId="13886" xr:uid="{00000000-0005-0000-0000-000053320000}"/>
    <cellStyle name="Normal 3 6 8 3" xfId="13887" xr:uid="{00000000-0005-0000-0000-000054320000}"/>
    <cellStyle name="Normal 3 6 9" xfId="2384" xr:uid="{00000000-0005-0000-0000-0000FF080000}"/>
    <cellStyle name="Normal 3 6 9 2" xfId="13888" xr:uid="{00000000-0005-0000-0000-000056320000}"/>
    <cellStyle name="Normal 3 6 9 3" xfId="13889" xr:uid="{00000000-0005-0000-0000-000057320000}"/>
    <cellStyle name="Normal 3 60" xfId="2385" xr:uid="{00000000-0005-0000-0000-000000090000}"/>
    <cellStyle name="Normal 3 60 2" xfId="13890" xr:uid="{00000000-0005-0000-0000-000059320000}"/>
    <cellStyle name="Normal 3 60 3" xfId="13891" xr:uid="{00000000-0005-0000-0000-00005A320000}"/>
    <cellStyle name="Normal 3 61" xfId="2386" xr:uid="{00000000-0005-0000-0000-000001090000}"/>
    <cellStyle name="Normal 3 61 2" xfId="13892" xr:uid="{00000000-0005-0000-0000-00005C320000}"/>
    <cellStyle name="Normal 3 61 3" xfId="13893" xr:uid="{00000000-0005-0000-0000-00005D320000}"/>
    <cellStyle name="Normal 3 62" xfId="2387" xr:uid="{00000000-0005-0000-0000-000002090000}"/>
    <cellStyle name="Normal 3 62 2" xfId="13894" xr:uid="{00000000-0005-0000-0000-00005F320000}"/>
    <cellStyle name="Normal 3 62 3" xfId="13895" xr:uid="{00000000-0005-0000-0000-000060320000}"/>
    <cellStyle name="Normal 3 63" xfId="2388" xr:uid="{00000000-0005-0000-0000-000003090000}"/>
    <cellStyle name="Normal 3 63 2" xfId="13896" xr:uid="{00000000-0005-0000-0000-000062320000}"/>
    <cellStyle name="Normal 3 63 3" xfId="13897" xr:uid="{00000000-0005-0000-0000-000063320000}"/>
    <cellStyle name="Normal 3 64" xfId="2389" xr:uid="{00000000-0005-0000-0000-000004090000}"/>
    <cellStyle name="Normal 3 64 2" xfId="13898" xr:uid="{00000000-0005-0000-0000-000065320000}"/>
    <cellStyle name="Normal 3 64 3" xfId="13899" xr:uid="{00000000-0005-0000-0000-000066320000}"/>
    <cellStyle name="Normal 3 65" xfId="2390" xr:uid="{00000000-0005-0000-0000-000005090000}"/>
    <cellStyle name="Normal 3 65 2" xfId="13900" xr:uid="{00000000-0005-0000-0000-000068320000}"/>
    <cellStyle name="Normal 3 65 3" xfId="13901" xr:uid="{00000000-0005-0000-0000-000069320000}"/>
    <cellStyle name="Normal 3 66" xfId="13902" xr:uid="{00000000-0005-0000-0000-00006A320000}"/>
    <cellStyle name="Normal 3 66 2" xfId="13903" xr:uid="{00000000-0005-0000-0000-00006B320000}"/>
    <cellStyle name="Normal 3 66 2 2" xfId="13904" xr:uid="{00000000-0005-0000-0000-00006C320000}"/>
    <cellStyle name="Normal 3 66 2 3" xfId="13905" xr:uid="{00000000-0005-0000-0000-00006D320000}"/>
    <cellStyle name="Normal 3 66 2 3 2" xfId="26465" xr:uid="{029CDD45-DAF1-425D-B40B-1D42746792DF}"/>
    <cellStyle name="Normal 3 66 2 3 2 2" xfId="41428" xr:uid="{8D5DD95C-7FC0-46BB-9F59-4DC40AEE2453}"/>
    <cellStyle name="Normal 3 66 2 3 3" xfId="33838" xr:uid="{02C67BA3-B880-4737-ADF9-0C6D301D5027}"/>
    <cellStyle name="Normal 3 66 2 4" xfId="13906" xr:uid="{00000000-0005-0000-0000-00006E320000}"/>
    <cellStyle name="Normal 3 66 3" xfId="13907" xr:uid="{00000000-0005-0000-0000-00006F320000}"/>
    <cellStyle name="Normal 3 66 4" xfId="13908" xr:uid="{00000000-0005-0000-0000-000070320000}"/>
    <cellStyle name="Normal 3 66 4 2" xfId="26466" xr:uid="{1DE76C02-F63B-4E8C-A6EF-4871984B0805}"/>
    <cellStyle name="Normal 3 66 4 2 2" xfId="41429" xr:uid="{9C936FAD-7EBA-49EF-AD75-C225745D79A1}"/>
    <cellStyle name="Normal 3 66 4 3" xfId="33839" xr:uid="{3B2C0B5B-A61C-4206-93E2-F8FAD6BBF709}"/>
    <cellStyle name="Normal 3 66 5" xfId="13909" xr:uid="{00000000-0005-0000-0000-000071320000}"/>
    <cellStyle name="Normal 3 66 5 2" xfId="26467" xr:uid="{3143B3DF-F99C-4D6F-93BB-A51BF098FCAF}"/>
    <cellStyle name="Normal 3 66 5 2 2" xfId="41430" xr:uid="{47F76C18-6F74-486B-ADAF-8DCE8D75BA1C}"/>
    <cellStyle name="Normal 3 66 5 3" xfId="33840" xr:uid="{BCFE8193-844B-4B11-ABE4-D04DEBEC6E13}"/>
    <cellStyle name="Normal 3 66 6" xfId="13910" xr:uid="{00000000-0005-0000-0000-000072320000}"/>
    <cellStyle name="Normal 3 67" xfId="13911" xr:uid="{00000000-0005-0000-0000-000073320000}"/>
    <cellStyle name="Normal 3 67 2" xfId="13912" xr:uid="{00000000-0005-0000-0000-000074320000}"/>
    <cellStyle name="Normal 3 67 2 2" xfId="13913" xr:uid="{00000000-0005-0000-0000-000075320000}"/>
    <cellStyle name="Normal 3 67 2 2 2" xfId="26469" xr:uid="{56421B74-47E2-4FEE-84BA-8707BEC157D8}"/>
    <cellStyle name="Normal 3 67 2 2 2 2" xfId="41432" xr:uid="{107E3941-EB9F-4291-A943-790E143816F4}"/>
    <cellStyle name="Normal 3 67 2 2 3" xfId="33842" xr:uid="{61D63E74-58AD-493B-9C43-25241698214D}"/>
    <cellStyle name="Normal 3 67 3" xfId="13914" xr:uid="{00000000-0005-0000-0000-000076320000}"/>
    <cellStyle name="Normal 3 67 3 2" xfId="26470" xr:uid="{7BCCD387-F2D5-4213-BDC9-DA8D84074C46}"/>
    <cellStyle name="Normal 3 67 3 2 2" xfId="41433" xr:uid="{64F61CFD-837E-444E-8E4C-AA99327FD196}"/>
    <cellStyle name="Normal 3 67 3 3" xfId="33843" xr:uid="{988E5061-87FD-4322-B8BF-18A60C0D8773}"/>
    <cellStyle name="Normal 3 67 4" xfId="26468" xr:uid="{92AA1192-3404-4FE9-8759-6A251EA53E19}"/>
    <cellStyle name="Normal 3 67 4 2" xfId="41431" xr:uid="{45487975-5228-46A0-B928-F487A188687A}"/>
    <cellStyle name="Normal 3 67 5" xfId="33841" xr:uid="{7A42462F-7046-42A9-A6DA-70B06FCA6C21}"/>
    <cellStyle name="Normal 3 68" xfId="13915" xr:uid="{00000000-0005-0000-0000-000077320000}"/>
    <cellStyle name="Normal 3 68 2" xfId="13916" xr:uid="{00000000-0005-0000-0000-000078320000}"/>
    <cellStyle name="Normal 3 68 2 2" xfId="26471" xr:uid="{34ECC9C9-7497-4EB3-B928-E2862DDADDEC}"/>
    <cellStyle name="Normal 3 68 2 2 2" xfId="41434" xr:uid="{618E5782-EF06-4900-897F-FA1E79A3D75E}"/>
    <cellStyle name="Normal 3 68 2 3" xfId="33844" xr:uid="{80931522-96AA-47B4-A8E6-230DE02939B1}"/>
    <cellStyle name="Normal 3 69" xfId="13917" xr:uid="{00000000-0005-0000-0000-000079320000}"/>
    <cellStyle name="Normal 3 69 2" xfId="13918" xr:uid="{00000000-0005-0000-0000-00007A320000}"/>
    <cellStyle name="Normal 3 7" xfId="2391" xr:uid="{00000000-0005-0000-0000-000006090000}"/>
    <cellStyle name="Normal 3 7 10" xfId="2392" xr:uid="{00000000-0005-0000-0000-000007090000}"/>
    <cellStyle name="Normal 3 7 10 2" xfId="13919" xr:uid="{00000000-0005-0000-0000-00007D320000}"/>
    <cellStyle name="Normal 3 7 10 3" xfId="13920" xr:uid="{00000000-0005-0000-0000-00007E320000}"/>
    <cellStyle name="Normal 3 7 11" xfId="2393" xr:uid="{00000000-0005-0000-0000-000008090000}"/>
    <cellStyle name="Normal 3 7 11 2" xfId="13921" xr:uid="{00000000-0005-0000-0000-000080320000}"/>
    <cellStyle name="Normal 3 7 11 3" xfId="13922" xr:uid="{00000000-0005-0000-0000-000081320000}"/>
    <cellStyle name="Normal 3 7 12" xfId="2394" xr:uid="{00000000-0005-0000-0000-000009090000}"/>
    <cellStyle name="Normal 3 7 12 2" xfId="13923" xr:uid="{00000000-0005-0000-0000-000083320000}"/>
    <cellStyle name="Normal 3 7 12 3" xfId="13924" xr:uid="{00000000-0005-0000-0000-000084320000}"/>
    <cellStyle name="Normal 3 7 13" xfId="2395" xr:uid="{00000000-0005-0000-0000-00000A090000}"/>
    <cellStyle name="Normal 3 7 13 2" xfId="13925" xr:uid="{00000000-0005-0000-0000-000086320000}"/>
    <cellStyle name="Normal 3 7 13 3" xfId="13926" xr:uid="{00000000-0005-0000-0000-000087320000}"/>
    <cellStyle name="Normal 3 7 14" xfId="2396" xr:uid="{00000000-0005-0000-0000-00000B090000}"/>
    <cellStyle name="Normal 3 7 14 2" xfId="13927" xr:uid="{00000000-0005-0000-0000-000089320000}"/>
    <cellStyle name="Normal 3 7 14 3" xfId="13928" xr:uid="{00000000-0005-0000-0000-00008A320000}"/>
    <cellStyle name="Normal 3 7 15" xfId="2397" xr:uid="{00000000-0005-0000-0000-00000C090000}"/>
    <cellStyle name="Normal 3 7 15 2" xfId="13929" xr:uid="{00000000-0005-0000-0000-00008C320000}"/>
    <cellStyle name="Normal 3 7 15 3" xfId="13930" xr:uid="{00000000-0005-0000-0000-00008D320000}"/>
    <cellStyle name="Normal 3 7 16" xfId="2398" xr:uid="{00000000-0005-0000-0000-00000D090000}"/>
    <cellStyle name="Normal 3 7 16 2" xfId="13931" xr:uid="{00000000-0005-0000-0000-00008F320000}"/>
    <cellStyle name="Normal 3 7 16 3" xfId="13932" xr:uid="{00000000-0005-0000-0000-000090320000}"/>
    <cellStyle name="Normal 3 7 17" xfId="2399" xr:uid="{00000000-0005-0000-0000-00000E090000}"/>
    <cellStyle name="Normal 3 7 17 2" xfId="13933" xr:uid="{00000000-0005-0000-0000-000092320000}"/>
    <cellStyle name="Normal 3 7 17 3" xfId="13934" xr:uid="{00000000-0005-0000-0000-000093320000}"/>
    <cellStyle name="Normal 3 7 18" xfId="2400" xr:uid="{00000000-0005-0000-0000-00000F090000}"/>
    <cellStyle name="Normal 3 7 18 2" xfId="13935" xr:uid="{00000000-0005-0000-0000-000095320000}"/>
    <cellStyle name="Normal 3 7 18 3" xfId="13936" xr:uid="{00000000-0005-0000-0000-000096320000}"/>
    <cellStyle name="Normal 3 7 19" xfId="2401" xr:uid="{00000000-0005-0000-0000-000010090000}"/>
    <cellStyle name="Normal 3 7 19 2" xfId="13937" xr:uid="{00000000-0005-0000-0000-000098320000}"/>
    <cellStyle name="Normal 3 7 19 3" xfId="13938" xr:uid="{00000000-0005-0000-0000-000099320000}"/>
    <cellStyle name="Normal 3 7 2" xfId="2402" xr:uid="{00000000-0005-0000-0000-000011090000}"/>
    <cellStyle name="Normal 3 7 2 2" xfId="13939" xr:uid="{00000000-0005-0000-0000-00009B320000}"/>
    <cellStyle name="Normal 3 7 2 3" xfId="13940" xr:uid="{00000000-0005-0000-0000-00009C320000}"/>
    <cellStyle name="Normal 3 7 20" xfId="2403" xr:uid="{00000000-0005-0000-0000-000012090000}"/>
    <cellStyle name="Normal 3 7 20 2" xfId="13941" xr:uid="{00000000-0005-0000-0000-00009E320000}"/>
    <cellStyle name="Normal 3 7 20 3" xfId="13942" xr:uid="{00000000-0005-0000-0000-00009F320000}"/>
    <cellStyle name="Normal 3 7 21" xfId="2404" xr:uid="{00000000-0005-0000-0000-000013090000}"/>
    <cellStyle name="Normal 3 7 21 2" xfId="13943" xr:uid="{00000000-0005-0000-0000-0000A1320000}"/>
    <cellStyle name="Normal 3 7 21 3" xfId="13944" xr:uid="{00000000-0005-0000-0000-0000A2320000}"/>
    <cellStyle name="Normal 3 7 22" xfId="2405" xr:uid="{00000000-0005-0000-0000-000014090000}"/>
    <cellStyle name="Normal 3 7 22 2" xfId="13945" xr:uid="{00000000-0005-0000-0000-0000A4320000}"/>
    <cellStyle name="Normal 3 7 22 3" xfId="13946" xr:uid="{00000000-0005-0000-0000-0000A5320000}"/>
    <cellStyle name="Normal 3 7 23" xfId="2406" xr:uid="{00000000-0005-0000-0000-000015090000}"/>
    <cellStyle name="Normal 3 7 23 2" xfId="13947" xr:uid="{00000000-0005-0000-0000-0000A7320000}"/>
    <cellStyle name="Normal 3 7 23 3" xfId="13948" xr:uid="{00000000-0005-0000-0000-0000A8320000}"/>
    <cellStyle name="Normal 3 7 24" xfId="13949" xr:uid="{00000000-0005-0000-0000-0000A9320000}"/>
    <cellStyle name="Normal 3 7 24 2" xfId="13950" xr:uid="{00000000-0005-0000-0000-0000AA320000}"/>
    <cellStyle name="Normal 3 7 25" xfId="13951" xr:uid="{00000000-0005-0000-0000-0000AB320000}"/>
    <cellStyle name="Normal 3 7 3" xfId="2407" xr:uid="{00000000-0005-0000-0000-000016090000}"/>
    <cellStyle name="Normal 3 7 3 2" xfId="13952" xr:uid="{00000000-0005-0000-0000-0000AD320000}"/>
    <cellStyle name="Normal 3 7 3 3" xfId="13953" xr:uid="{00000000-0005-0000-0000-0000AE320000}"/>
    <cellStyle name="Normal 3 7 4" xfId="2408" xr:uid="{00000000-0005-0000-0000-000017090000}"/>
    <cellStyle name="Normal 3 7 4 2" xfId="13954" xr:uid="{00000000-0005-0000-0000-0000B0320000}"/>
    <cellStyle name="Normal 3 7 4 3" xfId="13955" xr:uid="{00000000-0005-0000-0000-0000B1320000}"/>
    <cellStyle name="Normal 3 7 5" xfId="2409" xr:uid="{00000000-0005-0000-0000-000018090000}"/>
    <cellStyle name="Normal 3 7 5 2" xfId="13956" xr:uid="{00000000-0005-0000-0000-0000B3320000}"/>
    <cellStyle name="Normal 3 7 5 3" xfId="13957" xr:uid="{00000000-0005-0000-0000-0000B4320000}"/>
    <cellStyle name="Normal 3 7 6" xfId="2410" xr:uid="{00000000-0005-0000-0000-000019090000}"/>
    <cellStyle name="Normal 3 7 6 2" xfId="13958" xr:uid="{00000000-0005-0000-0000-0000B6320000}"/>
    <cellStyle name="Normal 3 7 6 3" xfId="13959" xr:uid="{00000000-0005-0000-0000-0000B7320000}"/>
    <cellStyle name="Normal 3 7 7" xfId="2411" xr:uid="{00000000-0005-0000-0000-00001A090000}"/>
    <cellStyle name="Normal 3 7 7 2" xfId="13960" xr:uid="{00000000-0005-0000-0000-0000B9320000}"/>
    <cellStyle name="Normal 3 7 7 3" xfId="13961" xr:uid="{00000000-0005-0000-0000-0000BA320000}"/>
    <cellStyle name="Normal 3 7 8" xfId="2412" xr:uid="{00000000-0005-0000-0000-00001B090000}"/>
    <cellStyle name="Normal 3 7 8 2" xfId="13962" xr:uid="{00000000-0005-0000-0000-0000BC320000}"/>
    <cellStyle name="Normal 3 7 8 3" xfId="13963" xr:uid="{00000000-0005-0000-0000-0000BD320000}"/>
    <cellStyle name="Normal 3 7 9" xfId="2413" xr:uid="{00000000-0005-0000-0000-00001C090000}"/>
    <cellStyle name="Normal 3 7 9 2" xfId="13964" xr:uid="{00000000-0005-0000-0000-0000BF320000}"/>
    <cellStyle name="Normal 3 7 9 3" xfId="13965" xr:uid="{00000000-0005-0000-0000-0000C0320000}"/>
    <cellStyle name="Normal 3 70" xfId="13966" xr:uid="{00000000-0005-0000-0000-0000C1320000}"/>
    <cellStyle name="Normal 3 70 2" xfId="13967" xr:uid="{00000000-0005-0000-0000-0000C2320000}"/>
    <cellStyle name="Normal 3 71" xfId="13968" xr:uid="{00000000-0005-0000-0000-0000C3320000}"/>
    <cellStyle name="Normal 3 71 2" xfId="13969" xr:uid="{00000000-0005-0000-0000-0000C4320000}"/>
    <cellStyle name="Normal 3 72" xfId="13970" xr:uid="{00000000-0005-0000-0000-0000C5320000}"/>
    <cellStyle name="Normal 3 72 2" xfId="13971" xr:uid="{00000000-0005-0000-0000-0000C6320000}"/>
    <cellStyle name="Normal 3 72 3" xfId="26472" xr:uid="{60BD8D7D-AAA1-40D8-9239-21EFF899C269}"/>
    <cellStyle name="Normal 3 72 3 2" xfId="41435" xr:uid="{0400BA1C-5D93-410A-BD9B-218828030B8B}"/>
    <cellStyle name="Normal 3 72 4" xfId="33845" xr:uid="{CFE0EFE8-6832-4992-9756-FFB318FA9187}"/>
    <cellStyle name="Normal 3 73" xfId="13972" xr:uid="{00000000-0005-0000-0000-0000C7320000}"/>
    <cellStyle name="Normal 3 74" xfId="13973" xr:uid="{00000000-0005-0000-0000-0000C8320000}"/>
    <cellStyle name="Normal 3 75" xfId="13974" xr:uid="{00000000-0005-0000-0000-0000C9320000}"/>
    <cellStyle name="Normal 3 76" xfId="13975" xr:uid="{00000000-0005-0000-0000-0000CA320000}"/>
    <cellStyle name="Normal 3 77" xfId="13976" xr:uid="{00000000-0005-0000-0000-0000CB320000}"/>
    <cellStyle name="Normal 3 78" xfId="13977" xr:uid="{00000000-0005-0000-0000-0000CC320000}"/>
    <cellStyle name="Normal 3 79" xfId="13978" xr:uid="{00000000-0005-0000-0000-0000CD320000}"/>
    <cellStyle name="Normal 3 8" xfId="2414" xr:uid="{00000000-0005-0000-0000-00001D090000}"/>
    <cellStyle name="Normal 3 8 10" xfId="2415" xr:uid="{00000000-0005-0000-0000-00001E090000}"/>
    <cellStyle name="Normal 3 8 10 2" xfId="13979" xr:uid="{00000000-0005-0000-0000-0000D0320000}"/>
    <cellStyle name="Normal 3 8 10 3" xfId="13980" xr:uid="{00000000-0005-0000-0000-0000D1320000}"/>
    <cellStyle name="Normal 3 8 11" xfId="2416" xr:uid="{00000000-0005-0000-0000-00001F090000}"/>
    <cellStyle name="Normal 3 8 11 2" xfId="13981" xr:uid="{00000000-0005-0000-0000-0000D3320000}"/>
    <cellStyle name="Normal 3 8 11 3" xfId="13982" xr:uid="{00000000-0005-0000-0000-0000D4320000}"/>
    <cellStyle name="Normal 3 8 12" xfId="2417" xr:uid="{00000000-0005-0000-0000-000020090000}"/>
    <cellStyle name="Normal 3 8 12 2" xfId="13983" xr:uid="{00000000-0005-0000-0000-0000D6320000}"/>
    <cellStyle name="Normal 3 8 12 3" xfId="13984" xr:uid="{00000000-0005-0000-0000-0000D7320000}"/>
    <cellStyle name="Normal 3 8 13" xfId="2418" xr:uid="{00000000-0005-0000-0000-000021090000}"/>
    <cellStyle name="Normal 3 8 13 2" xfId="13985" xr:uid="{00000000-0005-0000-0000-0000D9320000}"/>
    <cellStyle name="Normal 3 8 13 3" xfId="13986" xr:uid="{00000000-0005-0000-0000-0000DA320000}"/>
    <cellStyle name="Normal 3 8 14" xfId="2419" xr:uid="{00000000-0005-0000-0000-000022090000}"/>
    <cellStyle name="Normal 3 8 14 2" xfId="13987" xr:uid="{00000000-0005-0000-0000-0000DC320000}"/>
    <cellStyle name="Normal 3 8 14 3" xfId="13988" xr:uid="{00000000-0005-0000-0000-0000DD320000}"/>
    <cellStyle name="Normal 3 8 15" xfId="2420" xr:uid="{00000000-0005-0000-0000-000023090000}"/>
    <cellStyle name="Normal 3 8 15 2" xfId="13989" xr:uid="{00000000-0005-0000-0000-0000DF320000}"/>
    <cellStyle name="Normal 3 8 15 3" xfId="13990" xr:uid="{00000000-0005-0000-0000-0000E0320000}"/>
    <cellStyle name="Normal 3 8 16" xfId="2421" xr:uid="{00000000-0005-0000-0000-000024090000}"/>
    <cellStyle name="Normal 3 8 16 2" xfId="13991" xr:uid="{00000000-0005-0000-0000-0000E2320000}"/>
    <cellStyle name="Normal 3 8 16 3" xfId="13992" xr:uid="{00000000-0005-0000-0000-0000E3320000}"/>
    <cellStyle name="Normal 3 8 17" xfId="2422" xr:uid="{00000000-0005-0000-0000-000025090000}"/>
    <cellStyle name="Normal 3 8 17 2" xfId="13993" xr:uid="{00000000-0005-0000-0000-0000E5320000}"/>
    <cellStyle name="Normal 3 8 17 3" xfId="13994" xr:uid="{00000000-0005-0000-0000-0000E6320000}"/>
    <cellStyle name="Normal 3 8 18" xfId="2423" xr:uid="{00000000-0005-0000-0000-000026090000}"/>
    <cellStyle name="Normal 3 8 18 2" xfId="13995" xr:uid="{00000000-0005-0000-0000-0000E8320000}"/>
    <cellStyle name="Normal 3 8 18 3" xfId="13996" xr:uid="{00000000-0005-0000-0000-0000E9320000}"/>
    <cellStyle name="Normal 3 8 19" xfId="2424" xr:uid="{00000000-0005-0000-0000-000027090000}"/>
    <cellStyle name="Normal 3 8 19 2" xfId="13997" xr:uid="{00000000-0005-0000-0000-0000EB320000}"/>
    <cellStyle name="Normal 3 8 19 3" xfId="13998" xr:uid="{00000000-0005-0000-0000-0000EC320000}"/>
    <cellStyle name="Normal 3 8 2" xfId="2425" xr:uid="{00000000-0005-0000-0000-000028090000}"/>
    <cellStyle name="Normal 3 8 2 2" xfId="13999" xr:uid="{00000000-0005-0000-0000-0000EE320000}"/>
    <cellStyle name="Normal 3 8 2 3" xfId="14000" xr:uid="{00000000-0005-0000-0000-0000EF320000}"/>
    <cellStyle name="Normal 3 8 20" xfId="2426" xr:uid="{00000000-0005-0000-0000-000029090000}"/>
    <cellStyle name="Normal 3 8 20 2" xfId="14001" xr:uid="{00000000-0005-0000-0000-0000F1320000}"/>
    <cellStyle name="Normal 3 8 20 3" xfId="14002" xr:uid="{00000000-0005-0000-0000-0000F2320000}"/>
    <cellStyle name="Normal 3 8 21" xfId="2427" xr:uid="{00000000-0005-0000-0000-00002A090000}"/>
    <cellStyle name="Normal 3 8 21 2" xfId="14003" xr:uid="{00000000-0005-0000-0000-0000F4320000}"/>
    <cellStyle name="Normal 3 8 21 3" xfId="14004" xr:uid="{00000000-0005-0000-0000-0000F5320000}"/>
    <cellStyle name="Normal 3 8 22" xfId="2428" xr:uid="{00000000-0005-0000-0000-00002B090000}"/>
    <cellStyle name="Normal 3 8 22 2" xfId="14005" xr:uid="{00000000-0005-0000-0000-0000F7320000}"/>
    <cellStyle name="Normal 3 8 22 3" xfId="14006" xr:uid="{00000000-0005-0000-0000-0000F8320000}"/>
    <cellStyle name="Normal 3 8 23" xfId="2429" xr:uid="{00000000-0005-0000-0000-00002C090000}"/>
    <cellStyle name="Normal 3 8 23 2" xfId="14007" xr:uid="{00000000-0005-0000-0000-0000FA320000}"/>
    <cellStyle name="Normal 3 8 23 3" xfId="14008" xr:uid="{00000000-0005-0000-0000-0000FB320000}"/>
    <cellStyle name="Normal 3 8 24" xfId="14009" xr:uid="{00000000-0005-0000-0000-0000FC320000}"/>
    <cellStyle name="Normal 3 8 25" xfId="14010" xr:uid="{00000000-0005-0000-0000-0000FD320000}"/>
    <cellStyle name="Normal 3 8 3" xfId="2430" xr:uid="{00000000-0005-0000-0000-00002D090000}"/>
    <cellStyle name="Normal 3 8 3 2" xfId="14011" xr:uid="{00000000-0005-0000-0000-0000FF320000}"/>
    <cellStyle name="Normal 3 8 3 3" xfId="14012" xr:uid="{00000000-0005-0000-0000-000000330000}"/>
    <cellStyle name="Normal 3 8 4" xfId="2431" xr:uid="{00000000-0005-0000-0000-00002E090000}"/>
    <cellStyle name="Normal 3 8 4 2" xfId="14013" xr:uid="{00000000-0005-0000-0000-000002330000}"/>
    <cellStyle name="Normal 3 8 4 3" xfId="14014" xr:uid="{00000000-0005-0000-0000-000003330000}"/>
    <cellStyle name="Normal 3 8 5" xfId="2432" xr:uid="{00000000-0005-0000-0000-00002F090000}"/>
    <cellStyle name="Normal 3 8 5 2" xfId="14015" xr:uid="{00000000-0005-0000-0000-000005330000}"/>
    <cellStyle name="Normal 3 8 5 3" xfId="14016" xr:uid="{00000000-0005-0000-0000-000006330000}"/>
    <cellStyle name="Normal 3 8 6" xfId="2433" xr:uid="{00000000-0005-0000-0000-000030090000}"/>
    <cellStyle name="Normal 3 8 6 2" xfId="14017" xr:uid="{00000000-0005-0000-0000-000008330000}"/>
    <cellStyle name="Normal 3 8 6 3" xfId="14018" xr:uid="{00000000-0005-0000-0000-000009330000}"/>
    <cellStyle name="Normal 3 8 7" xfId="2434" xr:uid="{00000000-0005-0000-0000-000031090000}"/>
    <cellStyle name="Normal 3 8 7 2" xfId="14019" xr:uid="{00000000-0005-0000-0000-00000B330000}"/>
    <cellStyle name="Normal 3 8 7 3" xfId="14020" xr:uid="{00000000-0005-0000-0000-00000C330000}"/>
    <cellStyle name="Normal 3 8 8" xfId="2435" xr:uid="{00000000-0005-0000-0000-000032090000}"/>
    <cellStyle name="Normal 3 8 8 2" xfId="14021" xr:uid="{00000000-0005-0000-0000-00000E330000}"/>
    <cellStyle name="Normal 3 8 8 3" xfId="14022" xr:uid="{00000000-0005-0000-0000-00000F330000}"/>
    <cellStyle name="Normal 3 8 9" xfId="2436" xr:uid="{00000000-0005-0000-0000-000033090000}"/>
    <cellStyle name="Normal 3 8 9 2" xfId="14023" xr:uid="{00000000-0005-0000-0000-000011330000}"/>
    <cellStyle name="Normal 3 8 9 3" xfId="14024" xr:uid="{00000000-0005-0000-0000-000012330000}"/>
    <cellStyle name="Normal 3 80" xfId="14025" xr:uid="{00000000-0005-0000-0000-000013330000}"/>
    <cellStyle name="Normal 3 81" xfId="14026" xr:uid="{00000000-0005-0000-0000-000014330000}"/>
    <cellStyle name="Normal 3 82" xfId="14027" xr:uid="{00000000-0005-0000-0000-000015330000}"/>
    <cellStyle name="Normal 3 83" xfId="14028" xr:uid="{00000000-0005-0000-0000-000016330000}"/>
    <cellStyle name="Normal 3 84" xfId="14029" xr:uid="{00000000-0005-0000-0000-000017330000}"/>
    <cellStyle name="Normal 3 85" xfId="14030" xr:uid="{00000000-0005-0000-0000-000018330000}"/>
    <cellStyle name="Normal 3 86" xfId="14031" xr:uid="{00000000-0005-0000-0000-000019330000}"/>
    <cellStyle name="Normal 3 87" xfId="14032" xr:uid="{00000000-0005-0000-0000-00001A330000}"/>
    <cellStyle name="Normal 3 88" xfId="14033" xr:uid="{00000000-0005-0000-0000-00001B330000}"/>
    <cellStyle name="Normal 3 89" xfId="14034" xr:uid="{00000000-0005-0000-0000-00001C330000}"/>
    <cellStyle name="Normal 3 9" xfId="2437" xr:uid="{00000000-0005-0000-0000-000034090000}"/>
    <cellStyle name="Normal 3 9 10" xfId="2438" xr:uid="{00000000-0005-0000-0000-000035090000}"/>
    <cellStyle name="Normal 3 9 10 2" xfId="14035" xr:uid="{00000000-0005-0000-0000-00001F330000}"/>
    <cellStyle name="Normal 3 9 10 3" xfId="14036" xr:uid="{00000000-0005-0000-0000-000020330000}"/>
    <cellStyle name="Normal 3 9 11" xfId="2439" xr:uid="{00000000-0005-0000-0000-000036090000}"/>
    <cellStyle name="Normal 3 9 11 2" xfId="14037" xr:uid="{00000000-0005-0000-0000-000022330000}"/>
    <cellStyle name="Normal 3 9 11 3" xfId="14038" xr:uid="{00000000-0005-0000-0000-000023330000}"/>
    <cellStyle name="Normal 3 9 12" xfId="2440" xr:uid="{00000000-0005-0000-0000-000037090000}"/>
    <cellStyle name="Normal 3 9 12 2" xfId="14039" xr:uid="{00000000-0005-0000-0000-000025330000}"/>
    <cellStyle name="Normal 3 9 12 3" xfId="14040" xr:uid="{00000000-0005-0000-0000-000026330000}"/>
    <cellStyle name="Normal 3 9 13" xfId="2441" xr:uid="{00000000-0005-0000-0000-000038090000}"/>
    <cellStyle name="Normal 3 9 13 2" xfId="14041" xr:uid="{00000000-0005-0000-0000-000028330000}"/>
    <cellStyle name="Normal 3 9 13 3" xfId="14042" xr:uid="{00000000-0005-0000-0000-000029330000}"/>
    <cellStyle name="Normal 3 9 14" xfId="2442" xr:uid="{00000000-0005-0000-0000-000039090000}"/>
    <cellStyle name="Normal 3 9 14 2" xfId="14043" xr:uid="{00000000-0005-0000-0000-00002B330000}"/>
    <cellStyle name="Normal 3 9 14 3" xfId="14044" xr:uid="{00000000-0005-0000-0000-00002C330000}"/>
    <cellStyle name="Normal 3 9 15" xfId="2443" xr:uid="{00000000-0005-0000-0000-00003A090000}"/>
    <cellStyle name="Normal 3 9 15 2" xfId="14045" xr:uid="{00000000-0005-0000-0000-00002E330000}"/>
    <cellStyle name="Normal 3 9 15 3" xfId="14046" xr:uid="{00000000-0005-0000-0000-00002F330000}"/>
    <cellStyle name="Normal 3 9 16" xfId="2444" xr:uid="{00000000-0005-0000-0000-00003B090000}"/>
    <cellStyle name="Normal 3 9 16 2" xfId="14047" xr:uid="{00000000-0005-0000-0000-000031330000}"/>
    <cellStyle name="Normal 3 9 16 3" xfId="14048" xr:uid="{00000000-0005-0000-0000-000032330000}"/>
    <cellStyle name="Normal 3 9 17" xfId="2445" xr:uid="{00000000-0005-0000-0000-00003C090000}"/>
    <cellStyle name="Normal 3 9 17 2" xfId="14049" xr:uid="{00000000-0005-0000-0000-000034330000}"/>
    <cellStyle name="Normal 3 9 17 3" xfId="14050" xr:uid="{00000000-0005-0000-0000-000035330000}"/>
    <cellStyle name="Normal 3 9 18" xfId="2446" xr:uid="{00000000-0005-0000-0000-00003D090000}"/>
    <cellStyle name="Normal 3 9 18 2" xfId="14051" xr:uid="{00000000-0005-0000-0000-000037330000}"/>
    <cellStyle name="Normal 3 9 18 3" xfId="14052" xr:uid="{00000000-0005-0000-0000-000038330000}"/>
    <cellStyle name="Normal 3 9 19" xfId="2447" xr:uid="{00000000-0005-0000-0000-00003E090000}"/>
    <cellStyle name="Normal 3 9 19 2" xfId="14053" xr:uid="{00000000-0005-0000-0000-00003A330000}"/>
    <cellStyle name="Normal 3 9 19 3" xfId="14054" xr:uid="{00000000-0005-0000-0000-00003B330000}"/>
    <cellStyle name="Normal 3 9 2" xfId="2448" xr:uid="{00000000-0005-0000-0000-00003F090000}"/>
    <cellStyle name="Normal 3 9 2 2" xfId="14055" xr:uid="{00000000-0005-0000-0000-00003D330000}"/>
    <cellStyle name="Normal 3 9 2 3" xfId="14056" xr:uid="{00000000-0005-0000-0000-00003E330000}"/>
    <cellStyle name="Normal 3 9 20" xfId="2449" xr:uid="{00000000-0005-0000-0000-000040090000}"/>
    <cellStyle name="Normal 3 9 20 2" xfId="14057" xr:uid="{00000000-0005-0000-0000-000040330000}"/>
    <cellStyle name="Normal 3 9 20 3" xfId="14058" xr:uid="{00000000-0005-0000-0000-000041330000}"/>
    <cellStyle name="Normal 3 9 21" xfId="2450" xr:uid="{00000000-0005-0000-0000-000041090000}"/>
    <cellStyle name="Normal 3 9 21 2" xfId="14059" xr:uid="{00000000-0005-0000-0000-000043330000}"/>
    <cellStyle name="Normal 3 9 21 3" xfId="14060" xr:uid="{00000000-0005-0000-0000-000044330000}"/>
    <cellStyle name="Normal 3 9 22" xfId="2451" xr:uid="{00000000-0005-0000-0000-000042090000}"/>
    <cellStyle name="Normal 3 9 22 2" xfId="14061" xr:uid="{00000000-0005-0000-0000-000046330000}"/>
    <cellStyle name="Normal 3 9 22 3" xfId="14062" xr:uid="{00000000-0005-0000-0000-000047330000}"/>
    <cellStyle name="Normal 3 9 23" xfId="2452" xr:uid="{00000000-0005-0000-0000-000043090000}"/>
    <cellStyle name="Normal 3 9 23 2" xfId="14063" xr:uid="{00000000-0005-0000-0000-000049330000}"/>
    <cellStyle name="Normal 3 9 23 3" xfId="14064" xr:uid="{00000000-0005-0000-0000-00004A330000}"/>
    <cellStyle name="Normal 3 9 24" xfId="14065" xr:uid="{00000000-0005-0000-0000-00004B330000}"/>
    <cellStyle name="Normal 3 9 25" xfId="14066" xr:uid="{00000000-0005-0000-0000-00004C330000}"/>
    <cellStyle name="Normal 3 9 3" xfId="2453" xr:uid="{00000000-0005-0000-0000-000044090000}"/>
    <cellStyle name="Normal 3 9 3 2" xfId="14067" xr:uid="{00000000-0005-0000-0000-00004E330000}"/>
    <cellStyle name="Normal 3 9 3 3" xfId="14068" xr:uid="{00000000-0005-0000-0000-00004F330000}"/>
    <cellStyle name="Normal 3 9 4" xfId="2454" xr:uid="{00000000-0005-0000-0000-000045090000}"/>
    <cellStyle name="Normal 3 9 4 2" xfId="14069" xr:uid="{00000000-0005-0000-0000-000051330000}"/>
    <cellStyle name="Normal 3 9 4 3" xfId="14070" xr:uid="{00000000-0005-0000-0000-000052330000}"/>
    <cellStyle name="Normal 3 9 5" xfId="2455" xr:uid="{00000000-0005-0000-0000-000046090000}"/>
    <cellStyle name="Normal 3 9 5 2" xfId="14071" xr:uid="{00000000-0005-0000-0000-000054330000}"/>
    <cellStyle name="Normal 3 9 5 3" xfId="14072" xr:uid="{00000000-0005-0000-0000-000055330000}"/>
    <cellStyle name="Normal 3 9 6" xfId="2456" xr:uid="{00000000-0005-0000-0000-000047090000}"/>
    <cellStyle name="Normal 3 9 6 2" xfId="14073" xr:uid="{00000000-0005-0000-0000-000057330000}"/>
    <cellStyle name="Normal 3 9 6 3" xfId="14074" xr:uid="{00000000-0005-0000-0000-000058330000}"/>
    <cellStyle name="Normal 3 9 7" xfId="2457" xr:uid="{00000000-0005-0000-0000-000048090000}"/>
    <cellStyle name="Normal 3 9 7 2" xfId="14075" xr:uid="{00000000-0005-0000-0000-00005A330000}"/>
    <cellStyle name="Normal 3 9 7 3" xfId="14076" xr:uid="{00000000-0005-0000-0000-00005B330000}"/>
    <cellStyle name="Normal 3 9 8" xfId="2458" xr:uid="{00000000-0005-0000-0000-000049090000}"/>
    <cellStyle name="Normal 3 9 8 2" xfId="14077" xr:uid="{00000000-0005-0000-0000-00005D330000}"/>
    <cellStyle name="Normal 3 9 8 3" xfId="14078" xr:uid="{00000000-0005-0000-0000-00005E330000}"/>
    <cellStyle name="Normal 3 9 9" xfId="2459" xr:uid="{00000000-0005-0000-0000-00004A090000}"/>
    <cellStyle name="Normal 3 9 9 2" xfId="14079" xr:uid="{00000000-0005-0000-0000-000060330000}"/>
    <cellStyle name="Normal 3 9 9 3" xfId="14080" xr:uid="{00000000-0005-0000-0000-000061330000}"/>
    <cellStyle name="Normal 3 90" xfId="14081" xr:uid="{00000000-0005-0000-0000-000062330000}"/>
    <cellStyle name="Normal 3 91" xfId="14082" xr:uid="{00000000-0005-0000-0000-000063330000}"/>
    <cellStyle name="Normal 3 92" xfId="14083" xr:uid="{00000000-0005-0000-0000-000064330000}"/>
    <cellStyle name="Normal 3 93" xfId="14084" xr:uid="{00000000-0005-0000-0000-000065330000}"/>
    <cellStyle name="Normal 3 94" xfId="14085" xr:uid="{00000000-0005-0000-0000-000066330000}"/>
    <cellStyle name="Normal 3 95" xfId="14086" xr:uid="{00000000-0005-0000-0000-000067330000}"/>
    <cellStyle name="Normal 3 96" xfId="14087" xr:uid="{00000000-0005-0000-0000-000068330000}"/>
    <cellStyle name="Normal 3 97" xfId="14088" xr:uid="{00000000-0005-0000-0000-000069330000}"/>
    <cellStyle name="Normal 3 98" xfId="14089" xr:uid="{00000000-0005-0000-0000-00006A330000}"/>
    <cellStyle name="Normal 3 99" xfId="14090" xr:uid="{00000000-0005-0000-0000-00006B330000}"/>
    <cellStyle name="Normal 3_Commitments" xfId="14091" xr:uid="{00000000-0005-0000-0000-00006C330000}"/>
    <cellStyle name="Normal 30" xfId="2919" xr:uid="{00000000-0005-0000-0000-00004C090000}"/>
    <cellStyle name="Normal 30 2" xfId="14092" xr:uid="{00000000-0005-0000-0000-00006E330000}"/>
    <cellStyle name="Normal 30 3" xfId="30" xr:uid="{00000000-0005-0000-0000-000020000000}"/>
    <cellStyle name="Normal 30 3 2" xfId="132" xr:uid="{00000000-0005-0000-0000-000020000000}"/>
    <cellStyle name="Normal 30 3 2 2" xfId="20676" xr:uid="{57FF117B-A2E3-45BF-BDA3-D8C3BC6AF93E}"/>
    <cellStyle name="Normal 30 3 2 2 2" xfId="35677" xr:uid="{6FEBA263-74AF-4211-A744-F10E9E6AE14F}"/>
    <cellStyle name="Normal 30 3 2 3" xfId="27980" xr:uid="{50A1C1BA-E832-4A6C-AFCE-57AF9A80AF30}"/>
    <cellStyle name="Normal 30 3 3" xfId="14093" xr:uid="{00000000-0005-0000-0000-00006F330000}"/>
    <cellStyle name="Normal 30 3 4" xfId="20606" xr:uid="{A7CF9496-9BB1-4078-AB08-7DDD251D4852}"/>
    <cellStyle name="Normal 30 3 4 2" xfId="35607" xr:uid="{9C4E1692-9B7E-4259-9D9B-FFA3945A8457}"/>
    <cellStyle name="Normal 30 3 5" xfId="27910" xr:uid="{F4E33E64-CE67-4222-BD1B-5715A911D262}"/>
    <cellStyle name="Normal 30 4" xfId="14094" xr:uid="{00000000-0005-0000-0000-000070330000}"/>
    <cellStyle name="Normal 30 5" xfId="14095" xr:uid="{00000000-0005-0000-0000-000071330000}"/>
    <cellStyle name="Normal 30 6" xfId="5358" xr:uid="{00000000-0005-0000-0000-00006D330000}"/>
    <cellStyle name="Normal 30 7" xfId="20872" xr:uid="{76DE596E-AB0C-458A-8A00-839CDACB641A}"/>
    <cellStyle name="Normal 30 7 2" xfId="35848" xr:uid="{49655F60-0A55-42B0-921C-E0BB547934CE}"/>
    <cellStyle name="Normal 30 8" xfId="28244" xr:uid="{FC090B68-441D-4FFF-B30E-632F5A84E093}"/>
    <cellStyle name="Normal 31" xfId="2918" xr:uid="{00000000-0005-0000-0000-00004D090000}"/>
    <cellStyle name="Normal 31 2" xfId="14096" xr:uid="{00000000-0005-0000-0000-000073330000}"/>
    <cellStyle name="Normal 31 3" xfId="14097" xr:uid="{00000000-0005-0000-0000-000074330000}"/>
    <cellStyle name="Normal 31 4" xfId="14098" xr:uid="{00000000-0005-0000-0000-000075330000}"/>
    <cellStyle name="Normal 31 5" xfId="14099" xr:uid="{00000000-0005-0000-0000-000076330000}"/>
    <cellStyle name="Normal 31 6" xfId="5357" xr:uid="{00000000-0005-0000-0000-000072330000}"/>
    <cellStyle name="Normal 31 7" xfId="20871" xr:uid="{99290FC1-2928-4596-9E8E-C18175761186}"/>
    <cellStyle name="Normal 31 7 2" xfId="35847" xr:uid="{8C871932-C4F2-462E-8047-453ACA1D67BD}"/>
    <cellStyle name="Normal 31 8" xfId="28243" xr:uid="{BBDA5E06-FBA2-4E21-892F-DC22303A5719}"/>
    <cellStyle name="Normal 32" xfId="2996" xr:uid="{00000000-0005-0000-0000-00004E090000}"/>
    <cellStyle name="Normal 32 2" xfId="14100" xr:uid="{00000000-0005-0000-0000-000078330000}"/>
    <cellStyle name="Normal 32 3" xfId="14101" xr:uid="{00000000-0005-0000-0000-000079330000}"/>
    <cellStyle name="Normal 32 4" xfId="14102" xr:uid="{00000000-0005-0000-0000-00007A330000}"/>
    <cellStyle name="Normal 32 5" xfId="14103" xr:uid="{00000000-0005-0000-0000-00007B330000}"/>
    <cellStyle name="Normal 32 6" xfId="5356" xr:uid="{00000000-0005-0000-0000-000077330000}"/>
    <cellStyle name="Normal 32 7" xfId="20949" xr:uid="{AAD1EEB8-0D54-4613-95CC-B2FE5D33E397}"/>
    <cellStyle name="Normal 32 7 2" xfId="35925" xr:uid="{FCB9EB9B-F568-4D82-8037-70249BF8D4E7}"/>
    <cellStyle name="Normal 32 8" xfId="28321" xr:uid="{06FE5E7E-3A4B-4BDB-AE98-3A89F7F8492E}"/>
    <cellStyle name="Normal 33" xfId="2993" xr:uid="{00000000-0005-0000-0000-00004F090000}"/>
    <cellStyle name="Normal 33 2" xfId="14104" xr:uid="{00000000-0005-0000-0000-00007D330000}"/>
    <cellStyle name="Normal 33 2 2" xfId="14105" xr:uid="{00000000-0005-0000-0000-00007E330000}"/>
    <cellStyle name="Normal 33 2 3" xfId="14106" xr:uid="{00000000-0005-0000-0000-00007F330000}"/>
    <cellStyle name="Normal 33 3" xfId="46" xr:uid="{00000000-0005-0000-0000-000021000000}"/>
    <cellStyle name="Normal 33 3 2" xfId="148" xr:uid="{00000000-0005-0000-0000-000021000000}"/>
    <cellStyle name="Normal 33 3 2 2" xfId="20692" xr:uid="{5D8FFEE0-321C-4EEC-8F91-F5A7BB00A4A9}"/>
    <cellStyle name="Normal 33 3 2 2 2" xfId="35693" xr:uid="{3EEE56B0-B405-42DD-B5E6-AB9C9F98D01D}"/>
    <cellStyle name="Normal 33 3 2 3" xfId="27996" xr:uid="{F4D49664-7ED2-413E-A83A-29AB60530700}"/>
    <cellStyle name="Normal 33 3 3" xfId="14107" xr:uid="{00000000-0005-0000-0000-000080330000}"/>
    <cellStyle name="Normal 33 3 4" xfId="20622" xr:uid="{938A6D39-3446-4BBD-98D1-39219E7070C3}"/>
    <cellStyle name="Normal 33 3 4 2" xfId="35623" xr:uid="{F73E018F-83C0-45B8-8CA6-56F123FC18C4}"/>
    <cellStyle name="Normal 33 3 5" xfId="27926" xr:uid="{2D838A7F-4EB2-4337-A318-3EBBD186F98C}"/>
    <cellStyle name="Normal 33 4" xfId="14108" xr:uid="{00000000-0005-0000-0000-000081330000}"/>
    <cellStyle name="Normal 33 5" xfId="14109" xr:uid="{00000000-0005-0000-0000-000082330000}"/>
    <cellStyle name="Normal 33 6" xfId="14110" xr:uid="{00000000-0005-0000-0000-000083330000}"/>
    <cellStyle name="Normal 33 7" xfId="5355" xr:uid="{00000000-0005-0000-0000-00007C330000}"/>
    <cellStyle name="Normal 33 8" xfId="20946" xr:uid="{12977455-CFB8-4B36-914D-9760C1409087}"/>
    <cellStyle name="Normal 33 8 2" xfId="35922" xr:uid="{681ED8DC-0A65-4030-8725-9EF1735A6101}"/>
    <cellStyle name="Normal 33 9" xfId="28318" xr:uid="{ABF3050C-828A-4659-A902-FDA8A0079436}"/>
    <cellStyle name="Normal 34" xfId="2992" xr:uid="{00000000-0005-0000-0000-000050090000}"/>
    <cellStyle name="Normal 34 2" xfId="14111" xr:uid="{00000000-0005-0000-0000-000085330000}"/>
    <cellStyle name="Normal 34 3" xfId="47" xr:uid="{00000000-0005-0000-0000-000022000000}"/>
    <cellStyle name="Normal 34 3 2" xfId="149" xr:uid="{00000000-0005-0000-0000-000022000000}"/>
    <cellStyle name="Normal 34 3 2 2" xfId="20693" xr:uid="{E343FCB3-9BBA-49AC-A7E6-82A0F76B59B3}"/>
    <cellStyle name="Normal 34 3 2 2 2" xfId="35694" xr:uid="{980D1EFE-EB84-48BC-9DA5-F5288C8749E5}"/>
    <cellStyle name="Normal 34 3 2 3" xfId="27997" xr:uid="{7F9B6575-8EE7-4395-BAEA-0437598EDC2B}"/>
    <cellStyle name="Normal 34 3 3" xfId="14112" xr:uid="{00000000-0005-0000-0000-000086330000}"/>
    <cellStyle name="Normal 34 3 4" xfId="20623" xr:uid="{690C0E7C-6612-4655-BC00-D4AE988D52D2}"/>
    <cellStyle name="Normal 34 3 4 2" xfId="35624" xr:uid="{86EBAC54-972F-4E60-AEF4-C32106A42837}"/>
    <cellStyle name="Normal 34 3 5" xfId="27927" xr:uid="{927CD16B-25CF-4553-8CB5-5DA2DA72EC41}"/>
    <cellStyle name="Normal 34 4" xfId="14113" xr:uid="{00000000-0005-0000-0000-000087330000}"/>
    <cellStyle name="Normal 34 5" xfId="14114" xr:uid="{00000000-0005-0000-0000-000088330000}"/>
    <cellStyle name="Normal 34 6" xfId="5354" xr:uid="{00000000-0005-0000-0000-000084330000}"/>
    <cellStyle name="Normal 34 7" xfId="20945" xr:uid="{8359D287-03EB-4473-A1C1-CC8FCAC60431}"/>
    <cellStyle name="Normal 34 7 2" xfId="35921" xr:uid="{2AD90F31-D4C8-48E5-88C6-8D11D5AC0110}"/>
    <cellStyle name="Normal 34 8" xfId="28317" xr:uid="{AA0F0D8A-8EEC-4E38-A352-44C7A05A7F7D}"/>
    <cellStyle name="Normal 344 6" xfId="20566" xr:uid="{C796EF72-A3AD-49B7-A90F-CDCDC6477B26}"/>
    <cellStyle name="Normal 344 6 2" xfId="27861" xr:uid="{922AF88A-5AEB-408F-B900-FB00269C26C6}"/>
    <cellStyle name="Normal 344 6 2 2" xfId="42798" xr:uid="{F685BA68-C736-4384-BC1D-DC7450DD594A}"/>
    <cellStyle name="Normal 344 6 3" xfId="35570" xr:uid="{3204302B-022B-4B61-905F-C3F9935B8084}"/>
    <cellStyle name="Normal 35" xfId="2989" xr:uid="{00000000-0005-0000-0000-000051090000}"/>
    <cellStyle name="Normal 35 2" xfId="14115" xr:uid="{00000000-0005-0000-0000-00008A330000}"/>
    <cellStyle name="Normal 35 3" xfId="48" xr:uid="{00000000-0005-0000-0000-000023000000}"/>
    <cellStyle name="Normal 35 3 2" xfId="150" xr:uid="{00000000-0005-0000-0000-000023000000}"/>
    <cellStyle name="Normal 35 3 2 2" xfId="20694" xr:uid="{DE50AC1F-571B-4283-9ACA-F2899543423C}"/>
    <cellStyle name="Normal 35 3 2 2 2" xfId="35695" xr:uid="{EC1BC787-F1D2-48BE-B3B4-AAB00F66A3CE}"/>
    <cellStyle name="Normal 35 3 2 3" xfId="27998" xr:uid="{FBB668FF-C2DF-4E35-987F-E9D54D48C00E}"/>
    <cellStyle name="Normal 35 3 3" xfId="14116" xr:uid="{00000000-0005-0000-0000-00008B330000}"/>
    <cellStyle name="Normal 35 3 4" xfId="20624" xr:uid="{80F5A4B3-8EC7-44E2-B93D-BB37106B7A09}"/>
    <cellStyle name="Normal 35 3 4 2" xfId="35625" xr:uid="{EBAE80DE-C770-4579-B1DE-CD124AB03BA0}"/>
    <cellStyle name="Normal 35 3 5" xfId="27928" xr:uid="{975EF8E6-9851-4D6B-A2E6-C53DAC0744B1}"/>
    <cellStyle name="Normal 35 4" xfId="14117" xr:uid="{00000000-0005-0000-0000-00008C330000}"/>
    <cellStyle name="Normal 35 5" xfId="14118" xr:uid="{00000000-0005-0000-0000-00008D330000}"/>
    <cellStyle name="Normal 35 6" xfId="5353" xr:uid="{00000000-0005-0000-0000-000089330000}"/>
    <cellStyle name="Normal 35 7" xfId="20942" xr:uid="{BEBCC4D5-C01E-4331-BA11-1D9CC05DC073}"/>
    <cellStyle name="Normal 35 7 2" xfId="35918" xr:uid="{0E5A234C-CC0F-4106-888C-8B2BB0697EEF}"/>
    <cellStyle name="Normal 35 8" xfId="28314" xr:uid="{72386EFD-02E9-43B8-B5B1-B67D60534C08}"/>
    <cellStyle name="Normal 36" xfId="2986" xr:uid="{00000000-0005-0000-0000-000052090000}"/>
    <cellStyle name="Normal 36 2" xfId="14119" xr:uid="{00000000-0005-0000-0000-00008F330000}"/>
    <cellStyle name="Normal 36 3" xfId="14120" xr:uid="{00000000-0005-0000-0000-000090330000}"/>
    <cellStyle name="Normal 36 4" xfId="14121" xr:uid="{00000000-0005-0000-0000-000091330000}"/>
    <cellStyle name="Normal 36 5" xfId="14122" xr:uid="{00000000-0005-0000-0000-000092330000}"/>
    <cellStyle name="Normal 36 6" xfId="5352" xr:uid="{00000000-0005-0000-0000-00008E330000}"/>
    <cellStyle name="Normal 36 7" xfId="20939" xr:uid="{DE13242E-6A83-4CEA-AEB3-5C9F1F2935CA}"/>
    <cellStyle name="Normal 36 7 2" xfId="35915" xr:uid="{CDA26637-E90B-4AF3-A652-F041D301B6E3}"/>
    <cellStyle name="Normal 36 8" xfId="28311" xr:uid="{5052CACA-841C-416B-B13C-19D41681D1EC}"/>
    <cellStyle name="Normal 37" xfId="2983" xr:uid="{00000000-0005-0000-0000-000053090000}"/>
    <cellStyle name="Normal 37 2" xfId="14123" xr:uid="{00000000-0005-0000-0000-000094330000}"/>
    <cellStyle name="Normal 37 3" xfId="14124" xr:uid="{00000000-0005-0000-0000-000095330000}"/>
    <cellStyle name="Normal 37 4" xfId="14125" xr:uid="{00000000-0005-0000-0000-000096330000}"/>
    <cellStyle name="Normal 37 5" xfId="14126" xr:uid="{00000000-0005-0000-0000-000097330000}"/>
    <cellStyle name="Normal 37 6" xfId="5351" xr:uid="{00000000-0005-0000-0000-000093330000}"/>
    <cellStyle name="Normal 37 7" xfId="20936" xr:uid="{8CC44804-2037-484A-BBA4-8E081DEBF51B}"/>
    <cellStyle name="Normal 37 7 2" xfId="35912" xr:uid="{311FADD2-5615-4DB5-B652-ABF43A2CAB75}"/>
    <cellStyle name="Normal 37 8" xfId="28308" xr:uid="{97A8AF4B-F3E6-4430-B4D2-B98BBBD44146}"/>
    <cellStyle name="Normal 38" xfId="2980" xr:uid="{00000000-0005-0000-0000-000054090000}"/>
    <cellStyle name="Normal 38 2" xfId="14127" xr:uid="{00000000-0005-0000-0000-000099330000}"/>
    <cellStyle name="Normal 38 3" xfId="32" xr:uid="{00000000-0005-0000-0000-000024000000}"/>
    <cellStyle name="Normal 38 3 2" xfId="134" xr:uid="{00000000-0005-0000-0000-000024000000}"/>
    <cellStyle name="Normal 38 3 2 2" xfId="20678" xr:uid="{F5163D10-577A-48F4-9F34-178B6CDD4863}"/>
    <cellStyle name="Normal 38 3 2 2 2" xfId="35679" xr:uid="{B1612EB8-D890-4147-B059-D60983C7DD7A}"/>
    <cellStyle name="Normal 38 3 2 3" xfId="27982" xr:uid="{095F0B34-701D-459F-8DBA-07B35403791F}"/>
    <cellStyle name="Normal 38 3 3" xfId="14128" xr:uid="{00000000-0005-0000-0000-00009A330000}"/>
    <cellStyle name="Normal 38 3 4" xfId="20608" xr:uid="{278BAAFC-2D9F-4C27-9773-EE9CA02BEF7D}"/>
    <cellStyle name="Normal 38 3 4 2" xfId="35609" xr:uid="{7F137BD3-75F4-4D10-9528-00B1267950AB}"/>
    <cellStyle name="Normal 38 3 5" xfId="27912" xr:uid="{DA482AD0-2EFE-4CB2-B071-6B9027F2C24E}"/>
    <cellStyle name="Normal 38 4" xfId="14129" xr:uid="{00000000-0005-0000-0000-00009B330000}"/>
    <cellStyle name="Normal 38 5" xfId="14130" xr:uid="{00000000-0005-0000-0000-00009C330000}"/>
    <cellStyle name="Normal 38 6" xfId="5350" xr:uid="{00000000-0005-0000-0000-000098330000}"/>
    <cellStyle name="Normal 38 7" xfId="20933" xr:uid="{3199C6C9-F19A-4292-8DAA-B92B9C960E91}"/>
    <cellStyle name="Normal 38 7 2" xfId="35909" xr:uid="{DE3D26AE-BDEC-4952-B1C1-6623178348BB}"/>
    <cellStyle name="Normal 38 8" xfId="28305" xr:uid="{F7A1F81D-633A-4DF8-897E-D326896BA1DE}"/>
    <cellStyle name="Normal 39" xfId="2977" xr:uid="{00000000-0005-0000-0000-000055090000}"/>
    <cellStyle name="Normal 39 2" xfId="14131" xr:uid="{00000000-0005-0000-0000-00009E330000}"/>
    <cellStyle name="Normal 39 2 2" xfId="14132" xr:uid="{00000000-0005-0000-0000-00009F330000}"/>
    <cellStyle name="Normal 39 2 2 2" xfId="14133" xr:uid="{00000000-0005-0000-0000-0000A0330000}"/>
    <cellStyle name="Normal 39 2 3" xfId="14134" xr:uid="{00000000-0005-0000-0000-0000A1330000}"/>
    <cellStyle name="Normal 39 3" xfId="33" xr:uid="{00000000-0005-0000-0000-000025000000}"/>
    <cellStyle name="Normal 39 3 2" xfId="135" xr:uid="{00000000-0005-0000-0000-000025000000}"/>
    <cellStyle name="Normal 39 3 2 2" xfId="20679" xr:uid="{961ABD3F-98DA-44EE-9C54-3257F4029F0F}"/>
    <cellStyle name="Normal 39 3 2 2 2" xfId="35680" xr:uid="{9B8A94AF-0605-495D-BDE8-7F57BC61D69E}"/>
    <cellStyle name="Normal 39 3 2 3" xfId="27983" xr:uid="{0BC4589D-98D6-4297-8817-6007E2BB1B74}"/>
    <cellStyle name="Normal 39 3 3" xfId="14135" xr:uid="{00000000-0005-0000-0000-0000A2330000}"/>
    <cellStyle name="Normal 39 3 4" xfId="20609" xr:uid="{EB4AA69A-7A09-43C8-A88A-F14EE78E3D3E}"/>
    <cellStyle name="Normal 39 3 4 2" xfId="35610" xr:uid="{13EA9691-A2DA-4491-B8E1-204ADA9DD527}"/>
    <cellStyle name="Normal 39 3 5" xfId="27913" xr:uid="{BE0CCAB8-E880-4827-88E3-76D969AF4147}"/>
    <cellStyle name="Normal 39 4" xfId="14136" xr:uid="{00000000-0005-0000-0000-0000A3330000}"/>
    <cellStyle name="Normal 39 5" xfId="14137" xr:uid="{00000000-0005-0000-0000-0000A4330000}"/>
    <cellStyle name="Normal 39 6" xfId="14138" xr:uid="{00000000-0005-0000-0000-0000A5330000}"/>
    <cellStyle name="Normal 39 7" xfId="5349" xr:uid="{00000000-0005-0000-0000-00009D330000}"/>
    <cellStyle name="Normal 39 8" xfId="20930" xr:uid="{7193EA17-2BA6-445B-8483-3A76E3586BDB}"/>
    <cellStyle name="Normal 39 8 2" xfId="35906" xr:uid="{EECA283A-3569-4AB6-972F-9A6717A67D9B}"/>
    <cellStyle name="Normal 39 9" xfId="28302" xr:uid="{B2B2A684-D2B7-484D-9590-5B6FB9F6F651}"/>
    <cellStyle name="Normal 4" xfId="2460" xr:uid="{00000000-0005-0000-0000-000056090000}"/>
    <cellStyle name="Normal 4 10" xfId="14139" xr:uid="{00000000-0005-0000-0000-0000A7330000}"/>
    <cellStyle name="Normal 4 10 2" xfId="14140" xr:uid="{00000000-0005-0000-0000-0000A8330000}"/>
    <cellStyle name="Normal 4 10 2 2" xfId="14141" xr:uid="{00000000-0005-0000-0000-0000A9330000}"/>
    <cellStyle name="Normal 4 10 2 2 2" xfId="14142" xr:uid="{00000000-0005-0000-0000-0000AA330000}"/>
    <cellStyle name="Normal 4 10 2 2 3" xfId="14143" xr:uid="{00000000-0005-0000-0000-0000AB330000}"/>
    <cellStyle name="Normal 4 10 2 3" xfId="14144" xr:uid="{00000000-0005-0000-0000-0000AC330000}"/>
    <cellStyle name="Normal 4 10 2 4" xfId="14145" xr:uid="{00000000-0005-0000-0000-0000AD330000}"/>
    <cellStyle name="Normal 4 10 2 4 2" xfId="26473" xr:uid="{E65155B3-5E5D-443D-AE17-039D707C8247}"/>
    <cellStyle name="Normal 4 10 2 4 2 2" xfId="41436" xr:uid="{83D16317-8A96-4DE6-83E1-39FA542A333A}"/>
    <cellStyle name="Normal 4 10 2 4 3" xfId="33846" xr:uid="{0EBD713F-383B-4A9A-8C06-4DD4CD5E5EA4}"/>
    <cellStyle name="Normal 4 10 2 5" xfId="14146" xr:uid="{00000000-0005-0000-0000-0000AE330000}"/>
    <cellStyle name="Normal 4 10 2 5 2" xfId="26474" xr:uid="{ADD79E6E-C2B7-4B7B-A595-EF5AF57BAE97}"/>
    <cellStyle name="Normal 4 10 2 5 2 2" xfId="41437" xr:uid="{DD37B32A-5D47-4D92-9A83-BA3848323581}"/>
    <cellStyle name="Normal 4 10 2 5 3" xfId="33847" xr:uid="{0710D203-186B-4A18-AE95-F3DEF30DDB9A}"/>
    <cellStyle name="Normal 4 10 2 6" xfId="14147" xr:uid="{00000000-0005-0000-0000-0000AF330000}"/>
    <cellStyle name="Normal 4 10 3" xfId="14148" xr:uid="{00000000-0005-0000-0000-0000B0330000}"/>
    <cellStyle name="Normal 4 10 3 2" xfId="14149" xr:uid="{00000000-0005-0000-0000-0000B1330000}"/>
    <cellStyle name="Normal 4 10 3 3" xfId="14150" xr:uid="{00000000-0005-0000-0000-0000B2330000}"/>
    <cellStyle name="Normal 4 10 4" xfId="14151" xr:uid="{00000000-0005-0000-0000-0000B3330000}"/>
    <cellStyle name="Normal 4 10 5" xfId="14152" xr:uid="{00000000-0005-0000-0000-0000B4330000}"/>
    <cellStyle name="Normal 4 10 5 2" xfId="26475" xr:uid="{EDA2DFE3-734B-494A-B0D7-B3004630F421}"/>
    <cellStyle name="Normal 4 10 5 2 2" xfId="41438" xr:uid="{E392554B-EACB-4A99-8A67-400E2EE0D6EB}"/>
    <cellStyle name="Normal 4 10 5 3" xfId="33848" xr:uid="{B44CA5D7-51D3-4AE8-8769-7E9F7C3BA2E3}"/>
    <cellStyle name="Normal 4 10 6" xfId="14153" xr:uid="{00000000-0005-0000-0000-0000B5330000}"/>
    <cellStyle name="Normal 4 10 6 2" xfId="26476" xr:uid="{CA210803-D316-4CC8-A74A-3CB8EF5F28C1}"/>
    <cellStyle name="Normal 4 10 6 2 2" xfId="41439" xr:uid="{A94A158E-C33D-44DA-8248-F5F5830E14C5}"/>
    <cellStyle name="Normal 4 10 6 3" xfId="33849" xr:uid="{8A109F7E-7226-431E-8CE8-B382C79C86CA}"/>
    <cellStyle name="Normal 4 10 7" xfId="14154" xr:uid="{00000000-0005-0000-0000-0000B6330000}"/>
    <cellStyle name="Normal 4 11" xfId="14155" xr:uid="{00000000-0005-0000-0000-0000B7330000}"/>
    <cellStyle name="Normal 4 11 2" xfId="14156" xr:uid="{00000000-0005-0000-0000-0000B8330000}"/>
    <cellStyle name="Normal 4 11 2 2" xfId="14157" xr:uid="{00000000-0005-0000-0000-0000B9330000}"/>
    <cellStyle name="Normal 4 11 2 2 2" xfId="14158" xr:uid="{00000000-0005-0000-0000-0000BA330000}"/>
    <cellStyle name="Normal 4 11 2 2 3" xfId="14159" xr:uid="{00000000-0005-0000-0000-0000BB330000}"/>
    <cellStyle name="Normal 4 11 2 3" xfId="14160" xr:uid="{00000000-0005-0000-0000-0000BC330000}"/>
    <cellStyle name="Normal 4 11 2 4" xfId="14161" xr:uid="{00000000-0005-0000-0000-0000BD330000}"/>
    <cellStyle name="Normal 4 11 2 4 2" xfId="26477" xr:uid="{7081A705-9225-4AF9-9E73-041B4B3D2A4E}"/>
    <cellStyle name="Normal 4 11 2 4 2 2" xfId="41440" xr:uid="{0AB5F845-6698-41F6-A43D-270ADBAD015A}"/>
    <cellStyle name="Normal 4 11 2 4 3" xfId="33850" xr:uid="{466E55A2-F3BE-4AF0-9876-23088E399FAA}"/>
    <cellStyle name="Normal 4 11 2 5" xfId="14162" xr:uid="{00000000-0005-0000-0000-0000BE330000}"/>
    <cellStyle name="Normal 4 11 2 5 2" xfId="26478" xr:uid="{3C059F52-021F-4561-AF18-584D06D46725}"/>
    <cellStyle name="Normal 4 11 2 5 2 2" xfId="41441" xr:uid="{5F87296D-ED0A-4EB2-9F72-C3D0755BEFD8}"/>
    <cellStyle name="Normal 4 11 2 5 3" xfId="33851" xr:uid="{ED0E0E3A-A22B-4CDC-96E8-1DD337D5C6F5}"/>
    <cellStyle name="Normal 4 11 2 6" xfId="14163" xr:uid="{00000000-0005-0000-0000-0000BF330000}"/>
    <cellStyle name="Normal 4 11 3" xfId="14164" xr:uid="{00000000-0005-0000-0000-0000C0330000}"/>
    <cellStyle name="Normal 4 11 3 2" xfId="14165" xr:uid="{00000000-0005-0000-0000-0000C1330000}"/>
    <cellStyle name="Normal 4 11 3 3" xfId="14166" xr:uid="{00000000-0005-0000-0000-0000C2330000}"/>
    <cellStyle name="Normal 4 11 4" xfId="14167" xr:uid="{00000000-0005-0000-0000-0000C3330000}"/>
    <cellStyle name="Normal 4 11 5" xfId="14168" xr:uid="{00000000-0005-0000-0000-0000C4330000}"/>
    <cellStyle name="Normal 4 11 5 2" xfId="26479" xr:uid="{18D8F756-1C3D-4178-82F7-4DC6AF6BB04D}"/>
    <cellStyle name="Normal 4 11 5 2 2" xfId="41442" xr:uid="{B5CE8FAE-E05B-4193-8D8E-A39DEDABE412}"/>
    <cellStyle name="Normal 4 11 5 3" xfId="33852" xr:uid="{D908951B-E2C2-4303-801B-A12F1A662A76}"/>
    <cellStyle name="Normal 4 11 6" xfId="14169" xr:uid="{00000000-0005-0000-0000-0000C5330000}"/>
    <cellStyle name="Normal 4 11 6 2" xfId="26480" xr:uid="{035F4485-3979-41F7-90AD-440773B9CE82}"/>
    <cellStyle name="Normal 4 11 6 2 2" xfId="41443" xr:uid="{4DCEC993-F273-40E9-AA3D-5E7B4EF18A4C}"/>
    <cellStyle name="Normal 4 11 6 3" xfId="33853" xr:uid="{63199FCE-BFD1-4A86-803E-0034676736F1}"/>
    <cellStyle name="Normal 4 11 7" xfId="14170" xr:uid="{00000000-0005-0000-0000-0000C6330000}"/>
    <cellStyle name="Normal 4 12" xfId="14171" xr:uid="{00000000-0005-0000-0000-0000C7330000}"/>
    <cellStyle name="Normal 4 12 2" xfId="14172" xr:uid="{00000000-0005-0000-0000-0000C8330000}"/>
    <cellStyle name="Normal 4 12 2 2" xfId="14173" xr:uid="{00000000-0005-0000-0000-0000C9330000}"/>
    <cellStyle name="Normal 4 12 2 2 2" xfId="14174" xr:uid="{00000000-0005-0000-0000-0000CA330000}"/>
    <cellStyle name="Normal 4 12 2 2 3" xfId="14175" xr:uid="{00000000-0005-0000-0000-0000CB330000}"/>
    <cellStyle name="Normal 4 12 2 3" xfId="14176" xr:uid="{00000000-0005-0000-0000-0000CC330000}"/>
    <cellStyle name="Normal 4 12 2 4" xfId="14177" xr:uid="{00000000-0005-0000-0000-0000CD330000}"/>
    <cellStyle name="Normal 4 12 2 4 2" xfId="26481" xr:uid="{24F1FCDA-4C26-4AC2-BD04-83164201847B}"/>
    <cellStyle name="Normal 4 12 2 4 2 2" xfId="41444" xr:uid="{55D6FDBE-B8BA-4745-B9C5-CA1D3EC98122}"/>
    <cellStyle name="Normal 4 12 2 4 3" xfId="33854" xr:uid="{944027EE-79A9-4B05-AB41-1D02827092AA}"/>
    <cellStyle name="Normal 4 12 2 5" xfId="14178" xr:uid="{00000000-0005-0000-0000-0000CE330000}"/>
    <cellStyle name="Normal 4 12 2 5 2" xfId="26482" xr:uid="{50A20034-2E47-4063-AA19-24FAEB5175E2}"/>
    <cellStyle name="Normal 4 12 2 5 2 2" xfId="41445" xr:uid="{C712C89D-94A9-493D-AAE3-FD9FDE523E5C}"/>
    <cellStyle name="Normal 4 12 2 5 3" xfId="33855" xr:uid="{8961BBCA-75EB-4F8A-908F-F8E3BEF2F1DD}"/>
    <cellStyle name="Normal 4 12 2 6" xfId="14179" xr:uid="{00000000-0005-0000-0000-0000CF330000}"/>
    <cellStyle name="Normal 4 12 3" xfId="14180" xr:uid="{00000000-0005-0000-0000-0000D0330000}"/>
    <cellStyle name="Normal 4 12 3 2" xfId="14181" xr:uid="{00000000-0005-0000-0000-0000D1330000}"/>
    <cellStyle name="Normal 4 12 3 3" xfId="14182" xr:uid="{00000000-0005-0000-0000-0000D2330000}"/>
    <cellStyle name="Normal 4 12 4" xfId="14183" xr:uid="{00000000-0005-0000-0000-0000D3330000}"/>
    <cellStyle name="Normal 4 12 5" xfId="14184" xr:uid="{00000000-0005-0000-0000-0000D4330000}"/>
    <cellStyle name="Normal 4 12 5 2" xfId="26483" xr:uid="{52A34B2C-60C6-4B14-B172-FB3F7B301DF9}"/>
    <cellStyle name="Normal 4 12 5 2 2" xfId="41446" xr:uid="{EFAF8929-A171-41C1-87DD-9DAF3CC550ED}"/>
    <cellStyle name="Normal 4 12 5 3" xfId="33856" xr:uid="{41F5B1EA-0EE5-47A6-AAE7-5FEB9AB000B9}"/>
    <cellStyle name="Normal 4 12 6" xfId="14185" xr:uid="{00000000-0005-0000-0000-0000D5330000}"/>
    <cellStyle name="Normal 4 12 6 2" xfId="26484" xr:uid="{D08BD905-5855-465B-969F-86F553B7715E}"/>
    <cellStyle name="Normal 4 12 6 2 2" xfId="41447" xr:uid="{1C96A543-EA47-4D9E-ABEE-AF681EA24AD3}"/>
    <cellStyle name="Normal 4 12 6 3" xfId="33857" xr:uid="{D1A2FDB8-525E-4EC4-A0EE-B245E9EAB107}"/>
    <cellStyle name="Normal 4 12 7" xfId="14186" xr:uid="{00000000-0005-0000-0000-0000D6330000}"/>
    <cellStyle name="Normal 4 13" xfId="14187" xr:uid="{00000000-0005-0000-0000-0000D7330000}"/>
    <cellStyle name="Normal 4 13 2" xfId="14188" xr:uid="{00000000-0005-0000-0000-0000D8330000}"/>
    <cellStyle name="Normal 4 13 2 2" xfId="14189" xr:uid="{00000000-0005-0000-0000-0000D9330000}"/>
    <cellStyle name="Normal 4 13 2 3" xfId="14190" xr:uid="{00000000-0005-0000-0000-0000DA330000}"/>
    <cellStyle name="Normal 4 13 3" xfId="14191" xr:uid="{00000000-0005-0000-0000-0000DB330000}"/>
    <cellStyle name="Normal 4 13 4" xfId="14192" xr:uid="{00000000-0005-0000-0000-0000DC330000}"/>
    <cellStyle name="Normal 4 13 4 2" xfId="26485" xr:uid="{8CB07AA6-E6A3-4A46-BE30-8B1704E61737}"/>
    <cellStyle name="Normal 4 13 4 2 2" xfId="41448" xr:uid="{363B95DE-F541-45C5-8E3A-DC032D04E494}"/>
    <cellStyle name="Normal 4 13 4 3" xfId="33858" xr:uid="{EF02CA77-63FE-4196-9596-F9D74DDAE3E9}"/>
    <cellStyle name="Normal 4 13 5" xfId="14193" xr:uid="{00000000-0005-0000-0000-0000DD330000}"/>
    <cellStyle name="Normal 4 13 6" xfId="14194" xr:uid="{00000000-0005-0000-0000-0000DE330000}"/>
    <cellStyle name="Normal 4 14" xfId="14195" xr:uid="{00000000-0005-0000-0000-0000DF330000}"/>
    <cellStyle name="Normal 4 14 2" xfId="14196" xr:uid="{00000000-0005-0000-0000-0000E0330000}"/>
    <cellStyle name="Normal 4 14 2 2" xfId="14197" xr:uid="{00000000-0005-0000-0000-0000E1330000}"/>
    <cellStyle name="Normal 4 14 2 3" xfId="14198" xr:uid="{00000000-0005-0000-0000-0000E2330000}"/>
    <cellStyle name="Normal 4 14 3" xfId="14199" xr:uid="{00000000-0005-0000-0000-0000E3330000}"/>
    <cellStyle name="Normal 4 14 4" xfId="14200" xr:uid="{00000000-0005-0000-0000-0000E4330000}"/>
    <cellStyle name="Normal 4 14 4 2" xfId="26486" xr:uid="{1CEDFC7D-04E3-408F-B613-BD15437C9C19}"/>
    <cellStyle name="Normal 4 14 4 2 2" xfId="41449" xr:uid="{E7D43ABB-90DC-47EC-A3FB-EA0495D96F4C}"/>
    <cellStyle name="Normal 4 14 4 3" xfId="33859" xr:uid="{ACC5F378-6D99-4925-9059-300888B7585E}"/>
    <cellStyle name="Normal 4 14 5" xfId="14201" xr:uid="{00000000-0005-0000-0000-0000E5330000}"/>
    <cellStyle name="Normal 4 14 5 2" xfId="26487" xr:uid="{660117DA-FEC7-4A1A-8CE1-3072D4C6AE8E}"/>
    <cellStyle name="Normal 4 14 5 2 2" xfId="41450" xr:uid="{FF666A4E-FC40-4ADD-8C3A-1E9C0E300151}"/>
    <cellStyle name="Normal 4 14 5 3" xfId="33860" xr:uid="{7B2AF5C0-C97F-48F2-A49A-EAE7ABFBF08A}"/>
    <cellStyle name="Normal 4 14 6" xfId="14202" xr:uid="{00000000-0005-0000-0000-0000E6330000}"/>
    <cellStyle name="Normal 4 15" xfId="14203" xr:uid="{00000000-0005-0000-0000-0000E7330000}"/>
    <cellStyle name="Normal 4 15 2" xfId="14204" xr:uid="{00000000-0005-0000-0000-0000E8330000}"/>
    <cellStyle name="Normal 4 15 2 2" xfId="14205" xr:uid="{00000000-0005-0000-0000-0000E9330000}"/>
    <cellStyle name="Normal 4 15 2 3" xfId="14206" xr:uid="{00000000-0005-0000-0000-0000EA330000}"/>
    <cellStyle name="Normal 4 15 3" xfId="14207" xr:uid="{00000000-0005-0000-0000-0000EB330000}"/>
    <cellStyle name="Normal 4 15 3 2" xfId="14208" xr:uid="{00000000-0005-0000-0000-0000EC330000}"/>
    <cellStyle name="Normal 4 15 3 3" xfId="26488" xr:uid="{B4F5B4A1-F12B-4208-8D52-32967545B00D}"/>
    <cellStyle name="Normal 4 15 3 3 2" xfId="41451" xr:uid="{060BF643-3762-4569-BF8E-3AFA96B69DB1}"/>
    <cellStyle name="Normal 4 15 3 4" xfId="33861" xr:uid="{E430F350-0816-4FF0-B164-171AA762A9AD}"/>
    <cellStyle name="Normal 4 15 4" xfId="14209" xr:uid="{00000000-0005-0000-0000-0000ED330000}"/>
    <cellStyle name="Normal 4 16" xfId="14210" xr:uid="{00000000-0005-0000-0000-0000EE330000}"/>
    <cellStyle name="Normal 4 16 2" xfId="14211" xr:uid="{00000000-0005-0000-0000-0000EF330000}"/>
    <cellStyle name="Normal 4 16 3" xfId="14212" xr:uid="{00000000-0005-0000-0000-0000F0330000}"/>
    <cellStyle name="Normal 4 17" xfId="14213" xr:uid="{00000000-0005-0000-0000-0000F1330000}"/>
    <cellStyle name="Normal 4 17 2" xfId="14214" xr:uid="{00000000-0005-0000-0000-0000F2330000}"/>
    <cellStyle name="Normal 4 17 2 2" xfId="26490" xr:uid="{A97A6C20-D035-413A-8626-970B0BF21552}"/>
    <cellStyle name="Normal 4 17 2 2 2" xfId="41453" xr:uid="{0ABDA5B4-4217-4D61-A2F0-E1E4126555EE}"/>
    <cellStyle name="Normal 4 17 2 3" xfId="33863" xr:uid="{25EA193D-BC3E-4F94-BD50-5D2634E5882C}"/>
    <cellStyle name="Normal 4 17 3" xfId="14215" xr:uid="{00000000-0005-0000-0000-0000F3330000}"/>
    <cellStyle name="Normal 4 17 3 2" xfId="26491" xr:uid="{591A4BEA-2361-4D7D-B9C1-896A2F42C5EC}"/>
    <cellStyle name="Normal 4 17 3 2 2" xfId="41454" xr:uid="{976416B2-90BF-452F-86BA-FF2C90E17EFC}"/>
    <cellStyle name="Normal 4 17 3 3" xfId="33864" xr:uid="{E7D47B13-B967-43A4-BBF5-9A2D7F8D9203}"/>
    <cellStyle name="Normal 4 17 4" xfId="26489" xr:uid="{75A5BDE3-8AF7-4E82-A223-511990480349}"/>
    <cellStyle name="Normal 4 17 4 2" xfId="41452" xr:uid="{E7AA3BB1-C008-43EA-AF46-E2E3FFA4D597}"/>
    <cellStyle name="Normal 4 17 5" xfId="33862" xr:uid="{28FB5015-4650-44CE-85D3-A694B85B31E5}"/>
    <cellStyle name="Normal 4 18" xfId="14216" xr:uid="{00000000-0005-0000-0000-0000F4330000}"/>
    <cellStyle name="Normal 4 18 2" xfId="14217" xr:uid="{00000000-0005-0000-0000-0000F5330000}"/>
    <cellStyle name="Normal 4 18 2 2" xfId="26492" xr:uid="{CEC983A2-2908-438C-932D-57F1CADB39AD}"/>
    <cellStyle name="Normal 4 18 2 2 2" xfId="41455" xr:uid="{FA0C8AC4-24A3-4876-BFAA-F926FF252723}"/>
    <cellStyle name="Normal 4 18 2 3" xfId="33865" xr:uid="{1EF85ED0-482C-4979-80F5-146D0C2B9D06}"/>
    <cellStyle name="Normal 4 19" xfId="14218" xr:uid="{00000000-0005-0000-0000-0000F6330000}"/>
    <cellStyle name="Normal 4 2" xfId="2461" xr:uid="{00000000-0005-0000-0000-000057090000}"/>
    <cellStyle name="Normal 4 2 10" xfId="14219" xr:uid="{00000000-0005-0000-0000-0000F8330000}"/>
    <cellStyle name="Normal 4 2 10 2" xfId="26493" xr:uid="{79ED7795-125A-497A-8CE9-A7BDACE5CB17}"/>
    <cellStyle name="Normal 4 2 10 2 2" xfId="41456" xr:uid="{F44D0632-906B-4B92-8766-132CF6E73E3D}"/>
    <cellStyle name="Normal 4 2 10 3" xfId="33866" xr:uid="{A8FBD1B8-AA11-4C25-B1A6-9F6C3F25B0BD}"/>
    <cellStyle name="Normal 4 2 11" xfId="14220" xr:uid="{00000000-0005-0000-0000-0000F9330000}"/>
    <cellStyle name="Normal 4 2 11 2" xfId="26494" xr:uid="{D4C53007-5E4E-4A83-A0E3-BE42AED656A4}"/>
    <cellStyle name="Normal 4 2 11 2 2" xfId="41457" xr:uid="{0C7E5A41-7543-452E-B0E2-77A5DC4B2159}"/>
    <cellStyle name="Normal 4 2 11 3" xfId="33867" xr:uid="{20AA6E8F-E35A-4CEA-A56B-2EBE7D15BD71}"/>
    <cellStyle name="Normal 4 2 12" xfId="14221" xr:uid="{00000000-0005-0000-0000-0000FA330000}"/>
    <cellStyle name="Normal 4 2 12 2" xfId="26495" xr:uid="{7D8D13EE-3CB0-4690-8752-D8F2C846602C}"/>
    <cellStyle name="Normal 4 2 12 2 2" xfId="41458" xr:uid="{06BC37A9-8E66-44AC-8295-04C09020CFBE}"/>
    <cellStyle name="Normal 4 2 12 3" xfId="33868" xr:uid="{469BAB2B-6738-4BB7-BA86-2AB52DDD1FF5}"/>
    <cellStyle name="Normal 4 2 13" xfId="14222" xr:uid="{00000000-0005-0000-0000-0000FB330000}"/>
    <cellStyle name="Normal 4 2 14" xfId="20744" xr:uid="{E4981FDA-FC42-46D9-9CC1-55663FAE5515}"/>
    <cellStyle name="Normal 4 2 14 2" xfId="35737" xr:uid="{C5CCB570-60A7-4792-AD06-629F3529AFDE}"/>
    <cellStyle name="Normal 4 2 15" xfId="28061" xr:uid="{B71C5820-37EC-43E1-9EA6-5C1346D6CF28}"/>
    <cellStyle name="Normal 4 2 2" xfId="2462" xr:uid="{00000000-0005-0000-0000-000058090000}"/>
    <cellStyle name="Normal 4 2 2 2" xfId="14223" xr:uid="{00000000-0005-0000-0000-0000FD330000}"/>
    <cellStyle name="Normal 4 2 2 2 2" xfId="14224" xr:uid="{00000000-0005-0000-0000-0000FE330000}"/>
    <cellStyle name="Normal 4 2 2 2 2 2" xfId="26496" xr:uid="{36CA1E2A-09F8-4B1E-AAC4-DF094CB8CF7F}"/>
    <cellStyle name="Normal 4 2 2 2 2 2 2" xfId="41459" xr:uid="{21F7D865-09F2-40B1-B124-B3F19924C566}"/>
    <cellStyle name="Normal 4 2 2 2 2 3" xfId="33869" xr:uid="{EBAE988D-DD8C-4BE9-9AE8-49071F48BB4E}"/>
    <cellStyle name="Normal 4 2 2 3" xfId="14225" xr:uid="{00000000-0005-0000-0000-0000FF330000}"/>
    <cellStyle name="Normal 4 2 2 3 2" xfId="14226" xr:uid="{00000000-0005-0000-0000-000000340000}"/>
    <cellStyle name="Normal 4 2 2 3 2 2" xfId="26498" xr:uid="{3767EDDE-0228-4CA8-99F4-C7B22F60D1DA}"/>
    <cellStyle name="Normal 4 2 2 3 2 2 2" xfId="41461" xr:uid="{CFB81498-3BDA-46A9-A29B-2439D7CC2671}"/>
    <cellStyle name="Normal 4 2 2 3 2 3" xfId="33871" xr:uid="{58AFE6E8-C88A-4621-86CA-C843FCE0C8CB}"/>
    <cellStyle name="Normal 4 2 2 3 3" xfId="26497" xr:uid="{13407FFD-91A4-4425-89C7-CC39EAA6475A}"/>
    <cellStyle name="Normal 4 2 2 3 3 2" xfId="41460" xr:uid="{8DF3861D-1E49-4928-A140-61529179C572}"/>
    <cellStyle name="Normal 4 2 2 3 4" xfId="33870" xr:uid="{A6E20B9A-5963-4354-B3C5-F0A1A96A05B6}"/>
    <cellStyle name="Normal 4 2 2 4" xfId="14227" xr:uid="{00000000-0005-0000-0000-000001340000}"/>
    <cellStyle name="Normal 4 2 2 4 2" xfId="26499" xr:uid="{8C7F6944-CC48-4992-8A19-F13925340864}"/>
    <cellStyle name="Normal 4 2 2 4 2 2" xfId="41462" xr:uid="{51081CF4-0A61-4D2C-84D2-39702C94C5CB}"/>
    <cellStyle name="Normal 4 2 2 4 3" xfId="33872" xr:uid="{98D02EAA-9E0F-4282-9FF9-7170C4463FF9}"/>
    <cellStyle name="Normal 4 2 2 5" xfId="14228" xr:uid="{00000000-0005-0000-0000-000002340000}"/>
    <cellStyle name="Normal 4 2 2 5 2" xfId="26500" xr:uid="{B9CA8B9B-B96A-4CBB-8A8B-D9FDCCCC32BB}"/>
    <cellStyle name="Normal 4 2 2 5 2 2" xfId="41463" xr:uid="{B644F23A-B447-4CA1-BBAB-87DC1F7B3CB3}"/>
    <cellStyle name="Normal 4 2 2 5 3" xfId="33873" xr:uid="{FF58A675-228C-409F-A65A-0331DED113EA}"/>
    <cellStyle name="Normal 4 2 2 6" xfId="14229" xr:uid="{00000000-0005-0000-0000-000003340000}"/>
    <cellStyle name="Normal 4 2 3" xfId="2890" xr:uid="{00000000-0005-0000-0000-000059090000}"/>
    <cellStyle name="Normal 4 2 3 10" xfId="28215" xr:uid="{05A6BC86-8CC6-4798-BB4A-8AC903A84CC6}"/>
    <cellStyle name="Normal 4 2 3 2" xfId="14231" xr:uid="{00000000-0005-0000-0000-000005340000}"/>
    <cellStyle name="Normal 4 2 3 2 2" xfId="14232" xr:uid="{00000000-0005-0000-0000-000006340000}"/>
    <cellStyle name="Normal 4 2 3 2 2 2" xfId="14233" xr:uid="{00000000-0005-0000-0000-000007340000}"/>
    <cellStyle name="Normal 4 2 3 2 2 2 2" xfId="26502" xr:uid="{A752E76D-EFAA-4A3C-A8AF-583A1CB9C626}"/>
    <cellStyle name="Normal 4 2 3 2 2 2 2 2" xfId="41465" xr:uid="{02FC1F9F-958F-4C43-B7F7-97C376DE1A77}"/>
    <cellStyle name="Normal 4 2 3 2 2 2 3" xfId="33875" xr:uid="{51E6FC4F-C4BF-4A7D-95C4-6D88BA746C71}"/>
    <cellStyle name="Normal 4 2 3 2 2 3" xfId="14234" xr:uid="{00000000-0005-0000-0000-000008340000}"/>
    <cellStyle name="Normal 4 2 3 2 2 4" xfId="26501" xr:uid="{146170D3-5EA4-46ED-8DC5-D80DC9AF1C3B}"/>
    <cellStyle name="Normal 4 2 3 2 2 4 2" xfId="41464" xr:uid="{CFB4D531-A16F-4BDE-96F1-A33C0C406748}"/>
    <cellStyle name="Normal 4 2 3 2 2 5" xfId="33874" xr:uid="{D2C2856D-C7E4-4F11-9536-F5EBF896CFFF}"/>
    <cellStyle name="Normal 4 2 3 2 3" xfId="14235" xr:uid="{00000000-0005-0000-0000-000009340000}"/>
    <cellStyle name="Normal 4 2 3 2 4" xfId="14236" xr:uid="{00000000-0005-0000-0000-00000A340000}"/>
    <cellStyle name="Normal 4 2 3 2 4 2" xfId="26503" xr:uid="{92E29D95-02F5-4A00-9342-03DA9382867D}"/>
    <cellStyle name="Normal 4 2 3 2 4 2 2" xfId="41466" xr:uid="{04294658-0119-42A6-9281-4685487F3398}"/>
    <cellStyle name="Normal 4 2 3 2 4 3" xfId="33876" xr:uid="{CBB1DB63-B378-4291-B3FF-12D4A9E87E56}"/>
    <cellStyle name="Normal 4 2 3 2 5" xfId="14237" xr:uid="{00000000-0005-0000-0000-00000B340000}"/>
    <cellStyle name="Normal 4 2 3 3" xfId="14238" xr:uid="{00000000-0005-0000-0000-00000C340000}"/>
    <cellStyle name="Normal 4 2 3 3 2" xfId="14239" xr:uid="{00000000-0005-0000-0000-00000D340000}"/>
    <cellStyle name="Normal 4 2 3 3 2 2" xfId="26505" xr:uid="{6E28A2E7-5715-4AE9-80F4-E5CA36E5CE22}"/>
    <cellStyle name="Normal 4 2 3 3 2 2 2" xfId="41468" xr:uid="{0B0D6311-BAA5-48B0-973E-33C7D8AAFCBD}"/>
    <cellStyle name="Normal 4 2 3 3 2 3" xfId="33878" xr:uid="{F0EEFF0D-58E4-4B79-B677-259F23FBAA0E}"/>
    <cellStyle name="Normal 4 2 3 3 3" xfId="14240" xr:uid="{00000000-0005-0000-0000-00000E340000}"/>
    <cellStyle name="Normal 4 2 3 3 4" xfId="26504" xr:uid="{55076416-FD63-43BC-8EE6-590F55CC14F8}"/>
    <cellStyle name="Normal 4 2 3 3 4 2" xfId="41467" xr:uid="{1B0322E9-6425-4F71-901A-C362AC036F24}"/>
    <cellStyle name="Normal 4 2 3 3 5" xfId="33877" xr:uid="{B6E84760-AC8A-4288-BDA2-44CEE33041DE}"/>
    <cellStyle name="Normal 4 2 3 4" xfId="14241" xr:uid="{00000000-0005-0000-0000-00000F340000}"/>
    <cellStyle name="Normal 4 2 3 5" xfId="14242" xr:uid="{00000000-0005-0000-0000-000010340000}"/>
    <cellStyle name="Normal 4 2 3 5 2" xfId="26506" xr:uid="{0C59F4AC-D298-4813-B1C7-D6C31828BE5B}"/>
    <cellStyle name="Normal 4 2 3 5 2 2" xfId="41469" xr:uid="{1A60DCDD-C6DA-423D-8C2E-07F86FA44D4B}"/>
    <cellStyle name="Normal 4 2 3 5 3" xfId="33879" xr:uid="{1E381CD1-F9E4-49BC-8E65-5CF2093049FE}"/>
    <cellStyle name="Normal 4 2 3 6" xfId="14243" xr:uid="{00000000-0005-0000-0000-000011340000}"/>
    <cellStyle name="Normal 4 2 3 6 2" xfId="26507" xr:uid="{E6DE19B1-26D5-46BE-8911-9A8119415A05}"/>
    <cellStyle name="Normal 4 2 3 6 2 2" xfId="41470" xr:uid="{AF5F360B-8A3F-44CF-837C-851B2A30DA27}"/>
    <cellStyle name="Normal 4 2 3 6 3" xfId="33880" xr:uid="{6F8EED77-D12F-43F1-8BA9-08475F90C8A9}"/>
    <cellStyle name="Normal 4 2 3 7" xfId="14244" xr:uid="{00000000-0005-0000-0000-000012340000}"/>
    <cellStyle name="Normal 4 2 3 8" xfId="14230" xr:uid="{00000000-0005-0000-0000-000004340000}"/>
    <cellStyle name="Normal 4 2 3 9" xfId="20843" xr:uid="{DC4493B9-862D-4149-8967-9029BDB70AFE}"/>
    <cellStyle name="Normal 4 2 3 9 2" xfId="35819" xr:uid="{24B3A0C9-C021-416D-9492-A6CFF2A2982A}"/>
    <cellStyle name="Normal 4 2 4" xfId="2948" xr:uid="{00000000-0005-0000-0000-00005A090000}"/>
    <cellStyle name="Normal 4 2 4 2" xfId="14246" xr:uid="{00000000-0005-0000-0000-000014340000}"/>
    <cellStyle name="Normal 4 2 4 2 2" xfId="14247" xr:uid="{00000000-0005-0000-0000-000015340000}"/>
    <cellStyle name="Normal 4 2 4 2 3" xfId="26508" xr:uid="{C1708D59-C82C-4BC4-AB1E-B148C2FEA882}"/>
    <cellStyle name="Normal 4 2 4 2 3 2" xfId="41471" xr:uid="{12ADF06A-42BF-4D03-B598-4EA2F214D901}"/>
    <cellStyle name="Normal 4 2 4 2 4" xfId="33881" xr:uid="{06A831DA-C3E2-473A-B432-D63EFE1AD2E6}"/>
    <cellStyle name="Normal 4 2 4 3" xfId="14248" xr:uid="{00000000-0005-0000-0000-000016340000}"/>
    <cellStyle name="Normal 4 2 4 4" xfId="14249" xr:uid="{00000000-0005-0000-0000-000017340000}"/>
    <cellStyle name="Normal 4 2 4 4 2" xfId="26509" xr:uid="{89609503-CC2C-4C97-B8E1-5303141A915D}"/>
    <cellStyle name="Normal 4 2 4 4 2 2" xfId="41472" xr:uid="{F7A7E714-B886-42F1-8CAD-8F857D8D23DE}"/>
    <cellStyle name="Normal 4 2 4 4 3" xfId="33882" xr:uid="{670584B4-2EC1-4BB8-AFD9-F307BB08E060}"/>
    <cellStyle name="Normal 4 2 4 5" xfId="14250" xr:uid="{00000000-0005-0000-0000-000018340000}"/>
    <cellStyle name="Normal 4 2 4 6" xfId="14245" xr:uid="{00000000-0005-0000-0000-000013340000}"/>
    <cellStyle name="Normal 4 2 4 7" xfId="20901" xr:uid="{ADC1767E-0F4F-43AF-8BA9-8BAC50590085}"/>
    <cellStyle name="Normal 4 2 4 7 2" xfId="35877" xr:uid="{0DB9CE65-E08D-4116-A00B-AED913C5F217}"/>
    <cellStyle name="Normal 4 2 4 8" xfId="28273" xr:uid="{C1F3DABD-F4C1-4BAB-B3E1-2EBD6F95A50D}"/>
    <cellStyle name="Normal 4 2 5" xfId="14251" xr:uid="{00000000-0005-0000-0000-000019340000}"/>
    <cellStyle name="Normal 4 2 5 2" xfId="14252" xr:uid="{00000000-0005-0000-0000-00001A340000}"/>
    <cellStyle name="Normal 4 2 5 2 2" xfId="14253" xr:uid="{00000000-0005-0000-0000-00001B340000}"/>
    <cellStyle name="Normal 4 2 5 2 3" xfId="26510" xr:uid="{9A2054F3-3DB6-4C68-B299-67888B649AC8}"/>
    <cellStyle name="Normal 4 2 5 2 3 2" xfId="41473" xr:uid="{1875B46E-FD75-4F07-8C67-1500D8146047}"/>
    <cellStyle name="Normal 4 2 5 2 4" xfId="33883" xr:uid="{6D1AD43C-8571-48EA-B030-2ACF0B34D5C7}"/>
    <cellStyle name="Normal 4 2 5 3" xfId="14254" xr:uid="{00000000-0005-0000-0000-00001C340000}"/>
    <cellStyle name="Normal 4 2 5 4" xfId="14255" xr:uid="{00000000-0005-0000-0000-00001D340000}"/>
    <cellStyle name="Normal 4 2 5 4 2" xfId="26511" xr:uid="{5D3C8908-B49A-4355-95C4-744B7E1878AA}"/>
    <cellStyle name="Normal 4 2 5 4 2 2" xfId="41474" xr:uid="{665E4121-A1DE-44DD-A824-38F68609C7BE}"/>
    <cellStyle name="Normal 4 2 5 4 3" xfId="33884" xr:uid="{CFAD19CC-B9B9-427F-979C-AD2D30F8CC62}"/>
    <cellStyle name="Normal 4 2 5 5" xfId="14256" xr:uid="{00000000-0005-0000-0000-00001E340000}"/>
    <cellStyle name="Normal 4 2 6" xfId="14257" xr:uid="{00000000-0005-0000-0000-00001F340000}"/>
    <cellStyle name="Normal 4 2 6 2" xfId="14258" xr:uid="{00000000-0005-0000-0000-000020340000}"/>
    <cellStyle name="Normal 4 2 6 2 2" xfId="26513" xr:uid="{E2696BDC-F3B6-44D1-8DF4-0165B4D70684}"/>
    <cellStyle name="Normal 4 2 6 2 2 2" xfId="41476" xr:uid="{E38F3B03-BF00-492C-AC4E-0933D23338F2}"/>
    <cellStyle name="Normal 4 2 6 2 3" xfId="33886" xr:uid="{BFF1F30E-60B4-47AB-8C3C-9528E009782A}"/>
    <cellStyle name="Normal 4 2 6 3" xfId="14259" xr:uid="{00000000-0005-0000-0000-000021340000}"/>
    <cellStyle name="Normal 4 2 6 4" xfId="26512" xr:uid="{66EF0E4F-A51B-4F74-933C-2B002588738A}"/>
    <cellStyle name="Normal 4 2 6 4 2" xfId="41475" xr:uid="{A7A85EBA-D89F-450F-9382-D77A5EBF692C}"/>
    <cellStyle name="Normal 4 2 6 5" xfId="33885" xr:uid="{082FC8C0-A48E-4921-87C5-657C634BF7A0}"/>
    <cellStyle name="Normal 4 2 7" xfId="14260" xr:uid="{00000000-0005-0000-0000-000022340000}"/>
    <cellStyle name="Normal 4 2 7 2" xfId="14261" xr:uid="{00000000-0005-0000-0000-000023340000}"/>
    <cellStyle name="Normal 4 2 7 2 2" xfId="26515" xr:uid="{7C4C88B6-7161-4543-B7BD-C3E0B265961F}"/>
    <cellStyle name="Normal 4 2 7 2 2 2" xfId="41478" xr:uid="{A28FB7FA-A34B-4B68-BD0A-CC14DAF585F7}"/>
    <cellStyle name="Normal 4 2 7 2 3" xfId="33888" xr:uid="{3EC6BFAD-AA81-4EAE-B119-746713D13E6C}"/>
    <cellStyle name="Normal 4 2 7 3" xfId="26514" xr:uid="{8FC71F55-CCB3-4B6E-BB7A-5FEF28F53EEC}"/>
    <cellStyle name="Normal 4 2 7 3 2" xfId="41477" xr:uid="{A4D208EA-B3DB-4E8E-8D49-24247EEABC82}"/>
    <cellStyle name="Normal 4 2 7 4" xfId="33887" xr:uid="{D85FDCF8-5DAA-496A-8959-A643FB3973DB}"/>
    <cellStyle name="Normal 4 2 8" xfId="14262" xr:uid="{00000000-0005-0000-0000-000024340000}"/>
    <cellStyle name="Normal 4 2 8 2" xfId="26516" xr:uid="{4F0CE838-7630-47CC-902C-B1E3F6CB5901}"/>
    <cellStyle name="Normal 4 2 8 2 2" xfId="41479" xr:uid="{CCE370DC-FAA3-43BD-84C2-9B3C782C5093}"/>
    <cellStyle name="Normal 4 2 8 3" xfId="33889" xr:uid="{9EC2DD24-455F-482C-8680-9BBB93B5C624}"/>
    <cellStyle name="Normal 4 2 9" xfId="14263" xr:uid="{00000000-0005-0000-0000-000025340000}"/>
    <cellStyle name="Normal 4 2 9 2" xfId="26517" xr:uid="{6706D48C-EF6E-4919-B0A2-43487E03E94C}"/>
    <cellStyle name="Normal 4 2 9 2 2" xfId="41480" xr:uid="{1443BD6F-CDE6-4328-8F6A-3FE733F763B6}"/>
    <cellStyle name="Normal 4 2 9 3" xfId="33890" xr:uid="{82528C2E-672C-4102-946F-38AE334C7DB0}"/>
    <cellStyle name="Normal 4 2_App b.3 Unspent_" xfId="2463" xr:uid="{00000000-0005-0000-0000-00005B090000}"/>
    <cellStyle name="Normal 4 3" xfId="2464" xr:uid="{00000000-0005-0000-0000-00005C090000}"/>
    <cellStyle name="Normal 4 3 2" xfId="14264" xr:uid="{00000000-0005-0000-0000-000027340000}"/>
    <cellStyle name="Normal 4 3 2 2" xfId="14265" xr:uid="{00000000-0005-0000-0000-000028340000}"/>
    <cellStyle name="Normal 4 3 2 2 2" xfId="14266" xr:uid="{00000000-0005-0000-0000-000029340000}"/>
    <cellStyle name="Normal 4 3 2 2 2 2" xfId="14267" xr:uid="{00000000-0005-0000-0000-00002A340000}"/>
    <cellStyle name="Normal 4 3 2 2 2 3" xfId="14268" xr:uid="{00000000-0005-0000-0000-00002B340000}"/>
    <cellStyle name="Normal 4 3 2 2 2 3 2" xfId="26518" xr:uid="{80A1204D-6AC1-46EB-9B06-00E008CB38D9}"/>
    <cellStyle name="Normal 4 3 2 2 2 3 2 2" xfId="41481" xr:uid="{C49F073F-12EE-4074-A71F-1B8EF5D7BE68}"/>
    <cellStyle name="Normal 4 3 2 2 2 3 3" xfId="33891" xr:uid="{AB39A538-0A5F-4D76-AF90-033D26342614}"/>
    <cellStyle name="Normal 4 3 2 2 2 4" xfId="14269" xr:uid="{00000000-0005-0000-0000-00002C340000}"/>
    <cellStyle name="Normal 4 3 2 2 3" xfId="14270" xr:uid="{00000000-0005-0000-0000-00002D340000}"/>
    <cellStyle name="Normal 4 3 2 2 4" xfId="14271" xr:uid="{00000000-0005-0000-0000-00002E340000}"/>
    <cellStyle name="Normal 4 3 2 2 4 2" xfId="26519" xr:uid="{205A606E-5A34-4DD8-A7B8-14A0DD62E421}"/>
    <cellStyle name="Normal 4 3 2 2 4 2 2" xfId="41482" xr:uid="{950455ED-CED6-4ABA-98DE-622F11701736}"/>
    <cellStyle name="Normal 4 3 2 2 4 3" xfId="33892" xr:uid="{85B0B998-6606-4803-88B0-3F50E7C46488}"/>
    <cellStyle name="Normal 4 3 2 2 5" xfId="14272" xr:uid="{00000000-0005-0000-0000-00002F340000}"/>
    <cellStyle name="Normal 4 3 2 2 5 2" xfId="26520" xr:uid="{97BFD90C-638A-4B8C-974D-23053BF7A824}"/>
    <cellStyle name="Normal 4 3 2 2 5 2 2" xfId="41483" xr:uid="{4FBCF1A0-9D53-49CC-97D0-7A7F33322132}"/>
    <cellStyle name="Normal 4 3 2 2 5 3" xfId="33893" xr:uid="{57F7C9CD-44B4-4688-87F5-45ED0602AD5E}"/>
    <cellStyle name="Normal 4 3 2 2 6" xfId="14273" xr:uid="{00000000-0005-0000-0000-000030340000}"/>
    <cellStyle name="Normal 4 3 2 3" xfId="14274" xr:uid="{00000000-0005-0000-0000-000031340000}"/>
    <cellStyle name="Normal 4 3 2 3 2" xfId="14275" xr:uid="{00000000-0005-0000-0000-000032340000}"/>
    <cellStyle name="Normal 4 3 2 3 3" xfId="14276" xr:uid="{00000000-0005-0000-0000-000033340000}"/>
    <cellStyle name="Normal 4 3 2 4" xfId="14277" xr:uid="{00000000-0005-0000-0000-000034340000}"/>
    <cellStyle name="Normal 4 3 2 4 2" xfId="14278" xr:uid="{00000000-0005-0000-0000-000035340000}"/>
    <cellStyle name="Normal 4 3 2 4 3" xfId="26521" xr:uid="{1E60B873-6CB3-4B98-97E3-5D0C85A53CBE}"/>
    <cellStyle name="Normal 4 3 2 4 3 2" xfId="41484" xr:uid="{72F15121-F660-4DC1-B3B3-EF2EFA6AED16}"/>
    <cellStyle name="Normal 4 3 2 4 4" xfId="33894" xr:uid="{7530588A-51D6-4F6B-BEBA-78D17AC181BB}"/>
    <cellStyle name="Normal 4 3 2 5" xfId="14279" xr:uid="{00000000-0005-0000-0000-000036340000}"/>
    <cellStyle name="Normal 4 3 3" xfId="14280" xr:uid="{00000000-0005-0000-0000-000037340000}"/>
    <cellStyle name="Normal 4 3 3 2" xfId="14281" xr:uid="{00000000-0005-0000-0000-000038340000}"/>
    <cellStyle name="Normal 4 3 3 2 2" xfId="26523" xr:uid="{36044C77-16C2-42D5-961A-089DBBB72037}"/>
    <cellStyle name="Normal 4 3 3 2 2 2" xfId="41486" xr:uid="{A8756DF4-56E0-446B-B9AD-2DCE4E0A05E4}"/>
    <cellStyle name="Normal 4 3 3 2 3" xfId="33896" xr:uid="{884A4042-BE2A-4636-A733-B662B800800B}"/>
    <cellStyle name="Normal 4 3 3 3" xfId="14282" xr:uid="{00000000-0005-0000-0000-000039340000}"/>
    <cellStyle name="Normal 4 3 3 4" xfId="26522" xr:uid="{E5CE9607-E4E2-4A92-A298-4C7E0DE6BA39}"/>
    <cellStyle name="Normal 4 3 3 4 2" xfId="41485" xr:uid="{AF67D6D0-3436-405E-A856-AC4C1D1BDEB8}"/>
    <cellStyle name="Normal 4 3 3 5" xfId="33895" xr:uid="{70DEB3BE-8DA6-4EB5-B2DA-86C71E6B86DE}"/>
    <cellStyle name="Normal 4 3 4" xfId="14283" xr:uid="{00000000-0005-0000-0000-00003A340000}"/>
    <cellStyle name="Normal 4 3 4 2" xfId="14284" xr:uid="{00000000-0005-0000-0000-00003B340000}"/>
    <cellStyle name="Normal 4 3 4 2 2" xfId="26525" xr:uid="{8D95480A-86F8-4F4F-89CB-A3DA8C69BAFE}"/>
    <cellStyle name="Normal 4 3 4 2 2 2" xfId="41488" xr:uid="{AE909824-25FD-485A-89FF-C15B13A78CED}"/>
    <cellStyle name="Normal 4 3 4 2 3" xfId="33898" xr:uid="{D10C7923-6568-49B1-9BF4-31BC133B8860}"/>
    <cellStyle name="Normal 4 3 4 3" xfId="26524" xr:uid="{159EB34B-0062-4A9F-ADDE-2376AA477A89}"/>
    <cellStyle name="Normal 4 3 4 3 2" xfId="41487" xr:uid="{FAF56911-2A35-430C-9627-F48F8C73458D}"/>
    <cellStyle name="Normal 4 3 4 4" xfId="33897" xr:uid="{A9AA45C7-060A-4E35-A878-AE35E42FEECF}"/>
    <cellStyle name="Normal 4 3 5" xfId="14285" xr:uid="{00000000-0005-0000-0000-00003C340000}"/>
    <cellStyle name="Normal 4 3 6" xfId="14286" xr:uid="{00000000-0005-0000-0000-00003D340000}"/>
    <cellStyle name="Normal 4 4" xfId="2465" xr:uid="{00000000-0005-0000-0000-00005D090000}"/>
    <cellStyle name="Normal 4 4 10" xfId="14287" xr:uid="{00000000-0005-0000-0000-00003F340000}"/>
    <cellStyle name="Normal 4 4 11" xfId="20745" xr:uid="{4589178E-010D-452A-A07C-DF4C04D0274A}"/>
    <cellStyle name="Normal 4 4 11 2" xfId="35738" xr:uid="{AEED4C72-CE8B-4F81-A8ED-7A5DABAAB503}"/>
    <cellStyle name="Normal 4 4 12" xfId="28062" xr:uid="{6EA9E117-07FE-455D-B325-D0621AEAEE13}"/>
    <cellStyle name="Normal 4 4 2" xfId="2891" xr:uid="{00000000-0005-0000-0000-00005E090000}"/>
    <cellStyle name="Normal 4 4 2 2" xfId="14289" xr:uid="{00000000-0005-0000-0000-000041340000}"/>
    <cellStyle name="Normal 4 4 2 3" xfId="14290" xr:uid="{00000000-0005-0000-0000-000042340000}"/>
    <cellStyle name="Normal 4 4 2 4" xfId="14288" xr:uid="{00000000-0005-0000-0000-000040340000}"/>
    <cellStyle name="Normal 4 4 2 5" xfId="20844" xr:uid="{8C16791A-42E9-4DD2-98C5-ECBB71B0661C}"/>
    <cellStyle name="Normal 4 4 2 5 2" xfId="35820" xr:uid="{6004A577-9AE2-4000-874D-079BDAB98451}"/>
    <cellStyle name="Normal 4 4 2 6" xfId="28216" xr:uid="{2C309EBE-0D93-4EA9-B99F-2A0D5CB8F696}"/>
    <cellStyle name="Normal 4 4 3" xfId="2949" xr:uid="{00000000-0005-0000-0000-00005F090000}"/>
    <cellStyle name="Normal 4 4 3 2" xfId="14291" xr:uid="{00000000-0005-0000-0000-000043340000}"/>
    <cellStyle name="Normal 4 4 3 3" xfId="20902" xr:uid="{5DC5CCFE-10B7-4451-A00B-38CC5A185AFE}"/>
    <cellStyle name="Normal 4 4 3 3 2" xfId="35878" xr:uid="{5F136841-91CB-499E-9E7D-638AC50E4891}"/>
    <cellStyle name="Normal 4 4 3 4" xfId="28274" xr:uid="{6FCDBDFD-72A1-4165-94AB-CB24042A743A}"/>
    <cellStyle name="Normal 4 4 4" xfId="14292" xr:uid="{00000000-0005-0000-0000-000044340000}"/>
    <cellStyle name="Normal 4 4 4 2" xfId="14293" xr:uid="{00000000-0005-0000-0000-000045340000}"/>
    <cellStyle name="Normal 4 4 4 2 2" xfId="26527" xr:uid="{9BF427CE-91C4-406D-ACC2-8A2C7094AC8C}"/>
    <cellStyle name="Normal 4 4 4 2 2 2" xfId="41490" xr:uid="{2FAC9CE8-F5F2-4BF3-8726-652415BB905E}"/>
    <cellStyle name="Normal 4 4 4 2 3" xfId="33900" xr:uid="{9B9EE222-A7ED-4248-B668-AF173534F1F9}"/>
    <cellStyle name="Normal 4 4 4 3" xfId="26526" xr:uid="{BCED3590-AF65-49EE-AFB1-E86BA08F58A6}"/>
    <cellStyle name="Normal 4 4 4 3 2" xfId="41489" xr:uid="{ABFA7B05-F6C7-4A4C-BB15-4A9FA798B277}"/>
    <cellStyle name="Normal 4 4 4 4" xfId="33899" xr:uid="{C7A97F17-0B0D-4839-8022-F3AC2F691BF5}"/>
    <cellStyle name="Normal 4 4 5" xfId="14294" xr:uid="{00000000-0005-0000-0000-000046340000}"/>
    <cellStyle name="Normal 4 4 5 2" xfId="14295" xr:uid="{00000000-0005-0000-0000-000047340000}"/>
    <cellStyle name="Normal 4 4 5 2 2" xfId="26529" xr:uid="{12EF93A4-C6D3-4A2E-9BD7-15A94BE1CC4F}"/>
    <cellStyle name="Normal 4 4 5 2 2 2" xfId="41492" xr:uid="{99716F8F-582D-42F7-B488-E40E0E0AE210}"/>
    <cellStyle name="Normal 4 4 5 2 3" xfId="33902" xr:uid="{BC10AE08-5C28-4ED0-85E0-96A3B71C4728}"/>
    <cellStyle name="Normal 4 4 5 3" xfId="26528" xr:uid="{65C99378-FCB5-4791-A17F-163D33018379}"/>
    <cellStyle name="Normal 4 4 5 3 2" xfId="41491" xr:uid="{C360921B-F418-4573-92DE-73B65442DAF4}"/>
    <cellStyle name="Normal 4 4 5 4" xfId="33901" xr:uid="{C6545EB9-041D-4A56-B3BF-06FE5AAB3D11}"/>
    <cellStyle name="Normal 4 4 6" xfId="14296" xr:uid="{00000000-0005-0000-0000-000048340000}"/>
    <cellStyle name="Normal 4 4 6 2" xfId="26530" xr:uid="{569ABEB1-791E-441C-93FB-7CCD8E2C6472}"/>
    <cellStyle name="Normal 4 4 6 2 2" xfId="41493" xr:uid="{3F60DF27-1A7C-4017-8E7E-41940E720A76}"/>
    <cellStyle name="Normal 4 4 6 3" xfId="33903" xr:uid="{1FE6B267-21D8-47D6-BB29-D3D8FB4DE276}"/>
    <cellStyle name="Normal 4 4 7" xfId="14297" xr:uid="{00000000-0005-0000-0000-000049340000}"/>
    <cellStyle name="Normal 4 4 7 2" xfId="26531" xr:uid="{CB32E8D7-771E-4F1E-BAFA-0541B53F210C}"/>
    <cellStyle name="Normal 4 4 7 2 2" xfId="41494" xr:uid="{9FF2A1A8-2934-4B24-88D8-BF639C241C6C}"/>
    <cellStyle name="Normal 4 4 7 3" xfId="33904" xr:uid="{5DDE5A04-3251-4EE9-BE4C-EFB063FBDBF1}"/>
    <cellStyle name="Normal 4 4 8" xfId="14298" xr:uid="{00000000-0005-0000-0000-00004A340000}"/>
    <cellStyle name="Normal 4 4 8 2" xfId="26532" xr:uid="{3FFA4846-5AC9-4E35-9B59-0A69DE8C5543}"/>
    <cellStyle name="Normal 4 4 8 2 2" xfId="41495" xr:uid="{EA87823D-96C4-40F4-874E-C0F269B82F0B}"/>
    <cellStyle name="Normal 4 4 8 3" xfId="33905" xr:uid="{61FBC0F1-8B38-4EC5-B2A9-6297163F8EA8}"/>
    <cellStyle name="Normal 4 4 9" xfId="14299" xr:uid="{00000000-0005-0000-0000-00004B340000}"/>
    <cellStyle name="Normal 4 4 9 2" xfId="26533" xr:uid="{57C953CC-56BD-4963-BF9C-23B2D2E1992F}"/>
    <cellStyle name="Normal 4 4 9 2 2" xfId="41496" xr:uid="{67E36AD7-EDD4-4CB2-A4DD-FE7C8842744B}"/>
    <cellStyle name="Normal 4 4 9 3" xfId="33906" xr:uid="{F548B7E8-08F5-4C9F-9B46-1878BA213938}"/>
    <cellStyle name="Normal 4 5" xfId="2466" xr:uid="{00000000-0005-0000-0000-000060090000}"/>
    <cellStyle name="Normal 4 5 2" xfId="14300" xr:uid="{00000000-0005-0000-0000-00004D340000}"/>
    <cellStyle name="Normal 4 5 2 2" xfId="14301" xr:uid="{00000000-0005-0000-0000-00004E340000}"/>
    <cellStyle name="Normal 4 5 2 3" xfId="26534" xr:uid="{749A7B28-BDFD-42A8-A1AC-45F094879CF5}"/>
    <cellStyle name="Normal 4 5 2 3 2" xfId="41497" xr:uid="{DBB2A29F-96EE-4653-BE76-C30CFEFC0EB4}"/>
    <cellStyle name="Normal 4 5 2 4" xfId="33907" xr:uid="{1D5B19CE-F0FF-45C8-8D2B-862F577CA8E0}"/>
    <cellStyle name="Normal 4 5 3" xfId="14302" xr:uid="{00000000-0005-0000-0000-00004F340000}"/>
    <cellStyle name="Normal 4 5 3 2" xfId="26535" xr:uid="{90CE8876-C187-4673-A4DD-E515395777DB}"/>
    <cellStyle name="Normal 4 5 3 2 2" xfId="41498" xr:uid="{96DF3D12-10E6-40A1-A027-756A525962B8}"/>
    <cellStyle name="Normal 4 5 3 3" xfId="33908" xr:uid="{1CFAB1F4-BAE5-48A0-B662-595F1984DC3D}"/>
    <cellStyle name="Normal 4 5 4" xfId="14303" xr:uid="{00000000-0005-0000-0000-000050340000}"/>
    <cellStyle name="Normal 4 6" xfId="14304" xr:uid="{00000000-0005-0000-0000-000051340000}"/>
    <cellStyle name="Normal 4 6 10" xfId="14305" xr:uid="{00000000-0005-0000-0000-000052340000}"/>
    <cellStyle name="Normal 4 6 10 2" xfId="26536" xr:uid="{0DD2A501-EC44-4F5D-B1EF-AEA70897C8BB}"/>
    <cellStyle name="Normal 4 6 10 2 2" xfId="41499" xr:uid="{248097DE-F3D3-4A5E-8BC4-2E766F1CD38E}"/>
    <cellStyle name="Normal 4 6 10 3" xfId="33909" xr:uid="{6481BDC3-6A6A-4099-A737-053D4F313ECE}"/>
    <cellStyle name="Normal 4 6 11" xfId="14306" xr:uid="{00000000-0005-0000-0000-000053340000}"/>
    <cellStyle name="Normal 4 6 2" xfId="14307" xr:uid="{00000000-0005-0000-0000-000054340000}"/>
    <cellStyle name="Normal 4 6 2 10" xfId="14308" xr:uid="{00000000-0005-0000-0000-000055340000}"/>
    <cellStyle name="Normal 4 6 2 2" xfId="14309" xr:uid="{00000000-0005-0000-0000-000056340000}"/>
    <cellStyle name="Normal 4 6 2 2 2" xfId="14310" xr:uid="{00000000-0005-0000-0000-000057340000}"/>
    <cellStyle name="Normal 4 6 2 2 2 2" xfId="14311" xr:uid="{00000000-0005-0000-0000-000058340000}"/>
    <cellStyle name="Normal 4 6 2 2 2 2 2" xfId="14312" xr:uid="{00000000-0005-0000-0000-000059340000}"/>
    <cellStyle name="Normal 4 6 2 2 2 2 2 2" xfId="14313" xr:uid="{00000000-0005-0000-0000-00005A340000}"/>
    <cellStyle name="Normal 4 6 2 2 2 2 2 3" xfId="14314" xr:uid="{00000000-0005-0000-0000-00005B340000}"/>
    <cellStyle name="Normal 4 6 2 2 2 2 3" xfId="14315" xr:uid="{00000000-0005-0000-0000-00005C340000}"/>
    <cellStyle name="Normal 4 6 2 2 2 2 4" xfId="14316" xr:uid="{00000000-0005-0000-0000-00005D340000}"/>
    <cellStyle name="Normal 4 6 2 2 2 2 4 2" xfId="26537" xr:uid="{ED36A3CF-9153-4506-A3A1-F6A6F776433F}"/>
    <cellStyle name="Normal 4 6 2 2 2 2 4 2 2" xfId="41500" xr:uid="{82D65F7A-C0D0-4DEA-80A0-2018739F2C58}"/>
    <cellStyle name="Normal 4 6 2 2 2 2 4 3" xfId="33910" xr:uid="{65BA2D32-74C2-4669-90D9-7668015CE860}"/>
    <cellStyle name="Normal 4 6 2 2 2 2 5" xfId="14317" xr:uid="{00000000-0005-0000-0000-00005E340000}"/>
    <cellStyle name="Normal 4 6 2 2 2 2 5 2" xfId="26538" xr:uid="{04A5D6E2-B534-45B5-BFB0-40ED011CFAEE}"/>
    <cellStyle name="Normal 4 6 2 2 2 2 5 2 2" xfId="41501" xr:uid="{2D71798B-DA94-4D48-AEAF-363F7DC97B7A}"/>
    <cellStyle name="Normal 4 6 2 2 2 2 5 3" xfId="33911" xr:uid="{C6332BD3-9980-4989-B65D-2B3D8DB923D6}"/>
    <cellStyle name="Normal 4 6 2 2 2 2 6" xfId="14318" xr:uid="{00000000-0005-0000-0000-00005F340000}"/>
    <cellStyle name="Normal 4 6 2 2 2 3" xfId="14319" xr:uid="{00000000-0005-0000-0000-000060340000}"/>
    <cellStyle name="Normal 4 6 2 2 2 3 2" xfId="14320" xr:uid="{00000000-0005-0000-0000-000061340000}"/>
    <cellStyle name="Normal 4 6 2 2 2 3 2 2" xfId="14321" xr:uid="{00000000-0005-0000-0000-000062340000}"/>
    <cellStyle name="Normal 4 6 2 2 2 3 2 3" xfId="14322" xr:uid="{00000000-0005-0000-0000-000063340000}"/>
    <cellStyle name="Normal 4 6 2 2 2 3 3" xfId="14323" xr:uid="{00000000-0005-0000-0000-000064340000}"/>
    <cellStyle name="Normal 4 6 2 2 2 3 3 2" xfId="14324" xr:uid="{00000000-0005-0000-0000-000065340000}"/>
    <cellStyle name="Normal 4 6 2 2 2 3 3 3" xfId="26539" xr:uid="{5C0A21E9-6485-40DF-8E27-AD0DFB3A04D7}"/>
    <cellStyle name="Normal 4 6 2 2 2 3 3 3 2" xfId="41502" xr:uid="{BFE14FC0-14D0-4718-B968-DBE44F526702}"/>
    <cellStyle name="Normal 4 6 2 2 2 3 3 4" xfId="33912" xr:uid="{4CACEA56-246A-4207-8ECC-82702CF1B711}"/>
    <cellStyle name="Normal 4 6 2 2 2 3 4" xfId="14325" xr:uid="{00000000-0005-0000-0000-000066340000}"/>
    <cellStyle name="Normal 4 6 2 2 2 4" xfId="14326" xr:uid="{00000000-0005-0000-0000-000067340000}"/>
    <cellStyle name="Normal 4 6 2 2 2 4 2" xfId="14327" xr:uid="{00000000-0005-0000-0000-000068340000}"/>
    <cellStyle name="Normal 4 6 2 2 2 4 3" xfId="14328" xr:uid="{00000000-0005-0000-0000-000069340000}"/>
    <cellStyle name="Normal 4 6 2 2 2 5" xfId="14329" xr:uid="{00000000-0005-0000-0000-00006A340000}"/>
    <cellStyle name="Normal 4 6 2 2 2 6" xfId="14330" xr:uid="{00000000-0005-0000-0000-00006B340000}"/>
    <cellStyle name="Normal 4 6 2 2 2 6 2" xfId="26540" xr:uid="{E66E73EC-DB81-4434-8183-946E9DFA5CB6}"/>
    <cellStyle name="Normal 4 6 2 2 2 6 2 2" xfId="41503" xr:uid="{D15EEEE8-5B40-4F09-A4FF-3F21A16284C3}"/>
    <cellStyle name="Normal 4 6 2 2 2 6 3" xfId="33913" xr:uid="{DDD6F676-E630-49E1-9246-72F325EBAB48}"/>
    <cellStyle name="Normal 4 6 2 2 2 7" xfId="14331" xr:uid="{00000000-0005-0000-0000-00006C340000}"/>
    <cellStyle name="Normal 4 6 2 2 2 7 2" xfId="26541" xr:uid="{35CC5A7E-AF05-4CEF-9739-61894E9FFD26}"/>
    <cellStyle name="Normal 4 6 2 2 2 7 2 2" xfId="41504" xr:uid="{16D98333-AC47-46A8-ACC8-C66876797E85}"/>
    <cellStyle name="Normal 4 6 2 2 2 7 3" xfId="33914" xr:uid="{65B4875B-FEEF-4427-8310-AFC0C3B76F43}"/>
    <cellStyle name="Normal 4 6 2 2 2 8" xfId="14332" xr:uid="{00000000-0005-0000-0000-00006D340000}"/>
    <cellStyle name="Normal 4 6 2 2 3" xfId="14333" xr:uid="{00000000-0005-0000-0000-00006E340000}"/>
    <cellStyle name="Normal 4 6 2 2 3 2" xfId="14334" xr:uid="{00000000-0005-0000-0000-00006F340000}"/>
    <cellStyle name="Normal 4 6 2 2 3 2 2" xfId="14335" xr:uid="{00000000-0005-0000-0000-000070340000}"/>
    <cellStyle name="Normal 4 6 2 2 3 2 3" xfId="14336" xr:uid="{00000000-0005-0000-0000-000071340000}"/>
    <cellStyle name="Normal 4 6 2 2 3 3" xfId="14337" xr:uid="{00000000-0005-0000-0000-000072340000}"/>
    <cellStyle name="Normal 4 6 2 2 3 4" xfId="14338" xr:uid="{00000000-0005-0000-0000-000073340000}"/>
    <cellStyle name="Normal 4 6 2 2 3 4 2" xfId="26542" xr:uid="{0E29997D-478B-4510-8B5F-F2E1F8843DAB}"/>
    <cellStyle name="Normal 4 6 2 2 3 4 2 2" xfId="41505" xr:uid="{F0859FCE-A376-4CC8-A0FB-1C0370D9C923}"/>
    <cellStyle name="Normal 4 6 2 2 3 4 3" xfId="33915" xr:uid="{80E0542A-76FA-4246-AEF7-3ABA3AEA7ADA}"/>
    <cellStyle name="Normal 4 6 2 2 3 5" xfId="14339" xr:uid="{00000000-0005-0000-0000-000074340000}"/>
    <cellStyle name="Normal 4 6 2 2 3 5 2" xfId="26543" xr:uid="{CC06A384-AB14-4C32-9A24-BF88DF126EC1}"/>
    <cellStyle name="Normal 4 6 2 2 3 5 2 2" xfId="41506" xr:uid="{2E9C317D-CC09-4C34-8E0D-C59F3B665675}"/>
    <cellStyle name="Normal 4 6 2 2 3 5 3" xfId="33916" xr:uid="{157314A0-0BA7-4D74-841D-94F46C66F217}"/>
    <cellStyle name="Normal 4 6 2 2 3 6" xfId="14340" xr:uid="{00000000-0005-0000-0000-000075340000}"/>
    <cellStyle name="Normal 4 6 2 2 4" xfId="14341" xr:uid="{00000000-0005-0000-0000-000076340000}"/>
    <cellStyle name="Normal 4 6 2 2 4 2" xfId="14342" xr:uid="{00000000-0005-0000-0000-000077340000}"/>
    <cellStyle name="Normal 4 6 2 2 4 2 2" xfId="14343" xr:uid="{00000000-0005-0000-0000-000078340000}"/>
    <cellStyle name="Normal 4 6 2 2 4 2 3" xfId="14344" xr:uid="{00000000-0005-0000-0000-000079340000}"/>
    <cellStyle name="Normal 4 6 2 2 4 3" xfId="14345" xr:uid="{00000000-0005-0000-0000-00007A340000}"/>
    <cellStyle name="Normal 4 6 2 2 4 3 2" xfId="14346" xr:uid="{00000000-0005-0000-0000-00007B340000}"/>
    <cellStyle name="Normal 4 6 2 2 4 3 3" xfId="26544" xr:uid="{62A5E137-CF38-4735-A4D8-52243A71CD54}"/>
    <cellStyle name="Normal 4 6 2 2 4 3 3 2" xfId="41507" xr:uid="{3A29DEAE-5B69-4F05-8CB0-9F4E73C2C911}"/>
    <cellStyle name="Normal 4 6 2 2 4 3 4" xfId="33917" xr:uid="{A4F3BB88-61E1-41FA-A100-700CDA02C6F2}"/>
    <cellStyle name="Normal 4 6 2 2 4 4" xfId="14347" xr:uid="{00000000-0005-0000-0000-00007C340000}"/>
    <cellStyle name="Normal 4 6 2 2 5" xfId="14348" xr:uid="{00000000-0005-0000-0000-00007D340000}"/>
    <cellStyle name="Normal 4 6 2 2 5 2" xfId="14349" xr:uid="{00000000-0005-0000-0000-00007E340000}"/>
    <cellStyle name="Normal 4 6 2 2 5 3" xfId="14350" xr:uid="{00000000-0005-0000-0000-00007F340000}"/>
    <cellStyle name="Normal 4 6 2 2 6" xfId="14351" xr:uid="{00000000-0005-0000-0000-000080340000}"/>
    <cellStyle name="Normal 4 6 2 2 7" xfId="14352" xr:uid="{00000000-0005-0000-0000-000081340000}"/>
    <cellStyle name="Normal 4 6 2 2 7 2" xfId="26545" xr:uid="{533F3FE0-F85B-46E6-921A-F5381E4BF735}"/>
    <cellStyle name="Normal 4 6 2 2 7 2 2" xfId="41508" xr:uid="{7D44C264-ECA6-40AA-AA22-2B1F049C0C89}"/>
    <cellStyle name="Normal 4 6 2 2 7 3" xfId="33918" xr:uid="{460381C8-DE1A-4743-B114-D6C39A3FDDC0}"/>
    <cellStyle name="Normal 4 6 2 2 8" xfId="14353" xr:uid="{00000000-0005-0000-0000-000082340000}"/>
    <cellStyle name="Normal 4 6 2 2 8 2" xfId="26546" xr:uid="{7BBD97E8-C0F9-49DF-9008-C832F935E2C6}"/>
    <cellStyle name="Normal 4 6 2 2 8 2 2" xfId="41509" xr:uid="{6623AAFF-CD70-46AC-B98E-3AAF870C3A61}"/>
    <cellStyle name="Normal 4 6 2 2 8 3" xfId="33919" xr:uid="{DB71D08D-0C70-43F0-8FBE-9D8154957086}"/>
    <cellStyle name="Normal 4 6 2 2 9" xfId="14354" xr:uid="{00000000-0005-0000-0000-000083340000}"/>
    <cellStyle name="Normal 4 6 2 3" xfId="14355" xr:uid="{00000000-0005-0000-0000-000084340000}"/>
    <cellStyle name="Normal 4 6 2 3 2" xfId="14356" xr:uid="{00000000-0005-0000-0000-000085340000}"/>
    <cellStyle name="Normal 4 6 2 3 2 2" xfId="14357" xr:uid="{00000000-0005-0000-0000-000086340000}"/>
    <cellStyle name="Normal 4 6 2 3 2 2 2" xfId="14358" xr:uid="{00000000-0005-0000-0000-000087340000}"/>
    <cellStyle name="Normal 4 6 2 3 2 2 3" xfId="14359" xr:uid="{00000000-0005-0000-0000-000088340000}"/>
    <cellStyle name="Normal 4 6 2 3 2 2 3 2" xfId="26547" xr:uid="{A4454345-834C-4B75-A4E1-4A1ADDEFE671}"/>
    <cellStyle name="Normal 4 6 2 3 2 2 3 2 2" xfId="41510" xr:uid="{4FEE9852-9B81-43D9-8A0A-87C94159E4FB}"/>
    <cellStyle name="Normal 4 6 2 3 2 2 3 3" xfId="33920" xr:uid="{74869A5C-8B05-4BF3-A3D1-253400703761}"/>
    <cellStyle name="Normal 4 6 2 3 2 2 4" xfId="14360" xr:uid="{00000000-0005-0000-0000-000089340000}"/>
    <cellStyle name="Normal 4 6 2 3 2 3" xfId="14361" xr:uid="{00000000-0005-0000-0000-00008A340000}"/>
    <cellStyle name="Normal 4 6 2 3 2 4" xfId="14362" xr:uid="{00000000-0005-0000-0000-00008B340000}"/>
    <cellStyle name="Normal 4 6 2 3 2 4 2" xfId="26548" xr:uid="{6A4DE7C0-B463-4F9C-B7B2-6CC08DDF15FB}"/>
    <cellStyle name="Normal 4 6 2 3 2 4 2 2" xfId="41511" xr:uid="{03B97C2E-7EEB-4846-B08E-E5D72E351102}"/>
    <cellStyle name="Normal 4 6 2 3 2 4 3" xfId="33921" xr:uid="{E61D49AE-0DCB-4D4B-B4CD-F2115CC0C1BF}"/>
    <cellStyle name="Normal 4 6 2 3 2 5" xfId="14363" xr:uid="{00000000-0005-0000-0000-00008C340000}"/>
    <cellStyle name="Normal 4 6 2 3 2 5 2" xfId="26549" xr:uid="{38F112FD-6A2C-4C65-93FC-37D32136A1CB}"/>
    <cellStyle name="Normal 4 6 2 3 2 5 2 2" xfId="41512" xr:uid="{A886C70F-E2D4-49D0-9B51-224C47CA19B8}"/>
    <cellStyle name="Normal 4 6 2 3 2 5 3" xfId="33922" xr:uid="{14D18CE8-9468-40EC-B5C9-9790CEB02683}"/>
    <cellStyle name="Normal 4 6 2 3 2 6" xfId="14364" xr:uid="{00000000-0005-0000-0000-00008D340000}"/>
    <cellStyle name="Normal 4 6 2 3 3" xfId="14365" xr:uid="{00000000-0005-0000-0000-00008E340000}"/>
    <cellStyle name="Normal 4 6 2 3 3 2" xfId="14366" xr:uid="{00000000-0005-0000-0000-00008F340000}"/>
    <cellStyle name="Normal 4 6 2 3 3 2 2" xfId="14367" xr:uid="{00000000-0005-0000-0000-000090340000}"/>
    <cellStyle name="Normal 4 6 2 3 3 2 3" xfId="14368" xr:uid="{00000000-0005-0000-0000-000091340000}"/>
    <cellStyle name="Normal 4 6 2 3 3 3" xfId="14369" xr:uid="{00000000-0005-0000-0000-000092340000}"/>
    <cellStyle name="Normal 4 6 2 3 3 4" xfId="14370" xr:uid="{00000000-0005-0000-0000-000093340000}"/>
    <cellStyle name="Normal 4 6 2 3 3 4 2" xfId="26550" xr:uid="{9B88934D-22F7-4E6B-A127-2AAA810A7CA2}"/>
    <cellStyle name="Normal 4 6 2 3 3 4 2 2" xfId="41513" xr:uid="{0A09C3CC-D11F-4941-845E-E46F6E48FA5E}"/>
    <cellStyle name="Normal 4 6 2 3 3 4 3" xfId="33923" xr:uid="{21E2F269-42A9-4127-8B88-5FFB36FA95D1}"/>
    <cellStyle name="Normal 4 6 2 3 3 5" xfId="14371" xr:uid="{00000000-0005-0000-0000-000094340000}"/>
    <cellStyle name="Normal 4 6 2 3 3 5 2" xfId="26551" xr:uid="{78F3BD09-768E-4948-B5BB-65C045F6DF67}"/>
    <cellStyle name="Normal 4 6 2 3 3 5 2 2" xfId="41514" xr:uid="{89C8CC90-9403-4A11-A959-4259F5D49BE6}"/>
    <cellStyle name="Normal 4 6 2 3 3 5 3" xfId="33924" xr:uid="{7A94D0F2-1FA5-4233-9E15-4AEBE70E5228}"/>
    <cellStyle name="Normal 4 6 2 3 3 6" xfId="14372" xr:uid="{00000000-0005-0000-0000-000095340000}"/>
    <cellStyle name="Normal 4 6 2 3 4" xfId="14373" xr:uid="{00000000-0005-0000-0000-000096340000}"/>
    <cellStyle name="Normal 4 6 2 3 4 2" xfId="14374" xr:uid="{00000000-0005-0000-0000-000097340000}"/>
    <cellStyle name="Normal 4 6 2 3 4 3" xfId="14375" xr:uid="{00000000-0005-0000-0000-000098340000}"/>
    <cellStyle name="Normal 4 6 2 3 5" xfId="14376" xr:uid="{00000000-0005-0000-0000-000099340000}"/>
    <cellStyle name="Normal 4 6 2 3 6" xfId="14377" xr:uid="{00000000-0005-0000-0000-00009A340000}"/>
    <cellStyle name="Normal 4 6 2 3 6 2" xfId="26552" xr:uid="{11AC8A23-7F1E-4195-8E38-873867E1553C}"/>
    <cellStyle name="Normal 4 6 2 3 6 2 2" xfId="41515" xr:uid="{73418926-CFDB-414B-8A71-F87DA0E002DE}"/>
    <cellStyle name="Normal 4 6 2 3 6 3" xfId="33925" xr:uid="{A4691E72-ECEF-4563-9CDD-0D918E600F57}"/>
    <cellStyle name="Normal 4 6 2 3 7" xfId="14378" xr:uid="{00000000-0005-0000-0000-00009B340000}"/>
    <cellStyle name="Normal 4 6 2 3 7 2" xfId="26553" xr:uid="{895B46E6-CC88-4863-BB44-0F4120DB6D3E}"/>
    <cellStyle name="Normal 4 6 2 3 7 2 2" xfId="41516" xr:uid="{4481FACB-80EC-4D3F-B2B0-458063526CA8}"/>
    <cellStyle name="Normal 4 6 2 3 7 3" xfId="33926" xr:uid="{81F4F1F1-CF97-49EA-B11F-58B959FCCB9E}"/>
    <cellStyle name="Normal 4 6 2 3 8" xfId="14379" xr:uid="{00000000-0005-0000-0000-00009C340000}"/>
    <cellStyle name="Normal 4 6 2 4" xfId="14380" xr:uid="{00000000-0005-0000-0000-00009D340000}"/>
    <cellStyle name="Normal 4 6 2 4 2" xfId="14381" xr:uid="{00000000-0005-0000-0000-00009E340000}"/>
    <cellStyle name="Normal 4 6 2 4 2 2" xfId="14382" xr:uid="{00000000-0005-0000-0000-00009F340000}"/>
    <cellStyle name="Normal 4 6 2 4 2 3" xfId="14383" xr:uid="{00000000-0005-0000-0000-0000A0340000}"/>
    <cellStyle name="Normal 4 6 2 4 2 3 2" xfId="26554" xr:uid="{D6B98CAB-661F-4618-9EE2-6A1E9A41FF89}"/>
    <cellStyle name="Normal 4 6 2 4 2 3 2 2" xfId="41517" xr:uid="{523AC09F-0E8E-47AF-85C5-5778FD128528}"/>
    <cellStyle name="Normal 4 6 2 4 2 3 3" xfId="33927" xr:uid="{9B2A4B60-178A-4B61-B9C7-21A95B4F88A5}"/>
    <cellStyle name="Normal 4 6 2 4 2 4" xfId="14384" xr:uid="{00000000-0005-0000-0000-0000A1340000}"/>
    <cellStyle name="Normal 4 6 2 4 3" xfId="14385" xr:uid="{00000000-0005-0000-0000-0000A2340000}"/>
    <cellStyle name="Normal 4 6 2 4 4" xfId="14386" xr:uid="{00000000-0005-0000-0000-0000A3340000}"/>
    <cellStyle name="Normal 4 6 2 4 4 2" xfId="26555" xr:uid="{D43B8774-936E-42F4-82C7-2514915F84B2}"/>
    <cellStyle name="Normal 4 6 2 4 4 2 2" xfId="41518" xr:uid="{EE80E648-81A8-4BA8-9C2F-CB0FC4A53A86}"/>
    <cellStyle name="Normal 4 6 2 4 4 3" xfId="33928" xr:uid="{E5C27433-340D-449B-8F6C-581B298461AE}"/>
    <cellStyle name="Normal 4 6 2 4 5" xfId="14387" xr:uid="{00000000-0005-0000-0000-0000A4340000}"/>
    <cellStyle name="Normal 4 6 2 4 5 2" xfId="26556" xr:uid="{3E366539-B5E4-47E3-B6D9-11938187B980}"/>
    <cellStyle name="Normal 4 6 2 4 5 2 2" xfId="41519" xr:uid="{A68364A0-443A-4D16-B7D9-7CEE6791CA04}"/>
    <cellStyle name="Normal 4 6 2 4 5 3" xfId="33929" xr:uid="{941B152C-69D0-4C80-81C4-B1D593E48C1D}"/>
    <cellStyle name="Normal 4 6 2 4 6" xfId="14388" xr:uid="{00000000-0005-0000-0000-0000A5340000}"/>
    <cellStyle name="Normal 4 6 2 5" xfId="14389" xr:uid="{00000000-0005-0000-0000-0000A6340000}"/>
    <cellStyle name="Normal 4 6 2 5 2" xfId="14390" xr:uid="{00000000-0005-0000-0000-0000A7340000}"/>
    <cellStyle name="Normal 4 6 2 5 2 2" xfId="14391" xr:uid="{00000000-0005-0000-0000-0000A8340000}"/>
    <cellStyle name="Normal 4 6 2 5 2 3" xfId="14392" xr:uid="{00000000-0005-0000-0000-0000A9340000}"/>
    <cellStyle name="Normal 4 6 2 5 3" xfId="14393" xr:uid="{00000000-0005-0000-0000-0000AA340000}"/>
    <cellStyle name="Normal 4 6 2 5 4" xfId="14394" xr:uid="{00000000-0005-0000-0000-0000AB340000}"/>
    <cellStyle name="Normal 4 6 2 5 4 2" xfId="26557" xr:uid="{0E083CD1-B648-4895-9445-4243876AC469}"/>
    <cellStyle name="Normal 4 6 2 5 4 2 2" xfId="41520" xr:uid="{95AD987B-35AE-4271-B44B-1C052D4C7393}"/>
    <cellStyle name="Normal 4 6 2 5 4 3" xfId="33930" xr:uid="{DAB0696C-6142-4DF8-8657-25276E2DFE27}"/>
    <cellStyle name="Normal 4 6 2 5 5" xfId="14395" xr:uid="{00000000-0005-0000-0000-0000AC340000}"/>
    <cellStyle name="Normal 4 6 2 5 5 2" xfId="26558" xr:uid="{8B37423D-CEBD-42F1-9934-7EA58F3FBF2E}"/>
    <cellStyle name="Normal 4 6 2 5 5 2 2" xfId="41521" xr:uid="{F095E0CE-684F-445E-8516-94A10A5B0C92}"/>
    <cellStyle name="Normal 4 6 2 5 5 3" xfId="33931" xr:uid="{A9C07BD9-BE9F-45AA-B77F-1253F93F3683}"/>
    <cellStyle name="Normal 4 6 2 5 6" xfId="14396" xr:uid="{00000000-0005-0000-0000-0000AD340000}"/>
    <cellStyle name="Normal 4 6 2 6" xfId="14397" xr:uid="{00000000-0005-0000-0000-0000AE340000}"/>
    <cellStyle name="Normal 4 6 2 6 2" xfId="14398" xr:uid="{00000000-0005-0000-0000-0000AF340000}"/>
    <cellStyle name="Normal 4 6 2 6 3" xfId="14399" xr:uid="{00000000-0005-0000-0000-0000B0340000}"/>
    <cellStyle name="Normal 4 6 2 7" xfId="14400" xr:uid="{00000000-0005-0000-0000-0000B1340000}"/>
    <cellStyle name="Normal 4 6 2 8" xfId="14401" xr:uid="{00000000-0005-0000-0000-0000B2340000}"/>
    <cellStyle name="Normal 4 6 2 8 2" xfId="26559" xr:uid="{EFFBFE8A-120D-49D4-8986-1A0545EF2D84}"/>
    <cellStyle name="Normal 4 6 2 8 2 2" xfId="41522" xr:uid="{4964F8A6-4D25-4A04-8728-79411752268F}"/>
    <cellStyle name="Normal 4 6 2 8 3" xfId="33932" xr:uid="{7842C6FE-3224-4CC2-9A96-3FF8DEFA4439}"/>
    <cellStyle name="Normal 4 6 2 9" xfId="14402" xr:uid="{00000000-0005-0000-0000-0000B3340000}"/>
    <cellStyle name="Normal 4 6 2 9 2" xfId="26560" xr:uid="{4BAC3F57-C91B-4692-BB0E-0E5234350B9A}"/>
    <cellStyle name="Normal 4 6 2 9 2 2" xfId="41523" xr:uid="{3767FAE8-2247-46EE-8825-90280E44E259}"/>
    <cellStyle name="Normal 4 6 2 9 3" xfId="33933" xr:uid="{8F90FB1D-7147-43DB-8695-A821B5004510}"/>
    <cellStyle name="Normal 4 6 3" xfId="14403" xr:uid="{00000000-0005-0000-0000-0000B4340000}"/>
    <cellStyle name="Normal 4 6 3 2" xfId="14404" xr:uid="{00000000-0005-0000-0000-0000B5340000}"/>
    <cellStyle name="Normal 4 6 3 2 2" xfId="14405" xr:uid="{00000000-0005-0000-0000-0000B6340000}"/>
    <cellStyle name="Normal 4 6 3 2 2 2" xfId="14406" xr:uid="{00000000-0005-0000-0000-0000B7340000}"/>
    <cellStyle name="Normal 4 6 3 2 2 2 2" xfId="14407" xr:uid="{00000000-0005-0000-0000-0000B8340000}"/>
    <cellStyle name="Normal 4 6 3 2 2 2 3" xfId="14408" xr:uid="{00000000-0005-0000-0000-0000B9340000}"/>
    <cellStyle name="Normal 4 6 3 2 2 3" xfId="14409" xr:uid="{00000000-0005-0000-0000-0000BA340000}"/>
    <cellStyle name="Normal 4 6 3 2 2 4" xfId="14410" xr:uid="{00000000-0005-0000-0000-0000BB340000}"/>
    <cellStyle name="Normal 4 6 3 2 2 4 2" xfId="26561" xr:uid="{EEFC9E83-D735-4806-8804-8763AA7414E7}"/>
    <cellStyle name="Normal 4 6 3 2 2 4 2 2" xfId="41524" xr:uid="{477CFFED-9551-45B9-95A7-111997D13669}"/>
    <cellStyle name="Normal 4 6 3 2 2 4 3" xfId="33934" xr:uid="{DB2857F8-6E89-49D8-AC60-47F0FBDC66D6}"/>
    <cellStyle name="Normal 4 6 3 2 2 5" xfId="14411" xr:uid="{00000000-0005-0000-0000-0000BC340000}"/>
    <cellStyle name="Normal 4 6 3 2 2 5 2" xfId="26562" xr:uid="{7BB2BD87-CE47-429A-BA97-FF2B3E53E0FD}"/>
    <cellStyle name="Normal 4 6 3 2 2 5 2 2" xfId="41525" xr:uid="{3C525F95-8BC7-4D8D-BA67-A641C321F00E}"/>
    <cellStyle name="Normal 4 6 3 2 2 5 3" xfId="33935" xr:uid="{DE0665DD-D2BB-4106-9D50-D512012C5D3D}"/>
    <cellStyle name="Normal 4 6 3 2 2 6" xfId="14412" xr:uid="{00000000-0005-0000-0000-0000BD340000}"/>
    <cellStyle name="Normal 4 6 3 2 3" xfId="14413" xr:uid="{00000000-0005-0000-0000-0000BE340000}"/>
    <cellStyle name="Normal 4 6 3 2 3 2" xfId="14414" xr:uid="{00000000-0005-0000-0000-0000BF340000}"/>
    <cellStyle name="Normal 4 6 3 2 3 2 2" xfId="14415" xr:uid="{00000000-0005-0000-0000-0000C0340000}"/>
    <cellStyle name="Normal 4 6 3 2 3 2 3" xfId="14416" xr:uid="{00000000-0005-0000-0000-0000C1340000}"/>
    <cellStyle name="Normal 4 6 3 2 3 3" xfId="14417" xr:uid="{00000000-0005-0000-0000-0000C2340000}"/>
    <cellStyle name="Normal 4 6 3 2 3 3 2" xfId="14418" xr:uid="{00000000-0005-0000-0000-0000C3340000}"/>
    <cellStyle name="Normal 4 6 3 2 3 3 3" xfId="26563" xr:uid="{F06F5C7F-A3EA-42B0-BDB6-A2807413AA7F}"/>
    <cellStyle name="Normal 4 6 3 2 3 3 3 2" xfId="41526" xr:uid="{60DB85EF-5ECB-400B-9ED4-752D663CC435}"/>
    <cellStyle name="Normal 4 6 3 2 3 3 4" xfId="33936" xr:uid="{D3CCF6C8-5EED-4F49-BC73-12B59AE636C0}"/>
    <cellStyle name="Normal 4 6 3 2 3 4" xfId="14419" xr:uid="{00000000-0005-0000-0000-0000C4340000}"/>
    <cellStyle name="Normal 4 6 3 2 4" xfId="14420" xr:uid="{00000000-0005-0000-0000-0000C5340000}"/>
    <cellStyle name="Normal 4 6 3 2 4 2" xfId="14421" xr:uid="{00000000-0005-0000-0000-0000C6340000}"/>
    <cellStyle name="Normal 4 6 3 2 4 3" xfId="14422" xr:uid="{00000000-0005-0000-0000-0000C7340000}"/>
    <cellStyle name="Normal 4 6 3 2 5" xfId="14423" xr:uid="{00000000-0005-0000-0000-0000C8340000}"/>
    <cellStyle name="Normal 4 6 3 2 6" xfId="14424" xr:uid="{00000000-0005-0000-0000-0000C9340000}"/>
    <cellStyle name="Normal 4 6 3 2 6 2" xfId="26564" xr:uid="{B4D448BC-A68D-434F-8022-305775ACA632}"/>
    <cellStyle name="Normal 4 6 3 2 6 2 2" xfId="41527" xr:uid="{530DE2C2-53DB-4297-A7B4-DFEBDF6537DD}"/>
    <cellStyle name="Normal 4 6 3 2 6 3" xfId="33937" xr:uid="{36D807C5-BFE9-4D4B-9CB9-D7A63AA16EC0}"/>
    <cellStyle name="Normal 4 6 3 2 7" xfId="14425" xr:uid="{00000000-0005-0000-0000-0000CA340000}"/>
    <cellStyle name="Normal 4 6 3 2 7 2" xfId="26565" xr:uid="{7FC625BD-8F39-46D4-95F9-1F01F6D4682C}"/>
    <cellStyle name="Normal 4 6 3 2 7 2 2" xfId="41528" xr:uid="{F52FA79C-865C-4E8D-B0F6-C3CD957D0ED9}"/>
    <cellStyle name="Normal 4 6 3 2 7 3" xfId="33938" xr:uid="{9FADA9D2-E69B-4327-8785-3A63F318F6EE}"/>
    <cellStyle name="Normal 4 6 3 2 8" xfId="14426" xr:uid="{00000000-0005-0000-0000-0000CB340000}"/>
    <cellStyle name="Normal 4 6 3 3" xfId="14427" xr:uid="{00000000-0005-0000-0000-0000CC340000}"/>
    <cellStyle name="Normal 4 6 3 3 2" xfId="14428" xr:uid="{00000000-0005-0000-0000-0000CD340000}"/>
    <cellStyle name="Normal 4 6 3 3 2 2" xfId="14429" xr:uid="{00000000-0005-0000-0000-0000CE340000}"/>
    <cellStyle name="Normal 4 6 3 3 2 3" xfId="14430" xr:uid="{00000000-0005-0000-0000-0000CF340000}"/>
    <cellStyle name="Normal 4 6 3 3 3" xfId="14431" xr:uid="{00000000-0005-0000-0000-0000D0340000}"/>
    <cellStyle name="Normal 4 6 3 3 4" xfId="14432" xr:uid="{00000000-0005-0000-0000-0000D1340000}"/>
    <cellStyle name="Normal 4 6 3 3 4 2" xfId="26566" xr:uid="{62A4250C-1C2C-4A6E-8B78-BF1B2BA6FC67}"/>
    <cellStyle name="Normal 4 6 3 3 4 2 2" xfId="41529" xr:uid="{DFE3C9C8-4CEF-44C6-980C-280397FA1030}"/>
    <cellStyle name="Normal 4 6 3 3 4 3" xfId="33939" xr:uid="{EED758FF-9DE4-4764-877A-87265DBA604E}"/>
    <cellStyle name="Normal 4 6 3 3 5" xfId="14433" xr:uid="{00000000-0005-0000-0000-0000D2340000}"/>
    <cellStyle name="Normal 4 6 3 3 5 2" xfId="26567" xr:uid="{D8297225-DB17-4BCE-9876-E4757FA220DD}"/>
    <cellStyle name="Normal 4 6 3 3 5 2 2" xfId="41530" xr:uid="{29D027AA-755C-4B36-9EC9-86E2938BEB18}"/>
    <cellStyle name="Normal 4 6 3 3 5 3" xfId="33940" xr:uid="{39CC7423-9E86-4DBC-A3B0-4C2DD5F2F428}"/>
    <cellStyle name="Normal 4 6 3 3 6" xfId="14434" xr:uid="{00000000-0005-0000-0000-0000D3340000}"/>
    <cellStyle name="Normal 4 6 3 4" xfId="14435" xr:uid="{00000000-0005-0000-0000-0000D4340000}"/>
    <cellStyle name="Normal 4 6 3 4 2" xfId="14436" xr:uid="{00000000-0005-0000-0000-0000D5340000}"/>
    <cellStyle name="Normal 4 6 3 4 2 2" xfId="14437" xr:uid="{00000000-0005-0000-0000-0000D6340000}"/>
    <cellStyle name="Normal 4 6 3 4 2 3" xfId="14438" xr:uid="{00000000-0005-0000-0000-0000D7340000}"/>
    <cellStyle name="Normal 4 6 3 4 3" xfId="14439" xr:uid="{00000000-0005-0000-0000-0000D8340000}"/>
    <cellStyle name="Normal 4 6 3 4 3 2" xfId="14440" xr:uid="{00000000-0005-0000-0000-0000D9340000}"/>
    <cellStyle name="Normal 4 6 3 4 3 3" xfId="26568" xr:uid="{285AF523-0A98-410F-8147-8EAB251D021F}"/>
    <cellStyle name="Normal 4 6 3 4 3 3 2" xfId="41531" xr:uid="{12346075-F1F6-4C66-8E56-F4CEAEE78868}"/>
    <cellStyle name="Normal 4 6 3 4 3 4" xfId="33941" xr:uid="{AF442BBA-A1C5-4C3B-8F43-38DEEB9F0486}"/>
    <cellStyle name="Normal 4 6 3 4 4" xfId="14441" xr:uid="{00000000-0005-0000-0000-0000DA340000}"/>
    <cellStyle name="Normal 4 6 3 5" xfId="14442" xr:uid="{00000000-0005-0000-0000-0000DB340000}"/>
    <cellStyle name="Normal 4 6 3 5 2" xfId="14443" xr:uid="{00000000-0005-0000-0000-0000DC340000}"/>
    <cellStyle name="Normal 4 6 3 5 3" xfId="14444" xr:uid="{00000000-0005-0000-0000-0000DD340000}"/>
    <cellStyle name="Normal 4 6 3 6" xfId="14445" xr:uid="{00000000-0005-0000-0000-0000DE340000}"/>
    <cellStyle name="Normal 4 6 3 7" xfId="14446" xr:uid="{00000000-0005-0000-0000-0000DF340000}"/>
    <cellStyle name="Normal 4 6 3 7 2" xfId="26569" xr:uid="{CC18EB48-4818-42C0-A814-CD4E702DEAB9}"/>
    <cellStyle name="Normal 4 6 3 7 2 2" xfId="41532" xr:uid="{66AE0213-AA48-4913-A241-E573C6595865}"/>
    <cellStyle name="Normal 4 6 3 7 3" xfId="33942" xr:uid="{4F499262-0BE2-49ED-A522-B2F6E2A870C7}"/>
    <cellStyle name="Normal 4 6 3 8" xfId="14447" xr:uid="{00000000-0005-0000-0000-0000E0340000}"/>
    <cellStyle name="Normal 4 6 3 8 2" xfId="26570" xr:uid="{97EDC1B2-9ECF-4E33-9F52-88DA4CA53928}"/>
    <cellStyle name="Normal 4 6 3 8 2 2" xfId="41533" xr:uid="{D049E0FB-500D-40B6-B53B-456216AACC89}"/>
    <cellStyle name="Normal 4 6 3 8 3" xfId="33943" xr:uid="{31E25615-8CF4-41BF-85F2-BEAE76F1DC24}"/>
    <cellStyle name="Normal 4 6 3 9" xfId="14448" xr:uid="{00000000-0005-0000-0000-0000E1340000}"/>
    <cellStyle name="Normal 4 6 4" xfId="14449" xr:uid="{00000000-0005-0000-0000-0000E2340000}"/>
    <cellStyle name="Normal 4 6 4 2" xfId="14450" xr:uid="{00000000-0005-0000-0000-0000E3340000}"/>
    <cellStyle name="Normal 4 6 4 2 2" xfId="14451" xr:uid="{00000000-0005-0000-0000-0000E4340000}"/>
    <cellStyle name="Normal 4 6 4 2 2 2" xfId="14452" xr:uid="{00000000-0005-0000-0000-0000E5340000}"/>
    <cellStyle name="Normal 4 6 4 2 2 3" xfId="14453" xr:uid="{00000000-0005-0000-0000-0000E6340000}"/>
    <cellStyle name="Normal 4 6 4 2 2 3 2" xfId="26571" xr:uid="{95AAF994-69FE-44AD-AAD4-835EFFEBC2D2}"/>
    <cellStyle name="Normal 4 6 4 2 2 3 2 2" xfId="41534" xr:uid="{BEA3BDB8-81A1-4CC3-9594-D61749B620B8}"/>
    <cellStyle name="Normal 4 6 4 2 2 3 3" xfId="33944" xr:uid="{3BF0462D-6D24-469A-8805-23A056B38CD5}"/>
    <cellStyle name="Normal 4 6 4 2 2 4" xfId="14454" xr:uid="{00000000-0005-0000-0000-0000E7340000}"/>
    <cellStyle name="Normal 4 6 4 2 3" xfId="14455" xr:uid="{00000000-0005-0000-0000-0000E8340000}"/>
    <cellStyle name="Normal 4 6 4 2 4" xfId="14456" xr:uid="{00000000-0005-0000-0000-0000E9340000}"/>
    <cellStyle name="Normal 4 6 4 2 4 2" xfId="26572" xr:uid="{01DC8F6E-ED44-49BB-9EA4-013BA09328DD}"/>
    <cellStyle name="Normal 4 6 4 2 4 2 2" xfId="41535" xr:uid="{207AC9D8-3201-4985-B9C6-497955F73B0A}"/>
    <cellStyle name="Normal 4 6 4 2 4 3" xfId="33945" xr:uid="{8485D060-8352-4BA3-BADF-C4CD0D813CA5}"/>
    <cellStyle name="Normal 4 6 4 2 5" xfId="14457" xr:uid="{00000000-0005-0000-0000-0000EA340000}"/>
    <cellStyle name="Normal 4 6 4 2 5 2" xfId="26573" xr:uid="{4012B715-254B-4F4F-BAEC-D6747E7E2457}"/>
    <cellStyle name="Normal 4 6 4 2 5 2 2" xfId="41536" xr:uid="{B3D62C77-481B-40F7-89BA-A3FF67281E82}"/>
    <cellStyle name="Normal 4 6 4 2 5 3" xfId="33946" xr:uid="{BF70C96E-2402-4999-B842-2010CD13C158}"/>
    <cellStyle name="Normal 4 6 4 2 6" xfId="14458" xr:uid="{00000000-0005-0000-0000-0000EB340000}"/>
    <cellStyle name="Normal 4 6 4 3" xfId="14459" xr:uid="{00000000-0005-0000-0000-0000EC340000}"/>
    <cellStyle name="Normal 4 6 4 3 2" xfId="14460" xr:uid="{00000000-0005-0000-0000-0000ED340000}"/>
    <cellStyle name="Normal 4 6 4 3 2 2" xfId="14461" xr:uid="{00000000-0005-0000-0000-0000EE340000}"/>
    <cellStyle name="Normal 4 6 4 3 2 3" xfId="14462" xr:uid="{00000000-0005-0000-0000-0000EF340000}"/>
    <cellStyle name="Normal 4 6 4 3 3" xfId="14463" xr:uid="{00000000-0005-0000-0000-0000F0340000}"/>
    <cellStyle name="Normal 4 6 4 3 4" xfId="14464" xr:uid="{00000000-0005-0000-0000-0000F1340000}"/>
    <cellStyle name="Normal 4 6 4 3 4 2" xfId="26574" xr:uid="{441B215F-2A35-4F0B-8602-DDF868B2B89C}"/>
    <cellStyle name="Normal 4 6 4 3 4 2 2" xfId="41537" xr:uid="{5AF9EDB5-090B-44C3-9B97-B85A9B94F216}"/>
    <cellStyle name="Normal 4 6 4 3 4 3" xfId="33947" xr:uid="{2AD5521D-DE0F-4A25-99C8-DAD4FBCA50EB}"/>
    <cellStyle name="Normal 4 6 4 3 5" xfId="14465" xr:uid="{00000000-0005-0000-0000-0000F2340000}"/>
    <cellStyle name="Normal 4 6 4 3 5 2" xfId="26575" xr:uid="{92865B18-B2ED-45FE-B6A1-5B0962CA4BBB}"/>
    <cellStyle name="Normal 4 6 4 3 5 2 2" xfId="41538" xr:uid="{BB13D6AD-DA20-4B91-A894-D3808106DAAB}"/>
    <cellStyle name="Normal 4 6 4 3 5 3" xfId="33948" xr:uid="{CB461633-A003-4E19-AA1B-CF55A1081619}"/>
    <cellStyle name="Normal 4 6 4 3 6" xfId="14466" xr:uid="{00000000-0005-0000-0000-0000F3340000}"/>
    <cellStyle name="Normal 4 6 4 4" xfId="14467" xr:uid="{00000000-0005-0000-0000-0000F4340000}"/>
    <cellStyle name="Normal 4 6 4 4 2" xfId="14468" xr:uid="{00000000-0005-0000-0000-0000F5340000}"/>
    <cellStyle name="Normal 4 6 4 4 3" xfId="14469" xr:uid="{00000000-0005-0000-0000-0000F6340000}"/>
    <cellStyle name="Normal 4 6 4 5" xfId="14470" xr:uid="{00000000-0005-0000-0000-0000F7340000}"/>
    <cellStyle name="Normal 4 6 4 6" xfId="14471" xr:uid="{00000000-0005-0000-0000-0000F8340000}"/>
    <cellStyle name="Normal 4 6 4 6 2" xfId="26576" xr:uid="{131814F3-1CEB-4531-AF5D-53FCD7A73907}"/>
    <cellStyle name="Normal 4 6 4 6 2 2" xfId="41539" xr:uid="{1D4DE4C3-DF3B-4243-89C5-90D59096FD0E}"/>
    <cellStyle name="Normal 4 6 4 6 3" xfId="33949" xr:uid="{F5C1CC87-BF87-486A-BEEF-61D59273D313}"/>
    <cellStyle name="Normal 4 6 4 7" xfId="14472" xr:uid="{00000000-0005-0000-0000-0000F9340000}"/>
    <cellStyle name="Normal 4 6 4 7 2" xfId="26577" xr:uid="{1332EACE-D9D0-48DC-AB16-D07D3FBC5A72}"/>
    <cellStyle name="Normal 4 6 4 7 2 2" xfId="41540" xr:uid="{81F6E955-4455-4D42-8E1F-5CC9E7A8D69F}"/>
    <cellStyle name="Normal 4 6 4 7 3" xfId="33950" xr:uid="{99E6E913-FF38-4262-9254-56E9AA622E5B}"/>
    <cellStyle name="Normal 4 6 4 8" xfId="14473" xr:uid="{00000000-0005-0000-0000-0000FA340000}"/>
    <cellStyle name="Normal 4 6 5" xfId="14474" xr:uid="{00000000-0005-0000-0000-0000FB340000}"/>
    <cellStyle name="Normal 4 6 5 2" xfId="14475" xr:uid="{00000000-0005-0000-0000-0000FC340000}"/>
    <cellStyle name="Normal 4 6 5 2 2" xfId="14476" xr:uid="{00000000-0005-0000-0000-0000FD340000}"/>
    <cellStyle name="Normal 4 6 5 2 3" xfId="14477" xr:uid="{00000000-0005-0000-0000-0000FE340000}"/>
    <cellStyle name="Normal 4 6 5 2 3 2" xfId="26578" xr:uid="{52DBF2D8-8341-4B0E-B7ED-D6A0A004A251}"/>
    <cellStyle name="Normal 4 6 5 2 3 2 2" xfId="41541" xr:uid="{49FA42FC-6473-49DE-9A16-790006D84FBE}"/>
    <cellStyle name="Normal 4 6 5 2 3 3" xfId="33951" xr:uid="{AB78BC92-E69A-4E4A-9D75-8B91FE3D0448}"/>
    <cellStyle name="Normal 4 6 5 2 4" xfId="14478" xr:uid="{00000000-0005-0000-0000-0000FF340000}"/>
    <cellStyle name="Normal 4 6 5 3" xfId="14479" xr:uid="{00000000-0005-0000-0000-000000350000}"/>
    <cellStyle name="Normal 4 6 5 4" xfId="14480" xr:uid="{00000000-0005-0000-0000-000001350000}"/>
    <cellStyle name="Normal 4 6 5 4 2" xfId="26579" xr:uid="{59C07840-E41E-4541-B5CA-6B89F8F2414E}"/>
    <cellStyle name="Normal 4 6 5 4 2 2" xfId="41542" xr:uid="{F8F2CFDC-BB71-4294-903A-42EE23048F88}"/>
    <cellStyle name="Normal 4 6 5 4 3" xfId="33952" xr:uid="{F8B92A39-CF66-42A2-B941-304828508871}"/>
    <cellStyle name="Normal 4 6 5 5" xfId="14481" xr:uid="{00000000-0005-0000-0000-000002350000}"/>
    <cellStyle name="Normal 4 6 5 5 2" xfId="26580" xr:uid="{1D9808BC-F2B3-486D-849C-C30414C0708D}"/>
    <cellStyle name="Normal 4 6 5 5 2 2" xfId="41543" xr:uid="{60EFEBE4-DF16-44E9-99A6-862D8ED566DC}"/>
    <cellStyle name="Normal 4 6 5 5 3" xfId="33953" xr:uid="{24802197-B223-4A49-A7A8-8824BB840993}"/>
    <cellStyle name="Normal 4 6 5 6" xfId="14482" xr:uid="{00000000-0005-0000-0000-000003350000}"/>
    <cellStyle name="Normal 4 6 6" xfId="14483" xr:uid="{00000000-0005-0000-0000-000004350000}"/>
    <cellStyle name="Normal 4 6 6 2" xfId="14484" xr:uid="{00000000-0005-0000-0000-000005350000}"/>
    <cellStyle name="Normal 4 6 6 2 2" xfId="14485" xr:uid="{00000000-0005-0000-0000-000006350000}"/>
    <cellStyle name="Normal 4 6 6 2 3" xfId="14486" xr:uid="{00000000-0005-0000-0000-000007350000}"/>
    <cellStyle name="Normal 4 6 6 3" xfId="14487" xr:uid="{00000000-0005-0000-0000-000008350000}"/>
    <cellStyle name="Normal 4 6 6 4" xfId="14488" xr:uid="{00000000-0005-0000-0000-000009350000}"/>
    <cellStyle name="Normal 4 6 6 4 2" xfId="26581" xr:uid="{9A1F82BD-4D8F-4637-99A3-DBA09D1C32AE}"/>
    <cellStyle name="Normal 4 6 6 4 2 2" xfId="41544" xr:uid="{4C47E04C-D05B-4104-9016-CD340BD5070A}"/>
    <cellStyle name="Normal 4 6 6 4 3" xfId="33954" xr:uid="{C069C4C0-F5FE-4EA5-B2C4-DE5B70DB922B}"/>
    <cellStyle name="Normal 4 6 6 5" xfId="14489" xr:uid="{00000000-0005-0000-0000-00000A350000}"/>
    <cellStyle name="Normal 4 6 6 5 2" xfId="26582" xr:uid="{C13374AE-0C6E-4282-A041-CD7D46A2FFC1}"/>
    <cellStyle name="Normal 4 6 6 5 2 2" xfId="41545" xr:uid="{08E7C783-9A80-435C-B446-5A9ACB337407}"/>
    <cellStyle name="Normal 4 6 6 5 3" xfId="33955" xr:uid="{16710F8F-4D29-4E64-8800-F17EC2994CA2}"/>
    <cellStyle name="Normal 4 6 6 6" xfId="14490" xr:uid="{00000000-0005-0000-0000-00000B350000}"/>
    <cellStyle name="Normal 4 6 7" xfId="14491" xr:uid="{00000000-0005-0000-0000-00000C350000}"/>
    <cellStyle name="Normal 4 6 7 2" xfId="14492" xr:uid="{00000000-0005-0000-0000-00000D350000}"/>
    <cellStyle name="Normal 4 6 7 3" xfId="14493" xr:uid="{00000000-0005-0000-0000-00000E350000}"/>
    <cellStyle name="Normal 4 6 8" xfId="14494" xr:uid="{00000000-0005-0000-0000-00000F350000}"/>
    <cellStyle name="Normal 4 6 9" xfId="14495" xr:uid="{00000000-0005-0000-0000-000010350000}"/>
    <cellStyle name="Normal 4 6 9 2" xfId="26583" xr:uid="{385DAF54-454B-41CF-B1BF-1E780A8C0044}"/>
    <cellStyle name="Normal 4 6 9 2 2" xfId="41546" xr:uid="{AD0B5315-DD63-4A31-ACD5-298CC95BA926}"/>
    <cellStyle name="Normal 4 6 9 3" xfId="33956" xr:uid="{0EB968A4-A930-4291-8381-A9B919B98A07}"/>
    <cellStyle name="Normal 4 7" xfId="14496" xr:uid="{00000000-0005-0000-0000-000011350000}"/>
    <cellStyle name="Normal 4 7 10" xfId="14497" xr:uid="{00000000-0005-0000-0000-000012350000}"/>
    <cellStyle name="Normal 4 7 2" xfId="14498" xr:uid="{00000000-0005-0000-0000-000013350000}"/>
    <cellStyle name="Normal 4 7 2 2" xfId="14499" xr:uid="{00000000-0005-0000-0000-000014350000}"/>
    <cellStyle name="Normal 4 7 2 2 2" xfId="14500" xr:uid="{00000000-0005-0000-0000-000015350000}"/>
    <cellStyle name="Normal 4 7 2 2 2 2" xfId="14501" xr:uid="{00000000-0005-0000-0000-000016350000}"/>
    <cellStyle name="Normal 4 7 2 2 2 2 2" xfId="14502" xr:uid="{00000000-0005-0000-0000-000017350000}"/>
    <cellStyle name="Normal 4 7 2 2 2 2 3" xfId="14503" xr:uid="{00000000-0005-0000-0000-000018350000}"/>
    <cellStyle name="Normal 4 7 2 2 2 3" xfId="14504" xr:uid="{00000000-0005-0000-0000-000019350000}"/>
    <cellStyle name="Normal 4 7 2 2 2 4" xfId="14505" xr:uid="{00000000-0005-0000-0000-00001A350000}"/>
    <cellStyle name="Normal 4 7 2 2 2 4 2" xfId="26584" xr:uid="{B2B7E9CD-5C86-47DD-960A-780EBEFD133D}"/>
    <cellStyle name="Normal 4 7 2 2 2 4 2 2" xfId="41547" xr:uid="{33AF97B8-191A-4CB1-9133-C10D30ACA2B6}"/>
    <cellStyle name="Normal 4 7 2 2 2 4 3" xfId="33957" xr:uid="{966491D7-B0B3-4156-BF6D-A7B768D059DC}"/>
    <cellStyle name="Normal 4 7 2 2 2 5" xfId="14506" xr:uid="{00000000-0005-0000-0000-00001B350000}"/>
    <cellStyle name="Normal 4 7 2 2 2 5 2" xfId="26585" xr:uid="{67CE67F9-D55E-421F-BB99-D38E5B4B2F8A}"/>
    <cellStyle name="Normal 4 7 2 2 2 5 2 2" xfId="41548" xr:uid="{1B4F128D-F315-439D-89C5-B027955A4823}"/>
    <cellStyle name="Normal 4 7 2 2 2 5 3" xfId="33958" xr:uid="{7B29E69C-4FA9-44FC-91FE-704B816A6FCB}"/>
    <cellStyle name="Normal 4 7 2 2 2 6" xfId="14507" xr:uid="{00000000-0005-0000-0000-00001C350000}"/>
    <cellStyle name="Normal 4 7 2 2 3" xfId="14508" xr:uid="{00000000-0005-0000-0000-00001D350000}"/>
    <cellStyle name="Normal 4 7 2 2 3 2" xfId="14509" xr:uid="{00000000-0005-0000-0000-00001E350000}"/>
    <cellStyle name="Normal 4 7 2 2 3 2 2" xfId="14510" xr:uid="{00000000-0005-0000-0000-00001F350000}"/>
    <cellStyle name="Normal 4 7 2 2 3 2 3" xfId="14511" xr:uid="{00000000-0005-0000-0000-000020350000}"/>
    <cellStyle name="Normal 4 7 2 2 3 3" xfId="14512" xr:uid="{00000000-0005-0000-0000-000021350000}"/>
    <cellStyle name="Normal 4 7 2 2 3 3 2" xfId="14513" xr:uid="{00000000-0005-0000-0000-000022350000}"/>
    <cellStyle name="Normal 4 7 2 2 3 3 3" xfId="26586" xr:uid="{406C495B-42B4-461B-8B8E-616E1B5D7EC2}"/>
    <cellStyle name="Normal 4 7 2 2 3 3 3 2" xfId="41549" xr:uid="{956821FC-A4B1-46C5-85E7-4EE5262DB09C}"/>
    <cellStyle name="Normal 4 7 2 2 3 3 4" xfId="33959" xr:uid="{214315AD-A8B7-4E3B-97DD-3E30B3E53EF0}"/>
    <cellStyle name="Normal 4 7 2 2 3 4" xfId="14514" xr:uid="{00000000-0005-0000-0000-000023350000}"/>
    <cellStyle name="Normal 4 7 2 2 4" xfId="14515" xr:uid="{00000000-0005-0000-0000-000024350000}"/>
    <cellStyle name="Normal 4 7 2 2 4 2" xfId="14516" xr:uid="{00000000-0005-0000-0000-000025350000}"/>
    <cellStyle name="Normal 4 7 2 2 4 3" xfId="14517" xr:uid="{00000000-0005-0000-0000-000026350000}"/>
    <cellStyle name="Normal 4 7 2 2 5" xfId="14518" xr:uid="{00000000-0005-0000-0000-000027350000}"/>
    <cellStyle name="Normal 4 7 2 2 6" xfId="14519" xr:uid="{00000000-0005-0000-0000-000028350000}"/>
    <cellStyle name="Normal 4 7 2 2 6 2" xfId="26587" xr:uid="{0685D354-0BD8-4911-B7C0-E72AB1C9F5AC}"/>
    <cellStyle name="Normal 4 7 2 2 6 2 2" xfId="41550" xr:uid="{4F665EB8-68B6-4A09-A88A-F578ED69AD7F}"/>
    <cellStyle name="Normal 4 7 2 2 6 3" xfId="33960" xr:uid="{D29A2073-20D7-4583-9728-F3DA82EC579A}"/>
    <cellStyle name="Normal 4 7 2 2 7" xfId="14520" xr:uid="{00000000-0005-0000-0000-000029350000}"/>
    <cellStyle name="Normal 4 7 2 2 7 2" xfId="26588" xr:uid="{2C469857-0511-403A-91CF-D18862703C91}"/>
    <cellStyle name="Normal 4 7 2 2 7 2 2" xfId="41551" xr:uid="{5C023EAB-A393-4132-8E38-6B3E9C94DFF5}"/>
    <cellStyle name="Normal 4 7 2 2 7 3" xfId="33961" xr:uid="{650C1D34-4790-4816-9721-B1F1FCD252DA}"/>
    <cellStyle name="Normal 4 7 2 2 8" xfId="14521" xr:uid="{00000000-0005-0000-0000-00002A350000}"/>
    <cellStyle name="Normal 4 7 2 3" xfId="14522" xr:uid="{00000000-0005-0000-0000-00002B350000}"/>
    <cellStyle name="Normal 4 7 2 3 2" xfId="14523" xr:uid="{00000000-0005-0000-0000-00002C350000}"/>
    <cellStyle name="Normal 4 7 2 3 2 2" xfId="14524" xr:uid="{00000000-0005-0000-0000-00002D350000}"/>
    <cellStyle name="Normal 4 7 2 3 2 3" xfId="14525" xr:uid="{00000000-0005-0000-0000-00002E350000}"/>
    <cellStyle name="Normal 4 7 2 3 3" xfId="14526" xr:uid="{00000000-0005-0000-0000-00002F350000}"/>
    <cellStyle name="Normal 4 7 2 3 4" xfId="14527" xr:uid="{00000000-0005-0000-0000-000030350000}"/>
    <cellStyle name="Normal 4 7 2 3 4 2" xfId="26589" xr:uid="{F6E9B279-D3D2-4547-9F85-3945802D6157}"/>
    <cellStyle name="Normal 4 7 2 3 4 2 2" xfId="41552" xr:uid="{E5B52F39-96CE-46C4-8DCC-BEAB452F92C9}"/>
    <cellStyle name="Normal 4 7 2 3 4 3" xfId="33962" xr:uid="{4D47F3E1-0171-425A-BAC0-9E14C9BE4ABD}"/>
    <cellStyle name="Normal 4 7 2 3 5" xfId="14528" xr:uid="{00000000-0005-0000-0000-000031350000}"/>
    <cellStyle name="Normal 4 7 2 3 5 2" xfId="26590" xr:uid="{1D786123-F6A1-465E-8083-737EF108E86E}"/>
    <cellStyle name="Normal 4 7 2 3 5 2 2" xfId="41553" xr:uid="{BD98F8F5-939F-4D27-9AC9-557E05815B11}"/>
    <cellStyle name="Normal 4 7 2 3 5 3" xfId="33963" xr:uid="{D0D957C6-FE44-4323-BE98-C0DC1A314BCD}"/>
    <cellStyle name="Normal 4 7 2 3 6" xfId="14529" xr:uid="{00000000-0005-0000-0000-000032350000}"/>
    <cellStyle name="Normal 4 7 2 4" xfId="14530" xr:uid="{00000000-0005-0000-0000-000033350000}"/>
    <cellStyle name="Normal 4 7 2 4 2" xfId="14531" xr:uid="{00000000-0005-0000-0000-000034350000}"/>
    <cellStyle name="Normal 4 7 2 4 2 2" xfId="14532" xr:uid="{00000000-0005-0000-0000-000035350000}"/>
    <cellStyle name="Normal 4 7 2 4 2 3" xfId="14533" xr:uid="{00000000-0005-0000-0000-000036350000}"/>
    <cellStyle name="Normal 4 7 2 4 3" xfId="14534" xr:uid="{00000000-0005-0000-0000-000037350000}"/>
    <cellStyle name="Normal 4 7 2 4 3 2" xfId="14535" xr:uid="{00000000-0005-0000-0000-000038350000}"/>
    <cellStyle name="Normal 4 7 2 4 3 3" xfId="26591" xr:uid="{E1947176-17F0-4043-BE28-082054EC2AD8}"/>
    <cellStyle name="Normal 4 7 2 4 3 3 2" xfId="41554" xr:uid="{ABCC78BF-EAEB-4E28-AB42-E798C47B3941}"/>
    <cellStyle name="Normal 4 7 2 4 3 4" xfId="33964" xr:uid="{1453EE2A-9CE8-4B1A-B580-367DD9945764}"/>
    <cellStyle name="Normal 4 7 2 4 4" xfId="14536" xr:uid="{00000000-0005-0000-0000-000039350000}"/>
    <cellStyle name="Normal 4 7 2 5" xfId="14537" xr:uid="{00000000-0005-0000-0000-00003A350000}"/>
    <cellStyle name="Normal 4 7 2 5 2" xfId="14538" xr:uid="{00000000-0005-0000-0000-00003B350000}"/>
    <cellStyle name="Normal 4 7 2 5 3" xfId="14539" xr:uid="{00000000-0005-0000-0000-00003C350000}"/>
    <cellStyle name="Normal 4 7 2 6" xfId="14540" xr:uid="{00000000-0005-0000-0000-00003D350000}"/>
    <cellStyle name="Normal 4 7 2 7" xfId="14541" xr:uid="{00000000-0005-0000-0000-00003E350000}"/>
    <cellStyle name="Normal 4 7 2 7 2" xfId="26592" xr:uid="{94E1D5AB-6DF4-40E5-8477-78994FBF2AF1}"/>
    <cellStyle name="Normal 4 7 2 7 2 2" xfId="41555" xr:uid="{C7D5FF53-9D00-48BB-A047-7537BC588BEE}"/>
    <cellStyle name="Normal 4 7 2 7 3" xfId="33965" xr:uid="{6E9741E9-33BD-4CB0-A397-9C5C29AF768E}"/>
    <cellStyle name="Normal 4 7 2 8" xfId="14542" xr:uid="{00000000-0005-0000-0000-00003F350000}"/>
    <cellStyle name="Normal 4 7 2 8 2" xfId="26593" xr:uid="{BC2310F9-A764-4135-802E-ADE2FDCD3470}"/>
    <cellStyle name="Normal 4 7 2 8 2 2" xfId="41556" xr:uid="{137B82EB-21A8-4456-9440-05766DE9AF67}"/>
    <cellStyle name="Normal 4 7 2 8 3" xfId="33966" xr:uid="{64CBA4EC-6603-434A-8AEB-D8A6713AA5AC}"/>
    <cellStyle name="Normal 4 7 2 9" xfId="14543" xr:uid="{00000000-0005-0000-0000-000040350000}"/>
    <cellStyle name="Normal 4 7 3" xfId="14544" xr:uid="{00000000-0005-0000-0000-000041350000}"/>
    <cellStyle name="Normal 4 7 3 2" xfId="14545" xr:uid="{00000000-0005-0000-0000-000042350000}"/>
    <cellStyle name="Normal 4 7 3 2 2" xfId="14546" xr:uid="{00000000-0005-0000-0000-000043350000}"/>
    <cellStyle name="Normal 4 7 3 2 2 2" xfId="14547" xr:uid="{00000000-0005-0000-0000-000044350000}"/>
    <cellStyle name="Normal 4 7 3 2 2 3" xfId="14548" xr:uid="{00000000-0005-0000-0000-000045350000}"/>
    <cellStyle name="Normal 4 7 3 2 2 3 2" xfId="26594" xr:uid="{2D5B71E2-E841-488A-BC72-23BF75219223}"/>
    <cellStyle name="Normal 4 7 3 2 2 3 2 2" xfId="41557" xr:uid="{23328449-6158-4534-BA10-1F5C31204C93}"/>
    <cellStyle name="Normal 4 7 3 2 2 3 3" xfId="33967" xr:uid="{A739D87E-0974-4EAD-BCE1-3A572EC2C1ED}"/>
    <cellStyle name="Normal 4 7 3 2 2 4" xfId="14549" xr:uid="{00000000-0005-0000-0000-000046350000}"/>
    <cellStyle name="Normal 4 7 3 2 3" xfId="14550" xr:uid="{00000000-0005-0000-0000-000047350000}"/>
    <cellStyle name="Normal 4 7 3 2 4" xfId="14551" xr:uid="{00000000-0005-0000-0000-000048350000}"/>
    <cellStyle name="Normal 4 7 3 2 4 2" xfId="26595" xr:uid="{1273C17A-3F11-43AF-96B4-D65E1BD78623}"/>
    <cellStyle name="Normal 4 7 3 2 4 2 2" xfId="41558" xr:uid="{D1B114A3-5A2B-47FD-921D-81F28577226E}"/>
    <cellStyle name="Normal 4 7 3 2 4 3" xfId="33968" xr:uid="{A1858CC0-2159-4B6A-9956-483EFC01E7C9}"/>
    <cellStyle name="Normal 4 7 3 2 5" xfId="14552" xr:uid="{00000000-0005-0000-0000-000049350000}"/>
    <cellStyle name="Normal 4 7 3 2 5 2" xfId="26596" xr:uid="{B4842A9B-D701-40EF-B7A0-B8B55FF4B810}"/>
    <cellStyle name="Normal 4 7 3 2 5 2 2" xfId="41559" xr:uid="{610C8321-DE30-4104-8E0E-2A3BA419A3C1}"/>
    <cellStyle name="Normal 4 7 3 2 5 3" xfId="33969" xr:uid="{DEF03786-8B8D-4B7C-A321-3EE4B4062807}"/>
    <cellStyle name="Normal 4 7 3 2 6" xfId="14553" xr:uid="{00000000-0005-0000-0000-00004A350000}"/>
    <cellStyle name="Normal 4 7 3 3" xfId="14554" xr:uid="{00000000-0005-0000-0000-00004B350000}"/>
    <cellStyle name="Normal 4 7 3 3 2" xfId="14555" xr:uid="{00000000-0005-0000-0000-00004C350000}"/>
    <cellStyle name="Normal 4 7 3 3 2 2" xfId="14556" xr:uid="{00000000-0005-0000-0000-00004D350000}"/>
    <cellStyle name="Normal 4 7 3 3 2 3" xfId="14557" xr:uid="{00000000-0005-0000-0000-00004E350000}"/>
    <cellStyle name="Normal 4 7 3 3 3" xfId="14558" xr:uid="{00000000-0005-0000-0000-00004F350000}"/>
    <cellStyle name="Normal 4 7 3 3 4" xfId="14559" xr:uid="{00000000-0005-0000-0000-000050350000}"/>
    <cellStyle name="Normal 4 7 3 3 4 2" xfId="26597" xr:uid="{E62F78FF-BBC6-4602-97D5-D7C64EB6DC3C}"/>
    <cellStyle name="Normal 4 7 3 3 4 2 2" xfId="41560" xr:uid="{9EFF09F1-D761-478B-B481-53BA66C6B640}"/>
    <cellStyle name="Normal 4 7 3 3 4 3" xfId="33970" xr:uid="{2DD47170-01E6-4A8C-AE5B-A261791FAC81}"/>
    <cellStyle name="Normal 4 7 3 3 5" xfId="14560" xr:uid="{00000000-0005-0000-0000-000051350000}"/>
    <cellStyle name="Normal 4 7 3 3 5 2" xfId="26598" xr:uid="{105CA664-BC5D-47CC-9BE1-A4B8B0B8BBAF}"/>
    <cellStyle name="Normal 4 7 3 3 5 2 2" xfId="41561" xr:uid="{4C6A2CB9-DDB5-4CE7-8A90-BF08AF73947E}"/>
    <cellStyle name="Normal 4 7 3 3 5 3" xfId="33971" xr:uid="{A5845FC5-309B-4930-B238-440548A3EA7E}"/>
    <cellStyle name="Normal 4 7 3 3 6" xfId="14561" xr:uid="{00000000-0005-0000-0000-000052350000}"/>
    <cellStyle name="Normal 4 7 3 4" xfId="14562" xr:uid="{00000000-0005-0000-0000-000053350000}"/>
    <cellStyle name="Normal 4 7 3 4 2" xfId="14563" xr:uid="{00000000-0005-0000-0000-000054350000}"/>
    <cellStyle name="Normal 4 7 3 4 3" xfId="14564" xr:uid="{00000000-0005-0000-0000-000055350000}"/>
    <cellStyle name="Normal 4 7 3 5" xfId="14565" xr:uid="{00000000-0005-0000-0000-000056350000}"/>
    <cellStyle name="Normal 4 7 3 6" xfId="14566" xr:uid="{00000000-0005-0000-0000-000057350000}"/>
    <cellStyle name="Normal 4 7 3 6 2" xfId="26599" xr:uid="{A1336C92-0228-4C91-82B6-E457E6A79D28}"/>
    <cellStyle name="Normal 4 7 3 6 2 2" xfId="41562" xr:uid="{BA899714-C6DE-44AA-8D0B-81676E822C06}"/>
    <cellStyle name="Normal 4 7 3 6 3" xfId="33972" xr:uid="{30853531-40F3-48D6-AFA8-E2659D32BD0C}"/>
    <cellStyle name="Normal 4 7 3 7" xfId="14567" xr:uid="{00000000-0005-0000-0000-000058350000}"/>
    <cellStyle name="Normal 4 7 3 7 2" xfId="26600" xr:uid="{4D91BA00-72B9-4BDA-BE3A-04DBA3E0090E}"/>
    <cellStyle name="Normal 4 7 3 7 2 2" xfId="41563" xr:uid="{E5529A88-62FB-4AE8-AB93-E8CE97C78E6F}"/>
    <cellStyle name="Normal 4 7 3 7 3" xfId="33973" xr:uid="{D1253856-0B4E-4C61-827F-F4986509B674}"/>
    <cellStyle name="Normal 4 7 3 8" xfId="14568" xr:uid="{00000000-0005-0000-0000-000059350000}"/>
    <cellStyle name="Normal 4 7 4" xfId="14569" xr:uid="{00000000-0005-0000-0000-00005A350000}"/>
    <cellStyle name="Normal 4 7 4 2" xfId="14570" xr:uid="{00000000-0005-0000-0000-00005B350000}"/>
    <cellStyle name="Normal 4 7 4 2 2" xfId="14571" xr:uid="{00000000-0005-0000-0000-00005C350000}"/>
    <cellStyle name="Normal 4 7 4 2 3" xfId="14572" xr:uid="{00000000-0005-0000-0000-00005D350000}"/>
    <cellStyle name="Normal 4 7 4 2 3 2" xfId="26601" xr:uid="{F9F35FB9-FDDF-442D-86EE-AA37610EC468}"/>
    <cellStyle name="Normal 4 7 4 2 3 2 2" xfId="41564" xr:uid="{46FAC318-A078-45D0-9453-0743CB485226}"/>
    <cellStyle name="Normal 4 7 4 2 3 3" xfId="33974" xr:uid="{1D031A25-8334-4333-9E51-BB7647DE8B98}"/>
    <cellStyle name="Normal 4 7 4 2 4" xfId="14573" xr:uid="{00000000-0005-0000-0000-00005E350000}"/>
    <cellStyle name="Normal 4 7 4 3" xfId="14574" xr:uid="{00000000-0005-0000-0000-00005F350000}"/>
    <cellStyle name="Normal 4 7 4 4" xfId="14575" xr:uid="{00000000-0005-0000-0000-000060350000}"/>
    <cellStyle name="Normal 4 7 4 4 2" xfId="26602" xr:uid="{55A59671-622E-4A2C-B746-C7E75CF56336}"/>
    <cellStyle name="Normal 4 7 4 4 2 2" xfId="41565" xr:uid="{CBE8DCAD-CABB-4A5A-AE12-89ECA42FC90A}"/>
    <cellStyle name="Normal 4 7 4 4 3" xfId="33975" xr:uid="{6E40ABC3-BBDB-4B88-AAB6-6F48CB29AD10}"/>
    <cellStyle name="Normal 4 7 4 5" xfId="14576" xr:uid="{00000000-0005-0000-0000-000061350000}"/>
    <cellStyle name="Normal 4 7 4 5 2" xfId="26603" xr:uid="{0A5C2484-856D-4F3A-B412-3C5751A86AD4}"/>
    <cellStyle name="Normal 4 7 4 5 2 2" xfId="41566" xr:uid="{2E790CDA-EBAA-4ECD-9B5B-2B278CAD4C30}"/>
    <cellStyle name="Normal 4 7 4 5 3" xfId="33976" xr:uid="{843EF868-7593-4FC8-97D9-84D58B302AB4}"/>
    <cellStyle name="Normal 4 7 4 6" xfId="14577" xr:uid="{00000000-0005-0000-0000-000062350000}"/>
    <cellStyle name="Normal 4 7 5" xfId="14578" xr:uid="{00000000-0005-0000-0000-000063350000}"/>
    <cellStyle name="Normal 4 7 5 2" xfId="14579" xr:uid="{00000000-0005-0000-0000-000064350000}"/>
    <cellStyle name="Normal 4 7 5 2 2" xfId="14580" xr:uid="{00000000-0005-0000-0000-000065350000}"/>
    <cellStyle name="Normal 4 7 5 2 3" xfId="14581" xr:uid="{00000000-0005-0000-0000-000066350000}"/>
    <cellStyle name="Normal 4 7 5 3" xfId="14582" xr:uid="{00000000-0005-0000-0000-000067350000}"/>
    <cellStyle name="Normal 4 7 5 4" xfId="14583" xr:uid="{00000000-0005-0000-0000-000068350000}"/>
    <cellStyle name="Normal 4 7 5 4 2" xfId="26604" xr:uid="{4862D27A-4EE5-41CA-95E9-8039C9290571}"/>
    <cellStyle name="Normal 4 7 5 4 2 2" xfId="41567" xr:uid="{9AAE9895-2652-42BE-B4E3-2C754AC913EF}"/>
    <cellStyle name="Normal 4 7 5 4 3" xfId="33977" xr:uid="{D603BDA4-0504-424C-B226-962E0B58E524}"/>
    <cellStyle name="Normal 4 7 5 5" xfId="14584" xr:uid="{00000000-0005-0000-0000-000069350000}"/>
    <cellStyle name="Normal 4 7 5 5 2" xfId="26605" xr:uid="{AC31B84E-5B3B-4411-A061-8A0D0EE98385}"/>
    <cellStyle name="Normal 4 7 5 5 2 2" xfId="41568" xr:uid="{E3A4AF10-5E5E-49D3-913B-4D25671FDEB1}"/>
    <cellStyle name="Normal 4 7 5 5 3" xfId="33978" xr:uid="{123CE8BA-629E-4392-8055-4D35F5A859B7}"/>
    <cellStyle name="Normal 4 7 5 6" xfId="14585" xr:uid="{00000000-0005-0000-0000-00006A350000}"/>
    <cellStyle name="Normal 4 7 6" xfId="14586" xr:uid="{00000000-0005-0000-0000-00006B350000}"/>
    <cellStyle name="Normal 4 7 6 2" xfId="14587" xr:uid="{00000000-0005-0000-0000-00006C350000}"/>
    <cellStyle name="Normal 4 7 6 3" xfId="14588" xr:uid="{00000000-0005-0000-0000-00006D350000}"/>
    <cellStyle name="Normal 4 7 7" xfId="14589" xr:uid="{00000000-0005-0000-0000-00006E350000}"/>
    <cellStyle name="Normal 4 7 7 2" xfId="14590" xr:uid="{00000000-0005-0000-0000-00006F350000}"/>
    <cellStyle name="Normal 4 7 8" xfId="14591" xr:uid="{00000000-0005-0000-0000-000070350000}"/>
    <cellStyle name="Normal 4 7 8 2" xfId="26606" xr:uid="{67345CE0-4823-4094-A3B8-CCBCBFB340AE}"/>
    <cellStyle name="Normal 4 7 8 2 2" xfId="41569" xr:uid="{B53BB390-9B4D-4EA3-8481-9AD9500769F8}"/>
    <cellStyle name="Normal 4 7 8 3" xfId="33979" xr:uid="{0CD64F59-3343-4A47-B385-BAAD6DA39529}"/>
    <cellStyle name="Normal 4 7 9" xfId="14592" xr:uid="{00000000-0005-0000-0000-000071350000}"/>
    <cellStyle name="Normal 4 7 9 2" xfId="26607" xr:uid="{FEF86D35-2DA7-491A-84B6-30C950289C7E}"/>
    <cellStyle name="Normal 4 7 9 2 2" xfId="41570" xr:uid="{D2AA6486-DED5-4BF0-B94D-67BAC6B131E7}"/>
    <cellStyle name="Normal 4 7 9 3" xfId="33980" xr:uid="{2A42064B-358C-43A6-9579-68581253AA7E}"/>
    <cellStyle name="Normal 4 8" xfId="14593" xr:uid="{00000000-0005-0000-0000-000072350000}"/>
    <cellStyle name="Normal 4 8 2" xfId="14594" xr:uid="{00000000-0005-0000-0000-000073350000}"/>
    <cellStyle name="Normal 4 8 2 2" xfId="14595" xr:uid="{00000000-0005-0000-0000-000074350000}"/>
    <cellStyle name="Normal 4 8 2 2 2" xfId="14596" xr:uid="{00000000-0005-0000-0000-000075350000}"/>
    <cellStyle name="Normal 4 8 2 2 2 2" xfId="14597" xr:uid="{00000000-0005-0000-0000-000076350000}"/>
    <cellStyle name="Normal 4 8 2 2 2 3" xfId="14598" xr:uid="{00000000-0005-0000-0000-000077350000}"/>
    <cellStyle name="Normal 4 8 2 2 3" xfId="14599" xr:uid="{00000000-0005-0000-0000-000078350000}"/>
    <cellStyle name="Normal 4 8 2 2 4" xfId="14600" xr:uid="{00000000-0005-0000-0000-000079350000}"/>
    <cellStyle name="Normal 4 8 2 2 4 2" xfId="26608" xr:uid="{B31FDA5E-5F51-4B9D-8018-6299C5764C05}"/>
    <cellStyle name="Normal 4 8 2 2 4 2 2" xfId="41571" xr:uid="{22B4AD88-B301-499F-80EE-695A181FC907}"/>
    <cellStyle name="Normal 4 8 2 2 4 3" xfId="33981" xr:uid="{420690F3-2AE1-4AFF-B7CE-50A02A59C9A9}"/>
    <cellStyle name="Normal 4 8 2 2 5" xfId="14601" xr:uid="{00000000-0005-0000-0000-00007A350000}"/>
    <cellStyle name="Normal 4 8 2 2 5 2" xfId="26609" xr:uid="{5F30BEF8-ECB1-40F3-ABC2-88988363376C}"/>
    <cellStyle name="Normal 4 8 2 2 5 2 2" xfId="41572" xr:uid="{673F5E4A-B95F-436A-8C39-4012B17ACBB0}"/>
    <cellStyle name="Normal 4 8 2 2 5 3" xfId="33982" xr:uid="{07BEF071-DC01-43FC-A898-44B2059BF1B3}"/>
    <cellStyle name="Normal 4 8 2 2 6" xfId="14602" xr:uid="{00000000-0005-0000-0000-00007B350000}"/>
    <cellStyle name="Normal 4 8 2 3" xfId="14603" xr:uid="{00000000-0005-0000-0000-00007C350000}"/>
    <cellStyle name="Normal 4 8 2 3 2" xfId="14604" xr:uid="{00000000-0005-0000-0000-00007D350000}"/>
    <cellStyle name="Normal 4 8 2 3 2 2" xfId="14605" xr:uid="{00000000-0005-0000-0000-00007E350000}"/>
    <cellStyle name="Normal 4 8 2 3 2 3" xfId="14606" xr:uid="{00000000-0005-0000-0000-00007F350000}"/>
    <cellStyle name="Normal 4 8 2 3 3" xfId="14607" xr:uid="{00000000-0005-0000-0000-000080350000}"/>
    <cellStyle name="Normal 4 8 2 3 3 2" xfId="14608" xr:uid="{00000000-0005-0000-0000-000081350000}"/>
    <cellStyle name="Normal 4 8 2 3 3 3" xfId="26610" xr:uid="{89D79A96-B34C-4627-9610-E999A5D615BE}"/>
    <cellStyle name="Normal 4 8 2 3 3 3 2" xfId="41573" xr:uid="{AC72A8FE-5E16-4A05-8CE7-37F00E3DE309}"/>
    <cellStyle name="Normal 4 8 2 3 3 4" xfId="33983" xr:uid="{998A30EE-1DB2-4696-B200-EBAD15B5849E}"/>
    <cellStyle name="Normal 4 8 2 3 4" xfId="14609" xr:uid="{00000000-0005-0000-0000-000082350000}"/>
    <cellStyle name="Normal 4 8 2 4" xfId="14610" xr:uid="{00000000-0005-0000-0000-000083350000}"/>
    <cellStyle name="Normal 4 8 2 4 2" xfId="14611" xr:uid="{00000000-0005-0000-0000-000084350000}"/>
    <cellStyle name="Normal 4 8 2 4 3" xfId="14612" xr:uid="{00000000-0005-0000-0000-000085350000}"/>
    <cellStyle name="Normal 4 8 2 5" xfId="14613" xr:uid="{00000000-0005-0000-0000-000086350000}"/>
    <cellStyle name="Normal 4 8 2 5 2" xfId="14614" xr:uid="{00000000-0005-0000-0000-000087350000}"/>
    <cellStyle name="Normal 4 8 2 5 2 2" xfId="26611" xr:uid="{EB23BA40-E87E-4EC2-B37C-C8CC0E804822}"/>
    <cellStyle name="Normal 4 8 2 5 2 2 2" xfId="41574" xr:uid="{9B220BC8-2764-4EF7-9FC6-0DD5EB627D3C}"/>
    <cellStyle name="Normal 4 8 2 5 2 3" xfId="33984" xr:uid="{EC312BD5-9443-4BFD-AB6B-3937476D711A}"/>
    <cellStyle name="Normal 4 8 2 6" xfId="14615" xr:uid="{00000000-0005-0000-0000-000088350000}"/>
    <cellStyle name="Normal 4 8 2 6 2" xfId="26612" xr:uid="{505AE04A-BC94-4ECE-9932-F46A9800B76C}"/>
    <cellStyle name="Normal 4 8 2 6 2 2" xfId="41575" xr:uid="{150943B0-24CE-4621-937F-78A560AE04ED}"/>
    <cellStyle name="Normal 4 8 2 6 3" xfId="33985" xr:uid="{AA4EB684-7F6B-44D7-A5DA-4D661B26F1B7}"/>
    <cellStyle name="Normal 4 8 2 7" xfId="14616" xr:uid="{00000000-0005-0000-0000-000089350000}"/>
    <cellStyle name="Normal 4 8 2 7 2" xfId="26613" xr:uid="{BD55F478-52E8-4E5A-A09B-4F129C31A203}"/>
    <cellStyle name="Normal 4 8 2 7 2 2" xfId="41576" xr:uid="{3455C9BD-E8C6-497D-95AB-BB098BFC621B}"/>
    <cellStyle name="Normal 4 8 2 7 3" xfId="33986" xr:uid="{F5C465BE-B4F2-4072-BDFA-6BAA0E2B868D}"/>
    <cellStyle name="Normal 4 8 2 8" xfId="14617" xr:uid="{00000000-0005-0000-0000-00008A350000}"/>
    <cellStyle name="Normal 4 8 3" xfId="14618" xr:uid="{00000000-0005-0000-0000-00008B350000}"/>
    <cellStyle name="Normal 4 8 3 2" xfId="14619" xr:uid="{00000000-0005-0000-0000-00008C350000}"/>
    <cellStyle name="Normal 4 8 3 2 2" xfId="14620" xr:uid="{00000000-0005-0000-0000-00008D350000}"/>
    <cellStyle name="Normal 4 8 3 2 3" xfId="14621" xr:uid="{00000000-0005-0000-0000-00008E350000}"/>
    <cellStyle name="Normal 4 8 3 2 3 2" xfId="26614" xr:uid="{9AEB3FE5-F171-44D0-846A-DB4D7182C453}"/>
    <cellStyle name="Normal 4 8 3 2 3 2 2" xfId="41577" xr:uid="{B3DA87D3-FE08-47E5-915F-5DAA06DEE991}"/>
    <cellStyle name="Normal 4 8 3 2 3 3" xfId="33987" xr:uid="{81F46FBF-307A-48F0-B830-47B00E3A1FC1}"/>
    <cellStyle name="Normal 4 8 3 2 4" xfId="14622" xr:uid="{00000000-0005-0000-0000-00008F350000}"/>
    <cellStyle name="Normal 4 8 3 3" xfId="14623" xr:uid="{00000000-0005-0000-0000-000090350000}"/>
    <cellStyle name="Normal 4 8 3 4" xfId="14624" xr:uid="{00000000-0005-0000-0000-000091350000}"/>
    <cellStyle name="Normal 4 8 3 4 2" xfId="26615" xr:uid="{95C5E0F7-664F-4FFD-8CCE-7FCC6FB431D8}"/>
    <cellStyle name="Normal 4 8 3 4 2 2" xfId="41578" xr:uid="{15914378-A8EA-40E0-8EEF-969BF0399DF8}"/>
    <cellStyle name="Normal 4 8 3 4 3" xfId="33988" xr:uid="{FA98431B-2D4C-42E7-8E48-BB9DD47FD0E2}"/>
    <cellStyle name="Normal 4 8 3 5" xfId="14625" xr:uid="{00000000-0005-0000-0000-000092350000}"/>
    <cellStyle name="Normal 4 8 3 5 2" xfId="26616" xr:uid="{FBF8D98A-42E1-4CB0-9375-A00EA63A09ED}"/>
    <cellStyle name="Normal 4 8 3 5 2 2" xfId="41579" xr:uid="{43174C57-496E-4980-84DF-4B9D1208FAB1}"/>
    <cellStyle name="Normal 4 8 3 5 3" xfId="33989" xr:uid="{E1B54686-B313-4518-8C2C-535D28369728}"/>
    <cellStyle name="Normal 4 8 3 6" xfId="14626" xr:uid="{00000000-0005-0000-0000-000093350000}"/>
    <cellStyle name="Normal 4 8 4" xfId="14627" xr:uid="{00000000-0005-0000-0000-000094350000}"/>
    <cellStyle name="Normal 4 8 4 2" xfId="14628" xr:uid="{00000000-0005-0000-0000-000095350000}"/>
    <cellStyle name="Normal 4 8 4 2 2" xfId="14629" xr:uid="{00000000-0005-0000-0000-000096350000}"/>
    <cellStyle name="Normal 4 8 4 2 3" xfId="14630" xr:uid="{00000000-0005-0000-0000-000097350000}"/>
    <cellStyle name="Normal 4 8 4 3" xfId="14631" xr:uid="{00000000-0005-0000-0000-000098350000}"/>
    <cellStyle name="Normal 4 8 4 3 2" xfId="14632" xr:uid="{00000000-0005-0000-0000-000099350000}"/>
    <cellStyle name="Normal 4 8 4 3 3" xfId="26617" xr:uid="{2D8071FE-4A58-4444-B700-4BCA7A328970}"/>
    <cellStyle name="Normal 4 8 4 3 3 2" xfId="41580" xr:uid="{E23DB7E5-86BD-4F60-A653-E614596C5045}"/>
    <cellStyle name="Normal 4 8 4 3 4" xfId="33990" xr:uid="{8C9C80B0-14E5-40FC-BE62-8E348EB87DA8}"/>
    <cellStyle name="Normal 4 8 4 4" xfId="14633" xr:uid="{00000000-0005-0000-0000-00009A350000}"/>
    <cellStyle name="Normal 4 8 5" xfId="14634" xr:uid="{00000000-0005-0000-0000-00009B350000}"/>
    <cellStyle name="Normal 4 8 5 2" xfId="14635" xr:uid="{00000000-0005-0000-0000-00009C350000}"/>
    <cellStyle name="Normal 4 8 5 3" xfId="14636" xr:uid="{00000000-0005-0000-0000-00009D350000}"/>
    <cellStyle name="Normal 4 8 6" xfId="14637" xr:uid="{00000000-0005-0000-0000-00009E350000}"/>
    <cellStyle name="Normal 4 8 6 2" xfId="14638" xr:uid="{00000000-0005-0000-0000-00009F350000}"/>
    <cellStyle name="Normal 4 8 6 2 2" xfId="26618" xr:uid="{E5512061-6550-4859-9960-7E1C5605FE6B}"/>
    <cellStyle name="Normal 4 8 6 2 2 2" xfId="41581" xr:uid="{7DD28CB1-35E7-4EF1-A323-D9A4A3B30A99}"/>
    <cellStyle name="Normal 4 8 6 2 3" xfId="33991" xr:uid="{E8DA1415-3BCE-4589-AA69-6D179882A899}"/>
    <cellStyle name="Normal 4 8 7" xfId="14639" xr:uid="{00000000-0005-0000-0000-0000A0350000}"/>
    <cellStyle name="Normal 4 8 7 2" xfId="26619" xr:uid="{0F998C32-E60F-4425-AB57-8799BA671A9F}"/>
    <cellStyle name="Normal 4 8 7 2 2" xfId="41582" xr:uid="{3BA31BAB-AAF1-4144-A831-FBE842312E52}"/>
    <cellStyle name="Normal 4 8 7 3" xfId="33992" xr:uid="{732E3558-9FEF-4A66-9E63-DFDA3922A327}"/>
    <cellStyle name="Normal 4 8 8" xfId="14640" xr:uid="{00000000-0005-0000-0000-0000A1350000}"/>
    <cellStyle name="Normal 4 8 9" xfId="14641" xr:uid="{00000000-0005-0000-0000-0000A2350000}"/>
    <cellStyle name="Normal 4 9" xfId="14642" xr:uid="{00000000-0005-0000-0000-0000A3350000}"/>
    <cellStyle name="Normal 4 9 2" xfId="14643" xr:uid="{00000000-0005-0000-0000-0000A4350000}"/>
    <cellStyle name="Normal 4 9 2 2" xfId="14644" xr:uid="{00000000-0005-0000-0000-0000A5350000}"/>
    <cellStyle name="Normal 4 9 2 2 2" xfId="14645" xr:uid="{00000000-0005-0000-0000-0000A6350000}"/>
    <cellStyle name="Normal 4 9 2 2 3" xfId="14646" xr:uid="{00000000-0005-0000-0000-0000A7350000}"/>
    <cellStyle name="Normal 4 9 2 2 3 2" xfId="26620" xr:uid="{D2AE882B-2B40-4F1C-9636-A33918BD2AE6}"/>
    <cellStyle name="Normal 4 9 2 2 3 2 2" xfId="41583" xr:uid="{9C255256-8714-49EB-BFF9-71432A3566BB}"/>
    <cellStyle name="Normal 4 9 2 2 3 3" xfId="33993" xr:uid="{995F94EF-7138-4BDC-91F3-CD6EF105029F}"/>
    <cellStyle name="Normal 4 9 2 2 4" xfId="14647" xr:uid="{00000000-0005-0000-0000-0000A8350000}"/>
    <cellStyle name="Normal 4 9 2 3" xfId="14648" xr:uid="{00000000-0005-0000-0000-0000A9350000}"/>
    <cellStyle name="Normal 4 9 2 4" xfId="14649" xr:uid="{00000000-0005-0000-0000-0000AA350000}"/>
    <cellStyle name="Normal 4 9 2 4 2" xfId="26621" xr:uid="{17F2991D-F098-4243-83A9-5002154C2CF4}"/>
    <cellStyle name="Normal 4 9 2 4 2 2" xfId="41584" xr:uid="{ADE6C45F-0F83-4035-A390-214B191F767E}"/>
    <cellStyle name="Normal 4 9 2 4 3" xfId="33994" xr:uid="{D317B0CC-A1C6-44F2-8D39-9E14371D5405}"/>
    <cellStyle name="Normal 4 9 2 5" xfId="14650" xr:uid="{00000000-0005-0000-0000-0000AB350000}"/>
    <cellStyle name="Normal 4 9 2 5 2" xfId="26622" xr:uid="{F11B2697-A1AF-4379-B175-7590D5B8FD0A}"/>
    <cellStyle name="Normal 4 9 2 5 2 2" xfId="41585" xr:uid="{B276F735-DE69-474B-BC24-B16A5325975D}"/>
    <cellStyle name="Normal 4 9 2 5 3" xfId="33995" xr:uid="{F839077E-F606-42FE-A3ED-23D6B670DA8D}"/>
    <cellStyle name="Normal 4 9 2 6" xfId="14651" xr:uid="{00000000-0005-0000-0000-0000AC350000}"/>
    <cellStyle name="Normal 4 9 3" xfId="14652" xr:uid="{00000000-0005-0000-0000-0000AD350000}"/>
    <cellStyle name="Normal 4 9 3 2" xfId="14653" xr:uid="{00000000-0005-0000-0000-0000AE350000}"/>
    <cellStyle name="Normal 4 9 3 2 2" xfId="14654" xr:uid="{00000000-0005-0000-0000-0000AF350000}"/>
    <cellStyle name="Normal 4 9 3 2 3" xfId="14655" xr:uid="{00000000-0005-0000-0000-0000B0350000}"/>
    <cellStyle name="Normal 4 9 3 3" xfId="14656" xr:uid="{00000000-0005-0000-0000-0000B1350000}"/>
    <cellStyle name="Normal 4 9 3 4" xfId="14657" xr:uid="{00000000-0005-0000-0000-0000B2350000}"/>
    <cellStyle name="Normal 4 9 3 4 2" xfId="26623" xr:uid="{12123E3B-869D-463A-BA04-27C6B479D951}"/>
    <cellStyle name="Normal 4 9 3 4 2 2" xfId="41586" xr:uid="{2207B886-27D5-4087-9327-8B8A75EE3953}"/>
    <cellStyle name="Normal 4 9 3 4 3" xfId="33996" xr:uid="{9FED8996-071C-4366-BF5B-3AF2C2BB480A}"/>
    <cellStyle name="Normal 4 9 3 5" xfId="14658" xr:uid="{00000000-0005-0000-0000-0000B3350000}"/>
    <cellStyle name="Normal 4 9 3 5 2" xfId="26624" xr:uid="{BE30812E-78A6-4552-97D1-DD26CAF80AC9}"/>
    <cellStyle name="Normal 4 9 3 5 2 2" xfId="41587" xr:uid="{12A550BD-E1A3-412C-AF22-31E90A847106}"/>
    <cellStyle name="Normal 4 9 3 5 3" xfId="33997" xr:uid="{EAF58017-28AC-4716-AE89-A644908BE9D7}"/>
    <cellStyle name="Normal 4 9 3 6" xfId="14659" xr:uid="{00000000-0005-0000-0000-0000B4350000}"/>
    <cellStyle name="Normal 4 9 4" xfId="14660" xr:uid="{00000000-0005-0000-0000-0000B5350000}"/>
    <cellStyle name="Normal 4 9 4 2" xfId="14661" xr:uid="{00000000-0005-0000-0000-0000B6350000}"/>
    <cellStyle name="Normal 4 9 4 3" xfId="14662" xr:uid="{00000000-0005-0000-0000-0000B7350000}"/>
    <cellStyle name="Normal 4 9 5" xfId="14663" xr:uid="{00000000-0005-0000-0000-0000B8350000}"/>
    <cellStyle name="Normal 4 9 5 2" xfId="14664" xr:uid="{00000000-0005-0000-0000-0000B9350000}"/>
    <cellStyle name="Normal 4 9 6" xfId="14665" xr:uid="{00000000-0005-0000-0000-0000BA350000}"/>
    <cellStyle name="Normal 4 9 6 2" xfId="26625" xr:uid="{E2BFCCB9-2A5D-4E43-A997-22E1A6F2D182}"/>
    <cellStyle name="Normal 4 9 6 2 2" xfId="41588" xr:uid="{C23655A7-1D3F-48A9-A9FD-F3B5065C4957}"/>
    <cellStyle name="Normal 4 9 6 3" xfId="33998" xr:uid="{2C823E24-71DF-45D7-BB29-F93828F9C146}"/>
    <cellStyle name="Normal 4 9 7" xfId="14666" xr:uid="{00000000-0005-0000-0000-0000BB350000}"/>
    <cellStyle name="Normal 4 9 7 2" xfId="26626" xr:uid="{F157B5D1-10F6-4319-B56D-CEC81DB31460}"/>
    <cellStyle name="Normal 4 9 7 2 2" xfId="41589" xr:uid="{8A655989-7616-48AB-A3E9-6578E1586459}"/>
    <cellStyle name="Normal 4 9 7 3" xfId="33999" xr:uid="{986A5F69-09F9-4EDC-B394-AB84C84A7775}"/>
    <cellStyle name="Normal 4 9 8" xfId="14667" xr:uid="{00000000-0005-0000-0000-0000BC350000}"/>
    <cellStyle name="Normal 4_2011 Planning Templates_Incentive 3-14-2011 (2)" xfId="2467" xr:uid="{00000000-0005-0000-0000-000061090000}"/>
    <cellStyle name="Normal 40" xfId="2969" xr:uid="{00000000-0005-0000-0000-000062090000}"/>
    <cellStyle name="Normal 40 2" xfId="14668" xr:uid="{00000000-0005-0000-0000-0000BF350000}"/>
    <cellStyle name="Normal 40 3" xfId="14669" xr:uid="{00000000-0005-0000-0000-0000C0350000}"/>
    <cellStyle name="Normal 40 4" xfId="14670" xr:uid="{00000000-0005-0000-0000-0000C1350000}"/>
    <cellStyle name="Normal 40 5" xfId="14671" xr:uid="{00000000-0005-0000-0000-0000C2350000}"/>
    <cellStyle name="Normal 40 6" xfId="5348" xr:uid="{00000000-0005-0000-0000-0000BE350000}"/>
    <cellStyle name="Normal 40 7" xfId="20922" xr:uid="{E44FFE98-CC6F-475A-A007-28BBAFE59B48}"/>
    <cellStyle name="Normal 40 7 2" xfId="35898" xr:uid="{8BCDABCA-A7A4-4809-8224-D2D2C16D26FF}"/>
    <cellStyle name="Normal 40 8" xfId="28294" xr:uid="{EEB917C0-C65F-49AD-92F4-0D067BA6645C}"/>
    <cellStyle name="Normal 41" xfId="2968" xr:uid="{00000000-0005-0000-0000-000063090000}"/>
    <cellStyle name="Normal 41 2" xfId="14672" xr:uid="{00000000-0005-0000-0000-0000C4350000}"/>
    <cellStyle name="Normal 41 2 2" xfId="14673" xr:uid="{00000000-0005-0000-0000-0000C5350000}"/>
    <cellStyle name="Normal 41 2 2 2" xfId="14674" xr:uid="{00000000-0005-0000-0000-0000C6350000}"/>
    <cellStyle name="Normal 41 2 3" xfId="14675" xr:uid="{00000000-0005-0000-0000-0000C7350000}"/>
    <cellStyle name="Normal 41 3" xfId="34" xr:uid="{00000000-0005-0000-0000-000026000000}"/>
    <cellStyle name="Normal 41 3 2" xfId="136" xr:uid="{00000000-0005-0000-0000-000026000000}"/>
    <cellStyle name="Normal 41 3 2 2" xfId="20680" xr:uid="{495FA636-1408-4A01-947F-B96CFC934163}"/>
    <cellStyle name="Normal 41 3 2 2 2" xfId="35681" xr:uid="{C4C8EFDF-22A7-4AA8-86C3-1063555759F2}"/>
    <cellStyle name="Normal 41 3 2 3" xfId="27984" xr:uid="{5CF8CCA4-B9BA-4968-879C-DCCB529CD264}"/>
    <cellStyle name="Normal 41 3 3" xfId="14676" xr:uid="{00000000-0005-0000-0000-0000C8350000}"/>
    <cellStyle name="Normal 41 3 4" xfId="20610" xr:uid="{37AC8F17-6E19-4AA0-AE8B-61A616F9D86E}"/>
    <cellStyle name="Normal 41 3 4 2" xfId="35611" xr:uid="{C617B7B1-B62D-4627-9D5A-745E4E9604A7}"/>
    <cellStyle name="Normal 41 3 5" xfId="27914" xr:uid="{8DA24B64-609F-4896-AC63-7E3B945B8266}"/>
    <cellStyle name="Normal 41 4" xfId="14677" xr:uid="{00000000-0005-0000-0000-0000C9350000}"/>
    <cellStyle name="Normal 41 5" xfId="14678" xr:uid="{00000000-0005-0000-0000-0000CA350000}"/>
    <cellStyle name="Normal 41 6" xfId="14679" xr:uid="{00000000-0005-0000-0000-0000CB350000}"/>
    <cellStyle name="Normal 41 7" xfId="5347" xr:uid="{00000000-0005-0000-0000-0000C3350000}"/>
    <cellStyle name="Normal 41 8" xfId="20921" xr:uid="{D6E24B68-3E8F-4185-9126-B658CAAAFAB7}"/>
    <cellStyle name="Normal 41 8 2" xfId="35897" xr:uid="{01DE5243-81E8-4EE9-A154-D2291E2064AB}"/>
    <cellStyle name="Normal 41 9" xfId="28293" xr:uid="{982A4643-ABDB-4720-824E-0347834B5222}"/>
    <cellStyle name="Normal 42" xfId="2965" xr:uid="{00000000-0005-0000-0000-000064090000}"/>
    <cellStyle name="Normal 42 2" xfId="14680" xr:uid="{00000000-0005-0000-0000-0000CD350000}"/>
    <cellStyle name="Normal 42 2 2" xfId="14681" xr:uid="{00000000-0005-0000-0000-0000CE350000}"/>
    <cellStyle name="Normal 42 2 2 2" xfId="14682" xr:uid="{00000000-0005-0000-0000-0000CF350000}"/>
    <cellStyle name="Normal 42 2 3" xfId="14683" xr:uid="{00000000-0005-0000-0000-0000D0350000}"/>
    <cellStyle name="Normal 42 3" xfId="35" xr:uid="{00000000-0005-0000-0000-000027000000}"/>
    <cellStyle name="Normal 42 3 2" xfId="137" xr:uid="{00000000-0005-0000-0000-000027000000}"/>
    <cellStyle name="Normal 42 3 2 2" xfId="20681" xr:uid="{F00DACFE-AAB4-48CB-975D-CA47AD54EE23}"/>
    <cellStyle name="Normal 42 3 2 2 2" xfId="35682" xr:uid="{C1FFFE37-6398-47A3-8151-CF98AB0F1997}"/>
    <cellStyle name="Normal 42 3 2 3" xfId="27985" xr:uid="{CEBE9D99-F56B-4E10-BFB6-932EBCE2E652}"/>
    <cellStyle name="Normal 42 3 3" xfId="14684" xr:uid="{00000000-0005-0000-0000-0000D1350000}"/>
    <cellStyle name="Normal 42 3 4" xfId="20611" xr:uid="{4057044E-3240-40F1-8361-19C938B2D372}"/>
    <cellStyle name="Normal 42 3 4 2" xfId="35612" xr:uid="{0444569F-3A9C-4F5D-94B3-C6E7FCD556EA}"/>
    <cellStyle name="Normal 42 3 5" xfId="27915" xr:uid="{202C5809-E1CE-4769-B304-76FAEA48EDDF}"/>
    <cellStyle name="Normal 42 4" xfId="14685" xr:uid="{00000000-0005-0000-0000-0000D2350000}"/>
    <cellStyle name="Normal 42 5" xfId="14686" xr:uid="{00000000-0005-0000-0000-0000D3350000}"/>
    <cellStyle name="Normal 42 6" xfId="14687" xr:uid="{00000000-0005-0000-0000-0000D4350000}"/>
    <cellStyle name="Normal 42 7" xfId="5346" xr:uid="{00000000-0005-0000-0000-0000CC350000}"/>
    <cellStyle name="Normal 42 8" xfId="20918" xr:uid="{681CDCB1-DA56-4BFE-96D8-09A8C33DCFF9}"/>
    <cellStyle name="Normal 42 8 2" xfId="35894" xr:uid="{C396ECFC-6FCC-4A70-94E3-A18EDB7F718E}"/>
    <cellStyle name="Normal 42 9" xfId="28290" xr:uid="{D746857C-DBA8-47B2-A738-887DA83670DA}"/>
    <cellStyle name="Normal 43" xfId="2962" xr:uid="{00000000-0005-0000-0000-000065090000}"/>
    <cellStyle name="Normal 43 2" xfId="14688" xr:uid="{00000000-0005-0000-0000-0000D6350000}"/>
    <cellStyle name="Normal 43 3" xfId="36" xr:uid="{00000000-0005-0000-0000-000028000000}"/>
    <cellStyle name="Normal 43 3 2" xfId="138" xr:uid="{00000000-0005-0000-0000-000028000000}"/>
    <cellStyle name="Normal 43 3 2 2" xfId="20682" xr:uid="{A8B3322D-71A4-49A7-B508-AEA59C412B98}"/>
    <cellStyle name="Normal 43 3 2 2 2" xfId="35683" xr:uid="{CACE15BF-5398-4975-BED9-5E363F3801F5}"/>
    <cellStyle name="Normal 43 3 2 3" xfId="27986" xr:uid="{4AFD9673-1B81-4713-937C-08E44CB83857}"/>
    <cellStyle name="Normal 43 3 3" xfId="14689" xr:uid="{00000000-0005-0000-0000-0000D7350000}"/>
    <cellStyle name="Normal 43 3 4" xfId="20612" xr:uid="{870E9D70-05AC-4E1D-A688-FBF2D1977475}"/>
    <cellStyle name="Normal 43 3 4 2" xfId="35613" xr:uid="{3781CB16-CE80-4C0E-A20F-4691A2D901A7}"/>
    <cellStyle name="Normal 43 3 5" xfId="27916" xr:uid="{A92728D3-2608-4716-A259-FA1CB6B2DE97}"/>
    <cellStyle name="Normal 43 4" xfId="14690" xr:uid="{00000000-0005-0000-0000-0000D8350000}"/>
    <cellStyle name="Normal 43 5" xfId="5345" xr:uid="{00000000-0005-0000-0000-0000D5350000}"/>
    <cellStyle name="Normal 43 6" xfId="20915" xr:uid="{E079F5CD-C889-4DB8-9B81-5DE2CFE13112}"/>
    <cellStyle name="Normal 43 6 2" xfId="35891" xr:uid="{CF107DA1-F218-482D-8AC0-08848D078C02}"/>
    <cellStyle name="Normal 43 7" xfId="28287" xr:uid="{33442829-5D06-4E4B-A769-7877A9C148FF}"/>
    <cellStyle name="Normal 44" xfId="2959" xr:uid="{00000000-0005-0000-0000-000066090000}"/>
    <cellStyle name="Normal 44 2" xfId="14691" xr:uid="{00000000-0005-0000-0000-0000DA350000}"/>
    <cellStyle name="Normal 44 3" xfId="37" xr:uid="{00000000-0005-0000-0000-000029000000}"/>
    <cellStyle name="Normal 44 3 2" xfId="139" xr:uid="{00000000-0005-0000-0000-000029000000}"/>
    <cellStyle name="Normal 44 3 2 2" xfId="20683" xr:uid="{77370ABC-6E70-49AC-A95E-33E941C26174}"/>
    <cellStyle name="Normal 44 3 2 2 2" xfId="35684" xr:uid="{F79862BE-B1DB-44E4-B1F7-8DB93F5B5219}"/>
    <cellStyle name="Normal 44 3 2 3" xfId="27987" xr:uid="{5500430E-07E6-42DD-B1C5-142492472876}"/>
    <cellStyle name="Normal 44 3 3" xfId="14692" xr:uid="{00000000-0005-0000-0000-0000DB350000}"/>
    <cellStyle name="Normal 44 3 4" xfId="20613" xr:uid="{4A5ACB82-3CB7-442C-8CC8-512A9533143B}"/>
    <cellStyle name="Normal 44 3 4 2" xfId="35614" xr:uid="{2079112A-C94E-4ED3-A344-4CEB7CFC157D}"/>
    <cellStyle name="Normal 44 3 5" xfId="27917" xr:uid="{0F713363-CA0D-49A5-9957-976AE83AC62F}"/>
    <cellStyle name="Normal 44 4" xfId="14693" xr:uid="{00000000-0005-0000-0000-0000DC350000}"/>
    <cellStyle name="Normal 44 5" xfId="5344" xr:uid="{00000000-0005-0000-0000-0000D9350000}"/>
    <cellStyle name="Normal 44 6" xfId="20912" xr:uid="{BC651C1F-5585-4510-89B9-4F5B45806FAB}"/>
    <cellStyle name="Normal 44 6 2" xfId="35888" xr:uid="{5C9A8D46-DE5A-4C63-96C9-12FB4EB10488}"/>
    <cellStyle name="Normal 44 7" xfId="28284" xr:uid="{851ABB57-8697-4CCC-B5E4-71B29B1F9E2D}"/>
    <cellStyle name="Normal 45" xfId="2956" xr:uid="{00000000-0005-0000-0000-000067090000}"/>
    <cellStyle name="Normal 45 2" xfId="14694" xr:uid="{00000000-0005-0000-0000-0000DE350000}"/>
    <cellStyle name="Normal 45 3" xfId="14695" xr:uid="{00000000-0005-0000-0000-0000DF350000}"/>
    <cellStyle name="Normal 45 4" xfId="14696" xr:uid="{00000000-0005-0000-0000-0000E0350000}"/>
    <cellStyle name="Normal 45 5" xfId="5343" xr:uid="{00000000-0005-0000-0000-0000DD350000}"/>
    <cellStyle name="Normal 45 6" xfId="20909" xr:uid="{073A3F2E-A368-4E6E-A9B8-37FD8129E3FF}"/>
    <cellStyle name="Normal 45 6 2" xfId="35885" xr:uid="{08EA4D00-0BCB-4E96-B254-E79FA8125C0D}"/>
    <cellStyle name="Normal 45 7" xfId="28281" xr:uid="{C1353805-F881-4C78-AC1F-7DFF288A6F29}"/>
    <cellStyle name="Normal 46" xfId="2953" xr:uid="{00000000-0005-0000-0000-000068090000}"/>
    <cellStyle name="Normal 46 2" xfId="14697" xr:uid="{00000000-0005-0000-0000-0000E2350000}"/>
    <cellStyle name="Normal 46 2 2" xfId="14698" xr:uid="{00000000-0005-0000-0000-0000E3350000}"/>
    <cellStyle name="Normal 46 2 2 2" xfId="14699" xr:uid="{00000000-0005-0000-0000-0000E4350000}"/>
    <cellStyle name="Normal 46 2 3" xfId="14700" xr:uid="{00000000-0005-0000-0000-0000E5350000}"/>
    <cellStyle name="Normal 46 3" xfId="38" xr:uid="{00000000-0005-0000-0000-00002A000000}"/>
    <cellStyle name="Normal 46 3 2" xfId="140" xr:uid="{00000000-0005-0000-0000-00002A000000}"/>
    <cellStyle name="Normal 46 3 2 2" xfId="20684" xr:uid="{7746F05F-DE2B-4F89-A354-74C568BAE534}"/>
    <cellStyle name="Normal 46 3 2 2 2" xfId="35685" xr:uid="{B4763A2A-E344-4337-B3D8-9466BFE289F4}"/>
    <cellStyle name="Normal 46 3 2 3" xfId="27988" xr:uid="{B78368A5-17D1-4890-8E4C-4FE32BB38770}"/>
    <cellStyle name="Normal 46 3 3" xfId="14701" xr:uid="{00000000-0005-0000-0000-0000E6350000}"/>
    <cellStyle name="Normal 46 3 4" xfId="20614" xr:uid="{12CA9EA6-65FE-4C51-9F52-511ED3C97E15}"/>
    <cellStyle name="Normal 46 3 4 2" xfId="35615" xr:uid="{6D4279DF-5650-41D9-8C8D-EA0F38E7B1C3}"/>
    <cellStyle name="Normal 46 3 5" xfId="27918" xr:uid="{7D8B2EED-8DB8-48E6-A593-647BE424CEA7}"/>
    <cellStyle name="Normal 46 4" xfId="14702" xr:uid="{00000000-0005-0000-0000-0000E7350000}"/>
    <cellStyle name="Normal 46 5" xfId="14703" xr:uid="{00000000-0005-0000-0000-0000E8350000}"/>
    <cellStyle name="Normal 46 6" xfId="14704" xr:uid="{00000000-0005-0000-0000-0000E9350000}"/>
    <cellStyle name="Normal 46 7" xfId="5342" xr:uid="{00000000-0005-0000-0000-0000E1350000}"/>
    <cellStyle name="Normal 46 8" xfId="20906" xr:uid="{51984701-5817-47A5-A914-FB51569F9182}"/>
    <cellStyle name="Normal 46 8 2" xfId="35882" xr:uid="{EF7B4860-8363-43FF-8E03-1E801CF01812}"/>
    <cellStyle name="Normal 46 9" xfId="28278" xr:uid="{3380E6AF-A823-4377-ADBB-FCA012B9AA5F}"/>
    <cellStyle name="Normal 47" xfId="2468" xr:uid="{00000000-0005-0000-0000-000069090000}"/>
    <cellStyle name="Normal 47 2" xfId="14705" xr:uid="{00000000-0005-0000-0000-0000EB350000}"/>
    <cellStyle name="Normal 47 2 2" xfId="14706" xr:uid="{00000000-0005-0000-0000-0000EC350000}"/>
    <cellStyle name="Normal 47 2 2 2" xfId="14707" xr:uid="{00000000-0005-0000-0000-0000ED350000}"/>
    <cellStyle name="Normal 47 2 2 2 2" xfId="14708" xr:uid="{00000000-0005-0000-0000-0000EE350000}"/>
    <cellStyle name="Normal 47 2 2 2 3" xfId="14709" xr:uid="{00000000-0005-0000-0000-0000EF350000}"/>
    <cellStyle name="Normal 47 2 2 3" xfId="14710" xr:uid="{00000000-0005-0000-0000-0000F0350000}"/>
    <cellStyle name="Normal 47 2 2 3 2" xfId="14711" xr:uid="{00000000-0005-0000-0000-0000F1350000}"/>
    <cellStyle name="Normal 47 2 2 3 3" xfId="26627" xr:uid="{8171E2EE-726C-4B4E-9351-F5717EE284FC}"/>
    <cellStyle name="Normal 47 2 2 3 3 2" xfId="41590" xr:uid="{D4C77720-7A82-4D7C-89BC-EE8F211164EC}"/>
    <cellStyle name="Normal 47 2 2 3 4" xfId="34000" xr:uid="{0C739AF6-9B22-49E2-B8A7-53C875E041E0}"/>
    <cellStyle name="Normal 47 2 2 4" xfId="14712" xr:uid="{00000000-0005-0000-0000-0000F2350000}"/>
    <cellStyle name="Normal 47 2 3" xfId="14713" xr:uid="{00000000-0005-0000-0000-0000F3350000}"/>
    <cellStyle name="Normal 47 2 3 2" xfId="14714" xr:uid="{00000000-0005-0000-0000-0000F4350000}"/>
    <cellStyle name="Normal 47 2 3 2 2" xfId="14715" xr:uid="{00000000-0005-0000-0000-0000F5350000}"/>
    <cellStyle name="Normal 47 2 3 2 3" xfId="14716" xr:uid="{00000000-0005-0000-0000-0000F6350000}"/>
    <cellStyle name="Normal 47 2 3 3" xfId="14717" xr:uid="{00000000-0005-0000-0000-0000F7350000}"/>
    <cellStyle name="Normal 47 2 3 3 2" xfId="14718" xr:uid="{00000000-0005-0000-0000-0000F8350000}"/>
    <cellStyle name="Normal 47 2 3 3 3" xfId="26628" xr:uid="{9535FDBF-9EFC-45E9-9CC4-78FA426D8817}"/>
    <cellStyle name="Normal 47 2 3 3 3 2" xfId="41591" xr:uid="{B0EB5C02-806E-4DA8-BE3C-E859E2E53D5E}"/>
    <cellStyle name="Normal 47 2 3 3 4" xfId="34001" xr:uid="{04FEA4C7-878A-402F-8DCC-834CECC00B04}"/>
    <cellStyle name="Normal 47 2 3 4" xfId="14719" xr:uid="{00000000-0005-0000-0000-0000F9350000}"/>
    <cellStyle name="Normal 47 2 4" xfId="14720" xr:uid="{00000000-0005-0000-0000-0000FA350000}"/>
    <cellStyle name="Normal 47 2 4 2" xfId="14721" xr:uid="{00000000-0005-0000-0000-0000FB350000}"/>
    <cellStyle name="Normal 47 2 4 3" xfId="14722" xr:uid="{00000000-0005-0000-0000-0000FC350000}"/>
    <cellStyle name="Normal 47 2 5" xfId="14723" xr:uid="{00000000-0005-0000-0000-0000FD350000}"/>
    <cellStyle name="Normal 47 2 6" xfId="14724" xr:uid="{00000000-0005-0000-0000-0000FE350000}"/>
    <cellStyle name="Normal 47 2 6 2" xfId="26629" xr:uid="{920F97EF-14A4-4286-BEA4-CDC555906E4D}"/>
    <cellStyle name="Normal 47 2 6 2 2" xfId="41592" xr:uid="{98E2EB4E-3B82-41EC-9840-A1048390BEAA}"/>
    <cellStyle name="Normal 47 2 6 3" xfId="34002" xr:uid="{0158AC9F-75ED-44EF-AB72-82A0DFE21E3B}"/>
    <cellStyle name="Normal 47 2 7" xfId="14725" xr:uid="{00000000-0005-0000-0000-0000FF350000}"/>
    <cellStyle name="Normal 47 2 8" xfId="14726" xr:uid="{00000000-0005-0000-0000-000000360000}"/>
    <cellStyle name="Normal 47 3" xfId="14727" xr:uid="{00000000-0005-0000-0000-000001360000}"/>
    <cellStyle name="Normal 47 3 2" xfId="14728" xr:uid="{00000000-0005-0000-0000-000002360000}"/>
    <cellStyle name="Normal 47 3 3" xfId="26630" xr:uid="{C1A7DEDC-2B04-4DD9-A21F-0821C432650C}"/>
    <cellStyle name="Normal 47 3 3 2" xfId="41593" xr:uid="{C0F3D117-317C-4D82-A071-0F63A4E01D6D}"/>
    <cellStyle name="Normal 47 3 4" xfId="34003" xr:uid="{F8D97915-99BA-4BF0-9C53-CD393EA6467B}"/>
    <cellStyle name="Normal 47 4" xfId="14729" xr:uid="{00000000-0005-0000-0000-000003360000}"/>
    <cellStyle name="Normal 47 5" xfId="14730" xr:uid="{00000000-0005-0000-0000-000004360000}"/>
    <cellStyle name="Normal 47 5 2" xfId="26631" xr:uid="{9A30F85A-1FDA-461C-AD23-B499257904CA}"/>
    <cellStyle name="Normal 47 5 2 2" xfId="41594" xr:uid="{1B531F03-42CC-40D1-8FF3-F9E711CEB8C6}"/>
    <cellStyle name="Normal 47 5 3" xfId="34004" xr:uid="{3573896C-98BE-4A86-8726-2BD234F54CE7}"/>
    <cellStyle name="Normal 47 6" xfId="14731" xr:uid="{00000000-0005-0000-0000-000005360000}"/>
    <cellStyle name="Normal 47 7" xfId="14732" xr:uid="{00000000-0005-0000-0000-000006360000}"/>
    <cellStyle name="Normal 47 8" xfId="5341" xr:uid="{00000000-0005-0000-0000-0000EA350000}"/>
    <cellStyle name="Normal 47 8 2" xfId="23176" xr:uid="{C1B27B0C-8CA5-4D64-94C2-54D5CC09E583}"/>
    <cellStyle name="Normal 47 8 2 2" xfId="38149" xr:uid="{D3311DEE-0598-43F4-8126-FAF0DB5C7170}"/>
    <cellStyle name="Normal 47 8 3" xfId="30546" xr:uid="{F454EA36-9EA3-4166-91B9-49B9DE2235D3}"/>
    <cellStyle name="Normal 48" xfId="2950" xr:uid="{00000000-0005-0000-0000-00006A090000}"/>
    <cellStyle name="Normal 48 2" xfId="14733" xr:uid="{00000000-0005-0000-0000-000008360000}"/>
    <cellStyle name="Normal 48 2 2" xfId="14734" xr:uid="{00000000-0005-0000-0000-000009360000}"/>
    <cellStyle name="Normal 48 2 3" xfId="14735" xr:uid="{00000000-0005-0000-0000-00000A360000}"/>
    <cellStyle name="Normal 48 2 4" xfId="14736" xr:uid="{00000000-0005-0000-0000-00000B360000}"/>
    <cellStyle name="Normal 48 2 4 2" xfId="26632" xr:uid="{E95E906F-6022-4F67-9520-BC8F2C3F6423}"/>
    <cellStyle name="Normal 48 2 4 2 2" xfId="41595" xr:uid="{CC803044-1253-493C-A753-A54D0DE285FC}"/>
    <cellStyle name="Normal 48 2 4 3" xfId="34005" xr:uid="{33BEB9D1-CFF9-41AA-85DF-2D09C4E71BEB}"/>
    <cellStyle name="Normal 48 2 5" xfId="14737" xr:uid="{00000000-0005-0000-0000-00000C360000}"/>
    <cellStyle name="Normal 48 3" xfId="14738" xr:uid="{00000000-0005-0000-0000-00000D360000}"/>
    <cellStyle name="Normal 48 4" xfId="14739" xr:uid="{00000000-0005-0000-0000-00000E360000}"/>
    <cellStyle name="Normal 48 4 2" xfId="26633" xr:uid="{8D8DF7BC-9ADF-4DC2-A8D9-EF7BAAF398BB}"/>
    <cellStyle name="Normal 48 4 2 2" xfId="41596" xr:uid="{B49BC3B1-8FB7-4AD3-8324-25A274DE4756}"/>
    <cellStyle name="Normal 48 4 3" xfId="34006" xr:uid="{BBDBBA7D-A478-4E11-AF4B-7C890E1B6591}"/>
    <cellStyle name="Normal 48 5" xfId="14740" xr:uid="{00000000-0005-0000-0000-00000F360000}"/>
    <cellStyle name="Normal 48 6" xfId="14741" xr:uid="{00000000-0005-0000-0000-000010360000}"/>
    <cellStyle name="Normal 48 7" xfId="14742" xr:uid="{00000000-0005-0000-0000-000011360000}"/>
    <cellStyle name="Normal 48 8" xfId="20903" xr:uid="{2FE84942-2483-4897-95A6-DE849B1172DD}"/>
    <cellStyle name="Normal 48 8 2" xfId="35879" xr:uid="{D4DC7DB3-2B83-4F6F-859A-86674677C9E9}"/>
    <cellStyle name="Normal 48 9" xfId="28275" xr:uid="{81B84431-699B-4202-B0DA-EDCF741B05A3}"/>
    <cellStyle name="Normal 49" xfId="5340" xr:uid="{00000000-0005-0000-0000-000012360000}"/>
    <cellStyle name="Normal 49 2" xfId="14743" xr:uid="{00000000-0005-0000-0000-000013360000}"/>
    <cellStyle name="Normal 49 3" xfId="39" xr:uid="{00000000-0005-0000-0000-00002B000000}"/>
    <cellStyle name="Normal 49 3 2" xfId="141" xr:uid="{00000000-0005-0000-0000-00002B000000}"/>
    <cellStyle name="Normal 49 3 2 2" xfId="20685" xr:uid="{6632D383-A4AB-40E5-BB81-2D4C9B1F71DF}"/>
    <cellStyle name="Normal 49 3 2 2 2" xfId="35686" xr:uid="{609C06E4-87F4-4240-8B34-DEEA665CE2EF}"/>
    <cellStyle name="Normal 49 3 2 3" xfId="27989" xr:uid="{FDB062A4-FA9A-401A-AFDC-73C34275B38D}"/>
    <cellStyle name="Normal 49 3 3" xfId="14744" xr:uid="{00000000-0005-0000-0000-000014360000}"/>
    <cellStyle name="Normal 49 3 4" xfId="20615" xr:uid="{BBEEB656-27B2-4E33-8DF9-4ECDD7E78A55}"/>
    <cellStyle name="Normal 49 3 4 2" xfId="35616" xr:uid="{8EE5C037-3E90-4956-B1E0-EF8C99322B83}"/>
    <cellStyle name="Normal 49 3 5" xfId="27919" xr:uid="{E78A7235-0336-4B02-8D9E-1F4A9D4EF262}"/>
    <cellStyle name="Normal 49 4" xfId="14745" xr:uid="{00000000-0005-0000-0000-000015360000}"/>
    <cellStyle name="Normal 5" xfId="2469" xr:uid="{00000000-0005-0000-0000-00006B090000}"/>
    <cellStyle name="Normal 5 10" xfId="2470" xr:uid="{00000000-0005-0000-0000-00006C090000}"/>
    <cellStyle name="Normal 5 10 2" xfId="14746" xr:uid="{00000000-0005-0000-0000-000018360000}"/>
    <cellStyle name="Normal 5 10 2 2" xfId="14747" xr:uid="{00000000-0005-0000-0000-000019360000}"/>
    <cellStyle name="Normal 5 10 2 2 2" xfId="14748" xr:uid="{00000000-0005-0000-0000-00001A360000}"/>
    <cellStyle name="Normal 5 10 2 2 2 2" xfId="14749" xr:uid="{00000000-0005-0000-0000-00001B360000}"/>
    <cellStyle name="Normal 5 10 2 2 2 3" xfId="14750" xr:uid="{00000000-0005-0000-0000-00001C360000}"/>
    <cellStyle name="Normal 5 10 2 2 3" xfId="14751" xr:uid="{00000000-0005-0000-0000-00001D360000}"/>
    <cellStyle name="Normal 5 10 2 2 3 2" xfId="14752" xr:uid="{00000000-0005-0000-0000-00001E360000}"/>
    <cellStyle name="Normal 5 10 2 2 3 3" xfId="26634" xr:uid="{D37BE0AE-D028-4F5F-BAA0-C11826821EF5}"/>
    <cellStyle name="Normal 5 10 2 2 3 3 2" xfId="41597" xr:uid="{EDD1D30B-5571-4C47-A36B-B82486C16841}"/>
    <cellStyle name="Normal 5 10 2 2 3 4" xfId="34007" xr:uid="{09E16AE8-1DF6-4B67-AEF8-CBAF115AA165}"/>
    <cellStyle name="Normal 5 10 2 2 4" xfId="14753" xr:uid="{00000000-0005-0000-0000-00001F360000}"/>
    <cellStyle name="Normal 5 10 2 3" xfId="14754" xr:uid="{00000000-0005-0000-0000-000020360000}"/>
    <cellStyle name="Normal 5 10 2 3 2" xfId="14755" xr:uid="{00000000-0005-0000-0000-000021360000}"/>
    <cellStyle name="Normal 5 10 2 3 3" xfId="14756" xr:uid="{00000000-0005-0000-0000-000022360000}"/>
    <cellStyle name="Normal 5 10 2 4" xfId="14757" xr:uid="{00000000-0005-0000-0000-000023360000}"/>
    <cellStyle name="Normal 5 10 2 4 2" xfId="14758" xr:uid="{00000000-0005-0000-0000-000024360000}"/>
    <cellStyle name="Normal 5 10 2 4 3" xfId="26635" xr:uid="{849B155C-7042-44AB-8A30-8B8059864CC1}"/>
    <cellStyle name="Normal 5 10 2 4 3 2" xfId="41598" xr:uid="{C34B6FD6-22ED-4957-B816-D7288693CAF5}"/>
    <cellStyle name="Normal 5 10 2 4 4" xfId="34008" xr:uid="{E2914969-AACE-479C-9E47-916B31911B00}"/>
    <cellStyle name="Normal 5 10 2 5" xfId="14759" xr:uid="{00000000-0005-0000-0000-000025360000}"/>
    <cellStyle name="Normal 5 10 3" xfId="14760" xr:uid="{00000000-0005-0000-0000-000026360000}"/>
    <cellStyle name="Normal 5 10 3 2" xfId="14761" xr:uid="{00000000-0005-0000-0000-000027360000}"/>
    <cellStyle name="Normal 5 10 3 2 2" xfId="14762" xr:uid="{00000000-0005-0000-0000-000028360000}"/>
    <cellStyle name="Normal 5 10 3 2 3" xfId="14763" xr:uid="{00000000-0005-0000-0000-000029360000}"/>
    <cellStyle name="Normal 5 10 3 3" xfId="14764" xr:uid="{00000000-0005-0000-0000-00002A360000}"/>
    <cellStyle name="Normal 5 10 3 3 2" xfId="14765" xr:uid="{00000000-0005-0000-0000-00002B360000}"/>
    <cellStyle name="Normal 5 10 3 3 3" xfId="26636" xr:uid="{7D3A0212-C9C0-4546-8367-505290A2ED9B}"/>
    <cellStyle name="Normal 5 10 3 3 3 2" xfId="41599" xr:uid="{85998C02-2254-481B-A436-2B5AE81AFBD8}"/>
    <cellStyle name="Normal 5 10 3 3 4" xfId="34009" xr:uid="{568884DD-D288-4376-9C52-796AA650CD29}"/>
    <cellStyle name="Normal 5 10 3 4" xfId="14766" xr:uid="{00000000-0005-0000-0000-00002C360000}"/>
    <cellStyle name="Normal 5 10 4" xfId="14767" xr:uid="{00000000-0005-0000-0000-00002D360000}"/>
    <cellStyle name="Normal 5 10 5" xfId="14768" xr:uid="{00000000-0005-0000-0000-00002E360000}"/>
    <cellStyle name="Normal 5 11" xfId="2471" xr:uid="{00000000-0005-0000-0000-00006D090000}"/>
    <cellStyle name="Normal 5 11 2" xfId="14769" xr:uid="{00000000-0005-0000-0000-000030360000}"/>
    <cellStyle name="Normal 5 11 3" xfId="14770" xr:uid="{00000000-0005-0000-0000-000031360000}"/>
    <cellStyle name="Normal 5 12" xfId="2472" xr:uid="{00000000-0005-0000-0000-00006E090000}"/>
    <cellStyle name="Normal 5 12 2" xfId="14771" xr:uid="{00000000-0005-0000-0000-000033360000}"/>
    <cellStyle name="Normal 5 12 3" xfId="14772" xr:uid="{00000000-0005-0000-0000-000034360000}"/>
    <cellStyle name="Normal 5 13" xfId="2473" xr:uid="{00000000-0005-0000-0000-00006F090000}"/>
    <cellStyle name="Normal 5 13 2" xfId="14773" xr:uid="{00000000-0005-0000-0000-000036360000}"/>
    <cellStyle name="Normal 5 13 3" xfId="14774" xr:uid="{00000000-0005-0000-0000-000037360000}"/>
    <cellStyle name="Normal 5 14" xfId="2474" xr:uid="{00000000-0005-0000-0000-000070090000}"/>
    <cellStyle name="Normal 5 14 2" xfId="14775" xr:uid="{00000000-0005-0000-0000-000039360000}"/>
    <cellStyle name="Normal 5 14 3" xfId="14776" xr:uid="{00000000-0005-0000-0000-00003A360000}"/>
    <cellStyle name="Normal 5 15" xfId="2475" xr:uid="{00000000-0005-0000-0000-000071090000}"/>
    <cellStyle name="Normal 5 15 2" xfId="14777" xr:uid="{00000000-0005-0000-0000-00003C360000}"/>
    <cellStyle name="Normal 5 15 3" xfId="14778" xr:uid="{00000000-0005-0000-0000-00003D360000}"/>
    <cellStyle name="Normal 5 16" xfId="2476" xr:uid="{00000000-0005-0000-0000-000072090000}"/>
    <cellStyle name="Normal 5 16 2" xfId="14779" xr:uid="{00000000-0005-0000-0000-00003F360000}"/>
    <cellStyle name="Normal 5 16 3" xfId="14780" xr:uid="{00000000-0005-0000-0000-000040360000}"/>
    <cellStyle name="Normal 5 17" xfId="2477" xr:uid="{00000000-0005-0000-0000-000073090000}"/>
    <cellStyle name="Normal 5 17 2" xfId="14781" xr:uid="{00000000-0005-0000-0000-000042360000}"/>
    <cellStyle name="Normal 5 17 3" xfId="14782" xr:uid="{00000000-0005-0000-0000-000043360000}"/>
    <cellStyle name="Normal 5 18" xfId="2478" xr:uid="{00000000-0005-0000-0000-000074090000}"/>
    <cellStyle name="Normal 5 18 2" xfId="14783" xr:uid="{00000000-0005-0000-0000-000045360000}"/>
    <cellStyle name="Normal 5 18 3" xfId="14784" xr:uid="{00000000-0005-0000-0000-000046360000}"/>
    <cellStyle name="Normal 5 19" xfId="2479" xr:uid="{00000000-0005-0000-0000-000075090000}"/>
    <cellStyle name="Normal 5 19 2" xfId="14785" xr:uid="{00000000-0005-0000-0000-000048360000}"/>
    <cellStyle name="Normal 5 19 3" xfId="14786" xr:uid="{00000000-0005-0000-0000-000049360000}"/>
    <cellStyle name="Normal 5 2" xfId="2480" xr:uid="{00000000-0005-0000-0000-000076090000}"/>
    <cellStyle name="Normal 5 2 10" xfId="2481" xr:uid="{00000000-0005-0000-0000-000077090000}"/>
    <cellStyle name="Normal 5 2 10 2" xfId="14787" xr:uid="{00000000-0005-0000-0000-00004C360000}"/>
    <cellStyle name="Normal 5 2 10 3" xfId="14788" xr:uid="{00000000-0005-0000-0000-00004D360000}"/>
    <cellStyle name="Normal 5 2 11" xfId="2482" xr:uid="{00000000-0005-0000-0000-000078090000}"/>
    <cellStyle name="Normal 5 2 11 2" xfId="14789" xr:uid="{00000000-0005-0000-0000-00004F360000}"/>
    <cellStyle name="Normal 5 2 11 3" xfId="14790" xr:uid="{00000000-0005-0000-0000-000050360000}"/>
    <cellStyle name="Normal 5 2 12" xfId="2483" xr:uid="{00000000-0005-0000-0000-000079090000}"/>
    <cellStyle name="Normal 5 2 12 2" xfId="14791" xr:uid="{00000000-0005-0000-0000-000052360000}"/>
    <cellStyle name="Normal 5 2 12 3" xfId="14792" xr:uid="{00000000-0005-0000-0000-000053360000}"/>
    <cellStyle name="Normal 5 2 13" xfId="2484" xr:uid="{00000000-0005-0000-0000-00007A090000}"/>
    <cellStyle name="Normal 5 2 13 2" xfId="14793" xr:uid="{00000000-0005-0000-0000-000055360000}"/>
    <cellStyle name="Normal 5 2 13 3" xfId="14794" xr:uid="{00000000-0005-0000-0000-000056360000}"/>
    <cellStyle name="Normal 5 2 14" xfId="2485" xr:uid="{00000000-0005-0000-0000-00007B090000}"/>
    <cellStyle name="Normal 5 2 14 2" xfId="14795" xr:uid="{00000000-0005-0000-0000-000058360000}"/>
    <cellStyle name="Normal 5 2 14 3" xfId="14796" xr:uid="{00000000-0005-0000-0000-000059360000}"/>
    <cellStyle name="Normal 5 2 15" xfId="2486" xr:uid="{00000000-0005-0000-0000-00007C090000}"/>
    <cellStyle name="Normal 5 2 15 2" xfId="14797" xr:uid="{00000000-0005-0000-0000-00005B360000}"/>
    <cellStyle name="Normal 5 2 15 3" xfId="14798" xr:uid="{00000000-0005-0000-0000-00005C360000}"/>
    <cellStyle name="Normal 5 2 16" xfId="2487" xr:uid="{00000000-0005-0000-0000-00007D090000}"/>
    <cellStyle name="Normal 5 2 16 2" xfId="14799" xr:uid="{00000000-0005-0000-0000-00005E360000}"/>
    <cellStyle name="Normal 5 2 16 3" xfId="14800" xr:uid="{00000000-0005-0000-0000-00005F360000}"/>
    <cellStyle name="Normal 5 2 17" xfId="2488" xr:uid="{00000000-0005-0000-0000-00007E090000}"/>
    <cellStyle name="Normal 5 2 17 2" xfId="14801" xr:uid="{00000000-0005-0000-0000-000061360000}"/>
    <cellStyle name="Normal 5 2 17 3" xfId="14802" xr:uid="{00000000-0005-0000-0000-000062360000}"/>
    <cellStyle name="Normal 5 2 18" xfId="2489" xr:uid="{00000000-0005-0000-0000-00007F090000}"/>
    <cellStyle name="Normal 5 2 18 2" xfId="14803" xr:uid="{00000000-0005-0000-0000-000064360000}"/>
    <cellStyle name="Normal 5 2 18 3" xfId="14804" xr:uid="{00000000-0005-0000-0000-000065360000}"/>
    <cellStyle name="Normal 5 2 19" xfId="2490" xr:uid="{00000000-0005-0000-0000-000080090000}"/>
    <cellStyle name="Normal 5 2 19 2" xfId="14805" xr:uid="{00000000-0005-0000-0000-000067360000}"/>
    <cellStyle name="Normal 5 2 19 3" xfId="14806" xr:uid="{00000000-0005-0000-0000-000068360000}"/>
    <cellStyle name="Normal 5 2 2" xfId="2491" xr:uid="{00000000-0005-0000-0000-000081090000}"/>
    <cellStyle name="Normal 5 2 2 10" xfId="14807" xr:uid="{00000000-0005-0000-0000-00006A360000}"/>
    <cellStyle name="Normal 5 2 2 10 2" xfId="26637" xr:uid="{E5CCC719-2B1C-4B47-B267-C470DD1F455C}"/>
    <cellStyle name="Normal 5 2 2 10 2 2" xfId="41600" xr:uid="{A5FDB657-A6FC-4AE3-80B0-755B3C779916}"/>
    <cellStyle name="Normal 5 2 2 10 3" xfId="34010" xr:uid="{8644E961-85F4-4A0A-8844-1F0F53424435}"/>
    <cellStyle name="Normal 5 2 2 11" xfId="14808" xr:uid="{00000000-0005-0000-0000-00006B360000}"/>
    <cellStyle name="Normal 5 2 2 2" xfId="14809" xr:uid="{00000000-0005-0000-0000-00006C360000}"/>
    <cellStyle name="Normal 5 2 2 2 10" xfId="14810" xr:uid="{00000000-0005-0000-0000-00006D360000}"/>
    <cellStyle name="Normal 5 2 2 2 2" xfId="14811" xr:uid="{00000000-0005-0000-0000-00006E360000}"/>
    <cellStyle name="Normal 5 2 2 2 2 2" xfId="14812" xr:uid="{00000000-0005-0000-0000-00006F360000}"/>
    <cellStyle name="Normal 5 2 2 2 2 2 2" xfId="14813" xr:uid="{00000000-0005-0000-0000-000070360000}"/>
    <cellStyle name="Normal 5 2 2 2 2 2 2 2" xfId="14814" xr:uid="{00000000-0005-0000-0000-000071360000}"/>
    <cellStyle name="Normal 5 2 2 2 2 2 2 2 2" xfId="14815" xr:uid="{00000000-0005-0000-0000-000072360000}"/>
    <cellStyle name="Normal 5 2 2 2 2 2 2 2 3" xfId="14816" xr:uid="{00000000-0005-0000-0000-000073360000}"/>
    <cellStyle name="Normal 5 2 2 2 2 2 2 3" xfId="14817" xr:uid="{00000000-0005-0000-0000-000074360000}"/>
    <cellStyle name="Normal 5 2 2 2 2 2 2 4" xfId="14818" xr:uid="{00000000-0005-0000-0000-000075360000}"/>
    <cellStyle name="Normal 5 2 2 2 2 2 2 4 2" xfId="26638" xr:uid="{E0F04107-6A5D-4859-A51D-0058B11C5091}"/>
    <cellStyle name="Normal 5 2 2 2 2 2 2 4 2 2" xfId="41601" xr:uid="{178CE667-788D-48AD-98DD-B0304DEA27F8}"/>
    <cellStyle name="Normal 5 2 2 2 2 2 2 4 3" xfId="34011" xr:uid="{D510210F-C55B-4D73-AA95-7B6BE446BBD4}"/>
    <cellStyle name="Normal 5 2 2 2 2 2 2 5" xfId="14819" xr:uid="{00000000-0005-0000-0000-000076360000}"/>
    <cellStyle name="Normal 5 2 2 2 2 2 2 5 2" xfId="26639" xr:uid="{2BD3E210-7395-4C83-9357-B5DF114D2690}"/>
    <cellStyle name="Normal 5 2 2 2 2 2 2 5 2 2" xfId="41602" xr:uid="{8208C9B3-12AF-4170-AB87-57A8527014DC}"/>
    <cellStyle name="Normal 5 2 2 2 2 2 2 5 3" xfId="34012" xr:uid="{79F0EE9A-61EF-47CF-BFAE-67A836D4D2C1}"/>
    <cellStyle name="Normal 5 2 2 2 2 2 2 6" xfId="14820" xr:uid="{00000000-0005-0000-0000-000077360000}"/>
    <cellStyle name="Normal 5 2 2 2 2 2 3" xfId="14821" xr:uid="{00000000-0005-0000-0000-000078360000}"/>
    <cellStyle name="Normal 5 2 2 2 2 2 3 2" xfId="14822" xr:uid="{00000000-0005-0000-0000-000079360000}"/>
    <cellStyle name="Normal 5 2 2 2 2 2 3 2 2" xfId="14823" xr:uid="{00000000-0005-0000-0000-00007A360000}"/>
    <cellStyle name="Normal 5 2 2 2 2 2 3 2 3" xfId="14824" xr:uid="{00000000-0005-0000-0000-00007B360000}"/>
    <cellStyle name="Normal 5 2 2 2 2 2 3 3" xfId="14825" xr:uid="{00000000-0005-0000-0000-00007C360000}"/>
    <cellStyle name="Normal 5 2 2 2 2 2 3 3 2" xfId="14826" xr:uid="{00000000-0005-0000-0000-00007D360000}"/>
    <cellStyle name="Normal 5 2 2 2 2 2 3 3 3" xfId="26640" xr:uid="{5AE33537-92B0-4F15-A401-F81A9C7B205E}"/>
    <cellStyle name="Normal 5 2 2 2 2 2 3 3 3 2" xfId="41603" xr:uid="{B40F15D1-7AAC-4EC5-9873-995F844E2267}"/>
    <cellStyle name="Normal 5 2 2 2 2 2 3 3 4" xfId="34013" xr:uid="{8B34305C-523A-4546-AB5E-5DED002DC638}"/>
    <cellStyle name="Normal 5 2 2 2 2 2 3 4" xfId="14827" xr:uid="{00000000-0005-0000-0000-00007E360000}"/>
    <cellStyle name="Normal 5 2 2 2 2 2 4" xfId="14828" xr:uid="{00000000-0005-0000-0000-00007F360000}"/>
    <cellStyle name="Normal 5 2 2 2 2 2 4 2" xfId="14829" xr:uid="{00000000-0005-0000-0000-000080360000}"/>
    <cellStyle name="Normal 5 2 2 2 2 2 4 3" xfId="14830" xr:uid="{00000000-0005-0000-0000-000081360000}"/>
    <cellStyle name="Normal 5 2 2 2 2 2 5" xfId="14831" xr:uid="{00000000-0005-0000-0000-000082360000}"/>
    <cellStyle name="Normal 5 2 2 2 2 2 6" xfId="14832" xr:uid="{00000000-0005-0000-0000-000083360000}"/>
    <cellStyle name="Normal 5 2 2 2 2 2 6 2" xfId="26641" xr:uid="{AE26E3A8-9A31-44DC-BA72-EF048BDB009F}"/>
    <cellStyle name="Normal 5 2 2 2 2 2 6 2 2" xfId="41604" xr:uid="{B073E460-29FF-4FB0-A3A6-6E00FA042655}"/>
    <cellStyle name="Normal 5 2 2 2 2 2 6 3" xfId="34014" xr:uid="{69045552-0632-44E4-9663-73C90BA17930}"/>
    <cellStyle name="Normal 5 2 2 2 2 2 7" xfId="14833" xr:uid="{00000000-0005-0000-0000-000084360000}"/>
    <cellStyle name="Normal 5 2 2 2 2 2 7 2" xfId="26642" xr:uid="{6F531729-36ED-453F-A414-FEFF28F438CA}"/>
    <cellStyle name="Normal 5 2 2 2 2 2 7 2 2" xfId="41605" xr:uid="{A123563A-FD4E-4372-9225-A217443814B8}"/>
    <cellStyle name="Normal 5 2 2 2 2 2 7 3" xfId="34015" xr:uid="{EF0C7382-3913-4AAB-882D-541AFBC84397}"/>
    <cellStyle name="Normal 5 2 2 2 2 2 8" xfId="14834" xr:uid="{00000000-0005-0000-0000-000085360000}"/>
    <cellStyle name="Normal 5 2 2 2 2 3" xfId="14835" xr:uid="{00000000-0005-0000-0000-000086360000}"/>
    <cellStyle name="Normal 5 2 2 2 2 3 2" xfId="14836" xr:uid="{00000000-0005-0000-0000-000087360000}"/>
    <cellStyle name="Normal 5 2 2 2 2 3 2 2" xfId="14837" xr:uid="{00000000-0005-0000-0000-000088360000}"/>
    <cellStyle name="Normal 5 2 2 2 2 3 2 3" xfId="14838" xr:uid="{00000000-0005-0000-0000-000089360000}"/>
    <cellStyle name="Normal 5 2 2 2 2 3 2 3 2" xfId="26643" xr:uid="{F6976D84-6B8C-4D23-A11D-3C79C06A05BA}"/>
    <cellStyle name="Normal 5 2 2 2 2 3 2 3 2 2" xfId="41606" xr:uid="{58423784-5484-4BCB-92A6-59690F8B4DDD}"/>
    <cellStyle name="Normal 5 2 2 2 2 3 2 3 3" xfId="34016" xr:uid="{D0805460-8DF7-4396-A6E2-8AB505693244}"/>
    <cellStyle name="Normal 5 2 2 2 2 3 2 4" xfId="14839" xr:uid="{00000000-0005-0000-0000-00008A360000}"/>
    <cellStyle name="Normal 5 2 2 2 2 3 3" xfId="14840" xr:uid="{00000000-0005-0000-0000-00008B360000}"/>
    <cellStyle name="Normal 5 2 2 2 2 3 4" xfId="14841" xr:uid="{00000000-0005-0000-0000-00008C360000}"/>
    <cellStyle name="Normal 5 2 2 2 2 3 4 2" xfId="26644" xr:uid="{D623CD4B-7993-493A-AAA3-9C2F7F7C3C9A}"/>
    <cellStyle name="Normal 5 2 2 2 2 3 4 2 2" xfId="41607" xr:uid="{7711FE17-3168-4E3A-8473-658AFE52FF81}"/>
    <cellStyle name="Normal 5 2 2 2 2 3 4 3" xfId="34017" xr:uid="{BD9EADA3-2594-41F7-82D8-81822026782E}"/>
    <cellStyle name="Normal 5 2 2 2 2 3 5" xfId="14842" xr:uid="{00000000-0005-0000-0000-00008D360000}"/>
    <cellStyle name="Normal 5 2 2 2 2 3 5 2" xfId="26645" xr:uid="{AB84A93B-C6B4-4659-BFD0-E73AF11B328B}"/>
    <cellStyle name="Normal 5 2 2 2 2 3 5 2 2" xfId="41608" xr:uid="{C05F89F2-6D3F-44DB-8021-D5E648BE222C}"/>
    <cellStyle name="Normal 5 2 2 2 2 3 5 3" xfId="34018" xr:uid="{2FDA9ED4-64C0-4A3A-B93A-CA54140E6CB0}"/>
    <cellStyle name="Normal 5 2 2 2 2 3 6" xfId="14843" xr:uid="{00000000-0005-0000-0000-00008E360000}"/>
    <cellStyle name="Normal 5 2 2 2 2 4" xfId="14844" xr:uid="{00000000-0005-0000-0000-00008F360000}"/>
    <cellStyle name="Normal 5 2 2 2 2 4 2" xfId="14845" xr:uid="{00000000-0005-0000-0000-000090360000}"/>
    <cellStyle name="Normal 5 2 2 2 2 4 2 2" xfId="14846" xr:uid="{00000000-0005-0000-0000-000091360000}"/>
    <cellStyle name="Normal 5 2 2 2 2 4 2 3" xfId="14847" xr:uid="{00000000-0005-0000-0000-000092360000}"/>
    <cellStyle name="Normal 5 2 2 2 2 4 3" xfId="14848" xr:uid="{00000000-0005-0000-0000-000093360000}"/>
    <cellStyle name="Normal 5 2 2 2 2 4 4" xfId="14849" xr:uid="{00000000-0005-0000-0000-000094360000}"/>
    <cellStyle name="Normal 5 2 2 2 2 4 4 2" xfId="26646" xr:uid="{AF6B01DE-2955-4C62-8362-3D672A2D104D}"/>
    <cellStyle name="Normal 5 2 2 2 2 4 4 2 2" xfId="41609" xr:uid="{85441EEA-B8F1-4F20-B6C6-A15413D2FF9E}"/>
    <cellStyle name="Normal 5 2 2 2 2 4 4 3" xfId="34019" xr:uid="{CC906FCF-613A-44A6-9AEA-25E325E4E7C0}"/>
    <cellStyle name="Normal 5 2 2 2 2 4 5" xfId="14850" xr:uid="{00000000-0005-0000-0000-000095360000}"/>
    <cellStyle name="Normal 5 2 2 2 2 4 5 2" xfId="26647" xr:uid="{D682992E-CDCC-47AC-89AB-CCD0EAD5D73F}"/>
    <cellStyle name="Normal 5 2 2 2 2 4 5 2 2" xfId="41610" xr:uid="{FB2B0E89-D4B4-4242-9575-A39F2CAEA4DC}"/>
    <cellStyle name="Normal 5 2 2 2 2 4 5 3" xfId="34020" xr:uid="{C7F7CD81-3172-4FD9-9BFE-F01EDAD63173}"/>
    <cellStyle name="Normal 5 2 2 2 2 4 6" xfId="14851" xr:uid="{00000000-0005-0000-0000-000096360000}"/>
    <cellStyle name="Normal 5 2 2 2 2 5" xfId="14852" xr:uid="{00000000-0005-0000-0000-000097360000}"/>
    <cellStyle name="Normal 5 2 2 2 2 5 2" xfId="14853" xr:uid="{00000000-0005-0000-0000-000098360000}"/>
    <cellStyle name="Normal 5 2 2 2 2 5 3" xfId="14854" xr:uid="{00000000-0005-0000-0000-000099360000}"/>
    <cellStyle name="Normal 5 2 2 2 2 6" xfId="14855" xr:uid="{00000000-0005-0000-0000-00009A360000}"/>
    <cellStyle name="Normal 5 2 2 2 2 7" xfId="14856" xr:uid="{00000000-0005-0000-0000-00009B360000}"/>
    <cellStyle name="Normal 5 2 2 2 2 7 2" xfId="26648" xr:uid="{2E52344A-4281-454E-AC9B-BF2C7FC654E1}"/>
    <cellStyle name="Normal 5 2 2 2 2 7 2 2" xfId="41611" xr:uid="{1352D924-3A9B-4A2D-AD0E-ED74635875A4}"/>
    <cellStyle name="Normal 5 2 2 2 2 7 3" xfId="34021" xr:uid="{AD50E448-FE0C-4CCD-BCB5-C3B604F5A09F}"/>
    <cellStyle name="Normal 5 2 2 2 2 8" xfId="14857" xr:uid="{00000000-0005-0000-0000-00009C360000}"/>
    <cellStyle name="Normal 5 2 2 2 2 8 2" xfId="26649" xr:uid="{44451C01-2B76-48EE-BF3B-15EC9099F767}"/>
    <cellStyle name="Normal 5 2 2 2 2 8 2 2" xfId="41612" xr:uid="{AC30AD84-ED9A-4264-A205-C44C09AF4D5A}"/>
    <cellStyle name="Normal 5 2 2 2 2 8 3" xfId="34022" xr:uid="{B3780C83-75EE-4223-B0FA-0DD6C870EE45}"/>
    <cellStyle name="Normal 5 2 2 2 2 9" xfId="14858" xr:uid="{00000000-0005-0000-0000-00009D360000}"/>
    <cellStyle name="Normal 5 2 2 2 3" xfId="14859" xr:uid="{00000000-0005-0000-0000-00009E360000}"/>
    <cellStyle name="Normal 5 2 2 2 3 2" xfId="14860" xr:uid="{00000000-0005-0000-0000-00009F360000}"/>
    <cellStyle name="Normal 5 2 2 2 3 2 2" xfId="14861" xr:uid="{00000000-0005-0000-0000-0000A0360000}"/>
    <cellStyle name="Normal 5 2 2 2 3 2 2 2" xfId="14862" xr:uid="{00000000-0005-0000-0000-0000A1360000}"/>
    <cellStyle name="Normal 5 2 2 2 3 2 2 3" xfId="14863" xr:uid="{00000000-0005-0000-0000-0000A2360000}"/>
    <cellStyle name="Normal 5 2 2 2 3 2 2 3 2" xfId="26650" xr:uid="{34A24741-6A24-4F59-BED6-9848FA344464}"/>
    <cellStyle name="Normal 5 2 2 2 3 2 2 3 2 2" xfId="41613" xr:uid="{12954A01-87AD-4A8D-A3B3-9B8DE0D5BC0F}"/>
    <cellStyle name="Normal 5 2 2 2 3 2 2 3 3" xfId="34023" xr:uid="{52114E2F-7698-461D-8CF2-2A73378669BA}"/>
    <cellStyle name="Normal 5 2 2 2 3 2 2 4" xfId="14864" xr:uid="{00000000-0005-0000-0000-0000A3360000}"/>
    <cellStyle name="Normal 5 2 2 2 3 2 3" xfId="14865" xr:uid="{00000000-0005-0000-0000-0000A4360000}"/>
    <cellStyle name="Normal 5 2 2 2 3 2 4" xfId="14866" xr:uid="{00000000-0005-0000-0000-0000A5360000}"/>
    <cellStyle name="Normal 5 2 2 2 3 2 4 2" xfId="26651" xr:uid="{33CBF5B0-41ED-4A11-AAE4-AA16518EC1B6}"/>
    <cellStyle name="Normal 5 2 2 2 3 2 4 2 2" xfId="41614" xr:uid="{97B92EC1-172F-420D-92E5-99C3E44A16BC}"/>
    <cellStyle name="Normal 5 2 2 2 3 2 4 3" xfId="34024" xr:uid="{39D99833-6370-4D3F-825F-60D24C7A3A1E}"/>
    <cellStyle name="Normal 5 2 2 2 3 2 5" xfId="14867" xr:uid="{00000000-0005-0000-0000-0000A6360000}"/>
    <cellStyle name="Normal 5 2 2 2 3 2 5 2" xfId="26652" xr:uid="{A725DF05-431F-408E-928F-8A2978084C30}"/>
    <cellStyle name="Normal 5 2 2 2 3 2 5 2 2" xfId="41615" xr:uid="{67523F12-5F85-4D79-AFD3-15161C6D2A19}"/>
    <cellStyle name="Normal 5 2 2 2 3 2 5 3" xfId="34025" xr:uid="{E084BF1E-0CBD-459C-BF1F-82FCE5CF8EBC}"/>
    <cellStyle name="Normal 5 2 2 2 3 2 6" xfId="14868" xr:uid="{00000000-0005-0000-0000-0000A7360000}"/>
    <cellStyle name="Normal 5 2 2 2 3 3" xfId="14869" xr:uid="{00000000-0005-0000-0000-0000A8360000}"/>
    <cellStyle name="Normal 5 2 2 2 3 3 2" xfId="14870" xr:uid="{00000000-0005-0000-0000-0000A9360000}"/>
    <cellStyle name="Normal 5 2 2 2 3 3 2 2" xfId="14871" xr:uid="{00000000-0005-0000-0000-0000AA360000}"/>
    <cellStyle name="Normal 5 2 2 2 3 3 2 3" xfId="14872" xr:uid="{00000000-0005-0000-0000-0000AB360000}"/>
    <cellStyle name="Normal 5 2 2 2 3 3 3" xfId="14873" xr:uid="{00000000-0005-0000-0000-0000AC360000}"/>
    <cellStyle name="Normal 5 2 2 2 3 3 4" xfId="14874" xr:uid="{00000000-0005-0000-0000-0000AD360000}"/>
    <cellStyle name="Normal 5 2 2 2 3 3 4 2" xfId="26653" xr:uid="{8D634C57-0B30-4C76-8A5E-191BE06C5AFC}"/>
    <cellStyle name="Normal 5 2 2 2 3 3 4 2 2" xfId="41616" xr:uid="{1F7BCB92-4B63-4D2D-812B-F56DC2DC27E4}"/>
    <cellStyle name="Normal 5 2 2 2 3 3 4 3" xfId="34026" xr:uid="{D91A6C70-0DED-4702-AA1A-FA69DD01F8CC}"/>
    <cellStyle name="Normal 5 2 2 2 3 3 5" xfId="14875" xr:uid="{00000000-0005-0000-0000-0000AE360000}"/>
    <cellStyle name="Normal 5 2 2 2 3 3 5 2" xfId="26654" xr:uid="{9937521B-A0AD-4345-BE51-5D4D59FC84BD}"/>
    <cellStyle name="Normal 5 2 2 2 3 3 5 2 2" xfId="41617" xr:uid="{8A734230-C8A2-415A-9E69-1353998B8F56}"/>
    <cellStyle name="Normal 5 2 2 2 3 3 5 3" xfId="34027" xr:uid="{5DB60F2E-768E-4861-946A-4BF2626B501A}"/>
    <cellStyle name="Normal 5 2 2 2 3 3 6" xfId="14876" xr:uid="{00000000-0005-0000-0000-0000AF360000}"/>
    <cellStyle name="Normal 5 2 2 2 3 4" xfId="14877" xr:uid="{00000000-0005-0000-0000-0000B0360000}"/>
    <cellStyle name="Normal 5 2 2 2 3 4 2" xfId="14878" xr:uid="{00000000-0005-0000-0000-0000B1360000}"/>
    <cellStyle name="Normal 5 2 2 2 3 4 3" xfId="14879" xr:uid="{00000000-0005-0000-0000-0000B2360000}"/>
    <cellStyle name="Normal 5 2 2 2 3 5" xfId="14880" xr:uid="{00000000-0005-0000-0000-0000B3360000}"/>
    <cellStyle name="Normal 5 2 2 2 3 6" xfId="14881" xr:uid="{00000000-0005-0000-0000-0000B4360000}"/>
    <cellStyle name="Normal 5 2 2 2 3 6 2" xfId="26655" xr:uid="{940FA60E-E9A1-4399-BC45-D0BDAD887454}"/>
    <cellStyle name="Normal 5 2 2 2 3 6 2 2" xfId="41618" xr:uid="{D1B043C3-13DC-4BB5-953D-AEC380EB4580}"/>
    <cellStyle name="Normal 5 2 2 2 3 6 3" xfId="34028" xr:uid="{72B2DF30-D1B9-44E5-AD8F-E8E6197279C6}"/>
    <cellStyle name="Normal 5 2 2 2 3 7" xfId="14882" xr:uid="{00000000-0005-0000-0000-0000B5360000}"/>
    <cellStyle name="Normal 5 2 2 2 3 7 2" xfId="26656" xr:uid="{DEC55423-8884-4A03-92A7-63DBC42BAB16}"/>
    <cellStyle name="Normal 5 2 2 2 3 7 2 2" xfId="41619" xr:uid="{A9988EA3-43A5-4533-8A5A-4C7AA0A067D8}"/>
    <cellStyle name="Normal 5 2 2 2 3 7 3" xfId="34029" xr:uid="{45402287-1DA1-441F-BA2C-FAF7B9E5AFB0}"/>
    <cellStyle name="Normal 5 2 2 2 3 8" xfId="14883" xr:uid="{00000000-0005-0000-0000-0000B6360000}"/>
    <cellStyle name="Normal 5 2 2 2 4" xfId="14884" xr:uid="{00000000-0005-0000-0000-0000B7360000}"/>
    <cellStyle name="Normal 5 2 2 2 4 2" xfId="14885" xr:uid="{00000000-0005-0000-0000-0000B8360000}"/>
    <cellStyle name="Normal 5 2 2 2 4 2 2" xfId="14886" xr:uid="{00000000-0005-0000-0000-0000B9360000}"/>
    <cellStyle name="Normal 5 2 2 2 4 2 3" xfId="14887" xr:uid="{00000000-0005-0000-0000-0000BA360000}"/>
    <cellStyle name="Normal 5 2 2 2 4 2 3 2" xfId="26657" xr:uid="{CF97F367-3449-4167-B06B-680D8F767033}"/>
    <cellStyle name="Normal 5 2 2 2 4 2 3 2 2" xfId="41620" xr:uid="{3BFF10E9-6A96-47F5-B94F-799717DF10BD}"/>
    <cellStyle name="Normal 5 2 2 2 4 2 3 3" xfId="34030" xr:uid="{ACB0FB90-4937-4B64-B7FD-EA3B746BBBE3}"/>
    <cellStyle name="Normal 5 2 2 2 4 2 4" xfId="14888" xr:uid="{00000000-0005-0000-0000-0000BB360000}"/>
    <cellStyle name="Normal 5 2 2 2 4 3" xfId="14889" xr:uid="{00000000-0005-0000-0000-0000BC360000}"/>
    <cellStyle name="Normal 5 2 2 2 4 4" xfId="14890" xr:uid="{00000000-0005-0000-0000-0000BD360000}"/>
    <cellStyle name="Normal 5 2 2 2 4 4 2" xfId="26658" xr:uid="{FF53DA42-F193-47A9-A514-E9CA17671F33}"/>
    <cellStyle name="Normal 5 2 2 2 4 4 2 2" xfId="41621" xr:uid="{7E1961F1-6EBA-4293-8E5F-6A789BAB2E32}"/>
    <cellStyle name="Normal 5 2 2 2 4 4 3" xfId="34031" xr:uid="{FAB14D64-CC39-46BE-B4C0-3DA5A589667F}"/>
    <cellStyle name="Normal 5 2 2 2 4 5" xfId="14891" xr:uid="{00000000-0005-0000-0000-0000BE360000}"/>
    <cellStyle name="Normal 5 2 2 2 4 5 2" xfId="26659" xr:uid="{92066571-9AC1-4406-A42E-590A2C62ADC1}"/>
    <cellStyle name="Normal 5 2 2 2 4 5 2 2" xfId="41622" xr:uid="{27DB42B4-24B5-4D59-AE42-DF0101E7C691}"/>
    <cellStyle name="Normal 5 2 2 2 4 5 3" xfId="34032" xr:uid="{FA9E3DD8-EA44-431A-89DE-3DD41F731315}"/>
    <cellStyle name="Normal 5 2 2 2 4 6" xfId="14892" xr:uid="{00000000-0005-0000-0000-0000BF360000}"/>
    <cellStyle name="Normal 5 2 2 2 5" xfId="14893" xr:uid="{00000000-0005-0000-0000-0000C0360000}"/>
    <cellStyle name="Normal 5 2 2 2 5 2" xfId="14894" xr:uid="{00000000-0005-0000-0000-0000C1360000}"/>
    <cellStyle name="Normal 5 2 2 2 5 2 2" xfId="14895" xr:uid="{00000000-0005-0000-0000-0000C2360000}"/>
    <cellStyle name="Normal 5 2 2 2 5 2 3" xfId="14896" xr:uid="{00000000-0005-0000-0000-0000C3360000}"/>
    <cellStyle name="Normal 5 2 2 2 5 3" xfId="14897" xr:uid="{00000000-0005-0000-0000-0000C4360000}"/>
    <cellStyle name="Normal 5 2 2 2 5 4" xfId="14898" xr:uid="{00000000-0005-0000-0000-0000C5360000}"/>
    <cellStyle name="Normal 5 2 2 2 5 4 2" xfId="26660" xr:uid="{C5344E72-3A9D-4C21-8705-513C53DCEB75}"/>
    <cellStyle name="Normal 5 2 2 2 5 4 2 2" xfId="41623" xr:uid="{25EB3889-3EFE-4686-898C-7FC732DD5929}"/>
    <cellStyle name="Normal 5 2 2 2 5 4 3" xfId="34033" xr:uid="{E578FA05-E045-4F40-A16E-C576A50E3C52}"/>
    <cellStyle name="Normal 5 2 2 2 5 5" xfId="14899" xr:uid="{00000000-0005-0000-0000-0000C6360000}"/>
    <cellStyle name="Normal 5 2 2 2 5 5 2" xfId="26661" xr:uid="{5B199BD3-BAD9-4F29-AE51-FEB71EC53ADE}"/>
    <cellStyle name="Normal 5 2 2 2 5 5 2 2" xfId="41624" xr:uid="{10794186-6828-47AA-9780-DCB03FC76895}"/>
    <cellStyle name="Normal 5 2 2 2 5 5 3" xfId="34034" xr:uid="{E35BDE0B-1EA1-4915-91F6-8FF5EEF96348}"/>
    <cellStyle name="Normal 5 2 2 2 5 6" xfId="14900" xr:uid="{00000000-0005-0000-0000-0000C7360000}"/>
    <cellStyle name="Normal 5 2 2 2 6" xfId="14901" xr:uid="{00000000-0005-0000-0000-0000C8360000}"/>
    <cellStyle name="Normal 5 2 2 2 6 2" xfId="14902" xr:uid="{00000000-0005-0000-0000-0000C9360000}"/>
    <cellStyle name="Normal 5 2 2 2 6 3" xfId="14903" xr:uid="{00000000-0005-0000-0000-0000CA360000}"/>
    <cellStyle name="Normal 5 2 2 2 7" xfId="14904" xr:uid="{00000000-0005-0000-0000-0000CB360000}"/>
    <cellStyle name="Normal 5 2 2 2 8" xfId="14905" xr:uid="{00000000-0005-0000-0000-0000CC360000}"/>
    <cellStyle name="Normal 5 2 2 2 8 2" xfId="26662" xr:uid="{A024A8B0-7D2C-4EF3-AD3C-153637762825}"/>
    <cellStyle name="Normal 5 2 2 2 8 2 2" xfId="41625" xr:uid="{55D3644C-5BA6-4501-A820-9C0B3E62D167}"/>
    <cellStyle name="Normal 5 2 2 2 8 3" xfId="34035" xr:uid="{BAC32441-C7F4-4D61-8E54-52B22EE014B5}"/>
    <cellStyle name="Normal 5 2 2 2 9" xfId="14906" xr:uid="{00000000-0005-0000-0000-0000CD360000}"/>
    <cellStyle name="Normal 5 2 2 2 9 2" xfId="26663" xr:uid="{B7D2AA59-A2CE-4E04-A8C7-B323370A2170}"/>
    <cellStyle name="Normal 5 2 2 2 9 2 2" xfId="41626" xr:uid="{958C545B-7584-479F-BBA9-35313FF12FA6}"/>
    <cellStyle name="Normal 5 2 2 2 9 3" xfId="34036" xr:uid="{0758902B-97E0-41A1-93AA-EE1C6C0D4958}"/>
    <cellStyle name="Normal 5 2 2 3" xfId="14907" xr:uid="{00000000-0005-0000-0000-0000CE360000}"/>
    <cellStyle name="Normal 5 2 2 3 2" xfId="14908" xr:uid="{00000000-0005-0000-0000-0000CF360000}"/>
    <cellStyle name="Normal 5 2 2 3 2 2" xfId="14909" xr:uid="{00000000-0005-0000-0000-0000D0360000}"/>
    <cellStyle name="Normal 5 2 2 3 2 2 2" xfId="14910" xr:uid="{00000000-0005-0000-0000-0000D1360000}"/>
    <cellStyle name="Normal 5 2 2 3 2 2 2 2" xfId="14911" xr:uid="{00000000-0005-0000-0000-0000D2360000}"/>
    <cellStyle name="Normal 5 2 2 3 2 2 2 3" xfId="14912" xr:uid="{00000000-0005-0000-0000-0000D3360000}"/>
    <cellStyle name="Normal 5 2 2 3 2 2 3" xfId="14913" xr:uid="{00000000-0005-0000-0000-0000D4360000}"/>
    <cellStyle name="Normal 5 2 2 3 2 2 4" xfId="14914" xr:uid="{00000000-0005-0000-0000-0000D5360000}"/>
    <cellStyle name="Normal 5 2 2 3 2 2 4 2" xfId="26664" xr:uid="{1D1257FB-CDE8-4F3F-9978-F31BFBBCE0ED}"/>
    <cellStyle name="Normal 5 2 2 3 2 2 4 2 2" xfId="41627" xr:uid="{F6A5BFF5-7203-4C00-AC80-54EC1160341E}"/>
    <cellStyle name="Normal 5 2 2 3 2 2 4 3" xfId="34037" xr:uid="{D0C8C11F-66E7-40DF-B490-5908E6498EEC}"/>
    <cellStyle name="Normal 5 2 2 3 2 2 5" xfId="14915" xr:uid="{00000000-0005-0000-0000-0000D6360000}"/>
    <cellStyle name="Normal 5 2 2 3 2 2 5 2" xfId="26665" xr:uid="{CE3F4D4C-F914-4B96-B0CC-007C2FF867D3}"/>
    <cellStyle name="Normal 5 2 2 3 2 2 5 2 2" xfId="41628" xr:uid="{A50F0C5A-EBB1-4366-BD13-29CF316817CD}"/>
    <cellStyle name="Normal 5 2 2 3 2 2 5 3" xfId="34038" xr:uid="{75641BEF-3B42-4EF7-847A-E81116851413}"/>
    <cellStyle name="Normal 5 2 2 3 2 2 6" xfId="14916" xr:uid="{00000000-0005-0000-0000-0000D7360000}"/>
    <cellStyle name="Normal 5 2 2 3 2 3" xfId="14917" xr:uid="{00000000-0005-0000-0000-0000D8360000}"/>
    <cellStyle name="Normal 5 2 2 3 2 3 2" xfId="14918" xr:uid="{00000000-0005-0000-0000-0000D9360000}"/>
    <cellStyle name="Normal 5 2 2 3 2 3 2 2" xfId="14919" xr:uid="{00000000-0005-0000-0000-0000DA360000}"/>
    <cellStyle name="Normal 5 2 2 3 2 3 2 3" xfId="14920" xr:uid="{00000000-0005-0000-0000-0000DB360000}"/>
    <cellStyle name="Normal 5 2 2 3 2 3 3" xfId="14921" xr:uid="{00000000-0005-0000-0000-0000DC360000}"/>
    <cellStyle name="Normal 5 2 2 3 2 3 3 2" xfId="14922" xr:uid="{00000000-0005-0000-0000-0000DD360000}"/>
    <cellStyle name="Normal 5 2 2 3 2 3 3 3" xfId="26666" xr:uid="{1C70BF11-BB67-4BC4-9FF7-964511653547}"/>
    <cellStyle name="Normal 5 2 2 3 2 3 3 3 2" xfId="41629" xr:uid="{5B534144-E1D2-40D2-9AB4-B10EFDDAFDE3}"/>
    <cellStyle name="Normal 5 2 2 3 2 3 3 4" xfId="34039" xr:uid="{3EF98D7C-8F86-4CC4-9A72-2EADB3341641}"/>
    <cellStyle name="Normal 5 2 2 3 2 3 4" xfId="14923" xr:uid="{00000000-0005-0000-0000-0000DE360000}"/>
    <cellStyle name="Normal 5 2 2 3 2 4" xfId="14924" xr:uid="{00000000-0005-0000-0000-0000DF360000}"/>
    <cellStyle name="Normal 5 2 2 3 2 4 2" xfId="14925" xr:uid="{00000000-0005-0000-0000-0000E0360000}"/>
    <cellStyle name="Normal 5 2 2 3 2 4 3" xfId="14926" xr:uid="{00000000-0005-0000-0000-0000E1360000}"/>
    <cellStyle name="Normal 5 2 2 3 2 5" xfId="14927" xr:uid="{00000000-0005-0000-0000-0000E2360000}"/>
    <cellStyle name="Normal 5 2 2 3 2 6" xfId="14928" xr:uid="{00000000-0005-0000-0000-0000E3360000}"/>
    <cellStyle name="Normal 5 2 2 3 2 6 2" xfId="26667" xr:uid="{AC8D7894-2FE8-4CD3-B030-417B50FAB188}"/>
    <cellStyle name="Normal 5 2 2 3 2 6 2 2" xfId="41630" xr:uid="{44B02888-B6A4-49DE-89A8-62FBF0C687E3}"/>
    <cellStyle name="Normal 5 2 2 3 2 6 3" xfId="34040" xr:uid="{0585A169-FA6B-43DC-91BF-9894BD5EFF08}"/>
    <cellStyle name="Normal 5 2 2 3 2 7" xfId="14929" xr:uid="{00000000-0005-0000-0000-0000E4360000}"/>
    <cellStyle name="Normal 5 2 2 3 2 7 2" xfId="26668" xr:uid="{EE277B79-1C61-463F-BB4C-5FF0FD0AAE24}"/>
    <cellStyle name="Normal 5 2 2 3 2 7 2 2" xfId="41631" xr:uid="{BF12D035-74E1-488E-ACA7-BF2759736588}"/>
    <cellStyle name="Normal 5 2 2 3 2 7 3" xfId="34041" xr:uid="{6E430E18-CABE-435E-A467-6B3FDC79D5F7}"/>
    <cellStyle name="Normal 5 2 2 3 2 8" xfId="14930" xr:uid="{00000000-0005-0000-0000-0000E5360000}"/>
    <cellStyle name="Normal 5 2 2 3 3" xfId="14931" xr:uid="{00000000-0005-0000-0000-0000E6360000}"/>
    <cellStyle name="Normal 5 2 2 3 3 2" xfId="14932" xr:uid="{00000000-0005-0000-0000-0000E7360000}"/>
    <cellStyle name="Normal 5 2 2 3 3 2 2" xfId="14933" xr:uid="{00000000-0005-0000-0000-0000E8360000}"/>
    <cellStyle name="Normal 5 2 2 3 3 2 3" xfId="14934" xr:uid="{00000000-0005-0000-0000-0000E9360000}"/>
    <cellStyle name="Normal 5 2 2 3 3 2 3 2" xfId="26669" xr:uid="{EB9D394F-FEF8-4E71-BAF9-7BDB487F22A0}"/>
    <cellStyle name="Normal 5 2 2 3 3 2 3 2 2" xfId="41632" xr:uid="{ECB0EA33-DA62-49C1-9D7C-8D8A92398F7C}"/>
    <cellStyle name="Normal 5 2 2 3 3 2 3 3" xfId="34042" xr:uid="{5EA49FE4-C1C6-4C47-87A2-142F6F58D813}"/>
    <cellStyle name="Normal 5 2 2 3 3 2 4" xfId="14935" xr:uid="{00000000-0005-0000-0000-0000EA360000}"/>
    <cellStyle name="Normal 5 2 2 3 3 3" xfId="14936" xr:uid="{00000000-0005-0000-0000-0000EB360000}"/>
    <cellStyle name="Normal 5 2 2 3 3 4" xfId="14937" xr:uid="{00000000-0005-0000-0000-0000EC360000}"/>
    <cellStyle name="Normal 5 2 2 3 3 4 2" xfId="26670" xr:uid="{ECB424A8-C811-416E-84B2-9EEA7395604E}"/>
    <cellStyle name="Normal 5 2 2 3 3 4 2 2" xfId="41633" xr:uid="{CC4A39C6-2EF7-461D-A4C5-0863999844B1}"/>
    <cellStyle name="Normal 5 2 2 3 3 4 3" xfId="34043" xr:uid="{F404B620-4E6C-4736-B52A-19BEB49878C5}"/>
    <cellStyle name="Normal 5 2 2 3 3 5" xfId="14938" xr:uid="{00000000-0005-0000-0000-0000ED360000}"/>
    <cellStyle name="Normal 5 2 2 3 3 5 2" xfId="26671" xr:uid="{DB8F1A50-98F3-4B34-89B1-8265AA14887D}"/>
    <cellStyle name="Normal 5 2 2 3 3 5 2 2" xfId="41634" xr:uid="{E0A69899-E38B-41D8-86F5-1EA369DB35C0}"/>
    <cellStyle name="Normal 5 2 2 3 3 5 3" xfId="34044" xr:uid="{71E36573-8A05-47F4-A5CA-FFD3FD499E1A}"/>
    <cellStyle name="Normal 5 2 2 3 3 6" xfId="14939" xr:uid="{00000000-0005-0000-0000-0000EE360000}"/>
    <cellStyle name="Normal 5 2 2 3 4" xfId="14940" xr:uid="{00000000-0005-0000-0000-0000EF360000}"/>
    <cellStyle name="Normal 5 2 2 3 4 2" xfId="14941" xr:uid="{00000000-0005-0000-0000-0000F0360000}"/>
    <cellStyle name="Normal 5 2 2 3 4 2 2" xfId="14942" xr:uid="{00000000-0005-0000-0000-0000F1360000}"/>
    <cellStyle name="Normal 5 2 2 3 4 2 3" xfId="14943" xr:uid="{00000000-0005-0000-0000-0000F2360000}"/>
    <cellStyle name="Normal 5 2 2 3 4 3" xfId="14944" xr:uid="{00000000-0005-0000-0000-0000F3360000}"/>
    <cellStyle name="Normal 5 2 2 3 4 4" xfId="14945" xr:uid="{00000000-0005-0000-0000-0000F4360000}"/>
    <cellStyle name="Normal 5 2 2 3 4 4 2" xfId="26672" xr:uid="{A815DBB9-5DB1-4C92-AFC9-FAA2E6B6200B}"/>
    <cellStyle name="Normal 5 2 2 3 4 4 2 2" xfId="41635" xr:uid="{7D381EC5-5E9D-4FB7-A5B2-821AF413A876}"/>
    <cellStyle name="Normal 5 2 2 3 4 4 3" xfId="34045" xr:uid="{7A13E47B-6CDE-4B58-AE2B-1178223AC6D9}"/>
    <cellStyle name="Normal 5 2 2 3 4 5" xfId="14946" xr:uid="{00000000-0005-0000-0000-0000F5360000}"/>
    <cellStyle name="Normal 5 2 2 3 4 5 2" xfId="26673" xr:uid="{477FE093-825F-4D83-AEEE-609EBDBAA09B}"/>
    <cellStyle name="Normal 5 2 2 3 4 5 2 2" xfId="41636" xr:uid="{88BC0496-30C6-403C-B17E-AF84BF63A5EB}"/>
    <cellStyle name="Normal 5 2 2 3 4 5 3" xfId="34046" xr:uid="{31646822-C52A-4CF5-ACE9-552C0F3CD390}"/>
    <cellStyle name="Normal 5 2 2 3 4 6" xfId="14947" xr:uid="{00000000-0005-0000-0000-0000F6360000}"/>
    <cellStyle name="Normal 5 2 2 3 5" xfId="14948" xr:uid="{00000000-0005-0000-0000-0000F7360000}"/>
    <cellStyle name="Normal 5 2 2 3 5 2" xfId="14949" xr:uid="{00000000-0005-0000-0000-0000F8360000}"/>
    <cellStyle name="Normal 5 2 2 3 5 3" xfId="14950" xr:uid="{00000000-0005-0000-0000-0000F9360000}"/>
    <cellStyle name="Normal 5 2 2 3 6" xfId="14951" xr:uid="{00000000-0005-0000-0000-0000FA360000}"/>
    <cellStyle name="Normal 5 2 2 3 7" xfId="14952" xr:uid="{00000000-0005-0000-0000-0000FB360000}"/>
    <cellStyle name="Normal 5 2 2 3 7 2" xfId="26674" xr:uid="{3B4F63B1-2E05-4FC1-9CEE-3ED77FB3531C}"/>
    <cellStyle name="Normal 5 2 2 3 7 2 2" xfId="41637" xr:uid="{0160CA88-264D-442B-87E4-E15F46FA70CE}"/>
    <cellStyle name="Normal 5 2 2 3 7 3" xfId="34047" xr:uid="{2BF188E9-DBBD-4A42-ADD0-15CBC705DD1B}"/>
    <cellStyle name="Normal 5 2 2 3 8" xfId="14953" xr:uid="{00000000-0005-0000-0000-0000FC360000}"/>
    <cellStyle name="Normal 5 2 2 3 8 2" xfId="26675" xr:uid="{A8F764B8-4094-42B8-B34D-5DB64AA0220D}"/>
    <cellStyle name="Normal 5 2 2 3 8 2 2" xfId="41638" xr:uid="{BE3C9ACC-0A8C-4B9B-95AB-A40D94D96332}"/>
    <cellStyle name="Normal 5 2 2 3 8 3" xfId="34048" xr:uid="{95ECF99E-B8CE-42C7-B935-50C064B8C6B1}"/>
    <cellStyle name="Normal 5 2 2 3 9" xfId="14954" xr:uid="{00000000-0005-0000-0000-0000FD360000}"/>
    <cellStyle name="Normal 5 2 2 4" xfId="14955" xr:uid="{00000000-0005-0000-0000-0000FE360000}"/>
    <cellStyle name="Normal 5 2 2 4 2" xfId="14956" xr:uid="{00000000-0005-0000-0000-0000FF360000}"/>
    <cellStyle name="Normal 5 2 2 4 2 2" xfId="14957" xr:uid="{00000000-0005-0000-0000-000000370000}"/>
    <cellStyle name="Normal 5 2 2 4 2 2 2" xfId="14958" xr:uid="{00000000-0005-0000-0000-000001370000}"/>
    <cellStyle name="Normal 5 2 2 4 2 2 3" xfId="14959" xr:uid="{00000000-0005-0000-0000-000002370000}"/>
    <cellStyle name="Normal 5 2 2 4 2 2 3 2" xfId="26676" xr:uid="{3649B895-760A-4D0F-AFF5-DF684E5ED937}"/>
    <cellStyle name="Normal 5 2 2 4 2 2 3 2 2" xfId="41639" xr:uid="{60DCE6A3-E804-4E66-94AD-207C331F22F8}"/>
    <cellStyle name="Normal 5 2 2 4 2 2 3 3" xfId="34049" xr:uid="{640929A3-7D55-4BFD-9B01-E84975A28D14}"/>
    <cellStyle name="Normal 5 2 2 4 2 2 4" xfId="14960" xr:uid="{00000000-0005-0000-0000-000003370000}"/>
    <cellStyle name="Normal 5 2 2 4 2 3" xfId="14961" xr:uid="{00000000-0005-0000-0000-000004370000}"/>
    <cellStyle name="Normal 5 2 2 4 2 4" xfId="14962" xr:uid="{00000000-0005-0000-0000-000005370000}"/>
    <cellStyle name="Normal 5 2 2 4 2 4 2" xfId="26677" xr:uid="{AB8ADB14-D1C0-49AB-A4D9-6D372248B5EF}"/>
    <cellStyle name="Normal 5 2 2 4 2 4 2 2" xfId="41640" xr:uid="{E887A807-D880-469B-8392-FCED291F5A87}"/>
    <cellStyle name="Normal 5 2 2 4 2 4 3" xfId="34050" xr:uid="{83329BF7-7C84-46C6-A6A5-8A8400FCD1F0}"/>
    <cellStyle name="Normal 5 2 2 4 2 5" xfId="14963" xr:uid="{00000000-0005-0000-0000-000006370000}"/>
    <cellStyle name="Normal 5 2 2 4 2 5 2" xfId="26678" xr:uid="{07FD2ADF-F48F-44F4-8C64-E0BA40CFDE0A}"/>
    <cellStyle name="Normal 5 2 2 4 2 5 2 2" xfId="41641" xr:uid="{5839F11C-7B03-4423-AD43-6C2495203A67}"/>
    <cellStyle name="Normal 5 2 2 4 2 5 3" xfId="34051" xr:uid="{E1C528B9-159C-4E90-89B4-43DD8D527C83}"/>
    <cellStyle name="Normal 5 2 2 4 2 6" xfId="14964" xr:uid="{00000000-0005-0000-0000-000007370000}"/>
    <cellStyle name="Normal 5 2 2 4 3" xfId="14965" xr:uid="{00000000-0005-0000-0000-000008370000}"/>
    <cellStyle name="Normal 5 2 2 4 3 2" xfId="14966" xr:uid="{00000000-0005-0000-0000-000009370000}"/>
    <cellStyle name="Normal 5 2 2 4 3 2 2" xfId="14967" xr:uid="{00000000-0005-0000-0000-00000A370000}"/>
    <cellStyle name="Normal 5 2 2 4 3 2 3" xfId="14968" xr:uid="{00000000-0005-0000-0000-00000B370000}"/>
    <cellStyle name="Normal 5 2 2 4 3 3" xfId="14969" xr:uid="{00000000-0005-0000-0000-00000C370000}"/>
    <cellStyle name="Normal 5 2 2 4 3 4" xfId="14970" xr:uid="{00000000-0005-0000-0000-00000D370000}"/>
    <cellStyle name="Normal 5 2 2 4 3 4 2" xfId="26679" xr:uid="{F41318A5-1B80-44BF-B95F-064EF46D03EE}"/>
    <cellStyle name="Normal 5 2 2 4 3 4 2 2" xfId="41642" xr:uid="{25593CEF-ECD6-4F05-908C-ABDF99C742B6}"/>
    <cellStyle name="Normal 5 2 2 4 3 4 3" xfId="34052" xr:uid="{BAF3D724-52FD-44E4-BD69-B931CA0A29E2}"/>
    <cellStyle name="Normal 5 2 2 4 3 5" xfId="14971" xr:uid="{00000000-0005-0000-0000-00000E370000}"/>
    <cellStyle name="Normal 5 2 2 4 3 5 2" xfId="26680" xr:uid="{D04F1757-E432-4A37-987F-59B47A0F7A67}"/>
    <cellStyle name="Normal 5 2 2 4 3 5 2 2" xfId="41643" xr:uid="{723665FE-DF29-4262-BF6D-174A17498E24}"/>
    <cellStyle name="Normal 5 2 2 4 3 5 3" xfId="34053" xr:uid="{0DC58C3D-E9EC-4AC2-AD5F-D97F4C8835F3}"/>
    <cellStyle name="Normal 5 2 2 4 3 6" xfId="14972" xr:uid="{00000000-0005-0000-0000-00000F370000}"/>
    <cellStyle name="Normal 5 2 2 4 4" xfId="14973" xr:uid="{00000000-0005-0000-0000-000010370000}"/>
    <cellStyle name="Normal 5 2 2 4 4 2" xfId="14974" xr:uid="{00000000-0005-0000-0000-000011370000}"/>
    <cellStyle name="Normal 5 2 2 4 4 3" xfId="14975" xr:uid="{00000000-0005-0000-0000-000012370000}"/>
    <cellStyle name="Normal 5 2 2 4 5" xfId="14976" xr:uid="{00000000-0005-0000-0000-000013370000}"/>
    <cellStyle name="Normal 5 2 2 4 6" xfId="14977" xr:uid="{00000000-0005-0000-0000-000014370000}"/>
    <cellStyle name="Normal 5 2 2 4 6 2" xfId="26681" xr:uid="{665DB817-1D86-4B3A-94AC-B91A35398850}"/>
    <cellStyle name="Normal 5 2 2 4 6 2 2" xfId="41644" xr:uid="{4D1836CB-A096-499E-BE43-FE86432046A7}"/>
    <cellStyle name="Normal 5 2 2 4 6 3" xfId="34054" xr:uid="{17A3EDA3-BCCD-4BE4-8169-C512DA908DD2}"/>
    <cellStyle name="Normal 5 2 2 4 7" xfId="14978" xr:uid="{00000000-0005-0000-0000-000015370000}"/>
    <cellStyle name="Normal 5 2 2 4 7 2" xfId="26682" xr:uid="{71386F6D-1894-40D4-B011-FC94422A3FAC}"/>
    <cellStyle name="Normal 5 2 2 4 7 2 2" xfId="41645" xr:uid="{4F0078B6-FA9B-4A41-9086-FA192B74B74E}"/>
    <cellStyle name="Normal 5 2 2 4 7 3" xfId="34055" xr:uid="{506A4A52-DCA8-4480-91FD-12A77D57C091}"/>
    <cellStyle name="Normal 5 2 2 4 8" xfId="14979" xr:uid="{00000000-0005-0000-0000-000016370000}"/>
    <cellStyle name="Normal 5 2 2 5" xfId="14980" xr:uid="{00000000-0005-0000-0000-000017370000}"/>
    <cellStyle name="Normal 5 2 2 5 2" xfId="14981" xr:uid="{00000000-0005-0000-0000-000018370000}"/>
    <cellStyle name="Normal 5 2 2 5 2 2" xfId="14982" xr:uid="{00000000-0005-0000-0000-000019370000}"/>
    <cellStyle name="Normal 5 2 2 5 2 3" xfId="26683" xr:uid="{142E6767-A37E-4F0E-89C1-9149BAD9EAB3}"/>
    <cellStyle name="Normal 5 2 2 5 2 3 2" xfId="41646" xr:uid="{45A54C8B-C7E3-4411-B57D-59AD03FF8D1F}"/>
    <cellStyle name="Normal 5 2 2 5 2 4" xfId="34056" xr:uid="{5466E2B1-547B-45C7-9E9C-B507A43EE1A0}"/>
    <cellStyle name="Normal 5 2 2 5 3" xfId="14983" xr:uid="{00000000-0005-0000-0000-00001A370000}"/>
    <cellStyle name="Normal 5 2 2 5 4" xfId="14984" xr:uid="{00000000-0005-0000-0000-00001B370000}"/>
    <cellStyle name="Normal 5 2 2 5 4 2" xfId="26684" xr:uid="{0C0213A0-FA42-49F0-BF2C-6877EC5754E1}"/>
    <cellStyle name="Normal 5 2 2 5 4 2 2" xfId="41647" xr:uid="{B268D898-FB77-40B5-8F0B-68C3A31D25FD}"/>
    <cellStyle name="Normal 5 2 2 5 4 3" xfId="34057" xr:uid="{3F0F90A2-AFB7-470D-B4F0-F75033136AE1}"/>
    <cellStyle name="Normal 5 2 2 5 5" xfId="14985" xr:uid="{00000000-0005-0000-0000-00001C370000}"/>
    <cellStyle name="Normal 5 2 2 6" xfId="14986" xr:uid="{00000000-0005-0000-0000-00001D370000}"/>
    <cellStyle name="Normal 5 2 2 6 2" xfId="14987" xr:uid="{00000000-0005-0000-0000-00001E370000}"/>
    <cellStyle name="Normal 5 2 2 6 2 2" xfId="14988" xr:uid="{00000000-0005-0000-0000-00001F370000}"/>
    <cellStyle name="Normal 5 2 2 6 2 3" xfId="14989" xr:uid="{00000000-0005-0000-0000-000020370000}"/>
    <cellStyle name="Normal 5 2 2 6 3" xfId="14990" xr:uid="{00000000-0005-0000-0000-000021370000}"/>
    <cellStyle name="Normal 5 2 2 6 4" xfId="14991" xr:uid="{00000000-0005-0000-0000-000022370000}"/>
    <cellStyle name="Normal 5 2 2 6 4 2" xfId="26685" xr:uid="{EC0BBFAB-31E4-4B68-9BB9-5074FA48D2BA}"/>
    <cellStyle name="Normal 5 2 2 6 4 2 2" xfId="41648" xr:uid="{CB9A2BFF-6F21-4AB5-92D8-5333802A6C6E}"/>
    <cellStyle name="Normal 5 2 2 6 4 3" xfId="34058" xr:uid="{9CE62C06-223E-40D4-A6C6-8C599BA9D517}"/>
    <cellStyle name="Normal 5 2 2 6 5" xfId="14992" xr:uid="{00000000-0005-0000-0000-000023370000}"/>
    <cellStyle name="Normal 5 2 2 6 5 2" xfId="26686" xr:uid="{E3EE8F76-14DB-418C-91A9-C980FEA50E06}"/>
    <cellStyle name="Normal 5 2 2 6 5 2 2" xfId="41649" xr:uid="{238EE067-74EE-4B55-AC17-F9DA5A8C997E}"/>
    <cellStyle name="Normal 5 2 2 6 5 3" xfId="34059" xr:uid="{0608C394-F6DD-4383-8751-554159F1E009}"/>
    <cellStyle name="Normal 5 2 2 6 6" xfId="14993" xr:uid="{00000000-0005-0000-0000-000024370000}"/>
    <cellStyle name="Normal 5 2 2 7" xfId="14994" xr:uid="{00000000-0005-0000-0000-000025370000}"/>
    <cellStyle name="Normal 5 2 2 7 2" xfId="14995" xr:uid="{00000000-0005-0000-0000-000026370000}"/>
    <cellStyle name="Normal 5 2 2 7 2 2" xfId="14996" xr:uid="{00000000-0005-0000-0000-000027370000}"/>
    <cellStyle name="Normal 5 2 2 7 2 3" xfId="14997" xr:uid="{00000000-0005-0000-0000-000028370000}"/>
    <cellStyle name="Normal 5 2 2 7 3" xfId="14998" xr:uid="{00000000-0005-0000-0000-000029370000}"/>
    <cellStyle name="Normal 5 2 2 7 4" xfId="14999" xr:uid="{00000000-0005-0000-0000-00002A370000}"/>
    <cellStyle name="Normal 5 2 2 7 4 2" xfId="26687" xr:uid="{738CCE42-31DF-4A13-8BC9-97DAF2CB869B}"/>
    <cellStyle name="Normal 5 2 2 7 4 2 2" xfId="41650" xr:uid="{D1CE1A24-315B-4C45-855A-52C45123ACB9}"/>
    <cellStyle name="Normal 5 2 2 7 4 3" xfId="34060" xr:uid="{EA3B216E-1C84-4807-A0ED-65FDB0D1116F}"/>
    <cellStyle name="Normal 5 2 2 7 5" xfId="15000" xr:uid="{00000000-0005-0000-0000-00002B370000}"/>
    <cellStyle name="Normal 5 2 2 7 5 2" xfId="26688" xr:uid="{38F8E56A-978F-415C-BC62-42909C7565AE}"/>
    <cellStyle name="Normal 5 2 2 7 5 2 2" xfId="41651" xr:uid="{BEE11090-2ED1-426B-903A-5125B2C0C316}"/>
    <cellStyle name="Normal 5 2 2 7 5 3" xfId="34061" xr:uid="{32BC541D-3DC5-4EE6-A16E-E9500308D632}"/>
    <cellStyle name="Normal 5 2 2 7 6" xfId="15001" xr:uid="{00000000-0005-0000-0000-00002C370000}"/>
    <cellStyle name="Normal 5 2 2 8" xfId="15002" xr:uid="{00000000-0005-0000-0000-00002D370000}"/>
    <cellStyle name="Normal 5 2 2 8 2" xfId="15003" xr:uid="{00000000-0005-0000-0000-00002E370000}"/>
    <cellStyle name="Normal 5 2 2 8 3" xfId="15004" xr:uid="{00000000-0005-0000-0000-00002F370000}"/>
    <cellStyle name="Normal 5 2 2 9" xfId="15005" xr:uid="{00000000-0005-0000-0000-000030370000}"/>
    <cellStyle name="Normal 5 2 2 9 2" xfId="15006" xr:uid="{00000000-0005-0000-0000-000031370000}"/>
    <cellStyle name="Normal 5 2 2 9 2 2" xfId="26689" xr:uid="{FBBA2A69-B064-4374-BDFB-02C5E19F2632}"/>
    <cellStyle name="Normal 5 2 2 9 2 2 2" xfId="41652" xr:uid="{C1ACDC4E-6473-43FD-970C-615109C60FE1}"/>
    <cellStyle name="Normal 5 2 2 9 2 3" xfId="34062" xr:uid="{092C53F1-AED2-4765-BCD8-D9AF7F8E27FC}"/>
    <cellStyle name="Normal 5 2 20" xfId="2492" xr:uid="{00000000-0005-0000-0000-000082090000}"/>
    <cellStyle name="Normal 5 2 20 2" xfId="15007" xr:uid="{00000000-0005-0000-0000-000033370000}"/>
    <cellStyle name="Normal 5 2 20 3" xfId="15008" xr:uid="{00000000-0005-0000-0000-000034370000}"/>
    <cellStyle name="Normal 5 2 21" xfId="2493" xr:uid="{00000000-0005-0000-0000-000083090000}"/>
    <cellStyle name="Normal 5 2 21 2" xfId="15009" xr:uid="{00000000-0005-0000-0000-000036370000}"/>
    <cellStyle name="Normal 5 2 21 3" xfId="15010" xr:uid="{00000000-0005-0000-0000-000037370000}"/>
    <cellStyle name="Normal 5 2 22" xfId="2494" xr:uid="{00000000-0005-0000-0000-000084090000}"/>
    <cellStyle name="Normal 5 2 22 2" xfId="15011" xr:uid="{00000000-0005-0000-0000-000039370000}"/>
    <cellStyle name="Normal 5 2 22 3" xfId="15012" xr:uid="{00000000-0005-0000-0000-00003A370000}"/>
    <cellStyle name="Normal 5 2 23" xfId="2495" xr:uid="{00000000-0005-0000-0000-000085090000}"/>
    <cellStyle name="Normal 5 2 23 2" xfId="15013" xr:uid="{00000000-0005-0000-0000-00003C370000}"/>
    <cellStyle name="Normal 5 2 23 3" xfId="15014" xr:uid="{00000000-0005-0000-0000-00003D370000}"/>
    <cellStyle name="Normal 5 2 24" xfId="15015" xr:uid="{00000000-0005-0000-0000-00003E370000}"/>
    <cellStyle name="Normal 5 2 24 2" xfId="15016" xr:uid="{00000000-0005-0000-0000-00003F370000}"/>
    <cellStyle name="Normal 5 2 24 3" xfId="15017" xr:uid="{00000000-0005-0000-0000-000040370000}"/>
    <cellStyle name="Normal 5 2 24 3 2" xfId="26690" xr:uid="{2A92C3E6-EE5B-4B37-90B2-D240F9D962ED}"/>
    <cellStyle name="Normal 5 2 24 3 2 2" xfId="41653" xr:uid="{AA3D747A-2CAF-4697-BA8D-7392951F9534}"/>
    <cellStyle name="Normal 5 2 24 3 3" xfId="34063" xr:uid="{9D5051D6-5C19-4B66-AB0A-B02C7A486F39}"/>
    <cellStyle name="Normal 5 2 24 4" xfId="15018" xr:uid="{00000000-0005-0000-0000-000041370000}"/>
    <cellStyle name="Normal 5 2 25" xfId="15019" xr:uid="{00000000-0005-0000-0000-000042370000}"/>
    <cellStyle name="Normal 5 2 25 2" xfId="15020" xr:uid="{00000000-0005-0000-0000-000043370000}"/>
    <cellStyle name="Normal 5 2 25 2 2" xfId="15021" xr:uid="{00000000-0005-0000-0000-000044370000}"/>
    <cellStyle name="Normal 5 2 25 2 3" xfId="15022" xr:uid="{00000000-0005-0000-0000-000045370000}"/>
    <cellStyle name="Normal 5 2 25 3" xfId="15023" xr:uid="{00000000-0005-0000-0000-000046370000}"/>
    <cellStyle name="Normal 5 2 25 4" xfId="15024" xr:uid="{00000000-0005-0000-0000-000047370000}"/>
    <cellStyle name="Normal 5 2 25 4 2" xfId="26691" xr:uid="{8DB1EA18-11ED-4142-84D4-B6B263BFD53C}"/>
    <cellStyle name="Normal 5 2 25 4 2 2" xfId="41654" xr:uid="{04F36600-BEC9-4B49-8767-0996B970DE32}"/>
    <cellStyle name="Normal 5 2 25 4 3" xfId="34064" xr:uid="{E890EADB-B16B-4465-BF19-38A2B19C1162}"/>
    <cellStyle name="Normal 5 2 25 5" xfId="15025" xr:uid="{00000000-0005-0000-0000-000048370000}"/>
    <cellStyle name="Normal 5 2 25 5 2" xfId="26692" xr:uid="{8C286E62-B4A1-4C26-B74E-D80D0C9FA8D3}"/>
    <cellStyle name="Normal 5 2 25 5 2 2" xfId="41655" xr:uid="{92ECAC2B-6A25-4999-B17A-AABED546C24B}"/>
    <cellStyle name="Normal 5 2 25 5 3" xfId="34065" xr:uid="{04113311-3E6D-4DC0-9987-CC4F517217E2}"/>
    <cellStyle name="Normal 5 2 25 6" xfId="15026" xr:uid="{00000000-0005-0000-0000-000049370000}"/>
    <cellStyle name="Normal 5 2 26" xfId="15027" xr:uid="{00000000-0005-0000-0000-00004A370000}"/>
    <cellStyle name="Normal 5 2 26 2" xfId="15028" xr:uid="{00000000-0005-0000-0000-00004B370000}"/>
    <cellStyle name="Normal 5 2 26 2 2" xfId="15029" xr:uid="{00000000-0005-0000-0000-00004C370000}"/>
    <cellStyle name="Normal 5 2 26 2 3" xfId="15030" xr:uid="{00000000-0005-0000-0000-00004D370000}"/>
    <cellStyle name="Normal 5 2 26 3" xfId="15031" xr:uid="{00000000-0005-0000-0000-00004E370000}"/>
    <cellStyle name="Normal 5 2 26 3 2" xfId="15032" xr:uid="{00000000-0005-0000-0000-00004F370000}"/>
    <cellStyle name="Normal 5 2 26 3 3" xfId="26693" xr:uid="{26DCC29A-099B-4DE2-894F-C5395E193819}"/>
    <cellStyle name="Normal 5 2 26 3 3 2" xfId="41656" xr:uid="{65CA1CBE-DE03-4F15-8601-E0EB3932BD59}"/>
    <cellStyle name="Normal 5 2 26 3 4" xfId="34066" xr:uid="{B3AD86EB-CBB6-4DAC-9C13-FBC5217C2ACA}"/>
    <cellStyle name="Normal 5 2 26 4" xfId="15033" xr:uid="{00000000-0005-0000-0000-000050370000}"/>
    <cellStyle name="Normal 5 2 27" xfId="15034" xr:uid="{00000000-0005-0000-0000-000051370000}"/>
    <cellStyle name="Normal 5 2 27 2" xfId="15035" xr:uid="{00000000-0005-0000-0000-000052370000}"/>
    <cellStyle name="Normal 5 2 27 3" xfId="15036" xr:uid="{00000000-0005-0000-0000-000053370000}"/>
    <cellStyle name="Normal 5 2 28" xfId="15037" xr:uid="{00000000-0005-0000-0000-000054370000}"/>
    <cellStyle name="Normal 5 2 28 2" xfId="15038" xr:uid="{00000000-0005-0000-0000-000055370000}"/>
    <cellStyle name="Normal 5 2 28 3" xfId="26694" xr:uid="{2D86F278-253D-492D-8F83-FB1D0B2A4BFD}"/>
    <cellStyle name="Normal 5 2 28 3 2" xfId="41657" xr:uid="{5C704C0E-16AB-462C-A378-0B26A7DAACB8}"/>
    <cellStyle name="Normal 5 2 28 4" xfId="34067" xr:uid="{5C2BBA83-4D5B-4ECC-944C-F8B86068693E}"/>
    <cellStyle name="Normal 5 2 29" xfId="15039" xr:uid="{00000000-0005-0000-0000-000056370000}"/>
    <cellStyle name="Normal 5 2 3" xfId="2496" xr:uid="{00000000-0005-0000-0000-000086090000}"/>
    <cellStyle name="Normal 5 2 3 10" xfId="15040" xr:uid="{00000000-0005-0000-0000-000058370000}"/>
    <cellStyle name="Normal 5 2 3 2" xfId="15041" xr:uid="{00000000-0005-0000-0000-000059370000}"/>
    <cellStyle name="Normal 5 2 3 2 2" xfId="15042" xr:uid="{00000000-0005-0000-0000-00005A370000}"/>
    <cellStyle name="Normal 5 2 3 2 2 2" xfId="15043" xr:uid="{00000000-0005-0000-0000-00005B370000}"/>
    <cellStyle name="Normal 5 2 3 2 2 2 2" xfId="15044" xr:uid="{00000000-0005-0000-0000-00005C370000}"/>
    <cellStyle name="Normal 5 2 3 2 2 2 2 2" xfId="15045" xr:uid="{00000000-0005-0000-0000-00005D370000}"/>
    <cellStyle name="Normal 5 2 3 2 2 2 2 3" xfId="15046" xr:uid="{00000000-0005-0000-0000-00005E370000}"/>
    <cellStyle name="Normal 5 2 3 2 2 2 3" xfId="15047" xr:uid="{00000000-0005-0000-0000-00005F370000}"/>
    <cellStyle name="Normal 5 2 3 2 2 2 4" xfId="15048" xr:uid="{00000000-0005-0000-0000-000060370000}"/>
    <cellStyle name="Normal 5 2 3 2 2 2 4 2" xfId="26695" xr:uid="{4D77F4AD-3094-4B1F-B945-3E855E4CA122}"/>
    <cellStyle name="Normal 5 2 3 2 2 2 4 2 2" xfId="41658" xr:uid="{B0C282E5-3108-4E76-BBCE-3FB2E113D486}"/>
    <cellStyle name="Normal 5 2 3 2 2 2 4 3" xfId="34068" xr:uid="{A1685DDB-3134-4A3A-B01C-37C164D4D04D}"/>
    <cellStyle name="Normal 5 2 3 2 2 2 5" xfId="15049" xr:uid="{00000000-0005-0000-0000-000061370000}"/>
    <cellStyle name="Normal 5 2 3 2 2 2 5 2" xfId="26696" xr:uid="{87DBE09E-56B8-447A-87C8-EC9B1F562929}"/>
    <cellStyle name="Normal 5 2 3 2 2 2 5 2 2" xfId="41659" xr:uid="{D0BD19DC-CCB7-4754-9AE5-83A24C7A6C8D}"/>
    <cellStyle name="Normal 5 2 3 2 2 2 5 3" xfId="34069" xr:uid="{AA5FD860-DA34-4E46-9F17-45326D0C8964}"/>
    <cellStyle name="Normal 5 2 3 2 2 2 6" xfId="15050" xr:uid="{00000000-0005-0000-0000-000062370000}"/>
    <cellStyle name="Normal 5 2 3 2 2 3" xfId="15051" xr:uid="{00000000-0005-0000-0000-000063370000}"/>
    <cellStyle name="Normal 5 2 3 2 2 3 2" xfId="15052" xr:uid="{00000000-0005-0000-0000-000064370000}"/>
    <cellStyle name="Normal 5 2 3 2 2 3 2 2" xfId="15053" xr:uid="{00000000-0005-0000-0000-000065370000}"/>
    <cellStyle name="Normal 5 2 3 2 2 3 2 3" xfId="15054" xr:uid="{00000000-0005-0000-0000-000066370000}"/>
    <cellStyle name="Normal 5 2 3 2 2 3 3" xfId="15055" xr:uid="{00000000-0005-0000-0000-000067370000}"/>
    <cellStyle name="Normal 5 2 3 2 2 3 3 2" xfId="15056" xr:uid="{00000000-0005-0000-0000-000068370000}"/>
    <cellStyle name="Normal 5 2 3 2 2 3 3 3" xfId="26697" xr:uid="{261DD8F9-7DA6-44A0-8508-2BF6E6A0B1D2}"/>
    <cellStyle name="Normal 5 2 3 2 2 3 3 3 2" xfId="41660" xr:uid="{D9AAA924-7EAA-4BBB-9D4C-7A0311D27AA6}"/>
    <cellStyle name="Normal 5 2 3 2 2 3 3 4" xfId="34070" xr:uid="{507A580A-5982-4771-8814-7865DE14DBDE}"/>
    <cellStyle name="Normal 5 2 3 2 2 3 4" xfId="15057" xr:uid="{00000000-0005-0000-0000-000069370000}"/>
    <cellStyle name="Normal 5 2 3 2 2 4" xfId="15058" xr:uid="{00000000-0005-0000-0000-00006A370000}"/>
    <cellStyle name="Normal 5 2 3 2 2 4 2" xfId="15059" xr:uid="{00000000-0005-0000-0000-00006B370000}"/>
    <cellStyle name="Normal 5 2 3 2 2 4 3" xfId="15060" xr:uid="{00000000-0005-0000-0000-00006C370000}"/>
    <cellStyle name="Normal 5 2 3 2 2 5" xfId="15061" xr:uid="{00000000-0005-0000-0000-00006D370000}"/>
    <cellStyle name="Normal 5 2 3 2 2 6" xfId="15062" xr:uid="{00000000-0005-0000-0000-00006E370000}"/>
    <cellStyle name="Normal 5 2 3 2 2 6 2" xfId="26698" xr:uid="{75D0E8AF-972E-4167-B475-A018BF2A16D2}"/>
    <cellStyle name="Normal 5 2 3 2 2 6 2 2" xfId="41661" xr:uid="{972C06F5-C1E5-4667-BEBA-DF37D931831F}"/>
    <cellStyle name="Normal 5 2 3 2 2 6 3" xfId="34071" xr:uid="{E3F86281-EC43-4171-A016-BB6435447B40}"/>
    <cellStyle name="Normal 5 2 3 2 2 7" xfId="15063" xr:uid="{00000000-0005-0000-0000-00006F370000}"/>
    <cellStyle name="Normal 5 2 3 2 2 7 2" xfId="26699" xr:uid="{DB2FD64C-E923-4F99-B359-F866CB820E8E}"/>
    <cellStyle name="Normal 5 2 3 2 2 7 2 2" xfId="41662" xr:uid="{400DB9A3-9DBF-4F57-9B34-AB76731D2DFC}"/>
    <cellStyle name="Normal 5 2 3 2 2 7 3" xfId="34072" xr:uid="{4487C418-3B31-490D-A324-407A4058662B}"/>
    <cellStyle name="Normal 5 2 3 2 2 8" xfId="15064" xr:uid="{00000000-0005-0000-0000-000070370000}"/>
    <cellStyle name="Normal 5 2 3 2 3" xfId="15065" xr:uid="{00000000-0005-0000-0000-000071370000}"/>
    <cellStyle name="Normal 5 2 3 2 3 2" xfId="15066" xr:uid="{00000000-0005-0000-0000-000072370000}"/>
    <cellStyle name="Normal 5 2 3 2 3 2 2" xfId="15067" xr:uid="{00000000-0005-0000-0000-000073370000}"/>
    <cellStyle name="Normal 5 2 3 2 3 2 3" xfId="15068" xr:uid="{00000000-0005-0000-0000-000074370000}"/>
    <cellStyle name="Normal 5 2 3 2 3 2 3 2" xfId="26700" xr:uid="{43330858-DA21-4628-B3AD-20419F20C209}"/>
    <cellStyle name="Normal 5 2 3 2 3 2 3 2 2" xfId="41663" xr:uid="{C7831AA7-8F46-4A44-B39C-C83D91B811BF}"/>
    <cellStyle name="Normal 5 2 3 2 3 2 3 3" xfId="34073" xr:uid="{B02B4BE3-8DDE-42E0-A112-BA777EA6E1A1}"/>
    <cellStyle name="Normal 5 2 3 2 3 2 4" xfId="15069" xr:uid="{00000000-0005-0000-0000-000075370000}"/>
    <cellStyle name="Normal 5 2 3 2 3 3" xfId="15070" xr:uid="{00000000-0005-0000-0000-000076370000}"/>
    <cellStyle name="Normal 5 2 3 2 3 4" xfId="15071" xr:uid="{00000000-0005-0000-0000-000077370000}"/>
    <cellStyle name="Normal 5 2 3 2 3 4 2" xfId="26701" xr:uid="{FA45459C-4BB5-4900-9CB2-B65075ED214B}"/>
    <cellStyle name="Normal 5 2 3 2 3 4 2 2" xfId="41664" xr:uid="{461B5567-B4A6-46F0-9C48-33A58196DB54}"/>
    <cellStyle name="Normal 5 2 3 2 3 4 3" xfId="34074" xr:uid="{3E975740-C0EF-4602-87C5-9BADE69A141E}"/>
    <cellStyle name="Normal 5 2 3 2 3 5" xfId="15072" xr:uid="{00000000-0005-0000-0000-000078370000}"/>
    <cellStyle name="Normal 5 2 3 2 3 5 2" xfId="26702" xr:uid="{4F1187EF-2E10-4108-B0C6-9F05C4951F37}"/>
    <cellStyle name="Normal 5 2 3 2 3 5 2 2" xfId="41665" xr:uid="{D1446AA9-14D2-40C5-8A22-E5E4198FD3D4}"/>
    <cellStyle name="Normal 5 2 3 2 3 5 3" xfId="34075" xr:uid="{45B96A21-F18F-4679-A066-3BCC444E7CC4}"/>
    <cellStyle name="Normal 5 2 3 2 3 6" xfId="15073" xr:uid="{00000000-0005-0000-0000-000079370000}"/>
    <cellStyle name="Normal 5 2 3 2 4" xfId="15074" xr:uid="{00000000-0005-0000-0000-00007A370000}"/>
    <cellStyle name="Normal 5 2 3 2 4 2" xfId="15075" xr:uid="{00000000-0005-0000-0000-00007B370000}"/>
    <cellStyle name="Normal 5 2 3 2 4 2 2" xfId="15076" xr:uid="{00000000-0005-0000-0000-00007C370000}"/>
    <cellStyle name="Normal 5 2 3 2 4 2 3" xfId="15077" xr:uid="{00000000-0005-0000-0000-00007D370000}"/>
    <cellStyle name="Normal 5 2 3 2 4 3" xfId="15078" xr:uid="{00000000-0005-0000-0000-00007E370000}"/>
    <cellStyle name="Normal 5 2 3 2 4 4" xfId="15079" xr:uid="{00000000-0005-0000-0000-00007F370000}"/>
    <cellStyle name="Normal 5 2 3 2 4 4 2" xfId="26703" xr:uid="{E21900F3-B6E1-41E2-B1DF-E800E71E04A1}"/>
    <cellStyle name="Normal 5 2 3 2 4 4 2 2" xfId="41666" xr:uid="{CC2C6166-E807-4B32-BCEE-4CA6E728BB17}"/>
    <cellStyle name="Normal 5 2 3 2 4 4 3" xfId="34076" xr:uid="{2590503A-7B17-4082-AA71-B6B32220088E}"/>
    <cellStyle name="Normal 5 2 3 2 4 5" xfId="15080" xr:uid="{00000000-0005-0000-0000-000080370000}"/>
    <cellStyle name="Normal 5 2 3 2 4 5 2" xfId="26704" xr:uid="{D0A4B20B-1030-40CA-BC42-6CA83D1C9402}"/>
    <cellStyle name="Normal 5 2 3 2 4 5 2 2" xfId="41667" xr:uid="{21564C5C-1ABC-404D-B892-4875054F0089}"/>
    <cellStyle name="Normal 5 2 3 2 4 5 3" xfId="34077" xr:uid="{8539459F-179E-4FB8-BB09-B60D5FAA08D4}"/>
    <cellStyle name="Normal 5 2 3 2 4 6" xfId="15081" xr:uid="{00000000-0005-0000-0000-000081370000}"/>
    <cellStyle name="Normal 5 2 3 2 5" xfId="15082" xr:uid="{00000000-0005-0000-0000-000082370000}"/>
    <cellStyle name="Normal 5 2 3 2 5 2" xfId="15083" xr:uid="{00000000-0005-0000-0000-000083370000}"/>
    <cellStyle name="Normal 5 2 3 2 5 3" xfId="15084" xr:uid="{00000000-0005-0000-0000-000084370000}"/>
    <cellStyle name="Normal 5 2 3 2 6" xfId="15085" xr:uid="{00000000-0005-0000-0000-000085370000}"/>
    <cellStyle name="Normal 5 2 3 2 7" xfId="15086" xr:uid="{00000000-0005-0000-0000-000086370000}"/>
    <cellStyle name="Normal 5 2 3 2 7 2" xfId="26705" xr:uid="{C8ADA475-2F70-4059-9B2E-80D01291012C}"/>
    <cellStyle name="Normal 5 2 3 2 7 2 2" xfId="41668" xr:uid="{97B23457-EF32-47F5-B2EB-79E124B41905}"/>
    <cellStyle name="Normal 5 2 3 2 7 3" xfId="34078" xr:uid="{61F19627-255F-4F69-A4D0-9C7FE43E2FB3}"/>
    <cellStyle name="Normal 5 2 3 2 8" xfId="15087" xr:uid="{00000000-0005-0000-0000-000087370000}"/>
    <cellStyle name="Normal 5 2 3 2 8 2" xfId="26706" xr:uid="{0B397CF7-4E1A-4FCE-AA83-73C89FFD02E9}"/>
    <cellStyle name="Normal 5 2 3 2 8 2 2" xfId="41669" xr:uid="{3CE193CA-2EC5-4148-BC43-4DA8B3F9E3A0}"/>
    <cellStyle name="Normal 5 2 3 2 8 3" xfId="34079" xr:uid="{E3D2F26C-CA8E-40C1-B266-1340F728597B}"/>
    <cellStyle name="Normal 5 2 3 2 9" xfId="15088" xr:uid="{00000000-0005-0000-0000-000088370000}"/>
    <cellStyle name="Normal 5 2 3 3" xfId="15089" xr:uid="{00000000-0005-0000-0000-000089370000}"/>
    <cellStyle name="Normal 5 2 3 3 2" xfId="15090" xr:uid="{00000000-0005-0000-0000-00008A370000}"/>
    <cellStyle name="Normal 5 2 3 3 2 2" xfId="15091" xr:uid="{00000000-0005-0000-0000-00008B370000}"/>
    <cellStyle name="Normal 5 2 3 3 2 2 2" xfId="15092" xr:uid="{00000000-0005-0000-0000-00008C370000}"/>
    <cellStyle name="Normal 5 2 3 3 2 2 3" xfId="15093" xr:uid="{00000000-0005-0000-0000-00008D370000}"/>
    <cellStyle name="Normal 5 2 3 3 2 2 3 2" xfId="26707" xr:uid="{3B9E1B1F-CB0D-44A9-B5E8-4D756F6F66EA}"/>
    <cellStyle name="Normal 5 2 3 3 2 2 3 2 2" xfId="41670" xr:uid="{0E744FA1-44EB-414F-B2FD-2741925B9FFB}"/>
    <cellStyle name="Normal 5 2 3 3 2 2 3 3" xfId="34080" xr:uid="{F85B9C28-D0DB-4ABC-A717-5774D7ABC774}"/>
    <cellStyle name="Normal 5 2 3 3 2 2 4" xfId="15094" xr:uid="{00000000-0005-0000-0000-00008E370000}"/>
    <cellStyle name="Normal 5 2 3 3 2 3" xfId="15095" xr:uid="{00000000-0005-0000-0000-00008F370000}"/>
    <cellStyle name="Normal 5 2 3 3 2 4" xfId="15096" xr:uid="{00000000-0005-0000-0000-000090370000}"/>
    <cellStyle name="Normal 5 2 3 3 2 4 2" xfId="26708" xr:uid="{252E2685-8B8C-4D1A-BCEE-D89635057C00}"/>
    <cellStyle name="Normal 5 2 3 3 2 4 2 2" xfId="41671" xr:uid="{4ECEE6C7-4370-429E-8F46-33C7C67EC476}"/>
    <cellStyle name="Normal 5 2 3 3 2 4 3" xfId="34081" xr:uid="{0BEBDC19-D51C-434B-852D-3F808A9C242D}"/>
    <cellStyle name="Normal 5 2 3 3 2 5" xfId="15097" xr:uid="{00000000-0005-0000-0000-000091370000}"/>
    <cellStyle name="Normal 5 2 3 3 2 5 2" xfId="26709" xr:uid="{C6A91AE7-A3DF-4E0E-8DBA-C2EE6473A651}"/>
    <cellStyle name="Normal 5 2 3 3 2 5 2 2" xfId="41672" xr:uid="{47A22DB3-44BE-4110-AB5F-E179DB55C203}"/>
    <cellStyle name="Normal 5 2 3 3 2 5 3" xfId="34082" xr:uid="{CFD4BB85-8EA5-46F8-98DF-6ED638439C81}"/>
    <cellStyle name="Normal 5 2 3 3 2 6" xfId="15098" xr:uid="{00000000-0005-0000-0000-000092370000}"/>
    <cellStyle name="Normal 5 2 3 3 3" xfId="15099" xr:uid="{00000000-0005-0000-0000-000093370000}"/>
    <cellStyle name="Normal 5 2 3 3 3 2" xfId="15100" xr:uid="{00000000-0005-0000-0000-000094370000}"/>
    <cellStyle name="Normal 5 2 3 3 3 2 2" xfId="15101" xr:uid="{00000000-0005-0000-0000-000095370000}"/>
    <cellStyle name="Normal 5 2 3 3 3 2 3" xfId="15102" xr:uid="{00000000-0005-0000-0000-000096370000}"/>
    <cellStyle name="Normal 5 2 3 3 3 3" xfId="15103" xr:uid="{00000000-0005-0000-0000-000097370000}"/>
    <cellStyle name="Normal 5 2 3 3 3 4" xfId="15104" xr:uid="{00000000-0005-0000-0000-000098370000}"/>
    <cellStyle name="Normal 5 2 3 3 3 4 2" xfId="26710" xr:uid="{22893067-88AC-454F-9AEA-E9BD177B1F93}"/>
    <cellStyle name="Normal 5 2 3 3 3 4 2 2" xfId="41673" xr:uid="{7B30DCDC-6C09-43D4-B6B2-4A3377272D11}"/>
    <cellStyle name="Normal 5 2 3 3 3 4 3" xfId="34083" xr:uid="{195A1465-50A0-4CD3-A6AA-EDCAA02774C6}"/>
    <cellStyle name="Normal 5 2 3 3 3 5" xfId="15105" xr:uid="{00000000-0005-0000-0000-000099370000}"/>
    <cellStyle name="Normal 5 2 3 3 3 5 2" xfId="26711" xr:uid="{2D704534-0F40-4CA4-A8FA-9222A7D7B1DB}"/>
    <cellStyle name="Normal 5 2 3 3 3 5 2 2" xfId="41674" xr:uid="{6AA8AFB2-B404-4519-BA7C-2DBEFA536407}"/>
    <cellStyle name="Normal 5 2 3 3 3 5 3" xfId="34084" xr:uid="{8E53A667-5B36-4A2C-BB87-EEE1C55A11B9}"/>
    <cellStyle name="Normal 5 2 3 3 3 6" xfId="15106" xr:uid="{00000000-0005-0000-0000-00009A370000}"/>
    <cellStyle name="Normal 5 2 3 3 4" xfId="15107" xr:uid="{00000000-0005-0000-0000-00009B370000}"/>
    <cellStyle name="Normal 5 2 3 3 4 2" xfId="15108" xr:uid="{00000000-0005-0000-0000-00009C370000}"/>
    <cellStyle name="Normal 5 2 3 3 4 3" xfId="15109" xr:uid="{00000000-0005-0000-0000-00009D370000}"/>
    <cellStyle name="Normal 5 2 3 3 5" xfId="15110" xr:uid="{00000000-0005-0000-0000-00009E370000}"/>
    <cellStyle name="Normal 5 2 3 3 6" xfId="15111" xr:uid="{00000000-0005-0000-0000-00009F370000}"/>
    <cellStyle name="Normal 5 2 3 3 6 2" xfId="26712" xr:uid="{21F1DC42-0067-4E7D-A579-5064A9589D70}"/>
    <cellStyle name="Normal 5 2 3 3 6 2 2" xfId="41675" xr:uid="{448E1743-F82E-485F-8B09-BD586891DC03}"/>
    <cellStyle name="Normal 5 2 3 3 6 3" xfId="34085" xr:uid="{E7CB6419-FF7D-4C7B-952F-E9BB37B1BC3D}"/>
    <cellStyle name="Normal 5 2 3 3 7" xfId="15112" xr:uid="{00000000-0005-0000-0000-0000A0370000}"/>
    <cellStyle name="Normal 5 2 3 3 7 2" xfId="26713" xr:uid="{B99428A5-CEDC-4927-A849-756FE774835B}"/>
    <cellStyle name="Normal 5 2 3 3 7 2 2" xfId="41676" xr:uid="{3301917F-1B5B-4221-AFF5-3D58ADBC2DFB}"/>
    <cellStyle name="Normal 5 2 3 3 7 3" xfId="34086" xr:uid="{706A6473-6E05-4679-BDCE-E91E094B8D79}"/>
    <cellStyle name="Normal 5 2 3 3 8" xfId="15113" xr:uid="{00000000-0005-0000-0000-0000A1370000}"/>
    <cellStyle name="Normal 5 2 3 4" xfId="15114" xr:uid="{00000000-0005-0000-0000-0000A2370000}"/>
    <cellStyle name="Normal 5 2 3 4 2" xfId="15115" xr:uid="{00000000-0005-0000-0000-0000A3370000}"/>
    <cellStyle name="Normal 5 2 3 4 2 2" xfId="15116" xr:uid="{00000000-0005-0000-0000-0000A4370000}"/>
    <cellStyle name="Normal 5 2 3 4 2 3" xfId="26714" xr:uid="{415C22D8-90BA-4627-A5E7-519930D87128}"/>
    <cellStyle name="Normal 5 2 3 4 2 3 2" xfId="41677" xr:uid="{5943E9E6-474E-4477-BDA0-E797076E45D7}"/>
    <cellStyle name="Normal 5 2 3 4 2 4" xfId="34087" xr:uid="{860BDF99-80BD-4249-BEC4-613B5B41903F}"/>
    <cellStyle name="Normal 5 2 3 4 3" xfId="15117" xr:uid="{00000000-0005-0000-0000-0000A5370000}"/>
    <cellStyle name="Normal 5 2 3 4 4" xfId="15118" xr:uid="{00000000-0005-0000-0000-0000A6370000}"/>
    <cellStyle name="Normal 5 2 3 4 4 2" xfId="26715" xr:uid="{171AAA59-AD04-46F7-86A6-EB90AE8D2861}"/>
    <cellStyle name="Normal 5 2 3 4 4 2 2" xfId="41678" xr:uid="{C4424AB6-C215-45B1-AAC3-8F054A7C48CD}"/>
    <cellStyle name="Normal 5 2 3 4 4 3" xfId="34088" xr:uid="{D2F26B40-BFEC-4C34-A997-F07C4AC29E46}"/>
    <cellStyle name="Normal 5 2 3 4 5" xfId="15119" xr:uid="{00000000-0005-0000-0000-0000A7370000}"/>
    <cellStyle name="Normal 5 2 3 5" xfId="15120" xr:uid="{00000000-0005-0000-0000-0000A8370000}"/>
    <cellStyle name="Normal 5 2 3 5 2" xfId="15121" xr:uid="{00000000-0005-0000-0000-0000A9370000}"/>
    <cellStyle name="Normal 5 2 3 5 2 2" xfId="15122" xr:uid="{00000000-0005-0000-0000-0000AA370000}"/>
    <cellStyle name="Normal 5 2 3 5 2 3" xfId="15123" xr:uid="{00000000-0005-0000-0000-0000AB370000}"/>
    <cellStyle name="Normal 5 2 3 5 3" xfId="15124" xr:uid="{00000000-0005-0000-0000-0000AC370000}"/>
    <cellStyle name="Normal 5 2 3 5 4" xfId="15125" xr:uid="{00000000-0005-0000-0000-0000AD370000}"/>
    <cellStyle name="Normal 5 2 3 5 4 2" xfId="26716" xr:uid="{81DCD090-99A0-45DB-AA70-406F3EAF8337}"/>
    <cellStyle name="Normal 5 2 3 5 4 2 2" xfId="41679" xr:uid="{B2F44E94-5310-446D-9292-87AE98679B82}"/>
    <cellStyle name="Normal 5 2 3 5 4 3" xfId="34089" xr:uid="{10C26E5A-2839-46CD-AA76-FB9AF89D2067}"/>
    <cellStyle name="Normal 5 2 3 5 5" xfId="15126" xr:uid="{00000000-0005-0000-0000-0000AE370000}"/>
    <cellStyle name="Normal 5 2 3 5 5 2" xfId="26717" xr:uid="{A1DC9386-74AF-4684-8F38-AB1C0AA03063}"/>
    <cellStyle name="Normal 5 2 3 5 5 2 2" xfId="41680" xr:uid="{2C8FB218-9E0A-441D-A997-77AF7B4C708E}"/>
    <cellStyle name="Normal 5 2 3 5 5 3" xfId="34090" xr:uid="{8FF23314-E3C6-4099-93C8-FD98894091F9}"/>
    <cellStyle name="Normal 5 2 3 5 6" xfId="15127" xr:uid="{00000000-0005-0000-0000-0000AF370000}"/>
    <cellStyle name="Normal 5 2 3 6" xfId="15128" xr:uid="{00000000-0005-0000-0000-0000B0370000}"/>
    <cellStyle name="Normal 5 2 3 6 2" xfId="15129" xr:uid="{00000000-0005-0000-0000-0000B1370000}"/>
    <cellStyle name="Normal 5 2 3 6 2 2" xfId="15130" xr:uid="{00000000-0005-0000-0000-0000B2370000}"/>
    <cellStyle name="Normal 5 2 3 6 2 3" xfId="15131" xr:uid="{00000000-0005-0000-0000-0000B3370000}"/>
    <cellStyle name="Normal 5 2 3 6 3" xfId="15132" xr:uid="{00000000-0005-0000-0000-0000B4370000}"/>
    <cellStyle name="Normal 5 2 3 6 4" xfId="15133" xr:uid="{00000000-0005-0000-0000-0000B5370000}"/>
    <cellStyle name="Normal 5 2 3 6 4 2" xfId="26718" xr:uid="{2DC78089-ECCB-4EDC-AC51-F57CD200C4B7}"/>
    <cellStyle name="Normal 5 2 3 6 4 2 2" xfId="41681" xr:uid="{4DF7990A-50DE-43FB-BB44-CDB7718D71E2}"/>
    <cellStyle name="Normal 5 2 3 6 4 3" xfId="34091" xr:uid="{B72E776F-37F8-4CF4-9390-53F91D707D62}"/>
    <cellStyle name="Normal 5 2 3 6 5" xfId="15134" xr:uid="{00000000-0005-0000-0000-0000B6370000}"/>
    <cellStyle name="Normal 5 2 3 6 5 2" xfId="26719" xr:uid="{00CF9B4E-A5E8-41AF-BB7B-7904DDDB1AE4}"/>
    <cellStyle name="Normal 5 2 3 6 5 2 2" xfId="41682" xr:uid="{29AEC820-54FC-44D3-8C47-27993A100A01}"/>
    <cellStyle name="Normal 5 2 3 6 5 3" xfId="34092" xr:uid="{6A673FBA-7B97-46B6-B273-00A588CB7FEA}"/>
    <cellStyle name="Normal 5 2 3 6 6" xfId="15135" xr:uid="{00000000-0005-0000-0000-0000B7370000}"/>
    <cellStyle name="Normal 5 2 3 7" xfId="15136" xr:uid="{00000000-0005-0000-0000-0000B8370000}"/>
    <cellStyle name="Normal 5 2 3 7 2" xfId="15137" xr:uid="{00000000-0005-0000-0000-0000B9370000}"/>
    <cellStyle name="Normal 5 2 3 7 3" xfId="15138" xr:uid="{00000000-0005-0000-0000-0000BA370000}"/>
    <cellStyle name="Normal 5 2 3 8" xfId="15139" xr:uid="{00000000-0005-0000-0000-0000BB370000}"/>
    <cellStyle name="Normal 5 2 3 9" xfId="15140" xr:uid="{00000000-0005-0000-0000-0000BC370000}"/>
    <cellStyle name="Normal 5 2 3 9 2" xfId="26720" xr:uid="{D7FB7D6B-DED1-48CE-BAF0-40CFEA265FE2}"/>
    <cellStyle name="Normal 5 2 3 9 2 2" xfId="41683" xr:uid="{6B36AF3D-70D3-43FF-B935-5265383BCBB8}"/>
    <cellStyle name="Normal 5 2 3 9 3" xfId="34093" xr:uid="{DB6882C2-E868-4C99-B0A8-3CD492FF4FA6}"/>
    <cellStyle name="Normal 5 2 4" xfId="2497" xr:uid="{00000000-0005-0000-0000-000087090000}"/>
    <cellStyle name="Normal 5 2 4 2" xfId="15141" xr:uid="{00000000-0005-0000-0000-0000BE370000}"/>
    <cellStyle name="Normal 5 2 4 2 2" xfId="15142" xr:uid="{00000000-0005-0000-0000-0000BF370000}"/>
    <cellStyle name="Normal 5 2 4 2 2 2" xfId="15143" xr:uid="{00000000-0005-0000-0000-0000C0370000}"/>
    <cellStyle name="Normal 5 2 4 2 2 2 2" xfId="15144" xr:uid="{00000000-0005-0000-0000-0000C1370000}"/>
    <cellStyle name="Normal 5 2 4 2 2 2 2 2" xfId="15145" xr:uid="{00000000-0005-0000-0000-0000C2370000}"/>
    <cellStyle name="Normal 5 2 4 2 2 2 2 3" xfId="15146" xr:uid="{00000000-0005-0000-0000-0000C3370000}"/>
    <cellStyle name="Normal 5 2 4 2 2 2 3" xfId="15147" xr:uid="{00000000-0005-0000-0000-0000C4370000}"/>
    <cellStyle name="Normal 5 2 4 2 2 2 3 2" xfId="15148" xr:uid="{00000000-0005-0000-0000-0000C5370000}"/>
    <cellStyle name="Normal 5 2 4 2 2 2 3 3" xfId="26721" xr:uid="{31220709-E572-462D-817F-2F2EEB291077}"/>
    <cellStyle name="Normal 5 2 4 2 2 2 3 3 2" xfId="41684" xr:uid="{4E3AF95F-318D-42A4-9D1B-4810524DC97E}"/>
    <cellStyle name="Normal 5 2 4 2 2 2 3 4" xfId="34094" xr:uid="{E8D54F8C-3203-43C5-8211-8E82CB1FC5C8}"/>
    <cellStyle name="Normal 5 2 4 2 2 2 4" xfId="15149" xr:uid="{00000000-0005-0000-0000-0000C6370000}"/>
    <cellStyle name="Normal 5 2 4 2 2 3" xfId="15150" xr:uid="{00000000-0005-0000-0000-0000C7370000}"/>
    <cellStyle name="Normal 5 2 4 2 2 3 2" xfId="15151" xr:uid="{00000000-0005-0000-0000-0000C8370000}"/>
    <cellStyle name="Normal 5 2 4 2 2 3 3" xfId="15152" xr:uid="{00000000-0005-0000-0000-0000C9370000}"/>
    <cellStyle name="Normal 5 2 4 2 2 4" xfId="15153" xr:uid="{00000000-0005-0000-0000-0000CA370000}"/>
    <cellStyle name="Normal 5 2 4 2 2 5" xfId="15154" xr:uid="{00000000-0005-0000-0000-0000CB370000}"/>
    <cellStyle name="Normal 5 2 4 2 2 5 2" xfId="26722" xr:uid="{5C536CC7-EDB0-4E6E-9732-92276C754CD2}"/>
    <cellStyle name="Normal 5 2 4 2 2 5 2 2" xfId="41685" xr:uid="{05F25DBC-3A41-43C5-99AA-686F9DE92481}"/>
    <cellStyle name="Normal 5 2 4 2 2 5 3" xfId="34095" xr:uid="{FF899FD9-5EFF-429E-A673-E559558A2D66}"/>
    <cellStyle name="Normal 5 2 4 2 2 6" xfId="15155" xr:uid="{00000000-0005-0000-0000-0000CC370000}"/>
    <cellStyle name="Normal 5 2 4 2 2 6 2" xfId="26723" xr:uid="{A924A488-6E8A-43C8-942D-B2E1AD09995E}"/>
    <cellStyle name="Normal 5 2 4 2 2 6 2 2" xfId="41686" xr:uid="{86330156-58BB-46B8-839C-52CC8D22B257}"/>
    <cellStyle name="Normal 5 2 4 2 2 6 3" xfId="34096" xr:uid="{2E83A6DB-BED9-454C-B98C-058E77537CF0}"/>
    <cellStyle name="Normal 5 2 4 2 2 7" xfId="15156" xr:uid="{00000000-0005-0000-0000-0000CD370000}"/>
    <cellStyle name="Normal 5 2 4 2 3" xfId="15157" xr:uid="{00000000-0005-0000-0000-0000CE370000}"/>
    <cellStyle name="Normal 5 2 4 2 3 2" xfId="15158" xr:uid="{00000000-0005-0000-0000-0000CF370000}"/>
    <cellStyle name="Normal 5 2 4 2 3 2 2" xfId="15159" xr:uid="{00000000-0005-0000-0000-0000D0370000}"/>
    <cellStyle name="Normal 5 2 4 2 3 2 3" xfId="15160" xr:uid="{00000000-0005-0000-0000-0000D1370000}"/>
    <cellStyle name="Normal 5 2 4 2 3 3" xfId="15161" xr:uid="{00000000-0005-0000-0000-0000D2370000}"/>
    <cellStyle name="Normal 5 2 4 2 3 3 2" xfId="15162" xr:uid="{00000000-0005-0000-0000-0000D3370000}"/>
    <cellStyle name="Normal 5 2 4 2 3 3 3" xfId="26724" xr:uid="{4750B375-1F3B-49D3-A8D7-16F8D23EA218}"/>
    <cellStyle name="Normal 5 2 4 2 3 3 3 2" xfId="41687" xr:uid="{DB36946B-4717-4858-86DE-4235815C0491}"/>
    <cellStyle name="Normal 5 2 4 2 3 3 4" xfId="34097" xr:uid="{56D90F00-A47C-4646-AD34-A8AB7200B708}"/>
    <cellStyle name="Normal 5 2 4 2 3 4" xfId="15163" xr:uid="{00000000-0005-0000-0000-0000D4370000}"/>
    <cellStyle name="Normal 5 2 4 2 4" xfId="15164" xr:uid="{00000000-0005-0000-0000-0000D5370000}"/>
    <cellStyle name="Normal 5 2 4 2 5" xfId="15165" xr:uid="{00000000-0005-0000-0000-0000D6370000}"/>
    <cellStyle name="Normal 5 2 4 2 5 2" xfId="26725" xr:uid="{CFE60F04-ED0B-4E58-AC1E-D162EA39B78F}"/>
    <cellStyle name="Normal 5 2 4 2 5 2 2" xfId="41688" xr:uid="{5B8CA5F6-F747-42B5-B6C5-44776F076FB0}"/>
    <cellStyle name="Normal 5 2 4 2 5 3" xfId="34098" xr:uid="{3C41F0AE-E7AD-40B8-B0F6-2F1C1EE90695}"/>
    <cellStyle name="Normal 5 2 4 2 6" xfId="15166" xr:uid="{00000000-0005-0000-0000-0000D7370000}"/>
    <cellStyle name="Normal 5 2 4 3" xfId="15167" xr:uid="{00000000-0005-0000-0000-0000D8370000}"/>
    <cellStyle name="Normal 5 2 4 3 2" xfId="15168" xr:uid="{00000000-0005-0000-0000-0000D9370000}"/>
    <cellStyle name="Normal 5 2 4 3 2 2" xfId="15169" xr:uid="{00000000-0005-0000-0000-0000DA370000}"/>
    <cellStyle name="Normal 5 2 4 3 2 3" xfId="15170" xr:uid="{00000000-0005-0000-0000-0000DB370000}"/>
    <cellStyle name="Normal 5 2 4 3 2 3 2" xfId="26726" xr:uid="{C27B5ECE-9516-46D7-86E1-E4AE3263E0BD}"/>
    <cellStyle name="Normal 5 2 4 3 2 3 2 2" xfId="41689" xr:uid="{C3AD0D93-B307-4851-ACDA-4A2FC97CF92A}"/>
    <cellStyle name="Normal 5 2 4 3 2 3 3" xfId="34099" xr:uid="{AB449846-1E7B-44FE-AACC-E9880CE20450}"/>
    <cellStyle name="Normal 5 2 4 3 2 4" xfId="15171" xr:uid="{00000000-0005-0000-0000-0000DC370000}"/>
    <cellStyle name="Normal 5 2 4 3 3" xfId="15172" xr:uid="{00000000-0005-0000-0000-0000DD370000}"/>
    <cellStyle name="Normal 5 2 4 3 4" xfId="15173" xr:uid="{00000000-0005-0000-0000-0000DE370000}"/>
    <cellStyle name="Normal 5 2 4 3 4 2" xfId="26727" xr:uid="{5D4402C5-25E8-4864-9986-7B8775F9710F}"/>
    <cellStyle name="Normal 5 2 4 3 4 2 2" xfId="41690" xr:uid="{3E3F094B-FE1D-426C-B266-950EF2864A56}"/>
    <cellStyle name="Normal 5 2 4 3 4 3" xfId="34100" xr:uid="{BD7A5262-E6EF-47F5-A061-49E20425F07B}"/>
    <cellStyle name="Normal 5 2 4 3 5" xfId="15174" xr:uid="{00000000-0005-0000-0000-0000DF370000}"/>
    <cellStyle name="Normal 5 2 4 3 5 2" xfId="26728" xr:uid="{1928B5E1-05D7-40AD-9E60-FB0F2C85AAEB}"/>
    <cellStyle name="Normal 5 2 4 3 5 2 2" xfId="41691" xr:uid="{95C7418A-5A11-4123-9BD0-571746C87106}"/>
    <cellStyle name="Normal 5 2 4 3 5 3" xfId="34101" xr:uid="{12EC87C5-BADE-4B74-BFEE-E6B6907BEF8B}"/>
    <cellStyle name="Normal 5 2 4 3 6" xfId="15175" xr:uid="{00000000-0005-0000-0000-0000E0370000}"/>
    <cellStyle name="Normal 5 2 4 4" xfId="15176" xr:uid="{00000000-0005-0000-0000-0000E1370000}"/>
    <cellStyle name="Normal 5 2 4 4 2" xfId="15177" xr:uid="{00000000-0005-0000-0000-0000E2370000}"/>
    <cellStyle name="Normal 5 2 4 4 2 2" xfId="15178" xr:uid="{00000000-0005-0000-0000-0000E3370000}"/>
    <cellStyle name="Normal 5 2 4 4 2 3" xfId="15179" xr:uid="{00000000-0005-0000-0000-0000E4370000}"/>
    <cellStyle name="Normal 5 2 4 4 3" xfId="15180" xr:uid="{00000000-0005-0000-0000-0000E5370000}"/>
    <cellStyle name="Normal 5 2 4 4 4" xfId="15181" xr:uid="{00000000-0005-0000-0000-0000E6370000}"/>
    <cellStyle name="Normal 5 2 4 4 4 2" xfId="26729" xr:uid="{D46A1A91-A089-4EC8-A54C-A543AF5BC126}"/>
    <cellStyle name="Normal 5 2 4 4 4 2 2" xfId="41692" xr:uid="{CBD880C7-9737-4B46-A73A-6CD954EB8CBD}"/>
    <cellStyle name="Normal 5 2 4 4 4 3" xfId="34102" xr:uid="{2F938CA3-A264-43CA-B167-4C03DCC1AECB}"/>
    <cellStyle name="Normal 5 2 4 4 5" xfId="15182" xr:uid="{00000000-0005-0000-0000-0000E7370000}"/>
    <cellStyle name="Normal 5 2 4 4 5 2" xfId="26730" xr:uid="{94097F65-B180-4BE6-8A0D-E2876B075893}"/>
    <cellStyle name="Normal 5 2 4 4 5 2 2" xfId="41693" xr:uid="{ADD9A2C6-DA09-43B2-B115-083ED5DBF14B}"/>
    <cellStyle name="Normal 5 2 4 4 5 3" xfId="34103" xr:uid="{7DEB7904-F299-4D31-8C34-981185C628A7}"/>
    <cellStyle name="Normal 5 2 4 4 6" xfId="15183" xr:uid="{00000000-0005-0000-0000-0000E8370000}"/>
    <cellStyle name="Normal 5 2 4 5" xfId="15184" xr:uid="{00000000-0005-0000-0000-0000E9370000}"/>
    <cellStyle name="Normal 5 2 4 5 2" xfId="15185" xr:uid="{00000000-0005-0000-0000-0000EA370000}"/>
    <cellStyle name="Normal 5 2 4 5 3" xfId="15186" xr:uid="{00000000-0005-0000-0000-0000EB370000}"/>
    <cellStyle name="Normal 5 2 4 5 3 2" xfId="26731" xr:uid="{AC515DB8-B617-4784-B370-F6F8BAE62387}"/>
    <cellStyle name="Normal 5 2 4 5 3 2 2" xfId="41694" xr:uid="{617B8534-F1CE-4E55-ADFA-5C5754DBF087}"/>
    <cellStyle name="Normal 5 2 4 5 3 3" xfId="34104" xr:uid="{B1CB8F40-CE21-43D8-AB04-012F22DA6797}"/>
    <cellStyle name="Normal 5 2 4 5 4" xfId="15187" xr:uid="{00000000-0005-0000-0000-0000EC370000}"/>
    <cellStyle name="Normal 5 2 4 6" xfId="15188" xr:uid="{00000000-0005-0000-0000-0000ED370000}"/>
    <cellStyle name="Normal 5 2 4 7" xfId="15189" xr:uid="{00000000-0005-0000-0000-0000EE370000}"/>
    <cellStyle name="Normal 5 2 4 7 2" xfId="26732" xr:uid="{32C1490D-0CB4-406E-8FFB-8A044134A82C}"/>
    <cellStyle name="Normal 5 2 4 7 2 2" xfId="41695" xr:uid="{C844AA95-6D2E-492F-B92B-C6FD3FA98DCA}"/>
    <cellStyle name="Normal 5 2 4 7 3" xfId="34105" xr:uid="{83ADC960-7509-4785-99E1-6839C4014F6F}"/>
    <cellStyle name="Normal 5 2 4 8" xfId="15190" xr:uid="{00000000-0005-0000-0000-0000EF370000}"/>
    <cellStyle name="Normal 5 2 5" xfId="2498" xr:uid="{00000000-0005-0000-0000-000088090000}"/>
    <cellStyle name="Normal 5 2 5 2" xfId="15191" xr:uid="{00000000-0005-0000-0000-0000F1370000}"/>
    <cellStyle name="Normal 5 2 5 2 2" xfId="15192" xr:uid="{00000000-0005-0000-0000-0000F2370000}"/>
    <cellStyle name="Normal 5 2 5 2 2 2" xfId="15193" xr:uid="{00000000-0005-0000-0000-0000F3370000}"/>
    <cellStyle name="Normal 5 2 5 2 2 3" xfId="26733" xr:uid="{FD8483F0-E249-47D8-B051-41895E027986}"/>
    <cellStyle name="Normal 5 2 5 2 2 3 2" xfId="41696" xr:uid="{218DCDBC-F5AE-4480-BA70-F7EC73E963AB}"/>
    <cellStyle name="Normal 5 2 5 2 2 4" xfId="34106" xr:uid="{0CBD1966-302A-4A42-A935-0603BAED3774}"/>
    <cellStyle name="Normal 5 2 5 2 3" xfId="15194" xr:uid="{00000000-0005-0000-0000-0000F4370000}"/>
    <cellStyle name="Normal 5 2 5 2 4" xfId="15195" xr:uid="{00000000-0005-0000-0000-0000F5370000}"/>
    <cellStyle name="Normal 5 2 5 2 4 2" xfId="26734" xr:uid="{42604392-7BAD-4FED-99E2-08961F213DB7}"/>
    <cellStyle name="Normal 5 2 5 2 4 2 2" xfId="41697" xr:uid="{281F2324-1F05-4290-A0F5-AFF7AD86079D}"/>
    <cellStyle name="Normal 5 2 5 2 4 3" xfId="34107" xr:uid="{64DBA13E-5D62-4CFA-B46D-DB6F37FC97A0}"/>
    <cellStyle name="Normal 5 2 5 2 5" xfId="15196" xr:uid="{00000000-0005-0000-0000-0000F6370000}"/>
    <cellStyle name="Normal 5 2 5 3" xfId="15197" xr:uid="{00000000-0005-0000-0000-0000F7370000}"/>
    <cellStyle name="Normal 5 2 5 3 2" xfId="15198" xr:uid="{00000000-0005-0000-0000-0000F8370000}"/>
    <cellStyle name="Normal 5 2 5 3 2 2" xfId="15199" xr:uid="{00000000-0005-0000-0000-0000F9370000}"/>
    <cellStyle name="Normal 5 2 5 3 2 3" xfId="15200" xr:uid="{00000000-0005-0000-0000-0000FA370000}"/>
    <cellStyle name="Normal 5 2 5 3 3" xfId="15201" xr:uid="{00000000-0005-0000-0000-0000FB370000}"/>
    <cellStyle name="Normal 5 2 5 3 4" xfId="15202" xr:uid="{00000000-0005-0000-0000-0000FC370000}"/>
    <cellStyle name="Normal 5 2 5 3 4 2" xfId="26735" xr:uid="{003C97F9-DA53-4283-8CFC-6F2E57538562}"/>
    <cellStyle name="Normal 5 2 5 3 4 2 2" xfId="41698" xr:uid="{87F68048-73E0-4D08-9344-4EE7235BD2BA}"/>
    <cellStyle name="Normal 5 2 5 3 4 3" xfId="34108" xr:uid="{B2B4B3BC-E821-45CE-B06C-D0A95A83BCD0}"/>
    <cellStyle name="Normal 5 2 5 3 5" xfId="15203" xr:uid="{00000000-0005-0000-0000-0000FD370000}"/>
    <cellStyle name="Normal 5 2 5 3 5 2" xfId="26736" xr:uid="{1221F7AA-7CBE-47E2-B7CB-73172E0A5A47}"/>
    <cellStyle name="Normal 5 2 5 3 5 2 2" xfId="41699" xr:uid="{37F990C9-F7B8-4225-8CB4-295BAECF15BC}"/>
    <cellStyle name="Normal 5 2 5 3 5 3" xfId="34109" xr:uid="{5C5F8973-5D35-4E0D-A8EF-894D20C6F6F6}"/>
    <cellStyle name="Normal 5 2 5 3 6" xfId="15204" xr:uid="{00000000-0005-0000-0000-0000FE370000}"/>
    <cellStyle name="Normal 5 2 5 4" xfId="15205" xr:uid="{00000000-0005-0000-0000-0000FF370000}"/>
    <cellStyle name="Normal 5 2 5 4 2" xfId="15206" xr:uid="{00000000-0005-0000-0000-000000380000}"/>
    <cellStyle name="Normal 5 2 5 4 2 2" xfId="15207" xr:uid="{00000000-0005-0000-0000-000001380000}"/>
    <cellStyle name="Normal 5 2 5 4 2 3" xfId="15208" xr:uid="{00000000-0005-0000-0000-000002380000}"/>
    <cellStyle name="Normal 5 2 5 4 3" xfId="15209" xr:uid="{00000000-0005-0000-0000-000003380000}"/>
    <cellStyle name="Normal 5 2 5 4 4" xfId="15210" xr:uid="{00000000-0005-0000-0000-000004380000}"/>
    <cellStyle name="Normal 5 2 5 4 4 2" xfId="26737" xr:uid="{6645ED56-50E3-4B11-A7ED-BBD6581F3A07}"/>
    <cellStyle name="Normal 5 2 5 4 4 2 2" xfId="41700" xr:uid="{3DCA7538-8CFD-40C8-BF28-BE6D9F451C88}"/>
    <cellStyle name="Normal 5 2 5 4 4 3" xfId="34110" xr:uid="{DF4EEE24-F6B9-4C90-85F1-2FA8F5219FE3}"/>
    <cellStyle name="Normal 5 2 5 4 5" xfId="15211" xr:uid="{00000000-0005-0000-0000-000005380000}"/>
    <cellStyle name="Normal 5 2 5 4 5 2" xfId="26738" xr:uid="{5561A38E-7E54-432C-8BE9-DDBF39F6A29C}"/>
    <cellStyle name="Normal 5 2 5 4 5 2 2" xfId="41701" xr:uid="{8E023BF3-0FF9-4E68-9441-DDE3D0558EEE}"/>
    <cellStyle name="Normal 5 2 5 4 5 3" xfId="34111" xr:uid="{EF14CB5D-83D1-4090-A0D4-519BD20C603E}"/>
    <cellStyle name="Normal 5 2 5 4 6" xfId="15212" xr:uid="{00000000-0005-0000-0000-000006380000}"/>
    <cellStyle name="Normal 5 2 5 5" xfId="15213" xr:uid="{00000000-0005-0000-0000-000007380000}"/>
    <cellStyle name="Normal 5 2 5 5 2" xfId="15214" xr:uid="{00000000-0005-0000-0000-000008380000}"/>
    <cellStyle name="Normal 5 2 5 5 3" xfId="15215" xr:uid="{00000000-0005-0000-0000-000009380000}"/>
    <cellStyle name="Normal 5 2 5 6" xfId="15216" xr:uid="{00000000-0005-0000-0000-00000A380000}"/>
    <cellStyle name="Normal 5 2 5 7" xfId="15217" xr:uid="{00000000-0005-0000-0000-00000B380000}"/>
    <cellStyle name="Normal 5 2 5 7 2" xfId="26739" xr:uid="{8AB28542-83ED-4552-B7CA-2F1767614E8B}"/>
    <cellStyle name="Normal 5 2 5 7 2 2" xfId="41702" xr:uid="{2B766177-B92A-432E-82BF-7E57607F6F1A}"/>
    <cellStyle name="Normal 5 2 5 7 3" xfId="34112" xr:uid="{1E01EFA9-FD10-4ED2-97E9-4B0B97364C4F}"/>
    <cellStyle name="Normal 5 2 5 8" xfId="15218" xr:uid="{00000000-0005-0000-0000-00000C380000}"/>
    <cellStyle name="Normal 5 2 6" xfId="2499" xr:uid="{00000000-0005-0000-0000-000089090000}"/>
    <cellStyle name="Normal 5 2 6 2" xfId="15219" xr:uid="{00000000-0005-0000-0000-00000E380000}"/>
    <cellStyle name="Normal 5 2 6 2 2" xfId="15220" xr:uid="{00000000-0005-0000-0000-00000F380000}"/>
    <cellStyle name="Normal 5 2 6 2 3" xfId="26740" xr:uid="{887B768F-473E-4D98-936C-2D365B77BB81}"/>
    <cellStyle name="Normal 5 2 6 2 3 2" xfId="41703" xr:uid="{108A57B0-8A83-4F56-9A0F-ACA66EB19646}"/>
    <cellStyle name="Normal 5 2 6 2 4" xfId="34113" xr:uid="{CA3A5991-5AE1-49F5-81FF-C8DD5BD62230}"/>
    <cellStyle name="Normal 5 2 6 3" xfId="15221" xr:uid="{00000000-0005-0000-0000-000010380000}"/>
    <cellStyle name="Normal 5 2 6 3 2" xfId="26741" xr:uid="{AD6E3C23-48C9-4462-AAD2-4357F4F2271C}"/>
    <cellStyle name="Normal 5 2 6 3 2 2" xfId="41704" xr:uid="{0A2D99BB-BF2D-41C2-8F48-3D2E0963D523}"/>
    <cellStyle name="Normal 5 2 6 3 3" xfId="34114" xr:uid="{AB95C553-8DC0-41F3-9460-04FCACC335C6}"/>
    <cellStyle name="Normal 5 2 6 4" xfId="15222" xr:uid="{00000000-0005-0000-0000-000011380000}"/>
    <cellStyle name="Normal 5 2 6 5" xfId="15223" xr:uid="{00000000-0005-0000-0000-000012380000}"/>
    <cellStyle name="Normal 5 2 7" xfId="2500" xr:uid="{00000000-0005-0000-0000-00008A090000}"/>
    <cellStyle name="Normal 5 2 7 2" xfId="15224" xr:uid="{00000000-0005-0000-0000-000014380000}"/>
    <cellStyle name="Normal 5 2 7 3" xfId="15225" xr:uid="{00000000-0005-0000-0000-000015380000}"/>
    <cellStyle name="Normal 5 2 8" xfId="2501" xr:uid="{00000000-0005-0000-0000-00008B090000}"/>
    <cellStyle name="Normal 5 2 8 2" xfId="15226" xr:uid="{00000000-0005-0000-0000-000017380000}"/>
    <cellStyle name="Normal 5 2 8 3" xfId="15227" xr:uid="{00000000-0005-0000-0000-000018380000}"/>
    <cellStyle name="Normal 5 2 9" xfId="2502" xr:uid="{00000000-0005-0000-0000-00008C090000}"/>
    <cellStyle name="Normal 5 2 9 2" xfId="15228" xr:uid="{00000000-0005-0000-0000-00001A380000}"/>
    <cellStyle name="Normal 5 2 9 3" xfId="15229" xr:uid="{00000000-0005-0000-0000-00001B380000}"/>
    <cellStyle name="Normal 5 20" xfId="2503" xr:uid="{00000000-0005-0000-0000-00008D090000}"/>
    <cellStyle name="Normal 5 20 2" xfId="15230" xr:uid="{00000000-0005-0000-0000-00001D380000}"/>
    <cellStyle name="Normal 5 20 3" xfId="15231" xr:uid="{00000000-0005-0000-0000-00001E380000}"/>
    <cellStyle name="Normal 5 21" xfId="2504" xr:uid="{00000000-0005-0000-0000-00008E090000}"/>
    <cellStyle name="Normal 5 21 2" xfId="15232" xr:uid="{00000000-0005-0000-0000-000020380000}"/>
    <cellStyle name="Normal 5 21 3" xfId="15233" xr:uid="{00000000-0005-0000-0000-000021380000}"/>
    <cellStyle name="Normal 5 22" xfId="2505" xr:uid="{00000000-0005-0000-0000-00008F090000}"/>
    <cellStyle name="Normal 5 22 2" xfId="15234" xr:uid="{00000000-0005-0000-0000-000023380000}"/>
    <cellStyle name="Normal 5 22 3" xfId="15235" xr:uid="{00000000-0005-0000-0000-000024380000}"/>
    <cellStyle name="Normal 5 23" xfId="2506" xr:uid="{00000000-0005-0000-0000-000090090000}"/>
    <cellStyle name="Normal 5 23 2" xfId="15236" xr:uid="{00000000-0005-0000-0000-000026380000}"/>
    <cellStyle name="Normal 5 23 3" xfId="15237" xr:uid="{00000000-0005-0000-0000-000027380000}"/>
    <cellStyle name="Normal 5 24" xfId="2507" xr:uid="{00000000-0005-0000-0000-000091090000}"/>
    <cellStyle name="Normal 5 24 2" xfId="15239" xr:uid="{00000000-0005-0000-0000-000029380000}"/>
    <cellStyle name="Normal 5 24 3" xfId="15240" xr:uid="{00000000-0005-0000-0000-00002A380000}"/>
    <cellStyle name="Normal 5 25" xfId="15241" xr:uid="{00000000-0005-0000-0000-00002B380000}"/>
    <cellStyle name="Normal 5 25 2" xfId="15242" xr:uid="{00000000-0005-0000-0000-00002C380000}"/>
    <cellStyle name="Normal 5 25 2 2" xfId="15243" xr:uid="{00000000-0005-0000-0000-00002D380000}"/>
    <cellStyle name="Normal 5 25 2 3" xfId="15244" xr:uid="{00000000-0005-0000-0000-00002E380000}"/>
    <cellStyle name="Normal 5 25 2 3 2" xfId="26742" xr:uid="{0E1DAE51-F98E-4FF0-893C-A6B0ECE6FFD6}"/>
    <cellStyle name="Normal 5 25 2 3 2 2" xfId="41705" xr:uid="{3BA39C8B-387A-4D1C-AA27-AA28F901CF26}"/>
    <cellStyle name="Normal 5 25 2 3 3" xfId="34116" xr:uid="{C32E9700-F653-4341-983E-0696C84509EA}"/>
    <cellStyle name="Normal 5 25 2 4" xfId="15245" xr:uid="{00000000-0005-0000-0000-00002F380000}"/>
    <cellStyle name="Normal 5 25 3" xfId="15246" xr:uid="{00000000-0005-0000-0000-000030380000}"/>
    <cellStyle name="Normal 5 25 4" xfId="15247" xr:uid="{00000000-0005-0000-0000-000031380000}"/>
    <cellStyle name="Normal 5 25 4 2" xfId="26743" xr:uid="{294087B4-772C-49F3-BF83-8F0C2E7B0A7D}"/>
    <cellStyle name="Normal 5 25 4 2 2" xfId="41706" xr:uid="{DD48B895-5416-4B57-A123-B5779E03D8EF}"/>
    <cellStyle name="Normal 5 25 4 3" xfId="34117" xr:uid="{E70C9BED-7B94-4B63-9F76-A268061B13C7}"/>
    <cellStyle name="Normal 5 25 5" xfId="15248" xr:uid="{00000000-0005-0000-0000-000032380000}"/>
    <cellStyle name="Normal 5 25 5 2" xfId="26744" xr:uid="{D21614E0-F0FF-4221-BF30-C2CB359F6042}"/>
    <cellStyle name="Normal 5 25 5 2 2" xfId="41707" xr:uid="{317555D3-B458-45A1-BB01-E52EF4226FCB}"/>
    <cellStyle name="Normal 5 25 5 3" xfId="34118" xr:uid="{6B907CCA-A5EE-453F-94E2-07C0403E8B29}"/>
    <cellStyle name="Normal 5 25 6" xfId="15249" xr:uid="{00000000-0005-0000-0000-000033380000}"/>
    <cellStyle name="Normal 5 26" xfId="15250" xr:uid="{00000000-0005-0000-0000-000034380000}"/>
    <cellStyle name="Normal 5 26 2" xfId="15251" xr:uid="{00000000-0005-0000-0000-000035380000}"/>
    <cellStyle name="Normal 5 26 2 2" xfId="15252" xr:uid="{00000000-0005-0000-0000-000036380000}"/>
    <cellStyle name="Normal 5 26 2 3" xfId="15253" xr:uid="{00000000-0005-0000-0000-000037380000}"/>
    <cellStyle name="Normal 5 26 3" xfId="15254" xr:uid="{00000000-0005-0000-0000-000038380000}"/>
    <cellStyle name="Normal 5 26 3 2" xfId="15255" xr:uid="{00000000-0005-0000-0000-000039380000}"/>
    <cellStyle name="Normal 5 26 3 3" xfId="26745" xr:uid="{A56DE84C-6CEA-4AF3-A0F7-ACC1629BD981}"/>
    <cellStyle name="Normal 5 26 3 3 2" xfId="41708" xr:uid="{3E79E42A-4E06-45BD-A07B-89F97AE9EDE7}"/>
    <cellStyle name="Normal 5 26 3 4" xfId="34119" xr:uid="{C5F0F8BF-A5D6-4E96-B459-66926FEADCE9}"/>
    <cellStyle name="Normal 5 26 4" xfId="15256" xr:uid="{00000000-0005-0000-0000-00003A380000}"/>
    <cellStyle name="Normal 5 27" xfId="15257" xr:uid="{00000000-0005-0000-0000-00003B380000}"/>
    <cellStyle name="Normal 5 27 2" xfId="15258" xr:uid="{00000000-0005-0000-0000-00003C380000}"/>
    <cellStyle name="Normal 5 27 2 2" xfId="26747" xr:uid="{E2A1B0CC-7998-4708-80DB-1828BE131131}"/>
    <cellStyle name="Normal 5 27 2 2 2" xfId="41710" xr:uid="{1BBBD248-FFC6-481E-938A-67CC3DC9C644}"/>
    <cellStyle name="Normal 5 27 2 3" xfId="34121" xr:uid="{0233E5D8-04C1-4E81-8813-87087BD159A9}"/>
    <cellStyle name="Normal 5 27 3" xfId="15259" xr:uid="{00000000-0005-0000-0000-00003D380000}"/>
    <cellStyle name="Normal 5 27 3 2" xfId="26748" xr:uid="{35CA828A-D163-4965-B23C-E3ECDEFFFC92}"/>
    <cellStyle name="Normal 5 27 3 2 2" xfId="41711" xr:uid="{D44BF543-9CB5-46CD-AEB6-C449397F82E1}"/>
    <cellStyle name="Normal 5 27 3 3" xfId="34122" xr:uid="{54E51EE0-3AB3-4D6D-8381-0F27890DA0DD}"/>
    <cellStyle name="Normal 5 27 4" xfId="26746" xr:uid="{0B7D9C1F-C323-49A8-AA21-327B64852250}"/>
    <cellStyle name="Normal 5 27 4 2" xfId="41709" xr:uid="{F4D8E324-E4F8-42EC-A8C5-6956D3761264}"/>
    <cellStyle name="Normal 5 27 5" xfId="34120" xr:uid="{9CCE8B10-DAC5-4A79-88EC-12A541168C8D}"/>
    <cellStyle name="Normal 5 28" xfId="15260" xr:uid="{00000000-0005-0000-0000-00003E380000}"/>
    <cellStyle name="Normal 5 28 2" xfId="15261" xr:uid="{00000000-0005-0000-0000-00003F380000}"/>
    <cellStyle name="Normal 5 29" xfId="15262" xr:uid="{00000000-0005-0000-0000-000040380000}"/>
    <cellStyle name="Normal 5 29 2" xfId="26749" xr:uid="{A720A335-5085-4561-92E6-C10E61101CB8}"/>
    <cellStyle name="Normal 5 29 2 2" xfId="41712" xr:uid="{BF74C1C1-990A-455F-8943-E249081F177F}"/>
    <cellStyle name="Normal 5 29 3" xfId="34123" xr:uid="{159115CB-32A7-450C-9C3A-9608F63EEB2E}"/>
    <cellStyle name="Normal 5 3" xfId="2508" xr:uid="{00000000-0005-0000-0000-000092090000}"/>
    <cellStyle name="Normal 5 3 2" xfId="15264" xr:uid="{00000000-0005-0000-0000-000042380000}"/>
    <cellStyle name="Normal 5 3 2 10" xfId="15265" xr:uid="{00000000-0005-0000-0000-000043380000}"/>
    <cellStyle name="Normal 5 3 2 2" xfId="15266" xr:uid="{00000000-0005-0000-0000-000044380000}"/>
    <cellStyle name="Normal 5 3 2 2 2" xfId="15267" xr:uid="{00000000-0005-0000-0000-000045380000}"/>
    <cellStyle name="Normal 5 3 2 2 2 2" xfId="15268" xr:uid="{00000000-0005-0000-0000-000046380000}"/>
    <cellStyle name="Normal 5 3 2 2 2 2 2" xfId="15269" xr:uid="{00000000-0005-0000-0000-000047380000}"/>
    <cellStyle name="Normal 5 3 2 2 2 2 2 2" xfId="15270" xr:uid="{00000000-0005-0000-0000-000048380000}"/>
    <cellStyle name="Normal 5 3 2 2 2 2 2 3" xfId="15271" xr:uid="{00000000-0005-0000-0000-000049380000}"/>
    <cellStyle name="Normal 5 3 2 2 2 2 3" xfId="15272" xr:uid="{00000000-0005-0000-0000-00004A380000}"/>
    <cellStyle name="Normal 5 3 2 2 2 2 4" xfId="15273" xr:uid="{00000000-0005-0000-0000-00004B380000}"/>
    <cellStyle name="Normal 5 3 2 2 2 2 4 2" xfId="26750" xr:uid="{D0139556-3A6C-43B0-B1BE-4FF96EA8E8F5}"/>
    <cellStyle name="Normal 5 3 2 2 2 2 4 2 2" xfId="41713" xr:uid="{FD6E6C5F-BD28-420B-8CFE-32E9BB15D918}"/>
    <cellStyle name="Normal 5 3 2 2 2 2 4 3" xfId="34125" xr:uid="{F63FF80D-ACC5-4A10-AC1B-873CC8B1CD9F}"/>
    <cellStyle name="Normal 5 3 2 2 2 2 5" xfId="15274" xr:uid="{00000000-0005-0000-0000-00004C380000}"/>
    <cellStyle name="Normal 5 3 2 2 2 2 5 2" xfId="26751" xr:uid="{8024D133-23BE-4472-93D0-DF1C71DBE0BA}"/>
    <cellStyle name="Normal 5 3 2 2 2 2 5 2 2" xfId="41714" xr:uid="{E5AC31BC-3526-4AF5-82AE-FC17D3C468F9}"/>
    <cellStyle name="Normal 5 3 2 2 2 2 5 3" xfId="34126" xr:uid="{C1612E4D-70B3-4C7C-A0B1-91C8FBF6EC93}"/>
    <cellStyle name="Normal 5 3 2 2 2 2 6" xfId="15275" xr:uid="{00000000-0005-0000-0000-00004D380000}"/>
    <cellStyle name="Normal 5 3 2 2 2 3" xfId="15276" xr:uid="{00000000-0005-0000-0000-00004E380000}"/>
    <cellStyle name="Normal 5 3 2 2 2 3 2" xfId="15277" xr:uid="{00000000-0005-0000-0000-00004F380000}"/>
    <cellStyle name="Normal 5 3 2 2 2 3 2 2" xfId="15278" xr:uid="{00000000-0005-0000-0000-000050380000}"/>
    <cellStyle name="Normal 5 3 2 2 2 3 2 3" xfId="15279" xr:uid="{00000000-0005-0000-0000-000051380000}"/>
    <cellStyle name="Normal 5 3 2 2 2 3 3" xfId="15280" xr:uid="{00000000-0005-0000-0000-000052380000}"/>
    <cellStyle name="Normal 5 3 2 2 2 3 3 2" xfId="15281" xr:uid="{00000000-0005-0000-0000-000053380000}"/>
    <cellStyle name="Normal 5 3 2 2 2 3 3 3" xfId="26752" xr:uid="{E6029B08-C9FB-4B28-9D1B-D361BD4EF996}"/>
    <cellStyle name="Normal 5 3 2 2 2 3 3 3 2" xfId="41715" xr:uid="{84A81CAA-6A6D-4409-B234-F6925313074D}"/>
    <cellStyle name="Normal 5 3 2 2 2 3 3 4" xfId="34127" xr:uid="{B3E9825E-672C-4B99-96D0-4EEA0D2990C3}"/>
    <cellStyle name="Normal 5 3 2 2 2 3 4" xfId="15282" xr:uid="{00000000-0005-0000-0000-000054380000}"/>
    <cellStyle name="Normal 5 3 2 2 2 4" xfId="15283" xr:uid="{00000000-0005-0000-0000-000055380000}"/>
    <cellStyle name="Normal 5 3 2 2 2 4 2" xfId="15284" xr:uid="{00000000-0005-0000-0000-000056380000}"/>
    <cellStyle name="Normal 5 3 2 2 2 4 3" xfId="15285" xr:uid="{00000000-0005-0000-0000-000057380000}"/>
    <cellStyle name="Normal 5 3 2 2 2 5" xfId="15286" xr:uid="{00000000-0005-0000-0000-000058380000}"/>
    <cellStyle name="Normal 5 3 2 2 2 6" xfId="15287" xr:uid="{00000000-0005-0000-0000-000059380000}"/>
    <cellStyle name="Normal 5 3 2 2 2 6 2" xfId="26753" xr:uid="{8AEAA94C-702F-40DF-A901-C5CEB9D236AD}"/>
    <cellStyle name="Normal 5 3 2 2 2 6 2 2" xfId="41716" xr:uid="{E99A12E1-119C-42EA-9168-C3E46F771B3E}"/>
    <cellStyle name="Normal 5 3 2 2 2 6 3" xfId="34128" xr:uid="{DE07142C-B7A2-4DF5-98A7-7BA57506AAE6}"/>
    <cellStyle name="Normal 5 3 2 2 2 7" xfId="15288" xr:uid="{00000000-0005-0000-0000-00005A380000}"/>
    <cellStyle name="Normal 5 3 2 2 2 7 2" xfId="26754" xr:uid="{41770801-7016-4469-8F35-AADCC3227A31}"/>
    <cellStyle name="Normal 5 3 2 2 2 7 2 2" xfId="41717" xr:uid="{180D784E-B622-4A78-8AF2-70DF6BD74E9F}"/>
    <cellStyle name="Normal 5 3 2 2 2 7 3" xfId="34129" xr:uid="{F00D298A-D3F2-4F0D-9AC6-0E528AEFFFBD}"/>
    <cellStyle name="Normal 5 3 2 2 2 8" xfId="15289" xr:uid="{00000000-0005-0000-0000-00005B380000}"/>
    <cellStyle name="Normal 5 3 2 2 3" xfId="15290" xr:uid="{00000000-0005-0000-0000-00005C380000}"/>
    <cellStyle name="Normal 5 3 2 2 3 2" xfId="15291" xr:uid="{00000000-0005-0000-0000-00005D380000}"/>
    <cellStyle name="Normal 5 3 2 2 3 2 2" xfId="15292" xr:uid="{00000000-0005-0000-0000-00005E380000}"/>
    <cellStyle name="Normal 5 3 2 2 3 2 3" xfId="15293" xr:uid="{00000000-0005-0000-0000-00005F380000}"/>
    <cellStyle name="Normal 5 3 2 2 3 3" xfId="15294" xr:uid="{00000000-0005-0000-0000-000060380000}"/>
    <cellStyle name="Normal 5 3 2 2 3 4" xfId="15295" xr:uid="{00000000-0005-0000-0000-000061380000}"/>
    <cellStyle name="Normal 5 3 2 2 3 4 2" xfId="26755" xr:uid="{7BCC52BF-69CC-45EC-8FC2-AD6A0A70B877}"/>
    <cellStyle name="Normal 5 3 2 2 3 4 2 2" xfId="41718" xr:uid="{DA64E7B8-AA1D-4E5B-8EA6-CEA3E028B2F8}"/>
    <cellStyle name="Normal 5 3 2 2 3 4 3" xfId="34130" xr:uid="{BD3960AE-C0B4-40CD-A9E7-68CAD4CBEFBB}"/>
    <cellStyle name="Normal 5 3 2 2 3 5" xfId="15296" xr:uid="{00000000-0005-0000-0000-000062380000}"/>
    <cellStyle name="Normal 5 3 2 2 3 5 2" xfId="26756" xr:uid="{ED2BD688-C909-4ABF-8212-C473E621F3DD}"/>
    <cellStyle name="Normal 5 3 2 2 3 5 2 2" xfId="41719" xr:uid="{101294B3-F558-46C7-B1B9-BD18E26CFA5A}"/>
    <cellStyle name="Normal 5 3 2 2 3 5 3" xfId="34131" xr:uid="{678E0461-9E71-4A11-B841-90B50318ED5A}"/>
    <cellStyle name="Normal 5 3 2 2 3 6" xfId="15297" xr:uid="{00000000-0005-0000-0000-000063380000}"/>
    <cellStyle name="Normal 5 3 2 2 4" xfId="15298" xr:uid="{00000000-0005-0000-0000-000064380000}"/>
    <cellStyle name="Normal 5 3 2 2 4 2" xfId="15299" xr:uid="{00000000-0005-0000-0000-000065380000}"/>
    <cellStyle name="Normal 5 3 2 2 4 2 2" xfId="15300" xr:uid="{00000000-0005-0000-0000-000066380000}"/>
    <cellStyle name="Normal 5 3 2 2 4 2 3" xfId="15301" xr:uid="{00000000-0005-0000-0000-000067380000}"/>
    <cellStyle name="Normal 5 3 2 2 4 3" xfId="15302" xr:uid="{00000000-0005-0000-0000-000068380000}"/>
    <cellStyle name="Normal 5 3 2 2 4 3 2" xfId="15303" xr:uid="{00000000-0005-0000-0000-000069380000}"/>
    <cellStyle name="Normal 5 3 2 2 4 3 3" xfId="26757" xr:uid="{E6E3366D-16EF-4FE7-84E7-6ECD77864669}"/>
    <cellStyle name="Normal 5 3 2 2 4 3 3 2" xfId="41720" xr:uid="{0345589A-64F9-4FB6-A79E-48803776E6AB}"/>
    <cellStyle name="Normal 5 3 2 2 4 3 4" xfId="34132" xr:uid="{74411E24-BB3B-4B3F-9687-3AD91F2A9F74}"/>
    <cellStyle name="Normal 5 3 2 2 4 4" xfId="15304" xr:uid="{00000000-0005-0000-0000-00006A380000}"/>
    <cellStyle name="Normal 5 3 2 2 5" xfId="15305" xr:uid="{00000000-0005-0000-0000-00006B380000}"/>
    <cellStyle name="Normal 5 3 2 2 5 2" xfId="15306" xr:uid="{00000000-0005-0000-0000-00006C380000}"/>
    <cellStyle name="Normal 5 3 2 2 5 3" xfId="15307" xr:uid="{00000000-0005-0000-0000-00006D380000}"/>
    <cellStyle name="Normal 5 3 2 2 6" xfId="15308" xr:uid="{00000000-0005-0000-0000-00006E380000}"/>
    <cellStyle name="Normal 5 3 2 2 7" xfId="15309" xr:uid="{00000000-0005-0000-0000-00006F380000}"/>
    <cellStyle name="Normal 5 3 2 2 7 2" xfId="26758" xr:uid="{9338EBD2-9051-4456-8A7D-82069DD9796B}"/>
    <cellStyle name="Normal 5 3 2 2 7 2 2" xfId="41721" xr:uid="{0C412C34-E816-42E0-B68A-34A532AEDCA8}"/>
    <cellStyle name="Normal 5 3 2 2 7 3" xfId="34133" xr:uid="{61E3ECD9-70F8-401C-9FF1-4892D57C90E1}"/>
    <cellStyle name="Normal 5 3 2 2 8" xfId="15310" xr:uid="{00000000-0005-0000-0000-000070380000}"/>
    <cellStyle name="Normal 5 3 2 2 8 2" xfId="26759" xr:uid="{584B71FD-4575-412F-BA57-2AE34C807B7C}"/>
    <cellStyle name="Normal 5 3 2 2 8 2 2" xfId="41722" xr:uid="{EF93293A-0AB9-437F-84F3-A360A580CE0D}"/>
    <cellStyle name="Normal 5 3 2 2 8 3" xfId="34134" xr:uid="{B92037BB-F62C-42D3-AC68-B8B9FF87B2F1}"/>
    <cellStyle name="Normal 5 3 2 2 9" xfId="15311" xr:uid="{00000000-0005-0000-0000-000071380000}"/>
    <cellStyle name="Normal 5 3 2 3" xfId="15312" xr:uid="{00000000-0005-0000-0000-000072380000}"/>
    <cellStyle name="Normal 5 3 2 3 2" xfId="15313" xr:uid="{00000000-0005-0000-0000-000073380000}"/>
    <cellStyle name="Normal 5 3 2 3 2 2" xfId="15314" xr:uid="{00000000-0005-0000-0000-000074380000}"/>
    <cellStyle name="Normal 5 3 2 3 2 2 2" xfId="15315" xr:uid="{00000000-0005-0000-0000-000075380000}"/>
    <cellStyle name="Normal 5 3 2 3 2 2 3" xfId="15316" xr:uid="{00000000-0005-0000-0000-000076380000}"/>
    <cellStyle name="Normal 5 3 2 3 2 3" xfId="15317" xr:uid="{00000000-0005-0000-0000-000077380000}"/>
    <cellStyle name="Normal 5 3 2 3 2 4" xfId="15318" xr:uid="{00000000-0005-0000-0000-000078380000}"/>
    <cellStyle name="Normal 5 3 2 3 2 4 2" xfId="26760" xr:uid="{D3A8F67D-3A4E-40EF-8F44-E8E3A48EA947}"/>
    <cellStyle name="Normal 5 3 2 3 2 4 2 2" xfId="41723" xr:uid="{96B5918C-1202-450B-9856-AF224BD4461E}"/>
    <cellStyle name="Normal 5 3 2 3 2 4 3" xfId="34135" xr:uid="{2B5018A2-A6B7-48F3-ADAB-32FE5AFFD1A8}"/>
    <cellStyle name="Normal 5 3 2 3 2 5" xfId="15319" xr:uid="{00000000-0005-0000-0000-000079380000}"/>
    <cellStyle name="Normal 5 3 2 3 2 5 2" xfId="26761" xr:uid="{67EDA9E1-EF6F-4A46-95D2-9A28A27B1140}"/>
    <cellStyle name="Normal 5 3 2 3 2 5 2 2" xfId="41724" xr:uid="{44569170-635E-41CA-B91F-6A7EBFEA0562}"/>
    <cellStyle name="Normal 5 3 2 3 2 5 3" xfId="34136" xr:uid="{C4CB980B-382C-4153-9F05-C0FCDE6A4AA7}"/>
    <cellStyle name="Normal 5 3 2 3 2 6" xfId="15320" xr:uid="{00000000-0005-0000-0000-00007A380000}"/>
    <cellStyle name="Normal 5 3 2 3 3" xfId="15321" xr:uid="{00000000-0005-0000-0000-00007B380000}"/>
    <cellStyle name="Normal 5 3 2 3 3 2" xfId="15322" xr:uid="{00000000-0005-0000-0000-00007C380000}"/>
    <cellStyle name="Normal 5 3 2 3 3 2 2" xfId="15323" xr:uid="{00000000-0005-0000-0000-00007D380000}"/>
    <cellStyle name="Normal 5 3 2 3 3 2 3" xfId="15324" xr:uid="{00000000-0005-0000-0000-00007E380000}"/>
    <cellStyle name="Normal 5 3 2 3 3 3" xfId="15325" xr:uid="{00000000-0005-0000-0000-00007F380000}"/>
    <cellStyle name="Normal 5 3 2 3 3 3 2" xfId="15326" xr:uid="{00000000-0005-0000-0000-000080380000}"/>
    <cellStyle name="Normal 5 3 2 3 3 3 3" xfId="26762" xr:uid="{426F0DAD-46F4-4FAD-BBFA-CF708C8CA3E3}"/>
    <cellStyle name="Normal 5 3 2 3 3 3 3 2" xfId="41725" xr:uid="{CD7FF85D-F0D6-4427-908B-30F3E0B94FFF}"/>
    <cellStyle name="Normal 5 3 2 3 3 3 4" xfId="34137" xr:uid="{DA3EDA34-C1D4-44D4-83DD-AE60C5434C46}"/>
    <cellStyle name="Normal 5 3 2 3 3 4" xfId="15327" xr:uid="{00000000-0005-0000-0000-000081380000}"/>
    <cellStyle name="Normal 5 3 2 3 4" xfId="15328" xr:uid="{00000000-0005-0000-0000-000082380000}"/>
    <cellStyle name="Normal 5 3 2 3 4 2" xfId="15329" xr:uid="{00000000-0005-0000-0000-000083380000}"/>
    <cellStyle name="Normal 5 3 2 3 4 3" xfId="15330" xr:uid="{00000000-0005-0000-0000-000084380000}"/>
    <cellStyle name="Normal 5 3 2 3 5" xfId="15331" xr:uid="{00000000-0005-0000-0000-000085380000}"/>
    <cellStyle name="Normal 5 3 2 3 6" xfId="15332" xr:uid="{00000000-0005-0000-0000-000086380000}"/>
    <cellStyle name="Normal 5 3 2 3 6 2" xfId="26763" xr:uid="{17560DDB-F0D7-4DBB-A9B5-B1E68BBB9689}"/>
    <cellStyle name="Normal 5 3 2 3 6 2 2" xfId="41726" xr:uid="{FC291597-2B69-49D1-A04C-A18309DE5606}"/>
    <cellStyle name="Normal 5 3 2 3 6 3" xfId="34138" xr:uid="{7B0E46ED-738F-4B1A-BADD-06A262B499F0}"/>
    <cellStyle name="Normal 5 3 2 3 7" xfId="15333" xr:uid="{00000000-0005-0000-0000-000087380000}"/>
    <cellStyle name="Normal 5 3 2 3 7 2" xfId="26764" xr:uid="{1283122E-BA32-45AD-86F0-A85688D584FE}"/>
    <cellStyle name="Normal 5 3 2 3 7 2 2" xfId="41727" xr:uid="{A23F23B5-B503-4475-A0B6-BB7925B132B1}"/>
    <cellStyle name="Normal 5 3 2 3 7 3" xfId="34139" xr:uid="{7B1DC958-7CEE-4269-BB6C-312F38C5EDF0}"/>
    <cellStyle name="Normal 5 3 2 3 8" xfId="15334" xr:uid="{00000000-0005-0000-0000-000088380000}"/>
    <cellStyle name="Normal 5 3 2 4" xfId="15335" xr:uid="{00000000-0005-0000-0000-000089380000}"/>
    <cellStyle name="Normal 5 3 2 4 2" xfId="15336" xr:uid="{00000000-0005-0000-0000-00008A380000}"/>
    <cellStyle name="Normal 5 3 2 4 2 2" xfId="15337" xr:uid="{00000000-0005-0000-0000-00008B380000}"/>
    <cellStyle name="Normal 5 3 2 4 2 3" xfId="15338" xr:uid="{00000000-0005-0000-0000-00008C380000}"/>
    <cellStyle name="Normal 5 3 2 4 2 3 2" xfId="26765" xr:uid="{DD1CC0B7-3D72-44D4-8198-625D877B233D}"/>
    <cellStyle name="Normal 5 3 2 4 2 3 2 2" xfId="41728" xr:uid="{F3C5D0CE-9205-47E0-8A21-DB0663322E8C}"/>
    <cellStyle name="Normal 5 3 2 4 2 3 3" xfId="34140" xr:uid="{6B8A2828-045A-4B08-97A7-374093A36955}"/>
    <cellStyle name="Normal 5 3 2 4 2 4" xfId="15339" xr:uid="{00000000-0005-0000-0000-00008D380000}"/>
    <cellStyle name="Normal 5 3 2 4 3" xfId="15340" xr:uid="{00000000-0005-0000-0000-00008E380000}"/>
    <cellStyle name="Normal 5 3 2 4 4" xfId="15341" xr:uid="{00000000-0005-0000-0000-00008F380000}"/>
    <cellStyle name="Normal 5 3 2 4 4 2" xfId="26766" xr:uid="{725B5256-3C5E-4282-B3D5-14EA54A4F2FF}"/>
    <cellStyle name="Normal 5 3 2 4 4 2 2" xfId="41729" xr:uid="{97205488-33A0-4F2C-B0AA-9C3A09302BF3}"/>
    <cellStyle name="Normal 5 3 2 4 4 3" xfId="34141" xr:uid="{036A8146-500A-48BC-A9B5-94BC1F3B4004}"/>
    <cellStyle name="Normal 5 3 2 4 5" xfId="15342" xr:uid="{00000000-0005-0000-0000-000090380000}"/>
    <cellStyle name="Normal 5 3 2 4 5 2" xfId="26767" xr:uid="{30274D4E-EAF1-48EA-BB5D-3DB28800766F}"/>
    <cellStyle name="Normal 5 3 2 4 5 2 2" xfId="41730" xr:uid="{F1286F44-34A7-4851-956D-D3D4AF51E86A}"/>
    <cellStyle name="Normal 5 3 2 4 5 3" xfId="34142" xr:uid="{FA6A8ADB-86AA-4876-B0D1-F90424EC8319}"/>
    <cellStyle name="Normal 5 3 2 4 6" xfId="15343" xr:uid="{00000000-0005-0000-0000-000091380000}"/>
    <cellStyle name="Normal 5 3 2 5" xfId="15344" xr:uid="{00000000-0005-0000-0000-000092380000}"/>
    <cellStyle name="Normal 5 3 2 5 2" xfId="15345" xr:uid="{00000000-0005-0000-0000-000093380000}"/>
    <cellStyle name="Normal 5 3 2 5 2 2" xfId="15346" xr:uid="{00000000-0005-0000-0000-000094380000}"/>
    <cellStyle name="Normal 5 3 2 5 2 3" xfId="15347" xr:uid="{00000000-0005-0000-0000-000095380000}"/>
    <cellStyle name="Normal 5 3 2 5 3" xfId="15348" xr:uid="{00000000-0005-0000-0000-000096380000}"/>
    <cellStyle name="Normal 5 3 2 5 4" xfId="15349" xr:uid="{00000000-0005-0000-0000-000097380000}"/>
    <cellStyle name="Normal 5 3 2 5 4 2" xfId="26768" xr:uid="{3806DAF3-BB17-4419-9A19-839AF289C61A}"/>
    <cellStyle name="Normal 5 3 2 5 4 2 2" xfId="41731" xr:uid="{5F08E64D-62FC-4EF3-80D3-C4CAFD7F4024}"/>
    <cellStyle name="Normal 5 3 2 5 4 3" xfId="34143" xr:uid="{76D009CE-3DB2-410E-9461-3B691D76DE7A}"/>
    <cellStyle name="Normal 5 3 2 5 5" xfId="15350" xr:uid="{00000000-0005-0000-0000-000098380000}"/>
    <cellStyle name="Normal 5 3 2 5 5 2" xfId="26769" xr:uid="{E9D54C1F-E741-451E-9DFF-F81A55B438AC}"/>
    <cellStyle name="Normal 5 3 2 5 5 2 2" xfId="41732" xr:uid="{9AA434B3-4443-4694-AF51-B2F947F46AF8}"/>
    <cellStyle name="Normal 5 3 2 5 5 3" xfId="34144" xr:uid="{E56AC7D8-8C79-4BCB-8449-5F3A78F61B82}"/>
    <cellStyle name="Normal 5 3 2 5 6" xfId="15351" xr:uid="{00000000-0005-0000-0000-000099380000}"/>
    <cellStyle name="Normal 5 3 2 6" xfId="15352" xr:uid="{00000000-0005-0000-0000-00009A380000}"/>
    <cellStyle name="Normal 5 3 2 6 2" xfId="15353" xr:uid="{00000000-0005-0000-0000-00009B380000}"/>
    <cellStyle name="Normal 5 3 2 6 3" xfId="15354" xr:uid="{00000000-0005-0000-0000-00009C380000}"/>
    <cellStyle name="Normal 5 3 2 7" xfId="15355" xr:uid="{00000000-0005-0000-0000-00009D380000}"/>
    <cellStyle name="Normal 5 3 2 8" xfId="15356" xr:uid="{00000000-0005-0000-0000-00009E380000}"/>
    <cellStyle name="Normal 5 3 2 8 2" xfId="26770" xr:uid="{605EF5BA-61F8-4BE6-A3A6-6D16FE781E3F}"/>
    <cellStyle name="Normal 5 3 2 8 2 2" xfId="41733" xr:uid="{3E66DE60-C67E-4E03-8E7A-6DAD0AA5623F}"/>
    <cellStyle name="Normal 5 3 2 8 3" xfId="34145" xr:uid="{97DEC6AD-1312-4682-B892-4DBA8B05FC97}"/>
    <cellStyle name="Normal 5 3 2 9" xfId="15357" xr:uid="{00000000-0005-0000-0000-00009F380000}"/>
    <cellStyle name="Normal 5 3 2 9 2" xfId="26771" xr:uid="{5EA90AAD-7B9F-4A10-8237-75A2F86A1386}"/>
    <cellStyle name="Normal 5 3 2 9 2 2" xfId="41734" xr:uid="{5A4AAFB6-8C3A-4598-8242-345F261C7A3D}"/>
    <cellStyle name="Normal 5 3 2 9 3" xfId="34146" xr:uid="{9A12B68E-EBAF-414D-BF1C-0535D480ED6F}"/>
    <cellStyle name="Normal 5 3 3" xfId="15358" xr:uid="{00000000-0005-0000-0000-0000A0380000}"/>
    <cellStyle name="Normal 5 3 3 2" xfId="15359" xr:uid="{00000000-0005-0000-0000-0000A1380000}"/>
    <cellStyle name="Normal 5 3 3 2 2" xfId="15360" xr:uid="{00000000-0005-0000-0000-0000A2380000}"/>
    <cellStyle name="Normal 5 3 3 2 2 2" xfId="15361" xr:uid="{00000000-0005-0000-0000-0000A3380000}"/>
    <cellStyle name="Normal 5 3 3 2 2 2 2" xfId="15362" xr:uid="{00000000-0005-0000-0000-0000A4380000}"/>
    <cellStyle name="Normal 5 3 3 2 2 2 3" xfId="15363" xr:uid="{00000000-0005-0000-0000-0000A5380000}"/>
    <cellStyle name="Normal 5 3 3 2 2 3" xfId="15364" xr:uid="{00000000-0005-0000-0000-0000A6380000}"/>
    <cellStyle name="Normal 5 3 3 2 2 4" xfId="15365" xr:uid="{00000000-0005-0000-0000-0000A7380000}"/>
    <cellStyle name="Normal 5 3 3 2 2 4 2" xfId="26772" xr:uid="{DE4F30AB-7DCF-4528-B943-2DD274C48D1C}"/>
    <cellStyle name="Normal 5 3 3 2 2 4 2 2" xfId="41735" xr:uid="{720F1D96-6A2A-470C-878A-58B13EF69147}"/>
    <cellStyle name="Normal 5 3 3 2 2 4 3" xfId="34147" xr:uid="{8D5463F9-FC8C-4E58-BEDE-BCF368ABC0C0}"/>
    <cellStyle name="Normal 5 3 3 2 2 5" xfId="15366" xr:uid="{00000000-0005-0000-0000-0000A8380000}"/>
    <cellStyle name="Normal 5 3 3 2 2 5 2" xfId="26773" xr:uid="{057086C3-09F0-4A66-AAF2-C6B41ABF80C1}"/>
    <cellStyle name="Normal 5 3 3 2 2 5 2 2" xfId="41736" xr:uid="{393BB28F-7A0C-434E-8CB6-D00387ACA3A2}"/>
    <cellStyle name="Normal 5 3 3 2 2 5 3" xfId="34148" xr:uid="{9D949C84-D241-4076-8212-2002603481B4}"/>
    <cellStyle name="Normal 5 3 3 2 2 6" xfId="15367" xr:uid="{00000000-0005-0000-0000-0000A9380000}"/>
    <cellStyle name="Normal 5 3 3 2 3" xfId="15368" xr:uid="{00000000-0005-0000-0000-0000AA380000}"/>
    <cellStyle name="Normal 5 3 3 2 3 2" xfId="15369" xr:uid="{00000000-0005-0000-0000-0000AB380000}"/>
    <cellStyle name="Normal 5 3 3 2 3 2 2" xfId="15370" xr:uid="{00000000-0005-0000-0000-0000AC380000}"/>
    <cellStyle name="Normal 5 3 3 2 3 2 3" xfId="15371" xr:uid="{00000000-0005-0000-0000-0000AD380000}"/>
    <cellStyle name="Normal 5 3 3 2 3 3" xfId="15372" xr:uid="{00000000-0005-0000-0000-0000AE380000}"/>
    <cellStyle name="Normal 5 3 3 2 3 3 2" xfId="15373" xr:uid="{00000000-0005-0000-0000-0000AF380000}"/>
    <cellStyle name="Normal 5 3 3 2 3 3 3" xfId="26774" xr:uid="{5D2AF625-C704-4D4F-BFFE-F6D0CBC39AA6}"/>
    <cellStyle name="Normal 5 3 3 2 3 3 3 2" xfId="41737" xr:uid="{A0594205-69F7-4F17-B8EF-C8538FA45F42}"/>
    <cellStyle name="Normal 5 3 3 2 3 3 4" xfId="34149" xr:uid="{3DC94D75-7E38-4660-9377-1912CF41DADE}"/>
    <cellStyle name="Normal 5 3 3 2 3 4" xfId="15374" xr:uid="{00000000-0005-0000-0000-0000B0380000}"/>
    <cellStyle name="Normal 5 3 3 2 4" xfId="15375" xr:uid="{00000000-0005-0000-0000-0000B1380000}"/>
    <cellStyle name="Normal 5 3 3 2 4 2" xfId="15376" xr:uid="{00000000-0005-0000-0000-0000B2380000}"/>
    <cellStyle name="Normal 5 3 3 2 4 3" xfId="15377" xr:uid="{00000000-0005-0000-0000-0000B3380000}"/>
    <cellStyle name="Normal 5 3 3 2 5" xfId="15378" xr:uid="{00000000-0005-0000-0000-0000B4380000}"/>
    <cellStyle name="Normal 5 3 3 2 6" xfId="15379" xr:uid="{00000000-0005-0000-0000-0000B5380000}"/>
    <cellStyle name="Normal 5 3 3 2 6 2" xfId="26775" xr:uid="{BDC98F4F-C289-472E-AFB0-D9752EC87E00}"/>
    <cellStyle name="Normal 5 3 3 2 6 2 2" xfId="41738" xr:uid="{5EDE9388-FB90-4DA2-9A37-8FB0F950FE47}"/>
    <cellStyle name="Normal 5 3 3 2 6 3" xfId="34150" xr:uid="{5CB1FF72-25BD-45EA-8C73-6CB7FF13EF71}"/>
    <cellStyle name="Normal 5 3 3 2 7" xfId="15380" xr:uid="{00000000-0005-0000-0000-0000B6380000}"/>
    <cellStyle name="Normal 5 3 3 2 7 2" xfId="26776" xr:uid="{5F89475D-1338-418D-AA06-BCE22FFC6B55}"/>
    <cellStyle name="Normal 5 3 3 2 7 2 2" xfId="41739" xr:uid="{47640E03-F894-41C8-8370-CAA6FC8DB6BF}"/>
    <cellStyle name="Normal 5 3 3 2 7 3" xfId="34151" xr:uid="{C53DBB08-C495-4ABC-9C5D-6900088F97C5}"/>
    <cellStyle name="Normal 5 3 3 2 8" xfId="15381" xr:uid="{00000000-0005-0000-0000-0000B7380000}"/>
    <cellStyle name="Normal 5 3 3 3" xfId="15382" xr:uid="{00000000-0005-0000-0000-0000B8380000}"/>
    <cellStyle name="Normal 5 3 3 3 2" xfId="15383" xr:uid="{00000000-0005-0000-0000-0000B9380000}"/>
    <cellStyle name="Normal 5 3 3 3 2 2" xfId="15384" xr:uid="{00000000-0005-0000-0000-0000BA380000}"/>
    <cellStyle name="Normal 5 3 3 3 2 3" xfId="15385" xr:uid="{00000000-0005-0000-0000-0000BB380000}"/>
    <cellStyle name="Normal 5 3 3 3 3" xfId="15386" xr:uid="{00000000-0005-0000-0000-0000BC380000}"/>
    <cellStyle name="Normal 5 3 3 3 4" xfId="15387" xr:uid="{00000000-0005-0000-0000-0000BD380000}"/>
    <cellStyle name="Normal 5 3 3 3 4 2" xfId="26777" xr:uid="{2FF49ABB-8A94-47C5-8F44-D39295F9D8A9}"/>
    <cellStyle name="Normal 5 3 3 3 4 2 2" xfId="41740" xr:uid="{F5F1567A-4241-4447-AE94-033F5343F2D8}"/>
    <cellStyle name="Normal 5 3 3 3 4 3" xfId="34152" xr:uid="{21E8457B-EDA9-4F7D-8D89-41B24F1E691B}"/>
    <cellStyle name="Normal 5 3 3 3 5" xfId="15388" xr:uid="{00000000-0005-0000-0000-0000BE380000}"/>
    <cellStyle name="Normal 5 3 3 3 5 2" xfId="26778" xr:uid="{66C744E3-DB78-4F8D-B877-DC50FBA61826}"/>
    <cellStyle name="Normal 5 3 3 3 5 2 2" xfId="41741" xr:uid="{8CE948EF-9E62-4707-90BE-7116C236C8EB}"/>
    <cellStyle name="Normal 5 3 3 3 5 3" xfId="34153" xr:uid="{862BC5B8-F2FA-46C4-BE6D-D1B6B51E0FE5}"/>
    <cellStyle name="Normal 5 3 3 3 6" xfId="15389" xr:uid="{00000000-0005-0000-0000-0000BF380000}"/>
    <cellStyle name="Normal 5 3 3 4" xfId="15390" xr:uid="{00000000-0005-0000-0000-0000C0380000}"/>
    <cellStyle name="Normal 5 3 3 4 2" xfId="15391" xr:uid="{00000000-0005-0000-0000-0000C1380000}"/>
    <cellStyle name="Normal 5 3 3 4 2 2" xfId="15392" xr:uid="{00000000-0005-0000-0000-0000C2380000}"/>
    <cellStyle name="Normal 5 3 3 4 2 3" xfId="15393" xr:uid="{00000000-0005-0000-0000-0000C3380000}"/>
    <cellStyle name="Normal 5 3 3 4 3" xfId="15394" xr:uid="{00000000-0005-0000-0000-0000C4380000}"/>
    <cellStyle name="Normal 5 3 3 4 3 2" xfId="15395" xr:uid="{00000000-0005-0000-0000-0000C5380000}"/>
    <cellStyle name="Normal 5 3 3 4 3 3" xfId="26779" xr:uid="{A7E549EB-4A3F-49E0-A130-63D6F854AD51}"/>
    <cellStyle name="Normal 5 3 3 4 3 3 2" xfId="41742" xr:uid="{A6EE151E-44D9-417D-897A-56DA4FD3A828}"/>
    <cellStyle name="Normal 5 3 3 4 3 4" xfId="34154" xr:uid="{14CA3A8F-8A93-4048-9C48-FACEDF649A02}"/>
    <cellStyle name="Normal 5 3 3 4 4" xfId="15396" xr:uid="{00000000-0005-0000-0000-0000C6380000}"/>
    <cellStyle name="Normal 5 3 3 5" xfId="15397" xr:uid="{00000000-0005-0000-0000-0000C7380000}"/>
    <cellStyle name="Normal 5 3 3 5 2" xfId="15398" xr:uid="{00000000-0005-0000-0000-0000C8380000}"/>
    <cellStyle name="Normal 5 3 3 5 3" xfId="15399" xr:uid="{00000000-0005-0000-0000-0000C9380000}"/>
    <cellStyle name="Normal 5 3 3 6" xfId="15400" xr:uid="{00000000-0005-0000-0000-0000CA380000}"/>
    <cellStyle name="Normal 5 3 3 7" xfId="15401" xr:uid="{00000000-0005-0000-0000-0000CB380000}"/>
    <cellStyle name="Normal 5 3 3 7 2" xfId="26780" xr:uid="{57678F15-0D3C-4235-9390-787E0CA36AD9}"/>
    <cellStyle name="Normal 5 3 3 7 2 2" xfId="41743" xr:uid="{07C38A1F-FDA1-42AD-B0BF-63A3968D17B3}"/>
    <cellStyle name="Normal 5 3 3 7 3" xfId="34155" xr:uid="{8B4B3F4A-8F1D-4EEA-A74D-F6D96CA8CBB7}"/>
    <cellStyle name="Normal 5 3 3 8" xfId="15402" xr:uid="{00000000-0005-0000-0000-0000CC380000}"/>
    <cellStyle name="Normal 5 3 3 8 2" xfId="26781" xr:uid="{E285FFE0-C7A2-44D0-AF5C-9FE3E8F15A9A}"/>
    <cellStyle name="Normal 5 3 3 8 2 2" xfId="41744" xr:uid="{51736100-7379-4A34-BB3D-06EC22987047}"/>
    <cellStyle name="Normal 5 3 3 8 3" xfId="34156" xr:uid="{3DAF0F0F-86C4-4F73-A84B-CA3D64A5DCF9}"/>
    <cellStyle name="Normal 5 3 3 9" xfId="15403" xr:uid="{00000000-0005-0000-0000-0000CD380000}"/>
    <cellStyle name="Normal 5 3 4" xfId="15404" xr:uid="{00000000-0005-0000-0000-0000CE380000}"/>
    <cellStyle name="Normal 5 3 4 2" xfId="15405" xr:uid="{00000000-0005-0000-0000-0000CF380000}"/>
    <cellStyle name="Normal 5 3 4 2 2" xfId="15406" xr:uid="{00000000-0005-0000-0000-0000D0380000}"/>
    <cellStyle name="Normal 5 3 4 2 2 2" xfId="15407" xr:uid="{00000000-0005-0000-0000-0000D1380000}"/>
    <cellStyle name="Normal 5 3 4 2 2 3" xfId="15408" xr:uid="{00000000-0005-0000-0000-0000D2380000}"/>
    <cellStyle name="Normal 5 3 4 2 3" xfId="15409" xr:uid="{00000000-0005-0000-0000-0000D3380000}"/>
    <cellStyle name="Normal 5 3 4 2 4" xfId="15410" xr:uid="{00000000-0005-0000-0000-0000D4380000}"/>
    <cellStyle name="Normal 5 3 4 2 4 2" xfId="26782" xr:uid="{0DC1927E-B864-481A-8F4B-52E35F111C6D}"/>
    <cellStyle name="Normal 5 3 4 2 4 2 2" xfId="41745" xr:uid="{31392021-BCE1-405A-96BC-3118EE7D0545}"/>
    <cellStyle name="Normal 5 3 4 2 4 3" xfId="34157" xr:uid="{7BB6D724-27A6-4485-8D8B-8454707E3723}"/>
    <cellStyle name="Normal 5 3 4 2 5" xfId="15411" xr:uid="{00000000-0005-0000-0000-0000D5380000}"/>
    <cellStyle name="Normal 5 3 4 2 5 2" xfId="26783" xr:uid="{3359849B-E6C8-494A-88EF-57E26439EB27}"/>
    <cellStyle name="Normal 5 3 4 2 5 2 2" xfId="41746" xr:uid="{294A35C2-328B-4D97-BF57-F811612F81FD}"/>
    <cellStyle name="Normal 5 3 4 2 5 3" xfId="34158" xr:uid="{C887EECD-F745-4214-88F1-D84B2D99A583}"/>
    <cellStyle name="Normal 5 3 4 2 6" xfId="15412" xr:uid="{00000000-0005-0000-0000-0000D6380000}"/>
    <cellStyle name="Normal 5 3 4 3" xfId="15413" xr:uid="{00000000-0005-0000-0000-0000D7380000}"/>
    <cellStyle name="Normal 5 3 4 3 2" xfId="15414" xr:uid="{00000000-0005-0000-0000-0000D8380000}"/>
    <cellStyle name="Normal 5 3 4 3 2 2" xfId="15415" xr:uid="{00000000-0005-0000-0000-0000D9380000}"/>
    <cellStyle name="Normal 5 3 4 3 2 3" xfId="15416" xr:uid="{00000000-0005-0000-0000-0000DA380000}"/>
    <cellStyle name="Normal 5 3 4 3 3" xfId="15417" xr:uid="{00000000-0005-0000-0000-0000DB380000}"/>
    <cellStyle name="Normal 5 3 4 3 3 2" xfId="15418" xr:uid="{00000000-0005-0000-0000-0000DC380000}"/>
    <cellStyle name="Normal 5 3 4 3 3 3" xfId="26784" xr:uid="{A09C4804-514C-45F8-8797-8879E9526CDD}"/>
    <cellStyle name="Normal 5 3 4 3 3 3 2" xfId="41747" xr:uid="{CBCB6242-2BF5-4455-93AE-C17B76065632}"/>
    <cellStyle name="Normal 5 3 4 3 3 4" xfId="34159" xr:uid="{95F54E4C-DFDA-4849-8D31-6822AD6D6620}"/>
    <cellStyle name="Normal 5 3 4 3 4" xfId="15419" xr:uid="{00000000-0005-0000-0000-0000DD380000}"/>
    <cellStyle name="Normal 5 3 4 4" xfId="15420" xr:uid="{00000000-0005-0000-0000-0000DE380000}"/>
    <cellStyle name="Normal 5 3 4 4 2" xfId="15421" xr:uid="{00000000-0005-0000-0000-0000DF380000}"/>
    <cellStyle name="Normal 5 3 4 4 3" xfId="15422" xr:uid="{00000000-0005-0000-0000-0000E0380000}"/>
    <cellStyle name="Normal 5 3 4 5" xfId="15423" xr:uid="{00000000-0005-0000-0000-0000E1380000}"/>
    <cellStyle name="Normal 5 3 4 6" xfId="15424" xr:uid="{00000000-0005-0000-0000-0000E2380000}"/>
    <cellStyle name="Normal 5 3 4 6 2" xfId="26785" xr:uid="{E67C803F-715E-40B9-A564-A3AA666DE4F6}"/>
    <cellStyle name="Normal 5 3 4 6 2 2" xfId="41748" xr:uid="{916AAA9D-EBCC-48A3-9415-167FA2FD1C9C}"/>
    <cellStyle name="Normal 5 3 4 6 3" xfId="34160" xr:uid="{37D52FAC-EEFA-4330-AA36-6AE5DF2714AF}"/>
    <cellStyle name="Normal 5 3 4 7" xfId="15425" xr:uid="{00000000-0005-0000-0000-0000E3380000}"/>
    <cellStyle name="Normal 5 3 4 7 2" xfId="26786" xr:uid="{E2CB09C9-5A31-436E-BD74-4E7CA5422F60}"/>
    <cellStyle name="Normal 5 3 4 7 2 2" xfId="41749" xr:uid="{F248E5F7-16CE-4FA6-86EF-6A841E2D4D4C}"/>
    <cellStyle name="Normal 5 3 4 7 3" xfId="34161" xr:uid="{1F632602-67C0-4DB0-B8B0-1AF216475C86}"/>
    <cellStyle name="Normal 5 3 4 8" xfId="15426" xr:uid="{00000000-0005-0000-0000-0000E4380000}"/>
    <cellStyle name="Normal 5 3 5" xfId="15427" xr:uid="{00000000-0005-0000-0000-0000E5380000}"/>
    <cellStyle name="Normal 5 3 5 2" xfId="15428" xr:uid="{00000000-0005-0000-0000-0000E6380000}"/>
    <cellStyle name="Normal 5 3 5 2 2" xfId="15429" xr:uid="{00000000-0005-0000-0000-0000E7380000}"/>
    <cellStyle name="Normal 5 3 5 2 3" xfId="15430" xr:uid="{00000000-0005-0000-0000-0000E8380000}"/>
    <cellStyle name="Normal 5 3 5 3" xfId="15431" xr:uid="{00000000-0005-0000-0000-0000E9380000}"/>
    <cellStyle name="Normal 5 3 5 3 2" xfId="15432" xr:uid="{00000000-0005-0000-0000-0000EA380000}"/>
    <cellStyle name="Normal 5 3 5 3 3" xfId="26787" xr:uid="{AA450675-C842-4BF2-82AC-94769780A267}"/>
    <cellStyle name="Normal 5 3 5 3 3 2" xfId="41750" xr:uid="{C6C50D0A-C59C-4F6E-9A17-645B1AF17845}"/>
    <cellStyle name="Normal 5 3 5 3 4" xfId="34162" xr:uid="{2E717854-357A-400D-927A-41EC22708FC2}"/>
    <cellStyle name="Normal 5 3 5 4" xfId="15433" xr:uid="{00000000-0005-0000-0000-0000EB380000}"/>
    <cellStyle name="Normal 5 3 6" xfId="15434" xr:uid="{00000000-0005-0000-0000-0000EC380000}"/>
    <cellStyle name="Normal 5 3 7" xfId="15435" xr:uid="{00000000-0005-0000-0000-0000ED380000}"/>
    <cellStyle name="Normal 5 30" xfId="15436" xr:uid="{00000000-0005-0000-0000-0000EE380000}"/>
    <cellStyle name="Normal 5 31" xfId="5339" xr:uid="{00000000-0005-0000-0000-000016360000}"/>
    <cellStyle name="Normal 5 4" xfId="2509" xr:uid="{00000000-0005-0000-0000-000093090000}"/>
    <cellStyle name="Normal 5 4 10" xfId="15437" xr:uid="{00000000-0005-0000-0000-0000F0380000}"/>
    <cellStyle name="Normal 5 4 2" xfId="15438" xr:uid="{00000000-0005-0000-0000-0000F1380000}"/>
    <cellStyle name="Normal 5 4 2 2" xfId="15439" xr:uid="{00000000-0005-0000-0000-0000F2380000}"/>
    <cellStyle name="Normal 5 4 2 2 2" xfId="15440" xr:uid="{00000000-0005-0000-0000-0000F3380000}"/>
    <cellStyle name="Normal 5 4 2 2 2 2" xfId="15441" xr:uid="{00000000-0005-0000-0000-0000F4380000}"/>
    <cellStyle name="Normal 5 4 2 2 2 2 2" xfId="15442" xr:uid="{00000000-0005-0000-0000-0000F5380000}"/>
    <cellStyle name="Normal 5 4 2 2 2 2 3" xfId="15443" xr:uid="{00000000-0005-0000-0000-0000F6380000}"/>
    <cellStyle name="Normal 5 4 2 2 2 3" xfId="15444" xr:uid="{00000000-0005-0000-0000-0000F7380000}"/>
    <cellStyle name="Normal 5 4 2 2 2 4" xfId="15445" xr:uid="{00000000-0005-0000-0000-0000F8380000}"/>
    <cellStyle name="Normal 5 4 2 2 2 4 2" xfId="26788" xr:uid="{C786DCAC-BFB5-4B76-8CC9-D31A18B696E2}"/>
    <cellStyle name="Normal 5 4 2 2 2 4 2 2" xfId="41751" xr:uid="{E53A24BD-7723-4956-BA42-6CE2DF6F2EF1}"/>
    <cellStyle name="Normal 5 4 2 2 2 4 3" xfId="34163" xr:uid="{A379307D-71B7-4017-9690-02B487F9C3D7}"/>
    <cellStyle name="Normal 5 4 2 2 2 5" xfId="15446" xr:uid="{00000000-0005-0000-0000-0000F9380000}"/>
    <cellStyle name="Normal 5 4 2 2 2 5 2" xfId="26789" xr:uid="{18E840BD-10A2-46AA-BC92-D749F8982631}"/>
    <cellStyle name="Normal 5 4 2 2 2 5 2 2" xfId="41752" xr:uid="{1B039033-0A02-4915-8112-D187771B645B}"/>
    <cellStyle name="Normal 5 4 2 2 2 5 3" xfId="34164" xr:uid="{B55A5C79-7B06-4654-BB5C-5B075AC56E86}"/>
    <cellStyle name="Normal 5 4 2 2 2 6" xfId="15447" xr:uid="{00000000-0005-0000-0000-0000FA380000}"/>
    <cellStyle name="Normal 5 4 2 2 3" xfId="15448" xr:uid="{00000000-0005-0000-0000-0000FB380000}"/>
    <cellStyle name="Normal 5 4 2 2 3 2" xfId="15449" xr:uid="{00000000-0005-0000-0000-0000FC380000}"/>
    <cellStyle name="Normal 5 4 2 2 3 2 2" xfId="15450" xr:uid="{00000000-0005-0000-0000-0000FD380000}"/>
    <cellStyle name="Normal 5 4 2 2 3 2 3" xfId="15451" xr:uid="{00000000-0005-0000-0000-0000FE380000}"/>
    <cellStyle name="Normal 5 4 2 2 3 3" xfId="15452" xr:uid="{00000000-0005-0000-0000-0000FF380000}"/>
    <cellStyle name="Normal 5 4 2 2 3 3 2" xfId="15453" xr:uid="{00000000-0005-0000-0000-000000390000}"/>
    <cellStyle name="Normal 5 4 2 2 3 3 3" xfId="26790" xr:uid="{4476E341-2CCD-464C-A092-9A47546F3D6A}"/>
    <cellStyle name="Normal 5 4 2 2 3 3 3 2" xfId="41753" xr:uid="{B9FFA52C-D96E-42A4-ADC2-5F644E613DF4}"/>
    <cellStyle name="Normal 5 4 2 2 3 3 4" xfId="34165" xr:uid="{E78C441A-8CB1-478C-A122-F8CF5345484C}"/>
    <cellStyle name="Normal 5 4 2 2 3 4" xfId="15454" xr:uid="{00000000-0005-0000-0000-000001390000}"/>
    <cellStyle name="Normal 5 4 2 2 4" xfId="15455" xr:uid="{00000000-0005-0000-0000-000002390000}"/>
    <cellStyle name="Normal 5 4 2 2 4 2" xfId="15456" xr:uid="{00000000-0005-0000-0000-000003390000}"/>
    <cellStyle name="Normal 5 4 2 2 4 3" xfId="15457" xr:uid="{00000000-0005-0000-0000-000004390000}"/>
    <cellStyle name="Normal 5 4 2 2 5" xfId="15458" xr:uid="{00000000-0005-0000-0000-000005390000}"/>
    <cellStyle name="Normal 5 4 2 2 6" xfId="15459" xr:uid="{00000000-0005-0000-0000-000006390000}"/>
    <cellStyle name="Normal 5 4 2 2 6 2" xfId="26791" xr:uid="{EC97E36B-1CA8-40DC-8382-FE244DEA7846}"/>
    <cellStyle name="Normal 5 4 2 2 6 2 2" xfId="41754" xr:uid="{4CCE367F-AB11-4A51-8EF4-43EE43904A33}"/>
    <cellStyle name="Normal 5 4 2 2 6 3" xfId="34166" xr:uid="{8C63BAE7-2F98-4E87-9200-4CC5B7030BC2}"/>
    <cellStyle name="Normal 5 4 2 2 7" xfId="15460" xr:uid="{00000000-0005-0000-0000-000007390000}"/>
    <cellStyle name="Normal 5 4 2 2 7 2" xfId="26792" xr:uid="{8F10276A-166D-4063-BFAE-1FE6891A24A5}"/>
    <cellStyle name="Normal 5 4 2 2 7 2 2" xfId="41755" xr:uid="{3FB4FDFE-BA8E-475F-9439-D815298B92AB}"/>
    <cellStyle name="Normal 5 4 2 2 7 3" xfId="34167" xr:uid="{CC201DA0-F101-4CE8-8816-BBE2CFFAC67F}"/>
    <cellStyle name="Normal 5 4 2 2 8" xfId="15461" xr:uid="{00000000-0005-0000-0000-000008390000}"/>
    <cellStyle name="Normal 5 4 2 3" xfId="15462" xr:uid="{00000000-0005-0000-0000-000009390000}"/>
    <cellStyle name="Normal 5 4 2 3 2" xfId="15463" xr:uid="{00000000-0005-0000-0000-00000A390000}"/>
    <cellStyle name="Normal 5 4 2 3 2 2" xfId="15464" xr:uid="{00000000-0005-0000-0000-00000B390000}"/>
    <cellStyle name="Normal 5 4 2 3 2 3" xfId="15465" xr:uid="{00000000-0005-0000-0000-00000C390000}"/>
    <cellStyle name="Normal 5 4 2 3 2 3 2" xfId="26793" xr:uid="{C84067C6-8C16-4ACE-A737-BC3962DF2B05}"/>
    <cellStyle name="Normal 5 4 2 3 2 3 2 2" xfId="41756" xr:uid="{25F5C08D-47DA-4EE8-B620-FD745E1C9A54}"/>
    <cellStyle name="Normal 5 4 2 3 2 3 3" xfId="34168" xr:uid="{34F70594-CB41-4F0F-B259-D029AE6E473D}"/>
    <cellStyle name="Normal 5 4 2 3 2 4" xfId="15466" xr:uid="{00000000-0005-0000-0000-00000D390000}"/>
    <cellStyle name="Normal 5 4 2 3 3" xfId="15467" xr:uid="{00000000-0005-0000-0000-00000E390000}"/>
    <cellStyle name="Normal 5 4 2 3 4" xfId="15468" xr:uid="{00000000-0005-0000-0000-00000F390000}"/>
    <cellStyle name="Normal 5 4 2 3 4 2" xfId="26794" xr:uid="{69B4875E-1745-43D9-BD6E-C72BD8665EEE}"/>
    <cellStyle name="Normal 5 4 2 3 4 2 2" xfId="41757" xr:uid="{CB5832FD-4301-4CE7-826B-1293796E90B6}"/>
    <cellStyle name="Normal 5 4 2 3 4 3" xfId="34169" xr:uid="{9DA06C80-92E2-415B-882A-8F641C256F69}"/>
    <cellStyle name="Normal 5 4 2 3 5" xfId="15469" xr:uid="{00000000-0005-0000-0000-000010390000}"/>
    <cellStyle name="Normal 5 4 2 3 5 2" xfId="26795" xr:uid="{D6FF20A6-DD2E-4654-8F9D-6F5B641902DC}"/>
    <cellStyle name="Normal 5 4 2 3 5 2 2" xfId="41758" xr:uid="{3118BBB0-66D8-47D5-942A-006AD62D4896}"/>
    <cellStyle name="Normal 5 4 2 3 5 3" xfId="34170" xr:uid="{15D5D12A-36A6-4917-A140-893AF789B8C4}"/>
    <cellStyle name="Normal 5 4 2 3 6" xfId="15470" xr:uid="{00000000-0005-0000-0000-000011390000}"/>
    <cellStyle name="Normal 5 4 2 4" xfId="15471" xr:uid="{00000000-0005-0000-0000-000012390000}"/>
    <cellStyle name="Normal 5 4 2 4 2" xfId="15472" xr:uid="{00000000-0005-0000-0000-000013390000}"/>
    <cellStyle name="Normal 5 4 2 4 2 2" xfId="15473" xr:uid="{00000000-0005-0000-0000-000014390000}"/>
    <cellStyle name="Normal 5 4 2 4 2 3" xfId="15474" xr:uid="{00000000-0005-0000-0000-000015390000}"/>
    <cellStyle name="Normal 5 4 2 4 3" xfId="15475" xr:uid="{00000000-0005-0000-0000-000016390000}"/>
    <cellStyle name="Normal 5 4 2 4 4" xfId="15476" xr:uid="{00000000-0005-0000-0000-000017390000}"/>
    <cellStyle name="Normal 5 4 2 4 4 2" xfId="26796" xr:uid="{52705F37-E55F-462F-9976-F60486E2264E}"/>
    <cellStyle name="Normal 5 4 2 4 4 2 2" xfId="41759" xr:uid="{C03C5B6E-B093-436F-B7D7-61CB16CEEC5C}"/>
    <cellStyle name="Normal 5 4 2 4 4 3" xfId="34171" xr:uid="{EFE55601-4E08-4AC1-B582-BF6E435145F1}"/>
    <cellStyle name="Normal 5 4 2 4 5" xfId="15477" xr:uid="{00000000-0005-0000-0000-000018390000}"/>
    <cellStyle name="Normal 5 4 2 4 5 2" xfId="26797" xr:uid="{8FF68348-1E44-4981-95BA-1C5C4B299ACE}"/>
    <cellStyle name="Normal 5 4 2 4 5 2 2" xfId="41760" xr:uid="{E38F0C8C-CCE1-4E58-8E82-F14C2916C5FD}"/>
    <cellStyle name="Normal 5 4 2 4 5 3" xfId="34172" xr:uid="{2B239725-F581-4319-9FB1-798EAE982722}"/>
    <cellStyle name="Normal 5 4 2 4 6" xfId="15478" xr:uid="{00000000-0005-0000-0000-000019390000}"/>
    <cellStyle name="Normal 5 4 2 5" xfId="15479" xr:uid="{00000000-0005-0000-0000-00001A390000}"/>
    <cellStyle name="Normal 5 4 2 5 2" xfId="15480" xr:uid="{00000000-0005-0000-0000-00001B390000}"/>
    <cellStyle name="Normal 5 4 2 5 3" xfId="15481" xr:uid="{00000000-0005-0000-0000-00001C390000}"/>
    <cellStyle name="Normal 5 4 2 6" xfId="15482" xr:uid="{00000000-0005-0000-0000-00001D390000}"/>
    <cellStyle name="Normal 5 4 2 7" xfId="15483" xr:uid="{00000000-0005-0000-0000-00001E390000}"/>
    <cellStyle name="Normal 5 4 2 7 2" xfId="26798" xr:uid="{68C545F0-29E2-4052-A612-67F59160B393}"/>
    <cellStyle name="Normal 5 4 2 7 2 2" xfId="41761" xr:uid="{B3BB107A-0B44-4001-871D-C3BCCC3E24F9}"/>
    <cellStyle name="Normal 5 4 2 7 3" xfId="34173" xr:uid="{B00D1488-E3DB-4709-985F-882710FE8533}"/>
    <cellStyle name="Normal 5 4 2 8" xfId="15484" xr:uid="{00000000-0005-0000-0000-00001F390000}"/>
    <cellStyle name="Normal 5 4 2 8 2" xfId="26799" xr:uid="{EB5B5684-8B3F-4099-9FFA-9CB2F046CBE0}"/>
    <cellStyle name="Normal 5 4 2 8 2 2" xfId="41762" xr:uid="{7859E78C-C7F2-4E81-B3D8-9AA68E50DF31}"/>
    <cellStyle name="Normal 5 4 2 8 3" xfId="34174" xr:uid="{9F9A5EC9-984D-4591-A1E4-EFA9CA2F8948}"/>
    <cellStyle name="Normal 5 4 2 9" xfId="15485" xr:uid="{00000000-0005-0000-0000-000020390000}"/>
    <cellStyle name="Normal 5 4 3" xfId="15486" xr:uid="{00000000-0005-0000-0000-000021390000}"/>
    <cellStyle name="Normal 5 4 3 2" xfId="15487" xr:uid="{00000000-0005-0000-0000-000022390000}"/>
    <cellStyle name="Normal 5 4 3 2 2" xfId="15488" xr:uid="{00000000-0005-0000-0000-000023390000}"/>
    <cellStyle name="Normal 5 4 3 2 2 2" xfId="15489" xr:uid="{00000000-0005-0000-0000-000024390000}"/>
    <cellStyle name="Normal 5 4 3 2 2 3" xfId="15490" xr:uid="{00000000-0005-0000-0000-000025390000}"/>
    <cellStyle name="Normal 5 4 3 2 2 3 2" xfId="26800" xr:uid="{84D1DD05-6C58-48D3-A399-7E959F3B0FCC}"/>
    <cellStyle name="Normal 5 4 3 2 2 3 2 2" xfId="41763" xr:uid="{50873749-DF77-4108-B37D-E977D18F8134}"/>
    <cellStyle name="Normal 5 4 3 2 2 3 3" xfId="34175" xr:uid="{12C74FB2-0653-4967-9C77-5DA400356EF9}"/>
    <cellStyle name="Normal 5 4 3 2 2 4" xfId="15491" xr:uid="{00000000-0005-0000-0000-000026390000}"/>
    <cellStyle name="Normal 5 4 3 2 3" xfId="15492" xr:uid="{00000000-0005-0000-0000-000027390000}"/>
    <cellStyle name="Normal 5 4 3 2 4" xfId="15493" xr:uid="{00000000-0005-0000-0000-000028390000}"/>
    <cellStyle name="Normal 5 4 3 2 4 2" xfId="26801" xr:uid="{EAFF6F2F-042F-427E-8440-2FD888B1B71C}"/>
    <cellStyle name="Normal 5 4 3 2 4 2 2" xfId="41764" xr:uid="{35F74919-3BB3-47CB-8E62-906361428686}"/>
    <cellStyle name="Normal 5 4 3 2 4 3" xfId="34176" xr:uid="{1EFC79FA-3B6B-4B2D-AD6B-77953BF9E181}"/>
    <cellStyle name="Normal 5 4 3 2 5" xfId="15494" xr:uid="{00000000-0005-0000-0000-000029390000}"/>
    <cellStyle name="Normal 5 4 3 2 5 2" xfId="26802" xr:uid="{5ACAC52E-67B2-4175-A2AA-96FB0D9886F9}"/>
    <cellStyle name="Normal 5 4 3 2 5 2 2" xfId="41765" xr:uid="{36C61D2E-72C4-4643-869B-E57506CD8875}"/>
    <cellStyle name="Normal 5 4 3 2 5 3" xfId="34177" xr:uid="{6444F840-F81E-44BD-A222-F4CEBA2A996C}"/>
    <cellStyle name="Normal 5 4 3 2 6" xfId="15495" xr:uid="{00000000-0005-0000-0000-00002A390000}"/>
    <cellStyle name="Normal 5 4 3 3" xfId="15496" xr:uid="{00000000-0005-0000-0000-00002B390000}"/>
    <cellStyle name="Normal 5 4 3 3 2" xfId="15497" xr:uid="{00000000-0005-0000-0000-00002C390000}"/>
    <cellStyle name="Normal 5 4 3 3 2 2" xfId="15498" xr:uid="{00000000-0005-0000-0000-00002D390000}"/>
    <cellStyle name="Normal 5 4 3 3 2 3" xfId="15499" xr:uid="{00000000-0005-0000-0000-00002E390000}"/>
    <cellStyle name="Normal 5 4 3 3 3" xfId="15500" xr:uid="{00000000-0005-0000-0000-00002F390000}"/>
    <cellStyle name="Normal 5 4 3 3 4" xfId="15501" xr:uid="{00000000-0005-0000-0000-000030390000}"/>
    <cellStyle name="Normal 5 4 3 3 4 2" xfId="26803" xr:uid="{4CBDCB68-A1B4-4DD1-9428-81E05130CB2A}"/>
    <cellStyle name="Normal 5 4 3 3 4 2 2" xfId="41766" xr:uid="{299894D1-304D-4745-B100-F8C22BABD951}"/>
    <cellStyle name="Normal 5 4 3 3 4 3" xfId="34178" xr:uid="{BDC2743F-DED9-4DC4-9BBF-8E0748203252}"/>
    <cellStyle name="Normal 5 4 3 3 5" xfId="15502" xr:uid="{00000000-0005-0000-0000-000031390000}"/>
    <cellStyle name="Normal 5 4 3 3 5 2" xfId="26804" xr:uid="{BA13C79A-2201-4346-94E5-A573B477A740}"/>
    <cellStyle name="Normal 5 4 3 3 5 2 2" xfId="41767" xr:uid="{951C44C8-6568-40AC-9D97-868C2E3938D0}"/>
    <cellStyle name="Normal 5 4 3 3 5 3" xfId="34179" xr:uid="{2C48178D-3B10-4252-A19C-006F7A7B995B}"/>
    <cellStyle name="Normal 5 4 3 3 6" xfId="15503" xr:uid="{00000000-0005-0000-0000-000032390000}"/>
    <cellStyle name="Normal 5 4 3 4" xfId="15504" xr:uid="{00000000-0005-0000-0000-000033390000}"/>
    <cellStyle name="Normal 5 4 3 4 2" xfId="15505" xr:uid="{00000000-0005-0000-0000-000034390000}"/>
    <cellStyle name="Normal 5 4 3 4 3" xfId="15506" xr:uid="{00000000-0005-0000-0000-000035390000}"/>
    <cellStyle name="Normal 5 4 3 5" xfId="15507" xr:uid="{00000000-0005-0000-0000-000036390000}"/>
    <cellStyle name="Normal 5 4 3 6" xfId="15508" xr:uid="{00000000-0005-0000-0000-000037390000}"/>
    <cellStyle name="Normal 5 4 3 6 2" xfId="26805" xr:uid="{8B4711AE-471B-4213-99E2-C1D1CCBC4ADB}"/>
    <cellStyle name="Normal 5 4 3 6 2 2" xfId="41768" xr:uid="{B491ED48-398E-4DFE-B755-A17DC53E4EFA}"/>
    <cellStyle name="Normal 5 4 3 6 3" xfId="34180" xr:uid="{1DED1AB2-3056-472A-A0D5-DB90DFAAC35D}"/>
    <cellStyle name="Normal 5 4 3 7" xfId="15509" xr:uid="{00000000-0005-0000-0000-000038390000}"/>
    <cellStyle name="Normal 5 4 3 7 2" xfId="26806" xr:uid="{4A6BFF67-BED0-4389-B135-5EA8DF60C0F7}"/>
    <cellStyle name="Normal 5 4 3 7 2 2" xfId="41769" xr:uid="{97A56E45-096A-4878-9185-D94BEE0E6B5D}"/>
    <cellStyle name="Normal 5 4 3 7 3" xfId="34181" xr:uid="{E5CB6380-F026-4E05-81A9-71B08068362E}"/>
    <cellStyle name="Normal 5 4 3 8" xfId="15510" xr:uid="{00000000-0005-0000-0000-000039390000}"/>
    <cellStyle name="Normal 5 4 4" xfId="15511" xr:uid="{00000000-0005-0000-0000-00003A390000}"/>
    <cellStyle name="Normal 5 4 4 2" xfId="15512" xr:uid="{00000000-0005-0000-0000-00003B390000}"/>
    <cellStyle name="Normal 5 4 4 2 2" xfId="15513" xr:uid="{00000000-0005-0000-0000-00003C390000}"/>
    <cellStyle name="Normal 5 4 4 2 3" xfId="26807" xr:uid="{51D7C93D-A2E4-4897-9655-07F0C0C2D324}"/>
    <cellStyle name="Normal 5 4 4 2 3 2" xfId="41770" xr:uid="{4EC43039-66DF-4158-9086-FF17644C0726}"/>
    <cellStyle name="Normal 5 4 4 2 4" xfId="34182" xr:uid="{078EF4DC-00E5-4239-B792-3A58A1FC5814}"/>
    <cellStyle name="Normal 5 4 4 3" xfId="15514" xr:uid="{00000000-0005-0000-0000-00003D390000}"/>
    <cellStyle name="Normal 5 4 4 4" xfId="15515" xr:uid="{00000000-0005-0000-0000-00003E390000}"/>
    <cellStyle name="Normal 5 4 4 4 2" xfId="26808" xr:uid="{15AE0249-A7AE-47B4-A063-393372308C7D}"/>
    <cellStyle name="Normal 5 4 4 4 2 2" xfId="41771" xr:uid="{2E872FE2-90D9-470C-9EA6-CC45DC5F0E12}"/>
    <cellStyle name="Normal 5 4 4 4 3" xfId="34183" xr:uid="{B64ACCE9-460B-42FD-B2F4-469D5D0397DC}"/>
    <cellStyle name="Normal 5 4 4 5" xfId="15516" xr:uid="{00000000-0005-0000-0000-00003F390000}"/>
    <cellStyle name="Normal 5 4 5" xfId="15517" xr:uid="{00000000-0005-0000-0000-000040390000}"/>
    <cellStyle name="Normal 5 4 5 2" xfId="15518" xr:uid="{00000000-0005-0000-0000-000041390000}"/>
    <cellStyle name="Normal 5 4 5 2 2" xfId="15519" xr:uid="{00000000-0005-0000-0000-000042390000}"/>
    <cellStyle name="Normal 5 4 5 2 3" xfId="15520" xr:uid="{00000000-0005-0000-0000-000043390000}"/>
    <cellStyle name="Normal 5 4 5 3" xfId="15521" xr:uid="{00000000-0005-0000-0000-000044390000}"/>
    <cellStyle name="Normal 5 4 5 4" xfId="15522" xr:uid="{00000000-0005-0000-0000-000045390000}"/>
    <cellStyle name="Normal 5 4 5 4 2" xfId="26809" xr:uid="{21C9DAC8-EC16-4314-8011-4C21F1CAE87D}"/>
    <cellStyle name="Normal 5 4 5 4 2 2" xfId="41772" xr:uid="{8E54849E-A22A-41E9-9C13-9E8600A97BC4}"/>
    <cellStyle name="Normal 5 4 5 4 3" xfId="34184" xr:uid="{7FE4D1D8-B218-47CF-9511-EBBFA4894E4A}"/>
    <cellStyle name="Normal 5 4 5 5" xfId="15523" xr:uid="{00000000-0005-0000-0000-000046390000}"/>
    <cellStyle name="Normal 5 4 5 5 2" xfId="26810" xr:uid="{85177E8F-A796-4E69-9A7A-D552E6DAE9A4}"/>
    <cellStyle name="Normal 5 4 5 5 2 2" xfId="41773" xr:uid="{C65FF8A4-D146-4979-8F5A-C3BB4625B026}"/>
    <cellStyle name="Normal 5 4 5 5 3" xfId="34185" xr:uid="{F495EF7B-CAB9-4A8A-8798-64E399663EE7}"/>
    <cellStyle name="Normal 5 4 5 6" xfId="15524" xr:uid="{00000000-0005-0000-0000-000047390000}"/>
    <cellStyle name="Normal 5 4 6" xfId="15525" xr:uid="{00000000-0005-0000-0000-000048390000}"/>
    <cellStyle name="Normal 5 4 6 2" xfId="15526" xr:uid="{00000000-0005-0000-0000-000049390000}"/>
    <cellStyle name="Normal 5 4 6 2 2" xfId="15527" xr:uid="{00000000-0005-0000-0000-00004A390000}"/>
    <cellStyle name="Normal 5 4 6 2 3" xfId="15528" xr:uid="{00000000-0005-0000-0000-00004B390000}"/>
    <cellStyle name="Normal 5 4 6 3" xfId="15529" xr:uid="{00000000-0005-0000-0000-00004C390000}"/>
    <cellStyle name="Normal 5 4 6 4" xfId="15530" xr:uid="{00000000-0005-0000-0000-00004D390000}"/>
    <cellStyle name="Normal 5 4 6 4 2" xfId="26811" xr:uid="{41DDE09B-65EC-4E8B-97A5-2650D89AB8EA}"/>
    <cellStyle name="Normal 5 4 6 4 2 2" xfId="41774" xr:uid="{A8E95470-0A17-46C3-BB48-0027678DAA1E}"/>
    <cellStyle name="Normal 5 4 6 4 3" xfId="34186" xr:uid="{B1CF2019-4E1D-4801-8D0A-9E5A69967411}"/>
    <cellStyle name="Normal 5 4 6 5" xfId="15531" xr:uid="{00000000-0005-0000-0000-00004E390000}"/>
    <cellStyle name="Normal 5 4 6 5 2" xfId="26812" xr:uid="{E5524D13-EA54-4F60-B4F1-C7B6D0DA9ABD}"/>
    <cellStyle name="Normal 5 4 6 5 2 2" xfId="41775" xr:uid="{8A1CEAEF-65F0-4E72-A511-0BEFD940C5DE}"/>
    <cellStyle name="Normal 5 4 6 5 3" xfId="34187" xr:uid="{55938EB9-ABA6-4CD2-B8F2-21E8FCAC6D6E}"/>
    <cellStyle name="Normal 5 4 6 6" xfId="15532" xr:uid="{00000000-0005-0000-0000-00004F390000}"/>
    <cellStyle name="Normal 5 4 7" xfId="15533" xr:uid="{00000000-0005-0000-0000-000050390000}"/>
    <cellStyle name="Normal 5 4 7 2" xfId="15534" xr:uid="{00000000-0005-0000-0000-000051390000}"/>
    <cellStyle name="Normal 5 4 7 3" xfId="15535" xr:uid="{00000000-0005-0000-0000-000052390000}"/>
    <cellStyle name="Normal 5 4 8" xfId="15536" xr:uid="{00000000-0005-0000-0000-000053390000}"/>
    <cellStyle name="Normal 5 4 9" xfId="15537" xr:uid="{00000000-0005-0000-0000-000054390000}"/>
    <cellStyle name="Normal 5 4 9 2" xfId="26813" xr:uid="{BEFD0559-28A8-4653-A8FC-41AD7E187051}"/>
    <cellStyle name="Normal 5 4 9 2 2" xfId="41776" xr:uid="{1AA3C3F1-0CF3-4DA0-8A43-BF171335B541}"/>
    <cellStyle name="Normal 5 4 9 3" xfId="34188" xr:uid="{F06670CD-B74D-494D-812B-96E749AEB11B}"/>
    <cellStyle name="Normal 5 5" xfId="2510" xr:uid="{00000000-0005-0000-0000-000094090000}"/>
    <cellStyle name="Normal 5 5 2" xfId="15538" xr:uid="{00000000-0005-0000-0000-000056390000}"/>
    <cellStyle name="Normal 5 5 2 2" xfId="15539" xr:uid="{00000000-0005-0000-0000-000057390000}"/>
    <cellStyle name="Normal 5 5 2 2 2" xfId="15540" xr:uid="{00000000-0005-0000-0000-000058390000}"/>
    <cellStyle name="Normal 5 5 2 2 2 2" xfId="15541" xr:uid="{00000000-0005-0000-0000-000059390000}"/>
    <cellStyle name="Normal 5 5 2 2 2 2 2" xfId="15542" xr:uid="{00000000-0005-0000-0000-00005A390000}"/>
    <cellStyle name="Normal 5 5 2 2 2 2 3" xfId="15543" xr:uid="{00000000-0005-0000-0000-00005B390000}"/>
    <cellStyle name="Normal 5 5 2 2 2 3" xfId="15544" xr:uid="{00000000-0005-0000-0000-00005C390000}"/>
    <cellStyle name="Normal 5 5 2 2 2 3 2" xfId="15545" xr:uid="{00000000-0005-0000-0000-00005D390000}"/>
    <cellStyle name="Normal 5 5 2 2 2 3 3" xfId="26814" xr:uid="{8E2B8467-A0E2-41F0-8EDF-8EA81B6D9C79}"/>
    <cellStyle name="Normal 5 5 2 2 2 3 3 2" xfId="41777" xr:uid="{4114B8D2-88AA-4CE4-A6CF-C99B4A25E11A}"/>
    <cellStyle name="Normal 5 5 2 2 2 3 4" xfId="34189" xr:uid="{60FF1EE2-48B8-4CB1-848D-0956B72B4CAC}"/>
    <cellStyle name="Normal 5 5 2 2 2 4" xfId="15546" xr:uid="{00000000-0005-0000-0000-00005E390000}"/>
    <cellStyle name="Normal 5 5 2 2 3" xfId="15547" xr:uid="{00000000-0005-0000-0000-00005F390000}"/>
    <cellStyle name="Normal 5 5 2 2 3 2" xfId="15548" xr:uid="{00000000-0005-0000-0000-000060390000}"/>
    <cellStyle name="Normal 5 5 2 2 3 3" xfId="15549" xr:uid="{00000000-0005-0000-0000-000061390000}"/>
    <cellStyle name="Normal 5 5 2 2 4" xfId="15550" xr:uid="{00000000-0005-0000-0000-000062390000}"/>
    <cellStyle name="Normal 5 5 2 2 5" xfId="15551" xr:uid="{00000000-0005-0000-0000-000063390000}"/>
    <cellStyle name="Normal 5 5 2 2 5 2" xfId="26815" xr:uid="{D7B9ADC5-5701-4A59-B162-DBE5A8029EF7}"/>
    <cellStyle name="Normal 5 5 2 2 5 2 2" xfId="41778" xr:uid="{E6F43581-F28C-40A5-BB65-6E27F04E49EB}"/>
    <cellStyle name="Normal 5 5 2 2 5 3" xfId="34190" xr:uid="{8251BB2D-D319-4AD1-9978-EE09AC6ECD98}"/>
    <cellStyle name="Normal 5 5 2 2 6" xfId="15552" xr:uid="{00000000-0005-0000-0000-000064390000}"/>
    <cellStyle name="Normal 5 5 2 2 6 2" xfId="26816" xr:uid="{9D10842A-4BC5-48C6-B9AF-FFB0D59FD542}"/>
    <cellStyle name="Normal 5 5 2 2 6 2 2" xfId="41779" xr:uid="{9C4A2A13-4928-4382-AF71-FD5E79A93112}"/>
    <cellStyle name="Normal 5 5 2 2 6 3" xfId="34191" xr:uid="{9E3D0509-15C2-4CF0-9DA0-70E56EC9B90B}"/>
    <cellStyle name="Normal 5 5 2 2 7" xfId="15553" xr:uid="{00000000-0005-0000-0000-000065390000}"/>
    <cellStyle name="Normal 5 5 2 3" xfId="15554" xr:uid="{00000000-0005-0000-0000-000066390000}"/>
    <cellStyle name="Normal 5 5 2 3 2" xfId="15555" xr:uid="{00000000-0005-0000-0000-000067390000}"/>
    <cellStyle name="Normal 5 5 2 3 2 2" xfId="15556" xr:uid="{00000000-0005-0000-0000-000068390000}"/>
    <cellStyle name="Normal 5 5 2 3 2 3" xfId="15557" xr:uid="{00000000-0005-0000-0000-000069390000}"/>
    <cellStyle name="Normal 5 5 2 3 3" xfId="15558" xr:uid="{00000000-0005-0000-0000-00006A390000}"/>
    <cellStyle name="Normal 5 5 2 3 3 2" xfId="15559" xr:uid="{00000000-0005-0000-0000-00006B390000}"/>
    <cellStyle name="Normal 5 5 2 3 3 3" xfId="26817" xr:uid="{B42BADEF-E01A-410B-830D-C264599C0D7B}"/>
    <cellStyle name="Normal 5 5 2 3 3 3 2" xfId="41780" xr:uid="{1AD24441-AF62-41EE-841E-8970AA76AC56}"/>
    <cellStyle name="Normal 5 5 2 3 3 4" xfId="34192" xr:uid="{D301E7F2-D251-4A11-8C3A-4E8DD7866E6A}"/>
    <cellStyle name="Normal 5 5 2 3 4" xfId="15560" xr:uid="{00000000-0005-0000-0000-00006C390000}"/>
    <cellStyle name="Normal 5 5 2 4" xfId="15561" xr:uid="{00000000-0005-0000-0000-00006D390000}"/>
    <cellStyle name="Normal 5 5 2 5" xfId="15562" xr:uid="{00000000-0005-0000-0000-00006E390000}"/>
    <cellStyle name="Normal 5 5 2 5 2" xfId="26818" xr:uid="{F4A238B5-A079-4C4D-AFF8-53AD367DE2E0}"/>
    <cellStyle name="Normal 5 5 2 5 2 2" xfId="41781" xr:uid="{75F1CB3F-CDB1-44A5-BAF7-3A6F980C9513}"/>
    <cellStyle name="Normal 5 5 2 5 3" xfId="34193" xr:uid="{55FC9DA7-0EB9-44D4-A084-CBE85C45BC42}"/>
    <cellStyle name="Normal 5 5 2 6" xfId="15563" xr:uid="{00000000-0005-0000-0000-00006F390000}"/>
    <cellStyle name="Normal 5 5 3" xfId="15564" xr:uid="{00000000-0005-0000-0000-000070390000}"/>
    <cellStyle name="Normal 5 5 3 2" xfId="15565" xr:uid="{00000000-0005-0000-0000-000071390000}"/>
    <cellStyle name="Normal 5 5 3 2 2" xfId="15566" xr:uid="{00000000-0005-0000-0000-000072390000}"/>
    <cellStyle name="Normal 5 5 3 2 3" xfId="15567" xr:uid="{00000000-0005-0000-0000-000073390000}"/>
    <cellStyle name="Normal 5 5 3 2 3 2" xfId="26819" xr:uid="{098F5833-713D-4109-9FFB-003EF1255C19}"/>
    <cellStyle name="Normal 5 5 3 2 3 2 2" xfId="41782" xr:uid="{1557722A-E5E8-4E97-86F9-92F045764A30}"/>
    <cellStyle name="Normal 5 5 3 2 3 3" xfId="34194" xr:uid="{DF26203F-C2D0-4EF7-95B8-03EEBB76DFD0}"/>
    <cellStyle name="Normal 5 5 3 2 4" xfId="15568" xr:uid="{00000000-0005-0000-0000-000074390000}"/>
    <cellStyle name="Normal 5 5 3 3" xfId="15569" xr:uid="{00000000-0005-0000-0000-000075390000}"/>
    <cellStyle name="Normal 5 5 3 4" xfId="15570" xr:uid="{00000000-0005-0000-0000-000076390000}"/>
    <cellStyle name="Normal 5 5 3 4 2" xfId="26820" xr:uid="{456A1491-E0E9-40C8-9488-63B7E994F552}"/>
    <cellStyle name="Normal 5 5 3 4 2 2" xfId="41783" xr:uid="{9648099A-8905-424A-87DD-9B2C215F0BBE}"/>
    <cellStyle name="Normal 5 5 3 4 3" xfId="34195" xr:uid="{2F05035C-CE7F-4F98-BDC5-435B962FC5A0}"/>
    <cellStyle name="Normal 5 5 3 5" xfId="15571" xr:uid="{00000000-0005-0000-0000-000077390000}"/>
    <cellStyle name="Normal 5 5 3 5 2" xfId="26821" xr:uid="{E7E7221E-6CBF-4F5B-AC4F-54476D2AB376}"/>
    <cellStyle name="Normal 5 5 3 5 2 2" xfId="41784" xr:uid="{B3286951-1F07-4EDB-AEC9-4BBC80B145E5}"/>
    <cellStyle name="Normal 5 5 3 5 3" xfId="34196" xr:uid="{66093BEA-6C48-473D-A3EB-448EBBA6B395}"/>
    <cellStyle name="Normal 5 5 3 6" xfId="15572" xr:uid="{00000000-0005-0000-0000-000078390000}"/>
    <cellStyle name="Normal 5 5 4" xfId="15573" xr:uid="{00000000-0005-0000-0000-000079390000}"/>
    <cellStyle name="Normal 5 5 4 2" xfId="15574" xr:uid="{00000000-0005-0000-0000-00007A390000}"/>
    <cellStyle name="Normal 5 5 4 2 2" xfId="15575" xr:uid="{00000000-0005-0000-0000-00007B390000}"/>
    <cellStyle name="Normal 5 5 4 2 3" xfId="15576" xr:uid="{00000000-0005-0000-0000-00007C390000}"/>
    <cellStyle name="Normal 5 5 4 3" xfId="15577" xr:uid="{00000000-0005-0000-0000-00007D390000}"/>
    <cellStyle name="Normal 5 5 4 3 2" xfId="15578" xr:uid="{00000000-0005-0000-0000-00007E390000}"/>
    <cellStyle name="Normal 5 5 4 3 3" xfId="26822" xr:uid="{A92823A1-224B-4E66-B7E8-F2CC1BE50503}"/>
    <cellStyle name="Normal 5 5 4 3 3 2" xfId="41785" xr:uid="{DBD9B927-8059-4556-B956-29B365693E5F}"/>
    <cellStyle name="Normal 5 5 4 3 4" xfId="34197" xr:uid="{DE791FCC-D286-44DD-9785-336A5D5677B9}"/>
    <cellStyle name="Normal 5 5 4 4" xfId="15579" xr:uid="{00000000-0005-0000-0000-00007F390000}"/>
    <cellStyle name="Normal 5 5 5" xfId="15580" xr:uid="{00000000-0005-0000-0000-000080390000}"/>
    <cellStyle name="Normal 5 5 5 2" xfId="15581" xr:uid="{00000000-0005-0000-0000-000081390000}"/>
    <cellStyle name="Normal 5 5 5 3" xfId="15582" xr:uid="{00000000-0005-0000-0000-000082390000}"/>
    <cellStyle name="Normal 5 5 6" xfId="15583" xr:uid="{00000000-0005-0000-0000-000083390000}"/>
    <cellStyle name="Normal 5 5 6 2" xfId="15584" xr:uid="{00000000-0005-0000-0000-000084390000}"/>
    <cellStyle name="Normal 5 5 6 3" xfId="15585" xr:uid="{00000000-0005-0000-0000-000085390000}"/>
    <cellStyle name="Normal 5 5 6 4" xfId="26823" xr:uid="{D1BEB2B9-EEC7-40A3-B559-0B550A02075B}"/>
    <cellStyle name="Normal 5 5 6 4 2" xfId="41786" xr:uid="{C3D169C7-B31E-4D9D-A2CB-0CA45E2E9048}"/>
    <cellStyle name="Normal 5 5 6 5" xfId="34198" xr:uid="{15B4D8C8-C6AA-49EB-AADF-7B6170721C55}"/>
    <cellStyle name="Normal 5 5 7" xfId="15586" xr:uid="{00000000-0005-0000-0000-000086390000}"/>
    <cellStyle name="Normal 5 6" xfId="2511" xr:uid="{00000000-0005-0000-0000-000095090000}"/>
    <cellStyle name="Normal 5 6 2" xfId="15587" xr:uid="{00000000-0005-0000-0000-000088390000}"/>
    <cellStyle name="Normal 5 6 2 2" xfId="15588" xr:uid="{00000000-0005-0000-0000-000089390000}"/>
    <cellStyle name="Normal 5 6 2 2 2" xfId="15589" xr:uid="{00000000-0005-0000-0000-00008A390000}"/>
    <cellStyle name="Normal 5 6 2 2 2 2" xfId="15590" xr:uid="{00000000-0005-0000-0000-00008B390000}"/>
    <cellStyle name="Normal 5 6 2 2 2 2 2" xfId="15591" xr:uid="{00000000-0005-0000-0000-00008C390000}"/>
    <cellStyle name="Normal 5 6 2 2 2 2 3" xfId="15592" xr:uid="{00000000-0005-0000-0000-00008D390000}"/>
    <cellStyle name="Normal 5 6 2 2 2 3" xfId="15593" xr:uid="{00000000-0005-0000-0000-00008E390000}"/>
    <cellStyle name="Normal 5 6 2 2 2 3 2" xfId="15594" xr:uid="{00000000-0005-0000-0000-00008F390000}"/>
    <cellStyle name="Normal 5 6 2 2 2 3 3" xfId="26824" xr:uid="{8E508806-8849-4E3A-B914-35A08F172FC5}"/>
    <cellStyle name="Normal 5 6 2 2 2 3 3 2" xfId="41787" xr:uid="{F52A2C2A-C18A-49C7-B8F2-9E016E428CCC}"/>
    <cellStyle name="Normal 5 6 2 2 2 3 4" xfId="34199" xr:uid="{BD4BD3CA-E958-466F-B1CE-31AADDFCF3C5}"/>
    <cellStyle name="Normal 5 6 2 2 2 4" xfId="15595" xr:uid="{00000000-0005-0000-0000-000090390000}"/>
    <cellStyle name="Normal 5 6 2 2 3" xfId="15596" xr:uid="{00000000-0005-0000-0000-000091390000}"/>
    <cellStyle name="Normal 5 6 2 2 3 2" xfId="15597" xr:uid="{00000000-0005-0000-0000-000092390000}"/>
    <cellStyle name="Normal 5 6 2 2 3 3" xfId="15598" xr:uid="{00000000-0005-0000-0000-000093390000}"/>
    <cellStyle name="Normal 5 6 2 2 4" xfId="15599" xr:uid="{00000000-0005-0000-0000-000094390000}"/>
    <cellStyle name="Normal 5 6 2 2 4 2" xfId="15600" xr:uid="{00000000-0005-0000-0000-000095390000}"/>
    <cellStyle name="Normal 5 6 2 2 4 3" xfId="26825" xr:uid="{D4CC215B-9384-4862-9093-399FCB465CC3}"/>
    <cellStyle name="Normal 5 6 2 2 4 3 2" xfId="41788" xr:uid="{56EA71F4-70A2-41AB-9702-E26189D88F7D}"/>
    <cellStyle name="Normal 5 6 2 2 4 4" xfId="34200" xr:uid="{AFFBFCAD-543F-4747-8C51-A147655D9017}"/>
    <cellStyle name="Normal 5 6 2 2 5" xfId="15601" xr:uid="{00000000-0005-0000-0000-000096390000}"/>
    <cellStyle name="Normal 5 6 2 3" xfId="15602" xr:uid="{00000000-0005-0000-0000-000097390000}"/>
    <cellStyle name="Normal 5 6 2 3 2" xfId="15603" xr:uid="{00000000-0005-0000-0000-000098390000}"/>
    <cellStyle name="Normal 5 6 2 3 2 2" xfId="15604" xr:uid="{00000000-0005-0000-0000-000099390000}"/>
    <cellStyle name="Normal 5 6 2 3 2 3" xfId="15605" xr:uid="{00000000-0005-0000-0000-00009A390000}"/>
    <cellStyle name="Normal 5 6 2 3 3" xfId="15606" xr:uid="{00000000-0005-0000-0000-00009B390000}"/>
    <cellStyle name="Normal 5 6 2 3 3 2" xfId="15607" xr:uid="{00000000-0005-0000-0000-00009C390000}"/>
    <cellStyle name="Normal 5 6 2 3 3 3" xfId="26826" xr:uid="{F192FBD7-0511-4EA8-AF71-A5F520F9B54C}"/>
    <cellStyle name="Normal 5 6 2 3 3 3 2" xfId="41789" xr:uid="{D36D2C67-51D3-46FA-AEF6-7E94017432AD}"/>
    <cellStyle name="Normal 5 6 2 3 3 4" xfId="34201" xr:uid="{A340E4D5-851E-4F93-A0E2-545E94CD6827}"/>
    <cellStyle name="Normal 5 6 2 3 4" xfId="15608" xr:uid="{00000000-0005-0000-0000-00009D390000}"/>
    <cellStyle name="Normal 5 6 2 4" xfId="15609" xr:uid="{00000000-0005-0000-0000-00009E390000}"/>
    <cellStyle name="Normal 5 6 2 5" xfId="15610" xr:uid="{00000000-0005-0000-0000-00009F390000}"/>
    <cellStyle name="Normal 5 6 2 5 2" xfId="26827" xr:uid="{AFB82264-EE78-440D-97DE-3089EB4B88FE}"/>
    <cellStyle name="Normal 5 6 2 5 2 2" xfId="41790" xr:uid="{77411974-A2B1-4CC0-AF8D-3BBD4854F2ED}"/>
    <cellStyle name="Normal 5 6 2 5 3" xfId="34202" xr:uid="{B802C978-C87A-4E0A-9757-350A757A6FFD}"/>
    <cellStyle name="Normal 5 6 2 6" xfId="15611" xr:uid="{00000000-0005-0000-0000-0000A0390000}"/>
    <cellStyle name="Normal 5 6 3" xfId="15612" xr:uid="{00000000-0005-0000-0000-0000A1390000}"/>
    <cellStyle name="Normal 5 6 3 2" xfId="15613" xr:uid="{00000000-0005-0000-0000-0000A2390000}"/>
    <cellStyle name="Normal 5 6 3 2 2" xfId="15614" xr:uid="{00000000-0005-0000-0000-0000A3390000}"/>
    <cellStyle name="Normal 5 6 3 2 3" xfId="15615" xr:uid="{00000000-0005-0000-0000-0000A4390000}"/>
    <cellStyle name="Normal 5 6 3 3" xfId="15616" xr:uid="{00000000-0005-0000-0000-0000A5390000}"/>
    <cellStyle name="Normal 5 6 3 4" xfId="15617" xr:uid="{00000000-0005-0000-0000-0000A6390000}"/>
    <cellStyle name="Normal 5 6 3 4 2" xfId="26828" xr:uid="{87A6E88D-FB3D-4007-B9C8-5F3242F7151E}"/>
    <cellStyle name="Normal 5 6 3 4 2 2" xfId="41791" xr:uid="{02C97DAE-9F52-4BF4-AAC2-B411F15C8985}"/>
    <cellStyle name="Normal 5 6 3 4 3" xfId="34203" xr:uid="{B371DAA8-0936-4BFA-B485-CA71E9E37E0E}"/>
    <cellStyle name="Normal 5 6 3 5" xfId="15618" xr:uid="{00000000-0005-0000-0000-0000A7390000}"/>
    <cellStyle name="Normal 5 6 3 5 2" xfId="26829" xr:uid="{FBB80404-DF30-4C8E-B6EF-E068D1D2C38A}"/>
    <cellStyle name="Normal 5 6 3 5 2 2" xfId="41792" xr:uid="{4133168D-AE88-4559-820F-C64463268F16}"/>
    <cellStyle name="Normal 5 6 3 5 3" xfId="34204" xr:uid="{1197A6F0-B355-4948-AD84-66194BB9D358}"/>
    <cellStyle name="Normal 5 6 3 6" xfId="15619" xr:uid="{00000000-0005-0000-0000-0000A8390000}"/>
    <cellStyle name="Normal 5 6 4" xfId="15620" xr:uid="{00000000-0005-0000-0000-0000A9390000}"/>
    <cellStyle name="Normal 5 6 4 2" xfId="15621" xr:uid="{00000000-0005-0000-0000-0000AA390000}"/>
    <cellStyle name="Normal 5 6 4 2 2" xfId="15622" xr:uid="{00000000-0005-0000-0000-0000AB390000}"/>
    <cellStyle name="Normal 5 6 4 2 3" xfId="15623" xr:uid="{00000000-0005-0000-0000-0000AC390000}"/>
    <cellStyle name="Normal 5 6 4 3" xfId="15624" xr:uid="{00000000-0005-0000-0000-0000AD390000}"/>
    <cellStyle name="Normal 5 6 4 3 2" xfId="15625" xr:uid="{00000000-0005-0000-0000-0000AE390000}"/>
    <cellStyle name="Normal 5 6 4 3 3" xfId="26830" xr:uid="{37F8390B-4A99-476C-BB89-4126D8E20A68}"/>
    <cellStyle name="Normal 5 6 4 3 3 2" xfId="41793" xr:uid="{333663EF-CA35-4651-9759-6DA7C18E52F4}"/>
    <cellStyle name="Normal 5 6 4 3 4" xfId="34205" xr:uid="{3BBCFD18-7361-4D56-BEC0-7C01D3D2F99B}"/>
    <cellStyle name="Normal 5 6 4 4" xfId="15626" xr:uid="{00000000-0005-0000-0000-0000AF390000}"/>
    <cellStyle name="Normal 5 6 5" xfId="15627" xr:uid="{00000000-0005-0000-0000-0000B0390000}"/>
    <cellStyle name="Normal 5 6 5 2" xfId="15628" xr:uid="{00000000-0005-0000-0000-0000B1390000}"/>
    <cellStyle name="Normal 5 6 5 3" xfId="15629" xr:uid="{00000000-0005-0000-0000-0000B2390000}"/>
    <cellStyle name="Normal 5 6 6" xfId="15630" xr:uid="{00000000-0005-0000-0000-0000B3390000}"/>
    <cellStyle name="Normal 5 6 6 2" xfId="15631" xr:uid="{00000000-0005-0000-0000-0000B4390000}"/>
    <cellStyle name="Normal 5 6 6 2 2" xfId="26831" xr:uid="{54252626-2DF1-464D-90C1-DE27CD3879A8}"/>
    <cellStyle name="Normal 5 6 6 2 2 2" xfId="41794" xr:uid="{21B03F0A-84C9-4FEB-A7A6-DFDD6F0DA53A}"/>
    <cellStyle name="Normal 5 6 6 2 3" xfId="34206" xr:uid="{9EFD64CB-64AE-4F66-B743-9DC99F797FAC}"/>
    <cellStyle name="Normal 5 6 7" xfId="15632" xr:uid="{00000000-0005-0000-0000-0000B5390000}"/>
    <cellStyle name="Normal 5 6 7 2" xfId="26832" xr:uid="{BF232DA1-0F96-4F26-8BF0-E3D33A0AD80A}"/>
    <cellStyle name="Normal 5 6 7 2 2" xfId="41795" xr:uid="{77B8B8DC-9BD2-411B-BFE1-B8BCD9D51A35}"/>
    <cellStyle name="Normal 5 6 7 3" xfId="34207" xr:uid="{5FFF0C20-3E36-455D-B8B9-71642790B59F}"/>
    <cellStyle name="Normal 5 6 8" xfId="15633" xr:uid="{00000000-0005-0000-0000-0000B6390000}"/>
    <cellStyle name="Normal 5 7" xfId="2512" xr:uid="{00000000-0005-0000-0000-000096090000}"/>
    <cellStyle name="Normal 5 7 2" xfId="15634" xr:uid="{00000000-0005-0000-0000-0000B8390000}"/>
    <cellStyle name="Normal 5 7 2 2" xfId="15635" xr:uid="{00000000-0005-0000-0000-0000B9390000}"/>
    <cellStyle name="Normal 5 7 2 2 2" xfId="15636" xr:uid="{00000000-0005-0000-0000-0000BA390000}"/>
    <cellStyle name="Normal 5 7 2 2 2 2" xfId="15637" xr:uid="{00000000-0005-0000-0000-0000BB390000}"/>
    <cellStyle name="Normal 5 7 2 2 2 2 2" xfId="15638" xr:uid="{00000000-0005-0000-0000-0000BC390000}"/>
    <cellStyle name="Normal 5 7 2 2 2 2 3" xfId="15639" xr:uid="{00000000-0005-0000-0000-0000BD390000}"/>
    <cellStyle name="Normal 5 7 2 2 2 3" xfId="15640" xr:uid="{00000000-0005-0000-0000-0000BE390000}"/>
    <cellStyle name="Normal 5 7 2 2 2 3 2" xfId="15641" xr:uid="{00000000-0005-0000-0000-0000BF390000}"/>
    <cellStyle name="Normal 5 7 2 2 2 3 3" xfId="26833" xr:uid="{60052EDB-1F99-4EB5-BF64-14C96901A508}"/>
    <cellStyle name="Normal 5 7 2 2 2 3 3 2" xfId="41796" xr:uid="{44FA141C-5487-4297-8D3D-816FCE0E129A}"/>
    <cellStyle name="Normal 5 7 2 2 2 3 4" xfId="34208" xr:uid="{94EEB6A1-3C6F-404F-A1B1-0F022D7EC928}"/>
    <cellStyle name="Normal 5 7 2 2 2 4" xfId="15642" xr:uid="{00000000-0005-0000-0000-0000C0390000}"/>
    <cellStyle name="Normal 5 7 2 2 3" xfId="15643" xr:uid="{00000000-0005-0000-0000-0000C1390000}"/>
    <cellStyle name="Normal 5 7 2 2 3 2" xfId="15644" xr:uid="{00000000-0005-0000-0000-0000C2390000}"/>
    <cellStyle name="Normal 5 7 2 2 3 3" xfId="15645" xr:uid="{00000000-0005-0000-0000-0000C3390000}"/>
    <cellStyle name="Normal 5 7 2 2 4" xfId="15646" xr:uid="{00000000-0005-0000-0000-0000C4390000}"/>
    <cellStyle name="Normal 5 7 2 2 4 2" xfId="15647" xr:uid="{00000000-0005-0000-0000-0000C5390000}"/>
    <cellStyle name="Normal 5 7 2 2 4 3" xfId="26834" xr:uid="{AE9EA849-4EE5-40B2-ACFB-700FD6ED9FFE}"/>
    <cellStyle name="Normal 5 7 2 2 4 3 2" xfId="41797" xr:uid="{A3EC3258-E762-4FED-8FD0-069F0B3BB3AC}"/>
    <cellStyle name="Normal 5 7 2 2 4 4" xfId="34209" xr:uid="{262E3753-BB0F-4F7B-B40C-D88229A1C214}"/>
    <cellStyle name="Normal 5 7 2 2 5" xfId="15648" xr:uid="{00000000-0005-0000-0000-0000C6390000}"/>
    <cellStyle name="Normal 5 7 2 3" xfId="15649" xr:uid="{00000000-0005-0000-0000-0000C7390000}"/>
    <cellStyle name="Normal 5 7 2 3 2" xfId="15650" xr:uid="{00000000-0005-0000-0000-0000C8390000}"/>
    <cellStyle name="Normal 5 7 2 3 2 2" xfId="15651" xr:uid="{00000000-0005-0000-0000-0000C9390000}"/>
    <cellStyle name="Normal 5 7 2 3 2 3" xfId="15652" xr:uid="{00000000-0005-0000-0000-0000CA390000}"/>
    <cellStyle name="Normal 5 7 2 3 3" xfId="15653" xr:uid="{00000000-0005-0000-0000-0000CB390000}"/>
    <cellStyle name="Normal 5 7 2 3 3 2" xfId="15654" xr:uid="{00000000-0005-0000-0000-0000CC390000}"/>
    <cellStyle name="Normal 5 7 2 3 3 3" xfId="26835" xr:uid="{4628E267-06B8-4290-97A1-F23417C6ABB4}"/>
    <cellStyle name="Normal 5 7 2 3 3 3 2" xfId="41798" xr:uid="{2AEB7F86-6ED3-4C40-8405-DFB972B19E67}"/>
    <cellStyle name="Normal 5 7 2 3 3 4" xfId="34210" xr:uid="{BB8F6615-1EF4-4C96-BA9E-DB1A024E4FFB}"/>
    <cellStyle name="Normal 5 7 2 3 4" xfId="15655" xr:uid="{00000000-0005-0000-0000-0000CD390000}"/>
    <cellStyle name="Normal 5 7 2 4" xfId="15656" xr:uid="{00000000-0005-0000-0000-0000CE390000}"/>
    <cellStyle name="Normal 5 7 2 5" xfId="15657" xr:uid="{00000000-0005-0000-0000-0000CF390000}"/>
    <cellStyle name="Normal 5 7 2 5 2" xfId="26836" xr:uid="{985A9975-0774-4AFB-AF30-800242FD162F}"/>
    <cellStyle name="Normal 5 7 2 5 2 2" xfId="41799" xr:uid="{FCCD0E34-A002-437E-865F-52146A7BC831}"/>
    <cellStyle name="Normal 5 7 2 5 3" xfId="34211" xr:uid="{4A72A0D2-E40B-4245-A62F-4535DE7E9D2C}"/>
    <cellStyle name="Normal 5 7 2 6" xfId="15658" xr:uid="{00000000-0005-0000-0000-0000D0390000}"/>
    <cellStyle name="Normal 5 7 3" xfId="15659" xr:uid="{00000000-0005-0000-0000-0000D1390000}"/>
    <cellStyle name="Normal 5 7 3 2" xfId="15660" xr:uid="{00000000-0005-0000-0000-0000D2390000}"/>
    <cellStyle name="Normal 5 7 3 2 2" xfId="15661" xr:uid="{00000000-0005-0000-0000-0000D3390000}"/>
    <cellStyle name="Normal 5 7 3 2 3" xfId="15662" xr:uid="{00000000-0005-0000-0000-0000D4390000}"/>
    <cellStyle name="Normal 5 7 3 3" xfId="15663" xr:uid="{00000000-0005-0000-0000-0000D5390000}"/>
    <cellStyle name="Normal 5 7 3 4" xfId="15664" xr:uid="{00000000-0005-0000-0000-0000D6390000}"/>
    <cellStyle name="Normal 5 7 3 4 2" xfId="26837" xr:uid="{C81AD457-84B6-4F22-B2E3-6ACB087B8962}"/>
    <cellStyle name="Normal 5 7 3 4 2 2" xfId="41800" xr:uid="{DF2225E0-8548-42E4-AC5F-A251B90D38CD}"/>
    <cellStyle name="Normal 5 7 3 4 3" xfId="34212" xr:uid="{D6577FEB-768E-454B-AE68-7ABCDB7B5628}"/>
    <cellStyle name="Normal 5 7 3 5" xfId="15665" xr:uid="{00000000-0005-0000-0000-0000D7390000}"/>
    <cellStyle name="Normal 5 7 3 5 2" xfId="26838" xr:uid="{F9C36078-6D41-45B1-8FE6-FD53D8FC978C}"/>
    <cellStyle name="Normal 5 7 3 5 2 2" xfId="41801" xr:uid="{EBF5279C-4C70-46E7-9178-0D0ABBED7AD1}"/>
    <cellStyle name="Normal 5 7 3 5 3" xfId="34213" xr:uid="{292AC7FA-F31F-441A-B9B6-558BBCC68258}"/>
    <cellStyle name="Normal 5 7 3 6" xfId="15666" xr:uid="{00000000-0005-0000-0000-0000D8390000}"/>
    <cellStyle name="Normal 5 7 4" xfId="15667" xr:uid="{00000000-0005-0000-0000-0000D9390000}"/>
    <cellStyle name="Normal 5 7 4 2" xfId="15668" xr:uid="{00000000-0005-0000-0000-0000DA390000}"/>
    <cellStyle name="Normal 5 7 4 2 2" xfId="15669" xr:uid="{00000000-0005-0000-0000-0000DB390000}"/>
    <cellStyle name="Normal 5 7 4 2 3" xfId="15670" xr:uid="{00000000-0005-0000-0000-0000DC390000}"/>
    <cellStyle name="Normal 5 7 4 3" xfId="15671" xr:uid="{00000000-0005-0000-0000-0000DD390000}"/>
    <cellStyle name="Normal 5 7 4 3 2" xfId="15672" xr:uid="{00000000-0005-0000-0000-0000DE390000}"/>
    <cellStyle name="Normal 5 7 4 3 3" xfId="26839" xr:uid="{9F12245E-4FED-4737-BB38-551D4D90BAB0}"/>
    <cellStyle name="Normal 5 7 4 3 3 2" xfId="41802" xr:uid="{2B1B50E4-EEA6-4AB1-8257-5E7286AD059D}"/>
    <cellStyle name="Normal 5 7 4 3 4" xfId="34214" xr:uid="{DD881901-3C02-4BFB-B657-47E609C1E426}"/>
    <cellStyle name="Normal 5 7 4 4" xfId="15673" xr:uid="{00000000-0005-0000-0000-0000DF390000}"/>
    <cellStyle name="Normal 5 7 5" xfId="15674" xr:uid="{00000000-0005-0000-0000-0000E0390000}"/>
    <cellStyle name="Normal 5 7 5 2" xfId="15675" xr:uid="{00000000-0005-0000-0000-0000E1390000}"/>
    <cellStyle name="Normal 5 7 5 3" xfId="15676" xr:uid="{00000000-0005-0000-0000-0000E2390000}"/>
    <cellStyle name="Normal 5 7 6" xfId="15677" xr:uid="{00000000-0005-0000-0000-0000E3390000}"/>
    <cellStyle name="Normal 5 7 7" xfId="15678" xr:uid="{00000000-0005-0000-0000-0000E4390000}"/>
    <cellStyle name="Normal 5 7 7 2" xfId="26840" xr:uid="{4003942D-4B01-4393-BD93-E290346ACDC8}"/>
    <cellStyle name="Normal 5 7 7 2 2" xfId="41803" xr:uid="{63D16C14-4277-4538-9D3F-32520A503F6F}"/>
    <cellStyle name="Normal 5 7 7 3" xfId="34215" xr:uid="{2C10FF88-1695-4F42-8B23-D2CBECDCDB6A}"/>
    <cellStyle name="Normal 5 7 8" xfId="15679" xr:uid="{00000000-0005-0000-0000-0000E5390000}"/>
    <cellStyle name="Normal 5 8" xfId="2513" xr:uid="{00000000-0005-0000-0000-000097090000}"/>
    <cellStyle name="Normal 5 8 2" xfId="15680" xr:uid="{00000000-0005-0000-0000-0000E7390000}"/>
    <cellStyle name="Normal 5 8 2 2" xfId="15681" xr:uid="{00000000-0005-0000-0000-0000E8390000}"/>
    <cellStyle name="Normal 5 8 2 2 2" xfId="15682" xr:uid="{00000000-0005-0000-0000-0000E9390000}"/>
    <cellStyle name="Normal 5 8 2 2 2 2" xfId="15683" xr:uid="{00000000-0005-0000-0000-0000EA390000}"/>
    <cellStyle name="Normal 5 8 2 2 2 2 2" xfId="15684" xr:uid="{00000000-0005-0000-0000-0000EB390000}"/>
    <cellStyle name="Normal 5 8 2 2 2 2 3" xfId="15685" xr:uid="{00000000-0005-0000-0000-0000EC390000}"/>
    <cellStyle name="Normal 5 8 2 2 2 3" xfId="15686" xr:uid="{00000000-0005-0000-0000-0000ED390000}"/>
    <cellStyle name="Normal 5 8 2 2 2 3 2" xfId="15687" xr:uid="{00000000-0005-0000-0000-0000EE390000}"/>
    <cellStyle name="Normal 5 8 2 2 2 3 3" xfId="26841" xr:uid="{2D2DC756-8E60-439F-8D59-28A73AEE47F9}"/>
    <cellStyle name="Normal 5 8 2 2 2 3 3 2" xfId="41804" xr:uid="{76686574-700F-4D5C-B0DE-9123CED32B75}"/>
    <cellStyle name="Normal 5 8 2 2 2 3 4" xfId="34216" xr:uid="{0561A775-0C29-4DF6-ADF9-EB4462359DD3}"/>
    <cellStyle name="Normal 5 8 2 2 2 4" xfId="15688" xr:uid="{00000000-0005-0000-0000-0000EF390000}"/>
    <cellStyle name="Normal 5 8 2 2 3" xfId="15689" xr:uid="{00000000-0005-0000-0000-0000F0390000}"/>
    <cellStyle name="Normal 5 8 2 2 3 2" xfId="15690" xr:uid="{00000000-0005-0000-0000-0000F1390000}"/>
    <cellStyle name="Normal 5 8 2 2 3 3" xfId="15691" xr:uid="{00000000-0005-0000-0000-0000F2390000}"/>
    <cellStyle name="Normal 5 8 2 2 4" xfId="15692" xr:uid="{00000000-0005-0000-0000-0000F3390000}"/>
    <cellStyle name="Normal 5 8 2 2 4 2" xfId="15693" xr:uid="{00000000-0005-0000-0000-0000F4390000}"/>
    <cellStyle name="Normal 5 8 2 2 4 3" xfId="26842" xr:uid="{0F5B5C2C-E2D9-4FDC-9D1B-799B7BD7C4F9}"/>
    <cellStyle name="Normal 5 8 2 2 4 3 2" xfId="41805" xr:uid="{F17F4FB4-2664-43AB-A727-6BAA892A6701}"/>
    <cellStyle name="Normal 5 8 2 2 4 4" xfId="34217" xr:uid="{5813D004-538D-408F-8DCD-F45D0D511A4A}"/>
    <cellStyle name="Normal 5 8 2 2 5" xfId="15694" xr:uid="{00000000-0005-0000-0000-0000F5390000}"/>
    <cellStyle name="Normal 5 8 2 3" xfId="15695" xr:uid="{00000000-0005-0000-0000-0000F6390000}"/>
    <cellStyle name="Normal 5 8 2 3 2" xfId="15696" xr:uid="{00000000-0005-0000-0000-0000F7390000}"/>
    <cellStyle name="Normal 5 8 2 3 2 2" xfId="15697" xr:uid="{00000000-0005-0000-0000-0000F8390000}"/>
    <cellStyle name="Normal 5 8 2 3 2 3" xfId="15698" xr:uid="{00000000-0005-0000-0000-0000F9390000}"/>
    <cellStyle name="Normal 5 8 2 3 3" xfId="15699" xr:uid="{00000000-0005-0000-0000-0000FA390000}"/>
    <cellStyle name="Normal 5 8 2 3 3 2" xfId="15700" xr:uid="{00000000-0005-0000-0000-0000FB390000}"/>
    <cellStyle name="Normal 5 8 2 3 3 3" xfId="26843" xr:uid="{AC16D6B3-22F8-4811-974D-76A7C5844386}"/>
    <cellStyle name="Normal 5 8 2 3 3 3 2" xfId="41806" xr:uid="{51E3C1F9-A787-4592-9D02-D5EE2384CA10}"/>
    <cellStyle name="Normal 5 8 2 3 3 4" xfId="34218" xr:uid="{B2DE41AF-1BB6-495C-AD77-ED23D0FDDF99}"/>
    <cellStyle name="Normal 5 8 2 3 4" xfId="15701" xr:uid="{00000000-0005-0000-0000-0000FC390000}"/>
    <cellStyle name="Normal 5 8 2 4" xfId="15702" xr:uid="{00000000-0005-0000-0000-0000FD390000}"/>
    <cellStyle name="Normal 5 8 2 5" xfId="15703" xr:uid="{00000000-0005-0000-0000-0000FE390000}"/>
    <cellStyle name="Normal 5 8 2 5 2" xfId="26844" xr:uid="{4C56A35B-0393-4E42-A4B4-A9FAA04E15AE}"/>
    <cellStyle name="Normal 5 8 2 5 2 2" xfId="41807" xr:uid="{909F403F-110A-4A82-B18A-FB28C6C0843B}"/>
    <cellStyle name="Normal 5 8 2 5 3" xfId="34219" xr:uid="{3C7259ED-8E4E-4231-901F-CEC664A29761}"/>
    <cellStyle name="Normal 5 8 2 6" xfId="15704" xr:uid="{00000000-0005-0000-0000-0000FF390000}"/>
    <cellStyle name="Normal 5 8 3" xfId="15705" xr:uid="{00000000-0005-0000-0000-0000003A0000}"/>
    <cellStyle name="Normal 5 8 3 2" xfId="15706" xr:uid="{00000000-0005-0000-0000-0000013A0000}"/>
    <cellStyle name="Normal 5 8 3 2 2" xfId="15707" xr:uid="{00000000-0005-0000-0000-0000023A0000}"/>
    <cellStyle name="Normal 5 8 3 2 3" xfId="15708" xr:uid="{00000000-0005-0000-0000-0000033A0000}"/>
    <cellStyle name="Normal 5 8 3 3" xfId="15709" xr:uid="{00000000-0005-0000-0000-0000043A0000}"/>
    <cellStyle name="Normal 5 8 3 4" xfId="15710" xr:uid="{00000000-0005-0000-0000-0000053A0000}"/>
    <cellStyle name="Normal 5 8 3 4 2" xfId="26845" xr:uid="{53CF7918-5FFA-44FA-8E08-CC7A5F73E1D7}"/>
    <cellStyle name="Normal 5 8 3 4 2 2" xfId="41808" xr:uid="{1C9BDB60-58E1-4717-A3CF-7F6A7F5AB791}"/>
    <cellStyle name="Normal 5 8 3 4 3" xfId="34220" xr:uid="{5EA3E2A3-72D0-40DF-9982-8659A60602B3}"/>
    <cellStyle name="Normal 5 8 3 5" xfId="15711" xr:uid="{00000000-0005-0000-0000-0000063A0000}"/>
    <cellStyle name="Normal 5 8 3 5 2" xfId="26846" xr:uid="{0C30C3C1-B640-4C59-8D9D-05E8586D0330}"/>
    <cellStyle name="Normal 5 8 3 5 2 2" xfId="41809" xr:uid="{BA18EA1C-8D8A-4A7B-8040-6CD6DD34679F}"/>
    <cellStyle name="Normal 5 8 3 5 3" xfId="34221" xr:uid="{CFD6B378-B1BF-406A-9BAD-F0B7FFE7BF61}"/>
    <cellStyle name="Normal 5 8 3 6" xfId="15712" xr:uid="{00000000-0005-0000-0000-0000073A0000}"/>
    <cellStyle name="Normal 5 8 4" xfId="15713" xr:uid="{00000000-0005-0000-0000-0000083A0000}"/>
    <cellStyle name="Normal 5 8 4 2" xfId="15714" xr:uid="{00000000-0005-0000-0000-0000093A0000}"/>
    <cellStyle name="Normal 5 8 4 2 2" xfId="15715" xr:uid="{00000000-0005-0000-0000-00000A3A0000}"/>
    <cellStyle name="Normal 5 8 4 2 3" xfId="15716" xr:uid="{00000000-0005-0000-0000-00000B3A0000}"/>
    <cellStyle name="Normal 5 8 4 3" xfId="15717" xr:uid="{00000000-0005-0000-0000-00000C3A0000}"/>
    <cellStyle name="Normal 5 8 4 3 2" xfId="15718" xr:uid="{00000000-0005-0000-0000-00000D3A0000}"/>
    <cellStyle name="Normal 5 8 4 3 3" xfId="26847" xr:uid="{97C5CF35-7B1A-4C87-857E-7B3A48225BE1}"/>
    <cellStyle name="Normal 5 8 4 3 3 2" xfId="41810" xr:uid="{CBB2CD22-54CA-4429-B2F6-AA16D48CA293}"/>
    <cellStyle name="Normal 5 8 4 3 4" xfId="34222" xr:uid="{445C79BB-B5C3-48D7-A2AF-FDACF43BA7B9}"/>
    <cellStyle name="Normal 5 8 4 4" xfId="15719" xr:uid="{00000000-0005-0000-0000-00000E3A0000}"/>
    <cellStyle name="Normal 5 8 5" xfId="15720" xr:uid="{00000000-0005-0000-0000-00000F3A0000}"/>
    <cellStyle name="Normal 5 8 5 2" xfId="15721" xr:uid="{00000000-0005-0000-0000-0000103A0000}"/>
    <cellStyle name="Normal 5 8 5 3" xfId="15722" xr:uid="{00000000-0005-0000-0000-0000113A0000}"/>
    <cellStyle name="Normal 5 8 6" xfId="15723" xr:uid="{00000000-0005-0000-0000-0000123A0000}"/>
    <cellStyle name="Normal 5 8 7" xfId="15724" xr:uid="{00000000-0005-0000-0000-0000133A0000}"/>
    <cellStyle name="Normal 5 8 7 2" xfId="26848" xr:uid="{A5CA55C0-5BE5-4C90-9BE5-B19AD0A2120E}"/>
    <cellStyle name="Normal 5 8 7 2 2" xfId="41811" xr:uid="{D0B9DAF7-A4A2-48D5-A6FF-EF0151A24A58}"/>
    <cellStyle name="Normal 5 8 7 3" xfId="34223" xr:uid="{06AD9A5B-5E66-4D86-82D1-0154E5396411}"/>
    <cellStyle name="Normal 5 8 8" xfId="15725" xr:uid="{00000000-0005-0000-0000-0000143A0000}"/>
    <cellStyle name="Normal 5 9" xfId="2514" xr:uid="{00000000-0005-0000-0000-000098090000}"/>
    <cellStyle name="Normal 5 9 2" xfId="15726" xr:uid="{00000000-0005-0000-0000-0000163A0000}"/>
    <cellStyle name="Normal 5 9 2 2" xfId="15727" xr:uid="{00000000-0005-0000-0000-0000173A0000}"/>
    <cellStyle name="Normal 5 9 2 2 2" xfId="15728" xr:uid="{00000000-0005-0000-0000-0000183A0000}"/>
    <cellStyle name="Normal 5 9 2 2 2 2" xfId="15729" xr:uid="{00000000-0005-0000-0000-0000193A0000}"/>
    <cellStyle name="Normal 5 9 2 2 2 2 2" xfId="15730" xr:uid="{00000000-0005-0000-0000-00001A3A0000}"/>
    <cellStyle name="Normal 5 9 2 2 2 2 3" xfId="15731" xr:uid="{00000000-0005-0000-0000-00001B3A0000}"/>
    <cellStyle name="Normal 5 9 2 2 2 3" xfId="15732" xr:uid="{00000000-0005-0000-0000-00001C3A0000}"/>
    <cellStyle name="Normal 5 9 2 2 2 3 2" xfId="15733" xr:uid="{00000000-0005-0000-0000-00001D3A0000}"/>
    <cellStyle name="Normal 5 9 2 2 2 3 3" xfId="26849" xr:uid="{37A437D3-AEDE-4B0F-B698-F3C5E40FD9BC}"/>
    <cellStyle name="Normal 5 9 2 2 2 3 3 2" xfId="41812" xr:uid="{ED91B51D-43CB-4315-B8EB-F54242F3A27A}"/>
    <cellStyle name="Normal 5 9 2 2 2 3 4" xfId="34224" xr:uid="{A9EE2241-66C8-4324-8D87-B3067D373301}"/>
    <cellStyle name="Normal 5 9 2 2 2 4" xfId="15734" xr:uid="{00000000-0005-0000-0000-00001E3A0000}"/>
    <cellStyle name="Normal 5 9 2 2 3" xfId="15735" xr:uid="{00000000-0005-0000-0000-00001F3A0000}"/>
    <cellStyle name="Normal 5 9 2 2 3 2" xfId="15736" xr:uid="{00000000-0005-0000-0000-0000203A0000}"/>
    <cellStyle name="Normal 5 9 2 2 3 3" xfId="15737" xr:uid="{00000000-0005-0000-0000-0000213A0000}"/>
    <cellStyle name="Normal 5 9 2 2 4" xfId="15738" xr:uid="{00000000-0005-0000-0000-0000223A0000}"/>
    <cellStyle name="Normal 5 9 2 2 4 2" xfId="15739" xr:uid="{00000000-0005-0000-0000-0000233A0000}"/>
    <cellStyle name="Normal 5 9 2 2 4 3" xfId="26850" xr:uid="{77A2E794-DB64-451D-A6E1-F3F7D7411171}"/>
    <cellStyle name="Normal 5 9 2 2 4 3 2" xfId="41813" xr:uid="{7A4DA3BF-8F05-4D16-95F2-A4D1BCC7EA66}"/>
    <cellStyle name="Normal 5 9 2 2 4 4" xfId="34225" xr:uid="{C0262D1A-76AE-49F1-9B8D-72CDACCC35CD}"/>
    <cellStyle name="Normal 5 9 2 2 5" xfId="15740" xr:uid="{00000000-0005-0000-0000-0000243A0000}"/>
    <cellStyle name="Normal 5 9 2 3" xfId="15741" xr:uid="{00000000-0005-0000-0000-0000253A0000}"/>
    <cellStyle name="Normal 5 9 2 3 2" xfId="15742" xr:uid="{00000000-0005-0000-0000-0000263A0000}"/>
    <cellStyle name="Normal 5 9 2 3 2 2" xfId="15743" xr:uid="{00000000-0005-0000-0000-0000273A0000}"/>
    <cellStyle name="Normal 5 9 2 3 2 3" xfId="15744" xr:uid="{00000000-0005-0000-0000-0000283A0000}"/>
    <cellStyle name="Normal 5 9 2 3 3" xfId="15745" xr:uid="{00000000-0005-0000-0000-0000293A0000}"/>
    <cellStyle name="Normal 5 9 2 3 3 2" xfId="15746" xr:uid="{00000000-0005-0000-0000-00002A3A0000}"/>
    <cellStyle name="Normal 5 9 2 3 3 3" xfId="26851" xr:uid="{0AB26B85-CD7B-4CF4-94DC-97F10FE130E8}"/>
    <cellStyle name="Normal 5 9 2 3 3 3 2" xfId="41814" xr:uid="{7D1166AE-2BCF-4EAE-8C03-526BF35E4786}"/>
    <cellStyle name="Normal 5 9 2 3 3 4" xfId="34226" xr:uid="{DAD3B5F1-DA20-4F57-A001-2901422918C2}"/>
    <cellStyle name="Normal 5 9 2 3 4" xfId="15747" xr:uid="{00000000-0005-0000-0000-00002B3A0000}"/>
    <cellStyle name="Normal 5 9 2 4" xfId="15748" xr:uid="{00000000-0005-0000-0000-00002C3A0000}"/>
    <cellStyle name="Normal 5 9 2 5" xfId="15749" xr:uid="{00000000-0005-0000-0000-00002D3A0000}"/>
    <cellStyle name="Normal 5 9 2 5 2" xfId="26852" xr:uid="{C45D76A9-ACA9-4A59-9F4F-A25588204AFE}"/>
    <cellStyle name="Normal 5 9 2 5 2 2" xfId="41815" xr:uid="{155F8798-B5A5-4154-9305-BA2692DDA5E6}"/>
    <cellStyle name="Normal 5 9 2 5 3" xfId="34227" xr:uid="{3835B096-735D-4B6B-97BC-AAED97052FAD}"/>
    <cellStyle name="Normal 5 9 2 6" xfId="15750" xr:uid="{00000000-0005-0000-0000-00002E3A0000}"/>
    <cellStyle name="Normal 5 9 3" xfId="15751" xr:uid="{00000000-0005-0000-0000-00002F3A0000}"/>
    <cellStyle name="Normal 5 9 3 2" xfId="15752" xr:uid="{00000000-0005-0000-0000-0000303A0000}"/>
    <cellStyle name="Normal 5 9 3 2 2" xfId="15753" xr:uid="{00000000-0005-0000-0000-0000313A0000}"/>
    <cellStyle name="Normal 5 9 3 2 3" xfId="15754" xr:uid="{00000000-0005-0000-0000-0000323A0000}"/>
    <cellStyle name="Normal 5 9 3 3" xfId="15755" xr:uid="{00000000-0005-0000-0000-0000333A0000}"/>
    <cellStyle name="Normal 5 9 3 4" xfId="15756" xr:uid="{00000000-0005-0000-0000-0000343A0000}"/>
    <cellStyle name="Normal 5 9 3 4 2" xfId="26853" xr:uid="{88444052-AC82-4890-B038-F91594E59BBF}"/>
    <cellStyle name="Normal 5 9 3 4 2 2" xfId="41816" xr:uid="{3E029E45-3785-4790-8330-8FD00BC63FAF}"/>
    <cellStyle name="Normal 5 9 3 4 3" xfId="34228" xr:uid="{BD3D1560-6332-4861-A89B-BDC3885513F5}"/>
    <cellStyle name="Normal 5 9 3 5" xfId="15757" xr:uid="{00000000-0005-0000-0000-0000353A0000}"/>
    <cellStyle name="Normal 5 9 3 5 2" xfId="26854" xr:uid="{EA50DE84-7EAD-4B81-B74C-1D2367FBDFA1}"/>
    <cellStyle name="Normal 5 9 3 5 2 2" xfId="41817" xr:uid="{50823FFC-0048-4008-B47B-74287C4905D3}"/>
    <cellStyle name="Normal 5 9 3 5 3" xfId="34229" xr:uid="{E9D6D5C8-DA91-4AE4-ACD0-F7AD055FC016}"/>
    <cellStyle name="Normal 5 9 3 6" xfId="15758" xr:uid="{00000000-0005-0000-0000-0000363A0000}"/>
    <cellStyle name="Normal 5 9 4" xfId="15759" xr:uid="{00000000-0005-0000-0000-0000373A0000}"/>
    <cellStyle name="Normal 5 9 4 2" xfId="15760" xr:uid="{00000000-0005-0000-0000-0000383A0000}"/>
    <cellStyle name="Normal 5 9 4 2 2" xfId="15761" xr:uid="{00000000-0005-0000-0000-0000393A0000}"/>
    <cellStyle name="Normal 5 9 4 2 3" xfId="15762" xr:uid="{00000000-0005-0000-0000-00003A3A0000}"/>
    <cellStyle name="Normal 5 9 4 3" xfId="15763" xr:uid="{00000000-0005-0000-0000-00003B3A0000}"/>
    <cellStyle name="Normal 5 9 4 3 2" xfId="15764" xr:uid="{00000000-0005-0000-0000-00003C3A0000}"/>
    <cellStyle name="Normal 5 9 4 3 3" xfId="26855" xr:uid="{DC1E63A8-45B7-4D48-9EC1-84F1FE5E7449}"/>
    <cellStyle name="Normal 5 9 4 3 3 2" xfId="41818" xr:uid="{41E9C4C1-AD33-4D1E-A5B1-50739C73477A}"/>
    <cellStyle name="Normal 5 9 4 3 4" xfId="34230" xr:uid="{661A14AE-A38C-4633-AD85-8A87787A3049}"/>
    <cellStyle name="Normal 5 9 4 4" xfId="15765" xr:uid="{00000000-0005-0000-0000-00003D3A0000}"/>
    <cellStyle name="Normal 5 9 5" xfId="15766" xr:uid="{00000000-0005-0000-0000-00003E3A0000}"/>
    <cellStyle name="Normal 5 9 5 2" xfId="15767" xr:uid="{00000000-0005-0000-0000-00003F3A0000}"/>
    <cellStyle name="Normal 5 9 5 3" xfId="15768" xr:uid="{00000000-0005-0000-0000-0000403A0000}"/>
    <cellStyle name="Normal 5 9 6" xfId="15769" xr:uid="{00000000-0005-0000-0000-0000413A0000}"/>
    <cellStyle name="Normal 5 9 7" xfId="15770" xr:uid="{00000000-0005-0000-0000-0000423A0000}"/>
    <cellStyle name="Normal 5 9 7 2" xfId="26856" xr:uid="{30CF42E6-3CA8-4A2B-8F3E-B55B650F1796}"/>
    <cellStyle name="Normal 5 9 7 2 2" xfId="41819" xr:uid="{9CD35AB4-7B76-4F81-B00F-2F430A35A9F3}"/>
    <cellStyle name="Normal 5 9 7 3" xfId="34231" xr:uid="{FBF96123-C1D7-49C2-B206-24A53BE194D3}"/>
    <cellStyle name="Normal 5 9 8" xfId="15771" xr:uid="{00000000-0005-0000-0000-0000433A0000}"/>
    <cellStyle name="Normal 5_Commitments" xfId="15772" xr:uid="{00000000-0005-0000-0000-0000443A0000}"/>
    <cellStyle name="Normal 50" xfId="2515" xr:uid="{00000000-0005-0000-0000-00009A090000}"/>
    <cellStyle name="Normal 50 2" xfId="15773" xr:uid="{00000000-0005-0000-0000-0000463A0000}"/>
    <cellStyle name="Normal 50 2 2" xfId="15774" xr:uid="{00000000-0005-0000-0000-0000473A0000}"/>
    <cellStyle name="Normal 50 3" xfId="15775" xr:uid="{00000000-0005-0000-0000-0000483A0000}"/>
    <cellStyle name="Normal 50 4" xfId="15776" xr:uid="{00000000-0005-0000-0000-0000493A0000}"/>
    <cellStyle name="Normal 50 5" xfId="15777" xr:uid="{00000000-0005-0000-0000-00004A3A0000}"/>
    <cellStyle name="Normal 50 6" xfId="5338" xr:uid="{00000000-0005-0000-0000-0000453A0000}"/>
    <cellStyle name="Normal 51" xfId="5337" xr:uid="{00000000-0005-0000-0000-00004B3A0000}"/>
    <cellStyle name="Normal 51 2" xfId="15778" xr:uid="{00000000-0005-0000-0000-00004C3A0000}"/>
    <cellStyle name="Normal 51 2 2" xfId="15779" xr:uid="{00000000-0005-0000-0000-00004D3A0000}"/>
    <cellStyle name="Normal 51 2 3" xfId="26857" xr:uid="{1F077201-CA58-455C-9CB9-A34296DA01CC}"/>
    <cellStyle name="Normal 51 2 3 2" xfId="41820" xr:uid="{B7B625D9-DC70-44A2-B192-C92B30C754FA}"/>
    <cellStyle name="Normal 51 2 4" xfId="34232" xr:uid="{EB40810B-384F-4E26-9670-BE683483F2B3}"/>
    <cellStyle name="Normal 51 3" xfId="40" xr:uid="{00000000-0005-0000-0000-00002C000000}"/>
    <cellStyle name="Normal 51 3 2" xfId="142" xr:uid="{00000000-0005-0000-0000-00002C000000}"/>
    <cellStyle name="Normal 51 3 2 2" xfId="20686" xr:uid="{1BFBB7AE-417C-4A4C-A8A4-56AB2F606048}"/>
    <cellStyle name="Normal 51 3 2 2 2" xfId="35687" xr:uid="{BBB03467-C43E-410C-9963-F2D699811014}"/>
    <cellStyle name="Normal 51 3 2 3" xfId="27990" xr:uid="{CEC56BC7-B586-45F3-9DBA-ED1D4CF9359A}"/>
    <cellStyle name="Normal 51 3 3" xfId="15780" xr:uid="{00000000-0005-0000-0000-00004E3A0000}"/>
    <cellStyle name="Normal 51 3 4" xfId="20616" xr:uid="{7034D5CA-32CD-4C74-85C2-393FC5BB6F4B}"/>
    <cellStyle name="Normal 51 3 4 2" xfId="35617" xr:uid="{72409C0C-C2E3-4BB2-AFC2-6898C9726F2A}"/>
    <cellStyle name="Normal 51 3 5" xfId="27920" xr:uid="{736D6C8E-90B1-4FE6-AEB8-9EFFDC09DCA9}"/>
    <cellStyle name="Normal 51 4" xfId="15781" xr:uid="{00000000-0005-0000-0000-00004F3A0000}"/>
    <cellStyle name="Normal 51 4 2" xfId="26858" xr:uid="{921F26C3-0BE1-4C99-80C8-5A7BED33830D}"/>
    <cellStyle name="Normal 51 4 2 2" xfId="41821" xr:uid="{4AB81051-9041-4E9C-9691-8C33103D4151}"/>
    <cellStyle name="Normal 51 4 3" xfId="34233" xr:uid="{D6194156-2065-4C6F-8409-1D525B374E2D}"/>
    <cellStyle name="Normal 51 5" xfId="15782" xr:uid="{00000000-0005-0000-0000-0000503A0000}"/>
    <cellStyle name="Normal 51 6" xfId="15783" xr:uid="{00000000-0005-0000-0000-0000513A0000}"/>
    <cellStyle name="Normal 51 7" xfId="15784" xr:uid="{00000000-0005-0000-0000-0000523A0000}"/>
    <cellStyle name="Normal 51 8" xfId="23175" xr:uid="{0C48CF69-04D2-4944-9C66-C7B799369844}"/>
    <cellStyle name="Normal 51 8 2" xfId="38148" xr:uid="{8B75904E-7978-4C7D-9347-014CEC684D53}"/>
    <cellStyle name="Normal 51 9" xfId="30545" xr:uid="{19630FEA-DE69-4308-A626-347D55F0F027}"/>
    <cellStyle name="Normal 52" xfId="5294" xr:uid="{00000000-0005-0000-0000-0000533A0000}"/>
    <cellStyle name="Normal 52 2" xfId="5292" xr:uid="{00000000-0005-0000-0000-0000543A0000}"/>
    <cellStyle name="Normal 52 2 2" xfId="23168" xr:uid="{54B4F2C9-365D-4234-BF6D-B2C591812178}"/>
    <cellStyle name="Normal 52 2 2 2" xfId="38144" xr:uid="{0C7549FB-98D1-400D-93C1-CD73B273CF41}"/>
    <cellStyle name="Normal 52 2 3" xfId="30540" xr:uid="{48D68311-EAD5-42BD-8623-3CF790FE2A07}"/>
    <cellStyle name="Normal 52 3" xfId="41" xr:uid="{00000000-0005-0000-0000-00002D000000}"/>
    <cellStyle name="Normal 52 3 2" xfId="143" xr:uid="{00000000-0005-0000-0000-00002D000000}"/>
    <cellStyle name="Normal 52 3 2 2" xfId="20687" xr:uid="{810BEAA3-1069-47E3-91DF-3516D52E1563}"/>
    <cellStyle name="Normal 52 3 2 2 2" xfId="35688" xr:uid="{A0258419-6ECF-4B4C-A145-8C9509587650}"/>
    <cellStyle name="Normal 52 3 2 3" xfId="27991" xr:uid="{2DE534AB-2FF1-4BD1-A51F-42AE85CE729E}"/>
    <cellStyle name="Normal 52 3 3" xfId="20617" xr:uid="{2EB05EEE-C99A-4C62-81BD-B27B3BE4B3F6}"/>
    <cellStyle name="Normal 52 3 3 2" xfId="35618" xr:uid="{1AB1C716-DA7F-471A-8D08-FE999716B223}"/>
    <cellStyle name="Normal 52 3 4" xfId="27921" xr:uid="{7F8EEE3D-FE72-4432-A270-C61DB7A4DEAA}"/>
    <cellStyle name="Normal 52 4" xfId="15785" xr:uid="{00000000-0005-0000-0000-0000563A0000}"/>
    <cellStyle name="Normal 52 4 2" xfId="26859" xr:uid="{17062ABF-2FB4-4474-A6B8-A60A123C70C9}"/>
    <cellStyle name="Normal 52 4 2 2" xfId="41822" xr:uid="{70057063-04F0-446F-B8AE-FEC1FEAF8B88}"/>
    <cellStyle name="Normal 52 4 3" xfId="34234" xr:uid="{3DF1D3EC-E844-4D41-897B-435DDB341DEC}"/>
    <cellStyle name="Normal 52 5" xfId="15786" xr:uid="{00000000-0005-0000-0000-0000573A0000}"/>
    <cellStyle name="Normal 52 6" xfId="23170" xr:uid="{EEB84426-B4DA-442B-AADC-6273FD149AC8}"/>
    <cellStyle name="Normal 52 6 2" xfId="38146" xr:uid="{1195E064-E350-4A65-A3E9-B97EA512BCB6}"/>
    <cellStyle name="Normal 52 7" xfId="30542" xr:uid="{0CCE9B1B-43E0-490C-B34A-CBA664CA0D15}"/>
    <cellStyle name="Normal 53" xfId="2516" xr:uid="{00000000-0005-0000-0000-00009B090000}"/>
    <cellStyle name="Normal 53 2" xfId="15787" xr:uid="{00000000-0005-0000-0000-0000593A0000}"/>
    <cellStyle name="Normal 53 2 2" xfId="15788" xr:uid="{00000000-0005-0000-0000-00005A3A0000}"/>
    <cellStyle name="Normal 53 3" xfId="15789" xr:uid="{00000000-0005-0000-0000-00005B3A0000}"/>
    <cellStyle name="Normal 53 4" xfId="15790" xr:uid="{00000000-0005-0000-0000-00005C3A0000}"/>
    <cellStyle name="Normal 53 5" xfId="15791" xr:uid="{00000000-0005-0000-0000-00005D3A0000}"/>
    <cellStyle name="Normal 53 6" xfId="20117" xr:uid="{00000000-0005-0000-0000-00005E3A0000}"/>
    <cellStyle name="Normal 53 6 2" xfId="27558" xr:uid="{FA658E57-97EA-4EE2-9756-7CCED9E1C7EF}"/>
    <cellStyle name="Normal 53 6 2 2" xfId="42495" xr:uid="{F0CC955A-990D-4BB2-8695-5A93CBC28FFF}"/>
    <cellStyle name="Normal 53 6 3" xfId="35134" xr:uid="{DB2A0F5B-7A44-4D0D-882B-6C01C62388EC}"/>
    <cellStyle name="Normal 53 7" xfId="5289" xr:uid="{00000000-0005-0000-0000-0000583A0000}"/>
    <cellStyle name="Normal 53 7 2" xfId="23165" xr:uid="{A7171637-17F2-4D89-8234-8532551EB2F3}"/>
    <cellStyle name="Normal 53 7 2 2" xfId="38141" xr:uid="{76A6D1F4-90B2-4698-A83C-0C724C330926}"/>
    <cellStyle name="Normal 53 7 3" xfId="30537" xr:uid="{F12066BA-D0B5-4D92-85BE-851D46B56919}"/>
    <cellStyle name="Normal 54" xfId="15792" xr:uid="{00000000-0005-0000-0000-00005F3A0000}"/>
    <cellStyle name="Normal 54 2" xfId="15793" xr:uid="{00000000-0005-0000-0000-0000603A0000}"/>
    <cellStyle name="Normal 54 2 2" xfId="26861" xr:uid="{0E1249D0-0661-42D5-BC40-A88DB8270B65}"/>
    <cellStyle name="Normal 54 2 2 2" xfId="41824" xr:uid="{73329577-E449-4C7C-ADCA-0E2190AB13C9}"/>
    <cellStyle name="Normal 54 2 3" xfId="34236" xr:uid="{D4CE7D42-D517-4531-ADC2-EB25B74F8F25}"/>
    <cellStyle name="Normal 54 3" xfId="42" xr:uid="{00000000-0005-0000-0000-00002E000000}"/>
    <cellStyle name="Normal 54 3 2" xfId="144" xr:uid="{00000000-0005-0000-0000-00002E000000}"/>
    <cellStyle name="Normal 54 3 2 2" xfId="20688" xr:uid="{D85D8B1C-42EA-41ED-B7B6-2A4DBDFEEB91}"/>
    <cellStyle name="Normal 54 3 2 2 2" xfId="35689" xr:uid="{C9160FDB-0613-4233-986B-0FBB8DC6DFD8}"/>
    <cellStyle name="Normal 54 3 2 3" xfId="27992" xr:uid="{19F529FF-075A-42F9-9274-FC7D303D1BF8}"/>
    <cellStyle name="Normal 54 3 3" xfId="15794" xr:uid="{00000000-0005-0000-0000-0000613A0000}"/>
    <cellStyle name="Normal 54 3 4" xfId="20618" xr:uid="{B02A8605-04DD-45F3-B399-F09C53E28BE8}"/>
    <cellStyle name="Normal 54 3 4 2" xfId="35619" xr:uid="{99E8EE79-9D9E-4B0C-9F3D-10112B3BFF90}"/>
    <cellStyle name="Normal 54 3 5" xfId="27922" xr:uid="{88FD038B-4AE2-4273-A2DC-477914467081}"/>
    <cellStyle name="Normal 54 4" xfId="15795" xr:uid="{00000000-0005-0000-0000-0000623A0000}"/>
    <cellStyle name="Normal 54 5" xfId="26860" xr:uid="{5D2ED8DC-7ECA-493B-B92E-86E7D0FF2B51}"/>
    <cellStyle name="Normal 54 5 2" xfId="41823" xr:uid="{18CE4EEB-6219-4D41-9AE3-872FAE359BF7}"/>
    <cellStyle name="Normal 54 6" xfId="34235" xr:uid="{A5D448C5-E05C-4709-9C7F-B558A8A7A8E2}"/>
    <cellStyle name="Normal 55" xfId="15796" xr:uid="{00000000-0005-0000-0000-0000633A0000}"/>
    <cellStyle name="Normal 55 2" xfId="15797" xr:uid="{00000000-0005-0000-0000-0000643A0000}"/>
    <cellStyle name="Normal 55 2 2" xfId="26862" xr:uid="{67AA30B3-7F02-4BB7-A6DD-4A141439AF4D}"/>
    <cellStyle name="Normal 55 2 2 2" xfId="41825" xr:uid="{685809DE-DEA9-49BB-8F2D-A8421F487E6A}"/>
    <cellStyle name="Normal 55 2 3" xfId="34237" xr:uid="{CB9E4F4E-B2FD-4872-B041-7535361655A1}"/>
    <cellStyle name="Normal 55 3" xfId="29" xr:uid="{00000000-0005-0000-0000-00002F000000}"/>
    <cellStyle name="Normal 55 3 2" xfId="131" xr:uid="{00000000-0005-0000-0000-00002F000000}"/>
    <cellStyle name="Normal 55 3 2 2" xfId="20675" xr:uid="{56420884-1550-41C4-BDC0-D1FB55DFAD54}"/>
    <cellStyle name="Normal 55 3 2 2 2" xfId="35676" xr:uid="{E42A6F7A-D9A5-493E-B6AA-202010F40310}"/>
    <cellStyle name="Normal 55 3 2 3" xfId="27979" xr:uid="{A8E7696A-ED99-4A09-8C2D-33EAE1510FC6}"/>
    <cellStyle name="Normal 55 3 3" xfId="15798" xr:uid="{00000000-0005-0000-0000-0000653A0000}"/>
    <cellStyle name="Normal 55 3 4" xfId="20605" xr:uid="{71E9F132-201D-427C-B5E8-96C0EBC17B6D}"/>
    <cellStyle name="Normal 55 3 4 2" xfId="35606" xr:uid="{E9D60511-970C-47B2-9E9A-113172B66DB6}"/>
    <cellStyle name="Normal 55 3 5" xfId="27909" xr:uid="{045C94B7-7587-40F6-A589-6E16877E3AC4}"/>
    <cellStyle name="Normal 56" xfId="2517" xr:uid="{00000000-0005-0000-0000-00009C090000}"/>
    <cellStyle name="Normal 56 2" xfId="15800" xr:uid="{00000000-0005-0000-0000-0000673A0000}"/>
    <cellStyle name="Normal 56 2 2" xfId="15801" xr:uid="{00000000-0005-0000-0000-0000683A0000}"/>
    <cellStyle name="Normal 56 3" xfId="15802" xr:uid="{00000000-0005-0000-0000-0000693A0000}"/>
    <cellStyle name="Normal 56 4" xfId="15803" xr:uid="{00000000-0005-0000-0000-00006A3A0000}"/>
    <cellStyle name="Normal 56 5" xfId="15804" xr:uid="{00000000-0005-0000-0000-00006B3A0000}"/>
    <cellStyle name="Normal 56 6" xfId="15799" xr:uid="{00000000-0005-0000-0000-0000663A0000}"/>
    <cellStyle name="Normal 57" xfId="15805" xr:uid="{00000000-0005-0000-0000-00006C3A0000}"/>
    <cellStyle name="Normal 57 2" xfId="15806" xr:uid="{00000000-0005-0000-0000-00006D3A0000}"/>
    <cellStyle name="Normal 57 2 2" xfId="26863" xr:uid="{B1A09793-E5BB-4633-8193-6DB04C4DA0C0}"/>
    <cellStyle name="Normal 57 2 2 2" xfId="41826" xr:uid="{D485C0AA-02A1-4B12-915F-02CC48C2E5CF}"/>
    <cellStyle name="Normal 57 2 3" xfId="34238" xr:uid="{F8EC8DF5-3071-48BC-8DBC-1E34C688B83A}"/>
    <cellStyle name="Normal 57 3" xfId="43" xr:uid="{00000000-0005-0000-0000-000030000000}"/>
    <cellStyle name="Normal 57 3 2" xfId="145" xr:uid="{00000000-0005-0000-0000-000030000000}"/>
    <cellStyle name="Normal 57 3 2 2" xfId="20689" xr:uid="{53DF96FB-B399-4E3D-B66D-873A6D7B198D}"/>
    <cellStyle name="Normal 57 3 2 2 2" xfId="35690" xr:uid="{BFF3E2EA-F6C4-46AC-9778-EB2DEA71FEA2}"/>
    <cellStyle name="Normal 57 3 2 3" xfId="27993" xr:uid="{5EF438C3-E7F6-43A4-86CF-0C44D2799D4B}"/>
    <cellStyle name="Normal 57 3 3" xfId="15807" xr:uid="{00000000-0005-0000-0000-00006E3A0000}"/>
    <cellStyle name="Normal 57 3 4" xfId="20619" xr:uid="{FA65B9E8-C490-447B-9A0C-429607193BEA}"/>
    <cellStyle name="Normal 57 3 4 2" xfId="35620" xr:uid="{2045DD35-C550-426C-81AE-4CF55FEFE8BC}"/>
    <cellStyle name="Normal 57 3 5" xfId="27923" xr:uid="{BBF0C1E7-1245-4AB4-85C7-76254323BDBE}"/>
    <cellStyle name="Normal 58" xfId="15808" xr:uid="{00000000-0005-0000-0000-00006F3A0000}"/>
    <cellStyle name="Normal 58 2" xfId="15809" xr:uid="{00000000-0005-0000-0000-0000703A0000}"/>
    <cellStyle name="Normal 58 2 2" xfId="26864" xr:uid="{04D7113D-DE62-4BEF-BBC2-42F13DE1B212}"/>
    <cellStyle name="Normal 58 2 2 2" xfId="41827" xr:uid="{7AF5B48B-25F1-4463-A945-CAEB9C0C99D3}"/>
    <cellStyle name="Normal 58 2 3" xfId="34239" xr:uid="{617F84F2-AFE7-46F1-A91B-754375162752}"/>
    <cellStyle name="Normal 58 3" xfId="44" xr:uid="{00000000-0005-0000-0000-000031000000}"/>
    <cellStyle name="Normal 58 3 2" xfId="146" xr:uid="{00000000-0005-0000-0000-000031000000}"/>
    <cellStyle name="Normal 58 3 2 2" xfId="20690" xr:uid="{0F1B4FC8-902D-42E0-A28E-E3FE91AA61CC}"/>
    <cellStyle name="Normal 58 3 2 2 2" xfId="35691" xr:uid="{63B62D5D-6C38-42A6-83C0-1FC22DF3F3A6}"/>
    <cellStyle name="Normal 58 3 2 3" xfId="27994" xr:uid="{A2FE46CF-4359-4684-8032-40709D1E9669}"/>
    <cellStyle name="Normal 58 3 3" xfId="15810" xr:uid="{00000000-0005-0000-0000-0000713A0000}"/>
    <cellStyle name="Normal 58 3 4" xfId="20620" xr:uid="{770C6B80-D1CD-4C6B-9BE2-81F6DA81630B}"/>
    <cellStyle name="Normal 58 3 4 2" xfId="35621" xr:uid="{9C8A5272-A0B0-4B64-A470-B8862DE36E2B}"/>
    <cellStyle name="Normal 58 3 5" xfId="27924" xr:uid="{F1606750-F5ED-4D11-885B-3422D6D8D7B3}"/>
    <cellStyle name="Normal 59" xfId="2518" xr:uid="{00000000-0005-0000-0000-00009D090000}"/>
    <cellStyle name="Normal 59 2" xfId="15812" xr:uid="{00000000-0005-0000-0000-0000733A0000}"/>
    <cellStyle name="Normal 59 2 2" xfId="15813" xr:uid="{00000000-0005-0000-0000-0000743A0000}"/>
    <cellStyle name="Normal 59 3" xfId="15814" xr:uid="{00000000-0005-0000-0000-0000753A0000}"/>
    <cellStyle name="Normal 59 4" xfId="15815" xr:uid="{00000000-0005-0000-0000-0000763A0000}"/>
    <cellStyle name="Normal 59 5" xfId="15816" xr:uid="{00000000-0005-0000-0000-0000773A0000}"/>
    <cellStyle name="Normal 59 6" xfId="15811" xr:uid="{00000000-0005-0000-0000-0000723A0000}"/>
    <cellStyle name="Normal 6" xfId="2519" xr:uid="{00000000-0005-0000-0000-00009E090000}"/>
    <cellStyle name="Normal 6 2" xfId="5335" xr:uid="{00000000-0005-0000-0000-0000793A0000}"/>
    <cellStyle name="Normal 6 2 2" xfId="15817" xr:uid="{00000000-0005-0000-0000-00007A3A0000}"/>
    <cellStyle name="Normal 6 2 2 2" xfId="15818" xr:uid="{00000000-0005-0000-0000-00007B3A0000}"/>
    <cellStyle name="Normal 6 2 2 3" xfId="15819" xr:uid="{00000000-0005-0000-0000-00007C3A0000}"/>
    <cellStyle name="Normal 6 2 2 3 2" xfId="26865" xr:uid="{2312304F-B442-4C58-AF9E-4703EDC4D291}"/>
    <cellStyle name="Normal 6 2 2 3 2 2" xfId="41828" xr:uid="{61AAD20A-9AC5-4218-B046-419EAB3DBE75}"/>
    <cellStyle name="Normal 6 2 2 3 3" xfId="34240" xr:uid="{574625FB-40A7-41CF-90DD-B12BC05A93B9}"/>
    <cellStyle name="Normal 6 2 2 4" xfId="15820" xr:uid="{00000000-0005-0000-0000-00007D3A0000}"/>
    <cellStyle name="Normal 6 2 3" xfId="15821" xr:uid="{00000000-0005-0000-0000-00007E3A0000}"/>
    <cellStyle name="Normal 6 2 3 2" xfId="15822" xr:uid="{00000000-0005-0000-0000-00007F3A0000}"/>
    <cellStyle name="Normal 6 2 3 2 2" xfId="15823" xr:uid="{00000000-0005-0000-0000-0000803A0000}"/>
    <cellStyle name="Normal 6 2 3 2 3" xfId="15824" xr:uid="{00000000-0005-0000-0000-0000813A0000}"/>
    <cellStyle name="Normal 6 2 3 3" xfId="15825" xr:uid="{00000000-0005-0000-0000-0000823A0000}"/>
    <cellStyle name="Normal 6 2 3 3 2" xfId="15826" xr:uid="{00000000-0005-0000-0000-0000833A0000}"/>
    <cellStyle name="Normal 6 2 3 3 3" xfId="26866" xr:uid="{398FFA84-3C5B-46F4-BA2A-B9D071065A1B}"/>
    <cellStyle name="Normal 6 2 3 3 3 2" xfId="41829" xr:uid="{45BDE37A-947F-4609-9299-2B42C8E9DD68}"/>
    <cellStyle name="Normal 6 2 3 3 4" xfId="34241" xr:uid="{38AE583B-248C-4966-88AA-C61ED22A5C3B}"/>
    <cellStyle name="Normal 6 2 3 4" xfId="15827" xr:uid="{00000000-0005-0000-0000-0000843A0000}"/>
    <cellStyle name="Normal 6 2 4" xfId="15828" xr:uid="{00000000-0005-0000-0000-0000853A0000}"/>
    <cellStyle name="Normal 6 2 4 2" xfId="15829" xr:uid="{00000000-0005-0000-0000-0000863A0000}"/>
    <cellStyle name="Normal 6 2 4 3" xfId="15830" xr:uid="{00000000-0005-0000-0000-0000873A0000}"/>
    <cellStyle name="Normal 6 2 5" xfId="15831" xr:uid="{00000000-0005-0000-0000-0000883A0000}"/>
    <cellStyle name="Normal 6 2 5 2" xfId="15832" xr:uid="{00000000-0005-0000-0000-0000893A0000}"/>
    <cellStyle name="Normal 6 2 5 3" xfId="26867" xr:uid="{75B3A3A7-C41E-4841-B123-8285EAE30EE5}"/>
    <cellStyle name="Normal 6 2 5 3 2" xfId="41830" xr:uid="{0D386F04-504D-4563-852C-06EDCDAFB959}"/>
    <cellStyle name="Normal 6 2 5 4" xfId="34242" xr:uid="{DFBDEE89-47F1-4ABA-9743-EBBB35C1AE63}"/>
    <cellStyle name="Normal 6 2 6" xfId="15833" xr:uid="{00000000-0005-0000-0000-00008A3A0000}"/>
    <cellStyle name="Normal 6 2 6 2" xfId="26868" xr:uid="{52E79954-A947-4AD5-A31C-76F7F14D4C37}"/>
    <cellStyle name="Normal 6 2 6 2 2" xfId="41831" xr:uid="{8A0CE9DA-7FB8-41E3-8797-5A3420963417}"/>
    <cellStyle name="Normal 6 2 6 3" xfId="34243" xr:uid="{E5EEF083-80BA-435D-BBF6-669FC4FDDFC5}"/>
    <cellStyle name="Normal 6 2 7" xfId="15834" xr:uid="{00000000-0005-0000-0000-00008B3A0000}"/>
    <cellStyle name="Normal 6 3" xfId="15835" xr:uid="{00000000-0005-0000-0000-00008C3A0000}"/>
    <cellStyle name="Normal 6 3 2" xfId="15836" xr:uid="{00000000-0005-0000-0000-00008D3A0000}"/>
    <cellStyle name="Normal 6 3 2 2" xfId="15837" xr:uid="{00000000-0005-0000-0000-00008E3A0000}"/>
    <cellStyle name="Normal 6 3 2 2 2" xfId="15838" xr:uid="{00000000-0005-0000-0000-00008F3A0000}"/>
    <cellStyle name="Normal 6 3 2 2 3" xfId="15839" xr:uid="{00000000-0005-0000-0000-0000903A0000}"/>
    <cellStyle name="Normal 6 3 2 3" xfId="15840" xr:uid="{00000000-0005-0000-0000-0000913A0000}"/>
    <cellStyle name="Normal 6 3 2 3 2" xfId="15841" xr:uid="{00000000-0005-0000-0000-0000923A0000}"/>
    <cellStyle name="Normal 6 3 2 3 3" xfId="26869" xr:uid="{98E8D5D0-C2F3-481C-8F96-D6FD4AAADDEB}"/>
    <cellStyle name="Normal 6 3 2 3 3 2" xfId="41832" xr:uid="{7281454C-3DFF-4BEF-BFDE-E7F60C7F673D}"/>
    <cellStyle name="Normal 6 3 2 3 4" xfId="34244" xr:uid="{8DFB8967-B953-410E-B715-6B39079F7080}"/>
    <cellStyle name="Normal 6 3 2 4" xfId="15842" xr:uid="{00000000-0005-0000-0000-0000933A0000}"/>
    <cellStyle name="Normal 6 3 3" xfId="15843" xr:uid="{00000000-0005-0000-0000-0000943A0000}"/>
    <cellStyle name="Normal 6 3 3 2" xfId="15844" xr:uid="{00000000-0005-0000-0000-0000953A0000}"/>
    <cellStyle name="Normal 6 3 3 3" xfId="15845" xr:uid="{00000000-0005-0000-0000-0000963A0000}"/>
    <cellStyle name="Normal 6 3 4" xfId="15846" xr:uid="{00000000-0005-0000-0000-0000973A0000}"/>
    <cellStyle name="Normal 6 3 4 2" xfId="15847" xr:uid="{00000000-0005-0000-0000-0000983A0000}"/>
    <cellStyle name="Normal 6 3 4 3" xfId="26870" xr:uid="{01D10D70-6DD6-4148-B149-2134863A4266}"/>
    <cellStyle name="Normal 6 3 4 3 2" xfId="41833" xr:uid="{91576F49-416D-4096-8E80-13F1B3947B9D}"/>
    <cellStyle name="Normal 6 3 4 4" xfId="34245" xr:uid="{5EDEFB57-C7B8-4071-A228-567EC4BFEC33}"/>
    <cellStyle name="Normal 6 3 5" xfId="15848" xr:uid="{00000000-0005-0000-0000-0000993A0000}"/>
    <cellStyle name="Normal 6 4" xfId="15849" xr:uid="{00000000-0005-0000-0000-00009A3A0000}"/>
    <cellStyle name="Normal 6 4 2" xfId="15850" xr:uid="{00000000-0005-0000-0000-00009B3A0000}"/>
    <cellStyle name="Normal 6 4 2 2" xfId="15851" xr:uid="{00000000-0005-0000-0000-00009C3A0000}"/>
    <cellStyle name="Normal 6 4 2 3" xfId="15852" xr:uid="{00000000-0005-0000-0000-00009D3A0000}"/>
    <cellStyle name="Normal 6 4 3" xfId="15853" xr:uid="{00000000-0005-0000-0000-00009E3A0000}"/>
    <cellStyle name="Normal 6 4 4" xfId="15854" xr:uid="{00000000-0005-0000-0000-00009F3A0000}"/>
    <cellStyle name="Normal 6 4 4 2" xfId="26871" xr:uid="{965BE9E0-6E64-4063-BA3F-B1AC4B4BADC4}"/>
    <cellStyle name="Normal 6 4 4 2 2" xfId="41834" xr:uid="{0B92D708-E202-4BED-8063-47B1ABC2A786}"/>
    <cellStyle name="Normal 6 4 4 3" xfId="34246" xr:uid="{D8A9C97B-ED0A-4DF7-AE76-098D77EC8D84}"/>
    <cellStyle name="Normal 6 4 5" xfId="15855" xr:uid="{00000000-0005-0000-0000-0000A03A0000}"/>
    <cellStyle name="Normal 6 4 5 2" xfId="26872" xr:uid="{6D5F998B-D36E-48F5-9E7F-D025486A9C90}"/>
    <cellStyle name="Normal 6 4 5 2 2" xfId="41835" xr:uid="{C299651B-F8DF-4B68-BFF3-51C595847C30}"/>
    <cellStyle name="Normal 6 4 5 3" xfId="34247" xr:uid="{0E659DB2-6AB0-4A3C-8D1E-DEEAB76DA025}"/>
    <cellStyle name="Normal 6 4 6" xfId="15856" xr:uid="{00000000-0005-0000-0000-0000A13A0000}"/>
    <cellStyle name="Normal 6 5" xfId="15857" xr:uid="{00000000-0005-0000-0000-0000A23A0000}"/>
    <cellStyle name="Normal 6 5 2" xfId="15858" xr:uid="{00000000-0005-0000-0000-0000A33A0000}"/>
    <cellStyle name="Normal 6 5 2 2" xfId="15859" xr:uid="{00000000-0005-0000-0000-0000A43A0000}"/>
    <cellStyle name="Normal 6 5 2 2 2" xfId="26874" xr:uid="{94F1D524-52B0-402A-9006-BA4AEE48D6C8}"/>
    <cellStyle name="Normal 6 5 2 2 2 2" xfId="41837" xr:uid="{9C225133-E5AD-437A-BDCF-D7D5B0E888FD}"/>
    <cellStyle name="Normal 6 5 2 2 3" xfId="34249" xr:uid="{ACAE8C5F-953E-4ECF-ABCF-55D8B72E8274}"/>
    <cellStyle name="Normal 6 5 3" xfId="15860" xr:uid="{00000000-0005-0000-0000-0000A53A0000}"/>
    <cellStyle name="Normal 6 5 3 2" xfId="26875" xr:uid="{B485791C-E1A2-4BDA-B5E6-3C0020E11781}"/>
    <cellStyle name="Normal 6 5 3 2 2" xfId="41838" xr:uid="{C9A03070-3E64-49A5-AC0D-B93D05254A64}"/>
    <cellStyle name="Normal 6 5 3 3" xfId="34250" xr:uid="{FDBDA201-831F-4ED3-8967-74D460525A15}"/>
    <cellStyle name="Normal 6 5 4" xfId="26873" xr:uid="{84281304-A606-4E76-842B-058E6FB3687E}"/>
    <cellStyle name="Normal 6 5 4 2" xfId="41836" xr:uid="{6C75B594-5F59-4AA4-9840-835B999DCF75}"/>
    <cellStyle name="Normal 6 5 5" xfId="34248" xr:uid="{88276568-6CB7-4BA9-B987-CCA3BAE55806}"/>
    <cellStyle name="Normal 6 6" xfId="15861" xr:uid="{00000000-0005-0000-0000-0000A63A0000}"/>
    <cellStyle name="Normal 6 6 2" xfId="15862" xr:uid="{00000000-0005-0000-0000-0000A73A0000}"/>
    <cellStyle name="Normal 6 6 2 2" xfId="26876" xr:uid="{264A14FC-F8D4-4680-B18F-A5A24987FE8C}"/>
    <cellStyle name="Normal 6 6 2 2 2" xfId="41839" xr:uid="{14FA4EE8-DE04-4D98-82AC-AC86F1787EEC}"/>
    <cellStyle name="Normal 6 6 2 3" xfId="34251" xr:uid="{16F6808D-085A-43F7-BA32-7448BD293B2F}"/>
    <cellStyle name="Normal 6 7" xfId="15863" xr:uid="{00000000-0005-0000-0000-0000A83A0000}"/>
    <cellStyle name="Normal 6 8" xfId="5336" xr:uid="{00000000-0005-0000-0000-0000783A0000}"/>
    <cellStyle name="Normal 60" xfId="15864" xr:uid="{00000000-0005-0000-0000-0000A93A0000}"/>
    <cellStyle name="Normal 60 2" xfId="15865" xr:uid="{00000000-0005-0000-0000-0000AA3A0000}"/>
    <cellStyle name="Normal 60 2 2" xfId="26877" xr:uid="{B8DE1AAC-484A-48C8-B295-E94AC8893F13}"/>
    <cellStyle name="Normal 60 2 2 2" xfId="41840" xr:uid="{D747618B-BF38-4F1B-BD69-EDBC09F0C385}"/>
    <cellStyle name="Normal 60 2 3" xfId="34252" xr:uid="{CF54D945-E064-448B-9158-A22A9E72459A}"/>
    <cellStyle name="Normal 60 3" xfId="45" xr:uid="{00000000-0005-0000-0000-000032000000}"/>
    <cellStyle name="Normal 60 3 2" xfId="147" xr:uid="{00000000-0005-0000-0000-000032000000}"/>
    <cellStyle name="Normal 60 3 2 2" xfId="20691" xr:uid="{96164F70-4705-41CA-AB64-B0FFA91A20FE}"/>
    <cellStyle name="Normal 60 3 2 2 2" xfId="35692" xr:uid="{374CA4A4-6CAE-47AC-8C73-5873E16F8C7A}"/>
    <cellStyle name="Normal 60 3 2 3" xfId="27995" xr:uid="{3D17D63B-4365-4331-8C47-EFBD7FF18184}"/>
    <cellStyle name="Normal 60 3 3" xfId="15866" xr:uid="{00000000-0005-0000-0000-0000AB3A0000}"/>
    <cellStyle name="Normal 60 3 4" xfId="20621" xr:uid="{C1B4B7EE-0010-4956-A4F4-AB40ADFBCBD7}"/>
    <cellStyle name="Normal 60 3 4 2" xfId="35622" xr:uid="{E41AD5E0-D032-4BD0-B3B3-07195DE379C2}"/>
    <cellStyle name="Normal 60 3 5" xfId="27925" xr:uid="{8992C5A2-AA0D-43C9-867A-830CC4A6E766}"/>
    <cellStyle name="Normal 61" xfId="15867" xr:uid="{00000000-0005-0000-0000-0000AC3A0000}"/>
    <cellStyle name="Normal 61 2" xfId="15868" xr:uid="{00000000-0005-0000-0000-0000AD3A0000}"/>
    <cellStyle name="Normal 61 2 2" xfId="26878" xr:uid="{D708D7B4-B487-46AD-813C-EDB7830DBC9B}"/>
    <cellStyle name="Normal 61 2 2 2" xfId="41841" xr:uid="{61ABE75D-D11D-44D8-95AD-5A1544880B34}"/>
    <cellStyle name="Normal 61 2 3" xfId="34253" xr:uid="{91FFF15C-6E66-459C-B9EF-34D323C26D83}"/>
    <cellStyle name="Normal 61 3" xfId="31" xr:uid="{00000000-0005-0000-0000-000033000000}"/>
    <cellStyle name="Normal 61 3 2" xfId="133" xr:uid="{00000000-0005-0000-0000-000033000000}"/>
    <cellStyle name="Normal 61 3 2 2" xfId="20677" xr:uid="{E0451CDD-43C2-4CB6-9AE9-72178B6CA6E5}"/>
    <cellStyle name="Normal 61 3 2 2 2" xfId="35678" xr:uid="{0103D4A3-CA6A-4E63-A58C-DE0AE2ABA296}"/>
    <cellStyle name="Normal 61 3 2 3" xfId="27981" xr:uid="{40B0AB00-66CE-4E0D-BC1B-838FE643A816}"/>
    <cellStyle name="Normal 61 3 3" xfId="20607" xr:uid="{6FEBE271-F9B1-4007-A71C-70EA352BFAC4}"/>
    <cellStyle name="Normal 61 3 3 2" xfId="35608" xr:uid="{4D7B663F-CC6D-43BB-8339-479F5BC18D1E}"/>
    <cellStyle name="Normal 61 3 4" xfId="27911" xr:uid="{A4E846E5-C48D-4DD4-9743-EAB92D72293D}"/>
    <cellStyle name="Normal 62" xfId="2520" xr:uid="{00000000-0005-0000-0000-00009F090000}"/>
    <cellStyle name="Normal 62 2" xfId="15870" xr:uid="{00000000-0005-0000-0000-0000AF3A0000}"/>
    <cellStyle name="Normal 62 2 2" xfId="15871" xr:uid="{00000000-0005-0000-0000-0000B03A0000}"/>
    <cellStyle name="Normal 62 3" xfId="15872" xr:uid="{00000000-0005-0000-0000-0000B13A0000}"/>
    <cellStyle name="Normal 62 4" xfId="15873" xr:uid="{00000000-0005-0000-0000-0000B23A0000}"/>
    <cellStyle name="Normal 62 5" xfId="15874" xr:uid="{00000000-0005-0000-0000-0000B33A0000}"/>
    <cellStyle name="Normal 62 6" xfId="15869" xr:uid="{00000000-0005-0000-0000-0000AE3A0000}"/>
    <cellStyle name="Normal 63" xfId="15875" xr:uid="{00000000-0005-0000-0000-0000B43A0000}"/>
    <cellStyle name="Normal 63 2" xfId="15876" xr:uid="{00000000-0005-0000-0000-0000B53A0000}"/>
    <cellStyle name="Normal 63 2 2" xfId="26879" xr:uid="{E670EE66-839F-4BCE-9F30-BF74EC4E6DB5}"/>
    <cellStyle name="Normal 63 2 2 2" xfId="41842" xr:uid="{FC736DEF-7F51-4D4C-8930-A178C2775C3A}"/>
    <cellStyle name="Normal 63 2 3" xfId="34254" xr:uid="{FBF7EF12-7DDB-41F6-9F92-30B76E069F4B}"/>
    <cellStyle name="Normal 64" xfId="15877" xr:uid="{00000000-0005-0000-0000-0000B63A0000}"/>
    <cellStyle name="Normal 64 2" xfId="15878" xr:uid="{00000000-0005-0000-0000-0000B73A0000}"/>
    <cellStyle name="Normal 64 2 2" xfId="26880" xr:uid="{7EF55286-2A61-4B0B-8F0F-6038EF822291}"/>
    <cellStyle name="Normal 64 2 2 2" xfId="41843" xr:uid="{369BBC19-2CC6-4CC2-9705-E0B41F67C06A}"/>
    <cellStyle name="Normal 64 2 3" xfId="34255" xr:uid="{38EC4852-8A30-42E7-BBF7-EABC7440ABFA}"/>
    <cellStyle name="Normal 65" xfId="15879" xr:uid="{00000000-0005-0000-0000-0000B83A0000}"/>
    <cellStyle name="Normal 65 2" xfId="15880" xr:uid="{00000000-0005-0000-0000-0000B93A0000}"/>
    <cellStyle name="Normal 65 2 2" xfId="26881" xr:uid="{598689B6-C75E-4820-BF3F-CF401ADE545E}"/>
    <cellStyle name="Normal 65 2 2 2" xfId="41844" xr:uid="{20FF0885-C040-4DD8-8448-6A8B5765F90F}"/>
    <cellStyle name="Normal 65 2 3" xfId="34256" xr:uid="{7960424E-B467-47F6-AC12-59DA9D478E88}"/>
    <cellStyle name="Normal 66" xfId="15881" xr:uid="{00000000-0005-0000-0000-0000BA3A0000}"/>
    <cellStyle name="Normal 66 2" xfId="15882" xr:uid="{00000000-0005-0000-0000-0000BB3A0000}"/>
    <cellStyle name="Normal 66 2 2" xfId="26882" xr:uid="{1A47935B-3F1C-4DAB-92CF-3BBD245D874D}"/>
    <cellStyle name="Normal 66 2 2 2" xfId="41845" xr:uid="{146370A4-CACA-455D-99F7-76EB1A8E0A56}"/>
    <cellStyle name="Normal 66 2 3" xfId="34257" xr:uid="{8ED3EB9D-E7B9-4C7A-8E49-112987368E3B}"/>
    <cellStyle name="Normal 67" xfId="15883" xr:uid="{00000000-0005-0000-0000-0000BC3A0000}"/>
    <cellStyle name="Normal 67 2" xfId="15884" xr:uid="{00000000-0005-0000-0000-0000BD3A0000}"/>
    <cellStyle name="Normal 67 2 2" xfId="26883" xr:uid="{53B9EF42-4181-4F71-A5BB-976AE59875EC}"/>
    <cellStyle name="Normal 67 2 2 2" xfId="41846" xr:uid="{0DE2FB0D-9116-42A1-B913-6EB1CEDB7EB1}"/>
    <cellStyle name="Normal 67 2 3" xfId="34258" xr:uid="{CA22715B-EE3A-4356-866B-897976927D96}"/>
    <cellStyle name="Normal 68" xfId="15885" xr:uid="{00000000-0005-0000-0000-0000BE3A0000}"/>
    <cellStyle name="Normal 68 2" xfId="15886" xr:uid="{00000000-0005-0000-0000-0000BF3A0000}"/>
    <cellStyle name="Normal 68 2 2" xfId="26884" xr:uid="{3E9C14A2-478D-4E9C-8BA5-D44B082DC50F}"/>
    <cellStyle name="Normal 68 2 2 2" xfId="41847" xr:uid="{34752B3C-69EB-4D70-9170-7F7D9480F2BE}"/>
    <cellStyle name="Normal 68 2 3" xfId="34259" xr:uid="{35242EFA-82EB-4059-9E4A-7A50D4E82BD3}"/>
    <cellStyle name="Normal 69" xfId="15887" xr:uid="{00000000-0005-0000-0000-0000C03A0000}"/>
    <cellStyle name="Normal 69 2" xfId="15888" xr:uid="{00000000-0005-0000-0000-0000C13A0000}"/>
    <cellStyle name="Normal 69 2 2" xfId="26885" xr:uid="{0E248B2B-FAED-4348-8F7E-D2EF82C69C7B}"/>
    <cellStyle name="Normal 69 2 2 2" xfId="41848" xr:uid="{7B42D3BF-BB99-4D10-8B63-6AA231FA6862}"/>
    <cellStyle name="Normal 69 2 3" xfId="34260" xr:uid="{32A7B74E-926C-4FA1-A79F-776ED5F7DA7C}"/>
    <cellStyle name="Normal 7" xfId="2521" xr:uid="{00000000-0005-0000-0000-0000A0090000}"/>
    <cellStyle name="Normal 7 10" xfId="2522" xr:uid="{00000000-0005-0000-0000-0000A1090000}"/>
    <cellStyle name="Normal 7 10 2" xfId="15889" xr:uid="{00000000-0005-0000-0000-0000C43A0000}"/>
    <cellStyle name="Normal 7 10 3" xfId="15890" xr:uid="{00000000-0005-0000-0000-0000C53A0000}"/>
    <cellStyle name="Normal 7 11" xfId="2523" xr:uid="{00000000-0005-0000-0000-0000A2090000}"/>
    <cellStyle name="Normal 7 11 2" xfId="15891" xr:uid="{00000000-0005-0000-0000-0000C73A0000}"/>
    <cellStyle name="Normal 7 11 3" xfId="15892" xr:uid="{00000000-0005-0000-0000-0000C83A0000}"/>
    <cellStyle name="Normal 7 12" xfId="2524" xr:uid="{00000000-0005-0000-0000-0000A3090000}"/>
    <cellStyle name="Normal 7 12 2" xfId="15893" xr:uid="{00000000-0005-0000-0000-0000CA3A0000}"/>
    <cellStyle name="Normal 7 12 3" xfId="15894" xr:uid="{00000000-0005-0000-0000-0000CB3A0000}"/>
    <cellStyle name="Normal 7 13" xfId="2525" xr:uid="{00000000-0005-0000-0000-0000A4090000}"/>
    <cellStyle name="Normal 7 13 2" xfId="15896" xr:uid="{00000000-0005-0000-0000-0000CD3A0000}"/>
    <cellStyle name="Normal 7 13 3" xfId="15897" xr:uid="{00000000-0005-0000-0000-0000CE3A0000}"/>
    <cellStyle name="Normal 7 14" xfId="2526" xr:uid="{00000000-0005-0000-0000-0000A5090000}"/>
    <cellStyle name="Normal 7 14 2" xfId="15898" xr:uid="{00000000-0005-0000-0000-0000D03A0000}"/>
    <cellStyle name="Normal 7 14 3" xfId="15899" xr:uid="{00000000-0005-0000-0000-0000D13A0000}"/>
    <cellStyle name="Normal 7 15" xfId="2527" xr:uid="{00000000-0005-0000-0000-0000A6090000}"/>
    <cellStyle name="Normal 7 15 2" xfId="15900" xr:uid="{00000000-0005-0000-0000-0000D33A0000}"/>
    <cellStyle name="Normal 7 15 3" xfId="15901" xr:uid="{00000000-0005-0000-0000-0000D43A0000}"/>
    <cellStyle name="Normal 7 16" xfId="2528" xr:uid="{00000000-0005-0000-0000-0000A7090000}"/>
    <cellStyle name="Normal 7 16 2" xfId="15903" xr:uid="{00000000-0005-0000-0000-0000D63A0000}"/>
    <cellStyle name="Normal 7 16 3" xfId="15904" xr:uid="{00000000-0005-0000-0000-0000D73A0000}"/>
    <cellStyle name="Normal 7 17" xfId="2529" xr:uid="{00000000-0005-0000-0000-0000A8090000}"/>
    <cellStyle name="Normal 7 17 2" xfId="15906" xr:uid="{00000000-0005-0000-0000-0000D93A0000}"/>
    <cellStyle name="Normal 7 17 3" xfId="15907" xr:uid="{00000000-0005-0000-0000-0000DA3A0000}"/>
    <cellStyle name="Normal 7 18" xfId="2530" xr:uid="{00000000-0005-0000-0000-0000A9090000}"/>
    <cellStyle name="Normal 7 18 2" xfId="15909" xr:uid="{00000000-0005-0000-0000-0000DC3A0000}"/>
    <cellStyle name="Normal 7 18 3" xfId="15910" xr:uid="{00000000-0005-0000-0000-0000DD3A0000}"/>
    <cellStyle name="Normal 7 19" xfId="2531" xr:uid="{00000000-0005-0000-0000-0000AA090000}"/>
    <cellStyle name="Normal 7 19 2" xfId="15911" xr:uid="{00000000-0005-0000-0000-0000DF3A0000}"/>
    <cellStyle name="Normal 7 19 3" xfId="15912" xr:uid="{00000000-0005-0000-0000-0000E03A0000}"/>
    <cellStyle name="Normal 7 2" xfId="2532" xr:uid="{00000000-0005-0000-0000-0000AB090000}"/>
    <cellStyle name="Normal 7 2 10" xfId="2533" xr:uid="{00000000-0005-0000-0000-0000AC090000}"/>
    <cellStyle name="Normal 7 2 10 2" xfId="15914" xr:uid="{00000000-0005-0000-0000-0000E33A0000}"/>
    <cellStyle name="Normal 7 2 10 3" xfId="15915" xr:uid="{00000000-0005-0000-0000-0000E43A0000}"/>
    <cellStyle name="Normal 7 2 11" xfId="2534" xr:uid="{00000000-0005-0000-0000-0000AD090000}"/>
    <cellStyle name="Normal 7 2 11 2" xfId="15917" xr:uid="{00000000-0005-0000-0000-0000E63A0000}"/>
    <cellStyle name="Normal 7 2 11 3" xfId="15918" xr:uid="{00000000-0005-0000-0000-0000E73A0000}"/>
    <cellStyle name="Normal 7 2 12" xfId="2535" xr:uid="{00000000-0005-0000-0000-0000AE090000}"/>
    <cellStyle name="Normal 7 2 12 2" xfId="15919" xr:uid="{00000000-0005-0000-0000-0000E93A0000}"/>
    <cellStyle name="Normal 7 2 12 3" xfId="15920" xr:uid="{00000000-0005-0000-0000-0000EA3A0000}"/>
    <cellStyle name="Normal 7 2 13" xfId="2536" xr:uid="{00000000-0005-0000-0000-0000AF090000}"/>
    <cellStyle name="Normal 7 2 13 2" xfId="15922" xr:uid="{00000000-0005-0000-0000-0000EC3A0000}"/>
    <cellStyle name="Normal 7 2 13 3" xfId="15923" xr:uid="{00000000-0005-0000-0000-0000ED3A0000}"/>
    <cellStyle name="Normal 7 2 14" xfId="2537" xr:uid="{00000000-0005-0000-0000-0000B0090000}"/>
    <cellStyle name="Normal 7 2 14 2" xfId="15924" xr:uid="{00000000-0005-0000-0000-0000EF3A0000}"/>
    <cellStyle name="Normal 7 2 14 3" xfId="15925" xr:uid="{00000000-0005-0000-0000-0000F03A0000}"/>
    <cellStyle name="Normal 7 2 15" xfId="2538" xr:uid="{00000000-0005-0000-0000-0000B1090000}"/>
    <cellStyle name="Normal 7 2 15 2" xfId="15926" xr:uid="{00000000-0005-0000-0000-0000F23A0000}"/>
    <cellStyle name="Normal 7 2 15 3" xfId="15927" xr:uid="{00000000-0005-0000-0000-0000F33A0000}"/>
    <cellStyle name="Normal 7 2 16" xfId="2539" xr:uid="{00000000-0005-0000-0000-0000B2090000}"/>
    <cellStyle name="Normal 7 2 16 2" xfId="15928" xr:uid="{00000000-0005-0000-0000-0000F53A0000}"/>
    <cellStyle name="Normal 7 2 16 3" xfId="15929" xr:uid="{00000000-0005-0000-0000-0000F63A0000}"/>
    <cellStyle name="Normal 7 2 17" xfId="2540" xr:uid="{00000000-0005-0000-0000-0000B3090000}"/>
    <cellStyle name="Normal 7 2 17 2" xfId="15930" xr:uid="{00000000-0005-0000-0000-0000F83A0000}"/>
    <cellStyle name="Normal 7 2 17 3" xfId="15931" xr:uid="{00000000-0005-0000-0000-0000F93A0000}"/>
    <cellStyle name="Normal 7 2 18" xfId="2541" xr:uid="{00000000-0005-0000-0000-0000B4090000}"/>
    <cellStyle name="Normal 7 2 18 2" xfId="15932" xr:uid="{00000000-0005-0000-0000-0000FB3A0000}"/>
    <cellStyle name="Normal 7 2 18 3" xfId="15933" xr:uid="{00000000-0005-0000-0000-0000FC3A0000}"/>
    <cellStyle name="Normal 7 2 19" xfId="2542" xr:uid="{00000000-0005-0000-0000-0000B5090000}"/>
    <cellStyle name="Normal 7 2 19 2" xfId="15934" xr:uid="{00000000-0005-0000-0000-0000FE3A0000}"/>
    <cellStyle name="Normal 7 2 19 3" xfId="15935" xr:uid="{00000000-0005-0000-0000-0000FF3A0000}"/>
    <cellStyle name="Normal 7 2 2" xfId="2543" xr:uid="{00000000-0005-0000-0000-0000B6090000}"/>
    <cellStyle name="Normal 7 2 2 10" xfId="15936" xr:uid="{00000000-0005-0000-0000-0000013B0000}"/>
    <cellStyle name="Normal 7 2 2 10 2" xfId="26893" xr:uid="{64D8C063-629D-457C-BF34-391E11E965F2}"/>
    <cellStyle name="Normal 7 2 2 10 2 2" xfId="41856" xr:uid="{9E878A86-4FEB-4E08-BEF7-FF229142265C}"/>
    <cellStyle name="Normal 7 2 2 10 3" xfId="34268" xr:uid="{941FC824-5FBD-4612-868D-B804E27B9E23}"/>
    <cellStyle name="Normal 7 2 2 11" xfId="15937" xr:uid="{00000000-0005-0000-0000-0000023B0000}"/>
    <cellStyle name="Normal 7 2 2 2" xfId="15938" xr:uid="{00000000-0005-0000-0000-0000033B0000}"/>
    <cellStyle name="Normal 7 2 2 2 10" xfId="15939" xr:uid="{00000000-0005-0000-0000-0000043B0000}"/>
    <cellStyle name="Normal 7 2 2 2 2" xfId="15940" xr:uid="{00000000-0005-0000-0000-0000053B0000}"/>
    <cellStyle name="Normal 7 2 2 2 2 2" xfId="15941" xr:uid="{00000000-0005-0000-0000-0000063B0000}"/>
    <cellStyle name="Normal 7 2 2 2 2 2 2" xfId="15942" xr:uid="{00000000-0005-0000-0000-0000073B0000}"/>
    <cellStyle name="Normal 7 2 2 2 2 2 2 2" xfId="15943" xr:uid="{00000000-0005-0000-0000-0000083B0000}"/>
    <cellStyle name="Normal 7 2 2 2 2 2 2 2 2" xfId="15944" xr:uid="{00000000-0005-0000-0000-0000093B0000}"/>
    <cellStyle name="Normal 7 2 2 2 2 2 2 2 3" xfId="15945" xr:uid="{00000000-0005-0000-0000-00000A3B0000}"/>
    <cellStyle name="Normal 7 2 2 2 2 2 2 3" xfId="15946" xr:uid="{00000000-0005-0000-0000-00000B3B0000}"/>
    <cellStyle name="Normal 7 2 2 2 2 2 2 4" xfId="15947" xr:uid="{00000000-0005-0000-0000-00000C3B0000}"/>
    <cellStyle name="Normal 7 2 2 2 2 2 2 4 2" xfId="26894" xr:uid="{60CA6D66-374E-4DFB-938C-B91B737AC6A1}"/>
    <cellStyle name="Normal 7 2 2 2 2 2 2 4 2 2" xfId="41857" xr:uid="{126C9B42-5E42-40F8-92A3-EDEE64DB0642}"/>
    <cellStyle name="Normal 7 2 2 2 2 2 2 4 3" xfId="34269" xr:uid="{8239C9EE-D8B4-409C-B6DE-5A0D77DEA11B}"/>
    <cellStyle name="Normal 7 2 2 2 2 2 2 5" xfId="15948" xr:uid="{00000000-0005-0000-0000-00000D3B0000}"/>
    <cellStyle name="Normal 7 2 2 2 2 2 2 5 2" xfId="26895" xr:uid="{3F2BCAC6-B051-4A46-9C74-C7240697F2C4}"/>
    <cellStyle name="Normal 7 2 2 2 2 2 2 5 2 2" xfId="41858" xr:uid="{3294FA45-143A-4E5F-A0C5-459BBBA216F1}"/>
    <cellStyle name="Normal 7 2 2 2 2 2 2 5 3" xfId="34270" xr:uid="{DCC46483-5E82-4C42-B410-8C7C592021D5}"/>
    <cellStyle name="Normal 7 2 2 2 2 2 2 6" xfId="15949" xr:uid="{00000000-0005-0000-0000-00000E3B0000}"/>
    <cellStyle name="Normal 7 2 2 2 2 2 3" xfId="15950" xr:uid="{00000000-0005-0000-0000-00000F3B0000}"/>
    <cellStyle name="Normal 7 2 2 2 2 2 3 2" xfId="15951" xr:uid="{00000000-0005-0000-0000-0000103B0000}"/>
    <cellStyle name="Normal 7 2 2 2 2 2 3 2 2" xfId="15952" xr:uid="{00000000-0005-0000-0000-0000113B0000}"/>
    <cellStyle name="Normal 7 2 2 2 2 2 3 2 3" xfId="15953" xr:uid="{00000000-0005-0000-0000-0000123B0000}"/>
    <cellStyle name="Normal 7 2 2 2 2 2 3 3" xfId="15954" xr:uid="{00000000-0005-0000-0000-0000133B0000}"/>
    <cellStyle name="Normal 7 2 2 2 2 2 3 3 2" xfId="15955" xr:uid="{00000000-0005-0000-0000-0000143B0000}"/>
    <cellStyle name="Normal 7 2 2 2 2 2 3 3 3" xfId="26896" xr:uid="{E08C81D9-6710-47C3-9CAF-B6FE7D9D0C97}"/>
    <cellStyle name="Normal 7 2 2 2 2 2 3 3 3 2" xfId="41859" xr:uid="{232B8226-52FF-4965-A85E-0F1C23661C26}"/>
    <cellStyle name="Normal 7 2 2 2 2 2 3 3 4" xfId="34271" xr:uid="{3FC8169C-0FBF-428E-8606-C5A57F705269}"/>
    <cellStyle name="Normal 7 2 2 2 2 2 3 4" xfId="15956" xr:uid="{00000000-0005-0000-0000-0000153B0000}"/>
    <cellStyle name="Normal 7 2 2 2 2 2 4" xfId="15957" xr:uid="{00000000-0005-0000-0000-0000163B0000}"/>
    <cellStyle name="Normal 7 2 2 2 2 2 4 2" xfId="15958" xr:uid="{00000000-0005-0000-0000-0000173B0000}"/>
    <cellStyle name="Normal 7 2 2 2 2 2 4 3" xfId="15959" xr:uid="{00000000-0005-0000-0000-0000183B0000}"/>
    <cellStyle name="Normal 7 2 2 2 2 2 5" xfId="15960" xr:uid="{00000000-0005-0000-0000-0000193B0000}"/>
    <cellStyle name="Normal 7 2 2 2 2 2 6" xfId="15961" xr:uid="{00000000-0005-0000-0000-00001A3B0000}"/>
    <cellStyle name="Normal 7 2 2 2 2 2 6 2" xfId="26897" xr:uid="{FC7419CB-8F9F-4506-A545-FDEC86B0CB91}"/>
    <cellStyle name="Normal 7 2 2 2 2 2 6 2 2" xfId="41860" xr:uid="{61498360-9C6A-401D-9593-4CD0FAB80449}"/>
    <cellStyle name="Normal 7 2 2 2 2 2 6 3" xfId="34272" xr:uid="{F1A1F529-CDDA-4697-B752-029AA45ACEC8}"/>
    <cellStyle name="Normal 7 2 2 2 2 2 7" xfId="15962" xr:uid="{00000000-0005-0000-0000-00001B3B0000}"/>
    <cellStyle name="Normal 7 2 2 2 2 2 7 2" xfId="26898" xr:uid="{62FF95A5-1009-4E5D-BA3F-397B14B87C10}"/>
    <cellStyle name="Normal 7 2 2 2 2 2 7 2 2" xfId="41861" xr:uid="{5CACABB6-3CCE-48BF-9603-1CCBC0E6ED8B}"/>
    <cellStyle name="Normal 7 2 2 2 2 2 7 3" xfId="34273" xr:uid="{71FA6A47-84BE-4BF3-BCF4-21CD137C814E}"/>
    <cellStyle name="Normal 7 2 2 2 2 2 8" xfId="15963" xr:uid="{00000000-0005-0000-0000-00001C3B0000}"/>
    <cellStyle name="Normal 7 2 2 2 2 3" xfId="15964" xr:uid="{00000000-0005-0000-0000-00001D3B0000}"/>
    <cellStyle name="Normal 7 2 2 2 2 3 2" xfId="15965" xr:uid="{00000000-0005-0000-0000-00001E3B0000}"/>
    <cellStyle name="Normal 7 2 2 2 2 3 2 2" xfId="15966" xr:uid="{00000000-0005-0000-0000-00001F3B0000}"/>
    <cellStyle name="Normal 7 2 2 2 2 3 2 3" xfId="15967" xr:uid="{00000000-0005-0000-0000-0000203B0000}"/>
    <cellStyle name="Normal 7 2 2 2 2 3 3" xfId="15968" xr:uid="{00000000-0005-0000-0000-0000213B0000}"/>
    <cellStyle name="Normal 7 2 2 2 2 3 4" xfId="15969" xr:uid="{00000000-0005-0000-0000-0000223B0000}"/>
    <cellStyle name="Normal 7 2 2 2 2 3 4 2" xfId="26899" xr:uid="{73D4F6A0-53BF-4049-B35E-10095EA4968B}"/>
    <cellStyle name="Normal 7 2 2 2 2 3 4 2 2" xfId="41862" xr:uid="{4541A2B6-B033-4851-92E6-04A46D5A652B}"/>
    <cellStyle name="Normal 7 2 2 2 2 3 4 3" xfId="34274" xr:uid="{DA4EEB74-1170-4FB2-BDD2-3C561CCEE242}"/>
    <cellStyle name="Normal 7 2 2 2 2 3 5" xfId="15970" xr:uid="{00000000-0005-0000-0000-0000233B0000}"/>
    <cellStyle name="Normal 7 2 2 2 2 3 5 2" xfId="26900" xr:uid="{9139D235-3630-40E9-AA15-3D1DC41F4E85}"/>
    <cellStyle name="Normal 7 2 2 2 2 3 5 2 2" xfId="41863" xr:uid="{4B96E996-924B-4B1A-A49E-0CE2B3C1053F}"/>
    <cellStyle name="Normal 7 2 2 2 2 3 5 3" xfId="34275" xr:uid="{AF77095B-C384-4DB2-BE22-7F278B2CED58}"/>
    <cellStyle name="Normal 7 2 2 2 2 3 6" xfId="15971" xr:uid="{00000000-0005-0000-0000-0000243B0000}"/>
    <cellStyle name="Normal 7 2 2 2 2 4" xfId="15972" xr:uid="{00000000-0005-0000-0000-0000253B0000}"/>
    <cellStyle name="Normal 7 2 2 2 2 4 2" xfId="15973" xr:uid="{00000000-0005-0000-0000-0000263B0000}"/>
    <cellStyle name="Normal 7 2 2 2 2 4 2 2" xfId="15974" xr:uid="{00000000-0005-0000-0000-0000273B0000}"/>
    <cellStyle name="Normal 7 2 2 2 2 4 2 3" xfId="15975" xr:uid="{00000000-0005-0000-0000-0000283B0000}"/>
    <cellStyle name="Normal 7 2 2 2 2 4 3" xfId="15976" xr:uid="{00000000-0005-0000-0000-0000293B0000}"/>
    <cellStyle name="Normal 7 2 2 2 2 4 3 2" xfId="15977" xr:uid="{00000000-0005-0000-0000-00002A3B0000}"/>
    <cellStyle name="Normal 7 2 2 2 2 4 3 3" xfId="26901" xr:uid="{D021B5C1-A0B3-43E4-85DA-CC83F68B3FB1}"/>
    <cellStyle name="Normal 7 2 2 2 2 4 3 3 2" xfId="41864" xr:uid="{784E4282-A400-41B2-AB8B-D9693B8D3B97}"/>
    <cellStyle name="Normal 7 2 2 2 2 4 3 4" xfId="34276" xr:uid="{11DE2723-69A0-4FF4-9353-7C701E58BFD3}"/>
    <cellStyle name="Normal 7 2 2 2 2 4 4" xfId="15978" xr:uid="{00000000-0005-0000-0000-00002B3B0000}"/>
    <cellStyle name="Normal 7 2 2 2 2 5" xfId="15979" xr:uid="{00000000-0005-0000-0000-00002C3B0000}"/>
    <cellStyle name="Normal 7 2 2 2 2 5 2" xfId="15980" xr:uid="{00000000-0005-0000-0000-00002D3B0000}"/>
    <cellStyle name="Normal 7 2 2 2 2 5 3" xfId="15981" xr:uid="{00000000-0005-0000-0000-00002E3B0000}"/>
    <cellStyle name="Normal 7 2 2 2 2 6" xfId="15982" xr:uid="{00000000-0005-0000-0000-00002F3B0000}"/>
    <cellStyle name="Normal 7 2 2 2 2 7" xfId="15983" xr:uid="{00000000-0005-0000-0000-0000303B0000}"/>
    <cellStyle name="Normal 7 2 2 2 2 7 2" xfId="26902" xr:uid="{AF53FE2A-CBA7-41B4-AE63-43748B63E789}"/>
    <cellStyle name="Normal 7 2 2 2 2 7 2 2" xfId="41865" xr:uid="{E98C1C7A-2AAA-4D59-B2BC-DFF72BC08826}"/>
    <cellStyle name="Normal 7 2 2 2 2 7 3" xfId="34277" xr:uid="{CF9316D0-D067-4124-9EFC-DEDE339FE653}"/>
    <cellStyle name="Normal 7 2 2 2 2 8" xfId="15984" xr:uid="{00000000-0005-0000-0000-0000313B0000}"/>
    <cellStyle name="Normal 7 2 2 2 2 8 2" xfId="26903" xr:uid="{7CC773D4-823F-4BBD-96D0-FAE834EACF8B}"/>
    <cellStyle name="Normal 7 2 2 2 2 8 2 2" xfId="41866" xr:uid="{9A6AC2E4-4D39-479E-A797-E680227BC6EB}"/>
    <cellStyle name="Normal 7 2 2 2 2 8 3" xfId="34278" xr:uid="{1409714C-294B-4050-84D9-46FCFEE53AD4}"/>
    <cellStyle name="Normal 7 2 2 2 2 9" xfId="15985" xr:uid="{00000000-0005-0000-0000-0000323B0000}"/>
    <cellStyle name="Normal 7 2 2 2 3" xfId="15986" xr:uid="{00000000-0005-0000-0000-0000333B0000}"/>
    <cellStyle name="Normal 7 2 2 2 3 2" xfId="15987" xr:uid="{00000000-0005-0000-0000-0000343B0000}"/>
    <cellStyle name="Normal 7 2 2 2 3 2 2" xfId="15988" xr:uid="{00000000-0005-0000-0000-0000353B0000}"/>
    <cellStyle name="Normal 7 2 2 2 3 2 2 2" xfId="15989" xr:uid="{00000000-0005-0000-0000-0000363B0000}"/>
    <cellStyle name="Normal 7 2 2 2 3 2 2 3" xfId="15990" xr:uid="{00000000-0005-0000-0000-0000373B0000}"/>
    <cellStyle name="Normal 7 2 2 2 3 2 3" xfId="15991" xr:uid="{00000000-0005-0000-0000-0000383B0000}"/>
    <cellStyle name="Normal 7 2 2 2 3 2 4" xfId="15992" xr:uid="{00000000-0005-0000-0000-0000393B0000}"/>
    <cellStyle name="Normal 7 2 2 2 3 2 4 2" xfId="26904" xr:uid="{63EA75DF-E9B7-4C55-8A9E-FB9EEAF53C52}"/>
    <cellStyle name="Normal 7 2 2 2 3 2 4 2 2" xfId="41867" xr:uid="{ACC0A38A-BBF8-4E07-8328-1E9BAED84114}"/>
    <cellStyle name="Normal 7 2 2 2 3 2 4 3" xfId="34279" xr:uid="{E6DFA0D2-9138-48E4-BCC7-BBA1468A687B}"/>
    <cellStyle name="Normal 7 2 2 2 3 2 5" xfId="15993" xr:uid="{00000000-0005-0000-0000-00003A3B0000}"/>
    <cellStyle name="Normal 7 2 2 2 3 2 5 2" xfId="26905" xr:uid="{B9A3D929-C64C-4E4B-A8C0-2E8A3036BBC8}"/>
    <cellStyle name="Normal 7 2 2 2 3 2 5 2 2" xfId="41868" xr:uid="{87EE6A68-6561-40DA-A2F2-5E3DF9918BA7}"/>
    <cellStyle name="Normal 7 2 2 2 3 2 5 3" xfId="34280" xr:uid="{CD741BA2-CC4C-4174-AFD3-7A418C7F12E9}"/>
    <cellStyle name="Normal 7 2 2 2 3 2 6" xfId="15994" xr:uid="{00000000-0005-0000-0000-00003B3B0000}"/>
    <cellStyle name="Normal 7 2 2 2 3 3" xfId="15995" xr:uid="{00000000-0005-0000-0000-00003C3B0000}"/>
    <cellStyle name="Normal 7 2 2 2 3 3 2" xfId="15996" xr:uid="{00000000-0005-0000-0000-00003D3B0000}"/>
    <cellStyle name="Normal 7 2 2 2 3 3 2 2" xfId="15997" xr:uid="{00000000-0005-0000-0000-00003E3B0000}"/>
    <cellStyle name="Normal 7 2 2 2 3 3 2 3" xfId="15998" xr:uid="{00000000-0005-0000-0000-00003F3B0000}"/>
    <cellStyle name="Normal 7 2 2 2 3 3 3" xfId="15999" xr:uid="{00000000-0005-0000-0000-0000403B0000}"/>
    <cellStyle name="Normal 7 2 2 2 3 3 3 2" xfId="16000" xr:uid="{00000000-0005-0000-0000-0000413B0000}"/>
    <cellStyle name="Normal 7 2 2 2 3 3 3 3" xfId="26906" xr:uid="{C39997DE-9EE5-4850-A850-634719ED9CF8}"/>
    <cellStyle name="Normal 7 2 2 2 3 3 3 3 2" xfId="41869" xr:uid="{E3282FD2-1CD1-4698-B91B-7E215C043F69}"/>
    <cellStyle name="Normal 7 2 2 2 3 3 3 4" xfId="34281" xr:uid="{928EE1FD-A1EC-442B-93A5-2EEE8C6E57CD}"/>
    <cellStyle name="Normal 7 2 2 2 3 3 4" xfId="16001" xr:uid="{00000000-0005-0000-0000-0000423B0000}"/>
    <cellStyle name="Normal 7 2 2 2 3 4" xfId="16002" xr:uid="{00000000-0005-0000-0000-0000433B0000}"/>
    <cellStyle name="Normal 7 2 2 2 3 4 2" xfId="16003" xr:uid="{00000000-0005-0000-0000-0000443B0000}"/>
    <cellStyle name="Normal 7 2 2 2 3 4 3" xfId="16004" xr:uid="{00000000-0005-0000-0000-0000453B0000}"/>
    <cellStyle name="Normal 7 2 2 2 3 5" xfId="16005" xr:uid="{00000000-0005-0000-0000-0000463B0000}"/>
    <cellStyle name="Normal 7 2 2 2 3 6" xfId="16006" xr:uid="{00000000-0005-0000-0000-0000473B0000}"/>
    <cellStyle name="Normal 7 2 2 2 3 6 2" xfId="26907" xr:uid="{BEA5EA41-D085-4C2B-A7CF-988A863DE805}"/>
    <cellStyle name="Normal 7 2 2 2 3 6 2 2" xfId="41870" xr:uid="{5954BF7B-01C7-4F71-A00C-318F3E103B96}"/>
    <cellStyle name="Normal 7 2 2 2 3 6 3" xfId="34282" xr:uid="{4A81C752-31D8-40A1-B411-B6F995C5DDC2}"/>
    <cellStyle name="Normal 7 2 2 2 3 7" xfId="16007" xr:uid="{00000000-0005-0000-0000-0000483B0000}"/>
    <cellStyle name="Normal 7 2 2 2 3 7 2" xfId="26908" xr:uid="{2127FFC0-69DD-450C-83AE-18300055E05A}"/>
    <cellStyle name="Normal 7 2 2 2 3 7 2 2" xfId="41871" xr:uid="{5CAFB65D-7400-43E3-AB65-2A308229B09A}"/>
    <cellStyle name="Normal 7 2 2 2 3 7 3" xfId="34283" xr:uid="{38F150E7-3698-4B25-AD45-C5192C3A7A7F}"/>
    <cellStyle name="Normal 7 2 2 2 3 8" xfId="16008" xr:uid="{00000000-0005-0000-0000-0000493B0000}"/>
    <cellStyle name="Normal 7 2 2 2 4" xfId="16009" xr:uid="{00000000-0005-0000-0000-00004A3B0000}"/>
    <cellStyle name="Normal 7 2 2 2 4 2" xfId="16010" xr:uid="{00000000-0005-0000-0000-00004B3B0000}"/>
    <cellStyle name="Normal 7 2 2 2 4 2 2" xfId="16011" xr:uid="{00000000-0005-0000-0000-00004C3B0000}"/>
    <cellStyle name="Normal 7 2 2 2 4 2 3" xfId="16012" xr:uid="{00000000-0005-0000-0000-00004D3B0000}"/>
    <cellStyle name="Normal 7 2 2 2 4 2 3 2" xfId="26909" xr:uid="{8F217123-8A3C-43AA-818E-05C7BBC5DC7A}"/>
    <cellStyle name="Normal 7 2 2 2 4 2 3 2 2" xfId="41872" xr:uid="{2198B8F0-405B-4252-B683-3F54FF06AC8D}"/>
    <cellStyle name="Normal 7 2 2 2 4 2 3 3" xfId="34284" xr:uid="{5AADEDB8-AEBD-4140-A9B4-C12A0754BA78}"/>
    <cellStyle name="Normal 7 2 2 2 4 2 4" xfId="16013" xr:uid="{00000000-0005-0000-0000-00004E3B0000}"/>
    <cellStyle name="Normal 7 2 2 2 4 3" xfId="16014" xr:uid="{00000000-0005-0000-0000-00004F3B0000}"/>
    <cellStyle name="Normal 7 2 2 2 4 4" xfId="16015" xr:uid="{00000000-0005-0000-0000-0000503B0000}"/>
    <cellStyle name="Normal 7 2 2 2 4 4 2" xfId="26910" xr:uid="{1C5BD698-24B0-4CFE-A983-ABF38343398B}"/>
    <cellStyle name="Normal 7 2 2 2 4 4 2 2" xfId="41873" xr:uid="{8D3BDF28-22D3-4664-A4A5-EE00F0844EA4}"/>
    <cellStyle name="Normal 7 2 2 2 4 4 3" xfId="34285" xr:uid="{01420EA0-928F-452C-B921-5E41ED6B8A12}"/>
    <cellStyle name="Normal 7 2 2 2 4 5" xfId="16016" xr:uid="{00000000-0005-0000-0000-0000513B0000}"/>
    <cellStyle name="Normal 7 2 2 2 4 5 2" xfId="26911" xr:uid="{F2D303AE-741F-45C3-9C3C-20A045B0EBB9}"/>
    <cellStyle name="Normal 7 2 2 2 4 5 2 2" xfId="41874" xr:uid="{D3C5686A-DA35-4BBE-807B-A25853B8EE05}"/>
    <cellStyle name="Normal 7 2 2 2 4 5 3" xfId="34286" xr:uid="{FF25B939-6BB0-461B-B724-B6D76E929E01}"/>
    <cellStyle name="Normal 7 2 2 2 4 6" xfId="16017" xr:uid="{00000000-0005-0000-0000-0000523B0000}"/>
    <cellStyle name="Normal 7 2 2 2 5" xfId="16018" xr:uid="{00000000-0005-0000-0000-0000533B0000}"/>
    <cellStyle name="Normal 7 2 2 2 5 2" xfId="16019" xr:uid="{00000000-0005-0000-0000-0000543B0000}"/>
    <cellStyle name="Normal 7 2 2 2 5 2 2" xfId="16020" xr:uid="{00000000-0005-0000-0000-0000553B0000}"/>
    <cellStyle name="Normal 7 2 2 2 5 2 3" xfId="16021" xr:uid="{00000000-0005-0000-0000-0000563B0000}"/>
    <cellStyle name="Normal 7 2 2 2 5 3" xfId="16022" xr:uid="{00000000-0005-0000-0000-0000573B0000}"/>
    <cellStyle name="Normal 7 2 2 2 5 4" xfId="16023" xr:uid="{00000000-0005-0000-0000-0000583B0000}"/>
    <cellStyle name="Normal 7 2 2 2 5 4 2" xfId="26912" xr:uid="{B1DD87AB-008B-4C98-B5EF-FF6ADD7137DB}"/>
    <cellStyle name="Normal 7 2 2 2 5 4 2 2" xfId="41875" xr:uid="{CDA568BD-BDA2-499B-82CC-2BF1A23C7CA0}"/>
    <cellStyle name="Normal 7 2 2 2 5 4 3" xfId="34287" xr:uid="{BD4A2497-8D6E-4190-92CA-F4D5A2EE6F95}"/>
    <cellStyle name="Normal 7 2 2 2 5 5" xfId="16024" xr:uid="{00000000-0005-0000-0000-0000593B0000}"/>
    <cellStyle name="Normal 7 2 2 2 5 5 2" xfId="26913" xr:uid="{B1E81AF5-E881-4880-9FF6-EF804BB52D77}"/>
    <cellStyle name="Normal 7 2 2 2 5 5 2 2" xfId="41876" xr:uid="{378E5868-DDCB-4ADE-B101-FA1AB3ADE080}"/>
    <cellStyle name="Normal 7 2 2 2 5 5 3" xfId="34288" xr:uid="{05CAB731-9D21-4375-99AE-3FEA6E9AC06A}"/>
    <cellStyle name="Normal 7 2 2 2 5 6" xfId="16025" xr:uid="{00000000-0005-0000-0000-00005A3B0000}"/>
    <cellStyle name="Normal 7 2 2 2 6" xfId="16026" xr:uid="{00000000-0005-0000-0000-00005B3B0000}"/>
    <cellStyle name="Normal 7 2 2 2 6 2" xfId="16027" xr:uid="{00000000-0005-0000-0000-00005C3B0000}"/>
    <cellStyle name="Normal 7 2 2 2 6 3" xfId="16028" xr:uid="{00000000-0005-0000-0000-00005D3B0000}"/>
    <cellStyle name="Normal 7 2 2 2 7" xfId="16029" xr:uid="{00000000-0005-0000-0000-00005E3B0000}"/>
    <cellStyle name="Normal 7 2 2 2 8" xfId="16030" xr:uid="{00000000-0005-0000-0000-00005F3B0000}"/>
    <cellStyle name="Normal 7 2 2 2 8 2" xfId="26914" xr:uid="{36930405-A16E-4DDE-8664-A6E9B65A0245}"/>
    <cellStyle name="Normal 7 2 2 2 8 2 2" xfId="41877" xr:uid="{849E2743-8855-44F2-8BE0-7B45F921F310}"/>
    <cellStyle name="Normal 7 2 2 2 8 3" xfId="34289" xr:uid="{E13EDD85-E481-4279-AE64-B9C588A8939C}"/>
    <cellStyle name="Normal 7 2 2 2 9" xfId="16031" xr:uid="{00000000-0005-0000-0000-0000603B0000}"/>
    <cellStyle name="Normal 7 2 2 2 9 2" xfId="26915" xr:uid="{2326D139-167D-4DBD-8F16-784B0F63D974}"/>
    <cellStyle name="Normal 7 2 2 2 9 2 2" xfId="41878" xr:uid="{BABD90CC-C834-444D-A0E0-BDC633E6B171}"/>
    <cellStyle name="Normal 7 2 2 2 9 3" xfId="34290" xr:uid="{621CE607-94F7-451D-8EF2-DAFC6BD1B66A}"/>
    <cellStyle name="Normal 7 2 2 3" xfId="16032" xr:uid="{00000000-0005-0000-0000-0000613B0000}"/>
    <cellStyle name="Normal 7 2 2 3 2" xfId="16033" xr:uid="{00000000-0005-0000-0000-0000623B0000}"/>
    <cellStyle name="Normal 7 2 2 3 2 2" xfId="16034" xr:uid="{00000000-0005-0000-0000-0000633B0000}"/>
    <cellStyle name="Normal 7 2 2 3 2 2 2" xfId="16035" xr:uid="{00000000-0005-0000-0000-0000643B0000}"/>
    <cellStyle name="Normal 7 2 2 3 2 2 2 2" xfId="16036" xr:uid="{00000000-0005-0000-0000-0000653B0000}"/>
    <cellStyle name="Normal 7 2 2 3 2 2 2 3" xfId="16037" xr:uid="{00000000-0005-0000-0000-0000663B0000}"/>
    <cellStyle name="Normal 7 2 2 3 2 2 3" xfId="16038" xr:uid="{00000000-0005-0000-0000-0000673B0000}"/>
    <cellStyle name="Normal 7 2 2 3 2 2 4" xfId="16039" xr:uid="{00000000-0005-0000-0000-0000683B0000}"/>
    <cellStyle name="Normal 7 2 2 3 2 2 4 2" xfId="26916" xr:uid="{73397C6F-CE2A-46F3-AC02-B5DDC559EE66}"/>
    <cellStyle name="Normal 7 2 2 3 2 2 4 2 2" xfId="41879" xr:uid="{CAF364DB-FEF9-40B3-92B0-473309A423FD}"/>
    <cellStyle name="Normal 7 2 2 3 2 2 4 3" xfId="34291" xr:uid="{99992572-AADA-44F8-8536-82D4D48B36A8}"/>
    <cellStyle name="Normal 7 2 2 3 2 2 5" xfId="16040" xr:uid="{00000000-0005-0000-0000-0000693B0000}"/>
    <cellStyle name="Normal 7 2 2 3 2 2 5 2" xfId="26917" xr:uid="{D26C7776-3517-4019-843A-62DB00B7A533}"/>
    <cellStyle name="Normal 7 2 2 3 2 2 5 2 2" xfId="41880" xr:uid="{9BB9B6AF-4DFB-4332-A74C-34F18E8CFDD1}"/>
    <cellStyle name="Normal 7 2 2 3 2 2 5 3" xfId="34292" xr:uid="{72B56BA3-1DC8-48D9-98E5-64A551073CCE}"/>
    <cellStyle name="Normal 7 2 2 3 2 2 6" xfId="16041" xr:uid="{00000000-0005-0000-0000-00006A3B0000}"/>
    <cellStyle name="Normal 7 2 2 3 2 3" xfId="16042" xr:uid="{00000000-0005-0000-0000-00006B3B0000}"/>
    <cellStyle name="Normal 7 2 2 3 2 3 2" xfId="16043" xr:uid="{00000000-0005-0000-0000-00006C3B0000}"/>
    <cellStyle name="Normal 7 2 2 3 2 3 2 2" xfId="16044" xr:uid="{00000000-0005-0000-0000-00006D3B0000}"/>
    <cellStyle name="Normal 7 2 2 3 2 3 2 3" xfId="16045" xr:uid="{00000000-0005-0000-0000-00006E3B0000}"/>
    <cellStyle name="Normal 7 2 2 3 2 3 3" xfId="16046" xr:uid="{00000000-0005-0000-0000-00006F3B0000}"/>
    <cellStyle name="Normal 7 2 2 3 2 3 3 2" xfId="16047" xr:uid="{00000000-0005-0000-0000-0000703B0000}"/>
    <cellStyle name="Normal 7 2 2 3 2 3 3 3" xfId="26918" xr:uid="{FCA0B91E-0170-4F32-9F4E-4176F7DF7D34}"/>
    <cellStyle name="Normal 7 2 2 3 2 3 3 3 2" xfId="41881" xr:uid="{E53C9015-F3C9-4887-99C9-BCF8CCA509DB}"/>
    <cellStyle name="Normal 7 2 2 3 2 3 3 4" xfId="34293" xr:uid="{AB8798ED-8CCF-4DCD-BA45-91B176B74924}"/>
    <cellStyle name="Normal 7 2 2 3 2 3 4" xfId="16048" xr:uid="{00000000-0005-0000-0000-0000713B0000}"/>
    <cellStyle name="Normal 7 2 2 3 2 4" xfId="16049" xr:uid="{00000000-0005-0000-0000-0000723B0000}"/>
    <cellStyle name="Normal 7 2 2 3 2 4 2" xfId="16050" xr:uid="{00000000-0005-0000-0000-0000733B0000}"/>
    <cellStyle name="Normal 7 2 2 3 2 4 3" xfId="16051" xr:uid="{00000000-0005-0000-0000-0000743B0000}"/>
    <cellStyle name="Normal 7 2 2 3 2 5" xfId="16052" xr:uid="{00000000-0005-0000-0000-0000753B0000}"/>
    <cellStyle name="Normal 7 2 2 3 2 6" xfId="16053" xr:uid="{00000000-0005-0000-0000-0000763B0000}"/>
    <cellStyle name="Normal 7 2 2 3 2 6 2" xfId="26919" xr:uid="{14587F02-AE71-42A3-B822-D33315C7636F}"/>
    <cellStyle name="Normal 7 2 2 3 2 6 2 2" xfId="41882" xr:uid="{7A95196E-8E7E-478A-8106-E1A7E6FCB079}"/>
    <cellStyle name="Normal 7 2 2 3 2 6 3" xfId="34294" xr:uid="{8CAC8B6B-CDCE-4087-9A03-B18B66E9A809}"/>
    <cellStyle name="Normal 7 2 2 3 2 7" xfId="16054" xr:uid="{00000000-0005-0000-0000-0000773B0000}"/>
    <cellStyle name="Normal 7 2 2 3 2 7 2" xfId="26920" xr:uid="{FEA02BA9-6096-4A7E-9434-8864BA7D6C16}"/>
    <cellStyle name="Normal 7 2 2 3 2 7 2 2" xfId="41883" xr:uid="{AC67C44D-9DE3-4CBF-9977-3A4FD3075A09}"/>
    <cellStyle name="Normal 7 2 2 3 2 7 3" xfId="34295" xr:uid="{C2B8049D-C0F8-487B-986A-415EA4E31A45}"/>
    <cellStyle name="Normal 7 2 2 3 2 8" xfId="16055" xr:uid="{00000000-0005-0000-0000-0000783B0000}"/>
    <cellStyle name="Normal 7 2 2 3 3" xfId="16056" xr:uid="{00000000-0005-0000-0000-0000793B0000}"/>
    <cellStyle name="Normal 7 2 2 3 3 2" xfId="16057" xr:uid="{00000000-0005-0000-0000-00007A3B0000}"/>
    <cellStyle name="Normal 7 2 2 3 3 2 2" xfId="16058" xr:uid="{00000000-0005-0000-0000-00007B3B0000}"/>
    <cellStyle name="Normal 7 2 2 3 3 2 3" xfId="16059" xr:uid="{00000000-0005-0000-0000-00007C3B0000}"/>
    <cellStyle name="Normal 7 2 2 3 3 3" xfId="16060" xr:uid="{00000000-0005-0000-0000-00007D3B0000}"/>
    <cellStyle name="Normal 7 2 2 3 3 4" xfId="16061" xr:uid="{00000000-0005-0000-0000-00007E3B0000}"/>
    <cellStyle name="Normal 7 2 2 3 3 4 2" xfId="26921" xr:uid="{0EC5824B-D2C6-48D5-961B-39DCDA204573}"/>
    <cellStyle name="Normal 7 2 2 3 3 4 2 2" xfId="41884" xr:uid="{D1678ECB-8A26-41FA-A6F8-64F95461419C}"/>
    <cellStyle name="Normal 7 2 2 3 3 4 3" xfId="34296" xr:uid="{07628F34-DA93-424D-A9E9-54CF9616D187}"/>
    <cellStyle name="Normal 7 2 2 3 3 5" xfId="16062" xr:uid="{00000000-0005-0000-0000-00007F3B0000}"/>
    <cellStyle name="Normal 7 2 2 3 3 5 2" xfId="26922" xr:uid="{7BED8E0C-5BE4-4777-BC63-CC333018CDB4}"/>
    <cellStyle name="Normal 7 2 2 3 3 5 2 2" xfId="41885" xr:uid="{85CE549B-34A2-4727-8C41-E07D83431B53}"/>
    <cellStyle name="Normal 7 2 2 3 3 5 3" xfId="34297" xr:uid="{C04245E1-D83E-4A59-9EE3-635CF71AA2E9}"/>
    <cellStyle name="Normal 7 2 2 3 3 6" xfId="16063" xr:uid="{00000000-0005-0000-0000-0000803B0000}"/>
    <cellStyle name="Normal 7 2 2 3 4" xfId="16064" xr:uid="{00000000-0005-0000-0000-0000813B0000}"/>
    <cellStyle name="Normal 7 2 2 3 4 2" xfId="16065" xr:uid="{00000000-0005-0000-0000-0000823B0000}"/>
    <cellStyle name="Normal 7 2 2 3 4 2 2" xfId="16066" xr:uid="{00000000-0005-0000-0000-0000833B0000}"/>
    <cellStyle name="Normal 7 2 2 3 4 2 3" xfId="16067" xr:uid="{00000000-0005-0000-0000-0000843B0000}"/>
    <cellStyle name="Normal 7 2 2 3 4 3" xfId="16068" xr:uid="{00000000-0005-0000-0000-0000853B0000}"/>
    <cellStyle name="Normal 7 2 2 3 4 3 2" xfId="16069" xr:uid="{00000000-0005-0000-0000-0000863B0000}"/>
    <cellStyle name="Normal 7 2 2 3 4 3 3" xfId="26923" xr:uid="{C55982D6-309E-4800-9FDE-234349D0F6A9}"/>
    <cellStyle name="Normal 7 2 2 3 4 3 3 2" xfId="41886" xr:uid="{37ED68D1-11C2-473C-8278-56D93455B3B0}"/>
    <cellStyle name="Normal 7 2 2 3 4 3 4" xfId="34298" xr:uid="{40F7CCDB-D3B5-44A0-B52A-0D46CF0CC439}"/>
    <cellStyle name="Normal 7 2 2 3 4 4" xfId="16070" xr:uid="{00000000-0005-0000-0000-0000873B0000}"/>
    <cellStyle name="Normal 7 2 2 3 5" xfId="16071" xr:uid="{00000000-0005-0000-0000-0000883B0000}"/>
    <cellStyle name="Normal 7 2 2 3 5 2" xfId="16072" xr:uid="{00000000-0005-0000-0000-0000893B0000}"/>
    <cellStyle name="Normal 7 2 2 3 5 3" xfId="16073" xr:uid="{00000000-0005-0000-0000-00008A3B0000}"/>
    <cellStyle name="Normal 7 2 2 3 6" xfId="16074" xr:uid="{00000000-0005-0000-0000-00008B3B0000}"/>
    <cellStyle name="Normal 7 2 2 3 7" xfId="16075" xr:uid="{00000000-0005-0000-0000-00008C3B0000}"/>
    <cellStyle name="Normal 7 2 2 3 7 2" xfId="26924" xr:uid="{B6F5AC3A-0E94-4235-A7C1-55CD7CD091A4}"/>
    <cellStyle name="Normal 7 2 2 3 7 2 2" xfId="41887" xr:uid="{189468FE-0A5D-4359-AF3C-65AD510FEE36}"/>
    <cellStyle name="Normal 7 2 2 3 7 3" xfId="34299" xr:uid="{056BB805-C45F-48CC-B8EA-CBD935188893}"/>
    <cellStyle name="Normal 7 2 2 3 8" xfId="16076" xr:uid="{00000000-0005-0000-0000-00008D3B0000}"/>
    <cellStyle name="Normal 7 2 2 3 8 2" xfId="26925" xr:uid="{BEA65FD3-1E8A-4333-AB34-3405E4D6B30D}"/>
    <cellStyle name="Normal 7 2 2 3 8 2 2" xfId="41888" xr:uid="{1157AD29-F9F6-40A5-A1BE-773887668A84}"/>
    <cellStyle name="Normal 7 2 2 3 8 3" xfId="34300" xr:uid="{E5211DA0-2633-4595-8048-8FF0F2665341}"/>
    <cellStyle name="Normal 7 2 2 3 9" xfId="16077" xr:uid="{00000000-0005-0000-0000-00008E3B0000}"/>
    <cellStyle name="Normal 7 2 2 4" xfId="16078" xr:uid="{00000000-0005-0000-0000-00008F3B0000}"/>
    <cellStyle name="Normal 7 2 2 4 2" xfId="16079" xr:uid="{00000000-0005-0000-0000-0000903B0000}"/>
    <cellStyle name="Normal 7 2 2 4 2 2" xfId="16080" xr:uid="{00000000-0005-0000-0000-0000913B0000}"/>
    <cellStyle name="Normal 7 2 2 4 2 2 2" xfId="16081" xr:uid="{00000000-0005-0000-0000-0000923B0000}"/>
    <cellStyle name="Normal 7 2 2 4 2 2 3" xfId="16082" xr:uid="{00000000-0005-0000-0000-0000933B0000}"/>
    <cellStyle name="Normal 7 2 2 4 2 2 3 2" xfId="26926" xr:uid="{E4779C46-85A2-442A-9D59-A29C99058A65}"/>
    <cellStyle name="Normal 7 2 2 4 2 2 3 2 2" xfId="41889" xr:uid="{F4E851E1-DFA5-4592-8477-7214DFFF4431}"/>
    <cellStyle name="Normal 7 2 2 4 2 2 3 3" xfId="34301" xr:uid="{336B75CF-33D2-4C30-B3B3-205673FD1B84}"/>
    <cellStyle name="Normal 7 2 2 4 2 2 4" xfId="16083" xr:uid="{00000000-0005-0000-0000-0000943B0000}"/>
    <cellStyle name="Normal 7 2 2 4 2 3" xfId="16084" xr:uid="{00000000-0005-0000-0000-0000953B0000}"/>
    <cellStyle name="Normal 7 2 2 4 2 4" xfId="16085" xr:uid="{00000000-0005-0000-0000-0000963B0000}"/>
    <cellStyle name="Normal 7 2 2 4 2 4 2" xfId="26927" xr:uid="{583B8FEA-61F7-4A8C-AB8C-9DE8A267862B}"/>
    <cellStyle name="Normal 7 2 2 4 2 4 2 2" xfId="41890" xr:uid="{42514EE4-6291-4F1F-B4D8-D84639CE1053}"/>
    <cellStyle name="Normal 7 2 2 4 2 4 3" xfId="34302" xr:uid="{8D8C6481-78B2-43B9-B6CD-81B9FF3F6515}"/>
    <cellStyle name="Normal 7 2 2 4 2 5" xfId="16086" xr:uid="{00000000-0005-0000-0000-0000973B0000}"/>
    <cellStyle name="Normal 7 2 2 4 2 5 2" xfId="26928" xr:uid="{129C1F83-578A-4C38-A091-209A101325DD}"/>
    <cellStyle name="Normal 7 2 2 4 2 5 2 2" xfId="41891" xr:uid="{549D011A-7053-4CEC-A71C-9DFF76DCD823}"/>
    <cellStyle name="Normal 7 2 2 4 2 5 3" xfId="34303" xr:uid="{2F245E09-92EE-4324-9F03-C975FE0CB744}"/>
    <cellStyle name="Normal 7 2 2 4 2 6" xfId="16087" xr:uid="{00000000-0005-0000-0000-0000983B0000}"/>
    <cellStyle name="Normal 7 2 2 4 3" xfId="16088" xr:uid="{00000000-0005-0000-0000-0000993B0000}"/>
    <cellStyle name="Normal 7 2 2 4 3 2" xfId="16089" xr:uid="{00000000-0005-0000-0000-00009A3B0000}"/>
    <cellStyle name="Normal 7 2 2 4 3 2 2" xfId="16090" xr:uid="{00000000-0005-0000-0000-00009B3B0000}"/>
    <cellStyle name="Normal 7 2 2 4 3 2 3" xfId="16091" xr:uid="{00000000-0005-0000-0000-00009C3B0000}"/>
    <cellStyle name="Normal 7 2 2 4 3 3" xfId="16092" xr:uid="{00000000-0005-0000-0000-00009D3B0000}"/>
    <cellStyle name="Normal 7 2 2 4 3 4" xfId="16093" xr:uid="{00000000-0005-0000-0000-00009E3B0000}"/>
    <cellStyle name="Normal 7 2 2 4 3 4 2" xfId="26929" xr:uid="{9D8AC08D-0231-49C9-BDF2-3E8F2D2AD76D}"/>
    <cellStyle name="Normal 7 2 2 4 3 4 2 2" xfId="41892" xr:uid="{133AFF8C-B976-491F-9DF6-129F0F14F459}"/>
    <cellStyle name="Normal 7 2 2 4 3 4 3" xfId="34304" xr:uid="{0A6C7CB6-95B7-4A36-B239-FE2228D830A7}"/>
    <cellStyle name="Normal 7 2 2 4 3 5" xfId="16094" xr:uid="{00000000-0005-0000-0000-00009F3B0000}"/>
    <cellStyle name="Normal 7 2 2 4 3 5 2" xfId="26930" xr:uid="{810AC6E0-4E39-463D-8DB7-C1CEF9408374}"/>
    <cellStyle name="Normal 7 2 2 4 3 5 2 2" xfId="41893" xr:uid="{9B95E5D5-61DB-4BCF-A3D9-93F521DDD998}"/>
    <cellStyle name="Normal 7 2 2 4 3 5 3" xfId="34305" xr:uid="{0BEAC4F0-E329-4589-86D1-E338CE6431FC}"/>
    <cellStyle name="Normal 7 2 2 4 3 6" xfId="16095" xr:uid="{00000000-0005-0000-0000-0000A03B0000}"/>
    <cellStyle name="Normal 7 2 2 4 4" xfId="16096" xr:uid="{00000000-0005-0000-0000-0000A13B0000}"/>
    <cellStyle name="Normal 7 2 2 4 4 2" xfId="16097" xr:uid="{00000000-0005-0000-0000-0000A23B0000}"/>
    <cellStyle name="Normal 7 2 2 4 4 3" xfId="16098" xr:uid="{00000000-0005-0000-0000-0000A33B0000}"/>
    <cellStyle name="Normal 7 2 2 4 5" xfId="16099" xr:uid="{00000000-0005-0000-0000-0000A43B0000}"/>
    <cellStyle name="Normal 7 2 2 4 6" xfId="16100" xr:uid="{00000000-0005-0000-0000-0000A53B0000}"/>
    <cellStyle name="Normal 7 2 2 4 6 2" xfId="26931" xr:uid="{5D2465ED-E2DB-4BE3-83EB-FD84F2C749BE}"/>
    <cellStyle name="Normal 7 2 2 4 6 2 2" xfId="41894" xr:uid="{1A4D292E-1884-4FA3-9F67-2D2D4AC87238}"/>
    <cellStyle name="Normal 7 2 2 4 6 3" xfId="34306" xr:uid="{EF740380-430F-445F-9049-803E257C9497}"/>
    <cellStyle name="Normal 7 2 2 4 7" xfId="16101" xr:uid="{00000000-0005-0000-0000-0000A63B0000}"/>
    <cellStyle name="Normal 7 2 2 4 7 2" xfId="26932" xr:uid="{340813A5-22DF-46E7-BC49-749FBF9220E0}"/>
    <cellStyle name="Normal 7 2 2 4 7 2 2" xfId="41895" xr:uid="{9543A68B-F382-4486-8A18-8E4525E673BC}"/>
    <cellStyle name="Normal 7 2 2 4 7 3" xfId="34307" xr:uid="{0721BEEC-726F-4446-8B91-E08D9215036B}"/>
    <cellStyle name="Normal 7 2 2 4 8" xfId="16102" xr:uid="{00000000-0005-0000-0000-0000A73B0000}"/>
    <cellStyle name="Normal 7 2 2 5" xfId="16103" xr:uid="{00000000-0005-0000-0000-0000A83B0000}"/>
    <cellStyle name="Normal 7 2 2 5 2" xfId="16104" xr:uid="{00000000-0005-0000-0000-0000A93B0000}"/>
    <cellStyle name="Normal 7 2 2 5 2 2" xfId="16105" xr:uid="{00000000-0005-0000-0000-0000AA3B0000}"/>
    <cellStyle name="Normal 7 2 2 5 2 3" xfId="26933" xr:uid="{6CA18D13-615B-48EE-AD17-9CAFC93698AF}"/>
    <cellStyle name="Normal 7 2 2 5 2 3 2" xfId="41896" xr:uid="{17CC65E6-5D7D-46AB-AA0A-657424371153}"/>
    <cellStyle name="Normal 7 2 2 5 2 4" xfId="34308" xr:uid="{5AFE977C-2A21-4C45-B484-E057EA6BF06D}"/>
    <cellStyle name="Normal 7 2 2 5 3" xfId="16106" xr:uid="{00000000-0005-0000-0000-0000AB3B0000}"/>
    <cellStyle name="Normal 7 2 2 5 4" xfId="16107" xr:uid="{00000000-0005-0000-0000-0000AC3B0000}"/>
    <cellStyle name="Normal 7 2 2 5 4 2" xfId="26934" xr:uid="{8F1C260A-0593-4F11-B876-C2D0AA42F16B}"/>
    <cellStyle name="Normal 7 2 2 5 4 2 2" xfId="41897" xr:uid="{B79E4804-9268-4511-8F07-D4D21C38DA10}"/>
    <cellStyle name="Normal 7 2 2 5 4 3" xfId="34309" xr:uid="{195C037C-EEF4-42C7-BBF0-13FBCCD467CC}"/>
    <cellStyle name="Normal 7 2 2 5 5" xfId="16108" xr:uid="{00000000-0005-0000-0000-0000AD3B0000}"/>
    <cellStyle name="Normal 7 2 2 6" xfId="16109" xr:uid="{00000000-0005-0000-0000-0000AE3B0000}"/>
    <cellStyle name="Normal 7 2 2 6 2" xfId="16110" xr:uid="{00000000-0005-0000-0000-0000AF3B0000}"/>
    <cellStyle name="Normal 7 2 2 6 2 2" xfId="16111" xr:uid="{00000000-0005-0000-0000-0000B03B0000}"/>
    <cellStyle name="Normal 7 2 2 6 2 3" xfId="16112" xr:uid="{00000000-0005-0000-0000-0000B13B0000}"/>
    <cellStyle name="Normal 7 2 2 6 3" xfId="16113" xr:uid="{00000000-0005-0000-0000-0000B23B0000}"/>
    <cellStyle name="Normal 7 2 2 6 4" xfId="16114" xr:uid="{00000000-0005-0000-0000-0000B33B0000}"/>
    <cellStyle name="Normal 7 2 2 6 4 2" xfId="26935" xr:uid="{49493727-B044-4A5B-BF6A-7B785F8CE774}"/>
    <cellStyle name="Normal 7 2 2 6 4 2 2" xfId="41898" xr:uid="{69849B70-AF74-4595-8F7A-A345414DD1A2}"/>
    <cellStyle name="Normal 7 2 2 6 4 3" xfId="34310" xr:uid="{E1E0DF85-BD56-4CD7-8DF7-C04298E8B116}"/>
    <cellStyle name="Normal 7 2 2 6 5" xfId="16115" xr:uid="{00000000-0005-0000-0000-0000B43B0000}"/>
    <cellStyle name="Normal 7 2 2 6 5 2" xfId="26936" xr:uid="{76AB1CC9-0C2B-482C-8FDD-264A3D6D6118}"/>
    <cellStyle name="Normal 7 2 2 6 5 2 2" xfId="41899" xr:uid="{C1DAB9F2-1D39-49CA-95A8-5380EED36AC0}"/>
    <cellStyle name="Normal 7 2 2 6 5 3" xfId="34311" xr:uid="{B1393346-19D2-47E6-87E2-F79DE96F82A5}"/>
    <cellStyle name="Normal 7 2 2 6 6" xfId="16116" xr:uid="{00000000-0005-0000-0000-0000B53B0000}"/>
    <cellStyle name="Normal 7 2 2 7" xfId="16117" xr:uid="{00000000-0005-0000-0000-0000B63B0000}"/>
    <cellStyle name="Normal 7 2 2 7 2" xfId="16118" xr:uid="{00000000-0005-0000-0000-0000B73B0000}"/>
    <cellStyle name="Normal 7 2 2 7 2 2" xfId="16119" xr:uid="{00000000-0005-0000-0000-0000B83B0000}"/>
    <cellStyle name="Normal 7 2 2 7 2 3" xfId="16120" xr:uid="{00000000-0005-0000-0000-0000B93B0000}"/>
    <cellStyle name="Normal 7 2 2 7 3" xfId="16121" xr:uid="{00000000-0005-0000-0000-0000BA3B0000}"/>
    <cellStyle name="Normal 7 2 2 7 4" xfId="16122" xr:uid="{00000000-0005-0000-0000-0000BB3B0000}"/>
    <cellStyle name="Normal 7 2 2 7 4 2" xfId="26937" xr:uid="{79FC38B2-C42C-451E-A783-4882BDD428B8}"/>
    <cellStyle name="Normal 7 2 2 7 4 2 2" xfId="41900" xr:uid="{A7D35DD4-C16E-4939-8B51-C8F2CB87AC7E}"/>
    <cellStyle name="Normal 7 2 2 7 4 3" xfId="34312" xr:uid="{3669292B-F3D5-4A01-A98F-2C243D7B21FE}"/>
    <cellStyle name="Normal 7 2 2 7 5" xfId="16123" xr:uid="{00000000-0005-0000-0000-0000BC3B0000}"/>
    <cellStyle name="Normal 7 2 2 7 5 2" xfId="26938" xr:uid="{8B1C33CA-CD14-4DDF-867A-7F68F22E1EF0}"/>
    <cellStyle name="Normal 7 2 2 7 5 2 2" xfId="41901" xr:uid="{91ADE361-53C3-4903-8411-90ABAED73E68}"/>
    <cellStyle name="Normal 7 2 2 7 5 3" xfId="34313" xr:uid="{47FBB4D1-AC23-48F4-9EBA-1AEE9BD79C19}"/>
    <cellStyle name="Normal 7 2 2 7 6" xfId="16124" xr:uid="{00000000-0005-0000-0000-0000BD3B0000}"/>
    <cellStyle name="Normal 7 2 2 8" xfId="16125" xr:uid="{00000000-0005-0000-0000-0000BE3B0000}"/>
    <cellStyle name="Normal 7 2 2 8 2" xfId="16126" xr:uid="{00000000-0005-0000-0000-0000BF3B0000}"/>
    <cellStyle name="Normal 7 2 2 8 3" xfId="16127" xr:uid="{00000000-0005-0000-0000-0000C03B0000}"/>
    <cellStyle name="Normal 7 2 2 9" xfId="16128" xr:uid="{00000000-0005-0000-0000-0000C13B0000}"/>
    <cellStyle name="Normal 7 2 2 9 2" xfId="16129" xr:uid="{00000000-0005-0000-0000-0000C23B0000}"/>
    <cellStyle name="Normal 7 2 20" xfId="2544" xr:uid="{00000000-0005-0000-0000-0000B7090000}"/>
    <cellStyle name="Normal 7 2 20 2" xfId="16130" xr:uid="{00000000-0005-0000-0000-0000C43B0000}"/>
    <cellStyle name="Normal 7 2 20 3" xfId="16131" xr:uid="{00000000-0005-0000-0000-0000C53B0000}"/>
    <cellStyle name="Normal 7 2 21" xfId="2545" xr:uid="{00000000-0005-0000-0000-0000B8090000}"/>
    <cellStyle name="Normal 7 2 21 2" xfId="16132" xr:uid="{00000000-0005-0000-0000-0000C73B0000}"/>
    <cellStyle name="Normal 7 2 21 3" xfId="16133" xr:uid="{00000000-0005-0000-0000-0000C83B0000}"/>
    <cellStyle name="Normal 7 2 22" xfId="2546" xr:uid="{00000000-0005-0000-0000-0000B9090000}"/>
    <cellStyle name="Normal 7 2 22 2" xfId="16134" xr:uid="{00000000-0005-0000-0000-0000CA3B0000}"/>
    <cellStyle name="Normal 7 2 22 3" xfId="16135" xr:uid="{00000000-0005-0000-0000-0000CB3B0000}"/>
    <cellStyle name="Normal 7 2 23" xfId="2547" xr:uid="{00000000-0005-0000-0000-0000BA090000}"/>
    <cellStyle name="Normal 7 2 23 2" xfId="16136" xr:uid="{00000000-0005-0000-0000-0000CD3B0000}"/>
    <cellStyle name="Normal 7 2 23 3" xfId="16137" xr:uid="{00000000-0005-0000-0000-0000CE3B0000}"/>
    <cellStyle name="Normal 7 2 24" xfId="16138" xr:uid="{00000000-0005-0000-0000-0000CF3B0000}"/>
    <cellStyle name="Normal 7 2 24 2" xfId="16139" xr:uid="{00000000-0005-0000-0000-0000D03B0000}"/>
    <cellStyle name="Normal 7 2 24 3" xfId="16140" xr:uid="{00000000-0005-0000-0000-0000D13B0000}"/>
    <cellStyle name="Normal 7 2 24 4" xfId="16141" xr:uid="{00000000-0005-0000-0000-0000D23B0000}"/>
    <cellStyle name="Normal 7 2 25" xfId="16142" xr:uid="{00000000-0005-0000-0000-0000D33B0000}"/>
    <cellStyle name="Normal 7 2 25 2" xfId="16143" xr:uid="{00000000-0005-0000-0000-0000D43B0000}"/>
    <cellStyle name="Normal 7 2 25 2 2" xfId="16144" xr:uid="{00000000-0005-0000-0000-0000D53B0000}"/>
    <cellStyle name="Normal 7 2 25 2 3" xfId="16145" xr:uid="{00000000-0005-0000-0000-0000D63B0000}"/>
    <cellStyle name="Normal 7 2 25 3" xfId="16146" xr:uid="{00000000-0005-0000-0000-0000D73B0000}"/>
    <cellStyle name="Normal 7 2 25 3 2" xfId="16147" xr:uid="{00000000-0005-0000-0000-0000D83B0000}"/>
    <cellStyle name="Normal 7 2 25 3 3" xfId="26939" xr:uid="{591889FC-11D6-4B1A-AFAB-A7DF8520CA2B}"/>
    <cellStyle name="Normal 7 2 25 3 3 2" xfId="41902" xr:uid="{E96B86C1-6500-427E-BE27-EDFAFC149BCD}"/>
    <cellStyle name="Normal 7 2 25 3 4" xfId="34314" xr:uid="{518597F6-DE3C-4254-B42F-76A98E2B48AE}"/>
    <cellStyle name="Normal 7 2 25 4" xfId="16148" xr:uid="{00000000-0005-0000-0000-0000D93B0000}"/>
    <cellStyle name="Normal 7 2 26" xfId="16149" xr:uid="{00000000-0005-0000-0000-0000DA3B0000}"/>
    <cellStyle name="Normal 7 2 26 2" xfId="16150" xr:uid="{00000000-0005-0000-0000-0000DB3B0000}"/>
    <cellStyle name="Normal 7 2 26 2 2" xfId="16151" xr:uid="{00000000-0005-0000-0000-0000DC3B0000}"/>
    <cellStyle name="Normal 7 2 26 2 3" xfId="16152" xr:uid="{00000000-0005-0000-0000-0000DD3B0000}"/>
    <cellStyle name="Normal 7 2 26 3" xfId="16153" xr:uid="{00000000-0005-0000-0000-0000DE3B0000}"/>
    <cellStyle name="Normal 7 2 26 3 2" xfId="16154" xr:uid="{00000000-0005-0000-0000-0000DF3B0000}"/>
    <cellStyle name="Normal 7 2 26 3 3" xfId="26940" xr:uid="{BB31E7E7-3776-42AE-BD67-05C8E2206EAB}"/>
    <cellStyle name="Normal 7 2 26 3 3 2" xfId="41903" xr:uid="{526B4C10-562F-4EA1-81F9-6D880ADFB56C}"/>
    <cellStyle name="Normal 7 2 26 3 4" xfId="34315" xr:uid="{D4A5E467-157E-4EA2-936C-844F5C6A5354}"/>
    <cellStyle name="Normal 7 2 26 4" xfId="16155" xr:uid="{00000000-0005-0000-0000-0000E03B0000}"/>
    <cellStyle name="Normal 7 2 27" xfId="16156" xr:uid="{00000000-0005-0000-0000-0000E13B0000}"/>
    <cellStyle name="Normal 7 2 27 2" xfId="16157" xr:uid="{00000000-0005-0000-0000-0000E23B0000}"/>
    <cellStyle name="Normal 7 2 27 3" xfId="16158" xr:uid="{00000000-0005-0000-0000-0000E33B0000}"/>
    <cellStyle name="Normal 7 2 28" xfId="16159" xr:uid="{00000000-0005-0000-0000-0000E43B0000}"/>
    <cellStyle name="Normal 7 2 28 2" xfId="16160" xr:uid="{00000000-0005-0000-0000-0000E53B0000}"/>
    <cellStyle name="Normal 7 2 28 3" xfId="16161" xr:uid="{00000000-0005-0000-0000-0000E63B0000}"/>
    <cellStyle name="Normal 7 2 28 4" xfId="26941" xr:uid="{1D663EBC-A374-40F5-B69B-2ABD26D148F0}"/>
    <cellStyle name="Normal 7 2 28 4 2" xfId="41904" xr:uid="{37E56D52-2D2E-4D38-8B10-D40AB589029A}"/>
    <cellStyle name="Normal 7 2 28 5" xfId="34316" xr:uid="{8029F95E-497D-4CAE-A69E-719558AAC108}"/>
    <cellStyle name="Normal 7 2 29" xfId="16162" xr:uid="{00000000-0005-0000-0000-0000E73B0000}"/>
    <cellStyle name="Normal 7 2 3" xfId="2548" xr:uid="{00000000-0005-0000-0000-0000BB090000}"/>
    <cellStyle name="Normal 7 2 3 10" xfId="16163" xr:uid="{00000000-0005-0000-0000-0000E93B0000}"/>
    <cellStyle name="Normal 7 2 3 2" xfId="16164" xr:uid="{00000000-0005-0000-0000-0000EA3B0000}"/>
    <cellStyle name="Normal 7 2 3 2 2" xfId="16165" xr:uid="{00000000-0005-0000-0000-0000EB3B0000}"/>
    <cellStyle name="Normal 7 2 3 2 2 2" xfId="16166" xr:uid="{00000000-0005-0000-0000-0000EC3B0000}"/>
    <cellStyle name="Normal 7 2 3 2 2 2 2" xfId="16167" xr:uid="{00000000-0005-0000-0000-0000ED3B0000}"/>
    <cellStyle name="Normal 7 2 3 2 2 2 2 2" xfId="16168" xr:uid="{00000000-0005-0000-0000-0000EE3B0000}"/>
    <cellStyle name="Normal 7 2 3 2 2 2 2 3" xfId="16169" xr:uid="{00000000-0005-0000-0000-0000EF3B0000}"/>
    <cellStyle name="Normal 7 2 3 2 2 2 3" xfId="16170" xr:uid="{00000000-0005-0000-0000-0000F03B0000}"/>
    <cellStyle name="Normal 7 2 3 2 2 2 4" xfId="16171" xr:uid="{00000000-0005-0000-0000-0000F13B0000}"/>
    <cellStyle name="Normal 7 2 3 2 2 2 4 2" xfId="26942" xr:uid="{C434BA28-2D5C-4C67-900C-639B56FEA6C0}"/>
    <cellStyle name="Normal 7 2 3 2 2 2 4 2 2" xfId="41905" xr:uid="{9F3FAF1F-D938-410F-9A89-68191CF5C500}"/>
    <cellStyle name="Normal 7 2 3 2 2 2 4 3" xfId="34317" xr:uid="{5105AE6C-B30A-44F5-99FD-08696AB9AFAA}"/>
    <cellStyle name="Normal 7 2 3 2 2 2 5" xfId="16172" xr:uid="{00000000-0005-0000-0000-0000F23B0000}"/>
    <cellStyle name="Normal 7 2 3 2 2 2 5 2" xfId="26943" xr:uid="{CAC5C68A-CDB5-474F-B84B-1F9B41464DE3}"/>
    <cellStyle name="Normal 7 2 3 2 2 2 5 2 2" xfId="41906" xr:uid="{15E3BA1E-C531-48C4-B3E5-703F59741310}"/>
    <cellStyle name="Normal 7 2 3 2 2 2 5 3" xfId="34318" xr:uid="{595DF1B0-07CD-4A5E-B468-FD6C1EE96AB2}"/>
    <cellStyle name="Normal 7 2 3 2 2 2 6" xfId="16173" xr:uid="{00000000-0005-0000-0000-0000F33B0000}"/>
    <cellStyle name="Normal 7 2 3 2 2 3" xfId="16174" xr:uid="{00000000-0005-0000-0000-0000F43B0000}"/>
    <cellStyle name="Normal 7 2 3 2 2 3 2" xfId="16175" xr:uid="{00000000-0005-0000-0000-0000F53B0000}"/>
    <cellStyle name="Normal 7 2 3 2 2 3 2 2" xfId="16176" xr:uid="{00000000-0005-0000-0000-0000F63B0000}"/>
    <cellStyle name="Normal 7 2 3 2 2 3 2 3" xfId="16177" xr:uid="{00000000-0005-0000-0000-0000F73B0000}"/>
    <cellStyle name="Normal 7 2 3 2 2 3 3" xfId="16178" xr:uid="{00000000-0005-0000-0000-0000F83B0000}"/>
    <cellStyle name="Normal 7 2 3 2 2 3 3 2" xfId="16179" xr:uid="{00000000-0005-0000-0000-0000F93B0000}"/>
    <cellStyle name="Normal 7 2 3 2 2 3 3 3" xfId="26944" xr:uid="{55BC4335-ED97-4B09-A4E2-47C299561411}"/>
    <cellStyle name="Normal 7 2 3 2 2 3 3 3 2" xfId="41907" xr:uid="{0657BABE-2237-4533-9D04-282371D5B057}"/>
    <cellStyle name="Normal 7 2 3 2 2 3 3 4" xfId="34319" xr:uid="{9BBF31F5-712D-4F88-AF60-6AD6741819E5}"/>
    <cellStyle name="Normal 7 2 3 2 2 3 4" xfId="16180" xr:uid="{00000000-0005-0000-0000-0000FA3B0000}"/>
    <cellStyle name="Normal 7 2 3 2 2 4" xfId="16181" xr:uid="{00000000-0005-0000-0000-0000FB3B0000}"/>
    <cellStyle name="Normal 7 2 3 2 2 4 2" xfId="16182" xr:uid="{00000000-0005-0000-0000-0000FC3B0000}"/>
    <cellStyle name="Normal 7 2 3 2 2 4 3" xfId="16183" xr:uid="{00000000-0005-0000-0000-0000FD3B0000}"/>
    <cellStyle name="Normal 7 2 3 2 2 5" xfId="16184" xr:uid="{00000000-0005-0000-0000-0000FE3B0000}"/>
    <cellStyle name="Normal 7 2 3 2 2 6" xfId="16185" xr:uid="{00000000-0005-0000-0000-0000FF3B0000}"/>
    <cellStyle name="Normal 7 2 3 2 2 6 2" xfId="26945" xr:uid="{247A83B9-0C21-490F-A63A-79BBA9B28A3A}"/>
    <cellStyle name="Normal 7 2 3 2 2 6 2 2" xfId="41908" xr:uid="{38641818-2C80-4B7D-B5F9-7268080A307E}"/>
    <cellStyle name="Normal 7 2 3 2 2 6 3" xfId="34320" xr:uid="{455FD6D1-705C-4947-A037-2590D17C3B93}"/>
    <cellStyle name="Normal 7 2 3 2 2 7" xfId="16186" xr:uid="{00000000-0005-0000-0000-0000003C0000}"/>
    <cellStyle name="Normal 7 2 3 2 2 7 2" xfId="26946" xr:uid="{E64AA69D-BB28-4EA7-88F1-82395E3A6036}"/>
    <cellStyle name="Normal 7 2 3 2 2 7 2 2" xfId="41909" xr:uid="{D25D1A52-BBA6-48EA-B422-F50D0E276DD7}"/>
    <cellStyle name="Normal 7 2 3 2 2 7 3" xfId="34321" xr:uid="{18A90423-96F9-4BC8-9D80-CD4C2D96FBB3}"/>
    <cellStyle name="Normal 7 2 3 2 2 8" xfId="16187" xr:uid="{00000000-0005-0000-0000-0000013C0000}"/>
    <cellStyle name="Normal 7 2 3 2 3" xfId="16188" xr:uid="{00000000-0005-0000-0000-0000023C0000}"/>
    <cellStyle name="Normal 7 2 3 2 3 2" xfId="16189" xr:uid="{00000000-0005-0000-0000-0000033C0000}"/>
    <cellStyle name="Normal 7 2 3 2 3 2 2" xfId="16190" xr:uid="{00000000-0005-0000-0000-0000043C0000}"/>
    <cellStyle name="Normal 7 2 3 2 3 2 3" xfId="16191" xr:uid="{00000000-0005-0000-0000-0000053C0000}"/>
    <cellStyle name="Normal 7 2 3 2 3 3" xfId="16192" xr:uid="{00000000-0005-0000-0000-0000063C0000}"/>
    <cellStyle name="Normal 7 2 3 2 3 4" xfId="16193" xr:uid="{00000000-0005-0000-0000-0000073C0000}"/>
    <cellStyle name="Normal 7 2 3 2 3 4 2" xfId="26947" xr:uid="{01086CB7-139F-4573-98E4-104C823017D3}"/>
    <cellStyle name="Normal 7 2 3 2 3 4 2 2" xfId="41910" xr:uid="{EC862C10-66DB-4CB6-B847-CDC5863E1A3E}"/>
    <cellStyle name="Normal 7 2 3 2 3 4 3" xfId="34322" xr:uid="{5EA568AF-2656-423E-97D0-9AF6DD360615}"/>
    <cellStyle name="Normal 7 2 3 2 3 5" xfId="16194" xr:uid="{00000000-0005-0000-0000-0000083C0000}"/>
    <cellStyle name="Normal 7 2 3 2 3 5 2" xfId="26948" xr:uid="{C819569B-B401-4596-8A32-F308ADC83BA7}"/>
    <cellStyle name="Normal 7 2 3 2 3 5 2 2" xfId="41911" xr:uid="{1F79A1E6-D9E1-452B-BBB7-7C5E64C0317B}"/>
    <cellStyle name="Normal 7 2 3 2 3 5 3" xfId="34323" xr:uid="{A04C848C-85E5-40B9-916F-D6F517D7BE41}"/>
    <cellStyle name="Normal 7 2 3 2 3 6" xfId="16195" xr:uid="{00000000-0005-0000-0000-0000093C0000}"/>
    <cellStyle name="Normal 7 2 3 2 4" xfId="16196" xr:uid="{00000000-0005-0000-0000-00000A3C0000}"/>
    <cellStyle name="Normal 7 2 3 2 4 2" xfId="16197" xr:uid="{00000000-0005-0000-0000-00000B3C0000}"/>
    <cellStyle name="Normal 7 2 3 2 4 2 2" xfId="16198" xr:uid="{00000000-0005-0000-0000-00000C3C0000}"/>
    <cellStyle name="Normal 7 2 3 2 4 2 3" xfId="16199" xr:uid="{00000000-0005-0000-0000-00000D3C0000}"/>
    <cellStyle name="Normal 7 2 3 2 4 3" xfId="16200" xr:uid="{00000000-0005-0000-0000-00000E3C0000}"/>
    <cellStyle name="Normal 7 2 3 2 4 3 2" xfId="16201" xr:uid="{00000000-0005-0000-0000-00000F3C0000}"/>
    <cellStyle name="Normal 7 2 3 2 4 3 3" xfId="26949" xr:uid="{522B2FAC-39D8-410B-ADDD-6FE6DE3A25B8}"/>
    <cellStyle name="Normal 7 2 3 2 4 3 3 2" xfId="41912" xr:uid="{4558160E-9A56-40BA-89B4-C25F6499502A}"/>
    <cellStyle name="Normal 7 2 3 2 4 3 4" xfId="34324" xr:uid="{1BA16827-7E66-4887-B2A4-1B19A8E183EC}"/>
    <cellStyle name="Normal 7 2 3 2 4 4" xfId="16202" xr:uid="{00000000-0005-0000-0000-0000103C0000}"/>
    <cellStyle name="Normal 7 2 3 2 5" xfId="16203" xr:uid="{00000000-0005-0000-0000-0000113C0000}"/>
    <cellStyle name="Normal 7 2 3 2 5 2" xfId="16204" xr:uid="{00000000-0005-0000-0000-0000123C0000}"/>
    <cellStyle name="Normal 7 2 3 2 5 3" xfId="16205" xr:uid="{00000000-0005-0000-0000-0000133C0000}"/>
    <cellStyle name="Normal 7 2 3 2 6" xfId="16206" xr:uid="{00000000-0005-0000-0000-0000143C0000}"/>
    <cellStyle name="Normal 7 2 3 2 7" xfId="16207" xr:uid="{00000000-0005-0000-0000-0000153C0000}"/>
    <cellStyle name="Normal 7 2 3 2 7 2" xfId="26950" xr:uid="{A99BB07A-32F4-404A-9806-DA91DA3DA162}"/>
    <cellStyle name="Normal 7 2 3 2 7 2 2" xfId="41913" xr:uid="{4BAFE6A0-C565-43A5-AF50-1EF3B71BD493}"/>
    <cellStyle name="Normal 7 2 3 2 7 3" xfId="34325" xr:uid="{62ED0AF1-17F2-4263-82BC-06F09BF9EEAD}"/>
    <cellStyle name="Normal 7 2 3 2 8" xfId="16208" xr:uid="{00000000-0005-0000-0000-0000163C0000}"/>
    <cellStyle name="Normal 7 2 3 2 8 2" xfId="26951" xr:uid="{CC64B379-A6E9-48EA-9ECD-EB87DAA470C6}"/>
    <cellStyle name="Normal 7 2 3 2 8 2 2" xfId="41914" xr:uid="{2A00460E-8FB0-44C4-8900-D0DE0120D890}"/>
    <cellStyle name="Normal 7 2 3 2 8 3" xfId="34326" xr:uid="{0FFFA0C3-F664-43EE-825A-9B79A1414F27}"/>
    <cellStyle name="Normal 7 2 3 2 9" xfId="16209" xr:uid="{00000000-0005-0000-0000-0000173C0000}"/>
    <cellStyle name="Normal 7 2 3 3" xfId="16210" xr:uid="{00000000-0005-0000-0000-0000183C0000}"/>
    <cellStyle name="Normal 7 2 3 3 2" xfId="16211" xr:uid="{00000000-0005-0000-0000-0000193C0000}"/>
    <cellStyle name="Normal 7 2 3 3 2 2" xfId="16212" xr:uid="{00000000-0005-0000-0000-00001A3C0000}"/>
    <cellStyle name="Normal 7 2 3 3 2 2 2" xfId="16213" xr:uid="{00000000-0005-0000-0000-00001B3C0000}"/>
    <cellStyle name="Normal 7 2 3 3 2 2 3" xfId="16214" xr:uid="{00000000-0005-0000-0000-00001C3C0000}"/>
    <cellStyle name="Normal 7 2 3 3 2 2 3 2" xfId="26952" xr:uid="{CA790367-05F3-4CD2-88BD-0235BF36C269}"/>
    <cellStyle name="Normal 7 2 3 3 2 2 3 2 2" xfId="41915" xr:uid="{11E8EE61-D4BE-41D2-84C1-E86A83E09E90}"/>
    <cellStyle name="Normal 7 2 3 3 2 2 3 3" xfId="34327" xr:uid="{172F20DD-0960-4EE0-AC21-31D1F88C6499}"/>
    <cellStyle name="Normal 7 2 3 3 2 2 4" xfId="16215" xr:uid="{00000000-0005-0000-0000-00001D3C0000}"/>
    <cellStyle name="Normal 7 2 3 3 2 3" xfId="16216" xr:uid="{00000000-0005-0000-0000-00001E3C0000}"/>
    <cellStyle name="Normal 7 2 3 3 2 4" xfId="16217" xr:uid="{00000000-0005-0000-0000-00001F3C0000}"/>
    <cellStyle name="Normal 7 2 3 3 2 4 2" xfId="26953" xr:uid="{A91BA964-ADC6-454B-AC20-C192356A7010}"/>
    <cellStyle name="Normal 7 2 3 3 2 4 2 2" xfId="41916" xr:uid="{CA01009E-1E01-4B9D-9138-4836E0C707D2}"/>
    <cellStyle name="Normal 7 2 3 3 2 4 3" xfId="34328" xr:uid="{868B1B1B-AB39-47B7-9BC6-D7B88322530A}"/>
    <cellStyle name="Normal 7 2 3 3 2 5" xfId="16218" xr:uid="{00000000-0005-0000-0000-0000203C0000}"/>
    <cellStyle name="Normal 7 2 3 3 2 5 2" xfId="26954" xr:uid="{95373916-F5AE-4EE8-8415-2C234229ABCE}"/>
    <cellStyle name="Normal 7 2 3 3 2 5 2 2" xfId="41917" xr:uid="{78EB6A0B-F57A-4A29-8E6C-2FF2DAEB66CB}"/>
    <cellStyle name="Normal 7 2 3 3 2 5 3" xfId="34329" xr:uid="{D0AC14DC-67DB-4091-9D6E-F5AFDFEEB4DC}"/>
    <cellStyle name="Normal 7 2 3 3 2 6" xfId="16219" xr:uid="{00000000-0005-0000-0000-0000213C0000}"/>
    <cellStyle name="Normal 7 2 3 3 3" xfId="16220" xr:uid="{00000000-0005-0000-0000-0000223C0000}"/>
    <cellStyle name="Normal 7 2 3 3 3 2" xfId="16221" xr:uid="{00000000-0005-0000-0000-0000233C0000}"/>
    <cellStyle name="Normal 7 2 3 3 3 2 2" xfId="16222" xr:uid="{00000000-0005-0000-0000-0000243C0000}"/>
    <cellStyle name="Normal 7 2 3 3 3 2 3" xfId="16223" xr:uid="{00000000-0005-0000-0000-0000253C0000}"/>
    <cellStyle name="Normal 7 2 3 3 3 3" xfId="16224" xr:uid="{00000000-0005-0000-0000-0000263C0000}"/>
    <cellStyle name="Normal 7 2 3 3 3 4" xfId="16225" xr:uid="{00000000-0005-0000-0000-0000273C0000}"/>
    <cellStyle name="Normal 7 2 3 3 3 4 2" xfId="26955" xr:uid="{C43B7A8A-9A78-42D7-AE15-B06DCCDFD765}"/>
    <cellStyle name="Normal 7 2 3 3 3 4 2 2" xfId="41918" xr:uid="{2FFD4CFF-EB05-43EE-BF10-8A62EEC8FE40}"/>
    <cellStyle name="Normal 7 2 3 3 3 4 3" xfId="34330" xr:uid="{85DBCDD4-A3B3-4F03-A06B-6FA85C8759BA}"/>
    <cellStyle name="Normal 7 2 3 3 3 5" xfId="16226" xr:uid="{00000000-0005-0000-0000-0000283C0000}"/>
    <cellStyle name="Normal 7 2 3 3 3 5 2" xfId="26956" xr:uid="{0D6E1304-89D7-4C9C-BA0A-BA6B42CFDC77}"/>
    <cellStyle name="Normal 7 2 3 3 3 5 2 2" xfId="41919" xr:uid="{D220BCD6-84C8-4111-B848-8A8450B2C68D}"/>
    <cellStyle name="Normal 7 2 3 3 3 5 3" xfId="34331" xr:uid="{1FF2AE24-1321-4232-8A8D-FDCEEE9EC7C4}"/>
    <cellStyle name="Normal 7 2 3 3 3 6" xfId="16227" xr:uid="{00000000-0005-0000-0000-0000293C0000}"/>
    <cellStyle name="Normal 7 2 3 3 4" xfId="16228" xr:uid="{00000000-0005-0000-0000-00002A3C0000}"/>
    <cellStyle name="Normal 7 2 3 3 4 2" xfId="16229" xr:uid="{00000000-0005-0000-0000-00002B3C0000}"/>
    <cellStyle name="Normal 7 2 3 3 4 3" xfId="16230" xr:uid="{00000000-0005-0000-0000-00002C3C0000}"/>
    <cellStyle name="Normal 7 2 3 3 5" xfId="16231" xr:uid="{00000000-0005-0000-0000-00002D3C0000}"/>
    <cellStyle name="Normal 7 2 3 3 6" xfId="16232" xr:uid="{00000000-0005-0000-0000-00002E3C0000}"/>
    <cellStyle name="Normal 7 2 3 3 6 2" xfId="26957" xr:uid="{D37B130F-AE63-4D55-9753-574598F6D65D}"/>
    <cellStyle name="Normal 7 2 3 3 6 2 2" xfId="41920" xr:uid="{BE9B2005-C12F-4DF4-A365-CA57F8209936}"/>
    <cellStyle name="Normal 7 2 3 3 6 3" xfId="34332" xr:uid="{4297492D-2A41-4B76-B706-4ADB9E27C7E2}"/>
    <cellStyle name="Normal 7 2 3 3 7" xfId="16233" xr:uid="{00000000-0005-0000-0000-00002F3C0000}"/>
    <cellStyle name="Normal 7 2 3 3 7 2" xfId="26958" xr:uid="{87A6E3E3-FDBD-4C05-9E7D-BB4A4449F08C}"/>
    <cellStyle name="Normal 7 2 3 3 7 2 2" xfId="41921" xr:uid="{089C0A41-5677-468B-A6F5-52EDE221FA15}"/>
    <cellStyle name="Normal 7 2 3 3 7 3" xfId="34333" xr:uid="{5843F409-18A6-476B-80A9-6CD96F888408}"/>
    <cellStyle name="Normal 7 2 3 3 8" xfId="16234" xr:uid="{00000000-0005-0000-0000-0000303C0000}"/>
    <cellStyle name="Normal 7 2 3 4" xfId="16235" xr:uid="{00000000-0005-0000-0000-0000313C0000}"/>
    <cellStyle name="Normal 7 2 3 4 2" xfId="16236" xr:uid="{00000000-0005-0000-0000-0000323C0000}"/>
    <cellStyle name="Normal 7 2 3 4 2 2" xfId="16237" xr:uid="{00000000-0005-0000-0000-0000333C0000}"/>
    <cellStyle name="Normal 7 2 3 4 2 3" xfId="26959" xr:uid="{799D05B8-8640-4E9E-AB24-3D1CFE54265A}"/>
    <cellStyle name="Normal 7 2 3 4 2 3 2" xfId="41922" xr:uid="{35698702-2548-4BC8-8ABC-BA285E1D9239}"/>
    <cellStyle name="Normal 7 2 3 4 2 4" xfId="34334" xr:uid="{F9210B09-A086-4C12-9F7A-297D3E061F25}"/>
    <cellStyle name="Normal 7 2 3 4 3" xfId="16238" xr:uid="{00000000-0005-0000-0000-0000343C0000}"/>
    <cellStyle name="Normal 7 2 3 4 4" xfId="16239" xr:uid="{00000000-0005-0000-0000-0000353C0000}"/>
    <cellStyle name="Normal 7 2 3 4 4 2" xfId="26960" xr:uid="{26B881B9-CAFC-4246-B713-9A685308AF9A}"/>
    <cellStyle name="Normal 7 2 3 4 4 2 2" xfId="41923" xr:uid="{A322FCC2-75ED-41B2-95D5-B7A7FC6317E3}"/>
    <cellStyle name="Normal 7 2 3 4 4 3" xfId="34335" xr:uid="{ED34FB40-0E0A-4F05-AC68-F7ED4C6D891D}"/>
    <cellStyle name="Normal 7 2 3 4 5" xfId="16240" xr:uid="{00000000-0005-0000-0000-0000363C0000}"/>
    <cellStyle name="Normal 7 2 3 5" xfId="16241" xr:uid="{00000000-0005-0000-0000-0000373C0000}"/>
    <cellStyle name="Normal 7 2 3 5 2" xfId="16242" xr:uid="{00000000-0005-0000-0000-0000383C0000}"/>
    <cellStyle name="Normal 7 2 3 5 2 2" xfId="16243" xr:uid="{00000000-0005-0000-0000-0000393C0000}"/>
    <cellStyle name="Normal 7 2 3 5 2 3" xfId="16244" xr:uid="{00000000-0005-0000-0000-00003A3C0000}"/>
    <cellStyle name="Normal 7 2 3 5 3" xfId="16245" xr:uid="{00000000-0005-0000-0000-00003B3C0000}"/>
    <cellStyle name="Normal 7 2 3 5 4" xfId="16246" xr:uid="{00000000-0005-0000-0000-00003C3C0000}"/>
    <cellStyle name="Normal 7 2 3 5 4 2" xfId="26961" xr:uid="{DFCAD4A2-31EC-4584-AF1D-7BD60DEAD227}"/>
    <cellStyle name="Normal 7 2 3 5 4 2 2" xfId="41924" xr:uid="{7B309AD7-27CB-4025-9367-F6168BD725E0}"/>
    <cellStyle name="Normal 7 2 3 5 4 3" xfId="34336" xr:uid="{D35BACDF-CE08-452F-A257-61FAFFB69C70}"/>
    <cellStyle name="Normal 7 2 3 5 5" xfId="16247" xr:uid="{00000000-0005-0000-0000-00003D3C0000}"/>
    <cellStyle name="Normal 7 2 3 5 5 2" xfId="26962" xr:uid="{7AC55ACD-0FD0-4253-B7DE-A4CD0A877021}"/>
    <cellStyle name="Normal 7 2 3 5 5 2 2" xfId="41925" xr:uid="{A7A67B20-B70A-4CE1-B4E3-DA1D1B0FC65F}"/>
    <cellStyle name="Normal 7 2 3 5 5 3" xfId="34337" xr:uid="{A3E56EA4-592E-4B0E-9558-BFD1D1B9E2E0}"/>
    <cellStyle name="Normal 7 2 3 5 6" xfId="16248" xr:uid="{00000000-0005-0000-0000-00003E3C0000}"/>
    <cellStyle name="Normal 7 2 3 6" xfId="16249" xr:uid="{00000000-0005-0000-0000-00003F3C0000}"/>
    <cellStyle name="Normal 7 2 3 6 2" xfId="16250" xr:uid="{00000000-0005-0000-0000-0000403C0000}"/>
    <cellStyle name="Normal 7 2 3 6 2 2" xfId="16251" xr:uid="{00000000-0005-0000-0000-0000413C0000}"/>
    <cellStyle name="Normal 7 2 3 6 2 3" xfId="16252" xr:uid="{00000000-0005-0000-0000-0000423C0000}"/>
    <cellStyle name="Normal 7 2 3 6 3" xfId="16253" xr:uid="{00000000-0005-0000-0000-0000433C0000}"/>
    <cellStyle name="Normal 7 2 3 6 4" xfId="16254" xr:uid="{00000000-0005-0000-0000-0000443C0000}"/>
    <cellStyle name="Normal 7 2 3 6 4 2" xfId="26963" xr:uid="{A3A27810-195D-41D2-B52E-17031F351835}"/>
    <cellStyle name="Normal 7 2 3 6 4 2 2" xfId="41926" xr:uid="{97F9DE77-27D0-4053-94AA-6DB71CB90ED2}"/>
    <cellStyle name="Normal 7 2 3 6 4 3" xfId="34338" xr:uid="{5D70C9B3-9555-42E9-82CA-65221F43B759}"/>
    <cellStyle name="Normal 7 2 3 6 5" xfId="16255" xr:uid="{00000000-0005-0000-0000-0000453C0000}"/>
    <cellStyle name="Normal 7 2 3 6 5 2" xfId="26964" xr:uid="{F4FCA973-AE77-4690-8740-22CF0942CB72}"/>
    <cellStyle name="Normal 7 2 3 6 5 2 2" xfId="41927" xr:uid="{998124C8-75BD-44B1-A494-674B99FD8B9D}"/>
    <cellStyle name="Normal 7 2 3 6 5 3" xfId="34339" xr:uid="{40821F29-8073-4636-84FB-22CFE3C2C887}"/>
    <cellStyle name="Normal 7 2 3 6 6" xfId="16256" xr:uid="{00000000-0005-0000-0000-0000463C0000}"/>
    <cellStyle name="Normal 7 2 3 7" xfId="16257" xr:uid="{00000000-0005-0000-0000-0000473C0000}"/>
    <cellStyle name="Normal 7 2 3 7 2" xfId="16258" xr:uid="{00000000-0005-0000-0000-0000483C0000}"/>
    <cellStyle name="Normal 7 2 3 7 3" xfId="16259" xr:uid="{00000000-0005-0000-0000-0000493C0000}"/>
    <cellStyle name="Normal 7 2 3 8" xfId="16260" xr:uid="{00000000-0005-0000-0000-00004A3C0000}"/>
    <cellStyle name="Normal 7 2 3 9" xfId="16261" xr:uid="{00000000-0005-0000-0000-00004B3C0000}"/>
    <cellStyle name="Normal 7 2 3 9 2" xfId="26965" xr:uid="{3AC30ACF-B6C2-4B33-A383-E0BC2AC4F601}"/>
    <cellStyle name="Normal 7 2 3 9 2 2" xfId="41928" xr:uid="{FC5D8A36-802B-4E7E-B667-CECA1107387F}"/>
    <cellStyle name="Normal 7 2 3 9 3" xfId="34340" xr:uid="{1AC325C4-BEED-4FDF-B702-92152B11D873}"/>
    <cellStyle name="Normal 7 2 4" xfId="2549" xr:uid="{00000000-0005-0000-0000-0000BC090000}"/>
    <cellStyle name="Normal 7 2 4 2" xfId="16262" xr:uid="{00000000-0005-0000-0000-00004D3C0000}"/>
    <cellStyle name="Normal 7 2 4 2 2" xfId="16263" xr:uid="{00000000-0005-0000-0000-00004E3C0000}"/>
    <cellStyle name="Normal 7 2 4 2 2 2" xfId="16264" xr:uid="{00000000-0005-0000-0000-00004F3C0000}"/>
    <cellStyle name="Normal 7 2 4 2 2 2 2" xfId="16265" xr:uid="{00000000-0005-0000-0000-0000503C0000}"/>
    <cellStyle name="Normal 7 2 4 2 2 2 2 2" xfId="16266" xr:uid="{00000000-0005-0000-0000-0000513C0000}"/>
    <cellStyle name="Normal 7 2 4 2 2 2 2 3" xfId="16267" xr:uid="{00000000-0005-0000-0000-0000523C0000}"/>
    <cellStyle name="Normal 7 2 4 2 2 2 3" xfId="16268" xr:uid="{00000000-0005-0000-0000-0000533C0000}"/>
    <cellStyle name="Normal 7 2 4 2 2 2 3 2" xfId="16269" xr:uid="{00000000-0005-0000-0000-0000543C0000}"/>
    <cellStyle name="Normal 7 2 4 2 2 2 3 3" xfId="26966" xr:uid="{1567395F-0352-4DEF-953A-CA085BB95BBE}"/>
    <cellStyle name="Normal 7 2 4 2 2 2 3 3 2" xfId="41929" xr:uid="{D52EAF9F-1867-4406-903E-41C6EBC7F800}"/>
    <cellStyle name="Normal 7 2 4 2 2 2 3 4" xfId="34341" xr:uid="{BD70EB32-70C6-4BF1-A515-B774B61BBD23}"/>
    <cellStyle name="Normal 7 2 4 2 2 2 4" xfId="16270" xr:uid="{00000000-0005-0000-0000-0000553C0000}"/>
    <cellStyle name="Normal 7 2 4 2 2 3" xfId="16271" xr:uid="{00000000-0005-0000-0000-0000563C0000}"/>
    <cellStyle name="Normal 7 2 4 2 2 3 2" xfId="16272" xr:uid="{00000000-0005-0000-0000-0000573C0000}"/>
    <cellStyle name="Normal 7 2 4 2 2 3 3" xfId="16273" xr:uid="{00000000-0005-0000-0000-0000583C0000}"/>
    <cellStyle name="Normal 7 2 4 2 2 4" xfId="16274" xr:uid="{00000000-0005-0000-0000-0000593C0000}"/>
    <cellStyle name="Normal 7 2 4 2 2 5" xfId="16275" xr:uid="{00000000-0005-0000-0000-00005A3C0000}"/>
    <cellStyle name="Normal 7 2 4 2 2 5 2" xfId="26967" xr:uid="{46453EB1-25FB-42DB-A3C9-AB007864D9A2}"/>
    <cellStyle name="Normal 7 2 4 2 2 5 2 2" xfId="41930" xr:uid="{82C453C2-B812-404A-B14B-0F66A8306CA9}"/>
    <cellStyle name="Normal 7 2 4 2 2 5 3" xfId="34342" xr:uid="{B7799F83-AA92-44CC-B2C8-C188AE81113E}"/>
    <cellStyle name="Normal 7 2 4 2 2 6" xfId="16276" xr:uid="{00000000-0005-0000-0000-00005B3C0000}"/>
    <cellStyle name="Normal 7 2 4 2 2 6 2" xfId="26968" xr:uid="{B5CA4CE4-DD0A-4CC7-8127-1C2120A64AA9}"/>
    <cellStyle name="Normal 7 2 4 2 2 6 2 2" xfId="41931" xr:uid="{9AC5B40D-68F1-48BC-8F87-3FBBCD692A60}"/>
    <cellStyle name="Normal 7 2 4 2 2 6 3" xfId="34343" xr:uid="{2B8CAFC3-717A-4075-8ABF-F730E7030083}"/>
    <cellStyle name="Normal 7 2 4 2 2 7" xfId="16277" xr:uid="{00000000-0005-0000-0000-00005C3C0000}"/>
    <cellStyle name="Normal 7 2 4 2 3" xfId="16278" xr:uid="{00000000-0005-0000-0000-00005D3C0000}"/>
    <cellStyle name="Normal 7 2 4 2 3 2" xfId="16279" xr:uid="{00000000-0005-0000-0000-00005E3C0000}"/>
    <cellStyle name="Normal 7 2 4 2 3 2 2" xfId="16280" xr:uid="{00000000-0005-0000-0000-00005F3C0000}"/>
    <cellStyle name="Normal 7 2 4 2 3 2 3" xfId="16281" xr:uid="{00000000-0005-0000-0000-0000603C0000}"/>
    <cellStyle name="Normal 7 2 4 2 3 3" xfId="16282" xr:uid="{00000000-0005-0000-0000-0000613C0000}"/>
    <cellStyle name="Normal 7 2 4 2 3 3 2" xfId="16283" xr:uid="{00000000-0005-0000-0000-0000623C0000}"/>
    <cellStyle name="Normal 7 2 4 2 3 3 3" xfId="26969" xr:uid="{DF45307E-D76D-495A-B2A1-D003EDD36081}"/>
    <cellStyle name="Normal 7 2 4 2 3 3 3 2" xfId="41932" xr:uid="{C160572D-ABF0-4B53-A886-7A86614C6641}"/>
    <cellStyle name="Normal 7 2 4 2 3 3 4" xfId="34344" xr:uid="{02839506-AC62-4439-BB23-162C7CDE3E71}"/>
    <cellStyle name="Normal 7 2 4 2 3 4" xfId="16284" xr:uid="{00000000-0005-0000-0000-0000633C0000}"/>
    <cellStyle name="Normal 7 2 4 2 4" xfId="16285" xr:uid="{00000000-0005-0000-0000-0000643C0000}"/>
    <cellStyle name="Normal 7 2 4 2 5" xfId="16286" xr:uid="{00000000-0005-0000-0000-0000653C0000}"/>
    <cellStyle name="Normal 7 2 4 2 5 2" xfId="26970" xr:uid="{8100016E-F200-4A61-AA26-E537871A82B4}"/>
    <cellStyle name="Normal 7 2 4 2 5 2 2" xfId="41933" xr:uid="{13CA3563-B5E5-4263-934A-4E2E87F06AB8}"/>
    <cellStyle name="Normal 7 2 4 2 5 3" xfId="34345" xr:uid="{8486E3E3-2FA4-4018-BD20-F40048360023}"/>
    <cellStyle name="Normal 7 2 4 2 6" xfId="16287" xr:uid="{00000000-0005-0000-0000-0000663C0000}"/>
    <cellStyle name="Normal 7 2 4 3" xfId="16288" xr:uid="{00000000-0005-0000-0000-0000673C0000}"/>
    <cellStyle name="Normal 7 2 4 3 2" xfId="16289" xr:uid="{00000000-0005-0000-0000-0000683C0000}"/>
    <cellStyle name="Normal 7 2 4 3 2 2" xfId="16290" xr:uid="{00000000-0005-0000-0000-0000693C0000}"/>
    <cellStyle name="Normal 7 2 4 3 2 3" xfId="16291" xr:uid="{00000000-0005-0000-0000-00006A3C0000}"/>
    <cellStyle name="Normal 7 2 4 3 3" xfId="16292" xr:uid="{00000000-0005-0000-0000-00006B3C0000}"/>
    <cellStyle name="Normal 7 2 4 3 4" xfId="16293" xr:uid="{00000000-0005-0000-0000-00006C3C0000}"/>
    <cellStyle name="Normal 7 2 4 3 4 2" xfId="26971" xr:uid="{A35218C2-4DD4-472F-B21F-A18FF67F06F2}"/>
    <cellStyle name="Normal 7 2 4 3 4 2 2" xfId="41934" xr:uid="{8013C708-6927-40DE-A963-43F8E5598FAB}"/>
    <cellStyle name="Normal 7 2 4 3 4 3" xfId="34346" xr:uid="{915DB0AF-85F4-45FB-8BD5-F6C1182A6E51}"/>
    <cellStyle name="Normal 7 2 4 3 5" xfId="16294" xr:uid="{00000000-0005-0000-0000-00006D3C0000}"/>
    <cellStyle name="Normal 7 2 4 3 5 2" xfId="26972" xr:uid="{413F1085-ED08-4993-A39B-81F286BA6007}"/>
    <cellStyle name="Normal 7 2 4 3 5 2 2" xfId="41935" xr:uid="{79178E31-A499-4C20-9DDF-C4C9612A7F52}"/>
    <cellStyle name="Normal 7 2 4 3 5 3" xfId="34347" xr:uid="{50463F47-6C60-49D9-813C-15947B9085D6}"/>
    <cellStyle name="Normal 7 2 4 3 6" xfId="16295" xr:uid="{00000000-0005-0000-0000-00006E3C0000}"/>
    <cellStyle name="Normal 7 2 4 4" xfId="16296" xr:uid="{00000000-0005-0000-0000-00006F3C0000}"/>
    <cellStyle name="Normal 7 2 4 4 2" xfId="16297" xr:uid="{00000000-0005-0000-0000-0000703C0000}"/>
    <cellStyle name="Normal 7 2 4 4 2 2" xfId="16298" xr:uid="{00000000-0005-0000-0000-0000713C0000}"/>
    <cellStyle name="Normal 7 2 4 4 2 3" xfId="16299" xr:uid="{00000000-0005-0000-0000-0000723C0000}"/>
    <cellStyle name="Normal 7 2 4 4 3" xfId="16300" xr:uid="{00000000-0005-0000-0000-0000733C0000}"/>
    <cellStyle name="Normal 7 2 4 4 4" xfId="16301" xr:uid="{00000000-0005-0000-0000-0000743C0000}"/>
    <cellStyle name="Normal 7 2 4 4 4 2" xfId="26973" xr:uid="{487D713D-5050-4346-BD05-64E2FB6A0CD1}"/>
    <cellStyle name="Normal 7 2 4 4 4 2 2" xfId="41936" xr:uid="{5D410E5E-841F-45B8-A54C-E9833740DB6C}"/>
    <cellStyle name="Normal 7 2 4 4 4 3" xfId="34348" xr:uid="{972ED02C-C316-4AB7-8CAE-191269F131E0}"/>
    <cellStyle name="Normal 7 2 4 4 5" xfId="16302" xr:uid="{00000000-0005-0000-0000-0000753C0000}"/>
    <cellStyle name="Normal 7 2 4 4 5 2" xfId="26974" xr:uid="{12763132-A3B2-43A2-89F0-62AC30D61BAD}"/>
    <cellStyle name="Normal 7 2 4 4 5 2 2" xfId="41937" xr:uid="{DB4494C6-69CA-4C1F-9B71-942C288295B4}"/>
    <cellStyle name="Normal 7 2 4 4 5 3" xfId="34349" xr:uid="{637E5146-6B88-42C5-8D48-B6BC9BFDC3CB}"/>
    <cellStyle name="Normal 7 2 4 4 6" xfId="16303" xr:uid="{00000000-0005-0000-0000-0000763C0000}"/>
    <cellStyle name="Normal 7 2 4 5" xfId="16304" xr:uid="{00000000-0005-0000-0000-0000773C0000}"/>
    <cellStyle name="Normal 7 2 4 5 2" xfId="16305" xr:uid="{00000000-0005-0000-0000-0000783C0000}"/>
    <cellStyle name="Normal 7 2 4 5 3" xfId="16306" xr:uid="{00000000-0005-0000-0000-0000793C0000}"/>
    <cellStyle name="Normal 7 2 4 6" xfId="16307" xr:uid="{00000000-0005-0000-0000-00007A3C0000}"/>
    <cellStyle name="Normal 7 2 4 7" xfId="16308" xr:uid="{00000000-0005-0000-0000-00007B3C0000}"/>
    <cellStyle name="Normal 7 2 4 7 2" xfId="26975" xr:uid="{BD7543A9-89A1-4B41-8631-11C434969370}"/>
    <cellStyle name="Normal 7 2 4 7 2 2" xfId="41938" xr:uid="{79596666-9F46-4E61-B8DD-F80C16B27B68}"/>
    <cellStyle name="Normal 7 2 4 7 3" xfId="34350" xr:uid="{F230BF40-1751-4DDE-9901-EBDC486DC459}"/>
    <cellStyle name="Normal 7 2 4 8" xfId="16309" xr:uid="{00000000-0005-0000-0000-00007C3C0000}"/>
    <cellStyle name="Normal 7 2 5" xfId="2550" xr:uid="{00000000-0005-0000-0000-0000BD090000}"/>
    <cellStyle name="Normal 7 2 5 2" xfId="16310" xr:uid="{00000000-0005-0000-0000-00007E3C0000}"/>
    <cellStyle name="Normal 7 2 5 2 2" xfId="16311" xr:uid="{00000000-0005-0000-0000-00007F3C0000}"/>
    <cellStyle name="Normal 7 2 5 2 2 2" xfId="16312" xr:uid="{00000000-0005-0000-0000-0000803C0000}"/>
    <cellStyle name="Normal 7 2 5 2 2 3" xfId="26976" xr:uid="{9F2B1AFD-805F-4258-83E7-AB6DE966F5B2}"/>
    <cellStyle name="Normal 7 2 5 2 2 3 2" xfId="41939" xr:uid="{02A49CAA-7B8C-4EBC-A2B8-50C1F2CC5EF4}"/>
    <cellStyle name="Normal 7 2 5 2 2 4" xfId="34351" xr:uid="{6E1312F3-3BAF-4715-879D-2E178C80DFF7}"/>
    <cellStyle name="Normal 7 2 5 2 3" xfId="16313" xr:uid="{00000000-0005-0000-0000-0000813C0000}"/>
    <cellStyle name="Normal 7 2 5 2 4" xfId="16314" xr:uid="{00000000-0005-0000-0000-0000823C0000}"/>
    <cellStyle name="Normal 7 2 5 2 4 2" xfId="26977" xr:uid="{FE61859B-4BEC-4755-B158-F04AD41B7A9C}"/>
    <cellStyle name="Normal 7 2 5 2 4 2 2" xfId="41940" xr:uid="{1E761F52-B745-499C-B8FC-481D618D8E36}"/>
    <cellStyle name="Normal 7 2 5 2 4 3" xfId="34352" xr:uid="{5BFA41F9-AF5F-4772-B77B-A85A8350A4DE}"/>
    <cellStyle name="Normal 7 2 5 2 5" xfId="16315" xr:uid="{00000000-0005-0000-0000-0000833C0000}"/>
    <cellStyle name="Normal 7 2 5 3" xfId="16316" xr:uid="{00000000-0005-0000-0000-0000843C0000}"/>
    <cellStyle name="Normal 7 2 5 3 2" xfId="16317" xr:uid="{00000000-0005-0000-0000-0000853C0000}"/>
    <cellStyle name="Normal 7 2 5 3 2 2" xfId="16318" xr:uid="{00000000-0005-0000-0000-0000863C0000}"/>
    <cellStyle name="Normal 7 2 5 3 2 3" xfId="16319" xr:uid="{00000000-0005-0000-0000-0000873C0000}"/>
    <cellStyle name="Normal 7 2 5 3 3" xfId="16320" xr:uid="{00000000-0005-0000-0000-0000883C0000}"/>
    <cellStyle name="Normal 7 2 5 3 4" xfId="16321" xr:uid="{00000000-0005-0000-0000-0000893C0000}"/>
    <cellStyle name="Normal 7 2 5 3 4 2" xfId="26978" xr:uid="{8C3C015E-2A79-41A0-BAB5-1CFF71B86BA9}"/>
    <cellStyle name="Normal 7 2 5 3 4 2 2" xfId="41941" xr:uid="{D6369520-A9ED-4BD1-9C15-B80FC4AFA9DB}"/>
    <cellStyle name="Normal 7 2 5 3 4 3" xfId="34353" xr:uid="{E07E6A2C-2F2B-4D3F-9F0B-DBEBD0EC4874}"/>
    <cellStyle name="Normal 7 2 5 3 5" xfId="16322" xr:uid="{00000000-0005-0000-0000-00008A3C0000}"/>
    <cellStyle name="Normal 7 2 5 3 5 2" xfId="26979" xr:uid="{AE2966F5-CB6F-4859-8325-692BC283AF73}"/>
    <cellStyle name="Normal 7 2 5 3 5 2 2" xfId="41942" xr:uid="{D1ABFDB0-39BA-4A13-AABF-85079DDE02AE}"/>
    <cellStyle name="Normal 7 2 5 3 5 3" xfId="34354" xr:uid="{E44694C8-61B3-4632-8350-81D3C499F183}"/>
    <cellStyle name="Normal 7 2 5 3 6" xfId="16323" xr:uid="{00000000-0005-0000-0000-00008B3C0000}"/>
    <cellStyle name="Normal 7 2 5 4" xfId="16324" xr:uid="{00000000-0005-0000-0000-00008C3C0000}"/>
    <cellStyle name="Normal 7 2 5 4 2" xfId="16325" xr:uid="{00000000-0005-0000-0000-00008D3C0000}"/>
    <cellStyle name="Normal 7 2 5 4 2 2" xfId="16326" xr:uid="{00000000-0005-0000-0000-00008E3C0000}"/>
    <cellStyle name="Normal 7 2 5 4 2 3" xfId="16327" xr:uid="{00000000-0005-0000-0000-00008F3C0000}"/>
    <cellStyle name="Normal 7 2 5 4 3" xfId="16328" xr:uid="{00000000-0005-0000-0000-0000903C0000}"/>
    <cellStyle name="Normal 7 2 5 4 4" xfId="16329" xr:uid="{00000000-0005-0000-0000-0000913C0000}"/>
    <cellStyle name="Normal 7 2 5 4 4 2" xfId="26980" xr:uid="{422FEF8A-B7F0-46BF-AEB5-FE4301F72812}"/>
    <cellStyle name="Normal 7 2 5 4 4 2 2" xfId="41943" xr:uid="{AEEB89F7-0325-4E4D-A48C-54A04FC65214}"/>
    <cellStyle name="Normal 7 2 5 4 4 3" xfId="34355" xr:uid="{32E7ED85-4389-4ADF-A579-8ED2F3E26249}"/>
    <cellStyle name="Normal 7 2 5 4 5" xfId="16330" xr:uid="{00000000-0005-0000-0000-0000923C0000}"/>
    <cellStyle name="Normal 7 2 5 4 5 2" xfId="26981" xr:uid="{A7F17FD9-066B-40EA-A53D-E6933264EDB9}"/>
    <cellStyle name="Normal 7 2 5 4 5 2 2" xfId="41944" xr:uid="{3AD32E48-AA4E-41B1-91E2-9D59DEB97522}"/>
    <cellStyle name="Normal 7 2 5 4 5 3" xfId="34356" xr:uid="{16D49AF9-7D3D-47A9-8F53-D829D0913EEC}"/>
    <cellStyle name="Normal 7 2 5 4 6" xfId="16331" xr:uid="{00000000-0005-0000-0000-0000933C0000}"/>
    <cellStyle name="Normal 7 2 5 5" xfId="16332" xr:uid="{00000000-0005-0000-0000-0000943C0000}"/>
    <cellStyle name="Normal 7 2 5 5 2" xfId="16333" xr:uid="{00000000-0005-0000-0000-0000953C0000}"/>
    <cellStyle name="Normal 7 2 5 5 3" xfId="16334" xr:uid="{00000000-0005-0000-0000-0000963C0000}"/>
    <cellStyle name="Normal 7 2 5 6" xfId="16335" xr:uid="{00000000-0005-0000-0000-0000973C0000}"/>
    <cellStyle name="Normal 7 2 5 7" xfId="16336" xr:uid="{00000000-0005-0000-0000-0000983C0000}"/>
    <cellStyle name="Normal 7 2 5 7 2" xfId="26982" xr:uid="{51CEF550-089C-4C4D-BE93-CE2BF133E735}"/>
    <cellStyle name="Normal 7 2 5 7 2 2" xfId="41945" xr:uid="{9FE458F3-AD7F-4059-88FC-230AE7719D7B}"/>
    <cellStyle name="Normal 7 2 5 7 3" xfId="34357" xr:uid="{6B5B1011-9EF6-42BB-8D83-273B81BD5645}"/>
    <cellStyle name="Normal 7 2 5 8" xfId="16337" xr:uid="{00000000-0005-0000-0000-0000993C0000}"/>
    <cellStyle name="Normal 7 2 6" xfId="2551" xr:uid="{00000000-0005-0000-0000-0000BE090000}"/>
    <cellStyle name="Normal 7 2 6 2" xfId="16338" xr:uid="{00000000-0005-0000-0000-00009B3C0000}"/>
    <cellStyle name="Normal 7 2 6 2 2" xfId="16339" xr:uid="{00000000-0005-0000-0000-00009C3C0000}"/>
    <cellStyle name="Normal 7 2 6 2 3" xfId="26983" xr:uid="{05E268A1-375E-4CED-A813-ADA53EC9A698}"/>
    <cellStyle name="Normal 7 2 6 2 3 2" xfId="41946" xr:uid="{83E284B6-574D-4BBA-B96E-8E2B75D1E549}"/>
    <cellStyle name="Normal 7 2 6 2 4" xfId="34358" xr:uid="{BA791D5D-FDE3-4302-9C01-219D34D8AB76}"/>
    <cellStyle name="Normal 7 2 6 3" xfId="16340" xr:uid="{00000000-0005-0000-0000-00009D3C0000}"/>
    <cellStyle name="Normal 7 2 6 3 2" xfId="26984" xr:uid="{0CAB6210-8D71-4DAE-B638-696C0EDBE047}"/>
    <cellStyle name="Normal 7 2 6 3 2 2" xfId="41947" xr:uid="{45530256-B3C4-4119-BCCF-18A9F5694984}"/>
    <cellStyle name="Normal 7 2 6 3 3" xfId="34359" xr:uid="{82590357-1D07-4F9C-9C7B-B66F8EC4B1FD}"/>
    <cellStyle name="Normal 7 2 6 4" xfId="16341" xr:uid="{00000000-0005-0000-0000-00009E3C0000}"/>
    <cellStyle name="Normal 7 2 6 5" xfId="16342" xr:uid="{00000000-0005-0000-0000-00009F3C0000}"/>
    <cellStyle name="Normal 7 2 7" xfId="2552" xr:uid="{00000000-0005-0000-0000-0000BF090000}"/>
    <cellStyle name="Normal 7 2 7 2" xfId="16344" xr:uid="{00000000-0005-0000-0000-0000A13C0000}"/>
    <cellStyle name="Normal 7 2 7 3" xfId="16345" xr:uid="{00000000-0005-0000-0000-0000A23C0000}"/>
    <cellStyle name="Normal 7 2 8" xfId="2553" xr:uid="{00000000-0005-0000-0000-0000C0090000}"/>
    <cellStyle name="Normal 7 2 8 2" xfId="16346" xr:uid="{00000000-0005-0000-0000-0000A43C0000}"/>
    <cellStyle name="Normal 7 2 8 3" xfId="16347" xr:uid="{00000000-0005-0000-0000-0000A53C0000}"/>
    <cellStyle name="Normal 7 2 9" xfId="2554" xr:uid="{00000000-0005-0000-0000-0000C1090000}"/>
    <cellStyle name="Normal 7 2 9 2" xfId="16348" xr:uid="{00000000-0005-0000-0000-0000A73C0000}"/>
    <cellStyle name="Normal 7 2 9 3" xfId="16349" xr:uid="{00000000-0005-0000-0000-0000A83C0000}"/>
    <cellStyle name="Normal 7 2_App b.3 Unspent_" xfId="2555" xr:uid="{00000000-0005-0000-0000-0000C2090000}"/>
    <cellStyle name="Normal 7 20" xfId="2556" xr:uid="{00000000-0005-0000-0000-0000C3090000}"/>
    <cellStyle name="Normal 7 20 2" xfId="16350" xr:uid="{00000000-0005-0000-0000-0000AA3C0000}"/>
    <cellStyle name="Normal 7 20 3" xfId="16351" xr:uid="{00000000-0005-0000-0000-0000AB3C0000}"/>
    <cellStyle name="Normal 7 21" xfId="2557" xr:uid="{00000000-0005-0000-0000-0000C4090000}"/>
    <cellStyle name="Normal 7 21 2" xfId="16353" xr:uid="{00000000-0005-0000-0000-0000AD3C0000}"/>
    <cellStyle name="Normal 7 21 3" xfId="16354" xr:uid="{00000000-0005-0000-0000-0000AE3C0000}"/>
    <cellStyle name="Normal 7 22" xfId="2558" xr:uid="{00000000-0005-0000-0000-0000C5090000}"/>
    <cellStyle name="Normal 7 22 2" xfId="16355" xr:uid="{00000000-0005-0000-0000-0000B03C0000}"/>
    <cellStyle name="Normal 7 22 3" xfId="16356" xr:uid="{00000000-0005-0000-0000-0000B13C0000}"/>
    <cellStyle name="Normal 7 23" xfId="2559" xr:uid="{00000000-0005-0000-0000-0000C6090000}"/>
    <cellStyle name="Normal 7 23 2" xfId="16357" xr:uid="{00000000-0005-0000-0000-0000B33C0000}"/>
    <cellStyle name="Normal 7 23 3" xfId="16358" xr:uid="{00000000-0005-0000-0000-0000B43C0000}"/>
    <cellStyle name="Normal 7 24" xfId="2560" xr:uid="{00000000-0005-0000-0000-0000C7090000}"/>
    <cellStyle name="Normal 7 24 2" xfId="16359" xr:uid="{00000000-0005-0000-0000-0000B63C0000}"/>
    <cellStyle name="Normal 7 24 3" xfId="16360" xr:uid="{00000000-0005-0000-0000-0000B73C0000}"/>
    <cellStyle name="Normal 7 25" xfId="16361" xr:uid="{00000000-0005-0000-0000-0000B83C0000}"/>
    <cellStyle name="Normal 7 25 2" xfId="16362" xr:uid="{00000000-0005-0000-0000-0000B93C0000}"/>
    <cellStyle name="Normal 7 25 2 2" xfId="16363" xr:uid="{00000000-0005-0000-0000-0000BA3C0000}"/>
    <cellStyle name="Normal 7 25 2 3" xfId="16364" xr:uid="{00000000-0005-0000-0000-0000BB3C0000}"/>
    <cellStyle name="Normal 7 25 2 3 2" xfId="26986" xr:uid="{BB038CEF-7850-412B-ADD8-187AC69D806C}"/>
    <cellStyle name="Normal 7 25 2 3 2 2" xfId="41949" xr:uid="{9ECB5F86-1E32-43BC-8988-25EC4230952A}"/>
    <cellStyle name="Normal 7 25 2 3 3" xfId="34362" xr:uid="{DAD6072D-9A90-4DFB-BC8F-177212FB14A3}"/>
    <cellStyle name="Normal 7 25 2 4" xfId="16365" xr:uid="{00000000-0005-0000-0000-0000BC3C0000}"/>
    <cellStyle name="Normal 7 25 3" xfId="16366" xr:uid="{00000000-0005-0000-0000-0000BD3C0000}"/>
    <cellStyle name="Normal 7 25 4" xfId="16367" xr:uid="{00000000-0005-0000-0000-0000BE3C0000}"/>
    <cellStyle name="Normal 7 25 4 2" xfId="26987" xr:uid="{ED36A405-C22C-4813-A00C-AA7EDA5BF630}"/>
    <cellStyle name="Normal 7 25 4 2 2" xfId="41950" xr:uid="{1335015A-BBDF-40E4-8F32-4EDF8C7AA310}"/>
    <cellStyle name="Normal 7 25 4 3" xfId="34363" xr:uid="{128643AD-3AC9-4CD3-9697-997C7DA52A3A}"/>
    <cellStyle name="Normal 7 25 5" xfId="16368" xr:uid="{00000000-0005-0000-0000-0000BF3C0000}"/>
    <cellStyle name="Normal 7 25 5 2" xfId="26988" xr:uid="{942E96B8-D7F0-48B7-AB5A-21448DFDE05F}"/>
    <cellStyle name="Normal 7 25 5 2 2" xfId="41951" xr:uid="{A54DD020-D140-4C60-9EC2-2DA211F4AE4A}"/>
    <cellStyle name="Normal 7 25 5 3" xfId="34364" xr:uid="{2667ECB6-2E82-405C-B92A-23717C807246}"/>
    <cellStyle name="Normal 7 25 6" xfId="16369" xr:uid="{00000000-0005-0000-0000-0000C03C0000}"/>
    <cellStyle name="Normal 7 26" xfId="16370" xr:uid="{00000000-0005-0000-0000-0000C13C0000}"/>
    <cellStyle name="Normal 7 26 2" xfId="16371" xr:uid="{00000000-0005-0000-0000-0000C23C0000}"/>
    <cellStyle name="Normal 7 26 2 2" xfId="16372" xr:uid="{00000000-0005-0000-0000-0000C33C0000}"/>
    <cellStyle name="Normal 7 26 2 3" xfId="16373" xr:uid="{00000000-0005-0000-0000-0000C43C0000}"/>
    <cellStyle name="Normal 7 26 3" xfId="16374" xr:uid="{00000000-0005-0000-0000-0000C53C0000}"/>
    <cellStyle name="Normal 7 26 4" xfId="16375" xr:uid="{00000000-0005-0000-0000-0000C63C0000}"/>
    <cellStyle name="Normal 7 26 4 2" xfId="26989" xr:uid="{3F960C33-591F-45AC-9573-5F0DC2E61FEC}"/>
    <cellStyle name="Normal 7 26 4 2 2" xfId="41952" xr:uid="{B5618CD9-0C66-4175-821E-691825741973}"/>
    <cellStyle name="Normal 7 26 4 3" xfId="34365" xr:uid="{9C2DE5B4-D3C1-4914-A85B-624B3C8A1E1B}"/>
    <cellStyle name="Normal 7 26 5" xfId="16376" xr:uid="{00000000-0005-0000-0000-0000C73C0000}"/>
    <cellStyle name="Normal 7 26 6" xfId="16377" xr:uid="{00000000-0005-0000-0000-0000C83C0000}"/>
    <cellStyle name="Normal 7 27" xfId="16378" xr:uid="{00000000-0005-0000-0000-0000C93C0000}"/>
    <cellStyle name="Normal 7 27 2" xfId="16379" xr:uid="{00000000-0005-0000-0000-0000CA3C0000}"/>
    <cellStyle name="Normal 7 27 3" xfId="16380" xr:uid="{00000000-0005-0000-0000-0000CB3C0000}"/>
    <cellStyle name="Normal 7 27 3 2" xfId="26990" xr:uid="{27026C7D-B351-4A85-941D-2731264CC5A3}"/>
    <cellStyle name="Normal 7 27 3 2 2" xfId="41953" xr:uid="{2AD57BBE-60C7-45A5-9F47-CBE207E297BA}"/>
    <cellStyle name="Normal 7 27 3 3" xfId="34366" xr:uid="{AA09E78B-618D-462C-806A-189F8BA01ED7}"/>
    <cellStyle name="Normal 7 27 4" xfId="16381" xr:uid="{00000000-0005-0000-0000-0000CC3C0000}"/>
    <cellStyle name="Normal 7 28" xfId="16382" xr:uid="{00000000-0005-0000-0000-0000CD3C0000}"/>
    <cellStyle name="Normal 7 28 2" xfId="16383" xr:uid="{00000000-0005-0000-0000-0000CE3C0000}"/>
    <cellStyle name="Normal 7 28 2 2" xfId="26992" xr:uid="{64E7A9F1-2CB6-4E3F-8295-16F798EFDEB9}"/>
    <cellStyle name="Normal 7 28 2 2 2" xfId="41955" xr:uid="{4E979F79-0EE2-44BF-81BB-BF42557F716D}"/>
    <cellStyle name="Normal 7 28 2 3" xfId="34368" xr:uid="{54C3A991-119D-4F3A-BD7A-A5591415C54E}"/>
    <cellStyle name="Normal 7 28 3" xfId="16384" xr:uid="{00000000-0005-0000-0000-0000CF3C0000}"/>
    <cellStyle name="Normal 7 28 3 2" xfId="26993" xr:uid="{79066896-A0BE-4E31-B6EA-D1840270BBAD}"/>
    <cellStyle name="Normal 7 28 3 2 2" xfId="41956" xr:uid="{A527461A-B2C4-4E94-BA89-831AEA41D9CD}"/>
    <cellStyle name="Normal 7 28 3 3" xfId="34369" xr:uid="{0C95B6CB-687C-4304-85BD-98168E6E51EE}"/>
    <cellStyle name="Normal 7 28 4" xfId="26991" xr:uid="{C4680AF2-4FF1-482C-BB14-F97D1D90B8F4}"/>
    <cellStyle name="Normal 7 28 4 2" xfId="41954" xr:uid="{F357CFE7-4DFF-4EBF-A468-7C6DCF31DC67}"/>
    <cellStyle name="Normal 7 28 5" xfId="34367" xr:uid="{B3937E1D-32D2-4196-83EC-854A15F1E513}"/>
    <cellStyle name="Normal 7 29" xfId="16385" xr:uid="{00000000-0005-0000-0000-0000D03C0000}"/>
    <cellStyle name="Normal 7 29 2" xfId="16386" xr:uid="{00000000-0005-0000-0000-0000D13C0000}"/>
    <cellStyle name="Normal 7 29 2 2" xfId="26994" xr:uid="{053488B4-213E-4523-87A8-61D9D3BD78BE}"/>
    <cellStyle name="Normal 7 29 2 2 2" xfId="41957" xr:uid="{1DEBD6EC-0A57-4F39-9A62-9AEED199048F}"/>
    <cellStyle name="Normal 7 29 2 3" xfId="34370" xr:uid="{3D2C01BE-4E6B-46A2-86E5-C6A8CEFB5D33}"/>
    <cellStyle name="Normal 7 3" xfId="2561" xr:uid="{00000000-0005-0000-0000-0000C8090000}"/>
    <cellStyle name="Normal 7 3 2" xfId="16387" xr:uid="{00000000-0005-0000-0000-0000D33C0000}"/>
    <cellStyle name="Normal 7 3 2 2" xfId="16388" xr:uid="{00000000-0005-0000-0000-0000D43C0000}"/>
    <cellStyle name="Normal 7 3 2 2 2" xfId="16389" xr:uid="{00000000-0005-0000-0000-0000D53C0000}"/>
    <cellStyle name="Normal 7 3 2 3" xfId="16390" xr:uid="{00000000-0005-0000-0000-0000D63C0000}"/>
    <cellStyle name="Normal 7 3 2 4" xfId="16391" xr:uid="{00000000-0005-0000-0000-0000D73C0000}"/>
    <cellStyle name="Normal 7 3 2 5" xfId="16392" xr:uid="{00000000-0005-0000-0000-0000D83C0000}"/>
    <cellStyle name="Normal 7 3 3" xfId="16393" xr:uid="{00000000-0005-0000-0000-0000D93C0000}"/>
    <cellStyle name="Normal 7 3 3 2" xfId="16394" xr:uid="{00000000-0005-0000-0000-0000DA3C0000}"/>
    <cellStyle name="Normal 7 3 3 3" xfId="16395" xr:uid="{00000000-0005-0000-0000-0000DB3C0000}"/>
    <cellStyle name="Normal 7 3 3 4" xfId="16396" xr:uid="{00000000-0005-0000-0000-0000DC3C0000}"/>
    <cellStyle name="Normal 7 3 4" xfId="16397" xr:uid="{00000000-0005-0000-0000-0000DD3C0000}"/>
    <cellStyle name="Normal 7 3 5" xfId="16398" xr:uid="{00000000-0005-0000-0000-0000DE3C0000}"/>
    <cellStyle name="Normal 7 30" xfId="16399" xr:uid="{00000000-0005-0000-0000-0000DF3C0000}"/>
    <cellStyle name="Normal 7 4" xfId="2562" xr:uid="{00000000-0005-0000-0000-0000C9090000}"/>
    <cellStyle name="Normal 7 4 2" xfId="16400" xr:uid="{00000000-0005-0000-0000-0000E13C0000}"/>
    <cellStyle name="Normal 7 4 2 2" xfId="16401" xr:uid="{00000000-0005-0000-0000-0000E23C0000}"/>
    <cellStyle name="Normal 7 4 2 2 2" xfId="26996" xr:uid="{B711F155-0DD5-48EC-B947-C4BFBBE41F4A}"/>
    <cellStyle name="Normal 7 4 2 2 2 2" xfId="41959" xr:uid="{D9AF2FBC-7107-4239-B92A-86D012B11A6F}"/>
    <cellStyle name="Normal 7 4 2 2 3" xfId="34372" xr:uid="{BF200CBF-33F7-47ED-9923-FF36F36D0CF6}"/>
    <cellStyle name="Normal 7 4 2 3" xfId="16402" xr:uid="{00000000-0005-0000-0000-0000E33C0000}"/>
    <cellStyle name="Normal 7 4 2 4" xfId="16403" xr:uid="{00000000-0005-0000-0000-0000E43C0000}"/>
    <cellStyle name="Normal 7 4 2 5" xfId="26995" xr:uid="{1E778B7F-BABD-4441-B875-5770F1CDEE76}"/>
    <cellStyle name="Normal 7 4 2 5 2" xfId="41958" xr:uid="{DBFACD39-12D9-49E6-AD4F-9A9EC6A33717}"/>
    <cellStyle name="Normal 7 4 2 6" xfId="34371" xr:uid="{9172B86F-B7A7-47FC-813F-08E4215DF3E6}"/>
    <cellStyle name="Normal 7 4 3" xfId="16404" xr:uid="{00000000-0005-0000-0000-0000E53C0000}"/>
    <cellStyle name="Normal 7 4 4" xfId="16405" xr:uid="{00000000-0005-0000-0000-0000E63C0000}"/>
    <cellStyle name="Normal 7 4 4 2" xfId="26997" xr:uid="{26677AD3-777C-4DA6-9F01-CD8E5099C78A}"/>
    <cellStyle name="Normal 7 4 4 2 2" xfId="41960" xr:uid="{DDB0B8F4-7766-4C1E-8EC0-795D2E7EFED6}"/>
    <cellStyle name="Normal 7 4 4 3" xfId="34373" xr:uid="{9881427F-DEC4-4417-8FA0-693B963432BB}"/>
    <cellStyle name="Normal 7 4 5" xfId="16406" xr:uid="{00000000-0005-0000-0000-0000E73C0000}"/>
    <cellStyle name="Normal 7 4 5 2" xfId="26998" xr:uid="{01979EBB-3494-439A-8F71-07EF9DC715B2}"/>
    <cellStyle name="Normal 7 4 5 2 2" xfId="41961" xr:uid="{CF58BEDA-1A85-4427-A05D-B7ED3ABD3F7F}"/>
    <cellStyle name="Normal 7 4 5 3" xfId="34374" xr:uid="{7946615F-241B-4762-BCE1-89F3A262ECDF}"/>
    <cellStyle name="Normal 7 4 6" xfId="16407" xr:uid="{00000000-0005-0000-0000-0000E83C0000}"/>
    <cellStyle name="Normal 7 5" xfId="2563" xr:uid="{00000000-0005-0000-0000-0000CA090000}"/>
    <cellStyle name="Normal 7 5 2" xfId="16408" xr:uid="{00000000-0005-0000-0000-0000EA3C0000}"/>
    <cellStyle name="Normal 7 5 2 2" xfId="16409" xr:uid="{00000000-0005-0000-0000-0000EB3C0000}"/>
    <cellStyle name="Normal 7 5 2 3" xfId="16410" xr:uid="{00000000-0005-0000-0000-0000EC3C0000}"/>
    <cellStyle name="Normal 7 5 3" xfId="16411" xr:uid="{00000000-0005-0000-0000-0000ED3C0000}"/>
    <cellStyle name="Normal 7 5 4" xfId="16412" xr:uid="{00000000-0005-0000-0000-0000EE3C0000}"/>
    <cellStyle name="Normal 7 6" xfId="2564" xr:uid="{00000000-0005-0000-0000-0000CB090000}"/>
    <cellStyle name="Normal 7 6 2" xfId="16413" xr:uid="{00000000-0005-0000-0000-0000F03C0000}"/>
    <cellStyle name="Normal 7 6 2 2" xfId="16414" xr:uid="{00000000-0005-0000-0000-0000F13C0000}"/>
    <cellStyle name="Normal 7 6 3" xfId="16415" xr:uid="{00000000-0005-0000-0000-0000F23C0000}"/>
    <cellStyle name="Normal 7 7" xfId="2565" xr:uid="{00000000-0005-0000-0000-0000CC090000}"/>
    <cellStyle name="Normal 7 7 2" xfId="16416" xr:uid="{00000000-0005-0000-0000-0000F43C0000}"/>
    <cellStyle name="Normal 7 7 2 2" xfId="16417" xr:uid="{00000000-0005-0000-0000-0000F53C0000}"/>
    <cellStyle name="Normal 7 7 2 3" xfId="26999" xr:uid="{67F376FC-0089-4DE2-BDF3-C2A3565458F0}"/>
    <cellStyle name="Normal 7 7 2 3 2" xfId="41962" xr:uid="{ABDAC2D1-411B-4573-B419-3BB9B28C142E}"/>
    <cellStyle name="Normal 7 7 2 4" xfId="34375" xr:uid="{60D757AA-2BB0-40BE-9919-D11421A741DB}"/>
    <cellStyle name="Normal 7 7 3" xfId="16418" xr:uid="{00000000-0005-0000-0000-0000F63C0000}"/>
    <cellStyle name="Normal 7 7 3 2" xfId="27000" xr:uid="{770C4827-ADAE-4108-B5A0-2E4A679B2AB9}"/>
    <cellStyle name="Normal 7 7 3 2 2" xfId="41963" xr:uid="{F168EF16-47C8-4971-950B-EC84EF2552FB}"/>
    <cellStyle name="Normal 7 7 3 3" xfId="34376" xr:uid="{BD6278DE-DFDC-4CC7-92FE-79F8E9F9689F}"/>
    <cellStyle name="Normal 7 7 4" xfId="16419" xr:uid="{00000000-0005-0000-0000-0000F73C0000}"/>
    <cellStyle name="Normal 7 7 5" xfId="16420" xr:uid="{00000000-0005-0000-0000-0000F83C0000}"/>
    <cellStyle name="Normal 7 8" xfId="2566" xr:uid="{00000000-0005-0000-0000-0000CD090000}"/>
    <cellStyle name="Normal 7 8 2" xfId="16421" xr:uid="{00000000-0005-0000-0000-0000FA3C0000}"/>
    <cellStyle name="Normal 7 8 2 2" xfId="16422" xr:uid="{00000000-0005-0000-0000-0000FB3C0000}"/>
    <cellStyle name="Normal 7 8 2 3" xfId="27001" xr:uid="{EEF9EF64-8151-4398-8F63-D82853AC2263}"/>
    <cellStyle name="Normal 7 8 2 3 2" xfId="41964" xr:uid="{11C0448C-C9ED-4FB7-BD47-FF85F347E329}"/>
    <cellStyle name="Normal 7 8 2 4" xfId="34377" xr:uid="{76FCE949-51E3-4A86-BDB7-FF08F5A095E5}"/>
    <cellStyle name="Normal 7 8 3" xfId="16423" xr:uid="{00000000-0005-0000-0000-0000FC3C0000}"/>
    <cellStyle name="Normal 7 8 3 2" xfId="27002" xr:uid="{60CEF095-AA1C-4F9A-B41F-DA128B2A4954}"/>
    <cellStyle name="Normal 7 8 3 2 2" xfId="41965" xr:uid="{7D46AD6A-B782-428E-B2DA-A9633167584D}"/>
    <cellStyle name="Normal 7 8 3 3" xfId="34378" xr:uid="{C3F181E0-7A78-4D64-A727-323A20E468F2}"/>
    <cellStyle name="Normal 7 8 4" xfId="16424" xr:uid="{00000000-0005-0000-0000-0000FD3C0000}"/>
    <cellStyle name="Normal 7 8 5" xfId="16425" xr:uid="{00000000-0005-0000-0000-0000FE3C0000}"/>
    <cellStyle name="Normal 7 9" xfId="2567" xr:uid="{00000000-0005-0000-0000-0000CE090000}"/>
    <cellStyle name="Normal 7 9 2" xfId="16426" xr:uid="{00000000-0005-0000-0000-0000003D0000}"/>
    <cellStyle name="Normal 7 9 3" xfId="16427" xr:uid="{00000000-0005-0000-0000-0000013D0000}"/>
    <cellStyle name="Normal 7_App b.3 Unspent_" xfId="2568" xr:uid="{00000000-0005-0000-0000-0000CF090000}"/>
    <cellStyle name="Normal 70" xfId="16428" xr:uid="{00000000-0005-0000-0000-0000033D0000}"/>
    <cellStyle name="Normal 70 2" xfId="16429" xr:uid="{00000000-0005-0000-0000-0000043D0000}"/>
    <cellStyle name="Normal 70 2 2" xfId="27003" xr:uid="{5EEAF728-A458-47DB-A708-DD2A0A8968B8}"/>
    <cellStyle name="Normal 70 2 2 2" xfId="41966" xr:uid="{6B014105-B9CE-4844-980D-25B71A851068}"/>
    <cellStyle name="Normal 70 2 3" xfId="34379" xr:uid="{EED40A3D-DF7C-43F5-9FE8-6AB5E0D2EE7F}"/>
    <cellStyle name="Normal 71" xfId="16430" xr:uid="{00000000-0005-0000-0000-0000053D0000}"/>
    <cellStyle name="Normal 71 2" xfId="16431" xr:uid="{00000000-0005-0000-0000-0000063D0000}"/>
    <cellStyle name="Normal 71 2 2" xfId="27004" xr:uid="{9E4CE5E5-3F85-4426-A0D1-79DF82358F41}"/>
    <cellStyle name="Normal 71 2 2 2" xfId="41967" xr:uid="{746A4FE8-FAE5-4BD6-94F2-D693F6018121}"/>
    <cellStyle name="Normal 71 2 3" xfId="34380" xr:uid="{4B2CB077-8AC9-487A-B4C3-5DDA3CC07F38}"/>
    <cellStyle name="Normal 71 3" xfId="49" xr:uid="{00000000-0005-0000-0000-000034000000}"/>
    <cellStyle name="Normal 71 3 2" xfId="151" xr:uid="{00000000-0005-0000-0000-000034000000}"/>
    <cellStyle name="Normal 71 3 2 2" xfId="20695" xr:uid="{901C4951-6C3F-4AFF-B86C-BF8530E09278}"/>
    <cellStyle name="Normal 71 3 2 2 2" xfId="35696" xr:uid="{B28A341C-906B-4810-9940-C1CD10A9E215}"/>
    <cellStyle name="Normal 71 3 2 3" xfId="27999" xr:uid="{FDC9145B-70FF-4E3D-B91E-90FC01337045}"/>
    <cellStyle name="Normal 71 3 3" xfId="20625" xr:uid="{98EB034B-EB95-40CA-9415-33B3ABA1BFBE}"/>
    <cellStyle name="Normal 71 3 3 2" xfId="35626" xr:uid="{25D0AFDD-9C9D-4CF3-8DD4-CDE723300605}"/>
    <cellStyle name="Normal 71 3 4" xfId="27929" xr:uid="{9C1C66EE-69E7-4D54-97D3-DD41108CC0C9}"/>
    <cellStyle name="Normal 72" xfId="16432" xr:uid="{00000000-0005-0000-0000-0000073D0000}"/>
    <cellStyle name="Normal 72 2" xfId="16433" xr:uid="{00000000-0005-0000-0000-0000083D0000}"/>
    <cellStyle name="Normal 72 2 2" xfId="27005" xr:uid="{0DB61665-F765-439C-B2C1-BFEDE6118D91}"/>
    <cellStyle name="Normal 72 2 2 2" xfId="41968" xr:uid="{3BF25050-555F-41A7-B560-BECB99D59F4F}"/>
    <cellStyle name="Normal 72 2 3" xfId="34381" xr:uid="{52BF4A12-101E-49E9-A323-CD751188193B}"/>
    <cellStyle name="Normal 72 3" xfId="50" xr:uid="{00000000-0005-0000-0000-000035000000}"/>
    <cellStyle name="Normal 72 3 2" xfId="152" xr:uid="{00000000-0005-0000-0000-000035000000}"/>
    <cellStyle name="Normal 72 3 2 2" xfId="20696" xr:uid="{5E4CC532-2917-46AD-8111-8F29C16ACA20}"/>
    <cellStyle name="Normal 72 3 2 2 2" xfId="35697" xr:uid="{24704C59-1A25-4E0E-84BE-6F2A0C5C1DF3}"/>
    <cellStyle name="Normal 72 3 2 3" xfId="28000" xr:uid="{29707A94-1061-4179-B868-E19D7D81C71B}"/>
    <cellStyle name="Normal 72 3 3" xfId="20626" xr:uid="{95513086-C199-4CA3-B552-F18B57A9C702}"/>
    <cellStyle name="Normal 72 3 3 2" xfId="35627" xr:uid="{3EE6821E-2EAA-4530-BF29-1B7586623349}"/>
    <cellStyle name="Normal 72 3 4" xfId="27930" xr:uid="{57574DD3-314F-4559-A8F0-595C514D4C6A}"/>
    <cellStyle name="Normal 73" xfId="16434" xr:uid="{00000000-0005-0000-0000-0000093D0000}"/>
    <cellStyle name="Normal 73 2" xfId="16435" xr:uid="{00000000-0005-0000-0000-00000A3D0000}"/>
    <cellStyle name="Normal 73 2 2" xfId="27006" xr:uid="{5BDC5E5A-B722-4A89-9F41-19EBE16C6252}"/>
    <cellStyle name="Normal 73 2 2 2" xfId="41969" xr:uid="{5C7B4845-3DB0-47A0-96D6-C7F8F61AC195}"/>
    <cellStyle name="Normal 73 2 3" xfId="34382" xr:uid="{4D3559DE-3F73-412E-AF8F-A6C7CF97F100}"/>
    <cellStyle name="Normal 73 3" xfId="51" xr:uid="{00000000-0005-0000-0000-000036000000}"/>
    <cellStyle name="Normal 73 3 2" xfId="153" xr:uid="{00000000-0005-0000-0000-000036000000}"/>
    <cellStyle name="Normal 73 3 2 2" xfId="20697" xr:uid="{20D9136C-C2E1-4D2C-9926-1B9F8E5FD78C}"/>
    <cellStyle name="Normal 73 3 2 2 2" xfId="35698" xr:uid="{734F9556-FF39-4A49-8CDB-5F49657DB4CB}"/>
    <cellStyle name="Normal 73 3 2 3" xfId="28001" xr:uid="{006D1652-509C-4F14-A125-3307D73B2124}"/>
    <cellStyle name="Normal 73 3 3" xfId="20627" xr:uid="{02F16F53-5972-4F17-8532-22881574BFC9}"/>
    <cellStyle name="Normal 73 3 3 2" xfId="35628" xr:uid="{6D0774D7-B682-4193-85BD-A6CBB4F4B482}"/>
    <cellStyle name="Normal 73 3 4" xfId="27931" xr:uid="{7AB62F90-B7DE-438E-AC4A-BBA0B0A66C97}"/>
    <cellStyle name="Normal 74" xfId="16436" xr:uid="{00000000-0005-0000-0000-00000B3D0000}"/>
    <cellStyle name="Normal 74 2" xfId="16437" xr:uid="{00000000-0005-0000-0000-00000C3D0000}"/>
    <cellStyle name="Normal 74 2 2" xfId="27007" xr:uid="{7F60C22E-1A5D-4887-A10A-C859E1CA7B80}"/>
    <cellStyle name="Normal 74 2 2 2" xfId="41970" xr:uid="{B2358D25-A32C-4057-9C89-6143FF2A57DA}"/>
    <cellStyle name="Normal 74 2 3" xfId="34383" xr:uid="{151213BB-BFB8-4E86-BA67-CE88FCEA6F6C}"/>
    <cellStyle name="Normal 74 3" xfId="55" xr:uid="{00000000-0005-0000-0000-000037000000}"/>
    <cellStyle name="Normal 74 3 2" xfId="157" xr:uid="{00000000-0005-0000-0000-000037000000}"/>
    <cellStyle name="Normal 74 3 2 2" xfId="20701" xr:uid="{0EDCF7F9-02C2-4D9D-81AB-E6E068C357E4}"/>
    <cellStyle name="Normal 74 3 2 2 2" xfId="35702" xr:uid="{F1F3284B-E908-4A83-9AF5-DD9D2E2DD879}"/>
    <cellStyle name="Normal 74 3 2 3" xfId="28005" xr:uid="{C16C2A14-C41B-409B-B40D-434B448F41CA}"/>
    <cellStyle name="Normal 74 3 3" xfId="20631" xr:uid="{E893AD91-C778-4441-8084-21D4B0B16E41}"/>
    <cellStyle name="Normal 74 3 3 2" xfId="35632" xr:uid="{0697167D-66E4-43EF-91F4-0AD3CB2F7DDE}"/>
    <cellStyle name="Normal 74 3 4" xfId="27935" xr:uid="{C70B3E5F-E4B3-4C80-A455-ECDADE4BCBB6}"/>
    <cellStyle name="Normal 75" xfId="16438" xr:uid="{00000000-0005-0000-0000-00000D3D0000}"/>
    <cellStyle name="Normal 75 2" xfId="16439" xr:uid="{00000000-0005-0000-0000-00000E3D0000}"/>
    <cellStyle name="Normal 75 2 2" xfId="27008" xr:uid="{132DACA9-7699-40E0-8761-5903AF491DA2}"/>
    <cellStyle name="Normal 75 2 2 2" xfId="41971" xr:uid="{F861AA49-BD48-4FD5-82CC-C7C37C599AE0}"/>
    <cellStyle name="Normal 75 2 3" xfId="34384" xr:uid="{AD4DED04-EDA8-4686-B098-DD5617E81030}"/>
    <cellStyle name="Normal 75 3" xfId="52" xr:uid="{00000000-0005-0000-0000-000038000000}"/>
    <cellStyle name="Normal 75 3 2" xfId="154" xr:uid="{00000000-0005-0000-0000-000038000000}"/>
    <cellStyle name="Normal 75 3 2 2" xfId="20698" xr:uid="{367E722B-62C6-4355-AE90-6E0C7E79705B}"/>
    <cellStyle name="Normal 75 3 2 2 2" xfId="35699" xr:uid="{B9E5186F-F688-41F7-AC35-E87EA104FD2E}"/>
    <cellStyle name="Normal 75 3 2 3" xfId="28002" xr:uid="{CFB7B218-5218-44BB-AC8D-F2F36C9EE22B}"/>
    <cellStyle name="Normal 75 3 3" xfId="20628" xr:uid="{5C7754B4-90E6-476B-AD0B-23CF465E43EF}"/>
    <cellStyle name="Normal 75 3 3 2" xfId="35629" xr:uid="{BE0404D0-884B-43F8-BEE5-E6D5A48C524A}"/>
    <cellStyle name="Normal 75 3 4" xfId="27932" xr:uid="{11DA7D5A-53C6-4544-BA0F-288A4D90580F}"/>
    <cellStyle name="Normal 76" xfId="16440" xr:uid="{00000000-0005-0000-0000-00000F3D0000}"/>
    <cellStyle name="Normal 76 2" xfId="16441" xr:uid="{00000000-0005-0000-0000-0000103D0000}"/>
    <cellStyle name="Normal 76 2 2" xfId="27009" xr:uid="{0EBE9B6D-D4F9-4D4D-B1BE-6E2D2182ADE9}"/>
    <cellStyle name="Normal 76 2 2 2" xfId="41972" xr:uid="{5FB61BA9-E3B6-4AEF-A003-DBB1DF8616AA}"/>
    <cellStyle name="Normal 76 2 3" xfId="34385" xr:uid="{4F37C798-2EDF-4F91-B0E8-F1068ADAD652}"/>
    <cellStyle name="Normal 76 3" xfId="54" xr:uid="{00000000-0005-0000-0000-000039000000}"/>
    <cellStyle name="Normal 76 3 2" xfId="156" xr:uid="{00000000-0005-0000-0000-000039000000}"/>
    <cellStyle name="Normal 76 3 2 2" xfId="20700" xr:uid="{2F404DEE-1A0A-45BC-BE73-2028651B1B9E}"/>
    <cellStyle name="Normal 76 3 2 2 2" xfId="35701" xr:uid="{CFB626F6-3F44-4826-85C0-661FEB16B9F0}"/>
    <cellStyle name="Normal 76 3 2 3" xfId="28004" xr:uid="{F63D46F0-38E7-473A-AABD-242B5D7AD02D}"/>
    <cellStyle name="Normal 76 3 3" xfId="20630" xr:uid="{827BF4A8-D1A7-4841-9560-1F5AD9858B7F}"/>
    <cellStyle name="Normal 76 3 3 2" xfId="35631" xr:uid="{39D15A32-D28D-4DA3-8D71-CCA0F068157C}"/>
    <cellStyle name="Normal 76 3 4" xfId="27934" xr:uid="{E3A4A4E4-1429-4A05-8414-A319D00AAABF}"/>
    <cellStyle name="Normal 77" xfId="16442" xr:uid="{00000000-0005-0000-0000-0000113D0000}"/>
    <cellStyle name="Normal 77 2" xfId="16443" xr:uid="{00000000-0005-0000-0000-0000123D0000}"/>
    <cellStyle name="Normal 77 2 2" xfId="27010" xr:uid="{B749B971-67C8-4BA8-9E52-08ED05988F19}"/>
    <cellStyle name="Normal 77 2 2 2" xfId="41973" xr:uid="{4761976C-3C32-4E41-875F-00164CD71765}"/>
    <cellStyle name="Normal 77 2 3" xfId="34386" xr:uid="{D4A17896-863D-4CCF-8E5E-BC8BC0FDD830}"/>
    <cellStyle name="Normal 77 3" xfId="53" xr:uid="{00000000-0005-0000-0000-00003A000000}"/>
    <cellStyle name="Normal 77 3 2" xfId="155" xr:uid="{00000000-0005-0000-0000-00003A000000}"/>
    <cellStyle name="Normal 77 3 2 2" xfId="20699" xr:uid="{AC27C797-9BDC-4F14-B9A0-B887BF07F7FB}"/>
    <cellStyle name="Normal 77 3 2 2 2" xfId="35700" xr:uid="{0AC15E41-B07D-46F8-A35C-0014835846C3}"/>
    <cellStyle name="Normal 77 3 2 3" xfId="28003" xr:uid="{9E607E30-A4FC-4645-8702-63BDE587D9C2}"/>
    <cellStyle name="Normal 77 3 3" xfId="20629" xr:uid="{7F434559-C37D-4B22-AC3E-81476DABD914}"/>
    <cellStyle name="Normal 77 3 3 2" xfId="35630" xr:uid="{5BAB5D19-FFF2-4146-BCBF-D25EDA46F478}"/>
    <cellStyle name="Normal 77 3 4" xfId="27933" xr:uid="{320F5499-2ECD-43E3-A723-ECC23CB6DE23}"/>
    <cellStyle name="Normal 78" xfId="16444" xr:uid="{00000000-0005-0000-0000-0000133D0000}"/>
    <cellStyle name="Normal 78 2" xfId="16445" xr:uid="{00000000-0005-0000-0000-0000143D0000}"/>
    <cellStyle name="Normal 78 2 2" xfId="16446" xr:uid="{00000000-0005-0000-0000-0000153D0000}"/>
    <cellStyle name="Normal 78 2 2 2" xfId="27012" xr:uid="{3D7A3B66-B718-4BB6-A7D5-7D5DA81D8208}"/>
    <cellStyle name="Normal 78 2 2 2 2" xfId="41975" xr:uid="{93071C98-D3A3-4365-8579-839E85EDEA5E}"/>
    <cellStyle name="Normal 78 2 2 3" xfId="34388" xr:uid="{71E80DAA-70E3-4A12-953E-65AD0A1F7537}"/>
    <cellStyle name="Normal 78 2 3" xfId="27011" xr:uid="{A5BA8DF7-E131-41BA-9F1E-4F047FF673E7}"/>
    <cellStyle name="Normal 78 2 3 2" xfId="41974" xr:uid="{31F84A44-A503-4869-8AF4-D4F32C8ED580}"/>
    <cellStyle name="Normal 78 2 4" xfId="34387" xr:uid="{ABC39042-567E-447F-BFEF-1899B070A589}"/>
    <cellStyle name="Normal 78 3" xfId="16447" xr:uid="{00000000-0005-0000-0000-0000163D0000}"/>
    <cellStyle name="Normal 78 3 2" xfId="27013" xr:uid="{11CFB61F-585F-4B93-A6C2-E6CC46D03339}"/>
    <cellStyle name="Normal 78 3 2 2" xfId="41976" xr:uid="{618A0FF1-2651-4D5F-9A11-893EC274EC18}"/>
    <cellStyle name="Normal 78 3 3" xfId="34389" xr:uid="{4632D1E9-9C64-4BE1-B328-6160797C566B}"/>
    <cellStyle name="Normal 79" xfId="16448" xr:uid="{00000000-0005-0000-0000-0000173D0000}"/>
    <cellStyle name="Normal 79 2" xfId="16449" xr:uid="{00000000-0005-0000-0000-0000183D0000}"/>
    <cellStyle name="Normal 79 2 2" xfId="16450" xr:uid="{00000000-0005-0000-0000-0000193D0000}"/>
    <cellStyle name="Normal 79 2 2 2" xfId="27015" xr:uid="{E9F2C804-854A-49AC-AEBA-28DD268D4D6C}"/>
    <cellStyle name="Normal 79 2 2 2 2" xfId="41978" xr:uid="{14F57F4C-2086-4984-B44A-39FAB93F9A2E}"/>
    <cellStyle name="Normal 79 2 2 3" xfId="34391" xr:uid="{68E3825C-11CA-4571-9618-B80F609017A8}"/>
    <cellStyle name="Normal 79 2 3" xfId="27014" xr:uid="{CE2BB5E1-34DF-4524-8424-36B3E1146CC5}"/>
    <cellStyle name="Normal 79 2 3 2" xfId="41977" xr:uid="{02CBCEE8-5669-457C-8B8D-E7F2912311B3}"/>
    <cellStyle name="Normal 79 2 4" xfId="34390" xr:uid="{6F2B74F8-B792-42C3-9A0A-ABA9F90B7196}"/>
    <cellStyle name="Normal 79 3" xfId="56" xr:uid="{00000000-0005-0000-0000-00003B000000}"/>
    <cellStyle name="Normal 79 3 2" xfId="158" xr:uid="{00000000-0005-0000-0000-00003B000000}"/>
    <cellStyle name="Normal 79 3 2 2" xfId="20702" xr:uid="{B44EB844-FC90-446A-9883-08BA6913F35F}"/>
    <cellStyle name="Normal 79 3 2 2 2" xfId="35703" xr:uid="{3EC70E99-9F6C-4A31-9C88-70FEE655B0B2}"/>
    <cellStyle name="Normal 79 3 2 3" xfId="28006" xr:uid="{DCD41163-39F0-474C-A486-45670538510E}"/>
    <cellStyle name="Normal 79 3 3" xfId="20632" xr:uid="{9108F162-F190-46DC-8565-7D4ED23FBD90}"/>
    <cellStyle name="Normal 79 3 3 2" xfId="35633" xr:uid="{68B4C905-B9FB-4895-81F6-0B493A2E2B72}"/>
    <cellStyle name="Normal 79 3 4" xfId="27936" xr:uid="{EE0A1F41-D798-42D4-8819-3415C8220F63}"/>
    <cellStyle name="Normal 8" xfId="2569" xr:uid="{00000000-0005-0000-0000-0000D0090000}"/>
    <cellStyle name="Normal 8 10" xfId="16451" xr:uid="{00000000-0005-0000-0000-00001C3D0000}"/>
    <cellStyle name="Normal 8 10 2" xfId="16452" xr:uid="{00000000-0005-0000-0000-00001D3D0000}"/>
    <cellStyle name="Normal 8 10 3" xfId="16453" xr:uid="{00000000-0005-0000-0000-00001E3D0000}"/>
    <cellStyle name="Normal 8 10 3 2" xfId="27016" xr:uid="{649ADCB4-3591-4AD2-A36F-1205268F9FAE}"/>
    <cellStyle name="Normal 8 10 3 2 2" xfId="41979" xr:uid="{4ACA8A61-0B95-4929-AD7E-482723A31984}"/>
    <cellStyle name="Normal 8 10 3 3" xfId="34392" xr:uid="{AF750FD3-9132-46F0-A614-788E3466D8C2}"/>
    <cellStyle name="Normal 8 10 4" xfId="16454" xr:uid="{00000000-0005-0000-0000-00001F3D0000}"/>
    <cellStyle name="Normal 8 11" xfId="16455" xr:uid="{00000000-0005-0000-0000-0000203D0000}"/>
    <cellStyle name="Normal 8 11 2" xfId="16456" xr:uid="{00000000-0005-0000-0000-0000213D0000}"/>
    <cellStyle name="Normal 8 11 2 2" xfId="16457" xr:uid="{00000000-0005-0000-0000-0000223D0000}"/>
    <cellStyle name="Normal 8 11 2 2 2" xfId="27018" xr:uid="{51D93CB4-1284-48F4-B625-3A5DC53B49A9}"/>
    <cellStyle name="Normal 8 11 2 2 2 2" xfId="41981" xr:uid="{AA981E16-79AC-4BDA-AFD5-F244CEBEE750}"/>
    <cellStyle name="Normal 8 11 2 2 3" xfId="34394" xr:uid="{059A5BAD-E544-445F-AD46-CDE52CBF167F}"/>
    <cellStyle name="Normal 8 11 3" xfId="16458" xr:uid="{00000000-0005-0000-0000-0000233D0000}"/>
    <cellStyle name="Normal 8 11 3 2" xfId="27019" xr:uid="{3B4969F1-523E-4C6B-A30A-4D1C6ECEE649}"/>
    <cellStyle name="Normal 8 11 3 2 2" xfId="41982" xr:uid="{601F64AB-2866-4029-90AC-ADAD7AE602F8}"/>
    <cellStyle name="Normal 8 11 3 3" xfId="34395" xr:uid="{DA253B06-BE34-404B-A431-5207AC851952}"/>
    <cellStyle name="Normal 8 11 4" xfId="27017" xr:uid="{8A4B721D-502C-44D4-ABAE-BBF72BA0F461}"/>
    <cellStyle name="Normal 8 11 4 2" xfId="41980" xr:uid="{FA6581DB-02A0-411B-ACBF-FE02652E2B10}"/>
    <cellStyle name="Normal 8 11 5" xfId="34393" xr:uid="{18832CF5-962D-45ED-A216-079292AD12F3}"/>
    <cellStyle name="Normal 8 12" xfId="16459" xr:uid="{00000000-0005-0000-0000-0000243D0000}"/>
    <cellStyle name="Normal 8 12 2" xfId="16460" xr:uid="{00000000-0005-0000-0000-0000253D0000}"/>
    <cellStyle name="Normal 8 12 2 2" xfId="27020" xr:uid="{7A3BD599-E436-4074-9271-B34D23EF0FD5}"/>
    <cellStyle name="Normal 8 12 2 2 2" xfId="41983" xr:uid="{352C9CB2-1EF3-481F-A659-0DBC0F565937}"/>
    <cellStyle name="Normal 8 12 2 3" xfId="34396" xr:uid="{32E0C2DE-A2C2-4A14-980E-B5F570B568BB}"/>
    <cellStyle name="Normal 8 13" xfId="16461" xr:uid="{00000000-0005-0000-0000-0000263D0000}"/>
    <cellStyle name="Normal 8 13 2" xfId="27021" xr:uid="{21B18B51-C090-462F-9584-97854BEB8B4C}"/>
    <cellStyle name="Normal 8 13 2 2" xfId="41984" xr:uid="{504890B0-2426-4344-9CB9-E044604778F8}"/>
    <cellStyle name="Normal 8 13 3" xfId="34397" xr:uid="{9016F536-D7E7-4492-83AF-327BE91CA13A}"/>
    <cellStyle name="Normal 8 14" xfId="16462" xr:uid="{00000000-0005-0000-0000-0000273D0000}"/>
    <cellStyle name="Normal 8 15" xfId="16463" xr:uid="{00000000-0005-0000-0000-0000283D0000}"/>
    <cellStyle name="Normal 8 16" xfId="5334" xr:uid="{00000000-0005-0000-0000-00001B3D0000}"/>
    <cellStyle name="Normal 8 2" xfId="2570" xr:uid="{00000000-0005-0000-0000-0000D1090000}"/>
    <cellStyle name="Normal 8 2 2" xfId="16464" xr:uid="{00000000-0005-0000-0000-00002A3D0000}"/>
    <cellStyle name="Normal 8 2 2 2" xfId="16465" xr:uid="{00000000-0005-0000-0000-00002B3D0000}"/>
    <cellStyle name="Normal 8 2 2 2 2" xfId="16466" xr:uid="{00000000-0005-0000-0000-00002C3D0000}"/>
    <cellStyle name="Normal 8 2 2 2 2 2" xfId="16467" xr:uid="{00000000-0005-0000-0000-00002D3D0000}"/>
    <cellStyle name="Normal 8 2 2 2 2 2 2" xfId="16468" xr:uid="{00000000-0005-0000-0000-00002E3D0000}"/>
    <cellStyle name="Normal 8 2 2 2 2 2 3" xfId="16469" xr:uid="{00000000-0005-0000-0000-00002F3D0000}"/>
    <cellStyle name="Normal 8 2 2 2 2 3" xfId="16470" xr:uid="{00000000-0005-0000-0000-0000303D0000}"/>
    <cellStyle name="Normal 8 2 2 2 2 4" xfId="16471" xr:uid="{00000000-0005-0000-0000-0000313D0000}"/>
    <cellStyle name="Normal 8 2 2 2 2 4 2" xfId="27022" xr:uid="{E414AA1C-D4C6-4531-A886-28713EE504E4}"/>
    <cellStyle name="Normal 8 2 2 2 2 4 2 2" xfId="41985" xr:uid="{B14F8F7B-B1F1-438B-B348-5522A320766B}"/>
    <cellStyle name="Normal 8 2 2 2 2 4 3" xfId="34398" xr:uid="{90962C09-C0AB-46E0-8307-52D3B5D63708}"/>
    <cellStyle name="Normal 8 2 2 2 2 5" xfId="16472" xr:uid="{00000000-0005-0000-0000-0000323D0000}"/>
    <cellStyle name="Normal 8 2 2 2 2 5 2" xfId="27023" xr:uid="{A8B83E50-5A22-4585-A552-34534E42D693}"/>
    <cellStyle name="Normal 8 2 2 2 2 5 2 2" xfId="41986" xr:uid="{9B9D5519-067D-4EDA-9BA0-D46E6F97AA6E}"/>
    <cellStyle name="Normal 8 2 2 2 2 5 3" xfId="34399" xr:uid="{902188AB-6DC6-4E4E-B7EC-C1D007802345}"/>
    <cellStyle name="Normal 8 2 2 2 2 6" xfId="16473" xr:uid="{00000000-0005-0000-0000-0000333D0000}"/>
    <cellStyle name="Normal 8 2 2 2 3" xfId="16474" xr:uid="{00000000-0005-0000-0000-0000343D0000}"/>
    <cellStyle name="Normal 8 2 2 2 3 2" xfId="16475" xr:uid="{00000000-0005-0000-0000-0000353D0000}"/>
    <cellStyle name="Normal 8 2 2 2 3 2 2" xfId="16476" xr:uid="{00000000-0005-0000-0000-0000363D0000}"/>
    <cellStyle name="Normal 8 2 2 2 3 2 3" xfId="16477" xr:uid="{00000000-0005-0000-0000-0000373D0000}"/>
    <cellStyle name="Normal 8 2 2 2 3 3" xfId="16478" xr:uid="{00000000-0005-0000-0000-0000383D0000}"/>
    <cellStyle name="Normal 8 2 2 2 3 3 2" xfId="16479" xr:uid="{00000000-0005-0000-0000-0000393D0000}"/>
    <cellStyle name="Normal 8 2 2 2 3 3 3" xfId="27024" xr:uid="{CEA93F23-5509-4828-8FD8-A8B60E3046E2}"/>
    <cellStyle name="Normal 8 2 2 2 3 3 3 2" xfId="41987" xr:uid="{3C90CD1C-FF6A-4A21-8516-659B8FD2B4E6}"/>
    <cellStyle name="Normal 8 2 2 2 3 3 4" xfId="34400" xr:uid="{15453915-C7C9-4E51-894C-D04155FC34F5}"/>
    <cellStyle name="Normal 8 2 2 2 3 4" xfId="16480" xr:uid="{00000000-0005-0000-0000-00003A3D0000}"/>
    <cellStyle name="Normal 8 2 2 2 4" xfId="16481" xr:uid="{00000000-0005-0000-0000-00003B3D0000}"/>
    <cellStyle name="Normal 8 2 2 2 4 2" xfId="16482" xr:uid="{00000000-0005-0000-0000-00003C3D0000}"/>
    <cellStyle name="Normal 8 2 2 2 4 3" xfId="16483" xr:uid="{00000000-0005-0000-0000-00003D3D0000}"/>
    <cellStyle name="Normal 8 2 2 2 5" xfId="16484" xr:uid="{00000000-0005-0000-0000-00003E3D0000}"/>
    <cellStyle name="Normal 8 2 2 2 6" xfId="16485" xr:uid="{00000000-0005-0000-0000-00003F3D0000}"/>
    <cellStyle name="Normal 8 2 2 2 6 2" xfId="27025" xr:uid="{A17C8782-6FF7-425A-9A91-99A418CBA0BB}"/>
    <cellStyle name="Normal 8 2 2 2 6 2 2" xfId="41988" xr:uid="{B2DEA751-7E68-490D-8D29-076FE573DE5F}"/>
    <cellStyle name="Normal 8 2 2 2 6 3" xfId="34401" xr:uid="{577B2D2E-3DFC-4B5F-8293-702784D34A2F}"/>
    <cellStyle name="Normal 8 2 2 2 7" xfId="16486" xr:uid="{00000000-0005-0000-0000-0000403D0000}"/>
    <cellStyle name="Normal 8 2 2 2 7 2" xfId="27026" xr:uid="{F785792C-952E-4793-AE3C-E0367A81A2C3}"/>
    <cellStyle name="Normal 8 2 2 2 7 2 2" xfId="41989" xr:uid="{99827236-A998-4AB4-9D38-7D0A15622463}"/>
    <cellStyle name="Normal 8 2 2 2 7 3" xfId="34402" xr:uid="{A3712E8D-9BA8-49C0-A933-C91A7ACEEF80}"/>
    <cellStyle name="Normal 8 2 2 2 8" xfId="16487" xr:uid="{00000000-0005-0000-0000-0000413D0000}"/>
    <cellStyle name="Normal 8 2 2 3" xfId="16488" xr:uid="{00000000-0005-0000-0000-0000423D0000}"/>
    <cellStyle name="Normal 8 2 2 3 2" xfId="16489" xr:uid="{00000000-0005-0000-0000-0000433D0000}"/>
    <cellStyle name="Normal 8 2 2 3 2 2" xfId="16490" xr:uid="{00000000-0005-0000-0000-0000443D0000}"/>
    <cellStyle name="Normal 8 2 2 3 2 3" xfId="16491" xr:uid="{00000000-0005-0000-0000-0000453D0000}"/>
    <cellStyle name="Normal 8 2 2 3 2 3 2" xfId="27027" xr:uid="{A32E0453-9802-4564-BD2B-0018C7B97793}"/>
    <cellStyle name="Normal 8 2 2 3 2 3 2 2" xfId="41990" xr:uid="{E559AC83-E03E-4935-9BCC-C460245D1947}"/>
    <cellStyle name="Normal 8 2 2 3 2 3 3" xfId="34403" xr:uid="{22236729-7A54-4B15-B798-C4FF1EA04E47}"/>
    <cellStyle name="Normal 8 2 2 3 2 4" xfId="16492" xr:uid="{00000000-0005-0000-0000-0000463D0000}"/>
    <cellStyle name="Normal 8 2 2 3 3" xfId="16493" xr:uid="{00000000-0005-0000-0000-0000473D0000}"/>
    <cellStyle name="Normal 8 2 2 3 4" xfId="16494" xr:uid="{00000000-0005-0000-0000-0000483D0000}"/>
    <cellStyle name="Normal 8 2 2 3 4 2" xfId="27028" xr:uid="{72595752-379A-46B4-BF35-85F0D661B27A}"/>
    <cellStyle name="Normal 8 2 2 3 4 2 2" xfId="41991" xr:uid="{0371F831-177E-4D58-8520-8324011B1CF2}"/>
    <cellStyle name="Normal 8 2 2 3 4 3" xfId="34404" xr:uid="{6DA38EAA-9CC6-4138-BE8F-3B54D3A7D816}"/>
    <cellStyle name="Normal 8 2 2 3 5" xfId="16495" xr:uid="{00000000-0005-0000-0000-0000493D0000}"/>
    <cellStyle name="Normal 8 2 2 3 5 2" xfId="27029" xr:uid="{D91B40B4-B988-4B5C-BC96-9E42752BE462}"/>
    <cellStyle name="Normal 8 2 2 3 5 2 2" xfId="41992" xr:uid="{139C477D-6E4D-4599-9733-8A92236567A0}"/>
    <cellStyle name="Normal 8 2 2 3 5 3" xfId="34405" xr:uid="{6C36F43B-608B-42B6-9E27-40A18E104E37}"/>
    <cellStyle name="Normal 8 2 2 3 6" xfId="16496" xr:uid="{00000000-0005-0000-0000-00004A3D0000}"/>
    <cellStyle name="Normal 8 2 2 4" xfId="16497" xr:uid="{00000000-0005-0000-0000-00004B3D0000}"/>
    <cellStyle name="Normal 8 2 2 4 2" xfId="16498" xr:uid="{00000000-0005-0000-0000-00004C3D0000}"/>
    <cellStyle name="Normal 8 2 2 4 2 2" xfId="16499" xr:uid="{00000000-0005-0000-0000-00004D3D0000}"/>
    <cellStyle name="Normal 8 2 2 4 2 3" xfId="16500" xr:uid="{00000000-0005-0000-0000-00004E3D0000}"/>
    <cellStyle name="Normal 8 2 2 4 3" xfId="16501" xr:uid="{00000000-0005-0000-0000-00004F3D0000}"/>
    <cellStyle name="Normal 8 2 2 4 3 2" xfId="16502" xr:uid="{00000000-0005-0000-0000-0000503D0000}"/>
    <cellStyle name="Normal 8 2 2 4 3 3" xfId="27030" xr:uid="{9928187A-7F66-4EE9-B3AC-4DD6D9D507CC}"/>
    <cellStyle name="Normal 8 2 2 4 3 3 2" xfId="41993" xr:uid="{0C999102-F91C-42A7-9CD3-B2AADBA945FE}"/>
    <cellStyle name="Normal 8 2 2 4 3 4" xfId="34406" xr:uid="{1611FB24-A73B-464D-9D31-DF0991438531}"/>
    <cellStyle name="Normal 8 2 2 4 4" xfId="16503" xr:uid="{00000000-0005-0000-0000-0000513D0000}"/>
    <cellStyle name="Normal 8 2 2 5" xfId="16504" xr:uid="{00000000-0005-0000-0000-0000523D0000}"/>
    <cellStyle name="Normal 8 2 2 5 2" xfId="16505" xr:uid="{00000000-0005-0000-0000-0000533D0000}"/>
    <cellStyle name="Normal 8 2 2 5 3" xfId="16506" xr:uid="{00000000-0005-0000-0000-0000543D0000}"/>
    <cellStyle name="Normal 8 2 2 6" xfId="16507" xr:uid="{00000000-0005-0000-0000-0000553D0000}"/>
    <cellStyle name="Normal 8 2 2 7" xfId="16508" xr:uid="{00000000-0005-0000-0000-0000563D0000}"/>
    <cellStyle name="Normal 8 2 2 7 2" xfId="27031" xr:uid="{04860440-61ED-4B84-8675-AF205471EA92}"/>
    <cellStyle name="Normal 8 2 2 7 2 2" xfId="41994" xr:uid="{0F468AD3-A994-41AC-A89E-16F4B0A6BE94}"/>
    <cellStyle name="Normal 8 2 2 7 3" xfId="34407" xr:uid="{D51058B2-F02C-4FE2-9B4E-C3DD412E2B40}"/>
    <cellStyle name="Normal 8 2 2 8" xfId="16509" xr:uid="{00000000-0005-0000-0000-0000573D0000}"/>
    <cellStyle name="Normal 8 2 2 9" xfId="16510" xr:uid="{00000000-0005-0000-0000-0000583D0000}"/>
    <cellStyle name="Normal 8 2 3" xfId="16511" xr:uid="{00000000-0005-0000-0000-0000593D0000}"/>
    <cellStyle name="Normal 8 2 3 2" xfId="16512" xr:uid="{00000000-0005-0000-0000-00005A3D0000}"/>
    <cellStyle name="Normal 8 2 3 2 2" xfId="16513" xr:uid="{00000000-0005-0000-0000-00005B3D0000}"/>
    <cellStyle name="Normal 8 2 3 2 2 2" xfId="16514" xr:uid="{00000000-0005-0000-0000-00005C3D0000}"/>
    <cellStyle name="Normal 8 2 3 2 2 3" xfId="16515" xr:uid="{00000000-0005-0000-0000-00005D3D0000}"/>
    <cellStyle name="Normal 8 2 3 2 2 3 2" xfId="27032" xr:uid="{C1FF955C-AF8A-4867-A7D9-D2A558A1C775}"/>
    <cellStyle name="Normal 8 2 3 2 2 3 2 2" xfId="41995" xr:uid="{A3F7E6F1-EAC1-4829-8739-CCC38EF3BD5C}"/>
    <cellStyle name="Normal 8 2 3 2 2 3 3" xfId="34408" xr:uid="{D2186B63-E5C6-4448-94E9-6EB5FB48059D}"/>
    <cellStyle name="Normal 8 2 3 2 2 4" xfId="16516" xr:uid="{00000000-0005-0000-0000-00005E3D0000}"/>
    <cellStyle name="Normal 8 2 3 2 3" xfId="16517" xr:uid="{00000000-0005-0000-0000-00005F3D0000}"/>
    <cellStyle name="Normal 8 2 3 2 4" xfId="16518" xr:uid="{00000000-0005-0000-0000-0000603D0000}"/>
    <cellStyle name="Normal 8 2 3 2 4 2" xfId="27033" xr:uid="{CF0C838A-26D7-4653-B1E4-2C42B1C33398}"/>
    <cellStyle name="Normal 8 2 3 2 4 2 2" xfId="41996" xr:uid="{9F19103A-4681-40DB-BA8F-6AF451E2C92E}"/>
    <cellStyle name="Normal 8 2 3 2 4 3" xfId="34409" xr:uid="{601487A5-18F1-495F-A098-E8FE0130E44E}"/>
    <cellStyle name="Normal 8 2 3 2 5" xfId="16519" xr:uid="{00000000-0005-0000-0000-0000613D0000}"/>
    <cellStyle name="Normal 8 2 3 2 5 2" xfId="27034" xr:uid="{EE58AFB6-3AA6-4E97-920E-202B9A19B861}"/>
    <cellStyle name="Normal 8 2 3 2 5 2 2" xfId="41997" xr:uid="{2EB6AE3A-2E3F-4B0B-9FAC-4B0FE8A495E4}"/>
    <cellStyle name="Normal 8 2 3 2 5 3" xfId="34410" xr:uid="{202AA6D4-4F1C-4134-9BA1-FC3190285792}"/>
    <cellStyle name="Normal 8 2 3 2 6" xfId="16520" xr:uid="{00000000-0005-0000-0000-0000623D0000}"/>
    <cellStyle name="Normal 8 2 3 3" xfId="16521" xr:uid="{00000000-0005-0000-0000-0000633D0000}"/>
    <cellStyle name="Normal 8 2 3 3 2" xfId="16522" xr:uid="{00000000-0005-0000-0000-0000643D0000}"/>
    <cellStyle name="Normal 8 2 3 3 2 2" xfId="16523" xr:uid="{00000000-0005-0000-0000-0000653D0000}"/>
    <cellStyle name="Normal 8 2 3 3 2 3" xfId="16524" xr:uid="{00000000-0005-0000-0000-0000663D0000}"/>
    <cellStyle name="Normal 8 2 3 3 3" xfId="16525" xr:uid="{00000000-0005-0000-0000-0000673D0000}"/>
    <cellStyle name="Normal 8 2 3 3 4" xfId="16526" xr:uid="{00000000-0005-0000-0000-0000683D0000}"/>
    <cellStyle name="Normal 8 2 3 3 4 2" xfId="27035" xr:uid="{0416567A-B87A-4582-BD7C-999A510CA87A}"/>
    <cellStyle name="Normal 8 2 3 3 4 2 2" xfId="41998" xr:uid="{E029BF36-B47D-4105-9A3D-6157F2B49D24}"/>
    <cellStyle name="Normal 8 2 3 3 4 3" xfId="34411" xr:uid="{D310354D-F14E-49C9-A25B-A01534AC4C8E}"/>
    <cellStyle name="Normal 8 2 3 3 5" xfId="16527" xr:uid="{00000000-0005-0000-0000-0000693D0000}"/>
    <cellStyle name="Normal 8 2 3 3 5 2" xfId="27036" xr:uid="{0D74DD73-A2DE-46DF-A959-569AC52C9292}"/>
    <cellStyle name="Normal 8 2 3 3 5 2 2" xfId="41999" xr:uid="{258CE1B7-AE0C-46E3-BA1C-78FD96878732}"/>
    <cellStyle name="Normal 8 2 3 3 5 3" xfId="34412" xr:uid="{E467D5AE-117B-4F42-B9F0-A9291E526049}"/>
    <cellStyle name="Normal 8 2 3 3 6" xfId="16528" xr:uid="{00000000-0005-0000-0000-00006A3D0000}"/>
    <cellStyle name="Normal 8 2 3 4" xfId="16529" xr:uid="{00000000-0005-0000-0000-00006B3D0000}"/>
    <cellStyle name="Normal 8 2 3 4 2" xfId="16530" xr:uid="{00000000-0005-0000-0000-00006C3D0000}"/>
    <cellStyle name="Normal 8 2 3 4 3" xfId="16531" xr:uid="{00000000-0005-0000-0000-00006D3D0000}"/>
    <cellStyle name="Normal 8 2 3 5" xfId="16532" xr:uid="{00000000-0005-0000-0000-00006E3D0000}"/>
    <cellStyle name="Normal 8 2 3 6" xfId="16533" xr:uid="{00000000-0005-0000-0000-00006F3D0000}"/>
    <cellStyle name="Normal 8 2 3 6 2" xfId="27037" xr:uid="{1BFE1B17-01A0-4789-828C-019833B971AD}"/>
    <cellStyle name="Normal 8 2 3 6 2 2" xfId="42000" xr:uid="{962D5853-6A6D-417C-814B-D503D2D8F6C9}"/>
    <cellStyle name="Normal 8 2 3 6 3" xfId="34413" xr:uid="{3D9648B3-F505-4A00-8282-14B3F7A7946D}"/>
    <cellStyle name="Normal 8 2 3 7" xfId="16534" xr:uid="{00000000-0005-0000-0000-0000703D0000}"/>
    <cellStyle name="Normal 8 2 3 7 2" xfId="27038" xr:uid="{18928050-6484-48DB-8318-201855F24EBB}"/>
    <cellStyle name="Normal 8 2 3 7 2 2" xfId="42001" xr:uid="{C06A0AD8-2CEA-4A83-83DE-CA15074F1957}"/>
    <cellStyle name="Normal 8 2 3 7 3" xfId="34414" xr:uid="{309B05DD-99BB-40A7-9B4F-56E543422152}"/>
    <cellStyle name="Normal 8 2 3 8" xfId="16535" xr:uid="{00000000-0005-0000-0000-0000713D0000}"/>
    <cellStyle name="Normal 8 2 4" xfId="16536" xr:uid="{00000000-0005-0000-0000-0000723D0000}"/>
    <cellStyle name="Normal 8 2 4 2" xfId="16537" xr:uid="{00000000-0005-0000-0000-0000733D0000}"/>
    <cellStyle name="Normal 8 2 4 2 2" xfId="16538" xr:uid="{00000000-0005-0000-0000-0000743D0000}"/>
    <cellStyle name="Normal 8 2 4 2 3" xfId="16539" xr:uid="{00000000-0005-0000-0000-0000753D0000}"/>
    <cellStyle name="Normal 8 2 4 2 3 2" xfId="27039" xr:uid="{6F386415-4231-4B6A-906F-433BA5FED58A}"/>
    <cellStyle name="Normal 8 2 4 2 3 2 2" xfId="42002" xr:uid="{1BD126AA-41DD-4182-A396-3B3620447523}"/>
    <cellStyle name="Normal 8 2 4 2 3 3" xfId="34415" xr:uid="{D6047912-E8E0-4F95-B1CC-2AB8630AAEAF}"/>
    <cellStyle name="Normal 8 2 4 2 4" xfId="16540" xr:uid="{00000000-0005-0000-0000-0000763D0000}"/>
    <cellStyle name="Normal 8 2 4 3" xfId="16541" xr:uid="{00000000-0005-0000-0000-0000773D0000}"/>
    <cellStyle name="Normal 8 2 4 4" xfId="16542" xr:uid="{00000000-0005-0000-0000-0000783D0000}"/>
    <cellStyle name="Normal 8 2 4 4 2" xfId="27040" xr:uid="{9A731F3E-10E8-4C07-B366-BCE9B8B91F32}"/>
    <cellStyle name="Normal 8 2 4 4 2 2" xfId="42003" xr:uid="{EC3F381B-25B1-49D0-870C-22A128095AEF}"/>
    <cellStyle name="Normal 8 2 4 4 3" xfId="34416" xr:uid="{B413F9AE-685C-4BA9-BA2D-09AA7070AE80}"/>
    <cellStyle name="Normal 8 2 4 5" xfId="16543" xr:uid="{00000000-0005-0000-0000-0000793D0000}"/>
    <cellStyle name="Normal 8 2 4 5 2" xfId="27041" xr:uid="{EF7374DB-24C6-460A-AE82-366F092541CF}"/>
    <cellStyle name="Normal 8 2 4 5 2 2" xfId="42004" xr:uid="{F5E3C319-E37D-4D08-B173-3957DBA3DB4D}"/>
    <cellStyle name="Normal 8 2 4 5 3" xfId="34417" xr:uid="{FB7E6BC8-7C3C-4FF9-B814-E66ECF5AC4C4}"/>
    <cellStyle name="Normal 8 2 4 6" xfId="16544" xr:uid="{00000000-0005-0000-0000-00007A3D0000}"/>
    <cellStyle name="Normal 8 2 5" xfId="16545" xr:uid="{00000000-0005-0000-0000-00007B3D0000}"/>
    <cellStyle name="Normal 8 2 5 2" xfId="16546" xr:uid="{00000000-0005-0000-0000-00007C3D0000}"/>
    <cellStyle name="Normal 8 2 5 2 2" xfId="16547" xr:uid="{00000000-0005-0000-0000-00007D3D0000}"/>
    <cellStyle name="Normal 8 2 5 2 3" xfId="16548" xr:uid="{00000000-0005-0000-0000-00007E3D0000}"/>
    <cellStyle name="Normal 8 2 5 3" xfId="16549" xr:uid="{00000000-0005-0000-0000-00007F3D0000}"/>
    <cellStyle name="Normal 8 2 5 3 2" xfId="16550" xr:uid="{00000000-0005-0000-0000-0000803D0000}"/>
    <cellStyle name="Normal 8 2 5 3 3" xfId="27042" xr:uid="{AD25494F-2128-45A8-921A-43881C557424}"/>
    <cellStyle name="Normal 8 2 5 3 3 2" xfId="42005" xr:uid="{9BC907A3-3B31-4E79-9D19-8B0CF0A20857}"/>
    <cellStyle name="Normal 8 2 5 3 4" xfId="34418" xr:uid="{388F3AE5-020B-42AF-B60A-08179D351ECB}"/>
    <cellStyle name="Normal 8 2 5 4" xfId="16551" xr:uid="{00000000-0005-0000-0000-0000813D0000}"/>
    <cellStyle name="Normal 8 2 6" xfId="16552" xr:uid="{00000000-0005-0000-0000-0000823D0000}"/>
    <cellStyle name="Normal 8 2 6 2" xfId="16553" xr:uid="{00000000-0005-0000-0000-0000833D0000}"/>
    <cellStyle name="Normal 8 2 6 3" xfId="16554" xr:uid="{00000000-0005-0000-0000-0000843D0000}"/>
    <cellStyle name="Normal 8 2 7" xfId="16555" xr:uid="{00000000-0005-0000-0000-0000853D0000}"/>
    <cellStyle name="Normal 8 2 7 2" xfId="16556" xr:uid="{00000000-0005-0000-0000-0000863D0000}"/>
    <cellStyle name="Normal 8 2 7 3" xfId="16557" xr:uid="{00000000-0005-0000-0000-0000873D0000}"/>
    <cellStyle name="Normal 8 2 7 4" xfId="27043" xr:uid="{7C2FC61F-0993-4AB9-B274-74BB50A8BD9D}"/>
    <cellStyle name="Normal 8 2 7 4 2" xfId="42006" xr:uid="{67E6756C-FB27-4395-A029-1653D754A86E}"/>
    <cellStyle name="Normal 8 2 7 5" xfId="34419" xr:uid="{D181E43C-99F1-45E5-A063-6825F8DE70EF}"/>
    <cellStyle name="Normal 8 2 8" xfId="16558" xr:uid="{00000000-0005-0000-0000-0000883D0000}"/>
    <cellStyle name="Normal 8 3" xfId="2571" xr:uid="{00000000-0005-0000-0000-0000D2090000}"/>
    <cellStyle name="Normal 8 3 2" xfId="16559" xr:uid="{00000000-0005-0000-0000-00008A3D0000}"/>
    <cellStyle name="Normal 8 3 2 2" xfId="16560" xr:uid="{00000000-0005-0000-0000-00008B3D0000}"/>
    <cellStyle name="Normal 8 3 2 2 2" xfId="16561" xr:uid="{00000000-0005-0000-0000-00008C3D0000}"/>
    <cellStyle name="Normal 8 3 2 2 2 2" xfId="16562" xr:uid="{00000000-0005-0000-0000-00008D3D0000}"/>
    <cellStyle name="Normal 8 3 2 2 2 3" xfId="16563" xr:uid="{00000000-0005-0000-0000-00008E3D0000}"/>
    <cellStyle name="Normal 8 3 2 2 3" xfId="16564" xr:uid="{00000000-0005-0000-0000-00008F3D0000}"/>
    <cellStyle name="Normal 8 3 2 2 4" xfId="16565" xr:uid="{00000000-0005-0000-0000-0000903D0000}"/>
    <cellStyle name="Normal 8 3 2 2 4 2" xfId="27044" xr:uid="{432B5066-0F56-432C-B9D8-68BB7BC9537E}"/>
    <cellStyle name="Normal 8 3 2 2 4 2 2" xfId="42007" xr:uid="{7CA70928-BE70-4403-A56B-CF3DD063ECE5}"/>
    <cellStyle name="Normal 8 3 2 2 4 3" xfId="34420" xr:uid="{8FE9D7B7-340F-451A-80A1-7A922194BD5D}"/>
    <cellStyle name="Normal 8 3 2 2 5" xfId="16566" xr:uid="{00000000-0005-0000-0000-0000913D0000}"/>
    <cellStyle name="Normal 8 3 2 2 5 2" xfId="27045" xr:uid="{5EE48830-1F8E-4068-9BEB-B06599D511F1}"/>
    <cellStyle name="Normal 8 3 2 2 5 2 2" xfId="42008" xr:uid="{F56B1EBF-9944-451A-9A85-EB00378FF8AA}"/>
    <cellStyle name="Normal 8 3 2 2 5 3" xfId="34421" xr:uid="{CACB7461-8364-4EA5-B763-AFAE135CECAA}"/>
    <cellStyle name="Normal 8 3 2 2 6" xfId="16567" xr:uid="{00000000-0005-0000-0000-0000923D0000}"/>
    <cellStyle name="Normal 8 3 2 3" xfId="16568" xr:uid="{00000000-0005-0000-0000-0000933D0000}"/>
    <cellStyle name="Normal 8 3 2 3 2" xfId="16569" xr:uid="{00000000-0005-0000-0000-0000943D0000}"/>
    <cellStyle name="Normal 8 3 2 3 2 2" xfId="16570" xr:uid="{00000000-0005-0000-0000-0000953D0000}"/>
    <cellStyle name="Normal 8 3 2 3 2 3" xfId="16571" xr:uid="{00000000-0005-0000-0000-0000963D0000}"/>
    <cellStyle name="Normal 8 3 2 3 3" xfId="16572" xr:uid="{00000000-0005-0000-0000-0000973D0000}"/>
    <cellStyle name="Normal 8 3 2 3 3 2" xfId="16573" xr:uid="{00000000-0005-0000-0000-0000983D0000}"/>
    <cellStyle name="Normal 8 3 2 3 3 3" xfId="27046" xr:uid="{B4EF53D8-8F99-4A2B-8989-25BE44FBEDED}"/>
    <cellStyle name="Normal 8 3 2 3 3 3 2" xfId="42009" xr:uid="{856CD933-E006-487D-8C73-76E7BD9A427B}"/>
    <cellStyle name="Normal 8 3 2 3 3 4" xfId="34422" xr:uid="{1C6D58CD-6FFE-41E1-91BF-104E3D240A97}"/>
    <cellStyle name="Normal 8 3 2 3 4" xfId="16574" xr:uid="{00000000-0005-0000-0000-0000993D0000}"/>
    <cellStyle name="Normal 8 3 2 4" xfId="16575" xr:uid="{00000000-0005-0000-0000-00009A3D0000}"/>
    <cellStyle name="Normal 8 3 2 4 2" xfId="16576" xr:uid="{00000000-0005-0000-0000-00009B3D0000}"/>
    <cellStyle name="Normal 8 3 2 4 3" xfId="16577" xr:uid="{00000000-0005-0000-0000-00009C3D0000}"/>
    <cellStyle name="Normal 8 3 2 5" xfId="16578" xr:uid="{00000000-0005-0000-0000-00009D3D0000}"/>
    <cellStyle name="Normal 8 3 2 6" xfId="16579" xr:uid="{00000000-0005-0000-0000-00009E3D0000}"/>
    <cellStyle name="Normal 8 3 2 6 2" xfId="27047" xr:uid="{F0571BE9-8E44-495B-BC43-EE1ADFBF7247}"/>
    <cellStyle name="Normal 8 3 2 6 2 2" xfId="42010" xr:uid="{E15B95BB-3C41-4896-A976-ABDE7CD999BC}"/>
    <cellStyle name="Normal 8 3 2 6 3" xfId="34423" xr:uid="{8DA9ED3A-4EFB-4446-AD1C-A46050BD3C0D}"/>
    <cellStyle name="Normal 8 3 2 7" xfId="16580" xr:uid="{00000000-0005-0000-0000-00009F3D0000}"/>
    <cellStyle name="Normal 8 3 2 7 2" xfId="27048" xr:uid="{79850C3E-F5C4-4BD6-8831-9F1D43EAE8DA}"/>
    <cellStyle name="Normal 8 3 2 7 2 2" xfId="42011" xr:uid="{C396EB44-21CE-4382-AE69-F312E791B77D}"/>
    <cellStyle name="Normal 8 3 2 7 3" xfId="34424" xr:uid="{E0158FEB-2ACD-4199-8747-BC116391E11B}"/>
    <cellStyle name="Normal 8 3 2 8" xfId="16581" xr:uid="{00000000-0005-0000-0000-0000A03D0000}"/>
    <cellStyle name="Normal 8 3 3" xfId="16582" xr:uid="{00000000-0005-0000-0000-0000A13D0000}"/>
    <cellStyle name="Normal 8 3 3 2" xfId="16583" xr:uid="{00000000-0005-0000-0000-0000A23D0000}"/>
    <cellStyle name="Normal 8 3 3 2 2" xfId="16584" xr:uid="{00000000-0005-0000-0000-0000A33D0000}"/>
    <cellStyle name="Normal 8 3 3 2 3" xfId="16585" xr:uid="{00000000-0005-0000-0000-0000A43D0000}"/>
    <cellStyle name="Normal 8 3 3 2 3 2" xfId="27049" xr:uid="{DF249B65-47AE-4EA8-8013-8C523B962EE3}"/>
    <cellStyle name="Normal 8 3 3 2 3 2 2" xfId="42012" xr:uid="{B78F30D8-FB61-4AEB-8DB5-89E12CC739DF}"/>
    <cellStyle name="Normal 8 3 3 2 3 3" xfId="34425" xr:uid="{5AED68D1-7CA1-4468-A75E-008BDAFD19BD}"/>
    <cellStyle name="Normal 8 3 3 2 4" xfId="16586" xr:uid="{00000000-0005-0000-0000-0000A53D0000}"/>
    <cellStyle name="Normal 8 3 3 3" xfId="16587" xr:uid="{00000000-0005-0000-0000-0000A63D0000}"/>
    <cellStyle name="Normal 8 3 3 4" xfId="16588" xr:uid="{00000000-0005-0000-0000-0000A73D0000}"/>
    <cellStyle name="Normal 8 3 3 4 2" xfId="27050" xr:uid="{ACB9B6DE-F0BB-477A-8273-003FE3E2603D}"/>
    <cellStyle name="Normal 8 3 3 4 2 2" xfId="42013" xr:uid="{922ACED2-8171-4334-8792-60464536779E}"/>
    <cellStyle name="Normal 8 3 3 4 3" xfId="34426" xr:uid="{5725C5A4-1DE6-49F1-B39D-DDC9B114B6FC}"/>
    <cellStyle name="Normal 8 3 3 5" xfId="16589" xr:uid="{00000000-0005-0000-0000-0000A83D0000}"/>
    <cellStyle name="Normal 8 3 3 5 2" xfId="27051" xr:uid="{83157D4D-349E-4390-9E96-06F24C5BAE7E}"/>
    <cellStyle name="Normal 8 3 3 5 2 2" xfId="42014" xr:uid="{3A20D9D5-61EA-453B-90BE-B08AD21C6E49}"/>
    <cellStyle name="Normal 8 3 3 5 3" xfId="34427" xr:uid="{5F04E80F-1B4B-42D2-A238-CE3E84BDA543}"/>
    <cellStyle name="Normal 8 3 3 6" xfId="16590" xr:uid="{00000000-0005-0000-0000-0000A93D0000}"/>
    <cellStyle name="Normal 8 3 4" xfId="16591" xr:uid="{00000000-0005-0000-0000-0000AA3D0000}"/>
    <cellStyle name="Normal 8 3 4 2" xfId="16592" xr:uid="{00000000-0005-0000-0000-0000AB3D0000}"/>
    <cellStyle name="Normal 8 3 4 2 2" xfId="16593" xr:uid="{00000000-0005-0000-0000-0000AC3D0000}"/>
    <cellStyle name="Normal 8 3 4 2 3" xfId="16594" xr:uid="{00000000-0005-0000-0000-0000AD3D0000}"/>
    <cellStyle name="Normal 8 3 4 2 3 2" xfId="27052" xr:uid="{EFDDD7E3-CD9C-4D0D-87B8-6FE4A1979FC7}"/>
    <cellStyle name="Normal 8 3 4 2 3 2 2" xfId="42015" xr:uid="{84A6C251-8EEC-413A-B2FD-FB5023448D51}"/>
    <cellStyle name="Normal 8 3 4 2 3 3" xfId="34428" xr:uid="{1E8D9CFA-F6E5-4572-9B6E-3EDB80737D18}"/>
    <cellStyle name="Normal 8 3 4 2 4" xfId="16595" xr:uid="{00000000-0005-0000-0000-0000AE3D0000}"/>
    <cellStyle name="Normal 8 3 4 3" xfId="16596" xr:uid="{00000000-0005-0000-0000-0000AF3D0000}"/>
    <cellStyle name="Normal 8 3 4 4" xfId="16597" xr:uid="{00000000-0005-0000-0000-0000B03D0000}"/>
    <cellStyle name="Normal 8 3 4 4 2" xfId="27053" xr:uid="{B4E50D30-B8D0-4448-B294-2FAA56955CF2}"/>
    <cellStyle name="Normal 8 3 4 4 2 2" xfId="42016" xr:uid="{BB47C58D-7479-4816-A518-54613F3708E5}"/>
    <cellStyle name="Normal 8 3 4 4 3" xfId="34429" xr:uid="{325AF982-E0C1-4345-964D-9B9D742B0B74}"/>
    <cellStyle name="Normal 8 3 4 5" xfId="16598" xr:uid="{00000000-0005-0000-0000-0000B13D0000}"/>
    <cellStyle name="Normal 8 3 4 5 2" xfId="27054" xr:uid="{296B656E-165B-412A-84A3-594CC41657C8}"/>
    <cellStyle name="Normal 8 3 4 5 2 2" xfId="42017" xr:uid="{5815BF8C-C712-4D27-9657-4E0D532815F4}"/>
    <cellStyle name="Normal 8 3 4 5 3" xfId="34430" xr:uid="{E78AF6F4-2A7F-44DF-89A1-BF9A1C11B5FA}"/>
    <cellStyle name="Normal 8 3 4 6" xfId="16599" xr:uid="{00000000-0005-0000-0000-0000B23D0000}"/>
    <cellStyle name="Normal 8 3 5" xfId="16600" xr:uid="{00000000-0005-0000-0000-0000B33D0000}"/>
    <cellStyle name="Normal 8 3 5 2" xfId="16601" xr:uid="{00000000-0005-0000-0000-0000B43D0000}"/>
    <cellStyle name="Normal 8 3 5 2 2" xfId="16602" xr:uid="{00000000-0005-0000-0000-0000B53D0000}"/>
    <cellStyle name="Normal 8 3 5 2 3" xfId="27055" xr:uid="{C39A5E12-426A-4AF4-BF45-2616AAE45700}"/>
    <cellStyle name="Normal 8 3 5 2 3 2" xfId="42018" xr:uid="{7664226E-254C-49B9-9A5B-ADC2634E4E9F}"/>
    <cellStyle name="Normal 8 3 5 2 4" xfId="34431" xr:uid="{634B4267-17F1-44DE-903A-2C13EFE7C017}"/>
    <cellStyle name="Normal 8 3 5 3" xfId="16603" xr:uid="{00000000-0005-0000-0000-0000B63D0000}"/>
    <cellStyle name="Normal 8 3 5 4" xfId="16604" xr:uid="{00000000-0005-0000-0000-0000B73D0000}"/>
    <cellStyle name="Normal 8 3 5 4 2" xfId="27056" xr:uid="{2E0AF526-851E-441F-8003-555D86498C48}"/>
    <cellStyle name="Normal 8 3 5 4 2 2" xfId="42019" xr:uid="{97FC60D5-1EA9-4496-B4F0-07D41829828B}"/>
    <cellStyle name="Normal 8 3 5 4 3" xfId="34432" xr:uid="{11BA728A-0403-4759-9A62-56A8109F82B0}"/>
    <cellStyle name="Normal 8 3 5 5" xfId="16605" xr:uid="{00000000-0005-0000-0000-0000B83D0000}"/>
    <cellStyle name="Normal 8 3 6" xfId="16606" xr:uid="{00000000-0005-0000-0000-0000B93D0000}"/>
    <cellStyle name="Normal 8 3 6 2" xfId="16607" xr:uid="{00000000-0005-0000-0000-0000BA3D0000}"/>
    <cellStyle name="Normal 8 3 6 3" xfId="27057" xr:uid="{83346545-CB39-43E1-A2FF-9368D24765FD}"/>
    <cellStyle name="Normal 8 3 6 3 2" xfId="42020" xr:uid="{8FC7CBCE-E0F9-4306-A372-23A57EF13985}"/>
    <cellStyle name="Normal 8 3 6 4" xfId="34433" xr:uid="{A33B3102-3E43-425D-9228-23F5F76DFA9A}"/>
    <cellStyle name="Normal 8 3 7" xfId="16608" xr:uid="{00000000-0005-0000-0000-0000BB3D0000}"/>
    <cellStyle name="Normal 8 3 8" xfId="5333" xr:uid="{00000000-0005-0000-0000-0000893D0000}"/>
    <cellStyle name="Normal 8 4" xfId="16609" xr:uid="{00000000-0005-0000-0000-0000BC3D0000}"/>
    <cellStyle name="Normal 8 4 2" xfId="16610" xr:uid="{00000000-0005-0000-0000-0000BD3D0000}"/>
    <cellStyle name="Normal 8 4 2 2" xfId="16611" xr:uid="{00000000-0005-0000-0000-0000BE3D0000}"/>
    <cellStyle name="Normal 8 4 2 3" xfId="16612" xr:uid="{00000000-0005-0000-0000-0000BF3D0000}"/>
    <cellStyle name="Normal 8 4 2 3 2" xfId="27058" xr:uid="{7625D62A-C511-4B79-84EF-D8B76328A390}"/>
    <cellStyle name="Normal 8 4 2 3 2 2" xfId="42021" xr:uid="{408E1F5D-A7B3-4F35-8F57-E6276F39F4FC}"/>
    <cellStyle name="Normal 8 4 2 3 3" xfId="34434" xr:uid="{331D4831-378C-4465-AAF2-20FF93335BA4}"/>
    <cellStyle name="Normal 8 4 2 4" xfId="16613" xr:uid="{00000000-0005-0000-0000-0000C03D0000}"/>
    <cellStyle name="Normal 8 4 2 4 2" xfId="27059" xr:uid="{C7BEEE76-B72C-42B4-B612-3642EE42914D}"/>
    <cellStyle name="Normal 8 4 2 4 2 2" xfId="42022" xr:uid="{77C3C858-4864-468A-B307-5FFD5886EA1F}"/>
    <cellStyle name="Normal 8 4 2 4 3" xfId="34435" xr:uid="{E38F2BC1-59AB-48B7-90EF-384C8DD28330}"/>
    <cellStyle name="Normal 8 4 2 5" xfId="16614" xr:uid="{00000000-0005-0000-0000-0000C13D0000}"/>
    <cellStyle name="Normal 8 4 3" xfId="16615" xr:uid="{00000000-0005-0000-0000-0000C23D0000}"/>
    <cellStyle name="Normal 8 4 3 2" xfId="16616" xr:uid="{00000000-0005-0000-0000-0000C33D0000}"/>
    <cellStyle name="Normal 8 4 3 2 2" xfId="16617" xr:uid="{00000000-0005-0000-0000-0000C43D0000}"/>
    <cellStyle name="Normal 8 4 3 2 3" xfId="16618" xr:uid="{00000000-0005-0000-0000-0000C53D0000}"/>
    <cellStyle name="Normal 8 4 3 2 3 2" xfId="27060" xr:uid="{05CC0690-94F5-4817-89FB-14F715DDDB3D}"/>
    <cellStyle name="Normal 8 4 3 2 3 2 2" xfId="42023" xr:uid="{C6AB0E82-DF1A-407E-8F47-D11FA9B4830A}"/>
    <cellStyle name="Normal 8 4 3 2 3 3" xfId="34436" xr:uid="{DCD98D7E-E83F-4FB2-A17E-1181E6311FFD}"/>
    <cellStyle name="Normal 8 4 3 2 4" xfId="16619" xr:uid="{00000000-0005-0000-0000-0000C63D0000}"/>
    <cellStyle name="Normal 8 4 3 3" xfId="16620" xr:uid="{00000000-0005-0000-0000-0000C73D0000}"/>
    <cellStyle name="Normal 8 4 3 4" xfId="16621" xr:uid="{00000000-0005-0000-0000-0000C83D0000}"/>
    <cellStyle name="Normal 8 4 3 4 2" xfId="27061" xr:uid="{8EA8B8B0-9ADC-4FC7-A261-FA02D5712AFA}"/>
    <cellStyle name="Normal 8 4 3 4 2 2" xfId="42024" xr:uid="{FDA9B743-9299-45E2-9A1D-B8F6AB5842B7}"/>
    <cellStyle name="Normal 8 4 3 4 3" xfId="34437" xr:uid="{D968DAE3-CC9A-4307-89D4-ED6428110AED}"/>
    <cellStyle name="Normal 8 4 3 5" xfId="16622" xr:uid="{00000000-0005-0000-0000-0000C93D0000}"/>
    <cellStyle name="Normal 8 4 3 5 2" xfId="27062" xr:uid="{387C42EE-7E33-430A-BE71-6F4B4C27BEDD}"/>
    <cellStyle name="Normal 8 4 3 5 2 2" xfId="42025" xr:uid="{B2AFD232-8B8B-4B8D-98B1-150538D326F4}"/>
    <cellStyle name="Normal 8 4 3 5 3" xfId="34438" xr:uid="{0291CEEB-E301-4689-8627-EE65D3B6C1A7}"/>
    <cellStyle name="Normal 8 4 3 6" xfId="16623" xr:uid="{00000000-0005-0000-0000-0000CA3D0000}"/>
    <cellStyle name="Normal 8 4 4" xfId="16624" xr:uid="{00000000-0005-0000-0000-0000CB3D0000}"/>
    <cellStyle name="Normal 8 4 4 2" xfId="16625" xr:uid="{00000000-0005-0000-0000-0000CC3D0000}"/>
    <cellStyle name="Normal 8 4 4 3" xfId="16626" xr:uid="{00000000-0005-0000-0000-0000CD3D0000}"/>
    <cellStyle name="Normal 8 4 4 3 2" xfId="27063" xr:uid="{33CFC6D4-B16B-4B17-8A87-8820D9A3C24F}"/>
    <cellStyle name="Normal 8 4 4 3 2 2" xfId="42026" xr:uid="{C04AA929-7520-4E83-9BC7-7C2E6AA9D955}"/>
    <cellStyle name="Normal 8 4 4 3 3" xfId="34439" xr:uid="{460F2E85-A474-4D1A-8DA6-53B972FCCC37}"/>
    <cellStyle name="Normal 8 4 4 4" xfId="16627" xr:uid="{00000000-0005-0000-0000-0000CE3D0000}"/>
    <cellStyle name="Normal 8 4 5" xfId="16628" xr:uid="{00000000-0005-0000-0000-0000CF3D0000}"/>
    <cellStyle name="Normal 8 4 5 2" xfId="16629" xr:uid="{00000000-0005-0000-0000-0000D03D0000}"/>
    <cellStyle name="Normal 8 4 5 3" xfId="16630" xr:uid="{00000000-0005-0000-0000-0000D13D0000}"/>
    <cellStyle name="Normal 8 4 5 4" xfId="27064" xr:uid="{4439B328-1949-462E-8CD3-2219DE689678}"/>
    <cellStyle name="Normal 8 4 5 4 2" xfId="42027" xr:uid="{F2F9D9B8-AD85-467A-AE7B-033651A801E2}"/>
    <cellStyle name="Normal 8 4 5 5" xfId="34440" xr:uid="{F8C06716-A884-4C81-8E47-AC3A82301BB6}"/>
    <cellStyle name="Normal 8 4 6" xfId="16631" xr:uid="{00000000-0005-0000-0000-0000D23D0000}"/>
    <cellStyle name="Normal 8 4 6 2" xfId="27065" xr:uid="{988B1BD8-3F11-4274-A42F-9E0A03201132}"/>
    <cellStyle name="Normal 8 4 6 2 2" xfId="42028" xr:uid="{08ECB9C6-D864-47C8-BF3D-B46055FE5EC6}"/>
    <cellStyle name="Normal 8 4 6 3" xfId="34441" xr:uid="{8FD95429-53E3-4CF2-BF93-4210372ACCC5}"/>
    <cellStyle name="Normal 8 4 7" xfId="16632" xr:uid="{00000000-0005-0000-0000-0000D33D0000}"/>
    <cellStyle name="Normal 8 5" xfId="16633" xr:uid="{00000000-0005-0000-0000-0000D43D0000}"/>
    <cellStyle name="Normal 8 5 2" xfId="16634" xr:uid="{00000000-0005-0000-0000-0000D53D0000}"/>
    <cellStyle name="Normal 8 5 2 2" xfId="16635" xr:uid="{00000000-0005-0000-0000-0000D63D0000}"/>
    <cellStyle name="Normal 8 5 2 2 2" xfId="16636" xr:uid="{00000000-0005-0000-0000-0000D73D0000}"/>
    <cellStyle name="Normal 8 5 2 2 2 2" xfId="16637" xr:uid="{00000000-0005-0000-0000-0000D83D0000}"/>
    <cellStyle name="Normal 8 5 2 2 2 3" xfId="16638" xr:uid="{00000000-0005-0000-0000-0000D93D0000}"/>
    <cellStyle name="Normal 8 5 2 2 3" xfId="16639" xr:uid="{00000000-0005-0000-0000-0000DA3D0000}"/>
    <cellStyle name="Normal 8 5 2 2 3 2" xfId="16640" xr:uid="{00000000-0005-0000-0000-0000DB3D0000}"/>
    <cellStyle name="Normal 8 5 2 2 3 3" xfId="27066" xr:uid="{E289E2D0-0675-44C3-8D20-AF1232E4B8F3}"/>
    <cellStyle name="Normal 8 5 2 2 3 3 2" xfId="42029" xr:uid="{641F745C-CB34-4064-8E93-E5746CD04176}"/>
    <cellStyle name="Normal 8 5 2 2 3 4" xfId="34442" xr:uid="{6A7841D7-499D-44DB-9E8B-7CD1BB7665D0}"/>
    <cellStyle name="Normal 8 5 2 2 4" xfId="16641" xr:uid="{00000000-0005-0000-0000-0000DC3D0000}"/>
    <cellStyle name="Normal 8 5 2 3" xfId="16642" xr:uid="{00000000-0005-0000-0000-0000DD3D0000}"/>
    <cellStyle name="Normal 8 5 2 3 2" xfId="16643" xr:uid="{00000000-0005-0000-0000-0000DE3D0000}"/>
    <cellStyle name="Normal 8 5 2 3 3" xfId="16644" xr:uid="{00000000-0005-0000-0000-0000DF3D0000}"/>
    <cellStyle name="Normal 8 5 2 4" xfId="16645" xr:uid="{00000000-0005-0000-0000-0000E03D0000}"/>
    <cellStyle name="Normal 8 5 2 4 2" xfId="16646" xr:uid="{00000000-0005-0000-0000-0000E13D0000}"/>
    <cellStyle name="Normal 8 5 2 4 3" xfId="27067" xr:uid="{9FFF15B8-8773-42ED-AE52-ADF41A6CA29D}"/>
    <cellStyle name="Normal 8 5 2 4 3 2" xfId="42030" xr:uid="{1089CBB8-BBA2-4531-823B-076A86D312F1}"/>
    <cellStyle name="Normal 8 5 2 4 4" xfId="34443" xr:uid="{3160DA06-106C-4C27-8810-5053606C658D}"/>
    <cellStyle name="Normal 8 5 2 5" xfId="16647" xr:uid="{00000000-0005-0000-0000-0000E23D0000}"/>
    <cellStyle name="Normal 8 5 3" xfId="16648" xr:uid="{00000000-0005-0000-0000-0000E33D0000}"/>
    <cellStyle name="Normal 8 5 3 2" xfId="16649" xr:uid="{00000000-0005-0000-0000-0000E43D0000}"/>
    <cellStyle name="Normal 8 5 3 2 2" xfId="16650" xr:uid="{00000000-0005-0000-0000-0000E53D0000}"/>
    <cellStyle name="Normal 8 5 3 2 3" xfId="16651" xr:uid="{00000000-0005-0000-0000-0000E63D0000}"/>
    <cellStyle name="Normal 8 5 3 3" xfId="16652" xr:uid="{00000000-0005-0000-0000-0000E73D0000}"/>
    <cellStyle name="Normal 8 5 3 3 2" xfId="16653" xr:uid="{00000000-0005-0000-0000-0000E83D0000}"/>
    <cellStyle name="Normal 8 5 3 3 3" xfId="27068" xr:uid="{A6CA8D4B-DC37-47D0-B75E-2167A5AE04DD}"/>
    <cellStyle name="Normal 8 5 3 3 3 2" xfId="42031" xr:uid="{21CE6CAA-8098-4E25-B7D8-5043010897F1}"/>
    <cellStyle name="Normal 8 5 3 3 4" xfId="34444" xr:uid="{A9CF0093-4C43-4DFD-AD28-F4CAB582725B}"/>
    <cellStyle name="Normal 8 5 3 4" xfId="16654" xr:uid="{00000000-0005-0000-0000-0000E93D0000}"/>
    <cellStyle name="Normal 8 5 4" xfId="16655" xr:uid="{00000000-0005-0000-0000-0000EA3D0000}"/>
    <cellStyle name="Normal 8 5 4 2" xfId="16656" xr:uid="{00000000-0005-0000-0000-0000EB3D0000}"/>
    <cellStyle name="Normal 8 5 5" xfId="16657" xr:uid="{00000000-0005-0000-0000-0000EC3D0000}"/>
    <cellStyle name="Normal 8 5 6" xfId="16658" xr:uid="{00000000-0005-0000-0000-0000ED3D0000}"/>
    <cellStyle name="Normal 8 5 7" xfId="16659" xr:uid="{00000000-0005-0000-0000-0000EE3D0000}"/>
    <cellStyle name="Normal 8 6" xfId="16660" xr:uid="{00000000-0005-0000-0000-0000EF3D0000}"/>
    <cellStyle name="Normal 8 6 2" xfId="16661" xr:uid="{00000000-0005-0000-0000-0000F03D0000}"/>
    <cellStyle name="Normal 8 6 2 2" xfId="16662" xr:uid="{00000000-0005-0000-0000-0000F13D0000}"/>
    <cellStyle name="Normal 8 6 2 3" xfId="16663" xr:uid="{00000000-0005-0000-0000-0000F23D0000}"/>
    <cellStyle name="Normal 8 6 2 3 2" xfId="27069" xr:uid="{38094461-798E-4FE4-8F4D-54FB7E49AF61}"/>
    <cellStyle name="Normal 8 6 2 3 2 2" xfId="42032" xr:uid="{170F7A55-8A43-47B6-ACA9-37CA06F2BEDB}"/>
    <cellStyle name="Normal 8 6 2 3 3" xfId="34445" xr:uid="{0E4C2F84-A4B1-4DB2-AB26-CF2F9AECEAE4}"/>
    <cellStyle name="Normal 8 6 2 4" xfId="16664" xr:uid="{00000000-0005-0000-0000-0000F33D0000}"/>
    <cellStyle name="Normal 8 6 3" xfId="16665" xr:uid="{00000000-0005-0000-0000-0000F43D0000}"/>
    <cellStyle name="Normal 8 6 4" xfId="16666" xr:uid="{00000000-0005-0000-0000-0000F53D0000}"/>
    <cellStyle name="Normal 8 6 4 2" xfId="27070" xr:uid="{124EB1FD-66BF-4FC3-8B90-25F3C6004370}"/>
    <cellStyle name="Normal 8 6 4 2 2" xfId="42033" xr:uid="{13C59738-96CA-4250-9931-75F47F30000C}"/>
    <cellStyle name="Normal 8 6 4 3" xfId="34446" xr:uid="{55117A57-CD05-496B-912C-D9CAF4F1CB87}"/>
    <cellStyle name="Normal 8 6 5" xfId="16667" xr:uid="{00000000-0005-0000-0000-0000F63D0000}"/>
    <cellStyle name="Normal 8 6 5 2" xfId="27071" xr:uid="{52B28E3B-3E1D-4194-8959-ED9FD51783E2}"/>
    <cellStyle name="Normal 8 6 5 2 2" xfId="42034" xr:uid="{7E12ECAE-9395-45A6-9151-6CB393532E08}"/>
    <cellStyle name="Normal 8 6 5 3" xfId="34447" xr:uid="{8F580E82-629B-4CAC-9BAB-4B002B5A3A86}"/>
    <cellStyle name="Normal 8 6 6" xfId="16668" xr:uid="{00000000-0005-0000-0000-0000F73D0000}"/>
    <cellStyle name="Normal 8 7" xfId="16669" xr:uid="{00000000-0005-0000-0000-0000F83D0000}"/>
    <cellStyle name="Normal 8 7 2" xfId="16670" xr:uid="{00000000-0005-0000-0000-0000F93D0000}"/>
    <cellStyle name="Normal 8 7 2 2" xfId="16671" xr:uid="{00000000-0005-0000-0000-0000FA3D0000}"/>
    <cellStyle name="Normal 8 7 2 3" xfId="16672" xr:uid="{00000000-0005-0000-0000-0000FB3D0000}"/>
    <cellStyle name="Normal 8 7 2 3 2" xfId="27072" xr:uid="{5ABE0B62-B7A3-4A0A-8CBD-ECA7D5A5D470}"/>
    <cellStyle name="Normal 8 7 2 3 2 2" xfId="42035" xr:uid="{4EDD1ED2-6EBD-4141-8119-9E0182AA6C15}"/>
    <cellStyle name="Normal 8 7 2 3 3" xfId="34448" xr:uid="{DCE2F897-8E19-4FFD-8B75-9F5B1C293509}"/>
    <cellStyle name="Normal 8 7 2 4" xfId="16673" xr:uid="{00000000-0005-0000-0000-0000FC3D0000}"/>
    <cellStyle name="Normal 8 7 3" xfId="16674" xr:uid="{00000000-0005-0000-0000-0000FD3D0000}"/>
    <cellStyle name="Normal 8 7 4" xfId="16675" xr:uid="{00000000-0005-0000-0000-0000FE3D0000}"/>
    <cellStyle name="Normal 8 7 4 2" xfId="27073" xr:uid="{D54B9E30-DAC4-4E13-8C2F-D7431C100B96}"/>
    <cellStyle name="Normal 8 7 4 2 2" xfId="42036" xr:uid="{A5B44AA6-CC53-473B-B7EB-DC054F578AA5}"/>
    <cellStyle name="Normal 8 7 4 3" xfId="34449" xr:uid="{5E1237A1-EDD9-4174-8811-AD0D53EE3300}"/>
    <cellStyle name="Normal 8 7 5" xfId="16676" xr:uid="{00000000-0005-0000-0000-0000FF3D0000}"/>
    <cellStyle name="Normal 8 7 5 2" xfId="27074" xr:uid="{451C7B0C-75B4-4A86-B483-B66EC3F0258C}"/>
    <cellStyle name="Normal 8 7 5 2 2" xfId="42037" xr:uid="{19D86796-7320-4A68-ABFA-38F76AAAB08E}"/>
    <cellStyle name="Normal 8 7 5 3" xfId="34450" xr:uid="{AEB1671C-D81F-40B6-892D-9B0D3D566134}"/>
    <cellStyle name="Normal 8 7 6" xfId="16677" xr:uid="{00000000-0005-0000-0000-0000003E0000}"/>
    <cellStyle name="Normal 8 8" xfId="16678" xr:uid="{00000000-0005-0000-0000-0000013E0000}"/>
    <cellStyle name="Normal 8 8 2" xfId="16679" xr:uid="{00000000-0005-0000-0000-0000023E0000}"/>
    <cellStyle name="Normal 8 8 2 2" xfId="16680" xr:uid="{00000000-0005-0000-0000-0000033E0000}"/>
    <cellStyle name="Normal 8 8 2 3" xfId="16681" xr:uid="{00000000-0005-0000-0000-0000043E0000}"/>
    <cellStyle name="Normal 8 8 2 3 2" xfId="27075" xr:uid="{7003815C-C077-4A6B-B261-6982ED12EA5F}"/>
    <cellStyle name="Normal 8 8 2 3 2 2" xfId="42038" xr:uid="{25162710-F2F9-4A33-98C1-2B4744305700}"/>
    <cellStyle name="Normal 8 8 2 3 3" xfId="34451" xr:uid="{DBFBE546-BF64-48FB-96F3-9CF21F64287E}"/>
    <cellStyle name="Normal 8 8 2 4" xfId="16682" xr:uid="{00000000-0005-0000-0000-0000053E0000}"/>
    <cellStyle name="Normal 8 8 3" xfId="16683" xr:uid="{00000000-0005-0000-0000-0000063E0000}"/>
    <cellStyle name="Normal 8 8 4" xfId="16684" xr:uid="{00000000-0005-0000-0000-0000073E0000}"/>
    <cellStyle name="Normal 8 8 4 2" xfId="27076" xr:uid="{B52065EF-7CB4-48C7-9579-AE3964B83FAA}"/>
    <cellStyle name="Normal 8 8 4 2 2" xfId="42039" xr:uid="{501A1307-2A38-4A92-A3BD-B66AC6F15291}"/>
    <cellStyle name="Normal 8 8 4 3" xfId="34452" xr:uid="{60A4B4A1-36AE-41DD-8A8F-97E2D09844A1}"/>
    <cellStyle name="Normal 8 8 5" xfId="16685" xr:uid="{00000000-0005-0000-0000-0000083E0000}"/>
    <cellStyle name="Normal 8 8 5 2" xfId="27077" xr:uid="{462289AE-2E3C-4288-A966-66C4359C2636}"/>
    <cellStyle name="Normal 8 8 5 2 2" xfId="42040" xr:uid="{5AA589B4-CF9C-404E-B837-A1973E543900}"/>
    <cellStyle name="Normal 8 8 5 3" xfId="34453" xr:uid="{B8905EDF-EFD6-4AD5-B8F8-6A43A094AE36}"/>
    <cellStyle name="Normal 8 8 6" xfId="16686" xr:uid="{00000000-0005-0000-0000-0000093E0000}"/>
    <cellStyle name="Normal 8 9" xfId="16687" xr:uid="{00000000-0005-0000-0000-00000A3E0000}"/>
    <cellStyle name="Normal 8 9 2" xfId="16688" xr:uid="{00000000-0005-0000-0000-00000B3E0000}"/>
    <cellStyle name="Normal 8 9 3" xfId="16689" xr:uid="{00000000-0005-0000-0000-00000C3E0000}"/>
    <cellStyle name="Normal 8_App b.3 Unspent_" xfId="2572" xr:uid="{00000000-0005-0000-0000-0000D3090000}"/>
    <cellStyle name="Normal 80" xfId="16690" xr:uid="{00000000-0005-0000-0000-00000D3E0000}"/>
    <cellStyle name="Normal 80 2" xfId="16691" xr:uid="{00000000-0005-0000-0000-00000E3E0000}"/>
    <cellStyle name="Normal 80 2 2" xfId="16692" xr:uid="{00000000-0005-0000-0000-00000F3E0000}"/>
    <cellStyle name="Normal 80 2 2 2" xfId="27079" xr:uid="{70121360-2D28-4D08-901A-8E004C45BDC6}"/>
    <cellStyle name="Normal 80 2 2 2 2" xfId="42042" xr:uid="{27E187A9-E756-439C-8418-62F94171ACB1}"/>
    <cellStyle name="Normal 80 2 2 3" xfId="34455" xr:uid="{DCC6154F-5B1C-44D3-91A5-FCF34549558F}"/>
    <cellStyle name="Normal 80 2 3" xfId="27078" xr:uid="{1EA7115D-E33A-4A3A-A1C6-CA534657435F}"/>
    <cellStyle name="Normal 80 2 3 2" xfId="42041" xr:uid="{AE80A976-46C5-4DAE-96D7-31C7D4A1D9FC}"/>
    <cellStyle name="Normal 80 2 4" xfId="34454" xr:uid="{4D13862D-6109-46F4-9764-4F0E454BCA5E}"/>
    <cellStyle name="Normal 80 3" xfId="16693" xr:uid="{00000000-0005-0000-0000-0000103E0000}"/>
    <cellStyle name="Normal 80 3 2" xfId="27080" xr:uid="{74684A15-BD96-421D-AE9D-5ECAFC4058E1}"/>
    <cellStyle name="Normal 80 3 2 2" xfId="42043" xr:uid="{718837BE-9677-4C1C-9BB9-E4E808B44761}"/>
    <cellStyle name="Normal 80 3 3" xfId="34456" xr:uid="{8747A916-F75C-4079-A59A-2B4C7198B78E}"/>
    <cellStyle name="Normal 81" xfId="16694" xr:uid="{00000000-0005-0000-0000-0000113E0000}"/>
    <cellStyle name="Normal 81 2" xfId="16695" xr:uid="{00000000-0005-0000-0000-0000123E0000}"/>
    <cellStyle name="Normal 81 2 2" xfId="16696" xr:uid="{00000000-0005-0000-0000-0000133E0000}"/>
    <cellStyle name="Normal 81 2 2 2" xfId="27082" xr:uid="{9643B218-3EF4-445B-9008-7B18DCFE85E2}"/>
    <cellStyle name="Normal 81 2 2 2 2" xfId="42045" xr:uid="{E6E747AE-0C68-40F5-8D7D-674ADEC6271E}"/>
    <cellStyle name="Normal 81 2 2 3" xfId="34458" xr:uid="{47F62D1F-CDA5-4974-8A41-38852F189042}"/>
    <cellStyle name="Normal 81 2 3" xfId="27081" xr:uid="{373E4F03-032A-4AFD-988C-0A67411FAD50}"/>
    <cellStyle name="Normal 81 2 3 2" xfId="42044" xr:uid="{573D0AAD-5C7C-4347-8F8A-7624824BED85}"/>
    <cellStyle name="Normal 81 2 4" xfId="34457" xr:uid="{D79BF36D-7F9E-461E-B057-7F6F7B07FC58}"/>
    <cellStyle name="Normal 81 3" xfId="16697" xr:uid="{00000000-0005-0000-0000-0000143E0000}"/>
    <cellStyle name="Normal 81 3 2" xfId="27083" xr:uid="{17A94AF8-0B54-46BF-8D42-979D7D6CDFA4}"/>
    <cellStyle name="Normal 81 3 2 2" xfId="42046" xr:uid="{C328A55A-6142-42C2-9C0C-C8B8BBAEC9D5}"/>
    <cellStyle name="Normal 81 3 3" xfId="34459" xr:uid="{478F8657-0EAC-4392-87D8-3802B2EE7F87}"/>
    <cellStyle name="Normal 82" xfId="16698" xr:uid="{00000000-0005-0000-0000-0000153E0000}"/>
    <cellStyle name="Normal 82 2" xfId="16699" xr:uid="{00000000-0005-0000-0000-0000163E0000}"/>
    <cellStyle name="Normal 82 2 2" xfId="16700" xr:uid="{00000000-0005-0000-0000-0000173E0000}"/>
    <cellStyle name="Normal 82 2 2 2" xfId="27085" xr:uid="{7E6F5EEC-C9BB-4A9E-A27A-8C85EE626A5C}"/>
    <cellStyle name="Normal 82 2 2 2 2" xfId="42048" xr:uid="{6589B621-F1C8-4FD0-A9DC-77B0B18710A1}"/>
    <cellStyle name="Normal 82 2 2 3" xfId="34461" xr:uid="{6FD3DDB5-6FFB-402C-8B0B-74F6395B4ABE}"/>
    <cellStyle name="Normal 82 2 3" xfId="27084" xr:uid="{9E8917C8-A766-4C31-850E-5DFCA62A2976}"/>
    <cellStyle name="Normal 82 2 3 2" xfId="42047" xr:uid="{B0CDA7D1-FE31-4023-9F2A-C4543773C094}"/>
    <cellStyle name="Normal 82 2 4" xfId="34460" xr:uid="{5F043484-B764-4D40-A93D-365C657633E9}"/>
    <cellStyle name="Normal 82 3" xfId="16701" xr:uid="{00000000-0005-0000-0000-0000183E0000}"/>
    <cellStyle name="Normal 82 3 2" xfId="27086" xr:uid="{CC208BEA-BEB4-4747-BB34-86750F65910D}"/>
    <cellStyle name="Normal 82 3 2 2" xfId="42049" xr:uid="{0C0404B7-4CA4-4A06-A1EB-917419B281D7}"/>
    <cellStyle name="Normal 82 3 3" xfId="34462" xr:uid="{CFFD77B0-B98E-40B8-843E-47A0995CC0AF}"/>
    <cellStyle name="Normal 83" xfId="16702" xr:uid="{00000000-0005-0000-0000-0000193E0000}"/>
    <cellStyle name="Normal 83 2" xfId="16703" xr:uid="{00000000-0005-0000-0000-00001A3E0000}"/>
    <cellStyle name="Normal 83 2 2" xfId="16704" xr:uid="{00000000-0005-0000-0000-00001B3E0000}"/>
    <cellStyle name="Normal 83 2 2 2" xfId="27088" xr:uid="{1F03A27F-B2F1-423A-9A4C-628FDD8371EE}"/>
    <cellStyle name="Normal 83 2 2 2 2" xfId="42051" xr:uid="{12865284-2455-43C9-BCF5-964E57B623C8}"/>
    <cellStyle name="Normal 83 2 2 3" xfId="34464" xr:uid="{6A926B5B-7DA5-4092-9834-AFA9E2A098BC}"/>
    <cellStyle name="Normal 83 2 3" xfId="27087" xr:uid="{47259242-0C84-4550-A0BB-C2FE4867464E}"/>
    <cellStyle name="Normal 83 2 3 2" xfId="42050" xr:uid="{19224555-B9D2-420C-BBBF-CE35E42B72C0}"/>
    <cellStyle name="Normal 83 2 4" xfId="34463" xr:uid="{0956FF54-F584-4560-B6D3-7470774006B0}"/>
    <cellStyle name="Normal 83 3" xfId="16705" xr:uid="{00000000-0005-0000-0000-00001C3E0000}"/>
    <cellStyle name="Normal 83 3 2" xfId="27089" xr:uid="{4BE5E991-BCD5-4C94-AE7D-78A07F86D4AA}"/>
    <cellStyle name="Normal 83 3 2 2" xfId="42052" xr:uid="{76C30C95-5D48-472E-88CC-86BC640EB21C}"/>
    <cellStyle name="Normal 83 3 3" xfId="34465" xr:uid="{3D457E3D-1E6B-47F9-B903-D174F20FAB1B}"/>
    <cellStyle name="Normal 84" xfId="16706" xr:uid="{00000000-0005-0000-0000-00001D3E0000}"/>
    <cellStyle name="Normal 84 2" xfId="16707" xr:uid="{00000000-0005-0000-0000-00001E3E0000}"/>
    <cellStyle name="Normal 84 2 2" xfId="16708" xr:uid="{00000000-0005-0000-0000-00001F3E0000}"/>
    <cellStyle name="Normal 84 2 2 2" xfId="27091" xr:uid="{BEF9BAA6-9BCD-4D87-B0FF-D05379A58162}"/>
    <cellStyle name="Normal 84 2 2 2 2" xfId="42054" xr:uid="{C8D5DEAC-7F24-47A2-BD2F-6EC58DBC3BC7}"/>
    <cellStyle name="Normal 84 2 2 3" xfId="34467" xr:uid="{67AC1DF5-7E39-4AF6-8B68-DBA076179E69}"/>
    <cellStyle name="Normal 84 2 3" xfId="27090" xr:uid="{B832018E-8CA8-46A1-B3B8-D6BBEC43BC98}"/>
    <cellStyle name="Normal 84 2 3 2" xfId="42053" xr:uid="{82754B21-388E-4533-9A40-918C7E2D8E2B}"/>
    <cellStyle name="Normal 84 2 4" xfId="34466" xr:uid="{5EA38E0F-3F04-4426-8580-1C9D035964D9}"/>
    <cellStyle name="Normal 84 3" xfId="16709" xr:uid="{00000000-0005-0000-0000-0000203E0000}"/>
    <cellStyle name="Normal 84 3 2" xfId="27092" xr:uid="{98DC98DC-C9A1-4DB5-8290-B5B0E55089AA}"/>
    <cellStyle name="Normal 84 3 2 2" xfId="42055" xr:uid="{61750CD7-74CE-4582-8E7E-D8C4F8F29F19}"/>
    <cellStyle name="Normal 84 3 3" xfId="34468" xr:uid="{F1A15C25-D592-4CDB-A528-503223C5B46C}"/>
    <cellStyle name="Normal 85" xfId="16710" xr:uid="{00000000-0005-0000-0000-0000213E0000}"/>
    <cellStyle name="Normal 85 2" xfId="16711" xr:uid="{00000000-0005-0000-0000-0000223E0000}"/>
    <cellStyle name="Normal 85 2 2" xfId="16712" xr:uid="{00000000-0005-0000-0000-0000233E0000}"/>
    <cellStyle name="Normal 85 2 2 2" xfId="27094" xr:uid="{F0F929DD-CE84-4B42-A26E-2953E7817F49}"/>
    <cellStyle name="Normal 85 2 2 2 2" xfId="42057" xr:uid="{AE7ED623-E2E6-4AE2-A2C7-B6A2F09026EF}"/>
    <cellStyle name="Normal 85 2 2 3" xfId="34470" xr:uid="{CC9764FB-2914-4EDF-9687-C0258829BE57}"/>
    <cellStyle name="Normal 85 2 3" xfId="27093" xr:uid="{AFF03F5E-51FF-435B-902D-E6A81A0E4E59}"/>
    <cellStyle name="Normal 85 2 3 2" xfId="42056" xr:uid="{2A141416-920D-450A-A4D8-804AEC2B45F3}"/>
    <cellStyle name="Normal 85 2 4" xfId="34469" xr:uid="{F370E929-4C0D-4161-9448-E35207C7968C}"/>
    <cellStyle name="Normal 85 3" xfId="16713" xr:uid="{00000000-0005-0000-0000-0000243E0000}"/>
    <cellStyle name="Normal 85 3 2" xfId="27095" xr:uid="{73C96DAF-263E-4143-82C3-81E45A8E59BF}"/>
    <cellStyle name="Normal 85 3 2 2" xfId="42058" xr:uid="{1A5686AD-6CE1-4EAA-BE1C-F14F54D4B6E4}"/>
    <cellStyle name="Normal 85 3 3" xfId="34471" xr:uid="{9ED9E4B4-31E0-4468-9F62-FA4FC1BBA844}"/>
    <cellStyle name="Normal 86" xfId="16714" xr:uid="{00000000-0005-0000-0000-0000253E0000}"/>
    <cellStyle name="Normal 86 2" xfId="16715" xr:uid="{00000000-0005-0000-0000-0000263E0000}"/>
    <cellStyle name="Normal 86 2 2" xfId="27096" xr:uid="{C34B87CB-AE1E-4AF1-B1D4-7546FC84B051}"/>
    <cellStyle name="Normal 86 2 2 2" xfId="42059" xr:uid="{5A19E08F-8F2E-4CFC-AFB9-A4895A0AB8CB}"/>
    <cellStyle name="Normal 86 2 3" xfId="34472" xr:uid="{89F291F9-CA78-46BA-8694-8D03BAB051F0}"/>
    <cellStyle name="Normal 87" xfId="16716" xr:uid="{00000000-0005-0000-0000-0000273E0000}"/>
    <cellStyle name="Normal 87 2" xfId="16717" xr:uid="{00000000-0005-0000-0000-0000283E0000}"/>
    <cellStyle name="Normal 87 2 2" xfId="27097" xr:uid="{77744B29-DBD9-4657-97F9-8F3C11B39DA9}"/>
    <cellStyle name="Normal 87 2 2 2" xfId="42060" xr:uid="{C7886CFB-5E05-4926-87CC-9FA8545B3E31}"/>
    <cellStyle name="Normal 87 2 3" xfId="34473" xr:uid="{F557B92C-E6F3-4618-9E76-987F4C9B4A43}"/>
    <cellStyle name="Normal 87 4" xfId="20559" xr:uid="{965650D4-4923-47E5-8D8B-7FB6C83294BB}"/>
    <cellStyle name="Normal 88" xfId="16718" xr:uid="{00000000-0005-0000-0000-0000293E0000}"/>
    <cellStyle name="Normal 88 2" xfId="16719" xr:uid="{00000000-0005-0000-0000-00002A3E0000}"/>
    <cellStyle name="Normal 88 2 2" xfId="27098" xr:uid="{A5CC81DC-65A9-4A4C-B6F1-FC50EF172303}"/>
    <cellStyle name="Normal 88 2 2 2" xfId="42061" xr:uid="{8C0E8B8F-B9A4-4FAC-ADBA-5305069B93B4}"/>
    <cellStyle name="Normal 88 2 3" xfId="34474" xr:uid="{D1A4F562-0A36-46F1-BF49-E6399F7916BF}"/>
    <cellStyle name="Normal 89" xfId="16720" xr:uid="{00000000-0005-0000-0000-00002B3E0000}"/>
    <cellStyle name="Normal 89 2" xfId="16721" xr:uid="{00000000-0005-0000-0000-00002C3E0000}"/>
    <cellStyle name="Normal 89 2 2" xfId="27099" xr:uid="{A40C3C3B-B33C-480D-9496-F37232B6FB95}"/>
    <cellStyle name="Normal 89 2 2 2" xfId="42062" xr:uid="{F30B5166-EEB0-4819-A71D-7CB4BF82045A}"/>
    <cellStyle name="Normal 89 2 3" xfId="34475" xr:uid="{C9C0FDB2-937A-4BDC-9653-AF9447B98BDC}"/>
    <cellStyle name="Normal 9" xfId="2573" xr:uid="{00000000-0005-0000-0000-0000D4090000}"/>
    <cellStyle name="Normal 9 10" xfId="16722" xr:uid="{00000000-0005-0000-0000-00002E3E0000}"/>
    <cellStyle name="Normal 9 11" xfId="16723" xr:uid="{00000000-0005-0000-0000-00002F3E0000}"/>
    <cellStyle name="Normal 9 2" xfId="2574" xr:uid="{00000000-0005-0000-0000-0000D5090000}"/>
    <cellStyle name="Normal 9 2 2" xfId="16724" xr:uid="{00000000-0005-0000-0000-0000313E0000}"/>
    <cellStyle name="Normal 9 2 2 2" xfId="16725" xr:uid="{00000000-0005-0000-0000-0000323E0000}"/>
    <cellStyle name="Normal 9 2 3" xfId="16726" xr:uid="{00000000-0005-0000-0000-0000333E0000}"/>
    <cellStyle name="Normal 9 3" xfId="16727" xr:uid="{00000000-0005-0000-0000-0000343E0000}"/>
    <cellStyle name="Normal 9 3 2" xfId="16728" xr:uid="{00000000-0005-0000-0000-0000353E0000}"/>
    <cellStyle name="Normal 9 3 2 2" xfId="16729" xr:uid="{00000000-0005-0000-0000-0000363E0000}"/>
    <cellStyle name="Normal 9 3 2 3" xfId="16730" xr:uid="{00000000-0005-0000-0000-0000373E0000}"/>
    <cellStyle name="Normal 9 3 2 4" xfId="16731" xr:uid="{00000000-0005-0000-0000-0000383E0000}"/>
    <cellStyle name="Normal 9 3 3" xfId="16732" xr:uid="{00000000-0005-0000-0000-0000393E0000}"/>
    <cellStyle name="Normal 9 3 3 2" xfId="16733" xr:uid="{00000000-0005-0000-0000-00003A3E0000}"/>
    <cellStyle name="Normal 9 3 4" xfId="16734" xr:uid="{00000000-0005-0000-0000-00003B3E0000}"/>
    <cellStyle name="Normal 9 3 5" xfId="16735" xr:uid="{00000000-0005-0000-0000-00003C3E0000}"/>
    <cellStyle name="Normal 9 3 6" xfId="16736" xr:uid="{00000000-0005-0000-0000-00003D3E0000}"/>
    <cellStyle name="Normal 9 4" xfId="16737" xr:uid="{00000000-0005-0000-0000-00003E3E0000}"/>
    <cellStyle name="Normal 9 4 2" xfId="16738" xr:uid="{00000000-0005-0000-0000-00003F3E0000}"/>
    <cellStyle name="Normal 9 4 2 2" xfId="16739" xr:uid="{00000000-0005-0000-0000-0000403E0000}"/>
    <cellStyle name="Normal 9 4 2 2 2" xfId="16740" xr:uid="{00000000-0005-0000-0000-0000413E0000}"/>
    <cellStyle name="Normal 9 4 2 2 3" xfId="16741" xr:uid="{00000000-0005-0000-0000-0000423E0000}"/>
    <cellStyle name="Normal 9 4 2 3" xfId="16742" xr:uid="{00000000-0005-0000-0000-0000433E0000}"/>
    <cellStyle name="Normal 9 4 2 4" xfId="16743" xr:uid="{00000000-0005-0000-0000-0000443E0000}"/>
    <cellStyle name="Normal 9 4 2 4 2" xfId="27100" xr:uid="{1D2D81C9-A188-4AFF-801B-E4080DD3B3A7}"/>
    <cellStyle name="Normal 9 4 2 4 2 2" xfId="42063" xr:uid="{341D030E-FA34-4A90-BA37-E0050EDB99B8}"/>
    <cellStyle name="Normal 9 4 2 4 3" xfId="34476" xr:uid="{5F250CAA-4B5F-48E5-A31A-2A741C34E31B}"/>
    <cellStyle name="Normal 9 4 2 5" xfId="16744" xr:uid="{00000000-0005-0000-0000-0000453E0000}"/>
    <cellStyle name="Normal 9 4 2 5 2" xfId="27101" xr:uid="{8C22ADBB-08F7-417A-A26F-ED33BB24EFEF}"/>
    <cellStyle name="Normal 9 4 2 5 2 2" xfId="42064" xr:uid="{180D966F-0D54-4A10-821B-860B79E120DE}"/>
    <cellStyle name="Normal 9 4 2 5 3" xfId="34477" xr:uid="{FFA6B57A-55FA-40FF-BD1F-608F17B45D1E}"/>
    <cellStyle name="Normal 9 4 2 6" xfId="16745" xr:uid="{00000000-0005-0000-0000-0000463E0000}"/>
    <cellStyle name="Normal 9 4 3" xfId="16746" xr:uid="{00000000-0005-0000-0000-0000473E0000}"/>
    <cellStyle name="Normal 9 4 3 2" xfId="16747" xr:uid="{00000000-0005-0000-0000-0000483E0000}"/>
    <cellStyle name="Normal 9 4 3 2 2" xfId="16748" xr:uid="{00000000-0005-0000-0000-0000493E0000}"/>
    <cellStyle name="Normal 9 4 3 2 3" xfId="16749" xr:uid="{00000000-0005-0000-0000-00004A3E0000}"/>
    <cellStyle name="Normal 9 4 3 3" xfId="16750" xr:uid="{00000000-0005-0000-0000-00004B3E0000}"/>
    <cellStyle name="Normal 9 4 3 3 2" xfId="16751" xr:uid="{00000000-0005-0000-0000-00004C3E0000}"/>
    <cellStyle name="Normal 9 4 3 3 3" xfId="27102" xr:uid="{3CB868F4-ADA4-488C-93D0-4A4C1B260CDB}"/>
    <cellStyle name="Normal 9 4 3 3 3 2" xfId="42065" xr:uid="{0ACB09EA-64B0-4F0F-A8A7-7CD159FC79F9}"/>
    <cellStyle name="Normal 9 4 3 3 4" xfId="34478" xr:uid="{6B768FAF-D5C3-4B10-BAFF-3D60529A4B5A}"/>
    <cellStyle name="Normal 9 4 3 4" xfId="16752" xr:uid="{00000000-0005-0000-0000-00004D3E0000}"/>
    <cellStyle name="Normal 9 4 4" xfId="16753" xr:uid="{00000000-0005-0000-0000-00004E3E0000}"/>
    <cellStyle name="Normal 9 4 4 2" xfId="16754" xr:uid="{00000000-0005-0000-0000-00004F3E0000}"/>
    <cellStyle name="Normal 9 4 4 3" xfId="16755" xr:uid="{00000000-0005-0000-0000-0000503E0000}"/>
    <cellStyle name="Normal 9 4 5" xfId="16756" xr:uid="{00000000-0005-0000-0000-0000513E0000}"/>
    <cellStyle name="Normal 9 4 6" xfId="16757" xr:uid="{00000000-0005-0000-0000-0000523E0000}"/>
    <cellStyle name="Normal 9 4 6 2" xfId="27103" xr:uid="{F4E33859-6CBE-4D12-A152-10DB4BDA262A}"/>
    <cellStyle name="Normal 9 4 6 2 2" xfId="42066" xr:uid="{E424E331-B5E3-4216-A896-8832025D3356}"/>
    <cellStyle name="Normal 9 4 6 3" xfId="34479" xr:uid="{7ECAC716-C7F3-4C13-AE1A-6DF31332FE4D}"/>
    <cellStyle name="Normal 9 4 7" xfId="16758" xr:uid="{00000000-0005-0000-0000-0000533E0000}"/>
    <cellStyle name="Normal 9 4 7 2" xfId="27104" xr:uid="{2847AD03-1FEB-4AFA-909D-F7921E0D0245}"/>
    <cellStyle name="Normal 9 4 7 2 2" xfId="42067" xr:uid="{B7DD4F60-3B5C-48FC-9664-64BB55EF28D8}"/>
    <cellStyle name="Normal 9 4 7 3" xfId="34480" xr:uid="{65BABE00-ACA7-4ADF-8A83-00E6C00B6C95}"/>
    <cellStyle name="Normal 9 4 8" xfId="16759" xr:uid="{00000000-0005-0000-0000-0000543E0000}"/>
    <cellStyle name="Normal 9 5" xfId="16760" xr:uid="{00000000-0005-0000-0000-0000553E0000}"/>
    <cellStyle name="Normal 9 5 2" xfId="16761" xr:uid="{00000000-0005-0000-0000-0000563E0000}"/>
    <cellStyle name="Normal 9 5 2 2" xfId="16762" xr:uid="{00000000-0005-0000-0000-0000573E0000}"/>
    <cellStyle name="Normal 9 5 2 3" xfId="27105" xr:uid="{7EFAD236-653D-46FA-834F-5F2F9B5C4911}"/>
    <cellStyle name="Normal 9 5 2 3 2" xfId="42068" xr:uid="{F87466FD-5C5D-494F-A183-2F6539559AF1}"/>
    <cellStyle name="Normal 9 5 2 4" xfId="34481" xr:uid="{A72A212E-736E-4578-96C8-00C00D0A07B1}"/>
    <cellStyle name="Normal 9 5 3" xfId="16763" xr:uid="{00000000-0005-0000-0000-0000583E0000}"/>
    <cellStyle name="Normal 9 5 4" xfId="16764" xr:uid="{00000000-0005-0000-0000-0000593E0000}"/>
    <cellStyle name="Normal 9 5 4 2" xfId="27106" xr:uid="{2B66FFE7-2224-438B-A074-59B13687F790}"/>
    <cellStyle name="Normal 9 5 4 2 2" xfId="42069" xr:uid="{C45CC05A-22AD-491C-9B53-EC0770735A7D}"/>
    <cellStyle name="Normal 9 5 4 3" xfId="34482" xr:uid="{6703729B-1764-427F-A120-121877D0DEB0}"/>
    <cellStyle name="Normal 9 5 5" xfId="16765" xr:uid="{00000000-0005-0000-0000-00005A3E0000}"/>
    <cellStyle name="Normal 9 6" xfId="16766" xr:uid="{00000000-0005-0000-0000-00005B3E0000}"/>
    <cellStyle name="Normal 9 6 2" xfId="16767" xr:uid="{00000000-0005-0000-0000-00005C3E0000}"/>
    <cellStyle name="Normal 9 6 2 2" xfId="16768" xr:uid="{00000000-0005-0000-0000-00005D3E0000}"/>
    <cellStyle name="Normal 9 6 2 3" xfId="16769" xr:uid="{00000000-0005-0000-0000-00005E3E0000}"/>
    <cellStyle name="Normal 9 6 3" xfId="16770" xr:uid="{00000000-0005-0000-0000-00005F3E0000}"/>
    <cellStyle name="Normal 9 6 4" xfId="16771" xr:uid="{00000000-0005-0000-0000-0000603E0000}"/>
    <cellStyle name="Normal 9 6 4 2" xfId="27107" xr:uid="{2BBDBB3C-6D2B-471B-9850-5575D5FD7D6D}"/>
    <cellStyle name="Normal 9 6 4 2 2" xfId="42070" xr:uid="{ECDC74B4-9011-47F7-A8C5-8C9FED1E4595}"/>
    <cellStyle name="Normal 9 6 4 3" xfId="34483" xr:uid="{C765B6EE-DCB4-45A3-B37B-4FCCF7707252}"/>
    <cellStyle name="Normal 9 6 5" xfId="16772" xr:uid="{00000000-0005-0000-0000-0000613E0000}"/>
    <cellStyle name="Normal 9 6 6" xfId="16773" xr:uid="{00000000-0005-0000-0000-0000623E0000}"/>
    <cellStyle name="Normal 9 7" xfId="16774" xr:uid="{00000000-0005-0000-0000-0000633E0000}"/>
    <cellStyle name="Normal 9 7 2" xfId="16775" xr:uid="{00000000-0005-0000-0000-0000643E0000}"/>
    <cellStyle name="Normal 9 7 2 2" xfId="16776" xr:uid="{00000000-0005-0000-0000-0000653E0000}"/>
    <cellStyle name="Normal 9 7 2 3" xfId="16777" xr:uid="{00000000-0005-0000-0000-0000663E0000}"/>
    <cellStyle name="Normal 9 7 3" xfId="16778" xr:uid="{00000000-0005-0000-0000-0000673E0000}"/>
    <cellStyle name="Normal 9 7 4" xfId="16779" xr:uid="{00000000-0005-0000-0000-0000683E0000}"/>
    <cellStyle name="Normal 9 7 4 2" xfId="27108" xr:uid="{1D02A20D-7A93-4F2A-B55B-D9922AF44FA4}"/>
    <cellStyle name="Normal 9 7 4 2 2" xfId="42071" xr:uid="{8A8A0896-B3A7-4BE8-BAF6-5B08447362B9}"/>
    <cellStyle name="Normal 9 7 4 3" xfId="34484" xr:uid="{2A6404AE-DFCC-44EF-9E5F-1AE3AEDFAEFA}"/>
    <cellStyle name="Normal 9 7 5" xfId="16780" xr:uid="{00000000-0005-0000-0000-0000693E0000}"/>
    <cellStyle name="Normal 9 7 5 2" xfId="27109" xr:uid="{74878A98-D69D-41A5-9D51-5B22DDD2A7A3}"/>
    <cellStyle name="Normal 9 7 5 2 2" xfId="42072" xr:uid="{002A7787-7CF9-49F0-A414-9382329BAE40}"/>
    <cellStyle name="Normal 9 7 5 3" xfId="34485" xr:uid="{83136153-7D10-4ACE-A4C9-10487ACF52FF}"/>
    <cellStyle name="Normal 9 7 6" xfId="16781" xr:uid="{00000000-0005-0000-0000-00006A3E0000}"/>
    <cellStyle name="Normal 9 8" xfId="16782" xr:uid="{00000000-0005-0000-0000-00006B3E0000}"/>
    <cellStyle name="Normal 9 8 2" xfId="16783" xr:uid="{00000000-0005-0000-0000-00006C3E0000}"/>
    <cellStyle name="Normal 9 8 3" xfId="16784" xr:uid="{00000000-0005-0000-0000-00006D3E0000}"/>
    <cellStyle name="Normal 9 9" xfId="16785" xr:uid="{00000000-0005-0000-0000-00006E3E0000}"/>
    <cellStyle name="Normal 9 9 2" xfId="16786" xr:uid="{00000000-0005-0000-0000-00006F3E0000}"/>
    <cellStyle name="Normal 9 9 2 2" xfId="27111" xr:uid="{3825648F-1773-4165-94F6-17D09E740C1E}"/>
    <cellStyle name="Normal 9 9 2 2 2" xfId="42074" xr:uid="{86CB257B-9669-422A-896C-D1D3F85A4CC7}"/>
    <cellStyle name="Normal 9 9 2 3" xfId="34487" xr:uid="{16F1D96E-7DC4-46F7-8810-3D48050924EC}"/>
    <cellStyle name="Normal 9 9 3" xfId="16787" xr:uid="{00000000-0005-0000-0000-0000703E0000}"/>
    <cellStyle name="Normal 9 9 3 2" xfId="27112" xr:uid="{62BB0379-B540-4417-8ABB-4DF3CFDFDBD1}"/>
    <cellStyle name="Normal 9 9 3 2 2" xfId="42075" xr:uid="{3D0EAF96-11DE-4DF9-AC36-395F3EC06E18}"/>
    <cellStyle name="Normal 9 9 3 3" xfId="34488" xr:uid="{5E03F994-FBD6-490D-B2F8-A9B3A9BEDF75}"/>
    <cellStyle name="Normal 9 9 4" xfId="27110" xr:uid="{6DF903DA-ABE4-4E2F-88BF-1427D7DF7CDF}"/>
    <cellStyle name="Normal 9 9 4 2" xfId="42073" xr:uid="{7843748F-6B56-4CED-9F87-26F9111D2745}"/>
    <cellStyle name="Normal 9 9 5" xfId="34486" xr:uid="{26332E38-FDDB-49FC-B88C-9D1F2805E7C7}"/>
    <cellStyle name="Normal 9_App b.3 Unspent_" xfId="2575" xr:uid="{00000000-0005-0000-0000-0000D6090000}"/>
    <cellStyle name="Normal 90" xfId="16788" xr:uid="{00000000-0005-0000-0000-0000713E0000}"/>
    <cellStyle name="Normal 90 2" xfId="16789" xr:uid="{00000000-0005-0000-0000-0000723E0000}"/>
    <cellStyle name="Normal 90 2 2" xfId="27113" xr:uid="{169CE6F7-A72F-4752-9B45-59CA94B05FFA}"/>
    <cellStyle name="Normal 90 2 2 2" xfId="42076" xr:uid="{8529A0CB-1C86-4A6F-A182-F02E65CBF320}"/>
    <cellStyle name="Normal 90 2 3" xfId="34489" xr:uid="{2B3B0F2B-836E-45F3-9C14-57E2A23F0637}"/>
    <cellStyle name="Normal 91" xfId="16790" xr:uid="{00000000-0005-0000-0000-0000733E0000}"/>
    <cellStyle name="Normal 91 2" xfId="16791" xr:uid="{00000000-0005-0000-0000-0000743E0000}"/>
    <cellStyle name="Normal 91 2 2" xfId="27114" xr:uid="{55808A66-2056-4F0D-ADA5-CCE45023AD00}"/>
    <cellStyle name="Normal 91 2 2 2" xfId="42077" xr:uid="{325D771D-D439-42ED-A675-EE7A63BE0EE9}"/>
    <cellStyle name="Normal 91 2 3" xfId="34490" xr:uid="{E3D2BC83-2E27-4E21-B3E2-805F206045B4}"/>
    <cellStyle name="Normal 92" xfId="16792" xr:uid="{00000000-0005-0000-0000-0000753E0000}"/>
    <cellStyle name="Normal 92 2" xfId="16793" xr:uid="{00000000-0005-0000-0000-0000763E0000}"/>
    <cellStyle name="Normal 92 2 2" xfId="27115" xr:uid="{3814ADAE-A683-4E54-BFBB-9934132E07EA}"/>
    <cellStyle name="Normal 92 2 2 2" xfId="42078" xr:uid="{04543D19-6D23-4568-8A06-433D4FD43A5E}"/>
    <cellStyle name="Normal 92 2 3" xfId="34491" xr:uid="{E164390C-6EA3-48B4-A887-CF076F837ABB}"/>
    <cellStyle name="Normal 93" xfId="16794" xr:uid="{00000000-0005-0000-0000-0000773E0000}"/>
    <cellStyle name="Normal 93 2" xfId="16795" xr:uid="{00000000-0005-0000-0000-0000783E0000}"/>
    <cellStyle name="Normal 93 2 2" xfId="27117" xr:uid="{EE1995E0-D875-4E03-99AA-845CC3288E7B}"/>
    <cellStyle name="Normal 93 2 2 2" xfId="42080" xr:uid="{188E51B6-42F9-40EA-ABC2-C7CDD1EAD6B4}"/>
    <cellStyle name="Normal 93 2 3" xfId="34493" xr:uid="{7FA793E4-F453-4122-B674-F4F2F6155E75}"/>
    <cellStyle name="Normal 93 3" xfId="16796" xr:uid="{00000000-0005-0000-0000-0000793E0000}"/>
    <cellStyle name="Normal 93 3 2" xfId="27118" xr:uid="{4A156AD5-C725-401C-B3D2-D414C8801DC9}"/>
    <cellStyle name="Normal 93 3 2 2" xfId="42081" xr:uid="{1FBDD99A-4FB3-4122-8C39-89CA363E77C5}"/>
    <cellStyle name="Normal 93 3 3" xfId="34494" xr:uid="{A3863B23-CEBC-40B1-BC1B-9FFB0F0FD066}"/>
    <cellStyle name="Normal 93 4" xfId="27116" xr:uid="{30493E15-1C7E-486A-B4BF-E88961CD5804}"/>
    <cellStyle name="Normal 93 4 2" xfId="42079" xr:uid="{9E3D74F4-7CB0-4FE3-B7C2-6ADD74F9851A}"/>
    <cellStyle name="Normal 93 5" xfId="34492" xr:uid="{70CEE505-A2EA-4C84-8A11-6AF6EF9A3E08}"/>
    <cellStyle name="Normal 94" xfId="16797" xr:uid="{00000000-0005-0000-0000-00007A3E0000}"/>
    <cellStyle name="Normal 94 2" xfId="16798" xr:uid="{00000000-0005-0000-0000-00007B3E0000}"/>
    <cellStyle name="Normal 94 2 2" xfId="27120" xr:uid="{BB6312D8-42AB-4F84-968E-64C6F860EF33}"/>
    <cellStyle name="Normal 94 2 2 2" xfId="42083" xr:uid="{2869D749-59FA-45F0-A06F-64E9CD661C2B}"/>
    <cellStyle name="Normal 94 2 3" xfId="34496" xr:uid="{BD2902A2-BA68-4784-9044-173BB4A87D44}"/>
    <cellStyle name="Normal 94 3" xfId="16799" xr:uid="{00000000-0005-0000-0000-00007C3E0000}"/>
    <cellStyle name="Normal 94 3 2" xfId="27121" xr:uid="{094896DE-5C3A-40E3-9FDC-D98671BA9E17}"/>
    <cellStyle name="Normal 94 3 2 2" xfId="42084" xr:uid="{3C374FA3-C74A-4BDF-AB2B-7C6C3DA5A62E}"/>
    <cellStyle name="Normal 94 3 3" xfId="34497" xr:uid="{40FB9BD1-6397-4A2E-83AC-73F1805C9E45}"/>
    <cellStyle name="Normal 94 4" xfId="27119" xr:uid="{2ABD26E8-C800-4676-B6D3-9360C60DA0C1}"/>
    <cellStyle name="Normal 94 4 2" xfId="42082" xr:uid="{C73C064B-52F9-4652-B71D-D84FBB99E9A2}"/>
    <cellStyle name="Normal 94 5" xfId="34495" xr:uid="{008F143B-6D42-4439-A312-DA216E1572EA}"/>
    <cellStyle name="Normal 95" xfId="16800" xr:uid="{00000000-0005-0000-0000-00007D3E0000}"/>
    <cellStyle name="Normal 95 2" xfId="16801" xr:uid="{00000000-0005-0000-0000-00007E3E0000}"/>
    <cellStyle name="Normal 95 2 2" xfId="27123" xr:uid="{7624ED6E-49D0-40E2-97AB-C43CA5C8A8C8}"/>
    <cellStyle name="Normal 95 2 2 2" xfId="42086" xr:uid="{63252225-4783-4EFA-9322-A1B273E853BE}"/>
    <cellStyle name="Normal 95 2 3" xfId="34499" xr:uid="{7617D9F2-7848-47A3-897B-4DF65E7B9136}"/>
    <cellStyle name="Normal 95 3" xfId="16802" xr:uid="{00000000-0005-0000-0000-00007F3E0000}"/>
    <cellStyle name="Normal 95 3 2" xfId="27124" xr:uid="{0583C89A-334E-461F-B8B8-870046A2943E}"/>
    <cellStyle name="Normal 95 3 2 2" xfId="42087" xr:uid="{81F043EB-A77A-4A36-B686-6F1666493BCE}"/>
    <cellStyle name="Normal 95 3 3" xfId="34500" xr:uid="{DCF0056B-EFBE-491C-A6A2-BA5052CCC39D}"/>
    <cellStyle name="Normal 95 4" xfId="27122" xr:uid="{CC240C38-1F64-4010-B678-34114040D591}"/>
    <cellStyle name="Normal 95 4 2" xfId="42085" xr:uid="{9010B6D7-6155-4E1A-836C-F680AEDA03C6}"/>
    <cellStyle name="Normal 95 5" xfId="34498" xr:uid="{F1F70823-EA49-44E0-AFFA-C579237D0D46}"/>
    <cellStyle name="Normal 96" xfId="16803" xr:uid="{00000000-0005-0000-0000-0000803E0000}"/>
    <cellStyle name="Normal 96 2" xfId="16804" xr:uid="{00000000-0005-0000-0000-0000813E0000}"/>
    <cellStyle name="Normal 96 2 2" xfId="27126" xr:uid="{B9333CAC-CDAD-4726-9791-B028985DFC32}"/>
    <cellStyle name="Normal 96 2 2 2" xfId="42089" xr:uid="{628A9590-290B-477C-BDE1-8633CFBA76C3}"/>
    <cellStyle name="Normal 96 2 3" xfId="34502" xr:uid="{54FBB4CA-46CD-4CAE-991F-41F2ADE0A3D8}"/>
    <cellStyle name="Normal 96 3" xfId="16805" xr:uid="{00000000-0005-0000-0000-0000823E0000}"/>
    <cellStyle name="Normal 96 3 2" xfId="27127" xr:uid="{CC5D12B2-639E-44D3-97D6-CCFF91F5F82F}"/>
    <cellStyle name="Normal 96 3 2 2" xfId="42090" xr:uid="{17C22E02-60B4-4493-8A2E-55EFD975927A}"/>
    <cellStyle name="Normal 96 3 3" xfId="34503" xr:uid="{209E81DE-F8DF-46BA-A769-73D40AFFAE56}"/>
    <cellStyle name="Normal 96 4" xfId="27125" xr:uid="{278C08D6-A9F7-4628-95B8-5DBB021628C6}"/>
    <cellStyle name="Normal 96 4 2" xfId="42088" xr:uid="{9FD9C83E-22A3-4C74-8856-01C19544D5D6}"/>
    <cellStyle name="Normal 96 5" xfId="34501" xr:uid="{DEC18BFA-1406-4685-82E1-F1A66FB7EA68}"/>
    <cellStyle name="Normal 97" xfId="16806" xr:uid="{00000000-0005-0000-0000-0000833E0000}"/>
    <cellStyle name="Normal 97 2" xfId="16807" xr:uid="{00000000-0005-0000-0000-0000843E0000}"/>
    <cellStyle name="Normal 97 2 2" xfId="27129" xr:uid="{426A700D-EBF3-4A56-856A-76231EC8BAA9}"/>
    <cellStyle name="Normal 97 2 2 2" xfId="42092" xr:uid="{ACC180D0-FEA6-4449-84A1-EF23F0CD7CDD}"/>
    <cellStyle name="Normal 97 2 3" xfId="34505" xr:uid="{EDB3E74E-303A-418E-B0D0-0D39E070E6E2}"/>
    <cellStyle name="Normal 97 3" xfId="16808" xr:uid="{00000000-0005-0000-0000-0000853E0000}"/>
    <cellStyle name="Normal 97 3 2" xfId="27130" xr:uid="{85ABCCB9-1CC0-45F5-ABD0-06BD59F1B2FA}"/>
    <cellStyle name="Normal 97 3 2 2" xfId="42093" xr:uid="{39444BC9-D578-4185-90A6-3984DB290F16}"/>
    <cellStyle name="Normal 97 3 3" xfId="34506" xr:uid="{0138AA62-2281-45B8-BF75-1FEFB3F6DC39}"/>
    <cellStyle name="Normal 97 4" xfId="27128" xr:uid="{34DB0824-9903-4C06-8122-AC56F3A784BB}"/>
    <cellStyle name="Normal 97 4 2" xfId="42091" xr:uid="{3505BC74-2F2F-4BBF-AE9A-E2F1E8A03184}"/>
    <cellStyle name="Normal 97 5" xfId="34504" xr:uid="{54B59201-51E4-4168-AB01-D771C5F28702}"/>
    <cellStyle name="Normal 98" xfId="16809" xr:uid="{00000000-0005-0000-0000-0000863E0000}"/>
    <cellStyle name="Normal 98 2" xfId="16810" xr:uid="{00000000-0005-0000-0000-0000873E0000}"/>
    <cellStyle name="Normal 98 2 2" xfId="27132" xr:uid="{29DE321D-1977-41C3-A294-873A7C219B46}"/>
    <cellStyle name="Normal 98 2 2 2" xfId="42095" xr:uid="{91FCA7D3-3C3D-4E7F-93E9-5C825D22B7B8}"/>
    <cellStyle name="Normal 98 2 3" xfId="34508" xr:uid="{E3CCEB5C-76E0-448A-831A-4A339D7E6B64}"/>
    <cellStyle name="Normal 98 3" xfId="16811" xr:uid="{00000000-0005-0000-0000-0000883E0000}"/>
    <cellStyle name="Normal 98 3 2" xfId="27133" xr:uid="{741004E0-705D-4BED-93B7-E3F4CDE72CEA}"/>
    <cellStyle name="Normal 98 3 2 2" xfId="42096" xr:uid="{56405645-75C8-44FC-AFE6-B19878FA792F}"/>
    <cellStyle name="Normal 98 3 3" xfId="34509" xr:uid="{E5A36ECB-C808-48AF-8733-B8BECCEB8C1C}"/>
    <cellStyle name="Normal 98 4" xfId="27131" xr:uid="{8BB87413-FCBB-4D35-8219-68034AC53027}"/>
    <cellStyle name="Normal 98 4 2" xfId="42094" xr:uid="{BA8012D3-40DD-454B-90BB-BDE358EAA08D}"/>
    <cellStyle name="Normal 98 5" xfId="34507" xr:uid="{BB8D9F08-0A91-4E09-BF72-3C60F0942AC0}"/>
    <cellStyle name="Normal 99" xfId="16812" xr:uid="{00000000-0005-0000-0000-0000893E0000}"/>
    <cellStyle name="Normal 99 2" xfId="16813" xr:uid="{00000000-0005-0000-0000-00008A3E0000}"/>
    <cellStyle name="Normal 99 2 2" xfId="27135" xr:uid="{2EDFBE4D-D617-431A-9B6D-D7563EDBDD20}"/>
    <cellStyle name="Normal 99 2 2 2" xfId="42098" xr:uid="{50782DB1-028E-41A8-B91D-524284E8A791}"/>
    <cellStyle name="Normal 99 2 3" xfId="34511" xr:uid="{CBB557D3-B4B1-49B5-8658-5796ED989C49}"/>
    <cellStyle name="Normal 99 3" xfId="16814" xr:uid="{00000000-0005-0000-0000-00008B3E0000}"/>
    <cellStyle name="Normal 99 3 2" xfId="27136" xr:uid="{E716990B-812D-4758-8200-33613313F120}"/>
    <cellStyle name="Normal 99 3 2 2" xfId="42099" xr:uid="{508A98BF-9236-415F-AC6F-E1D2A3F5237F}"/>
    <cellStyle name="Normal 99 3 3" xfId="34512" xr:uid="{53A5229C-4F45-41C3-82C5-B8F00D2E5E98}"/>
    <cellStyle name="Normal 99 4" xfId="27134" xr:uid="{3C0AC113-8179-40EC-A0F4-0E71FC50B40E}"/>
    <cellStyle name="Normal 99 4 2" xfId="42097" xr:uid="{AECFBA42-0007-451D-9C68-3D3731AE1BE7}"/>
    <cellStyle name="Normal 99 5" xfId="34510" xr:uid="{A7D589F6-20C0-43F7-88F0-57BB004BFBEA}"/>
    <cellStyle name="Normal_Attachment 5A - Program Budget Workbook Dec22" xfId="6" xr:uid="{00000000-0005-0000-0000-00003C000000}"/>
    <cellStyle name="Normal_DRAFT_June1Filing_v02_zap041405" xfId="20557" xr:uid="{E01134FE-BB5F-48EE-BA76-F3563DA614E8}"/>
    <cellStyle name="Normal_DRAFT_June1Filing_v05_zap041705" xfId="9" xr:uid="{00000000-0005-0000-0000-00003D000000}"/>
    <cellStyle name="Normal_DRAFT_June1Filing_v05_zap041705 2" xfId="20556" xr:uid="{ABB86883-0E33-45BC-895A-E85E0B614677}"/>
    <cellStyle name="Normal_New Budget Table - 4.2" xfId="20555" xr:uid="{7CC6DD39-2CD1-439D-87A7-62259A36A113}"/>
    <cellStyle name="Normal_PY2006-8_Planning_PreliminaryFunding-Budgets_forJune1Filing_05-23-05" xfId="2" xr:uid="{00000000-0005-0000-0000-00003E000000}"/>
    <cellStyle name="Note 10" xfId="16815" xr:uid="{00000000-0005-0000-0000-0000903E0000}"/>
    <cellStyle name="Note 10 2" xfId="20156" xr:uid="{00000000-0005-0000-0000-0000903E0000}"/>
    <cellStyle name="Note 10 2 2" xfId="27596" xr:uid="{423F65FC-E25B-4F7A-ABC5-322FE741E4E3}"/>
    <cellStyle name="Note 10 2 2 2" xfId="42533" xr:uid="{356F8D7A-E04E-43B2-9B6E-E20AA0267249}"/>
    <cellStyle name="Note 10 2 3" xfId="35172" xr:uid="{7831683B-72BF-4583-8229-270081D53BDE}"/>
    <cellStyle name="Note 10 3" xfId="34513" xr:uid="{3D6E716F-48D5-4C42-8051-2D28987D23D5}"/>
    <cellStyle name="Note 11" xfId="16816" xr:uid="{00000000-0005-0000-0000-0000913E0000}"/>
    <cellStyle name="Note 2" xfId="2577" xr:uid="{00000000-0005-0000-0000-0000D8090000}"/>
    <cellStyle name="Note 2 10" xfId="16818" xr:uid="{00000000-0005-0000-0000-0000933E0000}"/>
    <cellStyle name="Note 2 10 2" xfId="16819" xr:uid="{00000000-0005-0000-0000-0000943E0000}"/>
    <cellStyle name="Note 2 10 3" xfId="16820" xr:uid="{00000000-0005-0000-0000-0000953E0000}"/>
    <cellStyle name="Note 2 11" xfId="16821" xr:uid="{00000000-0005-0000-0000-0000963E0000}"/>
    <cellStyle name="Note 2 11 2" xfId="16822" xr:uid="{00000000-0005-0000-0000-0000973E0000}"/>
    <cellStyle name="Note 2 11 2 2" xfId="16823" xr:uid="{00000000-0005-0000-0000-0000983E0000}"/>
    <cellStyle name="Note 2 11 2 2 2" xfId="27139" xr:uid="{40EBE0FC-CC1F-4CD4-B97C-BE61F8A6BBCF}"/>
    <cellStyle name="Note 2 11 2 2 2 2" xfId="42102" xr:uid="{19B6DD5F-1328-4176-AB2D-B0D8A3F78C77}"/>
    <cellStyle name="Note 2 11 2 2 3" xfId="34516" xr:uid="{6A530CAB-D80D-475C-A6FF-0BB65DC2C10A}"/>
    <cellStyle name="Note 2 11 3" xfId="16824" xr:uid="{00000000-0005-0000-0000-0000993E0000}"/>
    <cellStyle name="Note 2 11 3 2" xfId="27140" xr:uid="{51D7B75F-4DED-45BC-913B-EF3245C30145}"/>
    <cellStyle name="Note 2 11 3 2 2" xfId="42103" xr:uid="{3C8EEB6A-96DB-42AB-9B48-A3E89ABD567F}"/>
    <cellStyle name="Note 2 11 3 3" xfId="34517" xr:uid="{601EA534-CD2C-458E-B8F0-98ACD167EB28}"/>
    <cellStyle name="Note 2 11 4" xfId="27138" xr:uid="{F5A9F224-B6E1-4E4D-90D6-C3EB2DFE7885}"/>
    <cellStyle name="Note 2 11 4 2" xfId="42101" xr:uid="{0D402177-4FD4-4745-8A76-FA53D6121C85}"/>
    <cellStyle name="Note 2 11 5" xfId="34515" xr:uid="{EE0FE6BB-E978-4FE3-8DF5-81FEF6843A6D}"/>
    <cellStyle name="Note 2 12" xfId="16825" xr:uid="{00000000-0005-0000-0000-00009A3E0000}"/>
    <cellStyle name="Note 2 12 2" xfId="16826" xr:uid="{00000000-0005-0000-0000-00009B3E0000}"/>
    <cellStyle name="Note 2 12 2 2" xfId="27141" xr:uid="{36557182-E7C5-419E-AF01-D06C1A99D94A}"/>
    <cellStyle name="Note 2 12 2 2 2" xfId="42104" xr:uid="{1531056F-B84E-4C9D-8309-8FD64DB565FB}"/>
    <cellStyle name="Note 2 12 2 3" xfId="34518" xr:uid="{29327DF9-6307-4C7B-832A-D48A90A8059D}"/>
    <cellStyle name="Note 2 13" xfId="16827" xr:uid="{00000000-0005-0000-0000-00009C3E0000}"/>
    <cellStyle name="Note 2 13 2" xfId="20157" xr:uid="{00000000-0005-0000-0000-00009C3E0000}"/>
    <cellStyle name="Note 2 13 2 2" xfId="27597" xr:uid="{7558367E-5B4C-4513-AAAB-2199D1B7D5B5}"/>
    <cellStyle name="Note 2 13 2 2 2" xfId="42534" xr:uid="{ADE73F7D-37F2-44C5-9E15-25F0DC729F1E}"/>
    <cellStyle name="Note 2 13 2 3" xfId="35173" xr:uid="{7399B6E6-0A6D-42DD-859E-AB40D786067C}"/>
    <cellStyle name="Note 2 13 3" xfId="34519" xr:uid="{53DFD15C-60CC-471A-A38A-62F5B90DFD09}"/>
    <cellStyle name="Note 2 14" xfId="16828" xr:uid="{00000000-0005-0000-0000-00009D3E0000}"/>
    <cellStyle name="Note 2 15" xfId="16817" xr:uid="{00000000-0005-0000-0000-0000923E0000}"/>
    <cellStyle name="Note 2 15 2" xfId="27137" xr:uid="{D5F8AE2D-DD14-4DA6-920D-3875E78CF1CE}"/>
    <cellStyle name="Note 2 15 2 2" xfId="42100" xr:uid="{678FA70A-FDF0-4B58-A836-12C67EBCCCDA}"/>
    <cellStyle name="Note 2 15 3" xfId="34514" xr:uid="{713618F6-DB2C-4B69-A666-64682208A3A1}"/>
    <cellStyle name="Note 2 16" xfId="28064" xr:uid="{AAF0E777-8B18-4EC4-8690-22ADBA327DFB}"/>
    <cellStyle name="Note 2 2" xfId="16829" xr:uid="{00000000-0005-0000-0000-00009E3E0000}"/>
    <cellStyle name="Note 2 2 2" xfId="16830" xr:uid="{00000000-0005-0000-0000-00009F3E0000}"/>
    <cellStyle name="Note 2 2 2 2" xfId="16831" xr:uid="{00000000-0005-0000-0000-0000A03E0000}"/>
    <cellStyle name="Note 2 2 2 2 2" xfId="16832" xr:uid="{00000000-0005-0000-0000-0000A13E0000}"/>
    <cellStyle name="Note 2 2 2 2 3" xfId="16833" xr:uid="{00000000-0005-0000-0000-0000A23E0000}"/>
    <cellStyle name="Note 2 2 2 2 4" xfId="16834" xr:uid="{00000000-0005-0000-0000-0000A33E0000}"/>
    <cellStyle name="Note 2 2 2 3" xfId="16835" xr:uid="{00000000-0005-0000-0000-0000A43E0000}"/>
    <cellStyle name="Note 2 2 2 4" xfId="16836" xr:uid="{00000000-0005-0000-0000-0000A53E0000}"/>
    <cellStyle name="Note 2 2 2 5" xfId="16837" xr:uid="{00000000-0005-0000-0000-0000A63E0000}"/>
    <cellStyle name="Note 2 2 3" xfId="16838" xr:uid="{00000000-0005-0000-0000-0000A73E0000}"/>
    <cellStyle name="Note 2 2 3 2" xfId="16839" xr:uid="{00000000-0005-0000-0000-0000A83E0000}"/>
    <cellStyle name="Note 2 2 3 2 2" xfId="20158" xr:uid="{00000000-0005-0000-0000-0000A83E0000}"/>
    <cellStyle name="Note 2 2 3 2 2 2" xfId="27598" xr:uid="{E83C9669-B342-4AD1-91BF-1C374108C26E}"/>
    <cellStyle name="Note 2 2 3 2 2 2 2" xfId="42535" xr:uid="{BC47D4C3-42EE-42DF-8CD7-83C7D1964473}"/>
    <cellStyle name="Note 2 2 3 2 2 3" xfId="35174" xr:uid="{03D703D6-8B8C-4592-9460-FC5D206AEBB5}"/>
    <cellStyle name="Note 2 2 3 2 3" xfId="27142" xr:uid="{2FEA44C6-8A90-41A4-AB6F-49ECA38239B8}"/>
    <cellStyle name="Note 2 2 3 2 3 2" xfId="42105" xr:uid="{DD799E05-AA90-47E4-89E1-4A4EABFD11BA}"/>
    <cellStyle name="Note 2 2 3 2 4" xfId="34520" xr:uid="{2B06E291-E8A2-4124-9D47-84FDD82707FC}"/>
    <cellStyle name="Note 2 2 4" xfId="16840" xr:uid="{00000000-0005-0000-0000-0000A93E0000}"/>
    <cellStyle name="Note 2 2 4 2" xfId="20159" xr:uid="{00000000-0005-0000-0000-0000A93E0000}"/>
    <cellStyle name="Note 2 2 4 2 2" xfId="27599" xr:uid="{ACE8030F-10A4-496D-B308-88DF8E52A4F7}"/>
    <cellStyle name="Note 2 2 4 2 2 2" xfId="42536" xr:uid="{4290435A-67B8-4631-84AD-3C5638C75560}"/>
    <cellStyle name="Note 2 2 4 2 3" xfId="35175" xr:uid="{4752DA47-BD56-49EF-83CA-FD19BDB077FC}"/>
    <cellStyle name="Note 2 2 4 3" xfId="34521" xr:uid="{B428ED49-CBDF-4060-8D84-034D234EE5C5}"/>
    <cellStyle name="Note 2 2 5" xfId="16841" xr:uid="{00000000-0005-0000-0000-0000AA3E0000}"/>
    <cellStyle name="Note 2 3" xfId="16842" xr:uid="{00000000-0005-0000-0000-0000AB3E0000}"/>
    <cellStyle name="Note 2 3 2" xfId="16843" xr:uid="{00000000-0005-0000-0000-0000AC3E0000}"/>
    <cellStyle name="Note 2 3 2 2" xfId="16844" xr:uid="{00000000-0005-0000-0000-0000AD3E0000}"/>
    <cellStyle name="Note 2 3 2 2 2" xfId="20161" xr:uid="{00000000-0005-0000-0000-0000AD3E0000}"/>
    <cellStyle name="Note 2 3 2 2 2 2" xfId="27601" xr:uid="{7DC41CDB-E9DA-4B2F-811B-B4383450C7CB}"/>
    <cellStyle name="Note 2 3 2 2 2 2 2" xfId="42538" xr:uid="{947F2395-4FED-48CC-8C1F-8DD91111925C}"/>
    <cellStyle name="Note 2 3 2 2 2 3" xfId="35177" xr:uid="{64EB3873-8535-4D95-A335-CC3BD49DC3A8}"/>
    <cellStyle name="Note 2 3 2 2 3" xfId="34523" xr:uid="{D2F943C0-AA05-469B-BDF1-721E08F5F6C4}"/>
    <cellStyle name="Note 2 3 2 3" xfId="16845" xr:uid="{00000000-0005-0000-0000-0000AE3E0000}"/>
    <cellStyle name="Note 2 3 2 4" xfId="20160" xr:uid="{00000000-0005-0000-0000-0000AC3E0000}"/>
    <cellStyle name="Note 2 3 2 4 2" xfId="27600" xr:uid="{33D42AA3-63DB-4F79-82FF-76C5CC5FBA74}"/>
    <cellStyle name="Note 2 3 2 4 2 2" xfId="42537" xr:uid="{297814D1-A09B-45C0-B903-2AEC56392BD2}"/>
    <cellStyle name="Note 2 3 2 4 3" xfId="35176" xr:uid="{07D06BB2-5BE2-4CA0-9052-281F7B4EED73}"/>
    <cellStyle name="Note 2 3 2 5" xfId="27143" xr:uid="{843467A8-64D4-4890-A7B3-45B226F8281D}"/>
    <cellStyle name="Note 2 3 2 5 2" xfId="42106" xr:uid="{84D7C145-7F1A-49C8-BDAC-BB6754DD547C}"/>
    <cellStyle name="Note 2 3 2 6" xfId="34522" xr:uid="{A54C9351-AE48-4FC8-977F-B8536E7FE9C6}"/>
    <cellStyle name="Note 2 3 3" xfId="16846" xr:uid="{00000000-0005-0000-0000-0000AF3E0000}"/>
    <cellStyle name="Note 2 3 3 2" xfId="27144" xr:uid="{2CFC3050-D4F3-4B71-87B7-EEA7D1A489C2}"/>
    <cellStyle name="Note 2 3 3 2 2" xfId="42107" xr:uid="{AA6318FD-5AB1-4281-8619-F6C08D4DE234}"/>
    <cellStyle name="Note 2 3 3 3" xfId="34524" xr:uid="{46F1814D-25F7-4F51-8ED0-2D24E3BF1C9E}"/>
    <cellStyle name="Note 2 3 4" xfId="16847" xr:uid="{00000000-0005-0000-0000-0000B03E0000}"/>
    <cellStyle name="Note 2 3 5" xfId="16848" xr:uid="{00000000-0005-0000-0000-0000B13E0000}"/>
    <cellStyle name="Note 2 3 5 2" xfId="27145" xr:uid="{DCE22AF1-FA07-4A4D-BBEE-1AA38B1E228A}"/>
    <cellStyle name="Note 2 3 5 2 2" xfId="42108" xr:uid="{0D114A3A-1D14-4C67-8827-DA74F2F6D5E4}"/>
    <cellStyle name="Note 2 3 5 3" xfId="34525" xr:uid="{D091FDCF-85B7-4614-B8F2-C5DCB3967A98}"/>
    <cellStyle name="Note 2 3 6" xfId="16849" xr:uid="{00000000-0005-0000-0000-0000B23E0000}"/>
    <cellStyle name="Note 2 4" xfId="16850" xr:uid="{00000000-0005-0000-0000-0000B33E0000}"/>
    <cellStyle name="Note 2 4 2" xfId="16851" xr:uid="{00000000-0005-0000-0000-0000B43E0000}"/>
    <cellStyle name="Note 2 4 2 2" xfId="16852" xr:uid="{00000000-0005-0000-0000-0000B53E0000}"/>
    <cellStyle name="Note 2 4 2 3" xfId="16853" xr:uid="{00000000-0005-0000-0000-0000B63E0000}"/>
    <cellStyle name="Note 2 4 2 4" xfId="16854" xr:uid="{00000000-0005-0000-0000-0000B73E0000}"/>
    <cellStyle name="Note 2 4 3" xfId="16855" xr:uid="{00000000-0005-0000-0000-0000B83E0000}"/>
    <cellStyle name="Note 2 4 3 2" xfId="16856" xr:uid="{00000000-0005-0000-0000-0000B93E0000}"/>
    <cellStyle name="Note 2 4 3 2 2" xfId="20162" xr:uid="{00000000-0005-0000-0000-0000B93E0000}"/>
    <cellStyle name="Note 2 4 3 2 2 2" xfId="27602" xr:uid="{D547A731-13CB-4B90-9C1D-C88195A8FE39}"/>
    <cellStyle name="Note 2 4 3 2 2 2 2" xfId="42539" xr:uid="{6DE98C57-11B1-4BD6-9070-234AA66882A4}"/>
    <cellStyle name="Note 2 4 3 2 2 3" xfId="35178" xr:uid="{627ABCBD-F7E7-423B-915B-ABA8EC8F504A}"/>
    <cellStyle name="Note 2 4 3 2 3" xfId="34526" xr:uid="{F1B58627-72C2-4B8C-80FF-D7D4BAD0143F}"/>
    <cellStyle name="Note 2 4 3 3" xfId="16857" xr:uid="{00000000-0005-0000-0000-0000BA3E0000}"/>
    <cellStyle name="Note 2 4 4" xfId="16858" xr:uid="{00000000-0005-0000-0000-0000BB3E0000}"/>
    <cellStyle name="Note 2 4 4 2" xfId="27146" xr:uid="{7F9C0FE6-210D-4C30-B2AD-05DA8311F4E5}"/>
    <cellStyle name="Note 2 4 4 2 2" xfId="42109" xr:uid="{98337EFE-4972-43E7-900A-F91DC15E5D33}"/>
    <cellStyle name="Note 2 4 4 3" xfId="34527" xr:uid="{9BCDC98D-4F08-4BB6-8820-C0DBAAEA6AB3}"/>
    <cellStyle name="Note 2 4 5" xfId="16859" xr:uid="{00000000-0005-0000-0000-0000BC3E0000}"/>
    <cellStyle name="Note 2 4 6" xfId="16860" xr:uid="{00000000-0005-0000-0000-0000BD3E0000}"/>
    <cellStyle name="Note 2 4 6 2" xfId="27147" xr:uid="{0385734B-EA44-47C2-96CA-F53E97722B9A}"/>
    <cellStyle name="Note 2 4 6 2 2" xfId="42110" xr:uid="{90BE85D7-5896-47F1-B81A-C2C2B1E9DF9F}"/>
    <cellStyle name="Note 2 4 6 3" xfId="34528" xr:uid="{B3D4E055-2CE7-4F86-943C-B98555ED8D38}"/>
    <cellStyle name="Note 2 4 7" xfId="16861" xr:uid="{00000000-0005-0000-0000-0000BE3E0000}"/>
    <cellStyle name="Note 2 5" xfId="16862" xr:uid="{00000000-0005-0000-0000-0000BF3E0000}"/>
    <cellStyle name="Note 2 5 2" xfId="16863" xr:uid="{00000000-0005-0000-0000-0000C03E0000}"/>
    <cellStyle name="Note 2 5 3" xfId="16864" xr:uid="{00000000-0005-0000-0000-0000C13E0000}"/>
    <cellStyle name="Note 2 5 4" xfId="16865" xr:uid="{00000000-0005-0000-0000-0000C23E0000}"/>
    <cellStyle name="Note 2 6" xfId="16866" xr:uid="{00000000-0005-0000-0000-0000C33E0000}"/>
    <cellStyle name="Note 2 6 2" xfId="16867" xr:uid="{00000000-0005-0000-0000-0000C43E0000}"/>
    <cellStyle name="Note 2 6 2 2" xfId="16868" xr:uid="{00000000-0005-0000-0000-0000C53E0000}"/>
    <cellStyle name="Note 2 6 2 2 2" xfId="16869" xr:uid="{00000000-0005-0000-0000-0000C63E0000}"/>
    <cellStyle name="Note 2 6 2 2 2 2" xfId="16870" xr:uid="{00000000-0005-0000-0000-0000C73E0000}"/>
    <cellStyle name="Note 2 6 2 2 3" xfId="16871" xr:uid="{00000000-0005-0000-0000-0000C83E0000}"/>
    <cellStyle name="Note 2 6 2 3" xfId="16872" xr:uid="{00000000-0005-0000-0000-0000C93E0000}"/>
    <cellStyle name="Note 2 6 2 3 2" xfId="16873" xr:uid="{00000000-0005-0000-0000-0000CA3E0000}"/>
    <cellStyle name="Note 2 6 2 4" xfId="16874" xr:uid="{00000000-0005-0000-0000-0000CB3E0000}"/>
    <cellStyle name="Note 2 6 3" xfId="16875" xr:uid="{00000000-0005-0000-0000-0000CC3E0000}"/>
    <cellStyle name="Note 2 6 4" xfId="16876" xr:uid="{00000000-0005-0000-0000-0000CD3E0000}"/>
    <cellStyle name="Note 2 6 4 2" xfId="20163" xr:uid="{00000000-0005-0000-0000-0000CD3E0000}"/>
    <cellStyle name="Note 2 6 4 2 2" xfId="27603" xr:uid="{22D4BBD2-6BC5-47D8-AAB1-15124E12BB74}"/>
    <cellStyle name="Note 2 6 4 2 2 2" xfId="42540" xr:uid="{15F6D61D-4D71-4351-87D4-091846D93E2E}"/>
    <cellStyle name="Note 2 6 4 2 3" xfId="35179" xr:uid="{90C035ED-8018-4ABD-9A69-4011988AE871}"/>
    <cellStyle name="Note 2 6 4 3" xfId="34529" xr:uid="{9AA0419B-37EC-4FBD-A956-D2535418F59F}"/>
    <cellStyle name="Note 2 6 5" xfId="16877" xr:uid="{00000000-0005-0000-0000-0000CE3E0000}"/>
    <cellStyle name="Note 2 6 6" xfId="16878" xr:uid="{00000000-0005-0000-0000-0000CF3E0000}"/>
    <cellStyle name="Note 2 7" xfId="16879" xr:uid="{00000000-0005-0000-0000-0000D03E0000}"/>
    <cellStyle name="Note 2 7 2" xfId="16880" xr:uid="{00000000-0005-0000-0000-0000D13E0000}"/>
    <cellStyle name="Note 2 7 2 2" xfId="16881" xr:uid="{00000000-0005-0000-0000-0000D23E0000}"/>
    <cellStyle name="Note 2 7 2 3" xfId="16882" xr:uid="{00000000-0005-0000-0000-0000D33E0000}"/>
    <cellStyle name="Note 2 7 2 4" xfId="16883" xr:uid="{00000000-0005-0000-0000-0000D43E0000}"/>
    <cellStyle name="Note 2 7 2 4 2" xfId="27148" xr:uid="{861635DB-A205-4635-9393-16548867A6A9}"/>
    <cellStyle name="Note 2 7 2 4 2 2" xfId="42111" xr:uid="{51CE3EAA-8850-418F-92DD-41A6F7D9176C}"/>
    <cellStyle name="Note 2 7 2 4 3" xfId="34530" xr:uid="{20B1179D-B4DB-4B1A-B6C5-11ED2DB49CFB}"/>
    <cellStyle name="Note 2 7 2 5" xfId="16884" xr:uid="{00000000-0005-0000-0000-0000D53E0000}"/>
    <cellStyle name="Note 2 7 3" xfId="16885" xr:uid="{00000000-0005-0000-0000-0000D63E0000}"/>
    <cellStyle name="Note 2 7 4" xfId="16886" xr:uid="{00000000-0005-0000-0000-0000D73E0000}"/>
    <cellStyle name="Note 2 7 5" xfId="16887" xr:uid="{00000000-0005-0000-0000-0000D83E0000}"/>
    <cellStyle name="Note 2 7 5 2" xfId="27149" xr:uid="{40B3C331-8589-4CEC-A735-52A3D0D9D6E8}"/>
    <cellStyle name="Note 2 7 5 2 2" xfId="42112" xr:uid="{2AF58EFD-1E49-4D51-BD09-66F5F163273A}"/>
    <cellStyle name="Note 2 7 5 3" xfId="34531" xr:uid="{AC57DA0B-A34D-4D2E-AD19-63D5986A8AD4}"/>
    <cellStyle name="Note 2 7 6" xfId="16888" xr:uid="{00000000-0005-0000-0000-0000D93E0000}"/>
    <cellStyle name="Note 2 8" xfId="16889" xr:uid="{00000000-0005-0000-0000-0000DA3E0000}"/>
    <cellStyle name="Note 2 8 2" xfId="16890" xr:uid="{00000000-0005-0000-0000-0000DB3E0000}"/>
    <cellStyle name="Note 2 8 2 2" xfId="16891" xr:uid="{00000000-0005-0000-0000-0000DC3E0000}"/>
    <cellStyle name="Note 2 8 2 2 2" xfId="16892" xr:uid="{00000000-0005-0000-0000-0000DD3E0000}"/>
    <cellStyle name="Note 2 8 2 3" xfId="16893" xr:uid="{00000000-0005-0000-0000-0000DE3E0000}"/>
    <cellStyle name="Note 2 8 3" xfId="16894" xr:uid="{00000000-0005-0000-0000-0000DF3E0000}"/>
    <cellStyle name="Note 2 8 4" xfId="16895" xr:uid="{00000000-0005-0000-0000-0000E03E0000}"/>
    <cellStyle name="Note 2 8 5" xfId="16896" xr:uid="{00000000-0005-0000-0000-0000E13E0000}"/>
    <cellStyle name="Note 2 8 5 2" xfId="20164" xr:uid="{00000000-0005-0000-0000-0000E13E0000}"/>
    <cellStyle name="Note 2 8 5 2 2" xfId="27604" xr:uid="{79F1D470-04F3-468B-B3E6-3F8993585398}"/>
    <cellStyle name="Note 2 8 5 2 2 2" xfId="42541" xr:uid="{7FF7E1BA-EAED-423D-9086-F82A1DE2CEC8}"/>
    <cellStyle name="Note 2 8 5 2 3" xfId="35180" xr:uid="{8795B9AC-336A-4A74-84FD-9545AAAB6AF1}"/>
    <cellStyle name="Note 2 8 5 3" xfId="27150" xr:uid="{472B56AD-1D09-4D08-B568-05A7AB65D4DC}"/>
    <cellStyle name="Note 2 8 5 3 2" xfId="42113" xr:uid="{6FA28FE4-3406-4908-8003-035EE2681D10}"/>
    <cellStyle name="Note 2 8 5 4" xfId="34532" xr:uid="{5F1DE532-52C6-4B6D-9F79-460EDC95E240}"/>
    <cellStyle name="Note 2 8 6" xfId="16897" xr:uid="{00000000-0005-0000-0000-0000E23E0000}"/>
    <cellStyle name="Note 2 9" xfId="16898" xr:uid="{00000000-0005-0000-0000-0000E33E0000}"/>
    <cellStyle name="Note 2 9 2" xfId="16899" xr:uid="{00000000-0005-0000-0000-0000E43E0000}"/>
    <cellStyle name="Note 2 9 2 2" xfId="16900" xr:uid="{00000000-0005-0000-0000-0000E53E0000}"/>
    <cellStyle name="Note 2 9 2 3" xfId="16901" xr:uid="{00000000-0005-0000-0000-0000E63E0000}"/>
    <cellStyle name="Note 2 9 3" xfId="16902" xr:uid="{00000000-0005-0000-0000-0000E73E0000}"/>
    <cellStyle name="Note 2 9 4" xfId="16903" xr:uid="{00000000-0005-0000-0000-0000E83E0000}"/>
    <cellStyle name="Note 2 9 4 2" xfId="27151" xr:uid="{CC7B92D1-6C7F-4E45-A7A2-767474431060}"/>
    <cellStyle name="Note 2 9 4 2 2" xfId="42114" xr:uid="{05840592-2FF0-4BB4-88E1-85053D6F2AB3}"/>
    <cellStyle name="Note 2 9 4 3" xfId="34533" xr:uid="{E2144D78-3766-400D-A550-8AAB0313D26B}"/>
    <cellStyle name="Note 2 9 5" xfId="16904" xr:uid="{00000000-0005-0000-0000-0000E93E0000}"/>
    <cellStyle name="Note 2 9 5 2" xfId="27152" xr:uid="{B7C799E3-2629-4C9D-B260-98A9C1AC5E5A}"/>
    <cellStyle name="Note 2 9 5 2 2" xfId="42115" xr:uid="{EDC5A4D8-2029-456F-B534-92104901B6B1}"/>
    <cellStyle name="Note 2 9 5 3" xfId="34534" xr:uid="{D8A944AD-C8D2-4F93-AFFC-74E7244D50E8}"/>
    <cellStyle name="Note 2 9 6" xfId="16905" xr:uid="{00000000-0005-0000-0000-0000EA3E0000}"/>
    <cellStyle name="Note 3" xfId="2578" xr:uid="{00000000-0005-0000-0000-0000D9090000}"/>
    <cellStyle name="Note 3 10" xfId="16907" xr:uid="{00000000-0005-0000-0000-0000EC3E0000}"/>
    <cellStyle name="Note 3 10 2" xfId="16908" xr:uid="{00000000-0005-0000-0000-0000ED3E0000}"/>
    <cellStyle name="Note 3 10 2 2" xfId="16909" xr:uid="{00000000-0005-0000-0000-0000EE3E0000}"/>
    <cellStyle name="Note 3 10 2 2 2" xfId="16910" xr:uid="{00000000-0005-0000-0000-0000EF3E0000}"/>
    <cellStyle name="Note 3 10 2 3" xfId="16911" xr:uid="{00000000-0005-0000-0000-0000F03E0000}"/>
    <cellStyle name="Note 3 10 3" xfId="16912" xr:uid="{00000000-0005-0000-0000-0000F13E0000}"/>
    <cellStyle name="Note 3 10 3 2" xfId="16913" xr:uid="{00000000-0005-0000-0000-0000F23E0000}"/>
    <cellStyle name="Note 3 10 4" xfId="16914" xr:uid="{00000000-0005-0000-0000-0000F33E0000}"/>
    <cellStyle name="Note 3 11" xfId="16915" xr:uid="{00000000-0005-0000-0000-0000F43E0000}"/>
    <cellStyle name="Note 3 11 2" xfId="16916" xr:uid="{00000000-0005-0000-0000-0000F53E0000}"/>
    <cellStyle name="Note 3 11 2 2" xfId="16917" xr:uid="{00000000-0005-0000-0000-0000F63E0000}"/>
    <cellStyle name="Note 3 11 2 3" xfId="16918" xr:uid="{00000000-0005-0000-0000-0000F73E0000}"/>
    <cellStyle name="Note 3 11 3" xfId="16919" xr:uid="{00000000-0005-0000-0000-0000F83E0000}"/>
    <cellStyle name="Note 3 11 3 2" xfId="16920" xr:uid="{00000000-0005-0000-0000-0000F93E0000}"/>
    <cellStyle name="Note 3 11 3 3" xfId="27153" xr:uid="{9DF82D50-9F7B-4CEF-BA63-79EEC50EAD41}"/>
    <cellStyle name="Note 3 11 3 3 2" xfId="42116" xr:uid="{96505AA7-023E-4A1A-91D9-D4D905DA338D}"/>
    <cellStyle name="Note 3 11 3 4" xfId="34535" xr:uid="{BDA66E6F-4870-4FE8-803A-10E1E706388E}"/>
    <cellStyle name="Note 3 11 4" xfId="16921" xr:uid="{00000000-0005-0000-0000-0000FA3E0000}"/>
    <cellStyle name="Note 3 12" xfId="16922" xr:uid="{00000000-0005-0000-0000-0000FB3E0000}"/>
    <cellStyle name="Note 3 12 2" xfId="16923" xr:uid="{00000000-0005-0000-0000-0000FC3E0000}"/>
    <cellStyle name="Note 3 12 2 2" xfId="16924" xr:uid="{00000000-0005-0000-0000-0000FD3E0000}"/>
    <cellStyle name="Note 3 12 2 3" xfId="16925" xr:uid="{00000000-0005-0000-0000-0000FE3E0000}"/>
    <cellStyle name="Note 3 12 3" xfId="16926" xr:uid="{00000000-0005-0000-0000-0000FF3E0000}"/>
    <cellStyle name="Note 3 12 3 2" xfId="16927" xr:uid="{00000000-0005-0000-0000-0000003F0000}"/>
    <cellStyle name="Note 3 12 3 3" xfId="27154" xr:uid="{573DB05B-CC9E-45B8-ACA7-7554E5AF8BBE}"/>
    <cellStyle name="Note 3 12 3 3 2" xfId="42117" xr:uid="{6D988020-1F55-4B95-BBFE-6F7288985DB3}"/>
    <cellStyle name="Note 3 12 3 4" xfId="34536" xr:uid="{3C792EF8-04A8-4C8B-AE0E-9B350CC287FD}"/>
    <cellStyle name="Note 3 12 4" xfId="16928" xr:uid="{00000000-0005-0000-0000-0000013F0000}"/>
    <cellStyle name="Note 3 13" xfId="16929" xr:uid="{00000000-0005-0000-0000-0000023F0000}"/>
    <cellStyle name="Note 3 13 2" xfId="16930" xr:uid="{00000000-0005-0000-0000-0000033F0000}"/>
    <cellStyle name="Note 3 13 3" xfId="16931" xr:uid="{00000000-0005-0000-0000-0000043F0000}"/>
    <cellStyle name="Note 3 14" xfId="16932" xr:uid="{00000000-0005-0000-0000-0000053F0000}"/>
    <cellStyle name="Note 3 15" xfId="16933" xr:uid="{00000000-0005-0000-0000-0000063F0000}"/>
    <cellStyle name="Note 3 16" xfId="16934" xr:uid="{00000000-0005-0000-0000-0000073F0000}"/>
    <cellStyle name="Note 3 16 2" xfId="27155" xr:uid="{1993634A-E117-4872-B346-F6E76268CBB6}"/>
    <cellStyle name="Note 3 16 2 2" xfId="42118" xr:uid="{5BCFE341-85A7-4A64-957B-18E96529A824}"/>
    <cellStyle name="Note 3 16 3" xfId="34537" xr:uid="{99D29DF4-067D-49F1-9093-8B21E0D6014E}"/>
    <cellStyle name="Note 3 17" xfId="16935" xr:uid="{00000000-0005-0000-0000-0000083F0000}"/>
    <cellStyle name="Note 3 18" xfId="16906" xr:uid="{00000000-0005-0000-0000-0000EB3E0000}"/>
    <cellStyle name="Note 3 19" xfId="28065" xr:uid="{0E9F6327-93AE-470C-B1C9-3E9B6F83D9A9}"/>
    <cellStyle name="Note 3 2" xfId="2579" xr:uid="{00000000-0005-0000-0000-0000DA090000}"/>
    <cellStyle name="Note 3 2 10" xfId="16937" xr:uid="{00000000-0005-0000-0000-00000A3F0000}"/>
    <cellStyle name="Note 3 2 10 2" xfId="27156" xr:uid="{8D480B99-64A3-4E1D-9D76-DF0CEAA66688}"/>
    <cellStyle name="Note 3 2 10 2 2" xfId="42119" xr:uid="{6A90CAF4-8346-4A9C-9341-E122D4D2D609}"/>
    <cellStyle name="Note 3 2 10 3" xfId="34538" xr:uid="{DBAE54E1-C8EA-47C8-A10E-2BBD59D1809A}"/>
    <cellStyle name="Note 3 2 11" xfId="16938" xr:uid="{00000000-0005-0000-0000-00000B3F0000}"/>
    <cellStyle name="Note 3 2 12" xfId="16936" xr:uid="{00000000-0005-0000-0000-0000093F0000}"/>
    <cellStyle name="Note 3 2 13" xfId="20747" xr:uid="{41B4A78B-1C41-4CDD-B374-E31DF42C625E}"/>
    <cellStyle name="Note 3 2 13 2" xfId="35740" xr:uid="{F6ADC4C2-BAB6-4DA4-9142-5D6796203EEC}"/>
    <cellStyle name="Note 3 2 14" xfId="28066" xr:uid="{2910F7AC-C318-4220-8582-827153A7B20B}"/>
    <cellStyle name="Note 3 2 2" xfId="16939" xr:uid="{00000000-0005-0000-0000-00000C3F0000}"/>
    <cellStyle name="Note 3 2 2 2" xfId="16940" xr:uid="{00000000-0005-0000-0000-00000D3F0000}"/>
    <cellStyle name="Note 3 2 2 2 2" xfId="16941" xr:uid="{00000000-0005-0000-0000-00000E3F0000}"/>
    <cellStyle name="Note 3 2 2 2 2 2" xfId="16942" xr:uid="{00000000-0005-0000-0000-00000F3F0000}"/>
    <cellStyle name="Note 3 2 2 2 2 2 2" xfId="16943" xr:uid="{00000000-0005-0000-0000-0000103F0000}"/>
    <cellStyle name="Note 3 2 2 2 2 3" xfId="16944" xr:uid="{00000000-0005-0000-0000-0000113F0000}"/>
    <cellStyle name="Note 3 2 2 2 3" xfId="16945" xr:uid="{00000000-0005-0000-0000-0000123F0000}"/>
    <cellStyle name="Note 3 2 2 2 4" xfId="16946" xr:uid="{00000000-0005-0000-0000-0000133F0000}"/>
    <cellStyle name="Note 3 2 2 2 5" xfId="16947" xr:uid="{00000000-0005-0000-0000-0000143F0000}"/>
    <cellStyle name="Note 3 2 2 2 5 2" xfId="27157" xr:uid="{1F53D944-C4AB-48BA-9187-5C8C908DA4D1}"/>
    <cellStyle name="Note 3 2 2 2 5 2 2" xfId="42120" xr:uid="{2328623B-CD79-47FF-B3EF-AA3280478F79}"/>
    <cellStyle name="Note 3 2 2 2 5 3" xfId="34539" xr:uid="{400BB511-8C75-46E8-9D09-585EAF868E33}"/>
    <cellStyle name="Note 3 2 2 2 6" xfId="16948" xr:uid="{00000000-0005-0000-0000-0000153F0000}"/>
    <cellStyle name="Note 3 2 2 3" xfId="16949" xr:uid="{00000000-0005-0000-0000-0000163F0000}"/>
    <cellStyle name="Note 3 2 2 3 2" xfId="16950" xr:uid="{00000000-0005-0000-0000-0000173F0000}"/>
    <cellStyle name="Note 3 2 2 3 2 2" xfId="16951" xr:uid="{00000000-0005-0000-0000-0000183F0000}"/>
    <cellStyle name="Note 3 2 2 3 3" xfId="16952" xr:uid="{00000000-0005-0000-0000-0000193F0000}"/>
    <cellStyle name="Note 3 2 2 4" xfId="16953" xr:uid="{00000000-0005-0000-0000-00001A3F0000}"/>
    <cellStyle name="Note 3 2 2 4 2" xfId="16954" xr:uid="{00000000-0005-0000-0000-00001B3F0000}"/>
    <cellStyle name="Note 3 2 2 4 2 2" xfId="16955" xr:uid="{00000000-0005-0000-0000-00001C3F0000}"/>
    <cellStyle name="Note 3 2 2 4 2 2 2" xfId="16956" xr:uid="{00000000-0005-0000-0000-00001D3F0000}"/>
    <cellStyle name="Note 3 2 2 4 2 3" xfId="16957" xr:uid="{00000000-0005-0000-0000-00001E3F0000}"/>
    <cellStyle name="Note 3 2 2 4 3" xfId="16958" xr:uid="{00000000-0005-0000-0000-00001F3F0000}"/>
    <cellStyle name="Note 3 2 2 4 3 2" xfId="16959" xr:uid="{00000000-0005-0000-0000-0000203F0000}"/>
    <cellStyle name="Note 3 2 2 4 4" xfId="16960" xr:uid="{00000000-0005-0000-0000-0000213F0000}"/>
    <cellStyle name="Note 3 2 2 5" xfId="16961" xr:uid="{00000000-0005-0000-0000-0000223F0000}"/>
    <cellStyle name="Note 3 2 2 5 2" xfId="16962" xr:uid="{00000000-0005-0000-0000-0000233F0000}"/>
    <cellStyle name="Note 3 2 2 5 2 2" xfId="16963" xr:uid="{00000000-0005-0000-0000-0000243F0000}"/>
    <cellStyle name="Note 3 2 2 5 2 3" xfId="16964" xr:uid="{00000000-0005-0000-0000-0000253F0000}"/>
    <cellStyle name="Note 3 2 2 5 3" xfId="16965" xr:uid="{00000000-0005-0000-0000-0000263F0000}"/>
    <cellStyle name="Note 3 2 2 5 3 2" xfId="16966" xr:uid="{00000000-0005-0000-0000-0000273F0000}"/>
    <cellStyle name="Note 3 2 2 5 3 3" xfId="27158" xr:uid="{3B6CC676-8394-454C-AC88-78164434B7DB}"/>
    <cellStyle name="Note 3 2 2 5 3 3 2" xfId="42121" xr:uid="{A7EEEC5F-11F5-4D8D-855A-B6B7A3F8BB59}"/>
    <cellStyle name="Note 3 2 2 5 3 4" xfId="34540" xr:uid="{E2D389B3-CD77-4239-B3D3-1A1FD023149B}"/>
    <cellStyle name="Note 3 2 2 5 4" xfId="16967" xr:uid="{00000000-0005-0000-0000-0000283F0000}"/>
    <cellStyle name="Note 3 2 2 6" xfId="16968" xr:uid="{00000000-0005-0000-0000-0000293F0000}"/>
    <cellStyle name="Note 3 2 2 7" xfId="16969" xr:uid="{00000000-0005-0000-0000-00002A3F0000}"/>
    <cellStyle name="Note 3 2 2 8" xfId="16970" xr:uid="{00000000-0005-0000-0000-00002B3F0000}"/>
    <cellStyle name="Note 3 2 2 8 2" xfId="27159" xr:uid="{33931E84-A8F9-4643-809C-42155CBE8560}"/>
    <cellStyle name="Note 3 2 2 8 2 2" xfId="42122" xr:uid="{72899F8D-187F-4144-9A33-6908FF0C58D7}"/>
    <cellStyle name="Note 3 2 2 8 3" xfId="34541" xr:uid="{EE3D5C27-1715-4A4E-BDBD-E8FD415813D6}"/>
    <cellStyle name="Note 3 2 2 9" xfId="16971" xr:uid="{00000000-0005-0000-0000-00002C3F0000}"/>
    <cellStyle name="Note 3 2 3" xfId="16972" xr:uid="{00000000-0005-0000-0000-00002D3F0000}"/>
    <cellStyle name="Note 3 2 3 2" xfId="16973" xr:uid="{00000000-0005-0000-0000-00002E3F0000}"/>
    <cellStyle name="Note 3 2 3 2 2" xfId="16974" xr:uid="{00000000-0005-0000-0000-00002F3F0000}"/>
    <cellStyle name="Note 3 2 3 2 2 2" xfId="16975" xr:uid="{00000000-0005-0000-0000-0000303F0000}"/>
    <cellStyle name="Note 3 2 3 2 3" xfId="16976" xr:uid="{00000000-0005-0000-0000-0000313F0000}"/>
    <cellStyle name="Note 3 2 3 3" xfId="16977" xr:uid="{00000000-0005-0000-0000-0000323F0000}"/>
    <cellStyle name="Note 3 2 3 4" xfId="16978" xr:uid="{00000000-0005-0000-0000-0000333F0000}"/>
    <cellStyle name="Note 3 2 3 5" xfId="16979" xr:uid="{00000000-0005-0000-0000-0000343F0000}"/>
    <cellStyle name="Note 3 2 3 5 2" xfId="27160" xr:uid="{952F549F-9668-41BB-AB23-1AAD4D301319}"/>
    <cellStyle name="Note 3 2 3 5 2 2" xfId="42123" xr:uid="{73D9A9D7-59AE-4ECC-9D08-5248988B0F72}"/>
    <cellStyle name="Note 3 2 3 5 3" xfId="34542" xr:uid="{68229E0D-496D-42E5-9BFB-B10F4E75F4C0}"/>
    <cellStyle name="Note 3 2 3 6" xfId="16980" xr:uid="{00000000-0005-0000-0000-0000353F0000}"/>
    <cellStyle name="Note 3 2 4" xfId="16981" xr:uid="{00000000-0005-0000-0000-0000363F0000}"/>
    <cellStyle name="Note 3 2 4 2" xfId="16982" xr:uid="{00000000-0005-0000-0000-0000373F0000}"/>
    <cellStyle name="Note 3 2 4 2 2" xfId="16983" xr:uid="{00000000-0005-0000-0000-0000383F0000}"/>
    <cellStyle name="Note 3 2 4 2 2 2" xfId="16984" xr:uid="{00000000-0005-0000-0000-0000393F0000}"/>
    <cellStyle name="Note 3 2 4 2 3" xfId="16985" xr:uid="{00000000-0005-0000-0000-00003A3F0000}"/>
    <cellStyle name="Note 3 2 4 3" xfId="16986" xr:uid="{00000000-0005-0000-0000-00003B3F0000}"/>
    <cellStyle name="Note 3 2 4 3 2" xfId="16987" xr:uid="{00000000-0005-0000-0000-00003C3F0000}"/>
    <cellStyle name="Note 3 2 4 4" xfId="16988" xr:uid="{00000000-0005-0000-0000-00003D3F0000}"/>
    <cellStyle name="Note 3 2 5" xfId="16989" xr:uid="{00000000-0005-0000-0000-00003E3F0000}"/>
    <cellStyle name="Note 3 2 5 2" xfId="16990" xr:uid="{00000000-0005-0000-0000-00003F3F0000}"/>
    <cellStyle name="Note 3 2 5 2 2" xfId="16991" xr:uid="{00000000-0005-0000-0000-0000403F0000}"/>
    <cellStyle name="Note 3 2 5 3" xfId="16992" xr:uid="{00000000-0005-0000-0000-0000413F0000}"/>
    <cellStyle name="Note 3 2 6" xfId="16993" xr:uid="{00000000-0005-0000-0000-0000423F0000}"/>
    <cellStyle name="Note 3 2 6 2" xfId="16994" xr:uid="{00000000-0005-0000-0000-0000433F0000}"/>
    <cellStyle name="Note 3 2 6 2 2" xfId="16995" xr:uid="{00000000-0005-0000-0000-0000443F0000}"/>
    <cellStyle name="Note 3 2 6 2 2 2" xfId="16996" xr:uid="{00000000-0005-0000-0000-0000453F0000}"/>
    <cellStyle name="Note 3 2 6 2 3" xfId="16997" xr:uid="{00000000-0005-0000-0000-0000463F0000}"/>
    <cellStyle name="Note 3 2 6 3" xfId="16998" xr:uid="{00000000-0005-0000-0000-0000473F0000}"/>
    <cellStyle name="Note 3 2 6 3 2" xfId="16999" xr:uid="{00000000-0005-0000-0000-0000483F0000}"/>
    <cellStyle name="Note 3 2 6 4" xfId="17000" xr:uid="{00000000-0005-0000-0000-0000493F0000}"/>
    <cellStyle name="Note 3 2 7" xfId="17001" xr:uid="{00000000-0005-0000-0000-00004A3F0000}"/>
    <cellStyle name="Note 3 2 7 2" xfId="17002" xr:uid="{00000000-0005-0000-0000-00004B3F0000}"/>
    <cellStyle name="Note 3 2 7 2 2" xfId="17003" xr:uid="{00000000-0005-0000-0000-00004C3F0000}"/>
    <cellStyle name="Note 3 2 7 2 3" xfId="17004" xr:uid="{00000000-0005-0000-0000-00004D3F0000}"/>
    <cellStyle name="Note 3 2 7 3" xfId="17005" xr:uid="{00000000-0005-0000-0000-00004E3F0000}"/>
    <cellStyle name="Note 3 2 7 3 2" xfId="17006" xr:uid="{00000000-0005-0000-0000-00004F3F0000}"/>
    <cellStyle name="Note 3 2 7 3 3" xfId="27161" xr:uid="{9DC0F397-84AC-45ED-B672-EC5F0E108DD8}"/>
    <cellStyle name="Note 3 2 7 3 3 2" xfId="42124" xr:uid="{CF91161A-47F9-43A9-BC26-EA7E01928A8F}"/>
    <cellStyle name="Note 3 2 7 3 4" xfId="34543" xr:uid="{7A16AC65-1305-4E01-B64D-7D766AA5D17B}"/>
    <cellStyle name="Note 3 2 7 4" xfId="17007" xr:uid="{00000000-0005-0000-0000-0000503F0000}"/>
    <cellStyle name="Note 3 2 8" xfId="17008" xr:uid="{00000000-0005-0000-0000-0000513F0000}"/>
    <cellStyle name="Note 3 2 9" xfId="17009" xr:uid="{00000000-0005-0000-0000-0000523F0000}"/>
    <cellStyle name="Note 3 3" xfId="17010" xr:uid="{00000000-0005-0000-0000-0000533F0000}"/>
    <cellStyle name="Note 3 3 10" xfId="17011" xr:uid="{00000000-0005-0000-0000-0000543F0000}"/>
    <cellStyle name="Note 3 3 10 2" xfId="27162" xr:uid="{65C85659-A1C5-4727-AD79-2585F1FDB442}"/>
    <cellStyle name="Note 3 3 10 2 2" xfId="42125" xr:uid="{879A39E1-BC0C-42AA-BF88-DA936723C196}"/>
    <cellStyle name="Note 3 3 10 3" xfId="34544" xr:uid="{F74E250D-C077-40BE-9FA4-99C541C98A27}"/>
    <cellStyle name="Note 3 3 11" xfId="17012" xr:uid="{00000000-0005-0000-0000-0000553F0000}"/>
    <cellStyle name="Note 3 3 2" xfId="17013" xr:uid="{00000000-0005-0000-0000-0000563F0000}"/>
    <cellStyle name="Note 3 3 2 2" xfId="17014" xr:uid="{00000000-0005-0000-0000-0000573F0000}"/>
    <cellStyle name="Note 3 3 2 2 2" xfId="17015" xr:uid="{00000000-0005-0000-0000-0000583F0000}"/>
    <cellStyle name="Note 3 3 2 2 2 2" xfId="17016" xr:uid="{00000000-0005-0000-0000-0000593F0000}"/>
    <cellStyle name="Note 3 3 2 2 2 2 2" xfId="17017" xr:uid="{00000000-0005-0000-0000-00005A3F0000}"/>
    <cellStyle name="Note 3 3 2 2 2 3" xfId="17018" xr:uid="{00000000-0005-0000-0000-00005B3F0000}"/>
    <cellStyle name="Note 3 3 2 2 3" xfId="17019" xr:uid="{00000000-0005-0000-0000-00005C3F0000}"/>
    <cellStyle name="Note 3 3 2 2 3 2" xfId="17020" xr:uid="{00000000-0005-0000-0000-00005D3F0000}"/>
    <cellStyle name="Note 3 3 2 2 4" xfId="17021" xr:uid="{00000000-0005-0000-0000-00005E3F0000}"/>
    <cellStyle name="Note 3 3 2 3" xfId="17022" xr:uid="{00000000-0005-0000-0000-00005F3F0000}"/>
    <cellStyle name="Note 3 3 2 3 2" xfId="17023" xr:uid="{00000000-0005-0000-0000-0000603F0000}"/>
    <cellStyle name="Note 3 3 2 3 2 2" xfId="17024" xr:uid="{00000000-0005-0000-0000-0000613F0000}"/>
    <cellStyle name="Note 3 3 2 3 3" xfId="17025" xr:uid="{00000000-0005-0000-0000-0000623F0000}"/>
    <cellStyle name="Note 3 3 2 4" xfId="17026" xr:uid="{00000000-0005-0000-0000-0000633F0000}"/>
    <cellStyle name="Note 3 3 2 4 2" xfId="17027" xr:uid="{00000000-0005-0000-0000-0000643F0000}"/>
    <cellStyle name="Note 3 3 2 4 2 2" xfId="17028" xr:uid="{00000000-0005-0000-0000-0000653F0000}"/>
    <cellStyle name="Note 3 3 2 4 2 2 2" xfId="17029" xr:uid="{00000000-0005-0000-0000-0000663F0000}"/>
    <cellStyle name="Note 3 3 2 4 2 3" xfId="17030" xr:uid="{00000000-0005-0000-0000-0000673F0000}"/>
    <cellStyle name="Note 3 3 2 4 3" xfId="17031" xr:uid="{00000000-0005-0000-0000-0000683F0000}"/>
    <cellStyle name="Note 3 3 2 4 3 2" xfId="17032" xr:uid="{00000000-0005-0000-0000-0000693F0000}"/>
    <cellStyle name="Note 3 3 2 4 4" xfId="17033" xr:uid="{00000000-0005-0000-0000-00006A3F0000}"/>
    <cellStyle name="Note 3 3 2 5" xfId="17034" xr:uid="{00000000-0005-0000-0000-00006B3F0000}"/>
    <cellStyle name="Note 3 3 2 5 2" xfId="17035" xr:uid="{00000000-0005-0000-0000-00006C3F0000}"/>
    <cellStyle name="Note 3 3 2 5 2 2" xfId="17036" xr:uid="{00000000-0005-0000-0000-00006D3F0000}"/>
    <cellStyle name="Note 3 3 2 5 2 3" xfId="17037" xr:uid="{00000000-0005-0000-0000-00006E3F0000}"/>
    <cellStyle name="Note 3 3 2 5 3" xfId="17038" xr:uid="{00000000-0005-0000-0000-00006F3F0000}"/>
    <cellStyle name="Note 3 3 2 5 3 2" xfId="17039" xr:uid="{00000000-0005-0000-0000-0000703F0000}"/>
    <cellStyle name="Note 3 3 2 5 3 3" xfId="27163" xr:uid="{6BBA5EA3-48A5-463E-80E5-AE66A72A0C7F}"/>
    <cellStyle name="Note 3 3 2 5 3 3 2" xfId="42126" xr:uid="{A8B1E056-83A4-4F80-9241-2A023F663674}"/>
    <cellStyle name="Note 3 3 2 5 3 4" xfId="34545" xr:uid="{8ECC2F52-3429-48E4-85C9-9D0E1D19BA2F}"/>
    <cellStyle name="Note 3 3 2 5 4" xfId="17040" xr:uid="{00000000-0005-0000-0000-0000713F0000}"/>
    <cellStyle name="Note 3 3 2 6" xfId="17041" xr:uid="{00000000-0005-0000-0000-0000723F0000}"/>
    <cellStyle name="Note 3 3 2 7" xfId="17042" xr:uid="{00000000-0005-0000-0000-0000733F0000}"/>
    <cellStyle name="Note 3 3 2 8" xfId="17043" xr:uid="{00000000-0005-0000-0000-0000743F0000}"/>
    <cellStyle name="Note 3 3 2 8 2" xfId="27164" xr:uid="{5553867A-2FA0-474C-92A5-CAF006F38598}"/>
    <cellStyle name="Note 3 3 2 8 2 2" xfId="42127" xr:uid="{3B914D52-F76E-4D4A-888F-B04859588A28}"/>
    <cellStyle name="Note 3 3 2 8 3" xfId="34546" xr:uid="{6ACB44D5-3C9A-48F6-8975-9B68F223DF0E}"/>
    <cellStyle name="Note 3 3 2 9" xfId="17044" xr:uid="{00000000-0005-0000-0000-0000753F0000}"/>
    <cellStyle name="Note 3 3 3" xfId="17045" xr:uid="{00000000-0005-0000-0000-0000763F0000}"/>
    <cellStyle name="Note 3 3 3 2" xfId="17046" xr:uid="{00000000-0005-0000-0000-0000773F0000}"/>
    <cellStyle name="Note 3 3 3 2 2" xfId="17047" xr:uid="{00000000-0005-0000-0000-0000783F0000}"/>
    <cellStyle name="Note 3 3 3 2 2 2" xfId="17048" xr:uid="{00000000-0005-0000-0000-0000793F0000}"/>
    <cellStyle name="Note 3 3 3 2 3" xfId="17049" xr:uid="{00000000-0005-0000-0000-00007A3F0000}"/>
    <cellStyle name="Note 3 3 3 3" xfId="17050" xr:uid="{00000000-0005-0000-0000-00007B3F0000}"/>
    <cellStyle name="Note 3 3 3 3 2" xfId="17051" xr:uid="{00000000-0005-0000-0000-00007C3F0000}"/>
    <cellStyle name="Note 3 3 3 4" xfId="17052" xr:uid="{00000000-0005-0000-0000-00007D3F0000}"/>
    <cellStyle name="Note 3 3 4" xfId="17053" xr:uid="{00000000-0005-0000-0000-00007E3F0000}"/>
    <cellStyle name="Note 3 3 4 2" xfId="17054" xr:uid="{00000000-0005-0000-0000-00007F3F0000}"/>
    <cellStyle name="Note 3 3 4 2 2" xfId="17055" xr:uid="{00000000-0005-0000-0000-0000803F0000}"/>
    <cellStyle name="Note 3 3 4 2 2 2" xfId="17056" xr:uid="{00000000-0005-0000-0000-0000813F0000}"/>
    <cellStyle name="Note 3 3 4 2 3" xfId="17057" xr:uid="{00000000-0005-0000-0000-0000823F0000}"/>
    <cellStyle name="Note 3 3 4 3" xfId="17058" xr:uid="{00000000-0005-0000-0000-0000833F0000}"/>
    <cellStyle name="Note 3 3 4 3 2" xfId="17059" xr:uid="{00000000-0005-0000-0000-0000843F0000}"/>
    <cellStyle name="Note 3 3 4 4" xfId="17060" xr:uid="{00000000-0005-0000-0000-0000853F0000}"/>
    <cellStyle name="Note 3 3 5" xfId="17061" xr:uid="{00000000-0005-0000-0000-0000863F0000}"/>
    <cellStyle name="Note 3 3 5 2" xfId="17062" xr:uid="{00000000-0005-0000-0000-0000873F0000}"/>
    <cellStyle name="Note 3 3 5 2 2" xfId="17063" xr:uid="{00000000-0005-0000-0000-0000883F0000}"/>
    <cellStyle name="Note 3 3 5 3" xfId="17064" xr:uid="{00000000-0005-0000-0000-0000893F0000}"/>
    <cellStyle name="Note 3 3 6" xfId="17065" xr:uid="{00000000-0005-0000-0000-00008A3F0000}"/>
    <cellStyle name="Note 3 3 6 2" xfId="17066" xr:uid="{00000000-0005-0000-0000-00008B3F0000}"/>
    <cellStyle name="Note 3 3 6 2 2" xfId="17067" xr:uid="{00000000-0005-0000-0000-00008C3F0000}"/>
    <cellStyle name="Note 3 3 6 2 2 2" xfId="17068" xr:uid="{00000000-0005-0000-0000-00008D3F0000}"/>
    <cellStyle name="Note 3 3 6 2 3" xfId="17069" xr:uid="{00000000-0005-0000-0000-00008E3F0000}"/>
    <cellStyle name="Note 3 3 6 3" xfId="17070" xr:uid="{00000000-0005-0000-0000-00008F3F0000}"/>
    <cellStyle name="Note 3 3 6 3 2" xfId="17071" xr:uid="{00000000-0005-0000-0000-0000903F0000}"/>
    <cellStyle name="Note 3 3 6 4" xfId="17072" xr:uid="{00000000-0005-0000-0000-0000913F0000}"/>
    <cellStyle name="Note 3 3 7" xfId="17073" xr:uid="{00000000-0005-0000-0000-0000923F0000}"/>
    <cellStyle name="Note 3 3 7 2" xfId="17074" xr:uid="{00000000-0005-0000-0000-0000933F0000}"/>
    <cellStyle name="Note 3 3 7 2 2" xfId="17075" xr:uid="{00000000-0005-0000-0000-0000943F0000}"/>
    <cellStyle name="Note 3 3 7 2 3" xfId="17076" xr:uid="{00000000-0005-0000-0000-0000953F0000}"/>
    <cellStyle name="Note 3 3 7 3" xfId="17077" xr:uid="{00000000-0005-0000-0000-0000963F0000}"/>
    <cellStyle name="Note 3 3 7 3 2" xfId="17078" xr:uid="{00000000-0005-0000-0000-0000973F0000}"/>
    <cellStyle name="Note 3 3 7 3 3" xfId="27165" xr:uid="{DE0ADFDD-C503-4C41-8217-52EABFA6DC20}"/>
    <cellStyle name="Note 3 3 7 3 3 2" xfId="42128" xr:uid="{5F6C6224-5226-4643-988F-99B7CFFAC949}"/>
    <cellStyle name="Note 3 3 7 3 4" xfId="34547" xr:uid="{5E12BAC5-0C3E-4EEA-8474-0353CC39003B}"/>
    <cellStyle name="Note 3 3 7 4" xfId="17079" xr:uid="{00000000-0005-0000-0000-0000983F0000}"/>
    <cellStyle name="Note 3 3 8" xfId="17080" xr:uid="{00000000-0005-0000-0000-0000993F0000}"/>
    <cellStyle name="Note 3 3 9" xfId="17081" xr:uid="{00000000-0005-0000-0000-00009A3F0000}"/>
    <cellStyle name="Note 3 4" xfId="17082" xr:uid="{00000000-0005-0000-0000-00009B3F0000}"/>
    <cellStyle name="Note 3 4 10" xfId="17083" xr:uid="{00000000-0005-0000-0000-00009C3F0000}"/>
    <cellStyle name="Note 3 4 10 2" xfId="27166" xr:uid="{C9383624-EE37-41D6-ABB1-95132955D768}"/>
    <cellStyle name="Note 3 4 10 2 2" xfId="42129" xr:uid="{97FB538B-A8C1-4BD8-B806-EC6A97F619D7}"/>
    <cellStyle name="Note 3 4 10 3" xfId="34548" xr:uid="{5B86092C-8ACA-45F1-B560-AA04F8280298}"/>
    <cellStyle name="Note 3 4 11" xfId="17084" xr:uid="{00000000-0005-0000-0000-00009D3F0000}"/>
    <cellStyle name="Note 3 4 2" xfId="17085" xr:uid="{00000000-0005-0000-0000-00009E3F0000}"/>
    <cellStyle name="Note 3 4 2 2" xfId="17086" xr:uid="{00000000-0005-0000-0000-00009F3F0000}"/>
    <cellStyle name="Note 3 4 2 2 2" xfId="17087" xr:uid="{00000000-0005-0000-0000-0000A03F0000}"/>
    <cellStyle name="Note 3 4 2 2 2 2" xfId="17088" xr:uid="{00000000-0005-0000-0000-0000A13F0000}"/>
    <cellStyle name="Note 3 4 2 2 2 2 2" xfId="17089" xr:uid="{00000000-0005-0000-0000-0000A23F0000}"/>
    <cellStyle name="Note 3 4 2 2 2 3" xfId="17090" xr:uid="{00000000-0005-0000-0000-0000A33F0000}"/>
    <cellStyle name="Note 3 4 2 2 3" xfId="17091" xr:uid="{00000000-0005-0000-0000-0000A43F0000}"/>
    <cellStyle name="Note 3 4 2 2 3 2" xfId="17092" xr:uid="{00000000-0005-0000-0000-0000A53F0000}"/>
    <cellStyle name="Note 3 4 2 2 4" xfId="17093" xr:uid="{00000000-0005-0000-0000-0000A63F0000}"/>
    <cellStyle name="Note 3 4 2 3" xfId="17094" xr:uid="{00000000-0005-0000-0000-0000A73F0000}"/>
    <cellStyle name="Note 3 4 2 3 2" xfId="17095" xr:uid="{00000000-0005-0000-0000-0000A83F0000}"/>
    <cellStyle name="Note 3 4 2 3 2 2" xfId="17096" xr:uid="{00000000-0005-0000-0000-0000A93F0000}"/>
    <cellStyle name="Note 3 4 2 3 3" xfId="17097" xr:uid="{00000000-0005-0000-0000-0000AA3F0000}"/>
    <cellStyle name="Note 3 4 2 4" xfId="17098" xr:uid="{00000000-0005-0000-0000-0000AB3F0000}"/>
    <cellStyle name="Note 3 4 2 4 2" xfId="17099" xr:uid="{00000000-0005-0000-0000-0000AC3F0000}"/>
    <cellStyle name="Note 3 4 2 4 2 2" xfId="17100" xr:uid="{00000000-0005-0000-0000-0000AD3F0000}"/>
    <cellStyle name="Note 3 4 2 4 2 2 2" xfId="17101" xr:uid="{00000000-0005-0000-0000-0000AE3F0000}"/>
    <cellStyle name="Note 3 4 2 4 2 3" xfId="17102" xr:uid="{00000000-0005-0000-0000-0000AF3F0000}"/>
    <cellStyle name="Note 3 4 2 4 3" xfId="17103" xr:uid="{00000000-0005-0000-0000-0000B03F0000}"/>
    <cellStyle name="Note 3 4 2 4 3 2" xfId="17104" xr:uid="{00000000-0005-0000-0000-0000B13F0000}"/>
    <cellStyle name="Note 3 4 2 4 4" xfId="17105" xr:uid="{00000000-0005-0000-0000-0000B23F0000}"/>
    <cellStyle name="Note 3 4 2 5" xfId="17106" xr:uid="{00000000-0005-0000-0000-0000B33F0000}"/>
    <cellStyle name="Note 3 4 2 5 2" xfId="17107" xr:uid="{00000000-0005-0000-0000-0000B43F0000}"/>
    <cellStyle name="Note 3 4 2 5 2 2" xfId="17108" xr:uid="{00000000-0005-0000-0000-0000B53F0000}"/>
    <cellStyle name="Note 3 4 2 5 2 3" xfId="17109" xr:uid="{00000000-0005-0000-0000-0000B63F0000}"/>
    <cellStyle name="Note 3 4 2 5 3" xfId="17110" xr:uid="{00000000-0005-0000-0000-0000B73F0000}"/>
    <cellStyle name="Note 3 4 2 5 3 2" xfId="17111" xr:uid="{00000000-0005-0000-0000-0000B83F0000}"/>
    <cellStyle name="Note 3 4 2 5 3 3" xfId="27167" xr:uid="{BCC707B8-DDDC-4BB5-8AEF-05754FD4E501}"/>
    <cellStyle name="Note 3 4 2 5 3 3 2" xfId="42130" xr:uid="{13E3E9DF-1B97-4292-BB72-90940A7C81A9}"/>
    <cellStyle name="Note 3 4 2 5 3 4" xfId="34549" xr:uid="{79E9F945-C2C7-4D26-81CB-145EDED4E569}"/>
    <cellStyle name="Note 3 4 2 5 4" xfId="17112" xr:uid="{00000000-0005-0000-0000-0000B93F0000}"/>
    <cellStyle name="Note 3 4 2 6" xfId="17113" xr:uid="{00000000-0005-0000-0000-0000BA3F0000}"/>
    <cellStyle name="Note 3 4 2 7" xfId="17114" xr:uid="{00000000-0005-0000-0000-0000BB3F0000}"/>
    <cellStyle name="Note 3 4 2 8" xfId="17115" xr:uid="{00000000-0005-0000-0000-0000BC3F0000}"/>
    <cellStyle name="Note 3 4 2 8 2" xfId="27168" xr:uid="{EAC6904C-4DEA-4DAF-983A-1AC5D77C2AE3}"/>
    <cellStyle name="Note 3 4 2 8 2 2" xfId="42131" xr:uid="{13FA96EF-5443-4CF2-A72A-778BDA19AEBA}"/>
    <cellStyle name="Note 3 4 2 8 3" xfId="34550" xr:uid="{07A86667-FE26-4D38-B4E5-686C5640C3B2}"/>
    <cellStyle name="Note 3 4 2 9" xfId="17116" xr:uid="{00000000-0005-0000-0000-0000BD3F0000}"/>
    <cellStyle name="Note 3 4 3" xfId="17117" xr:uid="{00000000-0005-0000-0000-0000BE3F0000}"/>
    <cellStyle name="Note 3 4 3 2" xfId="17118" xr:uid="{00000000-0005-0000-0000-0000BF3F0000}"/>
    <cellStyle name="Note 3 4 3 2 2" xfId="17119" xr:uid="{00000000-0005-0000-0000-0000C03F0000}"/>
    <cellStyle name="Note 3 4 3 2 2 2" xfId="17120" xr:uid="{00000000-0005-0000-0000-0000C13F0000}"/>
    <cellStyle name="Note 3 4 3 2 3" xfId="17121" xr:uid="{00000000-0005-0000-0000-0000C23F0000}"/>
    <cellStyle name="Note 3 4 3 3" xfId="17122" xr:uid="{00000000-0005-0000-0000-0000C33F0000}"/>
    <cellStyle name="Note 3 4 3 3 2" xfId="17123" xr:uid="{00000000-0005-0000-0000-0000C43F0000}"/>
    <cellStyle name="Note 3 4 3 4" xfId="17124" xr:uid="{00000000-0005-0000-0000-0000C53F0000}"/>
    <cellStyle name="Note 3 4 4" xfId="17125" xr:uid="{00000000-0005-0000-0000-0000C63F0000}"/>
    <cellStyle name="Note 3 4 4 2" xfId="17126" xr:uid="{00000000-0005-0000-0000-0000C73F0000}"/>
    <cellStyle name="Note 3 4 4 2 2" xfId="17127" xr:uid="{00000000-0005-0000-0000-0000C83F0000}"/>
    <cellStyle name="Note 3 4 4 2 2 2" xfId="17128" xr:uid="{00000000-0005-0000-0000-0000C93F0000}"/>
    <cellStyle name="Note 3 4 4 2 3" xfId="17129" xr:uid="{00000000-0005-0000-0000-0000CA3F0000}"/>
    <cellStyle name="Note 3 4 4 3" xfId="17130" xr:uid="{00000000-0005-0000-0000-0000CB3F0000}"/>
    <cellStyle name="Note 3 4 4 3 2" xfId="17131" xr:uid="{00000000-0005-0000-0000-0000CC3F0000}"/>
    <cellStyle name="Note 3 4 4 4" xfId="17132" xr:uid="{00000000-0005-0000-0000-0000CD3F0000}"/>
    <cellStyle name="Note 3 4 5" xfId="17133" xr:uid="{00000000-0005-0000-0000-0000CE3F0000}"/>
    <cellStyle name="Note 3 4 5 2" xfId="17134" xr:uid="{00000000-0005-0000-0000-0000CF3F0000}"/>
    <cellStyle name="Note 3 4 5 2 2" xfId="17135" xr:uid="{00000000-0005-0000-0000-0000D03F0000}"/>
    <cellStyle name="Note 3 4 5 3" xfId="17136" xr:uid="{00000000-0005-0000-0000-0000D13F0000}"/>
    <cellStyle name="Note 3 4 6" xfId="17137" xr:uid="{00000000-0005-0000-0000-0000D23F0000}"/>
    <cellStyle name="Note 3 4 6 2" xfId="17138" xr:uid="{00000000-0005-0000-0000-0000D33F0000}"/>
    <cellStyle name="Note 3 4 6 2 2" xfId="17139" xr:uid="{00000000-0005-0000-0000-0000D43F0000}"/>
    <cellStyle name="Note 3 4 6 2 2 2" xfId="17140" xr:uid="{00000000-0005-0000-0000-0000D53F0000}"/>
    <cellStyle name="Note 3 4 6 2 3" xfId="17141" xr:uid="{00000000-0005-0000-0000-0000D63F0000}"/>
    <cellStyle name="Note 3 4 6 3" xfId="17142" xr:uid="{00000000-0005-0000-0000-0000D73F0000}"/>
    <cellStyle name="Note 3 4 6 3 2" xfId="17143" xr:uid="{00000000-0005-0000-0000-0000D83F0000}"/>
    <cellStyle name="Note 3 4 6 4" xfId="17144" xr:uid="{00000000-0005-0000-0000-0000D93F0000}"/>
    <cellStyle name="Note 3 4 7" xfId="17145" xr:uid="{00000000-0005-0000-0000-0000DA3F0000}"/>
    <cellStyle name="Note 3 4 7 2" xfId="17146" xr:uid="{00000000-0005-0000-0000-0000DB3F0000}"/>
    <cellStyle name="Note 3 4 7 2 2" xfId="17147" xr:uid="{00000000-0005-0000-0000-0000DC3F0000}"/>
    <cellStyle name="Note 3 4 7 2 3" xfId="17148" xr:uid="{00000000-0005-0000-0000-0000DD3F0000}"/>
    <cellStyle name="Note 3 4 7 3" xfId="17149" xr:uid="{00000000-0005-0000-0000-0000DE3F0000}"/>
    <cellStyle name="Note 3 4 7 3 2" xfId="17150" xr:uid="{00000000-0005-0000-0000-0000DF3F0000}"/>
    <cellStyle name="Note 3 4 7 3 3" xfId="27169" xr:uid="{CBF208FF-2BAA-4A38-93A9-C49745A3D40F}"/>
    <cellStyle name="Note 3 4 7 3 3 2" xfId="42132" xr:uid="{31ADCE07-2F13-454E-9BE1-EA0EED5CEE3C}"/>
    <cellStyle name="Note 3 4 7 3 4" xfId="34551" xr:uid="{3C669DB7-C3C4-40D9-8328-7E09A9EB89B4}"/>
    <cellStyle name="Note 3 4 7 4" xfId="17151" xr:uid="{00000000-0005-0000-0000-0000E03F0000}"/>
    <cellStyle name="Note 3 4 8" xfId="17152" xr:uid="{00000000-0005-0000-0000-0000E13F0000}"/>
    <cellStyle name="Note 3 4 9" xfId="17153" xr:uid="{00000000-0005-0000-0000-0000E23F0000}"/>
    <cellStyle name="Note 3 5" xfId="17154" xr:uid="{00000000-0005-0000-0000-0000E33F0000}"/>
    <cellStyle name="Note 3 5 2" xfId="17155" xr:uid="{00000000-0005-0000-0000-0000E43F0000}"/>
    <cellStyle name="Note 3 5 2 2" xfId="17156" xr:uid="{00000000-0005-0000-0000-0000E53F0000}"/>
    <cellStyle name="Note 3 5 2 2 2" xfId="17157" xr:uid="{00000000-0005-0000-0000-0000E63F0000}"/>
    <cellStyle name="Note 3 5 2 2 2 2" xfId="17158" xr:uid="{00000000-0005-0000-0000-0000E73F0000}"/>
    <cellStyle name="Note 3 5 2 2 3" xfId="17159" xr:uid="{00000000-0005-0000-0000-0000E83F0000}"/>
    <cellStyle name="Note 3 5 2 3" xfId="17160" xr:uid="{00000000-0005-0000-0000-0000E93F0000}"/>
    <cellStyle name="Note 3 5 2 4" xfId="17161" xr:uid="{00000000-0005-0000-0000-0000EA3F0000}"/>
    <cellStyle name="Note 3 5 2 5" xfId="17162" xr:uid="{00000000-0005-0000-0000-0000EB3F0000}"/>
    <cellStyle name="Note 3 5 2 5 2" xfId="27170" xr:uid="{2EC18AEA-2D81-4EDF-90DD-EA29C51601BB}"/>
    <cellStyle name="Note 3 5 2 5 2 2" xfId="42133" xr:uid="{25779D36-4EF6-44FD-B114-A7626ED51DEF}"/>
    <cellStyle name="Note 3 5 2 5 3" xfId="34552" xr:uid="{4A0B92D7-F9BF-425E-9C8B-8954DD15475C}"/>
    <cellStyle name="Note 3 5 2 6" xfId="17163" xr:uid="{00000000-0005-0000-0000-0000EC3F0000}"/>
    <cellStyle name="Note 3 5 3" xfId="17164" xr:uid="{00000000-0005-0000-0000-0000ED3F0000}"/>
    <cellStyle name="Note 3 5 3 2" xfId="17165" xr:uid="{00000000-0005-0000-0000-0000EE3F0000}"/>
    <cellStyle name="Note 3 5 3 2 2" xfId="17166" xr:uid="{00000000-0005-0000-0000-0000EF3F0000}"/>
    <cellStyle name="Note 3 5 3 2 2 2" xfId="17167" xr:uid="{00000000-0005-0000-0000-0000F03F0000}"/>
    <cellStyle name="Note 3 5 3 2 3" xfId="17168" xr:uid="{00000000-0005-0000-0000-0000F13F0000}"/>
    <cellStyle name="Note 3 5 3 3" xfId="17169" xr:uid="{00000000-0005-0000-0000-0000F23F0000}"/>
    <cellStyle name="Note 3 5 3 3 2" xfId="17170" xr:uid="{00000000-0005-0000-0000-0000F33F0000}"/>
    <cellStyle name="Note 3 5 3 4" xfId="17171" xr:uid="{00000000-0005-0000-0000-0000F43F0000}"/>
    <cellStyle name="Note 3 5 4" xfId="17172" xr:uid="{00000000-0005-0000-0000-0000F53F0000}"/>
    <cellStyle name="Note 3 5 4 2" xfId="17173" xr:uid="{00000000-0005-0000-0000-0000F63F0000}"/>
    <cellStyle name="Note 3 5 4 2 2" xfId="17174" xr:uid="{00000000-0005-0000-0000-0000F73F0000}"/>
    <cellStyle name="Note 3 5 4 2 2 2" xfId="17175" xr:uid="{00000000-0005-0000-0000-0000F83F0000}"/>
    <cellStyle name="Note 3 5 4 2 3" xfId="17176" xr:uid="{00000000-0005-0000-0000-0000F93F0000}"/>
    <cellStyle name="Note 3 5 4 3" xfId="17177" xr:uid="{00000000-0005-0000-0000-0000FA3F0000}"/>
    <cellStyle name="Note 3 5 4 3 2" xfId="17178" xr:uid="{00000000-0005-0000-0000-0000FB3F0000}"/>
    <cellStyle name="Note 3 5 4 4" xfId="17179" xr:uid="{00000000-0005-0000-0000-0000FC3F0000}"/>
    <cellStyle name="Note 3 5 5" xfId="17180" xr:uid="{00000000-0005-0000-0000-0000FD3F0000}"/>
    <cellStyle name="Note 3 5 5 2" xfId="17181" xr:uid="{00000000-0005-0000-0000-0000FE3F0000}"/>
    <cellStyle name="Note 3 5 5 2 2" xfId="17182" xr:uid="{00000000-0005-0000-0000-0000FF3F0000}"/>
    <cellStyle name="Note 3 5 5 2 3" xfId="17183" xr:uid="{00000000-0005-0000-0000-000000400000}"/>
    <cellStyle name="Note 3 5 5 3" xfId="17184" xr:uid="{00000000-0005-0000-0000-000001400000}"/>
    <cellStyle name="Note 3 5 5 3 2" xfId="17185" xr:uid="{00000000-0005-0000-0000-000002400000}"/>
    <cellStyle name="Note 3 5 5 3 3" xfId="27171" xr:uid="{265848D1-2638-492B-9BC9-E9DC43106658}"/>
    <cellStyle name="Note 3 5 5 3 3 2" xfId="42134" xr:uid="{3A071D7B-0383-4EB0-8AD5-6C6B38A43665}"/>
    <cellStyle name="Note 3 5 5 3 4" xfId="34553" xr:uid="{A30D58BD-6742-461F-832A-7AD088A7FB05}"/>
    <cellStyle name="Note 3 5 5 4" xfId="17186" xr:uid="{00000000-0005-0000-0000-000003400000}"/>
    <cellStyle name="Note 3 5 6" xfId="17187" xr:uid="{00000000-0005-0000-0000-000004400000}"/>
    <cellStyle name="Note 3 5 7" xfId="17188" xr:uid="{00000000-0005-0000-0000-000005400000}"/>
    <cellStyle name="Note 3 5 7 2" xfId="20165" xr:uid="{00000000-0005-0000-0000-000005400000}"/>
    <cellStyle name="Note 3 5 7 2 2" xfId="27605" xr:uid="{8569B46E-43A8-4C9F-AF49-0980B29080C1}"/>
    <cellStyle name="Note 3 5 7 2 2 2" xfId="42542" xr:uid="{03EF790F-5FA5-4155-855B-3B273FBB8F5F}"/>
    <cellStyle name="Note 3 5 7 2 3" xfId="35181" xr:uid="{91D44CC4-2CE5-44B0-99BE-156F173A176E}"/>
    <cellStyle name="Note 3 5 7 3" xfId="34554" xr:uid="{5B7709A0-C9E8-45AA-B194-B26E19ED9665}"/>
    <cellStyle name="Note 3 5 8" xfId="17189" xr:uid="{00000000-0005-0000-0000-000006400000}"/>
    <cellStyle name="Note 3 5 8 2" xfId="27172" xr:uid="{3A38FDDB-16FD-46A1-9FD5-AA48B2E578F5}"/>
    <cellStyle name="Note 3 5 8 2 2" xfId="42135" xr:uid="{85D780F4-9A39-48AB-8D56-C347A580FD20}"/>
    <cellStyle name="Note 3 5 8 3" xfId="34555" xr:uid="{05DCB88C-6C76-4AB2-A287-6B98A10F93F6}"/>
    <cellStyle name="Note 3 5 9" xfId="17190" xr:uid="{00000000-0005-0000-0000-000007400000}"/>
    <cellStyle name="Note 3 6" xfId="17191" xr:uid="{00000000-0005-0000-0000-000008400000}"/>
    <cellStyle name="Note 3 6 2" xfId="17192" xr:uid="{00000000-0005-0000-0000-000009400000}"/>
    <cellStyle name="Note 3 6 2 2" xfId="17193" xr:uid="{00000000-0005-0000-0000-00000A400000}"/>
    <cellStyle name="Note 3 6 2 2 2" xfId="17194" xr:uid="{00000000-0005-0000-0000-00000B400000}"/>
    <cellStyle name="Note 3 6 2 3" xfId="17195" xr:uid="{00000000-0005-0000-0000-00000C400000}"/>
    <cellStyle name="Note 3 6 3" xfId="17196" xr:uid="{00000000-0005-0000-0000-00000D400000}"/>
    <cellStyle name="Note 3 6 4" xfId="17197" xr:uid="{00000000-0005-0000-0000-00000E400000}"/>
    <cellStyle name="Note 3 6 5" xfId="17198" xr:uid="{00000000-0005-0000-0000-00000F400000}"/>
    <cellStyle name="Note 3 6 5 2" xfId="27173" xr:uid="{CBF4520A-971A-49C9-9D2D-B7BDCF874413}"/>
    <cellStyle name="Note 3 6 5 2 2" xfId="42136" xr:uid="{2BD748DF-91B5-49C0-A275-4F67B29E53F6}"/>
    <cellStyle name="Note 3 6 5 3" xfId="34556" xr:uid="{B176ABC1-9A5F-4636-BD57-FD2C659D7874}"/>
    <cellStyle name="Note 3 6 6" xfId="17199" xr:uid="{00000000-0005-0000-0000-000010400000}"/>
    <cellStyle name="Note 3 7" xfId="17200" xr:uid="{00000000-0005-0000-0000-000011400000}"/>
    <cellStyle name="Note 3 7 2" xfId="17201" xr:uid="{00000000-0005-0000-0000-000012400000}"/>
    <cellStyle name="Note 3 7 2 2" xfId="17202" xr:uid="{00000000-0005-0000-0000-000013400000}"/>
    <cellStyle name="Note 3 7 2 2 2" xfId="17203" xr:uid="{00000000-0005-0000-0000-000014400000}"/>
    <cellStyle name="Note 3 7 2 3" xfId="17204" xr:uid="{00000000-0005-0000-0000-000015400000}"/>
    <cellStyle name="Note 3 7 3" xfId="17205" xr:uid="{00000000-0005-0000-0000-000016400000}"/>
    <cellStyle name="Note 3 7 3 2" xfId="17206" xr:uid="{00000000-0005-0000-0000-000017400000}"/>
    <cellStyle name="Note 3 7 4" xfId="17207" xr:uid="{00000000-0005-0000-0000-000018400000}"/>
    <cellStyle name="Note 3 8" xfId="17208" xr:uid="{00000000-0005-0000-0000-000019400000}"/>
    <cellStyle name="Note 3 8 2" xfId="17209" xr:uid="{00000000-0005-0000-0000-00001A400000}"/>
    <cellStyle name="Note 3 8 2 2" xfId="17210" xr:uid="{00000000-0005-0000-0000-00001B400000}"/>
    <cellStyle name="Note 3 8 2 2 2" xfId="17211" xr:uid="{00000000-0005-0000-0000-00001C400000}"/>
    <cellStyle name="Note 3 8 2 3" xfId="17212" xr:uid="{00000000-0005-0000-0000-00001D400000}"/>
    <cellStyle name="Note 3 8 3" xfId="17213" xr:uid="{00000000-0005-0000-0000-00001E400000}"/>
    <cellStyle name="Note 3 8 3 2" xfId="17214" xr:uid="{00000000-0005-0000-0000-00001F400000}"/>
    <cellStyle name="Note 3 8 4" xfId="17215" xr:uid="{00000000-0005-0000-0000-000020400000}"/>
    <cellStyle name="Note 3 9" xfId="17216" xr:uid="{00000000-0005-0000-0000-000021400000}"/>
    <cellStyle name="Note 3 9 2" xfId="17217" xr:uid="{00000000-0005-0000-0000-000022400000}"/>
    <cellStyle name="Note 3 9 2 2" xfId="17218" xr:uid="{00000000-0005-0000-0000-000023400000}"/>
    <cellStyle name="Note 3 9 3" xfId="17219" xr:uid="{00000000-0005-0000-0000-000024400000}"/>
    <cellStyle name="Note 4" xfId="2580" xr:uid="{00000000-0005-0000-0000-0000DB090000}"/>
    <cellStyle name="Note 4 2" xfId="2581" xr:uid="{00000000-0005-0000-0000-0000DC090000}"/>
    <cellStyle name="Note 4 2 2" xfId="17222" xr:uid="{00000000-0005-0000-0000-000027400000}"/>
    <cellStyle name="Note 4 2 2 2" xfId="17223" xr:uid="{00000000-0005-0000-0000-000028400000}"/>
    <cellStyle name="Note 4 2 2 3" xfId="20166" xr:uid="{00000000-0005-0000-0000-000027400000}"/>
    <cellStyle name="Note 4 2 2 3 2" xfId="27606" xr:uid="{14F01FC2-A3B3-40B6-8651-77D6B9D20115}"/>
    <cellStyle name="Note 4 2 2 3 2 2" xfId="42543" xr:uid="{F69F8F09-3B46-4A5B-AABA-27F7E447A984}"/>
    <cellStyle name="Note 4 2 2 3 3" xfId="35182" xr:uid="{CE823AD7-F38D-4297-B774-98C0242AB56A}"/>
    <cellStyle name="Note 4 2 2 4" xfId="34557" xr:uid="{0C7AFBEE-F10F-4C36-A779-DD7058DE86F4}"/>
    <cellStyle name="Note 4 2 3" xfId="17224" xr:uid="{00000000-0005-0000-0000-000029400000}"/>
    <cellStyle name="Note 4 2 4" xfId="17221" xr:uid="{00000000-0005-0000-0000-000026400000}"/>
    <cellStyle name="Note 4 2 5" xfId="28068" xr:uid="{A101842B-F55F-4AB8-847C-290828939CB1}"/>
    <cellStyle name="Note 4 3" xfId="17225" xr:uid="{00000000-0005-0000-0000-00002A400000}"/>
    <cellStyle name="Note 4 3 2" xfId="17226" xr:uid="{00000000-0005-0000-0000-00002B400000}"/>
    <cellStyle name="Note 4 3 2 2" xfId="17227" xr:uid="{00000000-0005-0000-0000-00002C400000}"/>
    <cellStyle name="Note 4 3 2 3" xfId="17228" xr:uid="{00000000-0005-0000-0000-00002D400000}"/>
    <cellStyle name="Note 4 3 3" xfId="17229" xr:uid="{00000000-0005-0000-0000-00002E400000}"/>
    <cellStyle name="Note 4 3 3 2" xfId="17230" xr:uid="{00000000-0005-0000-0000-00002F400000}"/>
    <cellStyle name="Note 4 3 3 3" xfId="27174" xr:uid="{6648B222-A855-4700-ACBC-92E7E334544F}"/>
    <cellStyle name="Note 4 3 3 3 2" xfId="42137" xr:uid="{236ADF3E-0931-4B8D-8C72-042232C5D105}"/>
    <cellStyle name="Note 4 3 3 4" xfId="34558" xr:uid="{51653C71-5DEA-49EE-8D2A-205733E982E5}"/>
    <cellStyle name="Note 4 3 4" xfId="17231" xr:uid="{00000000-0005-0000-0000-000030400000}"/>
    <cellStyle name="Note 4 4" xfId="17232" xr:uid="{00000000-0005-0000-0000-000031400000}"/>
    <cellStyle name="Note 4 5" xfId="17233" xr:uid="{00000000-0005-0000-0000-000032400000}"/>
    <cellStyle name="Note 4 5 2" xfId="20167" xr:uid="{00000000-0005-0000-0000-000032400000}"/>
    <cellStyle name="Note 4 5 2 2" xfId="27607" xr:uid="{1F0B1F9E-D7DA-403A-B9F1-3FC5F0EFD77A}"/>
    <cellStyle name="Note 4 5 2 2 2" xfId="42544" xr:uid="{6797CF41-F4EB-4AF1-B14F-C93EF4C0F5DD}"/>
    <cellStyle name="Note 4 5 2 3" xfId="35183" xr:uid="{2EBD5A4E-EC8F-4FB6-8F54-16ECECDBF774}"/>
    <cellStyle name="Note 4 5 3" xfId="27175" xr:uid="{1C1DE336-926B-4C0E-BCB6-BF603D6D3E9A}"/>
    <cellStyle name="Note 4 5 3 2" xfId="42138" xr:uid="{B2A26349-470C-46B1-AD36-7AF4C8DC6403}"/>
    <cellStyle name="Note 4 5 4" xfId="34559" xr:uid="{649EC6A9-CEE9-4537-96DC-A7F67BE53CB3}"/>
    <cellStyle name="Note 4 6" xfId="17234" xr:uid="{00000000-0005-0000-0000-000033400000}"/>
    <cellStyle name="Note 4 7" xfId="17220" xr:uid="{00000000-0005-0000-0000-000025400000}"/>
    <cellStyle name="Note 4 8" xfId="28067" xr:uid="{A0B8E583-BDD8-470A-814B-A9B505390642}"/>
    <cellStyle name="Note 5" xfId="2582" xr:uid="{00000000-0005-0000-0000-0000DD090000}"/>
    <cellStyle name="Note 5 10" xfId="17236" xr:uid="{00000000-0005-0000-0000-000035400000}"/>
    <cellStyle name="Note 5 11" xfId="17237" xr:uid="{00000000-0005-0000-0000-000036400000}"/>
    <cellStyle name="Note 5 11 2" xfId="27176" xr:uid="{C0C100C2-E12A-436F-B259-824973E74640}"/>
    <cellStyle name="Note 5 11 2 2" xfId="42139" xr:uid="{6D9E90B3-409C-4C50-82D0-E961C66B438E}"/>
    <cellStyle name="Note 5 11 3" xfId="34560" xr:uid="{65ED16B4-7945-4775-BD98-15D5983A47B2}"/>
    <cellStyle name="Note 5 12" xfId="17238" xr:uid="{00000000-0005-0000-0000-000037400000}"/>
    <cellStyle name="Note 5 13" xfId="17235" xr:uid="{00000000-0005-0000-0000-000034400000}"/>
    <cellStyle name="Note 5 14" xfId="28069" xr:uid="{35474C9D-B825-45A1-87F2-88E974D96548}"/>
    <cellStyle name="Note 5 2" xfId="2583" xr:uid="{00000000-0005-0000-0000-0000DE090000}"/>
    <cellStyle name="Note 5 2 10" xfId="17239" xr:uid="{00000000-0005-0000-0000-000038400000}"/>
    <cellStyle name="Note 5 2 11" xfId="28070" xr:uid="{ECEAA1CC-0A3D-47ED-BD2E-9AB05E702291}"/>
    <cellStyle name="Note 5 2 2" xfId="17240" xr:uid="{00000000-0005-0000-0000-000039400000}"/>
    <cellStyle name="Note 5 2 2 2" xfId="17241" xr:uid="{00000000-0005-0000-0000-00003A400000}"/>
    <cellStyle name="Note 5 2 2 2 2" xfId="17242" xr:uid="{00000000-0005-0000-0000-00003B400000}"/>
    <cellStyle name="Note 5 2 2 2 2 2" xfId="17243" xr:uid="{00000000-0005-0000-0000-00003C400000}"/>
    <cellStyle name="Note 5 2 2 2 3" xfId="17244" xr:uid="{00000000-0005-0000-0000-00003D400000}"/>
    <cellStyle name="Note 5 2 2 3" xfId="17245" xr:uid="{00000000-0005-0000-0000-00003E400000}"/>
    <cellStyle name="Note 5 2 2 3 2" xfId="17246" xr:uid="{00000000-0005-0000-0000-00003F400000}"/>
    <cellStyle name="Note 5 2 2 4" xfId="17247" xr:uid="{00000000-0005-0000-0000-000040400000}"/>
    <cellStyle name="Note 5 2 3" xfId="17248" xr:uid="{00000000-0005-0000-0000-000041400000}"/>
    <cellStyle name="Note 5 2 3 2" xfId="17249" xr:uid="{00000000-0005-0000-0000-000042400000}"/>
    <cellStyle name="Note 5 2 3 2 2" xfId="17250" xr:uid="{00000000-0005-0000-0000-000043400000}"/>
    <cellStyle name="Note 5 2 3 2 2 2" xfId="17251" xr:uid="{00000000-0005-0000-0000-000044400000}"/>
    <cellStyle name="Note 5 2 3 2 3" xfId="17252" xr:uid="{00000000-0005-0000-0000-000045400000}"/>
    <cellStyle name="Note 5 2 3 3" xfId="17253" xr:uid="{00000000-0005-0000-0000-000046400000}"/>
    <cellStyle name="Note 5 2 3 3 2" xfId="17254" xr:uid="{00000000-0005-0000-0000-000047400000}"/>
    <cellStyle name="Note 5 2 3 4" xfId="17255" xr:uid="{00000000-0005-0000-0000-000048400000}"/>
    <cellStyle name="Note 5 2 4" xfId="17256" xr:uid="{00000000-0005-0000-0000-000049400000}"/>
    <cellStyle name="Note 5 2 4 2" xfId="17257" xr:uid="{00000000-0005-0000-0000-00004A400000}"/>
    <cellStyle name="Note 5 2 4 2 2" xfId="17258" xr:uid="{00000000-0005-0000-0000-00004B400000}"/>
    <cellStyle name="Note 5 2 4 2 2 2" xfId="17259" xr:uid="{00000000-0005-0000-0000-00004C400000}"/>
    <cellStyle name="Note 5 2 4 2 3" xfId="17260" xr:uid="{00000000-0005-0000-0000-00004D400000}"/>
    <cellStyle name="Note 5 2 4 3" xfId="17261" xr:uid="{00000000-0005-0000-0000-00004E400000}"/>
    <cellStyle name="Note 5 2 4 3 2" xfId="17262" xr:uid="{00000000-0005-0000-0000-00004F400000}"/>
    <cellStyle name="Note 5 2 4 4" xfId="17263" xr:uid="{00000000-0005-0000-0000-000050400000}"/>
    <cellStyle name="Note 5 2 5" xfId="17264" xr:uid="{00000000-0005-0000-0000-000051400000}"/>
    <cellStyle name="Note 5 2 5 2" xfId="17265" xr:uid="{00000000-0005-0000-0000-000052400000}"/>
    <cellStyle name="Note 5 2 5 2 2" xfId="17266" xr:uid="{00000000-0005-0000-0000-000053400000}"/>
    <cellStyle name="Note 5 2 5 2 3" xfId="17267" xr:uid="{00000000-0005-0000-0000-000054400000}"/>
    <cellStyle name="Note 5 2 5 3" xfId="17268" xr:uid="{00000000-0005-0000-0000-000055400000}"/>
    <cellStyle name="Note 5 2 5 3 2" xfId="17269" xr:uid="{00000000-0005-0000-0000-000056400000}"/>
    <cellStyle name="Note 5 2 5 3 3" xfId="27177" xr:uid="{6B149016-3B13-40D0-BE92-BB4CE0B222B1}"/>
    <cellStyle name="Note 5 2 5 3 3 2" xfId="42140" xr:uid="{1BCB3A6C-D54B-4786-AB74-D01051D3E314}"/>
    <cellStyle name="Note 5 2 5 3 4" xfId="34561" xr:uid="{DE761784-4BFE-4906-AE40-536BF25AB0C6}"/>
    <cellStyle name="Note 5 2 5 4" xfId="17270" xr:uid="{00000000-0005-0000-0000-000057400000}"/>
    <cellStyle name="Note 5 2 6" xfId="17271" xr:uid="{00000000-0005-0000-0000-000058400000}"/>
    <cellStyle name="Note 5 2 7" xfId="17272" xr:uid="{00000000-0005-0000-0000-000059400000}"/>
    <cellStyle name="Note 5 2 7 2" xfId="20168" xr:uid="{00000000-0005-0000-0000-000059400000}"/>
    <cellStyle name="Note 5 2 7 2 2" xfId="27608" xr:uid="{A0A71D8B-88F8-427F-A98C-87E89972F633}"/>
    <cellStyle name="Note 5 2 7 2 2 2" xfId="42545" xr:uid="{B01F23D4-B8C8-4CCF-A4E6-D570A1A152DC}"/>
    <cellStyle name="Note 5 2 7 2 3" xfId="35184" xr:uid="{558D8B09-9F42-4E3B-A779-288009F3B301}"/>
    <cellStyle name="Note 5 2 7 3" xfId="34562" xr:uid="{98C3B045-2348-4D19-87C5-6A4B73AF9BF5}"/>
    <cellStyle name="Note 5 2 8" xfId="17273" xr:uid="{00000000-0005-0000-0000-00005A400000}"/>
    <cellStyle name="Note 5 2 8 2" xfId="27178" xr:uid="{23E21F0F-6DF8-450E-8802-642621DC408B}"/>
    <cellStyle name="Note 5 2 8 2 2" xfId="42141" xr:uid="{61E51289-1E9A-414A-94B1-136954F84D73}"/>
    <cellStyle name="Note 5 2 8 3" xfId="34563" xr:uid="{1452D64B-69A2-4931-BFBB-868C7355EA74}"/>
    <cellStyle name="Note 5 2 9" xfId="17274" xr:uid="{00000000-0005-0000-0000-00005B400000}"/>
    <cellStyle name="Note 5 3" xfId="17275" xr:uid="{00000000-0005-0000-0000-00005C400000}"/>
    <cellStyle name="Note 5 3 2" xfId="17276" xr:uid="{00000000-0005-0000-0000-00005D400000}"/>
    <cellStyle name="Note 5 3 2 2" xfId="17277" xr:uid="{00000000-0005-0000-0000-00005E400000}"/>
    <cellStyle name="Note 5 3 2 2 2" xfId="17278" xr:uid="{00000000-0005-0000-0000-00005F400000}"/>
    <cellStyle name="Note 5 3 2 3" xfId="17279" xr:uid="{00000000-0005-0000-0000-000060400000}"/>
    <cellStyle name="Note 5 3 3" xfId="17280" xr:uid="{00000000-0005-0000-0000-000061400000}"/>
    <cellStyle name="Note 5 3 3 2" xfId="17281" xr:uid="{00000000-0005-0000-0000-000062400000}"/>
    <cellStyle name="Note 5 3 4" xfId="17282" xr:uid="{00000000-0005-0000-0000-000063400000}"/>
    <cellStyle name="Note 5 4" xfId="17283" xr:uid="{00000000-0005-0000-0000-000064400000}"/>
    <cellStyle name="Note 5 4 2" xfId="17284" xr:uid="{00000000-0005-0000-0000-000065400000}"/>
    <cellStyle name="Note 5 4 2 2" xfId="17285" xr:uid="{00000000-0005-0000-0000-000066400000}"/>
    <cellStyle name="Note 5 4 2 2 2" xfId="17286" xr:uid="{00000000-0005-0000-0000-000067400000}"/>
    <cellStyle name="Note 5 4 2 3" xfId="17287" xr:uid="{00000000-0005-0000-0000-000068400000}"/>
    <cellStyle name="Note 5 4 3" xfId="17288" xr:uid="{00000000-0005-0000-0000-000069400000}"/>
    <cellStyle name="Note 5 4 3 2" xfId="17289" xr:uid="{00000000-0005-0000-0000-00006A400000}"/>
    <cellStyle name="Note 5 4 4" xfId="17290" xr:uid="{00000000-0005-0000-0000-00006B400000}"/>
    <cellStyle name="Note 5 5" xfId="17291" xr:uid="{00000000-0005-0000-0000-00006C400000}"/>
    <cellStyle name="Note 5 5 2" xfId="17292" xr:uid="{00000000-0005-0000-0000-00006D400000}"/>
    <cellStyle name="Note 5 5 2 2" xfId="17293" xr:uid="{00000000-0005-0000-0000-00006E400000}"/>
    <cellStyle name="Note 5 5 3" xfId="17294" xr:uid="{00000000-0005-0000-0000-00006F400000}"/>
    <cellStyle name="Note 5 6" xfId="17295" xr:uid="{00000000-0005-0000-0000-000070400000}"/>
    <cellStyle name="Note 5 6 2" xfId="17296" xr:uid="{00000000-0005-0000-0000-000071400000}"/>
    <cellStyle name="Note 5 6 2 2" xfId="17297" xr:uid="{00000000-0005-0000-0000-000072400000}"/>
    <cellStyle name="Note 5 6 2 2 2" xfId="17298" xr:uid="{00000000-0005-0000-0000-000073400000}"/>
    <cellStyle name="Note 5 6 2 3" xfId="17299" xr:uid="{00000000-0005-0000-0000-000074400000}"/>
    <cellStyle name="Note 5 6 3" xfId="17300" xr:uid="{00000000-0005-0000-0000-000075400000}"/>
    <cellStyle name="Note 5 6 3 2" xfId="17301" xr:uid="{00000000-0005-0000-0000-000076400000}"/>
    <cellStyle name="Note 5 6 4" xfId="17302" xr:uid="{00000000-0005-0000-0000-000077400000}"/>
    <cellStyle name="Note 5 7" xfId="17303" xr:uid="{00000000-0005-0000-0000-000078400000}"/>
    <cellStyle name="Note 5 7 2" xfId="17304" xr:uid="{00000000-0005-0000-0000-000079400000}"/>
    <cellStyle name="Note 5 7 2 2" xfId="17305" xr:uid="{00000000-0005-0000-0000-00007A400000}"/>
    <cellStyle name="Note 5 7 2 3" xfId="17306" xr:uid="{00000000-0005-0000-0000-00007B400000}"/>
    <cellStyle name="Note 5 7 3" xfId="17307" xr:uid="{00000000-0005-0000-0000-00007C400000}"/>
    <cellStyle name="Note 5 7 3 2" xfId="17308" xr:uid="{00000000-0005-0000-0000-00007D400000}"/>
    <cellStyle name="Note 5 7 3 3" xfId="27179" xr:uid="{72B09906-5290-40EE-A104-487A9F361980}"/>
    <cellStyle name="Note 5 7 3 3 2" xfId="42142" xr:uid="{99B2615E-37E5-4B24-855D-106581255AC7}"/>
    <cellStyle name="Note 5 7 3 4" xfId="34564" xr:uid="{C5A7BFC5-D081-4016-8537-7FA47BB77F41}"/>
    <cellStyle name="Note 5 7 4" xfId="17309" xr:uid="{00000000-0005-0000-0000-00007E400000}"/>
    <cellStyle name="Note 5 8" xfId="17310" xr:uid="{00000000-0005-0000-0000-00007F400000}"/>
    <cellStyle name="Note 5 8 2" xfId="17311" xr:uid="{00000000-0005-0000-0000-000080400000}"/>
    <cellStyle name="Note 5 8 2 2" xfId="17312" xr:uid="{00000000-0005-0000-0000-000081400000}"/>
    <cellStyle name="Note 5 8 2 3" xfId="17313" xr:uid="{00000000-0005-0000-0000-000082400000}"/>
    <cellStyle name="Note 5 8 3" xfId="17314" xr:uid="{00000000-0005-0000-0000-000083400000}"/>
    <cellStyle name="Note 5 8 3 2" xfId="17315" xr:uid="{00000000-0005-0000-0000-000084400000}"/>
    <cellStyle name="Note 5 8 3 3" xfId="27180" xr:uid="{D5D0BB72-5745-45E9-B5CA-61A0E42F2B29}"/>
    <cellStyle name="Note 5 8 3 3 2" xfId="42143" xr:uid="{444C70CB-BC4E-4DB1-A389-CF108E100667}"/>
    <cellStyle name="Note 5 8 3 4" xfId="34565" xr:uid="{13F77F1F-CF81-4AA5-AFC8-E46B406AB62A}"/>
    <cellStyle name="Note 5 8 4" xfId="17316" xr:uid="{00000000-0005-0000-0000-000085400000}"/>
    <cellStyle name="Note 5 9" xfId="17317" xr:uid="{00000000-0005-0000-0000-000086400000}"/>
    <cellStyle name="Note 6" xfId="2584" xr:uid="{00000000-0005-0000-0000-0000DF090000}"/>
    <cellStyle name="Note 6 10" xfId="17319" xr:uid="{00000000-0005-0000-0000-000088400000}"/>
    <cellStyle name="Note 6 10 2" xfId="27181" xr:uid="{A3F011DC-85AA-4676-8406-DF054BA3861A}"/>
    <cellStyle name="Note 6 10 2 2" xfId="42144" xr:uid="{4B18F04B-316A-4EEE-A453-EEB6074D13EF}"/>
    <cellStyle name="Note 6 10 3" xfId="34566" xr:uid="{F1B68D93-2ACB-4CD3-89D1-6BE99FC78C8B}"/>
    <cellStyle name="Note 6 11" xfId="17320" xr:uid="{00000000-0005-0000-0000-000089400000}"/>
    <cellStyle name="Note 6 12" xfId="17318" xr:uid="{00000000-0005-0000-0000-000087400000}"/>
    <cellStyle name="Note 6 13" xfId="28071" xr:uid="{60A5DEEA-B4CC-4506-BC45-6E80FEC6E830}"/>
    <cellStyle name="Note 6 2" xfId="2585" xr:uid="{00000000-0005-0000-0000-0000E0090000}"/>
    <cellStyle name="Note 6 2 10" xfId="17321" xr:uid="{00000000-0005-0000-0000-00008A400000}"/>
    <cellStyle name="Note 6 2 11" xfId="28072" xr:uid="{79F76624-FCF3-4C94-A4DA-74E2784CCA20}"/>
    <cellStyle name="Note 6 2 2" xfId="17322" xr:uid="{00000000-0005-0000-0000-00008B400000}"/>
    <cellStyle name="Note 6 2 2 2" xfId="17323" xr:uid="{00000000-0005-0000-0000-00008C400000}"/>
    <cellStyle name="Note 6 2 2 2 2" xfId="17324" xr:uid="{00000000-0005-0000-0000-00008D400000}"/>
    <cellStyle name="Note 6 2 2 2 2 2" xfId="17325" xr:uid="{00000000-0005-0000-0000-00008E400000}"/>
    <cellStyle name="Note 6 2 2 2 3" xfId="17326" xr:uid="{00000000-0005-0000-0000-00008F400000}"/>
    <cellStyle name="Note 6 2 2 3" xfId="17327" xr:uid="{00000000-0005-0000-0000-000090400000}"/>
    <cellStyle name="Note 6 2 2 3 2" xfId="17328" xr:uid="{00000000-0005-0000-0000-000091400000}"/>
    <cellStyle name="Note 6 2 2 4" xfId="17329" xr:uid="{00000000-0005-0000-0000-000092400000}"/>
    <cellStyle name="Note 6 2 3" xfId="17330" xr:uid="{00000000-0005-0000-0000-000093400000}"/>
    <cellStyle name="Note 6 2 3 2" xfId="17331" xr:uid="{00000000-0005-0000-0000-000094400000}"/>
    <cellStyle name="Note 6 2 3 2 2" xfId="17332" xr:uid="{00000000-0005-0000-0000-000095400000}"/>
    <cellStyle name="Note 6 2 3 2 2 2" xfId="17333" xr:uid="{00000000-0005-0000-0000-000096400000}"/>
    <cellStyle name="Note 6 2 3 2 3" xfId="17334" xr:uid="{00000000-0005-0000-0000-000097400000}"/>
    <cellStyle name="Note 6 2 3 3" xfId="17335" xr:uid="{00000000-0005-0000-0000-000098400000}"/>
    <cellStyle name="Note 6 2 3 3 2" xfId="17336" xr:uid="{00000000-0005-0000-0000-000099400000}"/>
    <cellStyle name="Note 6 2 3 4" xfId="17337" xr:uid="{00000000-0005-0000-0000-00009A400000}"/>
    <cellStyle name="Note 6 2 4" xfId="17338" xr:uid="{00000000-0005-0000-0000-00009B400000}"/>
    <cellStyle name="Note 6 2 4 2" xfId="17339" xr:uid="{00000000-0005-0000-0000-00009C400000}"/>
    <cellStyle name="Note 6 2 4 2 2" xfId="17340" xr:uid="{00000000-0005-0000-0000-00009D400000}"/>
    <cellStyle name="Note 6 2 4 2 2 2" xfId="17341" xr:uid="{00000000-0005-0000-0000-00009E400000}"/>
    <cellStyle name="Note 6 2 4 2 3" xfId="17342" xr:uid="{00000000-0005-0000-0000-00009F400000}"/>
    <cellStyle name="Note 6 2 4 3" xfId="17343" xr:uid="{00000000-0005-0000-0000-0000A0400000}"/>
    <cellStyle name="Note 6 2 4 3 2" xfId="17344" xr:uid="{00000000-0005-0000-0000-0000A1400000}"/>
    <cellStyle name="Note 6 2 4 4" xfId="17345" xr:uid="{00000000-0005-0000-0000-0000A2400000}"/>
    <cellStyle name="Note 6 2 5" xfId="17346" xr:uid="{00000000-0005-0000-0000-0000A3400000}"/>
    <cellStyle name="Note 6 2 5 2" xfId="17347" xr:uid="{00000000-0005-0000-0000-0000A4400000}"/>
    <cellStyle name="Note 6 2 5 2 2" xfId="17348" xr:uid="{00000000-0005-0000-0000-0000A5400000}"/>
    <cellStyle name="Note 6 2 5 2 3" xfId="17349" xr:uid="{00000000-0005-0000-0000-0000A6400000}"/>
    <cellStyle name="Note 6 2 5 3" xfId="17350" xr:uid="{00000000-0005-0000-0000-0000A7400000}"/>
    <cellStyle name="Note 6 2 5 3 2" xfId="17351" xr:uid="{00000000-0005-0000-0000-0000A8400000}"/>
    <cellStyle name="Note 6 2 5 3 3" xfId="27182" xr:uid="{25DF3A48-05D8-4DBC-B522-E6FE304A8467}"/>
    <cellStyle name="Note 6 2 5 3 3 2" xfId="42145" xr:uid="{E142B756-EC40-4EB6-A617-07EF853B20D6}"/>
    <cellStyle name="Note 6 2 5 3 4" xfId="34567" xr:uid="{DE7AE04D-4E6D-4425-BD9C-72F99080C6E7}"/>
    <cellStyle name="Note 6 2 5 4" xfId="17352" xr:uid="{00000000-0005-0000-0000-0000A9400000}"/>
    <cellStyle name="Note 6 2 6" xfId="17353" xr:uid="{00000000-0005-0000-0000-0000AA400000}"/>
    <cellStyle name="Note 6 2 7" xfId="17354" xr:uid="{00000000-0005-0000-0000-0000AB400000}"/>
    <cellStyle name="Note 6 2 7 2" xfId="20169" xr:uid="{00000000-0005-0000-0000-0000AB400000}"/>
    <cellStyle name="Note 6 2 7 2 2" xfId="27609" xr:uid="{5B56944A-44E6-486F-A85A-744E70405866}"/>
    <cellStyle name="Note 6 2 7 2 2 2" xfId="42546" xr:uid="{25F601E3-6E16-4C02-925F-1AC871AA7A50}"/>
    <cellStyle name="Note 6 2 7 2 3" xfId="35185" xr:uid="{EC54C9DB-A8D1-4F9E-BD3C-F4B9C6105438}"/>
    <cellStyle name="Note 6 2 7 3" xfId="34568" xr:uid="{5F6E4934-B61D-47DE-A16D-66DC19E5B5A6}"/>
    <cellStyle name="Note 6 2 8" xfId="17355" xr:uid="{00000000-0005-0000-0000-0000AC400000}"/>
    <cellStyle name="Note 6 2 8 2" xfId="27183" xr:uid="{2AF073BB-E345-4F96-9F8E-39D83F62B61A}"/>
    <cellStyle name="Note 6 2 8 2 2" xfId="42146" xr:uid="{59F3EF1A-D639-403A-A2CB-0542B8B5713F}"/>
    <cellStyle name="Note 6 2 8 3" xfId="34569" xr:uid="{12ABB477-CF2F-4FFB-9EEC-AD6EE53EF0D5}"/>
    <cellStyle name="Note 6 2 9" xfId="17356" xr:uid="{00000000-0005-0000-0000-0000AD400000}"/>
    <cellStyle name="Note 6 3" xfId="17357" xr:uid="{00000000-0005-0000-0000-0000AE400000}"/>
    <cellStyle name="Note 6 3 2" xfId="17358" xr:uid="{00000000-0005-0000-0000-0000AF400000}"/>
    <cellStyle name="Note 6 3 2 2" xfId="17359" xr:uid="{00000000-0005-0000-0000-0000B0400000}"/>
    <cellStyle name="Note 6 3 2 2 2" xfId="17360" xr:uid="{00000000-0005-0000-0000-0000B1400000}"/>
    <cellStyle name="Note 6 3 2 3" xfId="17361" xr:uid="{00000000-0005-0000-0000-0000B2400000}"/>
    <cellStyle name="Note 6 3 3" xfId="17362" xr:uid="{00000000-0005-0000-0000-0000B3400000}"/>
    <cellStyle name="Note 6 3 3 2" xfId="17363" xr:uid="{00000000-0005-0000-0000-0000B4400000}"/>
    <cellStyle name="Note 6 3 4" xfId="17364" xr:uid="{00000000-0005-0000-0000-0000B5400000}"/>
    <cellStyle name="Note 6 4" xfId="17365" xr:uid="{00000000-0005-0000-0000-0000B6400000}"/>
    <cellStyle name="Note 6 4 2" xfId="17366" xr:uid="{00000000-0005-0000-0000-0000B7400000}"/>
    <cellStyle name="Note 6 4 2 2" xfId="17367" xr:uid="{00000000-0005-0000-0000-0000B8400000}"/>
    <cellStyle name="Note 6 4 2 2 2" xfId="17368" xr:uid="{00000000-0005-0000-0000-0000B9400000}"/>
    <cellStyle name="Note 6 4 2 3" xfId="17369" xr:uid="{00000000-0005-0000-0000-0000BA400000}"/>
    <cellStyle name="Note 6 4 3" xfId="17370" xr:uid="{00000000-0005-0000-0000-0000BB400000}"/>
    <cellStyle name="Note 6 4 3 2" xfId="17371" xr:uid="{00000000-0005-0000-0000-0000BC400000}"/>
    <cellStyle name="Note 6 4 4" xfId="17372" xr:uid="{00000000-0005-0000-0000-0000BD400000}"/>
    <cellStyle name="Note 6 5" xfId="17373" xr:uid="{00000000-0005-0000-0000-0000BE400000}"/>
    <cellStyle name="Note 6 5 2" xfId="17374" xr:uid="{00000000-0005-0000-0000-0000BF400000}"/>
    <cellStyle name="Note 6 5 2 2" xfId="17375" xr:uid="{00000000-0005-0000-0000-0000C0400000}"/>
    <cellStyle name="Note 6 5 3" xfId="17376" xr:uid="{00000000-0005-0000-0000-0000C1400000}"/>
    <cellStyle name="Note 6 6" xfId="17377" xr:uid="{00000000-0005-0000-0000-0000C2400000}"/>
    <cellStyle name="Note 6 6 2" xfId="17378" xr:uid="{00000000-0005-0000-0000-0000C3400000}"/>
    <cellStyle name="Note 6 6 2 2" xfId="17379" xr:uid="{00000000-0005-0000-0000-0000C4400000}"/>
    <cellStyle name="Note 6 6 2 2 2" xfId="17380" xr:uid="{00000000-0005-0000-0000-0000C5400000}"/>
    <cellStyle name="Note 6 6 2 3" xfId="17381" xr:uid="{00000000-0005-0000-0000-0000C6400000}"/>
    <cellStyle name="Note 6 6 3" xfId="17382" xr:uid="{00000000-0005-0000-0000-0000C7400000}"/>
    <cellStyle name="Note 6 6 3 2" xfId="17383" xr:uid="{00000000-0005-0000-0000-0000C8400000}"/>
    <cellStyle name="Note 6 6 4" xfId="17384" xr:uid="{00000000-0005-0000-0000-0000C9400000}"/>
    <cellStyle name="Note 6 7" xfId="17385" xr:uid="{00000000-0005-0000-0000-0000CA400000}"/>
    <cellStyle name="Note 6 7 2" xfId="17386" xr:uid="{00000000-0005-0000-0000-0000CB400000}"/>
    <cellStyle name="Note 6 7 2 2" xfId="17387" xr:uid="{00000000-0005-0000-0000-0000CC400000}"/>
    <cellStyle name="Note 6 7 2 3" xfId="17388" xr:uid="{00000000-0005-0000-0000-0000CD400000}"/>
    <cellStyle name="Note 6 7 3" xfId="17389" xr:uid="{00000000-0005-0000-0000-0000CE400000}"/>
    <cellStyle name="Note 6 7 3 2" xfId="17390" xr:uid="{00000000-0005-0000-0000-0000CF400000}"/>
    <cellStyle name="Note 6 7 3 3" xfId="27184" xr:uid="{863BCE39-1170-470E-82A8-187158E27E5D}"/>
    <cellStyle name="Note 6 7 3 3 2" xfId="42147" xr:uid="{37B6A538-2AFF-4F35-BDBC-04C7941C7FDC}"/>
    <cellStyle name="Note 6 7 3 4" xfId="34570" xr:uid="{0DED6B3C-0BAB-4E83-B47B-658ADEF75F4D}"/>
    <cellStyle name="Note 6 7 4" xfId="17391" xr:uid="{00000000-0005-0000-0000-0000D0400000}"/>
    <cellStyle name="Note 6 8" xfId="17392" xr:uid="{00000000-0005-0000-0000-0000D1400000}"/>
    <cellStyle name="Note 6 9" xfId="17393" xr:uid="{00000000-0005-0000-0000-0000D2400000}"/>
    <cellStyle name="Note 7" xfId="2586" xr:uid="{00000000-0005-0000-0000-0000E1090000}"/>
    <cellStyle name="Note 7 10" xfId="17395" xr:uid="{00000000-0005-0000-0000-0000D4400000}"/>
    <cellStyle name="Note 7 10 2" xfId="27185" xr:uid="{239139F9-FE5C-4CF9-A5F3-6EB4A6650F24}"/>
    <cellStyle name="Note 7 10 2 2" xfId="42148" xr:uid="{94557967-6881-4B69-9BBE-AEB07B200B49}"/>
    <cellStyle name="Note 7 10 3" xfId="34571" xr:uid="{5AFDEE83-964E-4692-9ECA-3EC9A9FBD6A3}"/>
    <cellStyle name="Note 7 11" xfId="17396" xr:uid="{00000000-0005-0000-0000-0000D5400000}"/>
    <cellStyle name="Note 7 12" xfId="17394" xr:uid="{00000000-0005-0000-0000-0000D3400000}"/>
    <cellStyle name="Note 7 13" xfId="28073" xr:uid="{0ABD4F9C-517C-4E1A-92AB-2D0147CA028B}"/>
    <cellStyle name="Note 7 2" xfId="2587" xr:uid="{00000000-0005-0000-0000-0000E2090000}"/>
    <cellStyle name="Note 7 2 10" xfId="17397" xr:uid="{00000000-0005-0000-0000-0000D6400000}"/>
    <cellStyle name="Note 7 2 11" xfId="28074" xr:uid="{1031B254-4C0E-4DE7-8DA8-8004BC1CF049}"/>
    <cellStyle name="Note 7 2 2" xfId="17398" xr:uid="{00000000-0005-0000-0000-0000D7400000}"/>
    <cellStyle name="Note 7 2 2 2" xfId="17399" xr:uid="{00000000-0005-0000-0000-0000D8400000}"/>
    <cellStyle name="Note 7 2 2 2 2" xfId="17400" xr:uid="{00000000-0005-0000-0000-0000D9400000}"/>
    <cellStyle name="Note 7 2 2 2 2 2" xfId="17401" xr:uid="{00000000-0005-0000-0000-0000DA400000}"/>
    <cellStyle name="Note 7 2 2 2 3" xfId="17402" xr:uid="{00000000-0005-0000-0000-0000DB400000}"/>
    <cellStyle name="Note 7 2 2 3" xfId="17403" xr:uid="{00000000-0005-0000-0000-0000DC400000}"/>
    <cellStyle name="Note 7 2 2 3 2" xfId="17404" xr:uid="{00000000-0005-0000-0000-0000DD400000}"/>
    <cellStyle name="Note 7 2 2 4" xfId="17405" xr:uid="{00000000-0005-0000-0000-0000DE400000}"/>
    <cellStyle name="Note 7 2 3" xfId="17406" xr:uid="{00000000-0005-0000-0000-0000DF400000}"/>
    <cellStyle name="Note 7 2 3 2" xfId="17407" xr:uid="{00000000-0005-0000-0000-0000E0400000}"/>
    <cellStyle name="Note 7 2 3 2 2" xfId="17408" xr:uid="{00000000-0005-0000-0000-0000E1400000}"/>
    <cellStyle name="Note 7 2 3 2 2 2" xfId="17409" xr:uid="{00000000-0005-0000-0000-0000E2400000}"/>
    <cellStyle name="Note 7 2 3 2 3" xfId="17410" xr:uid="{00000000-0005-0000-0000-0000E3400000}"/>
    <cellStyle name="Note 7 2 3 3" xfId="17411" xr:uid="{00000000-0005-0000-0000-0000E4400000}"/>
    <cellStyle name="Note 7 2 3 3 2" xfId="17412" xr:uid="{00000000-0005-0000-0000-0000E5400000}"/>
    <cellStyle name="Note 7 2 3 4" xfId="17413" xr:uid="{00000000-0005-0000-0000-0000E6400000}"/>
    <cellStyle name="Note 7 2 4" xfId="17414" xr:uid="{00000000-0005-0000-0000-0000E7400000}"/>
    <cellStyle name="Note 7 2 4 2" xfId="17415" xr:uid="{00000000-0005-0000-0000-0000E8400000}"/>
    <cellStyle name="Note 7 2 4 2 2" xfId="17416" xr:uid="{00000000-0005-0000-0000-0000E9400000}"/>
    <cellStyle name="Note 7 2 4 2 2 2" xfId="17417" xr:uid="{00000000-0005-0000-0000-0000EA400000}"/>
    <cellStyle name="Note 7 2 4 2 3" xfId="17418" xr:uid="{00000000-0005-0000-0000-0000EB400000}"/>
    <cellStyle name="Note 7 2 4 3" xfId="17419" xr:uid="{00000000-0005-0000-0000-0000EC400000}"/>
    <cellStyle name="Note 7 2 4 3 2" xfId="17420" xr:uid="{00000000-0005-0000-0000-0000ED400000}"/>
    <cellStyle name="Note 7 2 4 4" xfId="17421" xr:uid="{00000000-0005-0000-0000-0000EE400000}"/>
    <cellStyle name="Note 7 2 5" xfId="17422" xr:uid="{00000000-0005-0000-0000-0000EF400000}"/>
    <cellStyle name="Note 7 2 5 2" xfId="17423" xr:uid="{00000000-0005-0000-0000-0000F0400000}"/>
    <cellStyle name="Note 7 2 5 2 2" xfId="17424" xr:uid="{00000000-0005-0000-0000-0000F1400000}"/>
    <cellStyle name="Note 7 2 5 2 3" xfId="17425" xr:uid="{00000000-0005-0000-0000-0000F2400000}"/>
    <cellStyle name="Note 7 2 5 3" xfId="17426" xr:uid="{00000000-0005-0000-0000-0000F3400000}"/>
    <cellStyle name="Note 7 2 5 3 2" xfId="17427" xr:uid="{00000000-0005-0000-0000-0000F4400000}"/>
    <cellStyle name="Note 7 2 5 3 3" xfId="27186" xr:uid="{BE7ECFF0-0A8E-49E9-BBB4-4E197379B2BD}"/>
    <cellStyle name="Note 7 2 5 3 3 2" xfId="42149" xr:uid="{F871AC9F-B98F-4891-80AC-074A7F8A8A28}"/>
    <cellStyle name="Note 7 2 5 3 4" xfId="34572" xr:uid="{C5B1B4C5-8B1E-46D3-B921-9A81E8025DFA}"/>
    <cellStyle name="Note 7 2 5 4" xfId="17428" xr:uid="{00000000-0005-0000-0000-0000F5400000}"/>
    <cellStyle name="Note 7 2 6" xfId="17429" xr:uid="{00000000-0005-0000-0000-0000F6400000}"/>
    <cellStyle name="Note 7 2 7" xfId="17430" xr:uid="{00000000-0005-0000-0000-0000F7400000}"/>
    <cellStyle name="Note 7 2 7 2" xfId="20170" xr:uid="{00000000-0005-0000-0000-0000F7400000}"/>
    <cellStyle name="Note 7 2 7 2 2" xfId="27610" xr:uid="{CEE7AE94-BC53-4875-B920-2069EE9238DE}"/>
    <cellStyle name="Note 7 2 7 2 2 2" xfId="42547" xr:uid="{AA023352-923C-403B-AE33-7B3F7E71C3E2}"/>
    <cellStyle name="Note 7 2 7 2 3" xfId="35186" xr:uid="{C07717ED-AE7E-48A3-BE96-56BA4DD79D7B}"/>
    <cellStyle name="Note 7 2 7 3" xfId="34573" xr:uid="{A9E89376-C246-4795-A5F5-510050C0C781}"/>
    <cellStyle name="Note 7 2 8" xfId="17431" xr:uid="{00000000-0005-0000-0000-0000F8400000}"/>
    <cellStyle name="Note 7 2 8 2" xfId="27187" xr:uid="{15B316D0-7BCC-4325-9F8E-21DBA24057BC}"/>
    <cellStyle name="Note 7 2 8 2 2" xfId="42150" xr:uid="{EE00EC6E-73B1-4297-89D9-F7B6685A938B}"/>
    <cellStyle name="Note 7 2 8 3" xfId="34574" xr:uid="{B53589EA-6336-4131-BCEF-4274278B8354}"/>
    <cellStyle name="Note 7 2 9" xfId="17432" xr:uid="{00000000-0005-0000-0000-0000F9400000}"/>
    <cellStyle name="Note 7 3" xfId="17433" xr:uid="{00000000-0005-0000-0000-0000FA400000}"/>
    <cellStyle name="Note 7 3 2" xfId="17434" xr:uid="{00000000-0005-0000-0000-0000FB400000}"/>
    <cellStyle name="Note 7 3 2 2" xfId="17435" xr:uid="{00000000-0005-0000-0000-0000FC400000}"/>
    <cellStyle name="Note 7 3 2 2 2" xfId="17436" xr:uid="{00000000-0005-0000-0000-0000FD400000}"/>
    <cellStyle name="Note 7 3 2 3" xfId="17437" xr:uid="{00000000-0005-0000-0000-0000FE400000}"/>
    <cellStyle name="Note 7 3 3" xfId="17438" xr:uid="{00000000-0005-0000-0000-0000FF400000}"/>
    <cellStyle name="Note 7 3 3 2" xfId="17439" xr:uid="{00000000-0005-0000-0000-000000410000}"/>
    <cellStyle name="Note 7 3 4" xfId="17440" xr:uid="{00000000-0005-0000-0000-000001410000}"/>
    <cellStyle name="Note 7 4" xfId="17441" xr:uid="{00000000-0005-0000-0000-000002410000}"/>
    <cellStyle name="Note 7 4 2" xfId="17442" xr:uid="{00000000-0005-0000-0000-000003410000}"/>
    <cellStyle name="Note 7 4 2 2" xfId="17443" xr:uid="{00000000-0005-0000-0000-000004410000}"/>
    <cellStyle name="Note 7 4 2 2 2" xfId="17444" xr:uid="{00000000-0005-0000-0000-000005410000}"/>
    <cellStyle name="Note 7 4 2 3" xfId="17445" xr:uid="{00000000-0005-0000-0000-000006410000}"/>
    <cellStyle name="Note 7 4 3" xfId="17446" xr:uid="{00000000-0005-0000-0000-000007410000}"/>
    <cellStyle name="Note 7 4 3 2" xfId="17447" xr:uid="{00000000-0005-0000-0000-000008410000}"/>
    <cellStyle name="Note 7 4 4" xfId="17448" xr:uid="{00000000-0005-0000-0000-000009410000}"/>
    <cellStyle name="Note 7 5" xfId="17449" xr:uid="{00000000-0005-0000-0000-00000A410000}"/>
    <cellStyle name="Note 7 5 2" xfId="17450" xr:uid="{00000000-0005-0000-0000-00000B410000}"/>
    <cellStyle name="Note 7 5 2 2" xfId="17451" xr:uid="{00000000-0005-0000-0000-00000C410000}"/>
    <cellStyle name="Note 7 5 3" xfId="17452" xr:uid="{00000000-0005-0000-0000-00000D410000}"/>
    <cellStyle name="Note 7 6" xfId="17453" xr:uid="{00000000-0005-0000-0000-00000E410000}"/>
    <cellStyle name="Note 7 6 2" xfId="17454" xr:uid="{00000000-0005-0000-0000-00000F410000}"/>
    <cellStyle name="Note 7 6 2 2" xfId="17455" xr:uid="{00000000-0005-0000-0000-000010410000}"/>
    <cellStyle name="Note 7 6 2 2 2" xfId="17456" xr:uid="{00000000-0005-0000-0000-000011410000}"/>
    <cellStyle name="Note 7 6 2 3" xfId="17457" xr:uid="{00000000-0005-0000-0000-000012410000}"/>
    <cellStyle name="Note 7 6 3" xfId="17458" xr:uid="{00000000-0005-0000-0000-000013410000}"/>
    <cellStyle name="Note 7 6 3 2" xfId="17459" xr:uid="{00000000-0005-0000-0000-000014410000}"/>
    <cellStyle name="Note 7 6 4" xfId="17460" xr:uid="{00000000-0005-0000-0000-000015410000}"/>
    <cellStyle name="Note 7 7" xfId="17461" xr:uid="{00000000-0005-0000-0000-000016410000}"/>
    <cellStyle name="Note 7 7 2" xfId="17462" xr:uid="{00000000-0005-0000-0000-000017410000}"/>
    <cellStyle name="Note 7 7 2 2" xfId="17463" xr:uid="{00000000-0005-0000-0000-000018410000}"/>
    <cellStyle name="Note 7 7 2 3" xfId="17464" xr:uid="{00000000-0005-0000-0000-000019410000}"/>
    <cellStyle name="Note 7 7 3" xfId="17465" xr:uid="{00000000-0005-0000-0000-00001A410000}"/>
    <cellStyle name="Note 7 7 3 2" xfId="17466" xr:uid="{00000000-0005-0000-0000-00001B410000}"/>
    <cellStyle name="Note 7 7 3 3" xfId="27188" xr:uid="{45B8AB9C-C826-4F23-AAE2-28B839BCADDF}"/>
    <cellStyle name="Note 7 7 3 3 2" xfId="42151" xr:uid="{DCEDF088-998C-43B5-AC29-907191B64941}"/>
    <cellStyle name="Note 7 7 3 4" xfId="34575" xr:uid="{FE87E86D-E635-403A-96C3-F7B1196709B8}"/>
    <cellStyle name="Note 7 7 4" xfId="17467" xr:uid="{00000000-0005-0000-0000-00001C410000}"/>
    <cellStyle name="Note 7 8" xfId="17468" xr:uid="{00000000-0005-0000-0000-00001D410000}"/>
    <cellStyle name="Note 7 9" xfId="17469" xr:uid="{00000000-0005-0000-0000-00001E410000}"/>
    <cellStyle name="Note 8" xfId="17470" xr:uid="{00000000-0005-0000-0000-00001F410000}"/>
    <cellStyle name="Note 8 10" xfId="17471" xr:uid="{00000000-0005-0000-0000-000020410000}"/>
    <cellStyle name="Note 8 10 2" xfId="27189" xr:uid="{A3151364-FECE-4B1D-9009-4EDA702EBC17}"/>
    <cellStyle name="Note 8 10 2 2" xfId="42152" xr:uid="{B16A3EC0-06D1-4DBF-A8D5-2FC1291D2E98}"/>
    <cellStyle name="Note 8 10 3" xfId="34576" xr:uid="{8269B824-0370-47D2-ABC5-3EAF17A45256}"/>
    <cellStyle name="Note 8 11" xfId="17472" xr:uid="{00000000-0005-0000-0000-000021410000}"/>
    <cellStyle name="Note 8 2" xfId="17473" xr:uid="{00000000-0005-0000-0000-000022410000}"/>
    <cellStyle name="Note 8 2 2" xfId="17474" xr:uid="{00000000-0005-0000-0000-000023410000}"/>
    <cellStyle name="Note 8 2 2 2" xfId="17475" xr:uid="{00000000-0005-0000-0000-000024410000}"/>
    <cellStyle name="Note 8 2 2 2 2" xfId="17476" xr:uid="{00000000-0005-0000-0000-000025410000}"/>
    <cellStyle name="Note 8 2 2 2 2 2" xfId="17477" xr:uid="{00000000-0005-0000-0000-000026410000}"/>
    <cellStyle name="Note 8 2 2 2 3" xfId="17478" xr:uid="{00000000-0005-0000-0000-000027410000}"/>
    <cellStyle name="Note 8 2 2 3" xfId="17479" xr:uid="{00000000-0005-0000-0000-000028410000}"/>
    <cellStyle name="Note 8 2 2 3 2" xfId="17480" xr:uid="{00000000-0005-0000-0000-000029410000}"/>
    <cellStyle name="Note 8 2 2 4" xfId="17481" xr:uid="{00000000-0005-0000-0000-00002A410000}"/>
    <cellStyle name="Note 8 2 3" xfId="17482" xr:uid="{00000000-0005-0000-0000-00002B410000}"/>
    <cellStyle name="Note 8 2 3 2" xfId="17483" xr:uid="{00000000-0005-0000-0000-00002C410000}"/>
    <cellStyle name="Note 8 2 3 2 2" xfId="17484" xr:uid="{00000000-0005-0000-0000-00002D410000}"/>
    <cellStyle name="Note 8 2 3 3" xfId="17485" xr:uid="{00000000-0005-0000-0000-00002E410000}"/>
    <cellStyle name="Note 8 2 4" xfId="17486" xr:uid="{00000000-0005-0000-0000-00002F410000}"/>
    <cellStyle name="Note 8 2 4 2" xfId="17487" xr:uid="{00000000-0005-0000-0000-000030410000}"/>
    <cellStyle name="Note 8 2 4 2 2" xfId="17488" xr:uid="{00000000-0005-0000-0000-000031410000}"/>
    <cellStyle name="Note 8 2 4 2 2 2" xfId="17489" xr:uid="{00000000-0005-0000-0000-000032410000}"/>
    <cellStyle name="Note 8 2 4 2 3" xfId="17490" xr:uid="{00000000-0005-0000-0000-000033410000}"/>
    <cellStyle name="Note 8 2 4 3" xfId="17491" xr:uid="{00000000-0005-0000-0000-000034410000}"/>
    <cellStyle name="Note 8 2 4 3 2" xfId="17492" xr:uid="{00000000-0005-0000-0000-000035410000}"/>
    <cellStyle name="Note 8 2 4 4" xfId="17493" xr:uid="{00000000-0005-0000-0000-000036410000}"/>
    <cellStyle name="Note 8 2 5" xfId="17494" xr:uid="{00000000-0005-0000-0000-000037410000}"/>
    <cellStyle name="Note 8 2 5 2" xfId="17495" xr:uid="{00000000-0005-0000-0000-000038410000}"/>
    <cellStyle name="Note 8 2 5 2 2" xfId="17496" xr:uid="{00000000-0005-0000-0000-000039410000}"/>
    <cellStyle name="Note 8 2 5 2 3" xfId="17497" xr:uid="{00000000-0005-0000-0000-00003A410000}"/>
    <cellStyle name="Note 8 2 5 3" xfId="17498" xr:uid="{00000000-0005-0000-0000-00003B410000}"/>
    <cellStyle name="Note 8 2 5 3 2" xfId="17499" xr:uid="{00000000-0005-0000-0000-00003C410000}"/>
    <cellStyle name="Note 8 2 5 3 3" xfId="27190" xr:uid="{0C27B11B-7193-4033-93A3-DCA33D00D59F}"/>
    <cellStyle name="Note 8 2 5 3 3 2" xfId="42153" xr:uid="{62D4A626-6907-44E1-8D28-261BB04CA8ED}"/>
    <cellStyle name="Note 8 2 5 3 4" xfId="34577" xr:uid="{E3BA88B6-D25D-440A-A6B5-3354B47A724F}"/>
    <cellStyle name="Note 8 2 5 4" xfId="17500" xr:uid="{00000000-0005-0000-0000-00003D410000}"/>
    <cellStyle name="Note 8 2 6" xfId="17501" xr:uid="{00000000-0005-0000-0000-00003E410000}"/>
    <cellStyle name="Note 8 2 7" xfId="17502" xr:uid="{00000000-0005-0000-0000-00003F410000}"/>
    <cellStyle name="Note 8 2 8" xfId="17503" xr:uid="{00000000-0005-0000-0000-000040410000}"/>
    <cellStyle name="Note 8 2 8 2" xfId="27191" xr:uid="{AD9B4226-115E-4450-9C04-7DB25B287810}"/>
    <cellStyle name="Note 8 2 8 2 2" xfId="42154" xr:uid="{E2289160-8B29-4A62-8592-54C5953345F8}"/>
    <cellStyle name="Note 8 2 8 3" xfId="34578" xr:uid="{99F89409-399F-421D-903E-91CA0FF827F9}"/>
    <cellStyle name="Note 8 2 9" xfId="17504" xr:uid="{00000000-0005-0000-0000-000041410000}"/>
    <cellStyle name="Note 8 3" xfId="17505" xr:uid="{00000000-0005-0000-0000-000042410000}"/>
    <cellStyle name="Note 8 3 2" xfId="17506" xr:uid="{00000000-0005-0000-0000-000043410000}"/>
    <cellStyle name="Note 8 3 2 2" xfId="17507" xr:uid="{00000000-0005-0000-0000-000044410000}"/>
    <cellStyle name="Note 8 3 2 2 2" xfId="17508" xr:uid="{00000000-0005-0000-0000-000045410000}"/>
    <cellStyle name="Note 8 3 2 3" xfId="17509" xr:uid="{00000000-0005-0000-0000-000046410000}"/>
    <cellStyle name="Note 8 3 3" xfId="17510" xr:uid="{00000000-0005-0000-0000-000047410000}"/>
    <cellStyle name="Note 8 3 3 2" xfId="17511" xr:uid="{00000000-0005-0000-0000-000048410000}"/>
    <cellStyle name="Note 8 3 4" xfId="17512" xr:uid="{00000000-0005-0000-0000-000049410000}"/>
    <cellStyle name="Note 8 4" xfId="17513" xr:uid="{00000000-0005-0000-0000-00004A410000}"/>
    <cellStyle name="Note 8 4 2" xfId="17514" xr:uid="{00000000-0005-0000-0000-00004B410000}"/>
    <cellStyle name="Note 8 4 2 2" xfId="17515" xr:uid="{00000000-0005-0000-0000-00004C410000}"/>
    <cellStyle name="Note 8 4 2 2 2" xfId="17516" xr:uid="{00000000-0005-0000-0000-00004D410000}"/>
    <cellStyle name="Note 8 4 2 3" xfId="17517" xr:uid="{00000000-0005-0000-0000-00004E410000}"/>
    <cellStyle name="Note 8 4 3" xfId="17518" xr:uid="{00000000-0005-0000-0000-00004F410000}"/>
    <cellStyle name="Note 8 4 3 2" xfId="17519" xr:uid="{00000000-0005-0000-0000-000050410000}"/>
    <cellStyle name="Note 8 4 4" xfId="17520" xr:uid="{00000000-0005-0000-0000-000051410000}"/>
    <cellStyle name="Note 8 5" xfId="17521" xr:uid="{00000000-0005-0000-0000-000052410000}"/>
    <cellStyle name="Note 8 5 2" xfId="17522" xr:uid="{00000000-0005-0000-0000-000053410000}"/>
    <cellStyle name="Note 8 5 2 2" xfId="17523" xr:uid="{00000000-0005-0000-0000-000054410000}"/>
    <cellStyle name="Note 8 5 3" xfId="17524" xr:uid="{00000000-0005-0000-0000-000055410000}"/>
    <cellStyle name="Note 8 6" xfId="17525" xr:uid="{00000000-0005-0000-0000-000056410000}"/>
    <cellStyle name="Note 8 6 2" xfId="17526" xr:uid="{00000000-0005-0000-0000-000057410000}"/>
    <cellStyle name="Note 8 6 2 2" xfId="17527" xr:uid="{00000000-0005-0000-0000-000058410000}"/>
    <cellStyle name="Note 8 6 2 2 2" xfId="17528" xr:uid="{00000000-0005-0000-0000-000059410000}"/>
    <cellStyle name="Note 8 6 2 3" xfId="17529" xr:uid="{00000000-0005-0000-0000-00005A410000}"/>
    <cellStyle name="Note 8 6 3" xfId="17530" xr:uid="{00000000-0005-0000-0000-00005B410000}"/>
    <cellStyle name="Note 8 6 3 2" xfId="17531" xr:uid="{00000000-0005-0000-0000-00005C410000}"/>
    <cellStyle name="Note 8 6 4" xfId="17532" xr:uid="{00000000-0005-0000-0000-00005D410000}"/>
    <cellStyle name="Note 8 7" xfId="17533" xr:uid="{00000000-0005-0000-0000-00005E410000}"/>
    <cellStyle name="Note 8 7 2" xfId="17534" xr:uid="{00000000-0005-0000-0000-00005F410000}"/>
    <cellStyle name="Note 8 7 2 2" xfId="17535" xr:uid="{00000000-0005-0000-0000-000060410000}"/>
    <cellStyle name="Note 8 7 2 3" xfId="17536" xr:uid="{00000000-0005-0000-0000-000061410000}"/>
    <cellStyle name="Note 8 7 3" xfId="17537" xr:uid="{00000000-0005-0000-0000-000062410000}"/>
    <cellStyle name="Note 8 7 3 2" xfId="17538" xr:uid="{00000000-0005-0000-0000-000063410000}"/>
    <cellStyle name="Note 8 7 3 3" xfId="27192" xr:uid="{0804A3CC-7D79-4FE9-BCC8-1C1B50881FDE}"/>
    <cellStyle name="Note 8 7 3 3 2" xfId="42155" xr:uid="{5685E3D6-CF22-4E40-A0BD-8E14E64F9364}"/>
    <cellStyle name="Note 8 7 3 4" xfId="34579" xr:uid="{37DE1757-FB93-4FAE-A54A-67328314BF8F}"/>
    <cellStyle name="Note 8 7 4" xfId="17539" xr:uid="{00000000-0005-0000-0000-000064410000}"/>
    <cellStyle name="Note 8 8" xfId="17540" xr:uid="{00000000-0005-0000-0000-000065410000}"/>
    <cellStyle name="Note 8 9" xfId="17541" xr:uid="{00000000-0005-0000-0000-000066410000}"/>
    <cellStyle name="Note 9" xfId="17542" xr:uid="{00000000-0005-0000-0000-000067410000}"/>
    <cellStyle name="Notes" xfId="2588" xr:uid="{00000000-0005-0000-0000-0000E3090000}"/>
    <cellStyle name="Output" xfId="74" builtinId="21" customBuiltin="1"/>
    <cellStyle name="Output 10" xfId="17543" xr:uid="{00000000-0005-0000-0000-000069410000}"/>
    <cellStyle name="Output 11" xfId="17544" xr:uid="{00000000-0005-0000-0000-00006A410000}"/>
    <cellStyle name="Output 11 2" xfId="20171" xr:uid="{00000000-0005-0000-0000-00006A410000}"/>
    <cellStyle name="Output 11 2 2" xfId="35187" xr:uid="{CAA7415B-3683-43E4-B515-C7FC34A18349}"/>
    <cellStyle name="Output 11 3" xfId="34580" xr:uid="{DBD3FEE6-176C-4A3C-AA64-BB00C6E94B45}"/>
    <cellStyle name="Output 12" xfId="17545" xr:uid="{00000000-0005-0000-0000-00006B410000}"/>
    <cellStyle name="Output 2" xfId="2589" xr:uid="{00000000-0005-0000-0000-0000E4090000}"/>
    <cellStyle name="Output 2 2" xfId="2590" xr:uid="{00000000-0005-0000-0000-0000E5090000}"/>
    <cellStyle name="Output 2 2 2" xfId="17548" xr:uid="{00000000-0005-0000-0000-00006E410000}"/>
    <cellStyle name="Output 2 2 2 2" xfId="17549" xr:uid="{00000000-0005-0000-0000-00006F410000}"/>
    <cellStyle name="Output 2 2 2 2 2" xfId="20172" xr:uid="{00000000-0005-0000-0000-00006F410000}"/>
    <cellStyle name="Output 2 2 2 2 2 2" xfId="35188" xr:uid="{BE62257C-6510-4326-99D6-0F8ABF287C79}"/>
    <cellStyle name="Output 2 2 2 2 3" xfId="34581" xr:uid="{440A521F-C27E-411E-AF72-111F855D37BB}"/>
    <cellStyle name="Output 2 2 3" xfId="17550" xr:uid="{00000000-0005-0000-0000-000070410000}"/>
    <cellStyle name="Output 2 2 3 2" xfId="20173" xr:uid="{00000000-0005-0000-0000-000070410000}"/>
    <cellStyle name="Output 2 2 3 2 2" xfId="35189" xr:uid="{6A95098A-7D30-4CA1-8B24-7BE488FFCD3D}"/>
    <cellStyle name="Output 2 2 3 3" xfId="34582" xr:uid="{B6856C44-0211-44A7-B8D2-C43779527177}"/>
    <cellStyle name="Output 2 2 4" xfId="17551" xr:uid="{00000000-0005-0000-0000-000071410000}"/>
    <cellStyle name="Output 2 2 5" xfId="17547" xr:uid="{00000000-0005-0000-0000-00006D410000}"/>
    <cellStyle name="Output 2 2 6" xfId="28076" xr:uid="{3C97ECC3-131E-491A-9846-21EFD89EA0D6}"/>
    <cellStyle name="Output 2 3" xfId="17552" xr:uid="{00000000-0005-0000-0000-000072410000}"/>
    <cellStyle name="Output 2 3 2" xfId="17553" xr:uid="{00000000-0005-0000-0000-000073410000}"/>
    <cellStyle name="Output 2 3 2 2" xfId="20175" xr:uid="{00000000-0005-0000-0000-000073410000}"/>
    <cellStyle name="Output 2 3 2 2 2" xfId="35191" xr:uid="{16D7BEA0-A5C0-42E4-BEC5-CC5A6CFB4350}"/>
    <cellStyle name="Output 2 3 2 3" xfId="34584" xr:uid="{31F6ABA1-CEB5-44F1-AA91-882A372D6835}"/>
    <cellStyle name="Output 2 3 3" xfId="17554" xr:uid="{00000000-0005-0000-0000-000074410000}"/>
    <cellStyle name="Output 2 3 4" xfId="20174" xr:uid="{00000000-0005-0000-0000-000072410000}"/>
    <cellStyle name="Output 2 3 4 2" xfId="35190" xr:uid="{470E12EB-533D-4A3F-AAAB-4B432245A32B}"/>
    <cellStyle name="Output 2 3 5" xfId="34583" xr:uid="{5BB2AD8D-73A7-461B-B40C-45103A069EEF}"/>
    <cellStyle name="Output 2 4" xfId="17555" xr:uid="{00000000-0005-0000-0000-000075410000}"/>
    <cellStyle name="Output 2 5" xfId="17556" xr:uid="{00000000-0005-0000-0000-000076410000}"/>
    <cellStyle name="Output 2 5 2" xfId="20176" xr:uid="{00000000-0005-0000-0000-000076410000}"/>
    <cellStyle name="Output 2 5 2 2" xfId="35192" xr:uid="{18E79820-3E69-4FD1-BC29-B7AE8AE128A6}"/>
    <cellStyle name="Output 2 5 3" xfId="34585" xr:uid="{5DAD5422-E292-4327-B93A-8B36730E9AAB}"/>
    <cellStyle name="Output 2 6" xfId="17557" xr:uid="{00000000-0005-0000-0000-000077410000}"/>
    <cellStyle name="Output 2 7" xfId="17546" xr:uid="{00000000-0005-0000-0000-00006C410000}"/>
    <cellStyle name="Output 2 8" xfId="28075" xr:uid="{24ACEA13-D735-4901-B7B6-D1479990F688}"/>
    <cellStyle name="Output 3" xfId="2591" xr:uid="{00000000-0005-0000-0000-0000E6090000}"/>
    <cellStyle name="Output 3 2" xfId="2592" xr:uid="{00000000-0005-0000-0000-0000E7090000}"/>
    <cellStyle name="Output 3 2 2" xfId="17559" xr:uid="{00000000-0005-0000-0000-000079410000}"/>
    <cellStyle name="Output 3 2 3" xfId="20748" xr:uid="{868163AF-D0D7-44A7-A7D1-356690635A4E}"/>
    <cellStyle name="Output 3 2 3 2" xfId="35741" xr:uid="{55678915-EB6C-4BAB-A8CE-2602AB5DEC47}"/>
    <cellStyle name="Output 3 2 4" xfId="28078" xr:uid="{BB620470-F428-466B-8BEC-592A23067EAD}"/>
    <cellStyle name="Output 3 3" xfId="17560" xr:uid="{00000000-0005-0000-0000-00007A410000}"/>
    <cellStyle name="Output 3 3 2" xfId="20177" xr:uid="{00000000-0005-0000-0000-00007A410000}"/>
    <cellStyle name="Output 3 3 2 2" xfId="35193" xr:uid="{B7DBE18B-99CE-4154-AB3E-EEF39797ACF3}"/>
    <cellStyle name="Output 3 3 3" xfId="34586" xr:uid="{D734C977-D2F3-423E-B11B-FC760EC8C911}"/>
    <cellStyle name="Output 3 4" xfId="17561" xr:uid="{00000000-0005-0000-0000-00007B410000}"/>
    <cellStyle name="Output 3 5" xfId="17562" xr:uid="{00000000-0005-0000-0000-00007C410000}"/>
    <cellStyle name="Output 3 6" xfId="17558" xr:uid="{00000000-0005-0000-0000-000078410000}"/>
    <cellStyle name="Output 3 7" xfId="28077" xr:uid="{ED733910-3E11-4014-BDDB-389CFBCFB094}"/>
    <cellStyle name="Output 4" xfId="2593" xr:uid="{00000000-0005-0000-0000-0000E8090000}"/>
    <cellStyle name="Output 4 2" xfId="2594" xr:uid="{00000000-0005-0000-0000-0000E9090000}"/>
    <cellStyle name="Output 4 2 2" xfId="17564" xr:uid="{00000000-0005-0000-0000-00007F410000}"/>
    <cellStyle name="Output 4 2 3" xfId="20178" xr:uid="{00000000-0005-0000-0000-00007E410000}"/>
    <cellStyle name="Output 4 2 3 2" xfId="35194" xr:uid="{63893715-EA3B-4D08-8F3C-4F19372A0ACD}"/>
    <cellStyle name="Output 4 2 4" xfId="28080" xr:uid="{99FA3F54-C47E-4C22-BAC3-02079279F01E}"/>
    <cellStyle name="Output 4 3" xfId="17565" xr:uid="{00000000-0005-0000-0000-000080410000}"/>
    <cellStyle name="Output 4 4" xfId="17563" xr:uid="{00000000-0005-0000-0000-00007D410000}"/>
    <cellStyle name="Output 4 5" xfId="28079" xr:uid="{E1501484-4DD5-4E9C-AC88-CBC14CD1C0E4}"/>
    <cellStyle name="Output 5" xfId="2595" xr:uid="{00000000-0005-0000-0000-0000EA090000}"/>
    <cellStyle name="Output 5 2" xfId="2596" xr:uid="{00000000-0005-0000-0000-0000EB090000}"/>
    <cellStyle name="Output 5 2 2" xfId="17567" xr:uid="{00000000-0005-0000-0000-000083410000}"/>
    <cellStyle name="Output 5 2 3" xfId="20179" xr:uid="{00000000-0005-0000-0000-000082410000}"/>
    <cellStyle name="Output 5 2 3 2" xfId="35195" xr:uid="{60DFE55E-071D-4E0D-9309-79EEDEF035AF}"/>
    <cellStyle name="Output 5 2 4" xfId="28082" xr:uid="{AA04BDC7-7A3A-4B1A-87F6-D1966F25C71C}"/>
    <cellStyle name="Output 5 3" xfId="17568" xr:uid="{00000000-0005-0000-0000-000084410000}"/>
    <cellStyle name="Output 5 4" xfId="17566" xr:uid="{00000000-0005-0000-0000-000081410000}"/>
    <cellStyle name="Output 5 5" xfId="28081" xr:uid="{20B5CC3B-F367-41E9-8325-FB8070B03C6A}"/>
    <cellStyle name="Output 6" xfId="2597" xr:uid="{00000000-0005-0000-0000-0000EC090000}"/>
    <cellStyle name="Output 6 2" xfId="2598" xr:uid="{00000000-0005-0000-0000-0000ED090000}"/>
    <cellStyle name="Output 6 2 2" xfId="17570" xr:uid="{00000000-0005-0000-0000-000087410000}"/>
    <cellStyle name="Output 6 2 3" xfId="20180" xr:uid="{00000000-0005-0000-0000-000086410000}"/>
    <cellStyle name="Output 6 2 3 2" xfId="35196" xr:uid="{04FBC20B-7B00-4F5F-9C36-C43B226231D1}"/>
    <cellStyle name="Output 6 2 4" xfId="28084" xr:uid="{59189552-5065-4630-875F-B36A9D628108}"/>
    <cellStyle name="Output 6 3" xfId="17571" xr:uid="{00000000-0005-0000-0000-000088410000}"/>
    <cellStyle name="Output 6 4" xfId="17569" xr:uid="{00000000-0005-0000-0000-000085410000}"/>
    <cellStyle name="Output 6 5" xfId="28083" xr:uid="{8CF08216-F2A7-4436-8416-1A13A0B50192}"/>
    <cellStyle name="Output 7" xfId="2599" xr:uid="{00000000-0005-0000-0000-0000EE090000}"/>
    <cellStyle name="Output 7 2" xfId="2600" xr:uid="{00000000-0005-0000-0000-0000EF090000}"/>
    <cellStyle name="Output 7 2 2" xfId="17573" xr:uid="{00000000-0005-0000-0000-00008B410000}"/>
    <cellStyle name="Output 7 2 3" xfId="20181" xr:uid="{00000000-0005-0000-0000-00008A410000}"/>
    <cellStyle name="Output 7 2 3 2" xfId="35197" xr:uid="{7F767485-3AF3-42D2-83F7-D24D8E9872CB}"/>
    <cellStyle name="Output 7 2 4" xfId="28086" xr:uid="{B4E3C3C0-6D8A-456F-970E-C4E67E9230D0}"/>
    <cellStyle name="Output 7 3" xfId="17574" xr:uid="{00000000-0005-0000-0000-00008C410000}"/>
    <cellStyle name="Output 7 4" xfId="17572" xr:uid="{00000000-0005-0000-0000-000089410000}"/>
    <cellStyle name="Output 7 5" xfId="28085" xr:uid="{5CC725D5-46AD-4B88-853D-5DF1320FA1D3}"/>
    <cellStyle name="Output 8" xfId="17575" xr:uid="{00000000-0005-0000-0000-00008D410000}"/>
    <cellStyle name="Output 8 2" xfId="17576" xr:uid="{00000000-0005-0000-0000-00008E410000}"/>
    <cellStyle name="Output 8 3" xfId="17577" xr:uid="{00000000-0005-0000-0000-00008F410000}"/>
    <cellStyle name="Output 9" xfId="17578" xr:uid="{00000000-0005-0000-0000-000090410000}"/>
    <cellStyle name="Output 9 2" xfId="17579" xr:uid="{00000000-0005-0000-0000-000091410000}"/>
    <cellStyle name="Owed_Amt" xfId="2601" xr:uid="{00000000-0005-0000-0000-0000F0090000}"/>
    <cellStyle name="Paid_Amt" xfId="2602" xr:uid="{00000000-0005-0000-0000-0000F1090000}"/>
    <cellStyle name="pb_page_heading_LS" xfId="2603" xr:uid="{00000000-0005-0000-0000-0000F2090000}"/>
    <cellStyle name="Pct_of_Sales" xfId="2604" xr:uid="{00000000-0005-0000-0000-0000F3090000}"/>
    <cellStyle name="Percent" xfId="58" builtinId="5"/>
    <cellStyle name="Percent [2]" xfId="2605" xr:uid="{00000000-0005-0000-0000-0000F5090000}"/>
    <cellStyle name="Percent [2] 2" xfId="2606" xr:uid="{00000000-0005-0000-0000-0000F6090000}"/>
    <cellStyle name="Percent [2] 2 2" xfId="17580" xr:uid="{00000000-0005-0000-0000-000099410000}"/>
    <cellStyle name="Percent [2] 2 3" xfId="17581" xr:uid="{00000000-0005-0000-0000-00009A410000}"/>
    <cellStyle name="Percent [2] 2 4" xfId="17582" xr:uid="{00000000-0005-0000-0000-00009B410000}"/>
    <cellStyle name="Percent [2] 3" xfId="2607" xr:uid="{00000000-0005-0000-0000-0000F7090000}"/>
    <cellStyle name="Percent [2] 3 2" xfId="17584" xr:uid="{00000000-0005-0000-0000-00009D410000}"/>
    <cellStyle name="Percent [2] 3 2 2" xfId="17585" xr:uid="{00000000-0005-0000-0000-00009E410000}"/>
    <cellStyle name="Percent [2] 3 3" xfId="17586" xr:uid="{00000000-0005-0000-0000-00009F410000}"/>
    <cellStyle name="Percent [2] 3 4" xfId="17583" xr:uid="{00000000-0005-0000-0000-00009C410000}"/>
    <cellStyle name="Percent [2] 4" xfId="17587" xr:uid="{00000000-0005-0000-0000-0000A0410000}"/>
    <cellStyle name="Percent [2] 5" xfId="17588" xr:uid="{00000000-0005-0000-0000-0000A1410000}"/>
    <cellStyle name="Percent [2] 6" xfId="17589" xr:uid="{00000000-0005-0000-0000-0000A2410000}"/>
    <cellStyle name="Percent 10" xfId="2608" xr:uid="{00000000-0005-0000-0000-0000F8090000}"/>
    <cellStyle name="Percent 10 2" xfId="5331" xr:uid="{00000000-0005-0000-0000-0000A4410000}"/>
    <cellStyle name="Percent 10 2 2" xfId="17590" xr:uid="{00000000-0005-0000-0000-0000A5410000}"/>
    <cellStyle name="Percent 10 2 3" xfId="17591" xr:uid="{00000000-0005-0000-0000-0000A6410000}"/>
    <cellStyle name="Percent 10 3" xfId="17592" xr:uid="{00000000-0005-0000-0000-0000A7410000}"/>
    <cellStyle name="Percent 10 3 2" xfId="17593" xr:uid="{00000000-0005-0000-0000-0000A8410000}"/>
    <cellStyle name="Percent 10 4" xfId="17594" xr:uid="{00000000-0005-0000-0000-0000A9410000}"/>
    <cellStyle name="Percent 10 4 2" xfId="17595" xr:uid="{00000000-0005-0000-0000-0000AA410000}"/>
    <cellStyle name="Percent 10 5" xfId="17596" xr:uid="{00000000-0005-0000-0000-0000AB410000}"/>
    <cellStyle name="Percent 10 6" xfId="17597" xr:uid="{00000000-0005-0000-0000-0000AC410000}"/>
    <cellStyle name="Percent 10 7" xfId="5332" xr:uid="{00000000-0005-0000-0000-0000A3410000}"/>
    <cellStyle name="Percent 11" xfId="2609" xr:uid="{00000000-0005-0000-0000-0000F9090000}"/>
    <cellStyle name="Percent 11 2" xfId="17598" xr:uid="{00000000-0005-0000-0000-0000AE410000}"/>
    <cellStyle name="Percent 11 2 2" xfId="17599" xr:uid="{00000000-0005-0000-0000-0000AF410000}"/>
    <cellStyle name="Percent 11 2 3" xfId="17600" xr:uid="{00000000-0005-0000-0000-0000B0410000}"/>
    <cellStyle name="Percent 11 3" xfId="17601" xr:uid="{00000000-0005-0000-0000-0000B1410000}"/>
    <cellStyle name="Percent 11 4" xfId="17602" xr:uid="{00000000-0005-0000-0000-0000B2410000}"/>
    <cellStyle name="Percent 11 5" xfId="17603" xr:uid="{00000000-0005-0000-0000-0000B3410000}"/>
    <cellStyle name="Percent 12" xfId="2610" xr:uid="{00000000-0005-0000-0000-0000FA090000}"/>
    <cellStyle name="Percent 12 2" xfId="5329" xr:uid="{00000000-0005-0000-0000-0000B5410000}"/>
    <cellStyle name="Percent 12 2 2" xfId="17604" xr:uid="{00000000-0005-0000-0000-0000B6410000}"/>
    <cellStyle name="Percent 12 2 2 2" xfId="17605" xr:uid="{00000000-0005-0000-0000-0000B7410000}"/>
    <cellStyle name="Percent 12 2 2 3" xfId="17606" xr:uid="{00000000-0005-0000-0000-0000B8410000}"/>
    <cellStyle name="Percent 12 2 2 4" xfId="17607" xr:uid="{00000000-0005-0000-0000-0000B9410000}"/>
    <cellStyle name="Percent 12 2 3" xfId="17608" xr:uid="{00000000-0005-0000-0000-0000BA410000}"/>
    <cellStyle name="Percent 12 2 3 2" xfId="17609" xr:uid="{00000000-0005-0000-0000-0000BB410000}"/>
    <cellStyle name="Percent 12 2 3 2 2" xfId="27193" xr:uid="{1F4AAB1D-93A8-42EC-9D80-602DF96AA7FE}"/>
    <cellStyle name="Percent 12 2 3 2 2 2" xfId="42156" xr:uid="{5755968B-C917-4A91-B627-6820A8FBA933}"/>
    <cellStyle name="Percent 12 2 3 2 3" xfId="34587" xr:uid="{15441A93-60E3-4872-8AAE-1DDC5B6B4598}"/>
    <cellStyle name="Percent 12 2 3 3" xfId="17610" xr:uid="{00000000-0005-0000-0000-0000BC410000}"/>
    <cellStyle name="Percent 12 2 4" xfId="17611" xr:uid="{00000000-0005-0000-0000-0000BD410000}"/>
    <cellStyle name="Percent 12 2 5" xfId="17612" xr:uid="{00000000-0005-0000-0000-0000BE410000}"/>
    <cellStyle name="Percent 12 2 6" xfId="17613" xr:uid="{00000000-0005-0000-0000-0000BF410000}"/>
    <cellStyle name="Percent 12 3" xfId="17614" xr:uid="{00000000-0005-0000-0000-0000C0410000}"/>
    <cellStyle name="Percent 12 3 2" xfId="17615" xr:uid="{00000000-0005-0000-0000-0000C1410000}"/>
    <cellStyle name="Percent 12 3 3" xfId="17616" xr:uid="{00000000-0005-0000-0000-0000C2410000}"/>
    <cellStyle name="Percent 12 3 4" xfId="17617" xr:uid="{00000000-0005-0000-0000-0000C3410000}"/>
    <cellStyle name="Percent 12 4" xfId="17618" xr:uid="{00000000-0005-0000-0000-0000C4410000}"/>
    <cellStyle name="Percent 12 4 2" xfId="17619" xr:uid="{00000000-0005-0000-0000-0000C5410000}"/>
    <cellStyle name="Percent 12 4 3" xfId="17620" xr:uid="{00000000-0005-0000-0000-0000C6410000}"/>
    <cellStyle name="Percent 12 4 4" xfId="17621" xr:uid="{00000000-0005-0000-0000-0000C7410000}"/>
    <cellStyle name="Percent 12 4 5" xfId="17622" xr:uid="{00000000-0005-0000-0000-0000C8410000}"/>
    <cellStyle name="Percent 12 5" xfId="17623" xr:uid="{00000000-0005-0000-0000-0000C9410000}"/>
    <cellStyle name="Percent 12 5 2" xfId="17624" xr:uid="{00000000-0005-0000-0000-0000CA410000}"/>
    <cellStyle name="Percent 12 5 2 2" xfId="27194" xr:uid="{2ECBB92D-6594-459A-A7B5-5674D3D322F5}"/>
    <cellStyle name="Percent 12 5 2 2 2" xfId="42157" xr:uid="{367B2F43-EED4-420E-B45F-30E26A29F2BF}"/>
    <cellStyle name="Percent 12 5 2 3" xfId="34588" xr:uid="{9C57E35C-BBCE-43C7-A7E0-ECDF479D5AE5}"/>
    <cellStyle name="Percent 12 5 3" xfId="17625" xr:uid="{00000000-0005-0000-0000-0000CB410000}"/>
    <cellStyle name="Percent 12 6" xfId="17626" xr:uid="{00000000-0005-0000-0000-0000CC410000}"/>
    <cellStyle name="Percent 12 7" xfId="17627" xr:uid="{00000000-0005-0000-0000-0000CD410000}"/>
    <cellStyle name="Percent 12 8" xfId="17628" xr:uid="{00000000-0005-0000-0000-0000CE410000}"/>
    <cellStyle name="Percent 12 9" xfId="5330" xr:uid="{00000000-0005-0000-0000-0000B4410000}"/>
    <cellStyle name="Percent 13" xfId="2611" xr:uid="{00000000-0005-0000-0000-0000FB090000}"/>
    <cellStyle name="Percent 13 2" xfId="17629" xr:uid="{00000000-0005-0000-0000-0000D0410000}"/>
    <cellStyle name="Percent 13 2 2" xfId="17630" xr:uid="{00000000-0005-0000-0000-0000D1410000}"/>
    <cellStyle name="Percent 13 2 2 2" xfId="17631" xr:uid="{00000000-0005-0000-0000-0000D2410000}"/>
    <cellStyle name="Percent 13 2 3" xfId="17632" xr:uid="{00000000-0005-0000-0000-0000D3410000}"/>
    <cellStyle name="Percent 13 2 3 2" xfId="17633" xr:uid="{00000000-0005-0000-0000-0000D4410000}"/>
    <cellStyle name="Percent 13 2 4" xfId="17634" xr:uid="{00000000-0005-0000-0000-0000D5410000}"/>
    <cellStyle name="Percent 13 3" xfId="17635" xr:uid="{00000000-0005-0000-0000-0000D6410000}"/>
    <cellStyle name="Percent 13 3 2" xfId="17636" xr:uid="{00000000-0005-0000-0000-0000D7410000}"/>
    <cellStyle name="Percent 13 3 2 2" xfId="17637" xr:uid="{00000000-0005-0000-0000-0000D8410000}"/>
    <cellStyle name="Percent 13 3 3" xfId="17638" xr:uid="{00000000-0005-0000-0000-0000D9410000}"/>
    <cellStyle name="Percent 13 3 4" xfId="17639" xr:uid="{00000000-0005-0000-0000-0000DA410000}"/>
    <cellStyle name="Percent 13 3 5" xfId="17640" xr:uid="{00000000-0005-0000-0000-0000DB410000}"/>
    <cellStyle name="Percent 13 4" xfId="17641" xr:uid="{00000000-0005-0000-0000-0000DC410000}"/>
    <cellStyle name="Percent 13 4 2" xfId="17642" xr:uid="{00000000-0005-0000-0000-0000DD410000}"/>
    <cellStyle name="Percent 13 5" xfId="17643" xr:uid="{00000000-0005-0000-0000-0000DE410000}"/>
    <cellStyle name="Percent 13 6" xfId="17644" xr:uid="{00000000-0005-0000-0000-0000DF410000}"/>
    <cellStyle name="Percent 14" xfId="2612" xr:uid="{00000000-0005-0000-0000-0000FC090000}"/>
    <cellStyle name="Percent 14 2" xfId="5327" xr:uid="{00000000-0005-0000-0000-0000E1410000}"/>
    <cellStyle name="Percent 14 2 2" xfId="17645" xr:uid="{00000000-0005-0000-0000-0000E2410000}"/>
    <cellStyle name="Percent 14 2 2 2" xfId="17646" xr:uid="{00000000-0005-0000-0000-0000E3410000}"/>
    <cellStyle name="Percent 14 2 3" xfId="17647" xr:uid="{00000000-0005-0000-0000-0000E4410000}"/>
    <cellStyle name="Percent 14 2 3 2" xfId="17648" xr:uid="{00000000-0005-0000-0000-0000E5410000}"/>
    <cellStyle name="Percent 14 2 4" xfId="17649" xr:uid="{00000000-0005-0000-0000-0000E6410000}"/>
    <cellStyle name="Percent 14 2 5" xfId="17650" xr:uid="{00000000-0005-0000-0000-0000E7410000}"/>
    <cellStyle name="Percent 14 3" xfId="17651" xr:uid="{00000000-0005-0000-0000-0000E8410000}"/>
    <cellStyle name="Percent 14 3 2" xfId="17652" xr:uid="{00000000-0005-0000-0000-0000E9410000}"/>
    <cellStyle name="Percent 14 3 2 2" xfId="17653" xr:uid="{00000000-0005-0000-0000-0000EA410000}"/>
    <cellStyle name="Percent 14 3 3" xfId="17654" xr:uid="{00000000-0005-0000-0000-0000EB410000}"/>
    <cellStyle name="Percent 14 3 4" xfId="17655" xr:uid="{00000000-0005-0000-0000-0000EC410000}"/>
    <cellStyle name="Percent 14 3 5" xfId="17656" xr:uid="{00000000-0005-0000-0000-0000ED410000}"/>
    <cellStyle name="Percent 14 4" xfId="17657" xr:uid="{00000000-0005-0000-0000-0000EE410000}"/>
    <cellStyle name="Percent 14 4 2" xfId="17658" xr:uid="{00000000-0005-0000-0000-0000EF410000}"/>
    <cellStyle name="Percent 14 4 3" xfId="17659" xr:uid="{00000000-0005-0000-0000-0000F0410000}"/>
    <cellStyle name="Percent 14 5" xfId="17660" xr:uid="{00000000-0005-0000-0000-0000F1410000}"/>
    <cellStyle name="Percent 14 6" xfId="17661" xr:uid="{00000000-0005-0000-0000-0000F2410000}"/>
    <cellStyle name="Percent 14 7" xfId="17662" xr:uid="{00000000-0005-0000-0000-0000F3410000}"/>
    <cellStyle name="Percent 14 8" xfId="5328" xr:uid="{00000000-0005-0000-0000-0000E0410000}"/>
    <cellStyle name="Percent 15" xfId="2613" xr:uid="{00000000-0005-0000-0000-0000FD090000}"/>
    <cellStyle name="Percent 15 2" xfId="17663" xr:uid="{00000000-0005-0000-0000-0000F5410000}"/>
    <cellStyle name="Percent 15 2 2" xfId="17664" xr:uid="{00000000-0005-0000-0000-0000F6410000}"/>
    <cellStyle name="Percent 15 2 2 2" xfId="17665" xr:uid="{00000000-0005-0000-0000-0000F7410000}"/>
    <cellStyle name="Percent 15 2 3" xfId="17666" xr:uid="{00000000-0005-0000-0000-0000F8410000}"/>
    <cellStyle name="Percent 15 2 4" xfId="17667" xr:uid="{00000000-0005-0000-0000-0000F9410000}"/>
    <cellStyle name="Percent 15 3" xfId="17668" xr:uid="{00000000-0005-0000-0000-0000FA410000}"/>
    <cellStyle name="Percent 15 3 2" xfId="17669" xr:uid="{00000000-0005-0000-0000-0000FB410000}"/>
    <cellStyle name="Percent 15 3 3" xfId="17670" xr:uid="{00000000-0005-0000-0000-0000FC410000}"/>
    <cellStyle name="Percent 15 3 4" xfId="17671" xr:uid="{00000000-0005-0000-0000-0000FD410000}"/>
    <cellStyle name="Percent 15 3 5" xfId="17672" xr:uid="{00000000-0005-0000-0000-0000FE410000}"/>
    <cellStyle name="Percent 15 4" xfId="17673" xr:uid="{00000000-0005-0000-0000-0000FF410000}"/>
    <cellStyle name="Percent 15 4 2" xfId="17674" xr:uid="{00000000-0005-0000-0000-000000420000}"/>
    <cellStyle name="Percent 15 5" xfId="17675" xr:uid="{00000000-0005-0000-0000-000001420000}"/>
    <cellStyle name="Percent 15 6" xfId="17676" xr:uid="{00000000-0005-0000-0000-000002420000}"/>
    <cellStyle name="Percent 16" xfId="2614" xr:uid="{00000000-0005-0000-0000-0000FE090000}"/>
    <cellStyle name="Percent 16 2" xfId="17677" xr:uid="{00000000-0005-0000-0000-000004420000}"/>
    <cellStyle name="Percent 16 2 2" xfId="17678" xr:uid="{00000000-0005-0000-0000-000005420000}"/>
    <cellStyle name="Percent 16 2 2 2" xfId="17679" xr:uid="{00000000-0005-0000-0000-000006420000}"/>
    <cellStyle name="Percent 16 2 3" xfId="17680" xr:uid="{00000000-0005-0000-0000-000007420000}"/>
    <cellStyle name="Percent 16 2 4" xfId="17681" xr:uid="{00000000-0005-0000-0000-000008420000}"/>
    <cellStyle name="Percent 16 3" xfId="17682" xr:uid="{00000000-0005-0000-0000-000009420000}"/>
    <cellStyle name="Percent 16 3 2" xfId="17683" xr:uid="{00000000-0005-0000-0000-00000A420000}"/>
    <cellStyle name="Percent 16 3 3" xfId="17684" xr:uid="{00000000-0005-0000-0000-00000B420000}"/>
    <cellStyle name="Percent 16 3 4" xfId="17685" xr:uid="{00000000-0005-0000-0000-00000C420000}"/>
    <cellStyle name="Percent 16 3 5" xfId="17686" xr:uid="{00000000-0005-0000-0000-00000D420000}"/>
    <cellStyle name="Percent 16 4" xfId="17687" xr:uid="{00000000-0005-0000-0000-00000E420000}"/>
    <cellStyle name="Percent 16 4 2" xfId="17688" xr:uid="{00000000-0005-0000-0000-00000F420000}"/>
    <cellStyle name="Percent 16 5" xfId="17689" xr:uid="{00000000-0005-0000-0000-000010420000}"/>
    <cellStyle name="Percent 16 6" xfId="17690" xr:uid="{00000000-0005-0000-0000-000011420000}"/>
    <cellStyle name="Percent 17" xfId="2615" xr:uid="{00000000-0005-0000-0000-0000FF090000}"/>
    <cellStyle name="Percent 17 2" xfId="17691" xr:uid="{00000000-0005-0000-0000-000013420000}"/>
    <cellStyle name="Percent 17 2 2" xfId="17692" xr:uid="{00000000-0005-0000-0000-000014420000}"/>
    <cellStyle name="Percent 17 2 3" xfId="17693" xr:uid="{00000000-0005-0000-0000-000015420000}"/>
    <cellStyle name="Percent 17 2 4" xfId="17694" xr:uid="{00000000-0005-0000-0000-000016420000}"/>
    <cellStyle name="Percent 17 2 5" xfId="17695" xr:uid="{00000000-0005-0000-0000-000017420000}"/>
    <cellStyle name="Percent 17 3" xfId="17696" xr:uid="{00000000-0005-0000-0000-000018420000}"/>
    <cellStyle name="Percent 17 3 2" xfId="17697" xr:uid="{00000000-0005-0000-0000-000019420000}"/>
    <cellStyle name="Percent 17 4" xfId="17698" xr:uid="{00000000-0005-0000-0000-00001A420000}"/>
    <cellStyle name="Percent 17 5" xfId="17699" xr:uid="{00000000-0005-0000-0000-00001B420000}"/>
    <cellStyle name="Percent 17 6" xfId="17700" xr:uid="{00000000-0005-0000-0000-00001C420000}"/>
    <cellStyle name="Percent 17 7" xfId="17701" xr:uid="{00000000-0005-0000-0000-00001D420000}"/>
    <cellStyle name="Percent 17 8" xfId="5326" xr:uid="{00000000-0005-0000-0000-000012420000}"/>
    <cellStyle name="Percent 18" xfId="2616" xr:uid="{00000000-0005-0000-0000-0000000A0000}"/>
    <cellStyle name="Percent 18 2" xfId="17702" xr:uid="{00000000-0005-0000-0000-00001F420000}"/>
    <cellStyle name="Percent 18 2 2" xfId="17703" xr:uid="{00000000-0005-0000-0000-000020420000}"/>
    <cellStyle name="Percent 18 3" xfId="17704" xr:uid="{00000000-0005-0000-0000-000021420000}"/>
    <cellStyle name="Percent 18 4" xfId="17705" xr:uid="{00000000-0005-0000-0000-000022420000}"/>
    <cellStyle name="Percent 18 5" xfId="17706" xr:uid="{00000000-0005-0000-0000-000023420000}"/>
    <cellStyle name="Percent 18 6" xfId="5325" xr:uid="{00000000-0005-0000-0000-00001E420000}"/>
    <cellStyle name="Percent 19" xfId="2617" xr:uid="{00000000-0005-0000-0000-0000010A0000}"/>
    <cellStyle name="Percent 19 2" xfId="17708" xr:uid="{00000000-0005-0000-0000-000025420000}"/>
    <cellStyle name="Percent 19 2 2" xfId="17709" xr:uid="{00000000-0005-0000-0000-000026420000}"/>
    <cellStyle name="Percent 19 2 3" xfId="17710" xr:uid="{00000000-0005-0000-0000-000027420000}"/>
    <cellStyle name="Percent 19 2 4" xfId="17711" xr:uid="{00000000-0005-0000-0000-000028420000}"/>
    <cellStyle name="Percent 19 2 4 2" xfId="27195" xr:uid="{CFFFB6D2-6F64-425C-923F-E7018041B926}"/>
    <cellStyle name="Percent 19 2 4 2 2" xfId="42158" xr:uid="{258252CD-F41E-4B49-82B7-555587753417}"/>
    <cellStyle name="Percent 19 2 4 3" xfId="34589" xr:uid="{B2E59BA7-5EA2-4F4B-90C8-5C2D1EF855B4}"/>
    <cellStyle name="Percent 19 2 5" xfId="17712" xr:uid="{00000000-0005-0000-0000-000029420000}"/>
    <cellStyle name="Percent 19 3" xfId="17713" xr:uid="{00000000-0005-0000-0000-00002A420000}"/>
    <cellStyle name="Percent 19 3 2" xfId="17714" xr:uid="{00000000-0005-0000-0000-00002B420000}"/>
    <cellStyle name="Percent 19 3 3" xfId="17715" xr:uid="{00000000-0005-0000-0000-00002C420000}"/>
    <cellStyle name="Percent 19 3 4" xfId="17716" xr:uid="{00000000-0005-0000-0000-00002D420000}"/>
    <cellStyle name="Percent 19 3 4 2" xfId="27196" xr:uid="{9B5337E3-5B61-4485-B92C-F3948D4FA7B0}"/>
    <cellStyle name="Percent 19 3 4 2 2" xfId="42159" xr:uid="{5FEEC8A3-0B6F-422B-B9AB-3DFFD30D606D}"/>
    <cellStyle name="Percent 19 3 4 3" xfId="34590" xr:uid="{A6751716-52D9-43BB-B54F-32269899BDA1}"/>
    <cellStyle name="Percent 19 3 5" xfId="17717" xr:uid="{00000000-0005-0000-0000-00002E420000}"/>
    <cellStyle name="Percent 19 4" xfId="17718" xr:uid="{00000000-0005-0000-0000-00002F420000}"/>
    <cellStyle name="Percent 19 5" xfId="17719" xr:uid="{00000000-0005-0000-0000-000030420000}"/>
    <cellStyle name="Percent 19 6" xfId="17720" xr:uid="{00000000-0005-0000-0000-000031420000}"/>
    <cellStyle name="Percent 19 7" xfId="17721" xr:uid="{00000000-0005-0000-0000-000032420000}"/>
    <cellStyle name="Percent 19 8" xfId="17707" xr:uid="{00000000-0005-0000-0000-000024420000}"/>
    <cellStyle name="Percent 2" xfId="174" xr:uid="{00000000-0005-0000-0000-0000020A0000}"/>
    <cellStyle name="Percent 2 10" xfId="17722" xr:uid="{00000000-0005-0000-0000-000034420000}"/>
    <cellStyle name="Percent 2 11" xfId="17723" xr:uid="{00000000-0005-0000-0000-000035420000}"/>
    <cellStyle name="Percent 2 12" xfId="20543" xr:uid="{DCE5DAF8-994E-4A5F-B8B0-B116129741BD}"/>
    <cellStyle name="Percent 2 13" xfId="20712" xr:uid="{FC02D731-7AEC-42EF-82C6-B6487BD9FA45}"/>
    <cellStyle name="Percent 2 13 2" xfId="35713" xr:uid="{87B667F2-2C7C-41FA-B17C-1A35B0F610DC}"/>
    <cellStyle name="Percent 2 14" xfId="28016" xr:uid="{18968EC2-83EC-44D4-B240-3137B59FC699}"/>
    <cellStyle name="Percent 2 2" xfId="2618" xr:uid="{00000000-0005-0000-0000-0000030A0000}"/>
    <cellStyle name="Percent 2 2 2" xfId="5324" xr:uid="{00000000-0005-0000-0000-000037420000}"/>
    <cellStyle name="Percent 2 2 2 2" xfId="17724" xr:uid="{00000000-0005-0000-0000-000038420000}"/>
    <cellStyle name="Percent 2 2 2 2 2" xfId="17725" xr:uid="{00000000-0005-0000-0000-000039420000}"/>
    <cellStyle name="Percent 2 2 2 3" xfId="17726" xr:uid="{00000000-0005-0000-0000-00003A420000}"/>
    <cellStyle name="Percent 2 2 2 4" xfId="17727" xr:uid="{00000000-0005-0000-0000-00003B420000}"/>
    <cellStyle name="Percent 2 2 3" xfId="17728" xr:uid="{00000000-0005-0000-0000-00003C420000}"/>
    <cellStyle name="Percent 2 2 3 2" xfId="17729" xr:uid="{00000000-0005-0000-0000-00003D420000}"/>
    <cellStyle name="Percent 2 2 3 3" xfId="17730" xr:uid="{00000000-0005-0000-0000-00003E420000}"/>
    <cellStyle name="Percent 2 2 3 4" xfId="17731" xr:uid="{00000000-0005-0000-0000-00003F420000}"/>
    <cellStyle name="Percent 2 2 4" xfId="17732" xr:uid="{00000000-0005-0000-0000-000040420000}"/>
    <cellStyle name="Percent 2 2 4 2" xfId="17733" xr:uid="{00000000-0005-0000-0000-000041420000}"/>
    <cellStyle name="Percent 2 2 4 3" xfId="17734" xr:uid="{00000000-0005-0000-0000-000042420000}"/>
    <cellStyle name="Percent 2 2 4 4" xfId="17735" xr:uid="{00000000-0005-0000-0000-000043420000}"/>
    <cellStyle name="Percent 2 2 5" xfId="17736" xr:uid="{00000000-0005-0000-0000-000044420000}"/>
    <cellStyle name="Percent 2 2 5 2" xfId="17737" xr:uid="{00000000-0005-0000-0000-000045420000}"/>
    <cellStyle name="Percent 2 2 6" xfId="17738" xr:uid="{00000000-0005-0000-0000-000046420000}"/>
    <cellStyle name="Percent 2 2 7" xfId="17739" xr:uid="{00000000-0005-0000-0000-000047420000}"/>
    <cellStyle name="Percent 2 3" xfId="2619" xr:uid="{00000000-0005-0000-0000-0000040A0000}"/>
    <cellStyle name="Percent 2 3 2" xfId="17740" xr:uid="{00000000-0005-0000-0000-000049420000}"/>
    <cellStyle name="Percent 2 3 2 2" xfId="17741" xr:uid="{00000000-0005-0000-0000-00004A420000}"/>
    <cellStyle name="Percent 2 3 2 2 2" xfId="17742" xr:uid="{00000000-0005-0000-0000-00004B420000}"/>
    <cellStyle name="Percent 2 3 2 2 2 2" xfId="17743" xr:uid="{00000000-0005-0000-0000-00004C420000}"/>
    <cellStyle name="Percent 2 3 2 2 3" xfId="17744" xr:uid="{00000000-0005-0000-0000-00004D420000}"/>
    <cellStyle name="Percent 2 3 2 2 4" xfId="17745" xr:uid="{00000000-0005-0000-0000-00004E420000}"/>
    <cellStyle name="Percent 2 3 2 3" xfId="17746" xr:uid="{00000000-0005-0000-0000-00004F420000}"/>
    <cellStyle name="Percent 2 3 2 3 2" xfId="17747" xr:uid="{00000000-0005-0000-0000-000050420000}"/>
    <cellStyle name="Percent 2 3 2 4" xfId="17748" xr:uid="{00000000-0005-0000-0000-000051420000}"/>
    <cellStyle name="Percent 2 3 2 5" xfId="17749" xr:uid="{00000000-0005-0000-0000-000052420000}"/>
    <cellStyle name="Percent 2 3 3" xfId="17750" xr:uid="{00000000-0005-0000-0000-000053420000}"/>
    <cellStyle name="Percent 2 3 3 2" xfId="17751" xr:uid="{00000000-0005-0000-0000-000054420000}"/>
    <cellStyle name="Percent 2 3 3 2 2" xfId="17752" xr:uid="{00000000-0005-0000-0000-000055420000}"/>
    <cellStyle name="Percent 2 3 3 2 3" xfId="17753" xr:uid="{00000000-0005-0000-0000-000056420000}"/>
    <cellStyle name="Percent 2 3 3 2 4" xfId="17754" xr:uid="{00000000-0005-0000-0000-000057420000}"/>
    <cellStyle name="Percent 2 3 3 3" xfId="17755" xr:uid="{00000000-0005-0000-0000-000058420000}"/>
    <cellStyle name="Percent 2 3 3 3 2" xfId="17756" xr:uid="{00000000-0005-0000-0000-000059420000}"/>
    <cellStyle name="Percent 2 3 3 4" xfId="17757" xr:uid="{00000000-0005-0000-0000-00005A420000}"/>
    <cellStyle name="Percent 2 3 3 5" xfId="17758" xr:uid="{00000000-0005-0000-0000-00005B420000}"/>
    <cellStyle name="Percent 2 3 4" xfId="17759" xr:uid="{00000000-0005-0000-0000-00005C420000}"/>
    <cellStyle name="Percent 2 3 4 2" xfId="17760" xr:uid="{00000000-0005-0000-0000-00005D420000}"/>
    <cellStyle name="Percent 2 3 4 3" xfId="17761" xr:uid="{00000000-0005-0000-0000-00005E420000}"/>
    <cellStyle name="Percent 2 3 5" xfId="17762" xr:uid="{00000000-0005-0000-0000-00005F420000}"/>
    <cellStyle name="Percent 2 3 6" xfId="17763" xr:uid="{00000000-0005-0000-0000-000060420000}"/>
    <cellStyle name="Percent 2 3 7" xfId="17764" xr:uid="{00000000-0005-0000-0000-000061420000}"/>
    <cellStyle name="Percent 2 4" xfId="2620" xr:uid="{00000000-0005-0000-0000-0000050A0000}"/>
    <cellStyle name="Percent 2 4 2" xfId="5323" xr:uid="{00000000-0005-0000-0000-000063420000}"/>
    <cellStyle name="Percent 2 4 2 2" xfId="17765" xr:uid="{00000000-0005-0000-0000-000064420000}"/>
    <cellStyle name="Percent 2 4 2 3" xfId="17766" xr:uid="{00000000-0005-0000-0000-000065420000}"/>
    <cellStyle name="Percent 2 4 3" xfId="17767" xr:uid="{00000000-0005-0000-0000-000066420000}"/>
    <cellStyle name="Percent 2 4 3 2" xfId="17768" xr:uid="{00000000-0005-0000-0000-000067420000}"/>
    <cellStyle name="Percent 2 4 4" xfId="17769" xr:uid="{00000000-0005-0000-0000-000068420000}"/>
    <cellStyle name="Percent 2 4 5" xfId="17770" xr:uid="{00000000-0005-0000-0000-000069420000}"/>
    <cellStyle name="Percent 2 5" xfId="2864" xr:uid="{00000000-0005-0000-0000-0000060A0000}"/>
    <cellStyle name="Percent 2 5 2" xfId="17772" xr:uid="{00000000-0005-0000-0000-00006B420000}"/>
    <cellStyle name="Percent 2 5 2 2" xfId="17773" xr:uid="{00000000-0005-0000-0000-00006C420000}"/>
    <cellStyle name="Percent 2 5 2 2 2" xfId="17774" xr:uid="{00000000-0005-0000-0000-00006D420000}"/>
    <cellStyle name="Percent 2 5 2 3" xfId="17775" xr:uid="{00000000-0005-0000-0000-00006E420000}"/>
    <cellStyle name="Percent 2 5 2 4" xfId="17776" xr:uid="{00000000-0005-0000-0000-00006F420000}"/>
    <cellStyle name="Percent 2 5 3" xfId="17777" xr:uid="{00000000-0005-0000-0000-000070420000}"/>
    <cellStyle name="Percent 2 5 3 2" xfId="17778" xr:uid="{00000000-0005-0000-0000-000071420000}"/>
    <cellStyle name="Percent 2 5 4" xfId="17779" xr:uid="{00000000-0005-0000-0000-000072420000}"/>
    <cellStyle name="Percent 2 5 4 2" xfId="17780" xr:uid="{00000000-0005-0000-0000-000073420000}"/>
    <cellStyle name="Percent 2 5 5" xfId="17781" xr:uid="{00000000-0005-0000-0000-000074420000}"/>
    <cellStyle name="Percent 2 5 6" xfId="17771" xr:uid="{00000000-0005-0000-0000-00006A420000}"/>
    <cellStyle name="Percent 2 6" xfId="2870" xr:uid="{00000000-0005-0000-0000-0000070A0000}"/>
    <cellStyle name="Percent 2 6 2" xfId="2931" xr:uid="{00000000-0005-0000-0000-0000080A0000}"/>
    <cellStyle name="Percent 2 6 2 2" xfId="17784" xr:uid="{00000000-0005-0000-0000-000077420000}"/>
    <cellStyle name="Percent 2 6 2 3" xfId="17785" xr:uid="{00000000-0005-0000-0000-000078420000}"/>
    <cellStyle name="Percent 2 6 2 4" xfId="17783" xr:uid="{00000000-0005-0000-0000-000076420000}"/>
    <cellStyle name="Percent 2 6 2 5" xfId="20884" xr:uid="{5923FA0E-9311-4CC1-A7F5-91661FF37AF9}"/>
    <cellStyle name="Percent 2 6 2 5 2" xfId="35860" xr:uid="{F00DBC44-95A8-4BCF-96B5-3CB5EE39A17D}"/>
    <cellStyle name="Percent 2 6 2 6" xfId="28256" xr:uid="{8AC7E0B4-DEDE-4B58-A19B-859FD970537D}"/>
    <cellStyle name="Percent 2 6 3" xfId="17786" xr:uid="{00000000-0005-0000-0000-000079420000}"/>
    <cellStyle name="Percent 2 6 4" xfId="17787" xr:uid="{00000000-0005-0000-0000-00007A420000}"/>
    <cellStyle name="Percent 2 6 5" xfId="17788" xr:uid="{00000000-0005-0000-0000-00007B420000}"/>
    <cellStyle name="Percent 2 6 6" xfId="17782" xr:uid="{00000000-0005-0000-0000-000075420000}"/>
    <cellStyle name="Percent 2 6 7" xfId="20824" xr:uid="{138A4FCD-1D32-4713-851C-A24AAD6965C2}"/>
    <cellStyle name="Percent 2 6 7 2" xfId="35800" xr:uid="{9041270B-6A8D-4A74-A0B7-ED2893A69281}"/>
    <cellStyle name="Percent 2 6 8" xfId="28196" xr:uid="{C9C6B2C3-7454-4A3A-8490-DB62854A5273}"/>
    <cellStyle name="Percent 2 7" xfId="2875" xr:uid="{00000000-0005-0000-0000-0000090A0000}"/>
    <cellStyle name="Percent 2 7 2" xfId="17790" xr:uid="{00000000-0005-0000-0000-00007D420000}"/>
    <cellStyle name="Percent 2 7 3" xfId="17791" xr:uid="{00000000-0005-0000-0000-00007E420000}"/>
    <cellStyle name="Percent 2 7 4" xfId="17792" xr:uid="{00000000-0005-0000-0000-00007F420000}"/>
    <cellStyle name="Percent 2 7 5" xfId="17793" xr:uid="{00000000-0005-0000-0000-000080420000}"/>
    <cellStyle name="Percent 2 7 6" xfId="17789" xr:uid="{00000000-0005-0000-0000-00007C420000}"/>
    <cellStyle name="Percent 2 7 7" xfId="20828" xr:uid="{A90C62B8-2BFD-4F12-A7DE-97D958601A7E}"/>
    <cellStyle name="Percent 2 7 7 2" xfId="35804" xr:uid="{A45ABA4B-5759-41AE-8346-742DAFA2B6B4}"/>
    <cellStyle name="Percent 2 7 8" xfId="28200" xr:uid="{1585D2AF-61CD-439F-9CBB-F13BC5892F19}"/>
    <cellStyle name="Percent 2 8" xfId="2935" xr:uid="{00000000-0005-0000-0000-00000A0A0000}"/>
    <cellStyle name="Percent 2 8 2" xfId="17795" xr:uid="{00000000-0005-0000-0000-000082420000}"/>
    <cellStyle name="Percent 2 8 2 2" xfId="17796" xr:uid="{00000000-0005-0000-0000-000083420000}"/>
    <cellStyle name="Percent 2 8 3" xfId="17797" xr:uid="{00000000-0005-0000-0000-000084420000}"/>
    <cellStyle name="Percent 2 8 4" xfId="17794" xr:uid="{00000000-0005-0000-0000-000081420000}"/>
    <cellStyle name="Percent 2 8 5" xfId="20888" xr:uid="{DE301A3A-E7DE-45B0-A10E-5777FF1B4E88}"/>
    <cellStyle name="Percent 2 8 5 2" xfId="35864" xr:uid="{6B41363F-BA6F-41E1-AF13-9DBCAC3694B3}"/>
    <cellStyle name="Percent 2 8 6" xfId="28260" xr:uid="{AF8FDC58-3427-4F27-A780-BA5F09F4AF73}"/>
    <cellStyle name="Percent 2 9" xfId="17798" xr:uid="{00000000-0005-0000-0000-000085420000}"/>
    <cellStyle name="Percent 2 9 2" xfId="17799" xr:uid="{00000000-0005-0000-0000-000086420000}"/>
    <cellStyle name="Percent 20" xfId="2621" xr:uid="{00000000-0005-0000-0000-00000B0A0000}"/>
    <cellStyle name="Percent 20 2" xfId="17801" xr:uid="{00000000-0005-0000-0000-000088420000}"/>
    <cellStyle name="Percent 20 3" xfId="17802" xr:uid="{00000000-0005-0000-0000-000089420000}"/>
    <cellStyle name="Percent 20 4" xfId="17803" xr:uid="{00000000-0005-0000-0000-00008A420000}"/>
    <cellStyle name="Percent 20 5" xfId="17800" xr:uid="{00000000-0005-0000-0000-000087420000}"/>
    <cellStyle name="Percent 21" xfId="2622" xr:uid="{00000000-0005-0000-0000-00000C0A0000}"/>
    <cellStyle name="Percent 21 10" xfId="28087" xr:uid="{DCF3D092-52DD-4AF5-B4FF-029ECE8887B8}"/>
    <cellStyle name="Percent 21 2" xfId="2892" xr:uid="{00000000-0005-0000-0000-00000D0A0000}"/>
    <cellStyle name="Percent 21 2 2" xfId="17806" xr:uid="{00000000-0005-0000-0000-00008D420000}"/>
    <cellStyle name="Percent 21 2 2 2" xfId="17807" xr:uid="{00000000-0005-0000-0000-00008E420000}"/>
    <cellStyle name="Percent 21 2 2 2 2" xfId="17808" xr:uid="{00000000-0005-0000-0000-00008F420000}"/>
    <cellStyle name="Percent 21 2 2 3" xfId="17809" xr:uid="{00000000-0005-0000-0000-000090420000}"/>
    <cellStyle name="Percent 21 2 3" xfId="17810" xr:uid="{00000000-0005-0000-0000-000091420000}"/>
    <cellStyle name="Percent 21 2 3 2" xfId="17811" xr:uid="{00000000-0005-0000-0000-000092420000}"/>
    <cellStyle name="Percent 21 2 4" xfId="17812" xr:uid="{00000000-0005-0000-0000-000093420000}"/>
    <cellStyle name="Percent 21 2 5" xfId="17805" xr:uid="{00000000-0005-0000-0000-00008C420000}"/>
    <cellStyle name="Percent 21 2 6" xfId="20845" xr:uid="{C21CFF46-CA19-40EF-BF1D-857CF04194E3}"/>
    <cellStyle name="Percent 21 2 6 2" xfId="35821" xr:uid="{61E2759A-6DC1-4013-8F22-AA7A6E02F69C}"/>
    <cellStyle name="Percent 21 2 7" xfId="28217" xr:uid="{0B9A7449-3D69-4B67-BB6A-1635FB9BEDA3}"/>
    <cellStyle name="Percent 21 3" xfId="2970" xr:uid="{00000000-0005-0000-0000-00000E0A0000}"/>
    <cellStyle name="Percent 21 3 2" xfId="17814" xr:uid="{00000000-0005-0000-0000-000095420000}"/>
    <cellStyle name="Percent 21 3 2 2" xfId="17815" xr:uid="{00000000-0005-0000-0000-000096420000}"/>
    <cellStyle name="Percent 21 3 3" xfId="17816" xr:uid="{00000000-0005-0000-0000-000097420000}"/>
    <cellStyle name="Percent 21 3 4" xfId="17813" xr:uid="{00000000-0005-0000-0000-000094420000}"/>
    <cellStyle name="Percent 21 3 5" xfId="20923" xr:uid="{301B7AAA-B20C-4EC4-81EA-723BE91AA541}"/>
    <cellStyle name="Percent 21 3 5 2" xfId="35899" xr:uid="{0FB01C00-298E-4BFA-B000-C2CC3C326896}"/>
    <cellStyle name="Percent 21 3 6" xfId="28295" xr:uid="{12DF94E2-E98A-4233-A69C-EBA2F249408F}"/>
    <cellStyle name="Percent 21 4" xfId="17817" xr:uid="{00000000-0005-0000-0000-000098420000}"/>
    <cellStyle name="Percent 21 5" xfId="17818" xr:uid="{00000000-0005-0000-0000-000099420000}"/>
    <cellStyle name="Percent 21 6" xfId="17819" xr:uid="{00000000-0005-0000-0000-00009A420000}"/>
    <cellStyle name="Percent 21 7" xfId="17820" xr:uid="{00000000-0005-0000-0000-00009B420000}"/>
    <cellStyle name="Percent 21 8" xfId="17804" xr:uid="{00000000-0005-0000-0000-00008B420000}"/>
    <cellStyle name="Percent 21 9" xfId="20749" xr:uid="{1F04D89E-0538-4D65-8ED4-7FB42F4333E3}"/>
    <cellStyle name="Percent 21 9 2" xfId="35742" xr:uid="{55CFEE80-2E44-4552-88AE-900DC0F594C1}"/>
    <cellStyle name="Percent 22" xfId="2623" xr:uid="{00000000-0005-0000-0000-00000F0A0000}"/>
    <cellStyle name="Percent 22 10" xfId="28088" xr:uid="{413B95BF-DFA5-4BFB-9DBE-77C4DA3AC5A6}"/>
    <cellStyle name="Percent 22 2" xfId="2893" xr:uid="{00000000-0005-0000-0000-0000100A0000}"/>
    <cellStyle name="Percent 22 2 2" xfId="17823" xr:uid="{00000000-0005-0000-0000-00009E420000}"/>
    <cellStyle name="Percent 22 2 2 2" xfId="17824" xr:uid="{00000000-0005-0000-0000-00009F420000}"/>
    <cellStyle name="Percent 22 2 2 2 2" xfId="17825" xr:uid="{00000000-0005-0000-0000-0000A0420000}"/>
    <cellStyle name="Percent 22 2 2 3" xfId="17826" xr:uid="{00000000-0005-0000-0000-0000A1420000}"/>
    <cellStyle name="Percent 22 2 3" xfId="17827" xr:uid="{00000000-0005-0000-0000-0000A2420000}"/>
    <cellStyle name="Percent 22 2 3 2" xfId="17828" xr:uid="{00000000-0005-0000-0000-0000A3420000}"/>
    <cellStyle name="Percent 22 2 4" xfId="17829" xr:uid="{00000000-0005-0000-0000-0000A4420000}"/>
    <cellStyle name="Percent 22 2 5" xfId="17822" xr:uid="{00000000-0005-0000-0000-00009D420000}"/>
    <cellStyle name="Percent 22 2 6" xfId="20846" xr:uid="{51C4B156-88C2-4DA1-8BBD-B2C55CC26774}"/>
    <cellStyle name="Percent 22 2 6 2" xfId="35822" xr:uid="{8CFFF5EC-147B-4527-BD4F-CA1492E0C277}"/>
    <cellStyle name="Percent 22 2 7" xfId="28218" xr:uid="{7D904912-0A6A-4DC3-831B-3A86B0F42572}"/>
    <cellStyle name="Percent 22 3" xfId="2971" xr:uid="{00000000-0005-0000-0000-0000110A0000}"/>
    <cellStyle name="Percent 22 3 2" xfId="17831" xr:uid="{00000000-0005-0000-0000-0000A6420000}"/>
    <cellStyle name="Percent 22 3 2 2" xfId="17832" xr:uid="{00000000-0005-0000-0000-0000A7420000}"/>
    <cellStyle name="Percent 22 3 3" xfId="17833" xr:uid="{00000000-0005-0000-0000-0000A8420000}"/>
    <cellStyle name="Percent 22 3 4" xfId="17830" xr:uid="{00000000-0005-0000-0000-0000A5420000}"/>
    <cellStyle name="Percent 22 3 5" xfId="20924" xr:uid="{CBC888D9-6E19-4301-ACB1-2857774F5237}"/>
    <cellStyle name="Percent 22 3 5 2" xfId="35900" xr:uid="{EB133A82-F245-4883-AEEA-943258BE64DA}"/>
    <cellStyle name="Percent 22 3 6" xfId="28296" xr:uid="{984246FF-DC1C-4A95-A430-D5432152CD32}"/>
    <cellStyle name="Percent 22 4" xfId="17834" xr:uid="{00000000-0005-0000-0000-0000A9420000}"/>
    <cellStyle name="Percent 22 5" xfId="17835" xr:uid="{00000000-0005-0000-0000-0000AA420000}"/>
    <cellStyle name="Percent 22 6" xfId="17836" xr:uid="{00000000-0005-0000-0000-0000AB420000}"/>
    <cellStyle name="Percent 22 7" xfId="17837" xr:uid="{00000000-0005-0000-0000-0000AC420000}"/>
    <cellStyle name="Percent 22 8" xfId="17821" xr:uid="{00000000-0005-0000-0000-00009C420000}"/>
    <cellStyle name="Percent 22 9" xfId="20750" xr:uid="{48790E61-9BF7-4B8B-82CA-84A30B8EF6AF}"/>
    <cellStyle name="Percent 22 9 2" xfId="35743" xr:uid="{40140A86-02A4-4756-A0D7-C0B87A342F11}"/>
    <cellStyle name="Percent 223" xfId="20565" xr:uid="{2A86E31E-F865-4D80-9459-F71F7004523B}"/>
    <cellStyle name="Percent 23" xfId="2624" xr:uid="{00000000-0005-0000-0000-0000120A0000}"/>
    <cellStyle name="Percent 23 2" xfId="17839" xr:uid="{00000000-0005-0000-0000-0000AE420000}"/>
    <cellStyle name="Percent 23 3" xfId="17840" xr:uid="{00000000-0005-0000-0000-0000AF420000}"/>
    <cellStyle name="Percent 23 4" xfId="17841" xr:uid="{00000000-0005-0000-0000-0000B0420000}"/>
    <cellStyle name="Percent 23 5" xfId="17842" xr:uid="{00000000-0005-0000-0000-0000B1420000}"/>
    <cellStyle name="Percent 23 6" xfId="17838" xr:uid="{00000000-0005-0000-0000-0000AD420000}"/>
    <cellStyle name="Percent 24" xfId="17843" xr:uid="{00000000-0005-0000-0000-0000B2420000}"/>
    <cellStyle name="Percent 24 2" xfId="17844" xr:uid="{00000000-0005-0000-0000-0000B3420000}"/>
    <cellStyle name="Percent 24 3" xfId="17845" xr:uid="{00000000-0005-0000-0000-0000B4420000}"/>
    <cellStyle name="Percent 24 4" xfId="17846" xr:uid="{00000000-0005-0000-0000-0000B5420000}"/>
    <cellStyle name="Percent 25" xfId="17847" xr:uid="{00000000-0005-0000-0000-0000B6420000}"/>
    <cellStyle name="Percent 26" xfId="17848" xr:uid="{00000000-0005-0000-0000-0000B7420000}"/>
    <cellStyle name="Percent 27" xfId="17849" xr:uid="{00000000-0005-0000-0000-0000B8420000}"/>
    <cellStyle name="Percent 28" xfId="17850" xr:uid="{00000000-0005-0000-0000-0000B9420000}"/>
    <cellStyle name="Percent 29" xfId="17851" xr:uid="{00000000-0005-0000-0000-0000BA420000}"/>
    <cellStyle name="Percent 3" xfId="2625" xr:uid="{00000000-0005-0000-0000-0000130A0000}"/>
    <cellStyle name="Percent 3 10" xfId="17852" xr:uid="{00000000-0005-0000-0000-0000BC420000}"/>
    <cellStyle name="Percent 3 10 2" xfId="17853" xr:uid="{00000000-0005-0000-0000-0000BD420000}"/>
    <cellStyle name="Percent 3 11" xfId="17854" xr:uid="{00000000-0005-0000-0000-0000BE420000}"/>
    <cellStyle name="Percent 3 12" xfId="17855" xr:uid="{00000000-0005-0000-0000-0000BF420000}"/>
    <cellStyle name="Percent 3 2" xfId="2626" xr:uid="{00000000-0005-0000-0000-0000140A0000}"/>
    <cellStyle name="Percent 3 2 2" xfId="17856" xr:uid="{00000000-0005-0000-0000-0000C1420000}"/>
    <cellStyle name="Percent 3 2 2 2" xfId="17857" xr:uid="{00000000-0005-0000-0000-0000C2420000}"/>
    <cellStyle name="Percent 3 2 2 2 2" xfId="17858" xr:uid="{00000000-0005-0000-0000-0000C3420000}"/>
    <cellStyle name="Percent 3 2 2 2 3" xfId="17859" xr:uid="{00000000-0005-0000-0000-0000C4420000}"/>
    <cellStyle name="Percent 3 2 2 3" xfId="17860" xr:uid="{00000000-0005-0000-0000-0000C5420000}"/>
    <cellStyle name="Percent 3 2 3" xfId="17861" xr:uid="{00000000-0005-0000-0000-0000C6420000}"/>
    <cellStyle name="Percent 3 2 3 2" xfId="17862" xr:uid="{00000000-0005-0000-0000-0000C7420000}"/>
    <cellStyle name="Percent 3 2 4" xfId="17863" xr:uid="{00000000-0005-0000-0000-0000C8420000}"/>
    <cellStyle name="Percent 3 2 5" xfId="17864" xr:uid="{00000000-0005-0000-0000-0000C9420000}"/>
    <cellStyle name="Percent 3 2 6" xfId="5322" xr:uid="{00000000-0005-0000-0000-0000C0420000}"/>
    <cellStyle name="Percent 3 3" xfId="2627" xr:uid="{00000000-0005-0000-0000-0000150A0000}"/>
    <cellStyle name="Percent 3 3 2" xfId="17865" xr:uid="{00000000-0005-0000-0000-0000CB420000}"/>
    <cellStyle name="Percent 3 3 2 2" xfId="17866" xr:uid="{00000000-0005-0000-0000-0000CC420000}"/>
    <cellStyle name="Percent 3 3 2 3" xfId="17867" xr:uid="{00000000-0005-0000-0000-0000CD420000}"/>
    <cellStyle name="Percent 3 3 3" xfId="17868" xr:uid="{00000000-0005-0000-0000-0000CE420000}"/>
    <cellStyle name="Percent 3 3 4" xfId="17869" xr:uid="{00000000-0005-0000-0000-0000CF420000}"/>
    <cellStyle name="Percent 3 3 5" xfId="17870" xr:uid="{00000000-0005-0000-0000-0000D0420000}"/>
    <cellStyle name="Percent 3 3 6" xfId="5321" xr:uid="{00000000-0005-0000-0000-0000CA420000}"/>
    <cellStyle name="Percent 3 4" xfId="17871" xr:uid="{00000000-0005-0000-0000-0000D1420000}"/>
    <cellStyle name="Percent 3 4 2" xfId="17872" xr:uid="{00000000-0005-0000-0000-0000D2420000}"/>
    <cellStyle name="Percent 3 4 3" xfId="17873" xr:uid="{00000000-0005-0000-0000-0000D3420000}"/>
    <cellStyle name="Percent 3 4 4" xfId="17874" xr:uid="{00000000-0005-0000-0000-0000D4420000}"/>
    <cellStyle name="Percent 3 5" xfId="17875" xr:uid="{00000000-0005-0000-0000-0000D5420000}"/>
    <cellStyle name="Percent 3 5 2" xfId="17876" xr:uid="{00000000-0005-0000-0000-0000D6420000}"/>
    <cellStyle name="Percent 3 5 3" xfId="17877" xr:uid="{00000000-0005-0000-0000-0000D7420000}"/>
    <cellStyle name="Percent 3 5 4" xfId="17878" xr:uid="{00000000-0005-0000-0000-0000D8420000}"/>
    <cellStyle name="Percent 3 6" xfId="17879" xr:uid="{00000000-0005-0000-0000-0000D9420000}"/>
    <cellStyle name="Percent 3 6 2" xfId="17880" xr:uid="{00000000-0005-0000-0000-0000DA420000}"/>
    <cellStyle name="Percent 3 6 2 2" xfId="17881" xr:uid="{00000000-0005-0000-0000-0000DB420000}"/>
    <cellStyle name="Percent 3 6 3" xfId="17882" xr:uid="{00000000-0005-0000-0000-0000DC420000}"/>
    <cellStyle name="Percent 3 6 3 2" xfId="27197" xr:uid="{CB578650-973E-44D3-9C2E-1FC21A0C866D}"/>
    <cellStyle name="Percent 3 6 3 2 2" xfId="42160" xr:uid="{D99917F5-B311-4592-B81B-757B943D47D5}"/>
    <cellStyle name="Percent 3 6 3 3" xfId="34591" xr:uid="{A6B63738-7C5B-4060-B985-3F253CF958FE}"/>
    <cellStyle name="Percent 3 6 4" xfId="17883" xr:uid="{00000000-0005-0000-0000-0000DD420000}"/>
    <cellStyle name="Percent 3 6 5" xfId="17884" xr:uid="{00000000-0005-0000-0000-0000DE420000}"/>
    <cellStyle name="Percent 3 6 5 2" xfId="27198" xr:uid="{8FAAA219-FA41-4CF0-890B-2C67285904C1}"/>
    <cellStyle name="Percent 3 6 5 2 2" xfId="42161" xr:uid="{A8FE1F4F-6AEB-43C6-B7B6-00DD5179AA3E}"/>
    <cellStyle name="Percent 3 6 5 3" xfId="34592" xr:uid="{F8C949B1-3117-4968-838A-5F695435478D}"/>
    <cellStyle name="Percent 3 6 6" xfId="17885" xr:uid="{00000000-0005-0000-0000-0000DF420000}"/>
    <cellStyle name="Percent 3 7" xfId="17886" xr:uid="{00000000-0005-0000-0000-0000E0420000}"/>
    <cellStyle name="Percent 3 7 2" xfId="17887" xr:uid="{00000000-0005-0000-0000-0000E1420000}"/>
    <cellStyle name="Percent 3 7 3" xfId="17888" xr:uid="{00000000-0005-0000-0000-0000E2420000}"/>
    <cellStyle name="Percent 3 7 4" xfId="17889" xr:uid="{00000000-0005-0000-0000-0000E3420000}"/>
    <cellStyle name="Percent 3 8" xfId="17890" xr:uid="{00000000-0005-0000-0000-0000E4420000}"/>
    <cellStyle name="Percent 3 8 2" xfId="17891" xr:uid="{00000000-0005-0000-0000-0000E5420000}"/>
    <cellStyle name="Percent 3 8 2 2" xfId="17892" xr:uid="{00000000-0005-0000-0000-0000E6420000}"/>
    <cellStyle name="Percent 3 8 2 2 2" xfId="17893" xr:uid="{00000000-0005-0000-0000-0000E7420000}"/>
    <cellStyle name="Percent 3 8 2 3" xfId="17894" xr:uid="{00000000-0005-0000-0000-0000E8420000}"/>
    <cellStyle name="Percent 3 8 3" xfId="17895" xr:uid="{00000000-0005-0000-0000-0000E9420000}"/>
    <cellStyle name="Percent 3 8 4" xfId="17896" xr:uid="{00000000-0005-0000-0000-0000EA420000}"/>
    <cellStyle name="Percent 3 8 5" xfId="17897" xr:uid="{00000000-0005-0000-0000-0000EB420000}"/>
    <cellStyle name="Percent 3 8 6" xfId="17898" xr:uid="{00000000-0005-0000-0000-0000EC420000}"/>
    <cellStyle name="Percent 3 9" xfId="17899" xr:uid="{00000000-0005-0000-0000-0000ED420000}"/>
    <cellStyle name="Percent 3 9 2" xfId="17900" xr:uid="{00000000-0005-0000-0000-0000EE420000}"/>
    <cellStyle name="Percent 3 9 3" xfId="17901" xr:uid="{00000000-0005-0000-0000-0000EF420000}"/>
    <cellStyle name="Percent 30" xfId="17902" xr:uid="{00000000-0005-0000-0000-0000F0420000}"/>
    <cellStyle name="Percent 31" xfId="17903" xr:uid="{00000000-0005-0000-0000-0000F1420000}"/>
    <cellStyle name="Percent 32" xfId="17904" xr:uid="{00000000-0005-0000-0000-0000F2420000}"/>
    <cellStyle name="Percent 33" xfId="17905" xr:uid="{00000000-0005-0000-0000-0000F3420000}"/>
    <cellStyle name="Percent 34" xfId="17906" xr:uid="{00000000-0005-0000-0000-0000F4420000}"/>
    <cellStyle name="Percent 35" xfId="17907" xr:uid="{00000000-0005-0000-0000-0000F5420000}"/>
    <cellStyle name="Percent 36" xfId="17908" xr:uid="{00000000-0005-0000-0000-0000F6420000}"/>
    <cellStyle name="Percent 37" xfId="17909" xr:uid="{00000000-0005-0000-0000-0000F7420000}"/>
    <cellStyle name="Percent 38" xfId="17910" xr:uid="{00000000-0005-0000-0000-0000F8420000}"/>
    <cellStyle name="Percent 39" xfId="17911" xr:uid="{00000000-0005-0000-0000-0000F9420000}"/>
    <cellStyle name="Percent 4" xfId="2628" xr:uid="{00000000-0005-0000-0000-0000160A0000}"/>
    <cellStyle name="Percent 4 10" xfId="5320" xr:uid="{00000000-0005-0000-0000-0000FA420000}"/>
    <cellStyle name="Percent 4 2" xfId="5319" xr:uid="{00000000-0005-0000-0000-0000FB420000}"/>
    <cellStyle name="Percent 4 2 2" xfId="17912" xr:uid="{00000000-0005-0000-0000-0000FC420000}"/>
    <cellStyle name="Percent 4 2 2 2" xfId="17913" xr:uid="{00000000-0005-0000-0000-0000FD420000}"/>
    <cellStyle name="Percent 4 2 2 2 2" xfId="27199" xr:uid="{DDEEB8AD-9ADC-42BB-90B3-4E665C635025}"/>
    <cellStyle name="Percent 4 2 2 2 2 2" xfId="42162" xr:uid="{E28BF131-617F-4B5F-B7A7-A06E5B0C914A}"/>
    <cellStyle name="Percent 4 2 2 2 3" xfId="34593" xr:uid="{3FD748B1-1043-419C-A842-CD5FE8E8818F}"/>
    <cellStyle name="Percent 4 2 3" xfId="17914" xr:uid="{00000000-0005-0000-0000-0000FE420000}"/>
    <cellStyle name="Percent 4 2 3 2" xfId="17915" xr:uid="{00000000-0005-0000-0000-0000FF420000}"/>
    <cellStyle name="Percent 4 2 3 2 2" xfId="27200" xr:uid="{7794C32A-8EFD-4689-A693-78CAC5BAECFA}"/>
    <cellStyle name="Percent 4 2 3 2 2 2" xfId="42163" xr:uid="{8A2AB874-1434-425E-8FB4-33FE214CD27C}"/>
    <cellStyle name="Percent 4 2 3 2 3" xfId="34594" xr:uid="{8E7E47BB-738C-4350-9C65-D247942E8064}"/>
    <cellStyle name="Percent 4 2 4" xfId="17916" xr:uid="{00000000-0005-0000-0000-000000430000}"/>
    <cellStyle name="Percent 4 3" xfId="17917" xr:uid="{00000000-0005-0000-0000-000001430000}"/>
    <cellStyle name="Percent 4 3 2" xfId="17918" xr:uid="{00000000-0005-0000-0000-000002430000}"/>
    <cellStyle name="Percent 4 3 2 2" xfId="17919" xr:uid="{00000000-0005-0000-0000-000003430000}"/>
    <cellStyle name="Percent 4 3 2 3" xfId="17920" xr:uid="{00000000-0005-0000-0000-000004430000}"/>
    <cellStyle name="Percent 4 3 2 4" xfId="17921" xr:uid="{00000000-0005-0000-0000-000005430000}"/>
    <cellStyle name="Percent 4 3 3" xfId="17922" xr:uid="{00000000-0005-0000-0000-000006430000}"/>
    <cellStyle name="Percent 4 3 3 2" xfId="17923" xr:uid="{00000000-0005-0000-0000-000007430000}"/>
    <cellStyle name="Percent 4 3 4" xfId="17924" xr:uid="{00000000-0005-0000-0000-000008430000}"/>
    <cellStyle name="Percent 4 3 5" xfId="17925" xr:uid="{00000000-0005-0000-0000-000009430000}"/>
    <cellStyle name="Percent 4 4" xfId="17926" xr:uid="{00000000-0005-0000-0000-00000A430000}"/>
    <cellStyle name="Percent 4 4 2" xfId="17927" xr:uid="{00000000-0005-0000-0000-00000B430000}"/>
    <cellStyle name="Percent 4 4 3" xfId="17928" xr:uid="{00000000-0005-0000-0000-00000C430000}"/>
    <cellStyle name="Percent 4 4 4" xfId="17929" xr:uid="{00000000-0005-0000-0000-00000D430000}"/>
    <cellStyle name="Percent 4 5" xfId="17930" xr:uid="{00000000-0005-0000-0000-00000E430000}"/>
    <cellStyle name="Percent 4 5 2" xfId="17931" xr:uid="{00000000-0005-0000-0000-00000F430000}"/>
    <cellStyle name="Percent 4 5 3" xfId="17932" xr:uid="{00000000-0005-0000-0000-000010430000}"/>
    <cellStyle name="Percent 4 5 4" xfId="17933" xr:uid="{00000000-0005-0000-0000-000011430000}"/>
    <cellStyle name="Percent 4 6" xfId="17934" xr:uid="{00000000-0005-0000-0000-000012430000}"/>
    <cellStyle name="Percent 4 6 2" xfId="17935" xr:uid="{00000000-0005-0000-0000-000013430000}"/>
    <cellStyle name="Percent 4 6 2 2" xfId="17936" xr:uid="{00000000-0005-0000-0000-000014430000}"/>
    <cellStyle name="Percent 4 6 2 2 2" xfId="17937" xr:uid="{00000000-0005-0000-0000-000015430000}"/>
    <cellStyle name="Percent 4 6 2 3" xfId="17938" xr:uid="{00000000-0005-0000-0000-000016430000}"/>
    <cellStyle name="Percent 4 6 3" xfId="17939" xr:uid="{00000000-0005-0000-0000-000017430000}"/>
    <cellStyle name="Percent 4 6 4" xfId="17940" xr:uid="{00000000-0005-0000-0000-000018430000}"/>
    <cellStyle name="Percent 4 6 5" xfId="17941" xr:uid="{00000000-0005-0000-0000-000019430000}"/>
    <cellStyle name="Percent 4 6 6" xfId="17942" xr:uid="{00000000-0005-0000-0000-00001A430000}"/>
    <cellStyle name="Percent 4 7" xfId="17943" xr:uid="{00000000-0005-0000-0000-00001B430000}"/>
    <cellStyle name="Percent 4 7 2" xfId="17944" xr:uid="{00000000-0005-0000-0000-00001C430000}"/>
    <cellStyle name="Percent 4 8" xfId="17945" xr:uid="{00000000-0005-0000-0000-00001D430000}"/>
    <cellStyle name="Percent 4 9" xfId="17946" xr:uid="{00000000-0005-0000-0000-00001E430000}"/>
    <cellStyle name="Percent 40" xfId="17947" xr:uid="{00000000-0005-0000-0000-00001F430000}"/>
    <cellStyle name="Percent 41" xfId="17948" xr:uid="{00000000-0005-0000-0000-000020430000}"/>
    <cellStyle name="Percent 42" xfId="17949" xr:uid="{00000000-0005-0000-0000-000021430000}"/>
    <cellStyle name="Percent 43" xfId="17950" xr:uid="{00000000-0005-0000-0000-000022430000}"/>
    <cellStyle name="Percent 44" xfId="17951" xr:uid="{00000000-0005-0000-0000-000023430000}"/>
    <cellStyle name="Percent 45" xfId="17952" xr:uid="{00000000-0005-0000-0000-000024430000}"/>
    <cellStyle name="Percent 46" xfId="17953" xr:uid="{00000000-0005-0000-0000-000025430000}"/>
    <cellStyle name="Percent 47" xfId="17954" xr:uid="{00000000-0005-0000-0000-000026430000}"/>
    <cellStyle name="Percent 48" xfId="17955" xr:uid="{00000000-0005-0000-0000-000027430000}"/>
    <cellStyle name="Percent 49" xfId="17956" xr:uid="{00000000-0005-0000-0000-000028430000}"/>
    <cellStyle name="Percent 5" xfId="2629" xr:uid="{00000000-0005-0000-0000-0000170A0000}"/>
    <cellStyle name="Percent 5 2" xfId="2630" xr:uid="{00000000-0005-0000-0000-0000180A0000}"/>
    <cellStyle name="Percent 5 2 2" xfId="17957" xr:uid="{00000000-0005-0000-0000-00002B430000}"/>
    <cellStyle name="Percent 5 2 2 2" xfId="17958" xr:uid="{00000000-0005-0000-0000-00002C430000}"/>
    <cellStyle name="Percent 5 2 2 3" xfId="17959" xr:uid="{00000000-0005-0000-0000-00002D430000}"/>
    <cellStyle name="Percent 5 2 2 4" xfId="17960" xr:uid="{00000000-0005-0000-0000-00002E430000}"/>
    <cellStyle name="Percent 5 2 2 5" xfId="17961" xr:uid="{00000000-0005-0000-0000-00002F430000}"/>
    <cellStyle name="Percent 5 2 3" xfId="17962" xr:uid="{00000000-0005-0000-0000-000030430000}"/>
    <cellStyle name="Percent 5 2 3 2" xfId="17963" xr:uid="{00000000-0005-0000-0000-000031430000}"/>
    <cellStyle name="Percent 5 2 4" xfId="17964" xr:uid="{00000000-0005-0000-0000-000032430000}"/>
    <cellStyle name="Percent 5 2 5" xfId="17965" xr:uid="{00000000-0005-0000-0000-000033430000}"/>
    <cellStyle name="Percent 5 2 6" xfId="5318" xr:uid="{00000000-0005-0000-0000-00002A430000}"/>
    <cellStyle name="Percent 5 3" xfId="2631" xr:uid="{00000000-0005-0000-0000-0000190A0000}"/>
    <cellStyle name="Percent 5 3 2" xfId="17966" xr:uid="{00000000-0005-0000-0000-000035430000}"/>
    <cellStyle name="Percent 5 4" xfId="17967" xr:uid="{00000000-0005-0000-0000-000036430000}"/>
    <cellStyle name="Percent 5 5" xfId="17968" xr:uid="{00000000-0005-0000-0000-000037430000}"/>
    <cellStyle name="Percent 5 6" xfId="17969" xr:uid="{00000000-0005-0000-0000-000038430000}"/>
    <cellStyle name="Percent 50" xfId="17970" xr:uid="{00000000-0005-0000-0000-000039430000}"/>
    <cellStyle name="Percent 51" xfId="17971" xr:uid="{00000000-0005-0000-0000-00003A430000}"/>
    <cellStyle name="Percent 52" xfId="17972" xr:uid="{00000000-0005-0000-0000-00003B430000}"/>
    <cellStyle name="Percent 53" xfId="17973" xr:uid="{00000000-0005-0000-0000-00003C430000}"/>
    <cellStyle name="Percent 54" xfId="17974" xr:uid="{00000000-0005-0000-0000-00003D430000}"/>
    <cellStyle name="Percent 55" xfId="17975" xr:uid="{00000000-0005-0000-0000-00003E430000}"/>
    <cellStyle name="Percent 56" xfId="17976" xr:uid="{00000000-0005-0000-0000-00003F430000}"/>
    <cellStyle name="Percent 57" xfId="17977" xr:uid="{00000000-0005-0000-0000-000040430000}"/>
    <cellStyle name="Percent 58" xfId="17978" xr:uid="{00000000-0005-0000-0000-000041430000}"/>
    <cellStyle name="Percent 59" xfId="17979" xr:uid="{00000000-0005-0000-0000-000042430000}"/>
    <cellStyle name="Percent 6" xfId="2632" xr:uid="{00000000-0005-0000-0000-00001A0A0000}"/>
    <cellStyle name="Percent 6 2" xfId="2633" xr:uid="{00000000-0005-0000-0000-00001B0A0000}"/>
    <cellStyle name="Percent 6 2 2" xfId="17980" xr:uid="{00000000-0005-0000-0000-000045430000}"/>
    <cellStyle name="Percent 6 2 2 2" xfId="17981" xr:uid="{00000000-0005-0000-0000-000046430000}"/>
    <cellStyle name="Percent 6 2 3" xfId="17982" xr:uid="{00000000-0005-0000-0000-000047430000}"/>
    <cellStyle name="Percent 6 2 4" xfId="17983" xr:uid="{00000000-0005-0000-0000-000048430000}"/>
    <cellStyle name="Percent 6 3" xfId="2634" xr:uid="{00000000-0005-0000-0000-00001C0A0000}"/>
    <cellStyle name="Percent 6 3 2" xfId="2894" xr:uid="{00000000-0005-0000-0000-00001D0A0000}"/>
    <cellStyle name="Percent 6 3 2 2" xfId="17986" xr:uid="{00000000-0005-0000-0000-00004B430000}"/>
    <cellStyle name="Percent 6 3 2 2 2" xfId="17987" xr:uid="{00000000-0005-0000-0000-00004C430000}"/>
    <cellStyle name="Percent 6 3 2 3" xfId="17988" xr:uid="{00000000-0005-0000-0000-00004D430000}"/>
    <cellStyle name="Percent 6 3 2 4" xfId="17985" xr:uid="{00000000-0005-0000-0000-00004A430000}"/>
    <cellStyle name="Percent 6 3 2 5" xfId="20847" xr:uid="{D74DD4C0-6594-4CDF-A65C-51B20644BC74}"/>
    <cellStyle name="Percent 6 3 2 5 2" xfId="35823" xr:uid="{92749D00-3E23-4059-871A-393256BC5719}"/>
    <cellStyle name="Percent 6 3 2 6" xfId="28219" xr:uid="{735E9AD1-CE72-4EFE-9983-482829398356}"/>
    <cellStyle name="Percent 6 3 3" xfId="2972" xr:uid="{00000000-0005-0000-0000-00001E0A0000}"/>
    <cellStyle name="Percent 6 3 3 2" xfId="17990" xr:uid="{00000000-0005-0000-0000-00004F430000}"/>
    <cellStyle name="Percent 6 3 3 3" xfId="17989" xr:uid="{00000000-0005-0000-0000-00004E430000}"/>
    <cellStyle name="Percent 6 3 3 4" xfId="20925" xr:uid="{BF370087-8FBB-43ED-8B67-BA6717F0D372}"/>
    <cellStyle name="Percent 6 3 3 4 2" xfId="35901" xr:uid="{84429320-9E06-4839-A90F-DA1E4645185E}"/>
    <cellStyle name="Percent 6 3 3 5" xfId="28297" xr:uid="{946F9484-63C2-45BD-9F70-0B1819276704}"/>
    <cellStyle name="Percent 6 3 4" xfId="17991" xr:uid="{00000000-0005-0000-0000-000050430000}"/>
    <cellStyle name="Percent 6 3 5" xfId="17992" xr:uid="{00000000-0005-0000-0000-000051430000}"/>
    <cellStyle name="Percent 6 3 6" xfId="17993" xr:uid="{00000000-0005-0000-0000-000052430000}"/>
    <cellStyle name="Percent 6 3 7" xfId="17984" xr:uid="{00000000-0005-0000-0000-000049430000}"/>
    <cellStyle name="Percent 6 3 8" xfId="20751" xr:uid="{D8AB3E8B-FAD9-4E07-B5D9-5AA51FC42528}"/>
    <cellStyle name="Percent 6 3 8 2" xfId="35744" xr:uid="{B61B2A0E-A48A-4B78-8DFE-28A9A7664B4E}"/>
    <cellStyle name="Percent 6 3 9" xfId="28089" xr:uid="{2793D368-C7C6-47C0-B6FD-69F63CCC14FC}"/>
    <cellStyle name="Percent 6 4" xfId="17994" xr:uid="{00000000-0005-0000-0000-000053430000}"/>
    <cellStyle name="Percent 6 4 2" xfId="17995" xr:uid="{00000000-0005-0000-0000-000054430000}"/>
    <cellStyle name="Percent 6 4 2 2" xfId="17996" xr:uid="{00000000-0005-0000-0000-000055430000}"/>
    <cellStyle name="Percent 6 4 2 2 2" xfId="17997" xr:uid="{00000000-0005-0000-0000-000056430000}"/>
    <cellStyle name="Percent 6 4 2 3" xfId="17998" xr:uid="{00000000-0005-0000-0000-000057430000}"/>
    <cellStyle name="Percent 6 4 3" xfId="17999" xr:uid="{00000000-0005-0000-0000-000058430000}"/>
    <cellStyle name="Percent 6 4 3 2" xfId="18000" xr:uid="{00000000-0005-0000-0000-000059430000}"/>
    <cellStyle name="Percent 6 4 4" xfId="18001" xr:uid="{00000000-0005-0000-0000-00005A430000}"/>
    <cellStyle name="Percent 6 5" xfId="18002" xr:uid="{00000000-0005-0000-0000-00005B430000}"/>
    <cellStyle name="Percent 6 5 2" xfId="18003" xr:uid="{00000000-0005-0000-0000-00005C430000}"/>
    <cellStyle name="Percent 6 6" xfId="18004" xr:uid="{00000000-0005-0000-0000-00005D430000}"/>
    <cellStyle name="Percent 6 7" xfId="18005" xr:uid="{00000000-0005-0000-0000-00005E430000}"/>
    <cellStyle name="Percent 6 8" xfId="5317" xr:uid="{00000000-0005-0000-0000-000043430000}"/>
    <cellStyle name="Percent 60" xfId="18006" xr:uid="{00000000-0005-0000-0000-00005F430000}"/>
    <cellStyle name="Percent 61" xfId="18007" xr:uid="{00000000-0005-0000-0000-000060430000}"/>
    <cellStyle name="Percent 62" xfId="18008" xr:uid="{00000000-0005-0000-0000-000061430000}"/>
    <cellStyle name="Percent 63" xfId="18009" xr:uid="{00000000-0005-0000-0000-000062430000}"/>
    <cellStyle name="Percent 64" xfId="18010" xr:uid="{00000000-0005-0000-0000-000063430000}"/>
    <cellStyle name="Percent 65" xfId="18011" xr:uid="{00000000-0005-0000-0000-000064430000}"/>
    <cellStyle name="Percent 66" xfId="18012" xr:uid="{00000000-0005-0000-0000-000065430000}"/>
    <cellStyle name="Percent 67" xfId="18013" xr:uid="{00000000-0005-0000-0000-000066430000}"/>
    <cellStyle name="Percent 68" xfId="18014" xr:uid="{00000000-0005-0000-0000-000067430000}"/>
    <cellStyle name="Percent 69" xfId="18015" xr:uid="{00000000-0005-0000-0000-000068430000}"/>
    <cellStyle name="Percent 7" xfId="2635" xr:uid="{00000000-0005-0000-0000-00001F0A0000}"/>
    <cellStyle name="Percent 7 2" xfId="5314" xr:uid="{00000000-0005-0000-0000-00006A430000}"/>
    <cellStyle name="Percent 7 2 2" xfId="18016" xr:uid="{00000000-0005-0000-0000-00006B430000}"/>
    <cellStyle name="Percent 7 2 2 2" xfId="18017" xr:uid="{00000000-0005-0000-0000-00006C430000}"/>
    <cellStyle name="Percent 7 2 3" xfId="18018" xr:uid="{00000000-0005-0000-0000-00006D430000}"/>
    <cellStyle name="Percent 7 2 4" xfId="18019" xr:uid="{00000000-0005-0000-0000-00006E430000}"/>
    <cellStyle name="Percent 7 3" xfId="18020" xr:uid="{00000000-0005-0000-0000-00006F430000}"/>
    <cellStyle name="Percent 7 3 2" xfId="18021" xr:uid="{00000000-0005-0000-0000-000070430000}"/>
    <cellStyle name="Percent 7 4" xfId="18022" xr:uid="{00000000-0005-0000-0000-000071430000}"/>
    <cellStyle name="Percent 7 5" xfId="18023" xr:uid="{00000000-0005-0000-0000-000072430000}"/>
    <cellStyle name="Percent 70" xfId="18024" xr:uid="{00000000-0005-0000-0000-000073430000}"/>
    <cellStyle name="Percent 71" xfId="18025" xr:uid="{00000000-0005-0000-0000-000074430000}"/>
    <cellStyle name="Percent 72" xfId="18026" xr:uid="{00000000-0005-0000-0000-000075430000}"/>
    <cellStyle name="Percent 73" xfId="18027" xr:uid="{00000000-0005-0000-0000-000076430000}"/>
    <cellStyle name="Percent 74" xfId="18028" xr:uid="{00000000-0005-0000-0000-000077430000}"/>
    <cellStyle name="Percent 75" xfId="18029" xr:uid="{00000000-0005-0000-0000-000078430000}"/>
    <cellStyle name="Percent 76" xfId="18030" xr:uid="{00000000-0005-0000-0000-000079430000}"/>
    <cellStyle name="Percent 77" xfId="18031" xr:uid="{00000000-0005-0000-0000-00007A430000}"/>
    <cellStyle name="Percent 78" xfId="18032" xr:uid="{00000000-0005-0000-0000-00007B430000}"/>
    <cellStyle name="Percent 79" xfId="18033" xr:uid="{00000000-0005-0000-0000-00007C430000}"/>
    <cellStyle name="Percent 8" xfId="2636" xr:uid="{00000000-0005-0000-0000-0000200A0000}"/>
    <cellStyle name="Percent 8 2" xfId="5312" xr:uid="{00000000-0005-0000-0000-00007E430000}"/>
    <cellStyle name="Percent 8 2 2" xfId="18034" xr:uid="{00000000-0005-0000-0000-00007F430000}"/>
    <cellStyle name="Percent 8 2 2 2" xfId="18035" xr:uid="{00000000-0005-0000-0000-000080430000}"/>
    <cellStyle name="Percent 8 2 3" xfId="18036" xr:uid="{00000000-0005-0000-0000-000081430000}"/>
    <cellStyle name="Percent 8 2 4" xfId="18037" xr:uid="{00000000-0005-0000-0000-000082430000}"/>
    <cellStyle name="Percent 8 3" xfId="18038" xr:uid="{00000000-0005-0000-0000-000083430000}"/>
    <cellStyle name="Percent 8 3 2" xfId="18039" xr:uid="{00000000-0005-0000-0000-000084430000}"/>
    <cellStyle name="Percent 8 3 3" xfId="18040" xr:uid="{00000000-0005-0000-0000-000085430000}"/>
    <cellStyle name="Percent 8 4" xfId="18041" xr:uid="{00000000-0005-0000-0000-000086430000}"/>
    <cellStyle name="Percent 8 4 2" xfId="18042" xr:uid="{00000000-0005-0000-0000-000087430000}"/>
    <cellStyle name="Percent 8 5" xfId="18043" xr:uid="{00000000-0005-0000-0000-000088430000}"/>
    <cellStyle name="Percent 8 6" xfId="18044" xr:uid="{00000000-0005-0000-0000-000089430000}"/>
    <cellStyle name="Percent 8 7" xfId="5313" xr:uid="{00000000-0005-0000-0000-00007D430000}"/>
    <cellStyle name="Percent 80" xfId="18045" xr:uid="{00000000-0005-0000-0000-00008A430000}"/>
    <cellStyle name="Percent 81" xfId="18046" xr:uid="{00000000-0005-0000-0000-00008B430000}"/>
    <cellStyle name="Percent 82" xfId="18047" xr:uid="{00000000-0005-0000-0000-00008C430000}"/>
    <cellStyle name="Percent 83" xfId="18048" xr:uid="{00000000-0005-0000-0000-00008D430000}"/>
    <cellStyle name="Percent 84" xfId="18049" xr:uid="{00000000-0005-0000-0000-00008E430000}"/>
    <cellStyle name="Percent 85" xfId="18050" xr:uid="{00000000-0005-0000-0000-00008F430000}"/>
    <cellStyle name="Percent 86" xfId="18051" xr:uid="{00000000-0005-0000-0000-000090430000}"/>
    <cellStyle name="Percent 87" xfId="18052" xr:uid="{00000000-0005-0000-0000-000091430000}"/>
    <cellStyle name="Percent 88" xfId="5502" xr:uid="{00000000-0005-0000-0000-00008A440000}"/>
    <cellStyle name="Percent 89" xfId="5503" xr:uid="{00000000-0005-0000-0000-0000F34E0000}"/>
    <cellStyle name="Percent 9" xfId="2637" xr:uid="{00000000-0005-0000-0000-0000210A0000}"/>
    <cellStyle name="Percent 9 2" xfId="18053" xr:uid="{00000000-0005-0000-0000-000093430000}"/>
    <cellStyle name="Percent 9 2 2" xfId="18054" xr:uid="{00000000-0005-0000-0000-000094430000}"/>
    <cellStyle name="Percent 9 2 2 2" xfId="18055" xr:uid="{00000000-0005-0000-0000-000095430000}"/>
    <cellStyle name="Percent 9 2 2 2 2" xfId="18056" xr:uid="{00000000-0005-0000-0000-000096430000}"/>
    <cellStyle name="Percent 9 2 2 3" xfId="18057" xr:uid="{00000000-0005-0000-0000-000097430000}"/>
    <cellStyle name="Percent 9 2 2 4" xfId="18058" xr:uid="{00000000-0005-0000-0000-000098430000}"/>
    <cellStyle name="Percent 9 2 3" xfId="18059" xr:uid="{00000000-0005-0000-0000-000099430000}"/>
    <cellStyle name="Percent 9 2 3 2" xfId="18060" xr:uid="{00000000-0005-0000-0000-00009A430000}"/>
    <cellStyle name="Percent 9 2 4" xfId="18061" xr:uid="{00000000-0005-0000-0000-00009B430000}"/>
    <cellStyle name="Percent 9 2 5" xfId="18062" xr:uid="{00000000-0005-0000-0000-00009C430000}"/>
    <cellStyle name="Percent 9 3" xfId="18063" xr:uid="{00000000-0005-0000-0000-00009D430000}"/>
    <cellStyle name="Percent 9 3 2" xfId="18064" xr:uid="{00000000-0005-0000-0000-00009E430000}"/>
    <cellStyle name="Percent 9 3 2 2" xfId="18065" xr:uid="{00000000-0005-0000-0000-00009F430000}"/>
    <cellStyle name="Percent 9 3 3" xfId="18066" xr:uid="{00000000-0005-0000-0000-0000A0430000}"/>
    <cellStyle name="Percent 9 3 4" xfId="18067" xr:uid="{00000000-0005-0000-0000-0000A1430000}"/>
    <cellStyle name="Percent 9 4" xfId="18068" xr:uid="{00000000-0005-0000-0000-0000A2430000}"/>
    <cellStyle name="Percent 9 4 2" xfId="18069" xr:uid="{00000000-0005-0000-0000-0000A3430000}"/>
    <cellStyle name="Percent 9 5" xfId="18070" xr:uid="{00000000-0005-0000-0000-0000A4430000}"/>
    <cellStyle name="Percent 9 6" xfId="18071" xr:uid="{00000000-0005-0000-0000-0000A5430000}"/>
    <cellStyle name="Percent 90" xfId="20537" xr:uid="{F9C4CC58-D932-46EA-87A9-4E1E9AE93362}"/>
    <cellStyle name="Percent 90 2" xfId="20554" xr:uid="{50182F06-16D7-4708-8DE9-26BD47BA791B}"/>
    <cellStyle name="Percent 90 2 2" xfId="27856" xr:uid="{26D82122-4D51-4FFC-A78A-D15170D30AA7}"/>
    <cellStyle name="Percent 90 2 2 2" xfId="42793" xr:uid="{A9BCA75E-0B63-40BE-A14A-8BD4B088C91D}"/>
    <cellStyle name="Percent 90 2 3" xfId="35565" xr:uid="{2F2B5173-C6D0-4870-B3C7-C0CEFF0854B2}"/>
    <cellStyle name="Percent 90 3" xfId="27842" xr:uid="{C899BC3C-62E2-40BD-B31F-746D7413067D}"/>
    <cellStyle name="Percent 90 3 2" xfId="42779" xr:uid="{DC501CFA-A4DB-4482-BCDC-3B40DB677729}"/>
    <cellStyle name="Percent 90 4" xfId="35551" xr:uid="{189F54BC-8A0E-41D2-8B46-0DE5F6B960C0}"/>
    <cellStyle name="Percent 91" xfId="20578" xr:uid="{6C381B0B-C747-4EB2-9DAB-1A4E937539BB}"/>
    <cellStyle name="Percent 91 2" xfId="27871" xr:uid="{E9A9C4BB-059C-413B-9109-0C5C86C7CF56}"/>
    <cellStyle name="Percent 91 2 2" xfId="42808" xr:uid="{739500F9-5F85-4832-9444-75DD04A3D437}"/>
    <cellStyle name="Percent 91 3" xfId="35580" xr:uid="{0D406850-A346-4289-BDB8-084414C5DFE0}"/>
    <cellStyle name="Percent2" xfId="2638" xr:uid="{00000000-0005-0000-0000-0000220A0000}"/>
    <cellStyle name="Percent2 2" xfId="18073" xr:uid="{00000000-0005-0000-0000-0000A7430000}"/>
    <cellStyle name="Percent2 2 2" xfId="18074" xr:uid="{00000000-0005-0000-0000-0000A8430000}"/>
    <cellStyle name="Percent2 3" xfId="18075" xr:uid="{00000000-0005-0000-0000-0000A9430000}"/>
    <cellStyle name="Percent2 4" xfId="18072" xr:uid="{00000000-0005-0000-0000-0000A6430000}"/>
    <cellStyle name="Phone_No" xfId="2639" xr:uid="{00000000-0005-0000-0000-0000230A0000}"/>
    <cellStyle name="Red Text" xfId="2640" xr:uid="{00000000-0005-0000-0000-0000240A0000}"/>
    <cellStyle name="Red Text 2" xfId="18077" xr:uid="{00000000-0005-0000-0000-0000AC430000}"/>
    <cellStyle name="Red Text 2 2" xfId="18078" xr:uid="{00000000-0005-0000-0000-0000AD430000}"/>
    <cellStyle name="Red Text 2 3" xfId="20182" xr:uid="{00000000-0005-0000-0000-0000AC430000}"/>
    <cellStyle name="Red Text 2 3 2" xfId="35198" xr:uid="{B96D1048-C701-4EFB-8302-8BA227CEEDEE}"/>
    <cellStyle name="Red Text 3" xfId="18079" xr:uid="{00000000-0005-0000-0000-0000AE430000}"/>
    <cellStyle name="Red Text 4" xfId="18076" xr:uid="{00000000-0005-0000-0000-0000AB430000}"/>
    <cellStyle name="Remote" xfId="2641" xr:uid="{00000000-0005-0000-0000-0000250A0000}"/>
    <cellStyle name="Revenue" xfId="2642" xr:uid="{00000000-0005-0000-0000-0000260A0000}"/>
    <cellStyle name="RevList" xfId="2643" xr:uid="{00000000-0005-0000-0000-0000270A0000}"/>
    <cellStyle name="s]_x000d__x000a_spooler=no_x000d__x000a_LOAD=C:\CONTROL\VIRUSCAN\VSHWIN.EXE_x000d__x000a_run=_x000d__x000a_Beep=yes_x000d__x000a_NullPort=None_x000d__x000a_BorderWidth=3_x000d__x000a_CursorBlinkRate=530_x000d_" xfId="2644" xr:uid="{00000000-0005-0000-0000-0000280A0000}"/>
    <cellStyle name="s]_x000d__x000a_spooler=no_x000d__x000a_LOAD=C:\CONTROL\VIRUSCAN\VSHWIN.EXE_x000d__x000a_run=_x000d__x000a_Beep=yes_x000d__x000a_NullPort=None_x000d__x000a_BorderWidth=3_x000d__x000a_CursorBlinkRate=530_x000d_ 2" xfId="18080" xr:uid="{00000000-0005-0000-0000-0000B3430000}"/>
    <cellStyle name="s]_x000d__x000a_spooler=no_x000d__x000a_LOAD=C:\CONTROL\VIRUSCAN\VSHWIN.EXE_x000d__x000a_run=_x000d__x000a_Beep=yes_x000d__x000a_NullPort=None_x000d__x000a_BorderWidth=3_x000d__x000a_CursorBlinkRate=530_x000d_ 3" xfId="18081" xr:uid="{00000000-0005-0000-0000-0000B4430000}"/>
    <cellStyle name="Sales_Amt" xfId="2645" xr:uid="{00000000-0005-0000-0000-0000290A0000}"/>
    <cellStyle name="SAPBEXaggData" xfId="2646" xr:uid="{00000000-0005-0000-0000-00002A0A0000}"/>
    <cellStyle name="SAPBEXaggData 2" xfId="2647" xr:uid="{00000000-0005-0000-0000-00002B0A0000}"/>
    <cellStyle name="SAPBEXaggData 2 2" xfId="2895" xr:uid="{00000000-0005-0000-0000-00002C0A0000}"/>
    <cellStyle name="SAPBEXaggData 2 2 2" xfId="18084" xr:uid="{00000000-0005-0000-0000-0000B9430000}"/>
    <cellStyle name="SAPBEXaggData 2 2 2 2" xfId="18085" xr:uid="{00000000-0005-0000-0000-0000BA430000}"/>
    <cellStyle name="SAPBEXaggData 2 2 2 3" xfId="18086" xr:uid="{00000000-0005-0000-0000-0000BB430000}"/>
    <cellStyle name="SAPBEXaggData 2 2 2 3 2" xfId="20183" xr:uid="{00000000-0005-0000-0000-0000BB430000}"/>
    <cellStyle name="SAPBEXaggData 2 2 2 3 2 2" xfId="27611" xr:uid="{0341C314-025F-4C08-AEA1-F6F9E89E4FDC}"/>
    <cellStyle name="SAPBEXaggData 2 2 2 3 2 2 2" xfId="42548" xr:uid="{1E0F4446-77D2-4B34-9717-9EAC23D15E16}"/>
    <cellStyle name="SAPBEXaggData 2 2 2 3 2 3" xfId="35199" xr:uid="{6EF18EB6-CE67-4EA1-8206-EEFB1CB331D7}"/>
    <cellStyle name="SAPBEXaggData 2 2 2 3 3" xfId="27201" xr:uid="{60C930B6-D035-4C16-B820-DD8FAD1286D7}"/>
    <cellStyle name="SAPBEXaggData 2 2 2 3 3 2" xfId="42164" xr:uid="{9F36E9A7-8E35-424A-8834-8E8E4E674307}"/>
    <cellStyle name="SAPBEXaggData 2 2 2 3 4" xfId="34595" xr:uid="{05F60E4B-52E0-42C6-986C-4E028FB73CB0}"/>
    <cellStyle name="SAPBEXaggData 2 2 2 4" xfId="18087" xr:uid="{00000000-0005-0000-0000-0000BC430000}"/>
    <cellStyle name="SAPBEXaggData 2 2 3" xfId="18088" xr:uid="{00000000-0005-0000-0000-0000BD430000}"/>
    <cellStyle name="SAPBEXaggData 2 2 3 2" xfId="18089" xr:uid="{00000000-0005-0000-0000-0000BE430000}"/>
    <cellStyle name="SAPBEXaggData 2 2 3 2 2" xfId="20184" xr:uid="{00000000-0005-0000-0000-0000BE430000}"/>
    <cellStyle name="SAPBEXaggData 2 2 3 2 2 2" xfId="35200" xr:uid="{A0EA453F-CAFB-4A7D-9E37-5A0211E18022}"/>
    <cellStyle name="SAPBEXaggData 2 2 3 2 3" xfId="34596" xr:uid="{92AC29D4-C2D8-4A8B-8616-5A182DC91031}"/>
    <cellStyle name="SAPBEXaggData 2 2 4" xfId="18090" xr:uid="{00000000-0005-0000-0000-0000BF430000}"/>
    <cellStyle name="SAPBEXaggData 2 2 4 2" xfId="20185" xr:uid="{00000000-0005-0000-0000-0000BF430000}"/>
    <cellStyle name="SAPBEXaggData 2 2 4 2 2" xfId="27612" xr:uid="{BCFB32AB-C3C3-4237-955F-C79ED386A1C9}"/>
    <cellStyle name="SAPBEXaggData 2 2 4 2 2 2" xfId="42549" xr:uid="{B0189548-6C65-4D63-910C-6B6D67DED08C}"/>
    <cellStyle name="SAPBEXaggData 2 2 4 2 3" xfId="35201" xr:uid="{CCB46E5E-073D-473E-934D-A0A1C8E5713F}"/>
    <cellStyle name="SAPBEXaggData 2 2 4 3" xfId="27202" xr:uid="{48FEAC41-8E5F-4172-A3D0-1AFA1739894E}"/>
    <cellStyle name="SAPBEXaggData 2 2 4 3 2" xfId="42165" xr:uid="{5AC4DCBB-64D9-4105-9244-133B0C1A9BD8}"/>
    <cellStyle name="SAPBEXaggData 2 2 4 4" xfId="34597" xr:uid="{13707246-03BD-4E08-A590-33D76796CEAE}"/>
    <cellStyle name="SAPBEXaggData 2 2 5" xfId="18091" xr:uid="{00000000-0005-0000-0000-0000C0430000}"/>
    <cellStyle name="SAPBEXaggData 2 2 6" xfId="18083" xr:uid="{00000000-0005-0000-0000-0000B8430000}"/>
    <cellStyle name="SAPBEXaggData 2 2 7" xfId="20848" xr:uid="{2C977A4F-55DF-418C-BF43-B906B85D94F7}"/>
    <cellStyle name="SAPBEXaggData 2 2 7 2" xfId="35824" xr:uid="{C95C6F13-57FD-4B70-BD36-C16A4DB76958}"/>
    <cellStyle name="SAPBEXaggData 2 2 8" xfId="28220" xr:uid="{966832E1-9CD1-452E-B326-151754A09304}"/>
    <cellStyle name="SAPBEXaggData 2 3" xfId="18092" xr:uid="{00000000-0005-0000-0000-0000C1430000}"/>
    <cellStyle name="SAPBEXaggData 2 3 2" xfId="18093" xr:uid="{00000000-0005-0000-0000-0000C2430000}"/>
    <cellStyle name="SAPBEXaggData 2 3 3" xfId="18094" xr:uid="{00000000-0005-0000-0000-0000C3430000}"/>
    <cellStyle name="SAPBEXaggData 2 3 3 2" xfId="20186" xr:uid="{00000000-0005-0000-0000-0000C3430000}"/>
    <cellStyle name="SAPBEXaggData 2 3 3 2 2" xfId="27613" xr:uid="{947D6E75-59E9-45DE-B972-E2641501D11F}"/>
    <cellStyle name="SAPBEXaggData 2 3 3 2 2 2" xfId="42550" xr:uid="{384EBEFB-D342-4F7D-AF18-D0FF9169F290}"/>
    <cellStyle name="SAPBEXaggData 2 3 3 2 3" xfId="35202" xr:uid="{4E6A7EBB-8939-4346-BC3B-8EFC32B8B194}"/>
    <cellStyle name="SAPBEXaggData 2 3 3 3" xfId="27203" xr:uid="{65E7387D-F644-43ED-AE4F-3D37B20F5840}"/>
    <cellStyle name="SAPBEXaggData 2 3 3 3 2" xfId="42166" xr:uid="{3FA3FADE-00E3-4B58-8448-2227B6242063}"/>
    <cellStyle name="SAPBEXaggData 2 3 3 4" xfId="34598" xr:uid="{0B64A7E6-F441-4905-8E70-6E3EB774EC50}"/>
    <cellStyle name="SAPBEXaggData 2 3 4" xfId="18095" xr:uid="{00000000-0005-0000-0000-0000C4430000}"/>
    <cellStyle name="SAPBEXaggData 2 4" xfId="18096" xr:uid="{00000000-0005-0000-0000-0000C5430000}"/>
    <cellStyle name="SAPBEXaggData 2 4 2" xfId="18097" xr:uid="{00000000-0005-0000-0000-0000C6430000}"/>
    <cellStyle name="SAPBEXaggData 2 4 2 2" xfId="20187" xr:uid="{00000000-0005-0000-0000-0000C6430000}"/>
    <cellStyle name="SAPBEXaggData 2 4 2 2 2" xfId="27614" xr:uid="{EE6838F9-C23D-4CFE-B35F-C951A6F8A396}"/>
    <cellStyle name="SAPBEXaggData 2 4 2 2 2 2" xfId="42551" xr:uid="{4C483DA7-2C19-4691-8519-6F37F705F5DD}"/>
    <cellStyle name="SAPBEXaggData 2 4 2 2 3" xfId="35203" xr:uid="{F73230F8-C2FD-4E96-800B-4D3F9F741BB4}"/>
    <cellStyle name="SAPBEXaggData 2 4 2 3" xfId="27204" xr:uid="{CAB82E3A-99CB-472A-A8D9-142050F8E25C}"/>
    <cellStyle name="SAPBEXaggData 2 4 2 3 2" xfId="42167" xr:uid="{059BEFFB-1074-4D7D-BBB8-679806CBC088}"/>
    <cellStyle name="SAPBEXaggData 2 4 2 4" xfId="34599" xr:uid="{4B79D2DD-538B-4C6A-8607-1F3AA2BEA8FE}"/>
    <cellStyle name="SAPBEXaggData 2 5" xfId="18098" xr:uid="{00000000-0005-0000-0000-0000C7430000}"/>
    <cellStyle name="SAPBEXaggData 2 5 2" xfId="20188" xr:uid="{00000000-0005-0000-0000-0000C7430000}"/>
    <cellStyle name="SAPBEXaggData 2 5 2 2" xfId="35204" xr:uid="{39BCC79A-3A08-4930-915A-BE897F566C1D}"/>
    <cellStyle name="SAPBEXaggData 2 5 3" xfId="34600" xr:uid="{E7334600-611F-4B2A-82D5-DE96E7D35BE6}"/>
    <cellStyle name="SAPBEXaggData 2 6" xfId="18099" xr:uid="{00000000-0005-0000-0000-0000C8430000}"/>
    <cellStyle name="SAPBEXaggData 2 7" xfId="18082" xr:uid="{00000000-0005-0000-0000-0000B7430000}"/>
    <cellStyle name="SAPBEXaggData 2 8" xfId="20752" xr:uid="{C3CDF4D3-1B08-47A5-B85F-88EDFC9A4505}"/>
    <cellStyle name="SAPBEXaggData 2 8 2" xfId="35745" xr:uid="{501857FD-4881-4CE8-9053-1EF2C58DD396}"/>
    <cellStyle name="SAPBEXaggData 2 9" xfId="28091" xr:uid="{B753D49B-7DD8-4612-AF68-9F6C3E8C87CA}"/>
    <cellStyle name="SAPBEXaggData 3" xfId="18100" xr:uid="{00000000-0005-0000-0000-0000C9430000}"/>
    <cellStyle name="SAPBEXaggData 3 2" xfId="18101" xr:uid="{00000000-0005-0000-0000-0000CA430000}"/>
    <cellStyle name="SAPBEXaggData 3 2 2" xfId="18102" xr:uid="{00000000-0005-0000-0000-0000CB430000}"/>
    <cellStyle name="SAPBEXaggData 3 2 2 2" xfId="20189" xr:uid="{00000000-0005-0000-0000-0000CB430000}"/>
    <cellStyle name="SAPBEXaggData 3 2 2 2 2" xfId="27615" xr:uid="{6A49192E-B093-4F34-81CE-B07F791CD91C}"/>
    <cellStyle name="SAPBEXaggData 3 2 2 2 2 2" xfId="42552" xr:uid="{9F698232-5281-4D07-BC15-B8F8C8F36FCC}"/>
    <cellStyle name="SAPBEXaggData 3 2 2 2 3" xfId="35205" xr:uid="{AD7C06B8-60D9-4FBE-B917-D01F6DED4594}"/>
    <cellStyle name="SAPBEXaggData 3 2 2 3" xfId="27205" xr:uid="{84B8618E-A01A-4600-AC56-F11B14017FC9}"/>
    <cellStyle name="SAPBEXaggData 3 2 2 3 2" xfId="42168" xr:uid="{2D736C33-C67D-47C3-90B6-1320F18F46AD}"/>
    <cellStyle name="SAPBEXaggData 3 2 2 4" xfId="34601" xr:uid="{EA33E3A7-56C4-4AED-AA2F-2585EF979B9B}"/>
    <cellStyle name="SAPBEXaggData 3 3" xfId="18103" xr:uid="{00000000-0005-0000-0000-0000CC430000}"/>
    <cellStyle name="SAPBEXaggData 3 3 2" xfId="20190" xr:uid="{00000000-0005-0000-0000-0000CC430000}"/>
    <cellStyle name="SAPBEXaggData 3 3 2 2" xfId="27616" xr:uid="{94D7B3EF-D59B-45C5-8384-304CBCF1BE28}"/>
    <cellStyle name="SAPBEXaggData 3 3 2 2 2" xfId="42553" xr:uid="{7D567FEE-7630-44A2-9C36-04A37F6B7109}"/>
    <cellStyle name="SAPBEXaggData 3 3 2 3" xfId="35206" xr:uid="{7A856506-17A1-4932-A0FC-5B1EE6799E6F}"/>
    <cellStyle name="SAPBEXaggData 3 3 3" xfId="27206" xr:uid="{A9877443-6ED0-4DBD-B6D9-30AC3CE4BFCA}"/>
    <cellStyle name="SAPBEXaggData 3 3 3 2" xfId="42169" xr:uid="{B505722C-C6B3-4F38-BB1F-55D1845E62D4}"/>
    <cellStyle name="SAPBEXaggData 3 3 4" xfId="34602" xr:uid="{C93874CE-0BA1-4D91-ADAB-1EA08BBEA9C2}"/>
    <cellStyle name="SAPBEXaggData 3 4" xfId="18104" xr:uid="{00000000-0005-0000-0000-0000CD430000}"/>
    <cellStyle name="SAPBEXaggData 3 4 2" xfId="20191" xr:uid="{00000000-0005-0000-0000-0000CD430000}"/>
    <cellStyle name="SAPBEXaggData 3 4 2 2" xfId="35207" xr:uid="{0A90E411-1A95-4023-A149-F7CAE8E7E7B3}"/>
    <cellStyle name="SAPBEXaggData 3 4 3" xfId="34603" xr:uid="{475538D0-536F-43A7-8470-E8F03AC55EFC}"/>
    <cellStyle name="SAPBEXaggData 3 5" xfId="18105" xr:uid="{00000000-0005-0000-0000-0000CE430000}"/>
    <cellStyle name="SAPBEXaggData 4" xfId="18106" xr:uid="{00000000-0005-0000-0000-0000CF430000}"/>
    <cellStyle name="SAPBEXaggData 4 2" xfId="18107" xr:uid="{00000000-0005-0000-0000-0000D0430000}"/>
    <cellStyle name="SAPBEXaggData 4 3" xfId="20192" xr:uid="{00000000-0005-0000-0000-0000CF430000}"/>
    <cellStyle name="SAPBEXaggData 4 3 2" xfId="35208" xr:uid="{E5017967-0CA5-42D2-B0DC-5293FA3B4142}"/>
    <cellStyle name="SAPBEXaggData 4 4" xfId="34604" xr:uid="{94ED64BC-1EEB-4F03-BE5D-40E4A8E63EB0}"/>
    <cellStyle name="SAPBEXaggData 5" xfId="18108" xr:uid="{00000000-0005-0000-0000-0000D1430000}"/>
    <cellStyle name="SAPBEXaggData 6" xfId="18109" xr:uid="{00000000-0005-0000-0000-0000D2430000}"/>
    <cellStyle name="SAPBEXaggData 6 2" xfId="20193" xr:uid="{00000000-0005-0000-0000-0000D2430000}"/>
    <cellStyle name="SAPBEXaggData 6 2 2" xfId="27617" xr:uid="{5DC9A08E-CE95-48FC-A02C-24E9DB7FA5F6}"/>
    <cellStyle name="SAPBEXaggData 6 2 2 2" xfId="42554" xr:uid="{0FCCDD83-5701-4DB4-8E72-7D7C5D3CAEF4}"/>
    <cellStyle name="SAPBEXaggData 6 2 3" xfId="35209" xr:uid="{F1A6FE37-E875-4732-967A-BB5914578006}"/>
    <cellStyle name="SAPBEXaggData 6 3" xfId="34605" xr:uid="{DD6FD900-7CD9-453F-A51A-21E1FD8A9216}"/>
    <cellStyle name="SAPBEXaggData 7" xfId="18110" xr:uid="{00000000-0005-0000-0000-0000D3430000}"/>
    <cellStyle name="SAPBEXaggData 8" xfId="13620" xr:uid="{00000000-0005-0000-0000-0000B6430000}"/>
    <cellStyle name="SAPBEXaggData 8 2" xfId="33836" xr:uid="{71F17B24-5AB8-4FE5-AFAD-DABE7A81ACB2}"/>
    <cellStyle name="SAPBEXaggData 9" xfId="28090" xr:uid="{F7A4F650-0E83-402C-9E40-99A2822DEA43}"/>
    <cellStyle name="SAPBEXaggData_App b.3 Unspent_" xfId="2648" xr:uid="{00000000-0005-0000-0000-00002D0A0000}"/>
    <cellStyle name="SAPBEXaggDataEmph" xfId="2649" xr:uid="{00000000-0005-0000-0000-00002E0A0000}"/>
    <cellStyle name="SAPBEXaggDataEmph 2" xfId="2650" xr:uid="{00000000-0005-0000-0000-00002F0A0000}"/>
    <cellStyle name="SAPBEXaggDataEmph 2 2" xfId="18113" xr:uid="{00000000-0005-0000-0000-0000D6430000}"/>
    <cellStyle name="SAPBEXaggDataEmph 2 2 2" xfId="18114" xr:uid="{00000000-0005-0000-0000-0000D7430000}"/>
    <cellStyle name="SAPBEXaggDataEmph 2 2 2 2" xfId="20194" xr:uid="{00000000-0005-0000-0000-0000D7430000}"/>
    <cellStyle name="SAPBEXaggDataEmph 2 2 2 2 2" xfId="27618" xr:uid="{CEEEA48A-F0B8-47A8-9232-29FAF32AF8A0}"/>
    <cellStyle name="SAPBEXaggDataEmph 2 2 2 2 2 2" xfId="42555" xr:uid="{A1833B7B-0B45-43B6-8A31-99FC42A0EBC7}"/>
    <cellStyle name="SAPBEXaggDataEmph 2 2 2 2 3" xfId="35210" xr:uid="{8120D18D-C3D1-42D8-8BAA-B7E6245B0475}"/>
    <cellStyle name="SAPBEXaggDataEmph 2 2 2 3" xfId="27207" xr:uid="{9758F749-D085-47F4-898B-03537C8805BC}"/>
    <cellStyle name="SAPBEXaggDataEmph 2 2 2 3 2" xfId="42170" xr:uid="{C5938836-04E3-436B-9E13-8DFB699409D3}"/>
    <cellStyle name="SAPBEXaggDataEmph 2 2 2 4" xfId="34606" xr:uid="{24EB87DC-BB05-4C3C-B5D5-07AA88877859}"/>
    <cellStyle name="SAPBEXaggDataEmph 2 3" xfId="18115" xr:uid="{00000000-0005-0000-0000-0000D8430000}"/>
    <cellStyle name="SAPBEXaggDataEmph 2 3 2" xfId="20195" xr:uid="{00000000-0005-0000-0000-0000D8430000}"/>
    <cellStyle name="SAPBEXaggDataEmph 2 3 2 2" xfId="27619" xr:uid="{409F6315-B5C5-4BEE-94DB-3D2F5EF8BABC}"/>
    <cellStyle name="SAPBEXaggDataEmph 2 3 2 2 2" xfId="42556" xr:uid="{7C77A9BE-01D6-4652-9D19-AC8B9554CBCF}"/>
    <cellStyle name="SAPBEXaggDataEmph 2 3 2 3" xfId="35211" xr:uid="{59814B52-E2DB-446A-B5BA-AA316A08B741}"/>
    <cellStyle name="SAPBEXaggDataEmph 2 3 3" xfId="27208" xr:uid="{9B1C2430-6818-4CFF-AA5D-B4B2BE1F8604}"/>
    <cellStyle name="SAPBEXaggDataEmph 2 3 3 2" xfId="42171" xr:uid="{FF52FBDC-8C59-4FDB-A0CF-4ADD6C030AA0}"/>
    <cellStyle name="SAPBEXaggDataEmph 2 3 4" xfId="34607" xr:uid="{49C5E707-CDC7-4F99-B371-DBB480E4D2C8}"/>
    <cellStyle name="SAPBEXaggDataEmph 2 4" xfId="18116" xr:uid="{00000000-0005-0000-0000-0000D9430000}"/>
    <cellStyle name="SAPBEXaggDataEmph 2 5" xfId="18112" xr:uid="{00000000-0005-0000-0000-0000D5430000}"/>
    <cellStyle name="SAPBEXaggDataEmph 2 6" xfId="20753" xr:uid="{6D76ADAB-A09C-4374-BA64-7E47AD08BAF6}"/>
    <cellStyle name="SAPBEXaggDataEmph 2 6 2" xfId="35746" xr:uid="{8A4E5078-4F4C-4EC0-9887-8B09306094A0}"/>
    <cellStyle name="SAPBEXaggDataEmph 2 7" xfId="28093" xr:uid="{B580D2B2-B0BC-4876-937C-095ED0A405C1}"/>
    <cellStyle name="SAPBEXaggDataEmph 3" xfId="18117" xr:uid="{00000000-0005-0000-0000-0000DA430000}"/>
    <cellStyle name="SAPBEXaggDataEmph 3 2" xfId="18118" xr:uid="{00000000-0005-0000-0000-0000DB430000}"/>
    <cellStyle name="SAPBEXaggDataEmph 3 3" xfId="18119" xr:uid="{00000000-0005-0000-0000-0000DC430000}"/>
    <cellStyle name="SAPBEXaggDataEmph 3 3 2" xfId="20196" xr:uid="{00000000-0005-0000-0000-0000DC430000}"/>
    <cellStyle name="SAPBEXaggDataEmph 3 3 2 2" xfId="27620" xr:uid="{C80A963E-3DF1-4851-A480-E91B0DB2A3DF}"/>
    <cellStyle name="SAPBEXaggDataEmph 3 3 2 2 2" xfId="42557" xr:uid="{C01130D0-FE73-4972-AD09-3228FA7563D8}"/>
    <cellStyle name="SAPBEXaggDataEmph 3 3 2 3" xfId="35212" xr:uid="{D4EA36A0-AEFA-4465-8214-6FF51606F4B2}"/>
    <cellStyle name="SAPBEXaggDataEmph 3 3 3" xfId="34608" xr:uid="{DAF033F7-2E07-4F7C-9B3E-4FB01D6CC222}"/>
    <cellStyle name="SAPBEXaggDataEmph 3 4" xfId="18120" xr:uid="{00000000-0005-0000-0000-0000DD430000}"/>
    <cellStyle name="SAPBEXaggDataEmph 3 4 2" xfId="20197" xr:uid="{00000000-0005-0000-0000-0000DD430000}"/>
    <cellStyle name="SAPBEXaggDataEmph 3 4 2 2" xfId="35213" xr:uid="{D0497548-00C8-4E3F-88E7-10303C1BFB06}"/>
    <cellStyle name="SAPBEXaggDataEmph 3 4 3" xfId="34609" xr:uid="{871F38C8-E9CB-4F2B-93B9-D68FF336CEEC}"/>
    <cellStyle name="SAPBEXaggDataEmph 3 5" xfId="18121" xr:uid="{00000000-0005-0000-0000-0000DE430000}"/>
    <cellStyle name="SAPBEXaggDataEmph 4" xfId="18122" xr:uid="{00000000-0005-0000-0000-0000DF430000}"/>
    <cellStyle name="SAPBEXaggDataEmph 4 2" xfId="18123" xr:uid="{00000000-0005-0000-0000-0000E0430000}"/>
    <cellStyle name="SAPBEXaggDataEmph 4 2 2" xfId="20198" xr:uid="{00000000-0005-0000-0000-0000E0430000}"/>
    <cellStyle name="SAPBEXaggDataEmph 4 2 2 2" xfId="35214" xr:uid="{10E79AA7-E3E6-48CF-8782-93030F4C10F9}"/>
    <cellStyle name="SAPBEXaggDataEmph 4 2 3" xfId="34610" xr:uid="{161AE55A-440C-4746-B329-D6B3B47140AE}"/>
    <cellStyle name="SAPBEXaggDataEmph 5" xfId="18124" xr:uid="{00000000-0005-0000-0000-0000E1430000}"/>
    <cellStyle name="SAPBEXaggDataEmph 5 2" xfId="20199" xr:uid="{00000000-0005-0000-0000-0000E1430000}"/>
    <cellStyle name="SAPBEXaggDataEmph 5 2 2" xfId="27621" xr:uid="{7DBBC2D9-4414-4847-B0B0-ED32689450E9}"/>
    <cellStyle name="SAPBEXaggDataEmph 5 2 2 2" xfId="42558" xr:uid="{CFF29213-788B-4545-A39F-8899AD66E8F7}"/>
    <cellStyle name="SAPBEXaggDataEmph 5 2 3" xfId="35215" xr:uid="{2E4144A2-8E31-4710-9439-34F633C5D7EF}"/>
    <cellStyle name="SAPBEXaggDataEmph 5 3" xfId="34611" xr:uid="{BD19D1D2-3679-47B4-AD25-829369E19041}"/>
    <cellStyle name="SAPBEXaggDataEmph 6" xfId="18125" xr:uid="{00000000-0005-0000-0000-0000E2430000}"/>
    <cellStyle name="SAPBEXaggDataEmph 7" xfId="18111" xr:uid="{00000000-0005-0000-0000-0000D4430000}"/>
    <cellStyle name="SAPBEXaggDataEmph 8" xfId="28092" xr:uid="{4DFB5C1E-6C02-4F97-B07D-97BBBA5004A1}"/>
    <cellStyle name="SAPBEXaggExc1" xfId="2651" xr:uid="{00000000-0005-0000-0000-0000300A0000}"/>
    <cellStyle name="SAPBEXaggExc1 2" xfId="18127" xr:uid="{00000000-0005-0000-0000-0000E4430000}"/>
    <cellStyle name="SAPBEXaggExc1 2 2" xfId="18128" xr:uid="{00000000-0005-0000-0000-0000E5430000}"/>
    <cellStyle name="SAPBEXaggExc1 3" xfId="18129" xr:uid="{00000000-0005-0000-0000-0000E6430000}"/>
    <cellStyle name="SAPBEXaggExc1 4" xfId="18126" xr:uid="{00000000-0005-0000-0000-0000E3430000}"/>
    <cellStyle name="SAPBEXaggExc1Emph" xfId="2652" xr:uid="{00000000-0005-0000-0000-0000310A0000}"/>
    <cellStyle name="SAPBEXaggExc1Emph 2" xfId="18131" xr:uid="{00000000-0005-0000-0000-0000E8430000}"/>
    <cellStyle name="SAPBEXaggExc1Emph 2 2" xfId="18132" xr:uid="{00000000-0005-0000-0000-0000E9430000}"/>
    <cellStyle name="SAPBEXaggExc1Emph 3" xfId="18133" xr:uid="{00000000-0005-0000-0000-0000EA430000}"/>
    <cellStyle name="SAPBEXaggExc1Emph 4" xfId="18130" xr:uid="{00000000-0005-0000-0000-0000E7430000}"/>
    <cellStyle name="SAPBEXaggExc2" xfId="2653" xr:uid="{00000000-0005-0000-0000-0000320A0000}"/>
    <cellStyle name="SAPBEXaggExc2 2" xfId="18135" xr:uid="{00000000-0005-0000-0000-0000EC430000}"/>
    <cellStyle name="SAPBEXaggExc2 2 2" xfId="18136" xr:uid="{00000000-0005-0000-0000-0000ED430000}"/>
    <cellStyle name="SAPBEXaggExc2 3" xfId="18137" xr:uid="{00000000-0005-0000-0000-0000EE430000}"/>
    <cellStyle name="SAPBEXaggExc2 4" xfId="18134" xr:uid="{00000000-0005-0000-0000-0000EB430000}"/>
    <cellStyle name="SAPBEXaggExc2Emph" xfId="2654" xr:uid="{00000000-0005-0000-0000-0000330A0000}"/>
    <cellStyle name="SAPBEXaggExc2Emph 2" xfId="18139" xr:uid="{00000000-0005-0000-0000-0000F0430000}"/>
    <cellStyle name="SAPBEXaggExc2Emph 2 2" xfId="18140" xr:uid="{00000000-0005-0000-0000-0000F1430000}"/>
    <cellStyle name="SAPBEXaggExc2Emph 3" xfId="18141" xr:uid="{00000000-0005-0000-0000-0000F2430000}"/>
    <cellStyle name="SAPBEXaggExc2Emph 4" xfId="18138" xr:uid="{00000000-0005-0000-0000-0000EF430000}"/>
    <cellStyle name="SAPBEXaggItem" xfId="2655" xr:uid="{00000000-0005-0000-0000-0000340A0000}"/>
    <cellStyle name="SAPBEXaggItem 2" xfId="2896" xr:uid="{00000000-0005-0000-0000-0000350A0000}"/>
    <cellStyle name="SAPBEXaggItem 2 2" xfId="18144" xr:uid="{00000000-0005-0000-0000-0000F5430000}"/>
    <cellStyle name="SAPBEXaggItem 2 2 2" xfId="18145" xr:uid="{00000000-0005-0000-0000-0000F6430000}"/>
    <cellStyle name="SAPBEXaggItem 2 2 3" xfId="18146" xr:uid="{00000000-0005-0000-0000-0000F7430000}"/>
    <cellStyle name="SAPBEXaggItem 2 2 3 2" xfId="20200" xr:uid="{00000000-0005-0000-0000-0000F7430000}"/>
    <cellStyle name="SAPBEXaggItem 2 2 3 2 2" xfId="27622" xr:uid="{46FB085F-627C-4055-A22F-00F5ADA3002E}"/>
    <cellStyle name="SAPBEXaggItem 2 2 3 2 2 2" xfId="42559" xr:uid="{42575857-085C-4BF5-97E7-8176A75017C0}"/>
    <cellStyle name="SAPBEXaggItem 2 2 3 2 3" xfId="35216" xr:uid="{09F0CB8E-3989-4BBA-90EE-EB5A67D7CE79}"/>
    <cellStyle name="SAPBEXaggItem 2 2 3 3" xfId="27209" xr:uid="{8C77A371-E7C4-4ADF-8467-5CFC1920966D}"/>
    <cellStyle name="SAPBEXaggItem 2 2 3 3 2" xfId="42172" xr:uid="{A2ACD8BD-E274-456A-90AD-7A99200FD463}"/>
    <cellStyle name="SAPBEXaggItem 2 2 3 4" xfId="34612" xr:uid="{F40ADBF1-2D99-44BE-870E-D6BA25CB60DB}"/>
    <cellStyle name="SAPBEXaggItem 2 2 4" xfId="18147" xr:uid="{00000000-0005-0000-0000-0000F8430000}"/>
    <cellStyle name="SAPBEXaggItem 2 3" xfId="18148" xr:uid="{00000000-0005-0000-0000-0000F9430000}"/>
    <cellStyle name="SAPBEXaggItem 2 3 2" xfId="18149" xr:uid="{00000000-0005-0000-0000-0000FA430000}"/>
    <cellStyle name="SAPBEXaggItem 2 3 3" xfId="18150" xr:uid="{00000000-0005-0000-0000-0000FB430000}"/>
    <cellStyle name="SAPBEXaggItem 2 3 3 2" xfId="20201" xr:uid="{00000000-0005-0000-0000-0000FB430000}"/>
    <cellStyle name="SAPBEXaggItem 2 3 3 2 2" xfId="27623" xr:uid="{306A4652-137A-4F4F-A627-8FF0EEFC5CF8}"/>
    <cellStyle name="SAPBEXaggItem 2 3 3 2 2 2" xfId="42560" xr:uid="{C72429E8-A6AC-456F-BE4F-937FC973D3D0}"/>
    <cellStyle name="SAPBEXaggItem 2 3 3 2 3" xfId="35217" xr:uid="{FA659A19-20B5-4D5A-8F94-A845A6AF2988}"/>
    <cellStyle name="SAPBEXaggItem 2 3 3 3" xfId="27210" xr:uid="{4189F83A-A7F1-4976-AC28-517CC187D560}"/>
    <cellStyle name="SAPBEXaggItem 2 3 3 3 2" xfId="42173" xr:uid="{47A95659-F32D-4259-A920-FCF29F8E532F}"/>
    <cellStyle name="SAPBEXaggItem 2 3 3 4" xfId="34613" xr:uid="{E54BC72E-0241-43B8-833B-CEC8B3493A1F}"/>
    <cellStyle name="SAPBEXaggItem 2 3 4" xfId="18151" xr:uid="{00000000-0005-0000-0000-0000FC430000}"/>
    <cellStyle name="SAPBEXaggItem 2 4" xfId="18152" xr:uid="{00000000-0005-0000-0000-0000FD430000}"/>
    <cellStyle name="SAPBEXaggItem 2 4 2" xfId="18153" xr:uid="{00000000-0005-0000-0000-0000FE430000}"/>
    <cellStyle name="SAPBEXaggItem 2 4 2 2" xfId="20202" xr:uid="{00000000-0005-0000-0000-0000FE430000}"/>
    <cellStyle name="SAPBEXaggItem 2 4 2 2 2" xfId="27624" xr:uid="{4F56A73A-A066-4031-A31C-A5B19AE8BF4D}"/>
    <cellStyle name="SAPBEXaggItem 2 4 2 2 2 2" xfId="42561" xr:uid="{68645717-84EA-4ED7-9BE5-0D3776860A8F}"/>
    <cellStyle name="SAPBEXaggItem 2 4 2 2 3" xfId="35218" xr:uid="{2B112E46-5DE0-49C1-8688-F4DCCF072096}"/>
    <cellStyle name="SAPBEXaggItem 2 4 2 3" xfId="27211" xr:uid="{08A8E556-0474-4E21-9F73-6C2ADD6C9FAA}"/>
    <cellStyle name="SAPBEXaggItem 2 4 2 3 2" xfId="42174" xr:uid="{95DA4CF4-5808-4DA4-8494-1D6E24B2529E}"/>
    <cellStyle name="SAPBEXaggItem 2 4 2 4" xfId="34614" xr:uid="{32E8DFA2-7DE8-4BB3-9FE1-D6EF3ACD13AB}"/>
    <cellStyle name="SAPBEXaggItem 2 5" xfId="18154" xr:uid="{00000000-0005-0000-0000-0000FF430000}"/>
    <cellStyle name="SAPBEXaggItem 2 5 2" xfId="20203" xr:uid="{00000000-0005-0000-0000-0000FF430000}"/>
    <cellStyle name="SAPBEXaggItem 2 5 2 2" xfId="27625" xr:uid="{FD1A25E0-A05C-4B56-A29B-B8A1AD9181DC}"/>
    <cellStyle name="SAPBEXaggItem 2 5 2 2 2" xfId="42562" xr:uid="{161FC5C2-19DE-486E-A708-949D479EF0B5}"/>
    <cellStyle name="SAPBEXaggItem 2 5 2 3" xfId="35219" xr:uid="{DF6E4752-B518-40AF-A113-AA707B951A64}"/>
    <cellStyle name="SAPBEXaggItem 2 5 3" xfId="27212" xr:uid="{D3F8B417-7821-4B21-B81B-0C1837B64CB4}"/>
    <cellStyle name="SAPBEXaggItem 2 5 3 2" xfId="42175" xr:uid="{3E88CBC7-5D44-4164-A7EE-C304EABE03F6}"/>
    <cellStyle name="SAPBEXaggItem 2 5 4" xfId="34615" xr:uid="{2E08C059-11DF-43A2-901D-9B946B1FF988}"/>
    <cellStyle name="SAPBEXaggItem 2 6" xfId="18155" xr:uid="{00000000-0005-0000-0000-000000440000}"/>
    <cellStyle name="SAPBEXaggItem 2 7" xfId="18143" xr:uid="{00000000-0005-0000-0000-0000F4430000}"/>
    <cellStyle name="SAPBEXaggItem 2 8" xfId="20849" xr:uid="{3D980267-85D9-4937-B22E-5FC35077F98A}"/>
    <cellStyle name="SAPBEXaggItem 2 8 2" xfId="35825" xr:uid="{568F150F-03B2-4428-A2C6-0B8DAC6D4D03}"/>
    <cellStyle name="SAPBEXaggItem 2 9" xfId="28221" xr:uid="{D0000829-C43C-4CBC-8FBD-E8F47A8C35FC}"/>
    <cellStyle name="SAPBEXaggItem 3" xfId="18156" xr:uid="{00000000-0005-0000-0000-000001440000}"/>
    <cellStyle name="SAPBEXaggItem 3 2" xfId="18157" xr:uid="{00000000-0005-0000-0000-000002440000}"/>
    <cellStyle name="SAPBEXaggItem 3 3" xfId="18158" xr:uid="{00000000-0005-0000-0000-000003440000}"/>
    <cellStyle name="SAPBEXaggItem 3 3 2" xfId="20204" xr:uid="{00000000-0005-0000-0000-000003440000}"/>
    <cellStyle name="SAPBEXaggItem 3 3 2 2" xfId="27626" xr:uid="{8989FBF5-3689-43ED-BA83-440E8079B355}"/>
    <cellStyle name="SAPBEXaggItem 3 3 2 2 2" xfId="42563" xr:uid="{38592A00-E5E7-47DE-A606-AE00D410B7F5}"/>
    <cellStyle name="SAPBEXaggItem 3 3 2 3" xfId="35220" xr:uid="{64647B17-102E-4F77-B83E-E69F524D9410}"/>
    <cellStyle name="SAPBEXaggItem 3 3 3" xfId="27213" xr:uid="{3F573794-083F-4479-AAA9-B9B70907CFB2}"/>
    <cellStyle name="SAPBEXaggItem 3 3 3 2" xfId="42176" xr:uid="{EEACA2D0-F899-49CF-8431-7DD7C8EBCCEB}"/>
    <cellStyle name="SAPBEXaggItem 3 3 4" xfId="34616" xr:uid="{90EAD71D-19F6-4EE7-AC06-2A6B6A3F7131}"/>
    <cellStyle name="SAPBEXaggItem 3 4" xfId="18159" xr:uid="{00000000-0005-0000-0000-000004440000}"/>
    <cellStyle name="SAPBEXaggItem 3 4 2" xfId="20205" xr:uid="{00000000-0005-0000-0000-000004440000}"/>
    <cellStyle name="SAPBEXaggItem 3 4 2 2" xfId="35221" xr:uid="{2C61E122-CDE2-4A0E-9F17-7AC03F61687A}"/>
    <cellStyle name="SAPBEXaggItem 3 4 3" xfId="34617" xr:uid="{AAC31678-37D4-4E9D-B012-F31EC77746D6}"/>
    <cellStyle name="SAPBEXaggItem 3 5" xfId="18160" xr:uid="{00000000-0005-0000-0000-000005440000}"/>
    <cellStyle name="SAPBEXaggItem 4" xfId="18161" xr:uid="{00000000-0005-0000-0000-000006440000}"/>
    <cellStyle name="SAPBEXaggItem 4 2" xfId="18162" xr:uid="{00000000-0005-0000-0000-000007440000}"/>
    <cellStyle name="SAPBEXaggItem 4 2 2" xfId="20206" xr:uid="{00000000-0005-0000-0000-000007440000}"/>
    <cellStyle name="SAPBEXaggItem 4 2 2 2" xfId="35222" xr:uid="{33C32488-3E7C-4C1C-BC7A-E302E95397F4}"/>
    <cellStyle name="SAPBEXaggItem 4 2 3" xfId="34618" xr:uid="{1E5C01DA-DFB1-469F-B8EA-730B69CCC123}"/>
    <cellStyle name="SAPBEXaggItem 5" xfId="18163" xr:uid="{00000000-0005-0000-0000-000008440000}"/>
    <cellStyle name="SAPBEXaggItem 5 2" xfId="20207" xr:uid="{00000000-0005-0000-0000-000008440000}"/>
    <cellStyle name="SAPBEXaggItem 5 2 2" xfId="27627" xr:uid="{C463F09A-2D3F-4046-B799-8282074728C5}"/>
    <cellStyle name="SAPBEXaggItem 5 2 2 2" xfId="42564" xr:uid="{96A62279-E941-4D89-A79B-0DEE11CBFCCC}"/>
    <cellStyle name="SAPBEXaggItem 5 2 3" xfId="35223" xr:uid="{F21323C7-9A00-4B76-80B3-7D75CC2CB5E2}"/>
    <cellStyle name="SAPBEXaggItem 5 3" xfId="34619" xr:uid="{CA2B6052-3933-4632-92C6-EA51C5BC7405}"/>
    <cellStyle name="SAPBEXaggItem 6" xfId="18164" xr:uid="{00000000-0005-0000-0000-000009440000}"/>
    <cellStyle name="SAPBEXaggItem 7" xfId="18142" xr:uid="{00000000-0005-0000-0000-0000F3430000}"/>
    <cellStyle name="SAPBEXaggItem 8" xfId="20754" xr:uid="{36C64A79-A634-42D4-93D5-DFE40DE9495C}"/>
    <cellStyle name="SAPBEXaggItem 8 2" xfId="35747" xr:uid="{A70E53D6-2151-4BBB-8091-97535C24DB69}"/>
    <cellStyle name="SAPBEXaggItem 9" xfId="28094" xr:uid="{DEBAD5F2-BFC0-4936-BA23-E4C203D3CE4E}"/>
    <cellStyle name="SAPBEXaggItemX" xfId="2656" xr:uid="{00000000-0005-0000-0000-0000360A0000}"/>
    <cellStyle name="SAPBEXaggItemX 2" xfId="2657" xr:uid="{00000000-0005-0000-0000-0000370A0000}"/>
    <cellStyle name="SAPBEXaggItemX 2 2" xfId="18167" xr:uid="{00000000-0005-0000-0000-00000C440000}"/>
    <cellStyle name="SAPBEXaggItemX 2 2 2" xfId="18168" xr:uid="{00000000-0005-0000-0000-00000D440000}"/>
    <cellStyle name="SAPBEXaggItemX 2 2 2 2" xfId="20208" xr:uid="{00000000-0005-0000-0000-00000D440000}"/>
    <cellStyle name="SAPBEXaggItemX 2 2 2 2 2" xfId="27628" xr:uid="{A82A1C3F-2D85-4E77-8A45-EE41920DD286}"/>
    <cellStyle name="SAPBEXaggItemX 2 2 2 2 2 2" xfId="42565" xr:uid="{DD501F8A-9167-4690-BFB2-3A342CEAD1FE}"/>
    <cellStyle name="SAPBEXaggItemX 2 2 2 2 3" xfId="35224" xr:uid="{DEE7F1E0-7CD8-491F-9E77-F2D64CAED194}"/>
    <cellStyle name="SAPBEXaggItemX 2 2 2 3" xfId="34620" xr:uid="{C2FEB0AB-A187-46D9-9829-8C73CD2FFEB8}"/>
    <cellStyle name="SAPBEXaggItemX 2 3" xfId="18169" xr:uid="{00000000-0005-0000-0000-00000E440000}"/>
    <cellStyle name="SAPBEXaggItemX 2 3 2" xfId="20209" xr:uid="{00000000-0005-0000-0000-00000E440000}"/>
    <cellStyle name="SAPBEXaggItemX 2 3 2 2" xfId="27629" xr:uid="{C99090E1-39AD-4524-8AE6-2332A811B39E}"/>
    <cellStyle name="SAPBEXaggItemX 2 3 2 2 2" xfId="42566" xr:uid="{8B03C39E-F883-4D31-8B1E-FDD23CA8E340}"/>
    <cellStyle name="SAPBEXaggItemX 2 3 2 3" xfId="35225" xr:uid="{B1A3DD5D-3350-4914-AEB9-C3D1B5A4C680}"/>
    <cellStyle name="SAPBEXaggItemX 2 3 3" xfId="34621" xr:uid="{B152CD07-7555-42D6-BD85-F7BAA5D2C094}"/>
    <cellStyle name="SAPBEXaggItemX 2 4" xfId="18170" xr:uid="{00000000-0005-0000-0000-00000F440000}"/>
    <cellStyle name="SAPBEXaggItemX 2 5" xfId="18166" xr:uid="{00000000-0005-0000-0000-00000B440000}"/>
    <cellStyle name="SAPBEXaggItemX 2 6" xfId="20755" xr:uid="{DC031EAF-66E1-4633-8399-7AF7F7133466}"/>
    <cellStyle name="SAPBEXaggItemX 2 6 2" xfId="35748" xr:uid="{338B7F47-6D18-4404-AB79-0A06456AB51B}"/>
    <cellStyle name="SAPBEXaggItemX 2 7" xfId="28096" xr:uid="{40833465-28F8-46CB-9826-C9DFD8E294CE}"/>
    <cellStyle name="SAPBEXaggItemX 3" xfId="18171" xr:uid="{00000000-0005-0000-0000-000010440000}"/>
    <cellStyle name="SAPBEXaggItemX 3 2" xfId="18172" xr:uid="{00000000-0005-0000-0000-000011440000}"/>
    <cellStyle name="SAPBEXaggItemX 3 3" xfId="18173" xr:uid="{00000000-0005-0000-0000-000012440000}"/>
    <cellStyle name="SAPBEXaggItemX 3 3 2" xfId="20210" xr:uid="{00000000-0005-0000-0000-000012440000}"/>
    <cellStyle name="SAPBEXaggItemX 3 3 2 2" xfId="27630" xr:uid="{FFCD6108-AFF7-48BA-A38E-21B54556F4DF}"/>
    <cellStyle name="SAPBEXaggItemX 3 3 2 2 2" xfId="42567" xr:uid="{C7CEA03D-0839-4A03-BB99-9EF94E0E36BE}"/>
    <cellStyle name="SAPBEXaggItemX 3 3 2 3" xfId="35226" xr:uid="{2244F087-F3FE-4292-BE4B-51AEB1173897}"/>
    <cellStyle name="SAPBEXaggItemX 3 3 3" xfId="34622" xr:uid="{2C370EFE-70F7-493C-B217-8CF1C2BF81D9}"/>
    <cellStyle name="SAPBEXaggItemX 3 4" xfId="18174" xr:uid="{00000000-0005-0000-0000-000013440000}"/>
    <cellStyle name="SAPBEXaggItemX 3 4 2" xfId="20211" xr:uid="{00000000-0005-0000-0000-000013440000}"/>
    <cellStyle name="SAPBEXaggItemX 3 4 2 2" xfId="35227" xr:uid="{ABDD1C47-57CF-4FC7-B1E4-5D86F2FB4656}"/>
    <cellStyle name="SAPBEXaggItemX 3 4 3" xfId="34623" xr:uid="{5A690900-C57A-4969-9A06-CA30CF75EB8F}"/>
    <cellStyle name="SAPBEXaggItemX 3 5" xfId="18175" xr:uid="{00000000-0005-0000-0000-000014440000}"/>
    <cellStyle name="SAPBEXaggItemX 4" xfId="18176" xr:uid="{00000000-0005-0000-0000-000015440000}"/>
    <cellStyle name="SAPBEXaggItemX 4 2" xfId="18177" xr:uid="{00000000-0005-0000-0000-000016440000}"/>
    <cellStyle name="SAPBEXaggItemX 4 2 2" xfId="20212" xr:uid="{00000000-0005-0000-0000-000016440000}"/>
    <cellStyle name="SAPBEXaggItemX 4 2 2 2" xfId="35228" xr:uid="{576DCD40-D839-475D-B830-2F2329238003}"/>
    <cellStyle name="SAPBEXaggItemX 4 2 3" xfId="34624" xr:uid="{1E02944E-A20D-4FCA-B6EC-BC2212C44D09}"/>
    <cellStyle name="SAPBEXaggItemX 5" xfId="18178" xr:uid="{00000000-0005-0000-0000-000017440000}"/>
    <cellStyle name="SAPBEXaggItemX 5 2" xfId="20213" xr:uid="{00000000-0005-0000-0000-000017440000}"/>
    <cellStyle name="SAPBEXaggItemX 5 2 2" xfId="27631" xr:uid="{AA4E6287-3E0A-46A3-A49A-BCD6A6E92BB6}"/>
    <cellStyle name="SAPBEXaggItemX 5 2 2 2" xfId="42568" xr:uid="{C60D9D53-732C-4B98-B75D-4060B0879FFD}"/>
    <cellStyle name="SAPBEXaggItemX 5 2 3" xfId="35229" xr:uid="{939FBAF3-D45D-4E39-B848-28954D2F0A40}"/>
    <cellStyle name="SAPBEXaggItemX 5 3" xfId="34625" xr:uid="{7178310D-857D-433E-9299-5F71EE8D26C7}"/>
    <cellStyle name="SAPBEXaggItemX 6" xfId="18179" xr:uid="{00000000-0005-0000-0000-000018440000}"/>
    <cellStyle name="SAPBEXaggItemX 7" xfId="18165" xr:uid="{00000000-0005-0000-0000-00000A440000}"/>
    <cellStyle name="SAPBEXaggItemX 8" xfId="28095" xr:uid="{8E86DDD4-33B2-4462-82C5-EB419D4F0E1E}"/>
    <cellStyle name="SAPBEXchaText" xfId="2658" xr:uid="{00000000-0005-0000-0000-0000380A0000}"/>
    <cellStyle name="SAPBEXchaText 2" xfId="2659" xr:uid="{00000000-0005-0000-0000-0000390A0000}"/>
    <cellStyle name="SAPBEXchaText 2 10" xfId="28098" xr:uid="{51142D41-FE78-404F-9623-832B080304EC}"/>
    <cellStyle name="SAPBEXchaText 2 2" xfId="2898" xr:uid="{00000000-0005-0000-0000-00003A0A0000}"/>
    <cellStyle name="SAPBEXchaText 2 2 2" xfId="18183" xr:uid="{00000000-0005-0000-0000-00001C440000}"/>
    <cellStyle name="SAPBEXchaText 2 2 3" xfId="18184" xr:uid="{00000000-0005-0000-0000-00001D440000}"/>
    <cellStyle name="SAPBEXchaText 2 2 3 2" xfId="20214" xr:uid="{00000000-0005-0000-0000-00001D440000}"/>
    <cellStyle name="SAPBEXchaText 2 2 3 2 2" xfId="27632" xr:uid="{28C6D428-6C4E-4817-9EF6-083DC37F4C72}"/>
    <cellStyle name="SAPBEXchaText 2 2 3 2 2 2" xfId="42569" xr:uid="{F5A73AB9-64F0-41D1-9EED-E939D12CB2D7}"/>
    <cellStyle name="SAPBEXchaText 2 2 3 2 3" xfId="35230" xr:uid="{47693E6F-D7EB-444E-9A41-359265655DA3}"/>
    <cellStyle name="SAPBEXchaText 2 2 3 3" xfId="27214" xr:uid="{E6FC5562-C39B-4A35-A6FF-A5471197A7BB}"/>
    <cellStyle name="SAPBEXchaText 2 2 3 3 2" xfId="42177" xr:uid="{E2E783F9-6D4C-4B38-B4C9-749DB24CA8E2}"/>
    <cellStyle name="SAPBEXchaText 2 2 3 4" xfId="34626" xr:uid="{E7424522-7081-41C6-991B-7E8C99D9982D}"/>
    <cellStyle name="SAPBEXchaText 2 2 4" xfId="18185" xr:uid="{00000000-0005-0000-0000-00001E440000}"/>
    <cellStyle name="SAPBEXchaText 2 2 5" xfId="18182" xr:uid="{00000000-0005-0000-0000-00001B440000}"/>
    <cellStyle name="SAPBEXchaText 2 2 6" xfId="20851" xr:uid="{3441BAE5-8FC4-42A1-B89E-0EB481D67C33}"/>
    <cellStyle name="SAPBEXchaText 2 2 6 2" xfId="35827" xr:uid="{3B51939E-61D3-40BE-8067-A41FA6D7DEF2}"/>
    <cellStyle name="SAPBEXchaText 2 2 7" xfId="28223" xr:uid="{962EC50B-6056-474B-A064-3817D846A068}"/>
    <cellStyle name="SAPBEXchaText 2 3" xfId="18186" xr:uid="{00000000-0005-0000-0000-00001F440000}"/>
    <cellStyle name="SAPBEXchaText 2 3 2" xfId="18187" xr:uid="{00000000-0005-0000-0000-000020440000}"/>
    <cellStyle name="SAPBEXchaText 2 3 3" xfId="18188" xr:uid="{00000000-0005-0000-0000-000021440000}"/>
    <cellStyle name="SAPBEXchaText 2 3 3 2" xfId="20215" xr:uid="{00000000-0005-0000-0000-000021440000}"/>
    <cellStyle name="SAPBEXchaText 2 3 3 2 2" xfId="27633" xr:uid="{AE2B9F7F-4FB5-4464-B009-447632CE0954}"/>
    <cellStyle name="SAPBEXchaText 2 3 3 2 2 2" xfId="42570" xr:uid="{70EE2A27-3493-4E76-9BC0-CC5A1E41369A}"/>
    <cellStyle name="SAPBEXchaText 2 3 3 2 3" xfId="35231" xr:uid="{CEFF3277-4967-4EBE-A828-C013F325A192}"/>
    <cellStyle name="SAPBEXchaText 2 3 3 3" xfId="27215" xr:uid="{2C999E55-4245-4386-BBCA-0D5EE5E17826}"/>
    <cellStyle name="SAPBEXchaText 2 3 3 3 2" xfId="42178" xr:uid="{35C64186-4A54-4A26-8310-88893223407E}"/>
    <cellStyle name="SAPBEXchaText 2 3 3 4" xfId="34627" xr:uid="{48988AF4-F596-4D86-9118-9382ABAE7657}"/>
    <cellStyle name="SAPBEXchaText 2 3 4" xfId="18189" xr:uid="{00000000-0005-0000-0000-000022440000}"/>
    <cellStyle name="SAPBEXchaText 2 4" xfId="18190" xr:uid="{00000000-0005-0000-0000-000023440000}"/>
    <cellStyle name="SAPBEXchaText 2 4 2" xfId="18191" xr:uid="{00000000-0005-0000-0000-000024440000}"/>
    <cellStyle name="SAPBEXchaText 2 4 2 2" xfId="18192" xr:uid="{00000000-0005-0000-0000-000025440000}"/>
    <cellStyle name="SAPBEXchaText 2 4 2 3" xfId="20216" xr:uid="{00000000-0005-0000-0000-000024440000}"/>
    <cellStyle name="SAPBEXchaText 2 4 2 3 2" xfId="27634" xr:uid="{7BA59542-B4C8-4AC4-A877-7AA2E6F371FE}"/>
    <cellStyle name="SAPBEXchaText 2 4 2 3 2 2" xfId="42571" xr:uid="{D6008D2F-823C-483F-A5FD-050DB96BAE6A}"/>
    <cellStyle name="SAPBEXchaText 2 4 2 3 3" xfId="35232" xr:uid="{F3E0DF10-A13B-4397-93BC-5AE98EE7EFB7}"/>
    <cellStyle name="SAPBEXchaText 2 4 2 4" xfId="27216" xr:uid="{90156A90-D0EA-4AAF-B979-8F643C9595A8}"/>
    <cellStyle name="SAPBEXchaText 2 4 2 4 2" xfId="42179" xr:uid="{2FEE9110-0BF0-4100-ACB2-969AB6A93FEF}"/>
    <cellStyle name="SAPBEXchaText 2 4 2 5" xfId="34628" xr:uid="{CCCA7777-D42B-486A-AB71-3BC9631B89B6}"/>
    <cellStyle name="SAPBEXchaText 2 4 3" xfId="18193" xr:uid="{00000000-0005-0000-0000-000026440000}"/>
    <cellStyle name="SAPBEXchaText 2 5" xfId="18194" xr:uid="{00000000-0005-0000-0000-000027440000}"/>
    <cellStyle name="SAPBEXchaText 2 5 2" xfId="18195" xr:uid="{00000000-0005-0000-0000-000028440000}"/>
    <cellStyle name="SAPBEXchaText 2 5 2 2" xfId="20217" xr:uid="{00000000-0005-0000-0000-000028440000}"/>
    <cellStyle name="SAPBEXchaText 2 5 2 2 2" xfId="27635" xr:uid="{5AA811CB-1EB6-47D0-80F7-683F719E91E5}"/>
    <cellStyle name="SAPBEXchaText 2 5 2 2 2 2" xfId="42572" xr:uid="{ACB96873-E14E-4C67-90AB-5B5B7A6384AD}"/>
    <cellStyle name="SAPBEXchaText 2 5 2 2 3" xfId="35233" xr:uid="{5472D5A8-B650-40FB-AFC5-4EC0835C18CC}"/>
    <cellStyle name="SAPBEXchaText 2 5 2 3" xfId="27217" xr:uid="{DDE9075F-9D1F-4CF6-819D-2AAF18AC86C2}"/>
    <cellStyle name="SAPBEXchaText 2 5 2 3 2" xfId="42180" xr:uid="{49A47E7D-BD0A-4B45-B666-C45B9E34CC21}"/>
    <cellStyle name="SAPBEXchaText 2 5 2 4" xfId="34629" xr:uid="{54B3FC2E-6DBA-4235-A932-E41470A9D683}"/>
    <cellStyle name="SAPBEXchaText 2 6" xfId="18196" xr:uid="{00000000-0005-0000-0000-000029440000}"/>
    <cellStyle name="SAPBEXchaText 2 6 2" xfId="20218" xr:uid="{00000000-0005-0000-0000-000029440000}"/>
    <cellStyle name="SAPBEXchaText 2 6 2 2" xfId="27636" xr:uid="{92E91B38-2C18-42FF-BA66-6CC609EF522D}"/>
    <cellStyle name="SAPBEXchaText 2 6 2 2 2" xfId="42573" xr:uid="{21CEC1C3-00D3-47A9-9CEF-628873E11C30}"/>
    <cellStyle name="SAPBEXchaText 2 6 2 3" xfId="35234" xr:uid="{71F91A62-D729-434B-AB40-ABDF65D9D70B}"/>
    <cellStyle name="SAPBEXchaText 2 6 3" xfId="27218" xr:uid="{08FF3728-4678-434E-A3DA-5BD5203FF46F}"/>
    <cellStyle name="SAPBEXchaText 2 6 3 2" xfId="42181" xr:uid="{139D468C-31A8-475E-8BD1-DD05ED09AFD2}"/>
    <cellStyle name="SAPBEXchaText 2 6 4" xfId="34630" xr:uid="{9140C8A4-3207-41C5-9010-44F0EE0D1055}"/>
    <cellStyle name="SAPBEXchaText 2 7" xfId="18197" xr:uid="{00000000-0005-0000-0000-00002A440000}"/>
    <cellStyle name="SAPBEXchaText 2 8" xfId="18181" xr:uid="{00000000-0005-0000-0000-00001A440000}"/>
    <cellStyle name="SAPBEXchaText 2 9" xfId="20757" xr:uid="{2C3877AC-8D31-4128-8230-1AEAE7FBE257}"/>
    <cellStyle name="SAPBEXchaText 2 9 2" xfId="35750" xr:uid="{2D47377E-5C51-4D0D-89C4-B7825D6F3A24}"/>
    <cellStyle name="SAPBEXchaText 3" xfId="2897" xr:uid="{00000000-0005-0000-0000-00003B0A0000}"/>
    <cellStyle name="SAPBEXchaText 3 2" xfId="18199" xr:uid="{00000000-0005-0000-0000-00002C440000}"/>
    <cellStyle name="SAPBEXchaText 3 2 2" xfId="18200" xr:uid="{00000000-0005-0000-0000-00002D440000}"/>
    <cellStyle name="SAPBEXchaText 3 2 2 2" xfId="20219" xr:uid="{00000000-0005-0000-0000-00002D440000}"/>
    <cellStyle name="SAPBEXchaText 3 2 2 2 2" xfId="35235" xr:uid="{A6A0D2EE-0314-4C38-B4BB-2548FE6C99D3}"/>
    <cellStyle name="SAPBEXchaText 3 2 2 3" xfId="34631" xr:uid="{A1C1230F-D56F-4417-8989-95826B660309}"/>
    <cellStyle name="SAPBEXchaText 3 3" xfId="18201" xr:uid="{00000000-0005-0000-0000-00002E440000}"/>
    <cellStyle name="SAPBEXchaText 3 3 2" xfId="18202" xr:uid="{00000000-0005-0000-0000-00002F440000}"/>
    <cellStyle name="SAPBEXchaText 3 3 2 2" xfId="20221" xr:uid="{00000000-0005-0000-0000-00002F440000}"/>
    <cellStyle name="SAPBEXchaText 3 3 2 2 2" xfId="35237" xr:uid="{DFB57095-FCFE-4FDE-B75A-413F53F3A5D1}"/>
    <cellStyle name="SAPBEXchaText 3 3 2 3" xfId="34633" xr:uid="{DB4279C0-8E8F-487A-AA3A-209A77D784A7}"/>
    <cellStyle name="SAPBEXchaText 3 3 3" xfId="20220" xr:uid="{00000000-0005-0000-0000-00002E440000}"/>
    <cellStyle name="SAPBEXchaText 3 3 3 2" xfId="27637" xr:uid="{E4731C3A-D5D5-4298-8C01-65EFDFF6F55F}"/>
    <cellStyle name="SAPBEXchaText 3 3 3 2 2" xfId="42574" xr:uid="{2DCDD54C-51EC-4139-BE23-32797AD92011}"/>
    <cellStyle name="SAPBEXchaText 3 3 3 3" xfId="35236" xr:uid="{D99479EF-11F5-4F80-BE55-551EFC6A68E4}"/>
    <cellStyle name="SAPBEXchaText 3 3 4" xfId="27219" xr:uid="{9EAB732B-BE92-489C-9139-C45ECBE954F0}"/>
    <cellStyle name="SAPBEXchaText 3 3 4 2" xfId="42182" xr:uid="{11989C03-9D7B-489E-BD63-611B73D2D22C}"/>
    <cellStyle name="SAPBEXchaText 3 3 5" xfId="34632" xr:uid="{26C3836D-D812-4CE9-8A28-4CA6CAD1DD38}"/>
    <cellStyle name="SAPBEXchaText 3 4" xfId="18203" xr:uid="{00000000-0005-0000-0000-000030440000}"/>
    <cellStyle name="SAPBEXchaText 3 4 2" xfId="20222" xr:uid="{00000000-0005-0000-0000-000030440000}"/>
    <cellStyle name="SAPBEXchaText 3 4 2 2" xfId="35238" xr:uid="{5D59F1E7-8E5D-48A1-A9E4-D4902D47CEC3}"/>
    <cellStyle name="SAPBEXchaText 3 4 3" xfId="34634" xr:uid="{4FFFA7BF-0D88-41E8-9135-0C1DBD1FA879}"/>
    <cellStyle name="SAPBEXchaText 3 5" xfId="18204" xr:uid="{00000000-0005-0000-0000-000031440000}"/>
    <cellStyle name="SAPBEXchaText 3 6" xfId="18198" xr:uid="{00000000-0005-0000-0000-00002B440000}"/>
    <cellStyle name="SAPBEXchaText 3 7" xfId="20850" xr:uid="{2F373D72-2567-409A-A7AB-DD38C0C58975}"/>
    <cellStyle name="SAPBEXchaText 3 7 2" xfId="35826" xr:uid="{239E59C0-7ED4-43E8-B1F7-15B0E29A166B}"/>
    <cellStyle name="SAPBEXchaText 3 8" xfId="28222" xr:uid="{563B3F47-03B9-4B84-8BDE-EDFE7D6577B2}"/>
    <cellStyle name="SAPBEXchaText 4" xfId="18205" xr:uid="{00000000-0005-0000-0000-000032440000}"/>
    <cellStyle name="SAPBEXchaText 4 2" xfId="18206" xr:uid="{00000000-0005-0000-0000-000033440000}"/>
    <cellStyle name="SAPBEXchaText 4 2 2" xfId="20223" xr:uid="{00000000-0005-0000-0000-000033440000}"/>
    <cellStyle name="SAPBEXchaText 4 2 2 2" xfId="35239" xr:uid="{B46714A3-A0C6-4334-ACF0-106D4D630101}"/>
    <cellStyle name="SAPBEXchaText 4 2 3" xfId="34635" xr:uid="{C8BE3765-D778-4334-804D-60663F53E1CA}"/>
    <cellStyle name="SAPBEXchaText 5" xfId="18207" xr:uid="{00000000-0005-0000-0000-000034440000}"/>
    <cellStyle name="SAPBEXchaText 5 2" xfId="18208" xr:uid="{00000000-0005-0000-0000-000035440000}"/>
    <cellStyle name="SAPBEXchaText 5 2 2" xfId="20224" xr:uid="{00000000-0005-0000-0000-000035440000}"/>
    <cellStyle name="SAPBEXchaText 5 2 2 2" xfId="35240" xr:uid="{851CFC2B-C51E-48AE-86BE-1A48951D20F1}"/>
    <cellStyle name="SAPBEXchaText 5 2 3" xfId="34636" xr:uid="{4DCB840A-387D-490F-AE86-E8DAE84B1EBB}"/>
    <cellStyle name="SAPBEXchaText 6" xfId="18209" xr:uid="{00000000-0005-0000-0000-000036440000}"/>
    <cellStyle name="SAPBEXchaText 7" xfId="18180" xr:uid="{00000000-0005-0000-0000-000019440000}"/>
    <cellStyle name="SAPBEXchaText 8" xfId="20756" xr:uid="{D7271DEF-5E83-4A8C-98C2-2E3889BAD968}"/>
    <cellStyle name="SAPBEXchaText 8 2" xfId="35749" xr:uid="{A28D9366-612A-47C9-87B1-152EB94480C4}"/>
    <cellStyle name="SAPBEXchaText 9" xfId="28097" xr:uid="{4D3A3F88-0D70-4A34-AC81-8C81D79944FD}"/>
    <cellStyle name="SAPBEXchaText_Budget Consolidation by Balancing Acct v1" xfId="2660" xr:uid="{00000000-0005-0000-0000-00003C0A0000}"/>
    <cellStyle name="SAPBEXColoum_Header_SA" xfId="2661" xr:uid="{00000000-0005-0000-0000-00003D0A0000}"/>
    <cellStyle name="SAPBEXexcBad7" xfId="2662" xr:uid="{00000000-0005-0000-0000-00003E0A0000}"/>
    <cellStyle name="SAPBEXexcBad7 2" xfId="2663" xr:uid="{00000000-0005-0000-0000-00003F0A0000}"/>
    <cellStyle name="SAPBEXexcBad7 2 2" xfId="18212" xr:uid="{00000000-0005-0000-0000-00003B440000}"/>
    <cellStyle name="SAPBEXexcBad7 2 2 2" xfId="18213" xr:uid="{00000000-0005-0000-0000-00003C440000}"/>
    <cellStyle name="SAPBEXexcBad7 2 2 3" xfId="18214" xr:uid="{00000000-0005-0000-0000-00003D440000}"/>
    <cellStyle name="SAPBEXexcBad7 2 2 3 2" xfId="20225" xr:uid="{00000000-0005-0000-0000-00003D440000}"/>
    <cellStyle name="SAPBEXexcBad7 2 2 3 2 2" xfId="27638" xr:uid="{39ADE701-478B-4949-B511-CD344C519317}"/>
    <cellStyle name="SAPBEXexcBad7 2 2 3 2 2 2" xfId="42575" xr:uid="{B0230307-4CAC-4615-A1E5-A9E4C2F20951}"/>
    <cellStyle name="SAPBEXexcBad7 2 2 3 2 3" xfId="35241" xr:uid="{343D5500-BCEE-4E98-ACAD-411CE624ED8D}"/>
    <cellStyle name="SAPBEXexcBad7 2 2 3 3" xfId="27220" xr:uid="{D3D5508B-9BD1-4E8F-A03E-1859DC122E68}"/>
    <cellStyle name="SAPBEXexcBad7 2 2 3 3 2" xfId="42183" xr:uid="{BB4C25F8-C0FE-4A82-B00E-6338EE3E0089}"/>
    <cellStyle name="SAPBEXexcBad7 2 2 3 4" xfId="34637" xr:uid="{3D32CA90-D206-4606-AE9C-CF33ACE17F71}"/>
    <cellStyle name="SAPBEXexcBad7 2 2 4" xfId="18215" xr:uid="{00000000-0005-0000-0000-00003E440000}"/>
    <cellStyle name="SAPBEXexcBad7 2 3" xfId="18216" xr:uid="{00000000-0005-0000-0000-00003F440000}"/>
    <cellStyle name="SAPBEXexcBad7 2 3 2" xfId="18217" xr:uid="{00000000-0005-0000-0000-000040440000}"/>
    <cellStyle name="SAPBEXexcBad7 2 3 3" xfId="18218" xr:uid="{00000000-0005-0000-0000-000041440000}"/>
    <cellStyle name="SAPBEXexcBad7 2 3 3 2" xfId="20226" xr:uid="{00000000-0005-0000-0000-000041440000}"/>
    <cellStyle name="SAPBEXexcBad7 2 3 3 2 2" xfId="27639" xr:uid="{CBFCDBFB-BC5A-4052-A282-E47BBACD75D3}"/>
    <cellStyle name="SAPBEXexcBad7 2 3 3 2 2 2" xfId="42576" xr:uid="{450A6622-4A8C-4434-AF55-A2A8D38B2509}"/>
    <cellStyle name="SAPBEXexcBad7 2 3 3 2 3" xfId="35242" xr:uid="{F1E36016-893C-497D-99DF-AE203D005EA5}"/>
    <cellStyle name="SAPBEXexcBad7 2 3 3 3" xfId="27221" xr:uid="{DCFAFD84-5FB9-44C9-B31F-119ECDAB7A73}"/>
    <cellStyle name="SAPBEXexcBad7 2 3 3 3 2" xfId="42184" xr:uid="{BF334833-19CB-4C53-9D26-2219B8DE1513}"/>
    <cellStyle name="SAPBEXexcBad7 2 3 3 4" xfId="34638" xr:uid="{485C64E7-A18A-44A1-BADD-BBE4934644AA}"/>
    <cellStyle name="SAPBEXexcBad7 2 3 4" xfId="18219" xr:uid="{00000000-0005-0000-0000-000042440000}"/>
    <cellStyle name="SAPBEXexcBad7 2 4" xfId="18220" xr:uid="{00000000-0005-0000-0000-000043440000}"/>
    <cellStyle name="SAPBEXexcBad7 2 4 2" xfId="18221" xr:uid="{00000000-0005-0000-0000-000044440000}"/>
    <cellStyle name="SAPBEXexcBad7 2 4 2 2" xfId="20227" xr:uid="{00000000-0005-0000-0000-000044440000}"/>
    <cellStyle name="SAPBEXexcBad7 2 4 2 2 2" xfId="27640" xr:uid="{D2D0684D-C9B5-41B9-AB64-E869D533CE7B}"/>
    <cellStyle name="SAPBEXexcBad7 2 4 2 2 2 2" xfId="42577" xr:uid="{B57E47BA-807D-4B5D-BCFF-EBCEDFD98FCD}"/>
    <cellStyle name="SAPBEXexcBad7 2 4 2 2 3" xfId="35243" xr:uid="{2F90328C-81FD-49B4-A18A-A9D36C2034ED}"/>
    <cellStyle name="SAPBEXexcBad7 2 4 2 3" xfId="27222" xr:uid="{71BD69D7-2FEB-44EA-95C2-F5A2FE8E3FF3}"/>
    <cellStyle name="SAPBEXexcBad7 2 4 2 3 2" xfId="42185" xr:uid="{DA7CB0F3-A07E-4EF5-BDA2-AE64A793B7E4}"/>
    <cellStyle name="SAPBEXexcBad7 2 4 2 4" xfId="34639" xr:uid="{DDED3096-C100-4FF0-8676-B01A6B569B5D}"/>
    <cellStyle name="SAPBEXexcBad7 2 5" xfId="18222" xr:uid="{00000000-0005-0000-0000-000045440000}"/>
    <cellStyle name="SAPBEXexcBad7 2 5 2" xfId="20228" xr:uid="{00000000-0005-0000-0000-000045440000}"/>
    <cellStyle name="SAPBEXexcBad7 2 5 2 2" xfId="27641" xr:uid="{C9E462A2-B6AD-49AA-9134-0AD1303E6FB3}"/>
    <cellStyle name="SAPBEXexcBad7 2 5 2 2 2" xfId="42578" xr:uid="{6DEB96BA-5C30-437E-8384-C6A306AFA4B8}"/>
    <cellStyle name="SAPBEXexcBad7 2 5 2 3" xfId="35244" xr:uid="{F1C5012F-5148-4B04-9F7E-B354556F1898}"/>
    <cellStyle name="SAPBEXexcBad7 2 5 3" xfId="27223" xr:uid="{5451007A-3E01-4313-8DCA-98577DDFD22F}"/>
    <cellStyle name="SAPBEXexcBad7 2 5 3 2" xfId="42186" xr:uid="{7A754B69-F13D-4177-8DB7-6998C621A1B8}"/>
    <cellStyle name="SAPBEXexcBad7 2 5 4" xfId="34640" xr:uid="{EDAFC8D7-693E-4A79-B9BE-C452FB2E592E}"/>
    <cellStyle name="SAPBEXexcBad7 2 6" xfId="18223" xr:uid="{00000000-0005-0000-0000-000046440000}"/>
    <cellStyle name="SAPBEXexcBad7 2 7" xfId="18211" xr:uid="{00000000-0005-0000-0000-00003A440000}"/>
    <cellStyle name="SAPBEXexcBad7 2 8" xfId="20758" xr:uid="{1633C30A-C4E5-4B0F-9D33-98105F74CBFC}"/>
    <cellStyle name="SAPBEXexcBad7 2 8 2" xfId="35751" xr:uid="{AE159CAE-1287-4ECA-BF44-28F79DA29425}"/>
    <cellStyle name="SAPBEXexcBad7 2 9" xfId="28100" xr:uid="{AAA08BC4-7CEB-4F2F-AE0A-068CC826A3DA}"/>
    <cellStyle name="SAPBEXexcBad7 3" xfId="18224" xr:uid="{00000000-0005-0000-0000-000047440000}"/>
    <cellStyle name="SAPBEXexcBad7 3 2" xfId="18225" xr:uid="{00000000-0005-0000-0000-000048440000}"/>
    <cellStyle name="SAPBEXexcBad7 3 3" xfId="18226" xr:uid="{00000000-0005-0000-0000-000049440000}"/>
    <cellStyle name="SAPBEXexcBad7 3 3 2" xfId="20229" xr:uid="{00000000-0005-0000-0000-000049440000}"/>
    <cellStyle name="SAPBEXexcBad7 3 3 2 2" xfId="27642" xr:uid="{4487A702-44B7-49B8-A18A-92ABC194A730}"/>
    <cellStyle name="SAPBEXexcBad7 3 3 2 2 2" xfId="42579" xr:uid="{C55EBAD2-092A-4D62-9AC6-EDD66302D09C}"/>
    <cellStyle name="SAPBEXexcBad7 3 3 2 3" xfId="35245" xr:uid="{5C2B0A18-5161-48AF-8919-97DD25D4C397}"/>
    <cellStyle name="SAPBEXexcBad7 3 3 3" xfId="34641" xr:uid="{29C43CDC-DABA-452B-A54B-25DA2E976274}"/>
    <cellStyle name="SAPBEXexcBad7 3 4" xfId="18227" xr:uid="{00000000-0005-0000-0000-00004A440000}"/>
    <cellStyle name="SAPBEXexcBad7 3 4 2" xfId="20230" xr:uid="{00000000-0005-0000-0000-00004A440000}"/>
    <cellStyle name="SAPBEXexcBad7 3 4 2 2" xfId="35246" xr:uid="{7B4358D4-F092-4E77-9900-620EC4589B7B}"/>
    <cellStyle name="SAPBEXexcBad7 3 4 3" xfId="34642" xr:uid="{3C4B1108-6C2B-4CB9-91BB-DAFD3790502E}"/>
    <cellStyle name="SAPBEXexcBad7 3 5" xfId="18228" xr:uid="{00000000-0005-0000-0000-00004B440000}"/>
    <cellStyle name="SAPBEXexcBad7 4" xfId="18229" xr:uid="{00000000-0005-0000-0000-00004C440000}"/>
    <cellStyle name="SAPBEXexcBad7 4 2" xfId="18230" xr:uid="{00000000-0005-0000-0000-00004D440000}"/>
    <cellStyle name="SAPBEXexcBad7 4 2 2" xfId="20231" xr:uid="{00000000-0005-0000-0000-00004D440000}"/>
    <cellStyle name="SAPBEXexcBad7 4 2 2 2" xfId="35247" xr:uid="{CDEC2B2D-4791-4D21-97D6-F6B3B3BC033B}"/>
    <cellStyle name="SAPBEXexcBad7 4 2 3" xfId="34643" xr:uid="{6AE2286C-16D2-4B01-99E8-2464A615083A}"/>
    <cellStyle name="SAPBEXexcBad7 5" xfId="18231" xr:uid="{00000000-0005-0000-0000-00004E440000}"/>
    <cellStyle name="SAPBEXexcBad7 5 2" xfId="20232" xr:uid="{00000000-0005-0000-0000-00004E440000}"/>
    <cellStyle name="SAPBEXexcBad7 5 2 2" xfId="27643" xr:uid="{5A8DE987-D73B-459B-9A88-E545E5BA601C}"/>
    <cellStyle name="SAPBEXexcBad7 5 2 2 2" xfId="42580" xr:uid="{6F8CBEDE-B3B0-42A8-B06F-0CFC007B091D}"/>
    <cellStyle name="SAPBEXexcBad7 5 2 3" xfId="35248" xr:uid="{DF103A5E-7EF7-4BCA-8C57-3FF0ED43FFDF}"/>
    <cellStyle name="SAPBEXexcBad7 5 3" xfId="34644" xr:uid="{EFEF34A9-41C6-490A-9499-B31C370583E9}"/>
    <cellStyle name="SAPBEXexcBad7 6" xfId="18232" xr:uid="{00000000-0005-0000-0000-00004F440000}"/>
    <cellStyle name="SAPBEXexcBad7 7" xfId="18210" xr:uid="{00000000-0005-0000-0000-000039440000}"/>
    <cellStyle name="SAPBEXexcBad7 8" xfId="28099" xr:uid="{588B4F17-8745-4A7A-8029-8FB6F0716E6B}"/>
    <cellStyle name="SAPBEXexcBad8" xfId="2664" xr:uid="{00000000-0005-0000-0000-0000400A0000}"/>
    <cellStyle name="SAPBEXexcBad8 2" xfId="2665" xr:uid="{00000000-0005-0000-0000-0000410A0000}"/>
    <cellStyle name="SAPBEXexcBad8 2 2" xfId="18235" xr:uid="{00000000-0005-0000-0000-000052440000}"/>
    <cellStyle name="SAPBEXexcBad8 2 2 2" xfId="18236" xr:uid="{00000000-0005-0000-0000-000053440000}"/>
    <cellStyle name="SAPBEXexcBad8 2 2 3" xfId="18237" xr:uid="{00000000-0005-0000-0000-000054440000}"/>
    <cellStyle name="SAPBEXexcBad8 2 2 3 2" xfId="20233" xr:uid="{00000000-0005-0000-0000-000054440000}"/>
    <cellStyle name="SAPBEXexcBad8 2 2 3 2 2" xfId="27644" xr:uid="{256E70E0-F3AA-427C-9EBD-3A8576527EDC}"/>
    <cellStyle name="SAPBEXexcBad8 2 2 3 2 2 2" xfId="42581" xr:uid="{CEB55BF6-B69C-43DD-8132-5380A9B5BC7A}"/>
    <cellStyle name="SAPBEXexcBad8 2 2 3 2 3" xfId="35249" xr:uid="{7695E1F3-D998-492D-97BE-7899109F4EC8}"/>
    <cellStyle name="SAPBEXexcBad8 2 2 3 3" xfId="27224" xr:uid="{E955CCED-517A-47F1-9EF6-DAE25221101C}"/>
    <cellStyle name="SAPBEXexcBad8 2 2 3 3 2" xfId="42187" xr:uid="{0E2A4248-2526-4530-BE36-DB2A82EC5451}"/>
    <cellStyle name="SAPBEXexcBad8 2 2 3 4" xfId="34645" xr:uid="{06EC6C0B-9374-456D-AFF0-49C10933897B}"/>
    <cellStyle name="SAPBEXexcBad8 2 2 4" xfId="18238" xr:uid="{00000000-0005-0000-0000-000055440000}"/>
    <cellStyle name="SAPBEXexcBad8 2 3" xfId="18239" xr:uid="{00000000-0005-0000-0000-000056440000}"/>
    <cellStyle name="SAPBEXexcBad8 2 3 2" xfId="18240" xr:uid="{00000000-0005-0000-0000-000057440000}"/>
    <cellStyle name="SAPBEXexcBad8 2 3 3" xfId="18241" xr:uid="{00000000-0005-0000-0000-000058440000}"/>
    <cellStyle name="SAPBEXexcBad8 2 3 3 2" xfId="20234" xr:uid="{00000000-0005-0000-0000-000058440000}"/>
    <cellStyle name="SAPBEXexcBad8 2 3 3 2 2" xfId="27645" xr:uid="{56606B97-C658-4572-A59C-349F3A85E591}"/>
    <cellStyle name="SAPBEXexcBad8 2 3 3 2 2 2" xfId="42582" xr:uid="{93348B19-BA33-4A14-9AC3-B691418A2AC8}"/>
    <cellStyle name="SAPBEXexcBad8 2 3 3 2 3" xfId="35250" xr:uid="{039D144A-DD3D-4E8A-A927-22BF0AB3F058}"/>
    <cellStyle name="SAPBEXexcBad8 2 3 3 3" xfId="27225" xr:uid="{6BBC5E45-697A-4249-A272-CEFE25CCBBDE}"/>
    <cellStyle name="SAPBEXexcBad8 2 3 3 3 2" xfId="42188" xr:uid="{647DCFC0-8A10-4510-B5E0-EA784AF738FB}"/>
    <cellStyle name="SAPBEXexcBad8 2 3 3 4" xfId="34646" xr:uid="{7FD963BB-A0DA-4F7F-832F-6FE71D5083B9}"/>
    <cellStyle name="SAPBEXexcBad8 2 3 4" xfId="18242" xr:uid="{00000000-0005-0000-0000-000059440000}"/>
    <cellStyle name="SAPBEXexcBad8 2 4" xfId="18243" xr:uid="{00000000-0005-0000-0000-00005A440000}"/>
    <cellStyle name="SAPBEXexcBad8 2 4 2" xfId="18244" xr:uid="{00000000-0005-0000-0000-00005B440000}"/>
    <cellStyle name="SAPBEXexcBad8 2 4 2 2" xfId="20235" xr:uid="{00000000-0005-0000-0000-00005B440000}"/>
    <cellStyle name="SAPBEXexcBad8 2 4 2 2 2" xfId="27646" xr:uid="{FD8B7F60-5D52-4B28-BE1C-831E31AF30C4}"/>
    <cellStyle name="SAPBEXexcBad8 2 4 2 2 2 2" xfId="42583" xr:uid="{B94216BD-FEFF-4E5F-8861-B0A30DA0C433}"/>
    <cellStyle name="SAPBEXexcBad8 2 4 2 2 3" xfId="35251" xr:uid="{5426650D-379D-4205-8EE2-5E7F1367B0A0}"/>
    <cellStyle name="SAPBEXexcBad8 2 4 2 3" xfId="27226" xr:uid="{14D8D766-C9A7-4773-8DCA-0CB7A5BCA82A}"/>
    <cellStyle name="SAPBEXexcBad8 2 4 2 3 2" xfId="42189" xr:uid="{0221472E-7F63-469D-969A-AEA85BCC4388}"/>
    <cellStyle name="SAPBEXexcBad8 2 4 2 4" xfId="34647" xr:uid="{044AD045-285D-4151-ADBE-62E132823E4F}"/>
    <cellStyle name="SAPBEXexcBad8 2 5" xfId="18245" xr:uid="{00000000-0005-0000-0000-00005C440000}"/>
    <cellStyle name="SAPBEXexcBad8 2 5 2" xfId="20236" xr:uid="{00000000-0005-0000-0000-00005C440000}"/>
    <cellStyle name="SAPBEXexcBad8 2 5 2 2" xfId="27647" xr:uid="{49A7DF1C-0E90-463A-AFBC-47D4C8175DF5}"/>
    <cellStyle name="SAPBEXexcBad8 2 5 2 2 2" xfId="42584" xr:uid="{7790E0FF-D61A-40F9-8BCD-5BFF0F102E2D}"/>
    <cellStyle name="SAPBEXexcBad8 2 5 2 3" xfId="35252" xr:uid="{CB0F8088-BB03-4817-9CF5-D8290EBE658A}"/>
    <cellStyle name="SAPBEXexcBad8 2 5 3" xfId="27227" xr:uid="{F2961542-68C9-40E4-98CB-D830D1520010}"/>
    <cellStyle name="SAPBEXexcBad8 2 5 3 2" xfId="42190" xr:uid="{DFD0DEE0-A849-4874-9CAA-FCCA9D4290AF}"/>
    <cellStyle name="SAPBEXexcBad8 2 5 4" xfId="34648" xr:uid="{2ACE1917-2758-4B59-92CE-C17FE11C33FA}"/>
    <cellStyle name="SAPBEXexcBad8 2 6" xfId="18246" xr:uid="{00000000-0005-0000-0000-00005D440000}"/>
    <cellStyle name="SAPBEXexcBad8 2 7" xfId="18234" xr:uid="{00000000-0005-0000-0000-000051440000}"/>
    <cellStyle name="SAPBEXexcBad8 2 8" xfId="20759" xr:uid="{633462CA-4394-4944-BE2A-4A8928FEAFEE}"/>
    <cellStyle name="SAPBEXexcBad8 2 8 2" xfId="35752" xr:uid="{BBAE1F7E-F1C9-4B8A-8F45-77AB3549ABA5}"/>
    <cellStyle name="SAPBEXexcBad8 2 9" xfId="28102" xr:uid="{05A78BBE-4FDE-4100-9260-A3C9CB24BC63}"/>
    <cellStyle name="SAPBEXexcBad8 3" xfId="18247" xr:uid="{00000000-0005-0000-0000-00005E440000}"/>
    <cellStyle name="SAPBEXexcBad8 3 2" xfId="18248" xr:uid="{00000000-0005-0000-0000-00005F440000}"/>
    <cellStyle name="SAPBEXexcBad8 3 3" xfId="18249" xr:uid="{00000000-0005-0000-0000-000060440000}"/>
    <cellStyle name="SAPBEXexcBad8 3 3 2" xfId="20237" xr:uid="{00000000-0005-0000-0000-000060440000}"/>
    <cellStyle name="SAPBEXexcBad8 3 3 2 2" xfId="27648" xr:uid="{3FB859AB-A245-4902-85A9-DB8BE9D3E54D}"/>
    <cellStyle name="SAPBEXexcBad8 3 3 2 2 2" xfId="42585" xr:uid="{141288EA-5D8A-4CDE-9E40-B27420900E0B}"/>
    <cellStyle name="SAPBEXexcBad8 3 3 2 3" xfId="35253" xr:uid="{EA49D6B0-0A38-4480-B4A9-97A4EDB3F8F0}"/>
    <cellStyle name="SAPBEXexcBad8 3 3 3" xfId="34649" xr:uid="{57E24CAC-9454-495E-A5FF-8C6C69BB7C40}"/>
    <cellStyle name="SAPBEXexcBad8 3 4" xfId="18250" xr:uid="{00000000-0005-0000-0000-000061440000}"/>
    <cellStyle name="SAPBEXexcBad8 3 4 2" xfId="20238" xr:uid="{00000000-0005-0000-0000-000061440000}"/>
    <cellStyle name="SAPBEXexcBad8 3 4 2 2" xfId="35254" xr:uid="{717A7DAC-56B0-48B4-94AE-CB85251D1C98}"/>
    <cellStyle name="SAPBEXexcBad8 3 4 3" xfId="34650" xr:uid="{89051AB9-D2E3-4429-836B-CE6A31781BFD}"/>
    <cellStyle name="SAPBEXexcBad8 3 5" xfId="18251" xr:uid="{00000000-0005-0000-0000-000062440000}"/>
    <cellStyle name="SAPBEXexcBad8 4" xfId="18252" xr:uid="{00000000-0005-0000-0000-000063440000}"/>
    <cellStyle name="SAPBEXexcBad8 4 2" xfId="18253" xr:uid="{00000000-0005-0000-0000-000064440000}"/>
    <cellStyle name="SAPBEXexcBad8 4 2 2" xfId="20239" xr:uid="{00000000-0005-0000-0000-000064440000}"/>
    <cellStyle name="SAPBEXexcBad8 4 2 2 2" xfId="35255" xr:uid="{4F2EE015-1B6F-43F6-A5AC-696C7066FA1D}"/>
    <cellStyle name="SAPBEXexcBad8 4 2 3" xfId="34651" xr:uid="{4042A344-44DB-41A6-ADF0-BD67388FB1B8}"/>
    <cellStyle name="SAPBEXexcBad8 5" xfId="18254" xr:uid="{00000000-0005-0000-0000-000065440000}"/>
    <cellStyle name="SAPBEXexcBad8 5 2" xfId="20240" xr:uid="{00000000-0005-0000-0000-000065440000}"/>
    <cellStyle name="SAPBEXexcBad8 5 2 2" xfId="27649" xr:uid="{7F2461C1-C240-41EB-8547-57186D9AC0C4}"/>
    <cellStyle name="SAPBEXexcBad8 5 2 2 2" xfId="42586" xr:uid="{A5126532-DDEA-40B5-B22E-E7AC95AD745F}"/>
    <cellStyle name="SAPBEXexcBad8 5 2 3" xfId="35256" xr:uid="{9D15DD2E-7870-4BE1-865C-53BB9D193E02}"/>
    <cellStyle name="SAPBEXexcBad8 5 3" xfId="34652" xr:uid="{71D1C137-669D-44FA-A900-49FAC136EEC0}"/>
    <cellStyle name="SAPBEXexcBad8 6" xfId="18255" xr:uid="{00000000-0005-0000-0000-000066440000}"/>
    <cellStyle name="SAPBEXexcBad8 7" xfId="18233" xr:uid="{00000000-0005-0000-0000-000050440000}"/>
    <cellStyle name="SAPBEXexcBad8 8" xfId="28101" xr:uid="{A1621F5C-9A95-4B26-A633-B54ADBEEE1F5}"/>
    <cellStyle name="SAPBEXexcBad9" xfId="2666" xr:uid="{00000000-0005-0000-0000-0000420A0000}"/>
    <cellStyle name="SAPBEXexcBad9 2" xfId="2667" xr:uid="{00000000-0005-0000-0000-0000430A0000}"/>
    <cellStyle name="SAPBEXexcBad9 2 2" xfId="18258" xr:uid="{00000000-0005-0000-0000-000069440000}"/>
    <cellStyle name="SAPBEXexcBad9 2 2 2" xfId="18259" xr:uid="{00000000-0005-0000-0000-00006A440000}"/>
    <cellStyle name="SAPBEXexcBad9 2 2 3" xfId="18260" xr:uid="{00000000-0005-0000-0000-00006B440000}"/>
    <cellStyle name="SAPBEXexcBad9 2 2 3 2" xfId="20241" xr:uid="{00000000-0005-0000-0000-00006B440000}"/>
    <cellStyle name="SAPBEXexcBad9 2 2 3 2 2" xfId="27650" xr:uid="{57EEDF03-5D1E-44EB-A076-5EEC1D1ADA2C}"/>
    <cellStyle name="SAPBEXexcBad9 2 2 3 2 2 2" xfId="42587" xr:uid="{513A4C0E-DE9F-471A-8B82-6443A6AA1B84}"/>
    <cellStyle name="SAPBEXexcBad9 2 2 3 2 3" xfId="35257" xr:uid="{B93FF761-A01A-4ECA-B990-D54B7E733B17}"/>
    <cellStyle name="SAPBEXexcBad9 2 2 3 3" xfId="27228" xr:uid="{6932738F-D083-401C-9C16-BE59A34786FC}"/>
    <cellStyle name="SAPBEXexcBad9 2 2 3 3 2" xfId="42191" xr:uid="{6E9FF66A-18AC-4B30-80DF-24F363C2A5B5}"/>
    <cellStyle name="SAPBEXexcBad9 2 2 3 4" xfId="34653" xr:uid="{9469C270-7F28-40D3-B5D4-846CFD32220E}"/>
    <cellStyle name="SAPBEXexcBad9 2 2 4" xfId="18261" xr:uid="{00000000-0005-0000-0000-00006C440000}"/>
    <cellStyle name="SAPBEXexcBad9 2 3" xfId="18262" xr:uid="{00000000-0005-0000-0000-00006D440000}"/>
    <cellStyle name="SAPBEXexcBad9 2 3 2" xfId="18263" xr:uid="{00000000-0005-0000-0000-00006E440000}"/>
    <cellStyle name="SAPBEXexcBad9 2 3 3" xfId="18264" xr:uid="{00000000-0005-0000-0000-00006F440000}"/>
    <cellStyle name="SAPBEXexcBad9 2 3 3 2" xfId="20242" xr:uid="{00000000-0005-0000-0000-00006F440000}"/>
    <cellStyle name="SAPBEXexcBad9 2 3 3 2 2" xfId="27651" xr:uid="{61EA3077-3A9F-433D-89B4-81C921DC77B1}"/>
    <cellStyle name="SAPBEXexcBad9 2 3 3 2 2 2" xfId="42588" xr:uid="{CCA28271-73CB-46FC-B54E-0A89653CB969}"/>
    <cellStyle name="SAPBEXexcBad9 2 3 3 2 3" xfId="35258" xr:uid="{10993A32-EB06-46C8-932D-0DBA9341AB92}"/>
    <cellStyle name="SAPBEXexcBad9 2 3 3 3" xfId="27229" xr:uid="{095D8E61-3AFA-4026-85A5-8D32B13341EE}"/>
    <cellStyle name="SAPBEXexcBad9 2 3 3 3 2" xfId="42192" xr:uid="{94B46227-F340-4FD2-8CC5-3CDB29AD94F7}"/>
    <cellStyle name="SAPBEXexcBad9 2 3 3 4" xfId="34654" xr:uid="{4EDD15AF-A5D3-4A77-8DFF-05AA0E361A10}"/>
    <cellStyle name="SAPBEXexcBad9 2 3 4" xfId="18265" xr:uid="{00000000-0005-0000-0000-000070440000}"/>
    <cellStyle name="SAPBEXexcBad9 2 4" xfId="18266" xr:uid="{00000000-0005-0000-0000-000071440000}"/>
    <cellStyle name="SAPBEXexcBad9 2 4 2" xfId="18267" xr:uid="{00000000-0005-0000-0000-000072440000}"/>
    <cellStyle name="SAPBEXexcBad9 2 4 2 2" xfId="20243" xr:uid="{00000000-0005-0000-0000-000072440000}"/>
    <cellStyle name="SAPBEXexcBad9 2 4 2 2 2" xfId="27652" xr:uid="{3BA077A0-5A8C-40EB-857A-B827329D4F9A}"/>
    <cellStyle name="SAPBEXexcBad9 2 4 2 2 2 2" xfId="42589" xr:uid="{7C4F40B0-4629-4B3A-9D87-F5DE4CA037F5}"/>
    <cellStyle name="SAPBEXexcBad9 2 4 2 2 3" xfId="35259" xr:uid="{A56DFB6F-CD63-4C4F-B56D-006230DE896B}"/>
    <cellStyle name="SAPBEXexcBad9 2 4 2 3" xfId="27230" xr:uid="{329601A4-F5E9-45FA-AEE9-B3DDE7286146}"/>
    <cellStyle name="SAPBEXexcBad9 2 4 2 3 2" xfId="42193" xr:uid="{A054F83A-ECFB-4A82-AB27-1515548BFC00}"/>
    <cellStyle name="SAPBEXexcBad9 2 4 2 4" xfId="34655" xr:uid="{4F89A096-AF1B-484F-9B9C-1CEB6F5063EB}"/>
    <cellStyle name="SAPBEXexcBad9 2 5" xfId="18268" xr:uid="{00000000-0005-0000-0000-000073440000}"/>
    <cellStyle name="SAPBEXexcBad9 2 5 2" xfId="20244" xr:uid="{00000000-0005-0000-0000-000073440000}"/>
    <cellStyle name="SAPBEXexcBad9 2 5 2 2" xfId="27653" xr:uid="{AB589292-5D70-4182-AF60-77421D9BC495}"/>
    <cellStyle name="SAPBEXexcBad9 2 5 2 2 2" xfId="42590" xr:uid="{D14074D0-326E-4176-A35B-F9E5BFC6ABAD}"/>
    <cellStyle name="SAPBEXexcBad9 2 5 2 3" xfId="35260" xr:uid="{B7CA3DA5-E6C7-42CA-903C-6892C3D6A3DA}"/>
    <cellStyle name="SAPBEXexcBad9 2 5 3" xfId="27231" xr:uid="{F1D933EB-7563-4997-A0AC-B3B6152F95A3}"/>
    <cellStyle name="SAPBEXexcBad9 2 5 3 2" xfId="42194" xr:uid="{B3BF41C9-F570-4B74-BB62-3E64ED0CE04E}"/>
    <cellStyle name="SAPBEXexcBad9 2 5 4" xfId="34656" xr:uid="{F85DBF63-FB55-4E6C-875C-1BAE20784733}"/>
    <cellStyle name="SAPBEXexcBad9 2 6" xfId="18269" xr:uid="{00000000-0005-0000-0000-000074440000}"/>
    <cellStyle name="SAPBEXexcBad9 2 7" xfId="18257" xr:uid="{00000000-0005-0000-0000-000068440000}"/>
    <cellStyle name="SAPBEXexcBad9 2 8" xfId="20760" xr:uid="{36AA32C7-C81C-46E6-9458-041A69E84949}"/>
    <cellStyle name="SAPBEXexcBad9 2 8 2" xfId="35753" xr:uid="{DF5F7269-998F-4B91-A694-95F2F7139899}"/>
    <cellStyle name="SAPBEXexcBad9 2 9" xfId="28104" xr:uid="{716ECFEC-0406-4B68-9D8E-85FC59E4A0E9}"/>
    <cellStyle name="SAPBEXexcBad9 3" xfId="18270" xr:uid="{00000000-0005-0000-0000-000075440000}"/>
    <cellStyle name="SAPBEXexcBad9 3 2" xfId="18271" xr:uid="{00000000-0005-0000-0000-000076440000}"/>
    <cellStyle name="SAPBEXexcBad9 3 3" xfId="18272" xr:uid="{00000000-0005-0000-0000-000077440000}"/>
    <cellStyle name="SAPBEXexcBad9 3 3 2" xfId="20245" xr:uid="{00000000-0005-0000-0000-000077440000}"/>
    <cellStyle name="SAPBEXexcBad9 3 3 2 2" xfId="27654" xr:uid="{04F832D6-1762-4645-9DD9-7CD242D8171C}"/>
    <cellStyle name="SAPBEXexcBad9 3 3 2 2 2" xfId="42591" xr:uid="{FC51D697-1564-4E1E-B97A-49826A31FD31}"/>
    <cellStyle name="SAPBEXexcBad9 3 3 2 3" xfId="35261" xr:uid="{BCDF2DB5-E5D5-4F3B-A447-F24A0F9DB9B3}"/>
    <cellStyle name="SAPBEXexcBad9 3 3 3" xfId="34657" xr:uid="{25171F48-A3B6-49C8-86E2-BED610687328}"/>
    <cellStyle name="SAPBEXexcBad9 3 4" xfId="18273" xr:uid="{00000000-0005-0000-0000-000078440000}"/>
    <cellStyle name="SAPBEXexcBad9 3 4 2" xfId="20246" xr:uid="{00000000-0005-0000-0000-000078440000}"/>
    <cellStyle name="SAPBEXexcBad9 3 4 2 2" xfId="35262" xr:uid="{1FEBC5D0-C233-4A30-A4BE-D25770031CA9}"/>
    <cellStyle name="SAPBEXexcBad9 3 4 3" xfId="34658" xr:uid="{DE363AC8-3BF2-45BB-A290-F62BF46130FE}"/>
    <cellStyle name="SAPBEXexcBad9 3 5" xfId="18274" xr:uid="{00000000-0005-0000-0000-000079440000}"/>
    <cellStyle name="SAPBEXexcBad9 4" xfId="18275" xr:uid="{00000000-0005-0000-0000-00007A440000}"/>
    <cellStyle name="SAPBEXexcBad9 4 2" xfId="18276" xr:uid="{00000000-0005-0000-0000-00007B440000}"/>
    <cellStyle name="SAPBEXexcBad9 4 2 2" xfId="20247" xr:uid="{00000000-0005-0000-0000-00007B440000}"/>
    <cellStyle name="SAPBEXexcBad9 4 2 2 2" xfId="35263" xr:uid="{86EAC02A-F6D8-49CD-BEDC-9D1A54546C47}"/>
    <cellStyle name="SAPBEXexcBad9 4 2 3" xfId="34659" xr:uid="{45B64820-B1E1-4C64-B879-B0FCCFDF24B8}"/>
    <cellStyle name="SAPBEXexcBad9 5" xfId="18277" xr:uid="{00000000-0005-0000-0000-00007C440000}"/>
    <cellStyle name="SAPBEXexcBad9 5 2" xfId="20248" xr:uid="{00000000-0005-0000-0000-00007C440000}"/>
    <cellStyle name="SAPBEXexcBad9 5 2 2" xfId="27655" xr:uid="{CB9C1937-89BE-4932-BC4F-7CE08C1472D9}"/>
    <cellStyle name="SAPBEXexcBad9 5 2 2 2" xfId="42592" xr:uid="{43153D45-8A20-4746-B8D5-0B29C0B715F4}"/>
    <cellStyle name="SAPBEXexcBad9 5 2 3" xfId="35264" xr:uid="{C6477AF8-8DF6-4A55-A403-CD811FB37532}"/>
    <cellStyle name="SAPBEXexcBad9 5 3" xfId="34660" xr:uid="{D9048DAE-9AC1-4311-8C27-80016426619A}"/>
    <cellStyle name="SAPBEXexcBad9 6" xfId="18278" xr:uid="{00000000-0005-0000-0000-00007D440000}"/>
    <cellStyle name="SAPBEXexcBad9 7" xfId="18256" xr:uid="{00000000-0005-0000-0000-000067440000}"/>
    <cellStyle name="SAPBEXexcBad9 8" xfId="28103" xr:uid="{431264FF-6791-479A-9A92-203D3B64149E}"/>
    <cellStyle name="SAPBEXexcCritical4" xfId="2668" xr:uid="{00000000-0005-0000-0000-0000440A0000}"/>
    <cellStyle name="SAPBEXexcCritical4 2" xfId="2669" xr:uid="{00000000-0005-0000-0000-0000450A0000}"/>
    <cellStyle name="SAPBEXexcCritical4 2 2" xfId="18281" xr:uid="{00000000-0005-0000-0000-000080440000}"/>
    <cellStyle name="SAPBEXexcCritical4 2 2 2" xfId="18282" xr:uid="{00000000-0005-0000-0000-000081440000}"/>
    <cellStyle name="SAPBEXexcCritical4 2 2 3" xfId="18283" xr:uid="{00000000-0005-0000-0000-000082440000}"/>
    <cellStyle name="SAPBEXexcCritical4 2 2 3 2" xfId="20249" xr:uid="{00000000-0005-0000-0000-000082440000}"/>
    <cellStyle name="SAPBEXexcCritical4 2 2 3 2 2" xfId="27656" xr:uid="{902A4627-FD0C-456C-AA9A-1120F5EFAD35}"/>
    <cellStyle name="SAPBEXexcCritical4 2 2 3 2 2 2" xfId="42593" xr:uid="{C4F39B88-63B6-4DB3-9529-EE02E81F5BAA}"/>
    <cellStyle name="SAPBEXexcCritical4 2 2 3 2 3" xfId="35265" xr:uid="{2FC72FB6-97D8-4698-9F2E-C060823F6A43}"/>
    <cellStyle name="SAPBEXexcCritical4 2 2 3 3" xfId="27232" xr:uid="{E3BD7389-A0BA-45D8-8B84-2852F98FD9D7}"/>
    <cellStyle name="SAPBEXexcCritical4 2 2 3 3 2" xfId="42195" xr:uid="{B24DFBE9-4D7C-4197-B4CD-41095E380F48}"/>
    <cellStyle name="SAPBEXexcCritical4 2 2 3 4" xfId="34661" xr:uid="{E2803E02-238A-42AD-BAB2-109D58D5B3C2}"/>
    <cellStyle name="SAPBEXexcCritical4 2 2 4" xfId="18284" xr:uid="{00000000-0005-0000-0000-000083440000}"/>
    <cellStyle name="SAPBEXexcCritical4 2 3" xfId="18285" xr:uid="{00000000-0005-0000-0000-000084440000}"/>
    <cellStyle name="SAPBEXexcCritical4 2 3 2" xfId="18286" xr:uid="{00000000-0005-0000-0000-000085440000}"/>
    <cellStyle name="SAPBEXexcCritical4 2 3 3" xfId="18287" xr:uid="{00000000-0005-0000-0000-000086440000}"/>
    <cellStyle name="SAPBEXexcCritical4 2 3 3 2" xfId="20250" xr:uid="{00000000-0005-0000-0000-000086440000}"/>
    <cellStyle name="SAPBEXexcCritical4 2 3 3 2 2" xfId="27657" xr:uid="{B81A0C4C-527B-4BB0-805E-4B64CFD3E85E}"/>
    <cellStyle name="SAPBEXexcCritical4 2 3 3 2 2 2" xfId="42594" xr:uid="{342A9514-A5D0-43B3-B3BC-5B7127F85542}"/>
    <cellStyle name="SAPBEXexcCritical4 2 3 3 2 3" xfId="35266" xr:uid="{AC2CC32A-3647-4A44-BC70-8CB5A6CB0A8B}"/>
    <cellStyle name="SAPBEXexcCritical4 2 3 3 3" xfId="27233" xr:uid="{32753A41-F423-4FDA-B096-CEC9562556BE}"/>
    <cellStyle name="SAPBEXexcCritical4 2 3 3 3 2" xfId="42196" xr:uid="{76682E06-1E5D-49A2-901A-B1B4404DCD9C}"/>
    <cellStyle name="SAPBEXexcCritical4 2 3 3 4" xfId="34662" xr:uid="{4F8CF0B9-2372-4846-B4C7-8BA5C3B54615}"/>
    <cellStyle name="SAPBEXexcCritical4 2 3 4" xfId="18288" xr:uid="{00000000-0005-0000-0000-000087440000}"/>
    <cellStyle name="SAPBEXexcCritical4 2 4" xfId="18289" xr:uid="{00000000-0005-0000-0000-000088440000}"/>
    <cellStyle name="SAPBEXexcCritical4 2 4 2" xfId="18290" xr:uid="{00000000-0005-0000-0000-000089440000}"/>
    <cellStyle name="SAPBEXexcCritical4 2 4 2 2" xfId="20251" xr:uid="{00000000-0005-0000-0000-000089440000}"/>
    <cellStyle name="SAPBEXexcCritical4 2 4 2 2 2" xfId="27658" xr:uid="{4FD8F203-1064-40A8-A974-F3BA5C15F673}"/>
    <cellStyle name="SAPBEXexcCritical4 2 4 2 2 2 2" xfId="42595" xr:uid="{EE50B6C0-D171-42B0-8522-20CFE63BC4B6}"/>
    <cellStyle name="SAPBEXexcCritical4 2 4 2 2 3" xfId="35267" xr:uid="{1840932B-0318-4F0A-B128-4D099E8895AE}"/>
    <cellStyle name="SAPBEXexcCritical4 2 4 2 3" xfId="27234" xr:uid="{C1E2B8BD-990E-4368-9A4D-1586CBE9101F}"/>
    <cellStyle name="SAPBEXexcCritical4 2 4 2 3 2" xfId="42197" xr:uid="{00E3E0DA-A37A-4EA9-A33D-2DA756B568E3}"/>
    <cellStyle name="SAPBEXexcCritical4 2 4 2 4" xfId="34663" xr:uid="{778851B7-9AD2-4D53-B0EF-CA46AFF28D05}"/>
    <cellStyle name="SAPBEXexcCritical4 2 5" xfId="18291" xr:uid="{00000000-0005-0000-0000-00008A440000}"/>
    <cellStyle name="SAPBEXexcCritical4 2 5 2" xfId="20252" xr:uid="{00000000-0005-0000-0000-00008A440000}"/>
    <cellStyle name="SAPBEXexcCritical4 2 5 2 2" xfId="27659" xr:uid="{BE1D16DE-77FD-4CA6-9D2C-26A92EE98BCD}"/>
    <cellStyle name="SAPBEXexcCritical4 2 5 2 2 2" xfId="42596" xr:uid="{78E93E05-406B-4B9D-A2A1-E93089D63474}"/>
    <cellStyle name="SAPBEXexcCritical4 2 5 2 3" xfId="35268" xr:uid="{D1DF1131-1AD9-4FF5-9915-5815C3D8556A}"/>
    <cellStyle name="SAPBEXexcCritical4 2 5 3" xfId="27235" xr:uid="{2285A548-3426-4919-B898-F23D496F4895}"/>
    <cellStyle name="SAPBEXexcCritical4 2 5 3 2" xfId="42198" xr:uid="{553E50AD-05DB-4BF5-A777-8887434625C6}"/>
    <cellStyle name="SAPBEXexcCritical4 2 5 4" xfId="34664" xr:uid="{5E362356-60C5-4B10-9B78-3EC56CD2C15C}"/>
    <cellStyle name="SAPBEXexcCritical4 2 6" xfId="18292" xr:uid="{00000000-0005-0000-0000-00008B440000}"/>
    <cellStyle name="SAPBEXexcCritical4 2 7" xfId="18280" xr:uid="{00000000-0005-0000-0000-00007F440000}"/>
    <cellStyle name="SAPBEXexcCritical4 2 8" xfId="20761" xr:uid="{91AC9530-CFF2-4F3E-9652-227BF42FBA54}"/>
    <cellStyle name="SAPBEXexcCritical4 2 8 2" xfId="35754" xr:uid="{B1138477-5395-4EFB-9A6D-13D75495CA5F}"/>
    <cellStyle name="SAPBEXexcCritical4 2 9" xfId="28106" xr:uid="{B172102F-ADDD-4593-B2DF-A50AD215F647}"/>
    <cellStyle name="SAPBEXexcCritical4 3" xfId="18293" xr:uid="{00000000-0005-0000-0000-00008C440000}"/>
    <cellStyle name="SAPBEXexcCritical4 3 2" xfId="18294" xr:uid="{00000000-0005-0000-0000-00008D440000}"/>
    <cellStyle name="SAPBEXexcCritical4 3 3" xfId="18295" xr:uid="{00000000-0005-0000-0000-00008E440000}"/>
    <cellStyle name="SAPBEXexcCritical4 3 3 2" xfId="20253" xr:uid="{00000000-0005-0000-0000-00008E440000}"/>
    <cellStyle name="SAPBEXexcCritical4 3 3 2 2" xfId="27660" xr:uid="{12C39429-B1A1-4EC9-A516-0386D4D5CE35}"/>
    <cellStyle name="SAPBEXexcCritical4 3 3 2 2 2" xfId="42597" xr:uid="{3E3141C3-F6FE-431F-A159-AC46D2318FFF}"/>
    <cellStyle name="SAPBEXexcCritical4 3 3 2 3" xfId="35269" xr:uid="{9DAD5791-E774-40B7-A89A-4B388CBD3F4D}"/>
    <cellStyle name="SAPBEXexcCritical4 3 3 3" xfId="34665" xr:uid="{ED086D8B-13F9-4E8E-9455-00C518EC4271}"/>
    <cellStyle name="SAPBEXexcCritical4 3 4" xfId="18296" xr:uid="{00000000-0005-0000-0000-00008F440000}"/>
    <cellStyle name="SAPBEXexcCritical4 3 4 2" xfId="20254" xr:uid="{00000000-0005-0000-0000-00008F440000}"/>
    <cellStyle name="SAPBEXexcCritical4 3 4 2 2" xfId="35270" xr:uid="{9DFFB7C2-BA7F-4DBE-B536-BE2BB8B20CAF}"/>
    <cellStyle name="SAPBEXexcCritical4 3 4 3" xfId="34666" xr:uid="{3B0D4000-C341-4B5B-A295-2FE41143B46A}"/>
    <cellStyle name="SAPBEXexcCritical4 3 5" xfId="18297" xr:uid="{00000000-0005-0000-0000-000090440000}"/>
    <cellStyle name="SAPBEXexcCritical4 4" xfId="18298" xr:uid="{00000000-0005-0000-0000-000091440000}"/>
    <cellStyle name="SAPBEXexcCritical4 4 2" xfId="18299" xr:uid="{00000000-0005-0000-0000-000092440000}"/>
    <cellStyle name="SAPBEXexcCritical4 4 2 2" xfId="20255" xr:uid="{00000000-0005-0000-0000-000092440000}"/>
    <cellStyle name="SAPBEXexcCritical4 4 2 2 2" xfId="35271" xr:uid="{DAFD2C85-1D4E-401C-88BD-2AB43FFA0DEE}"/>
    <cellStyle name="SAPBEXexcCritical4 4 2 3" xfId="34667" xr:uid="{D0BCCFF7-1D74-49F4-B610-5744265623D6}"/>
    <cellStyle name="SAPBEXexcCritical4 5" xfId="18300" xr:uid="{00000000-0005-0000-0000-000093440000}"/>
    <cellStyle name="SAPBEXexcCritical4 5 2" xfId="20256" xr:uid="{00000000-0005-0000-0000-000093440000}"/>
    <cellStyle name="SAPBEXexcCritical4 5 2 2" xfId="27661" xr:uid="{4F29B4CB-111D-4A35-9A7D-262D3B1FD1B9}"/>
    <cellStyle name="SAPBEXexcCritical4 5 2 2 2" xfId="42598" xr:uid="{68DE9D5C-E45B-4138-B626-102C6204B286}"/>
    <cellStyle name="SAPBEXexcCritical4 5 2 3" xfId="35272" xr:uid="{F343ED81-4092-4F74-B809-F954593937B6}"/>
    <cellStyle name="SAPBEXexcCritical4 5 3" xfId="34668" xr:uid="{DF521A22-BCD0-4612-BB10-AD9A835BE0C5}"/>
    <cellStyle name="SAPBEXexcCritical4 6" xfId="18301" xr:uid="{00000000-0005-0000-0000-000094440000}"/>
    <cellStyle name="SAPBEXexcCritical4 7" xfId="18279" xr:uid="{00000000-0005-0000-0000-00007E440000}"/>
    <cellStyle name="SAPBEXexcCritical4 8" xfId="28105" xr:uid="{63AE14F1-039A-4C84-A976-780BE2E4A71B}"/>
    <cellStyle name="SAPBEXexcCritical5" xfId="2670" xr:uid="{00000000-0005-0000-0000-0000460A0000}"/>
    <cellStyle name="SAPBEXexcCritical5 2" xfId="2671" xr:uid="{00000000-0005-0000-0000-0000470A0000}"/>
    <cellStyle name="SAPBEXexcCritical5 2 2" xfId="18304" xr:uid="{00000000-0005-0000-0000-000097440000}"/>
    <cellStyle name="SAPBEXexcCritical5 2 2 2" xfId="18305" xr:uid="{00000000-0005-0000-0000-000098440000}"/>
    <cellStyle name="SAPBEXexcCritical5 2 2 3" xfId="18306" xr:uid="{00000000-0005-0000-0000-000099440000}"/>
    <cellStyle name="SAPBEXexcCritical5 2 2 3 2" xfId="20257" xr:uid="{00000000-0005-0000-0000-000099440000}"/>
    <cellStyle name="SAPBEXexcCritical5 2 2 3 2 2" xfId="27662" xr:uid="{40926DFB-B1A0-448C-B2A3-E1CD11F7769E}"/>
    <cellStyle name="SAPBEXexcCritical5 2 2 3 2 2 2" xfId="42599" xr:uid="{098E2FE9-7206-418A-9903-360F34A5F0D3}"/>
    <cellStyle name="SAPBEXexcCritical5 2 2 3 2 3" xfId="35273" xr:uid="{7EA1228C-595F-4FCB-B416-712D51FD86AD}"/>
    <cellStyle name="SAPBEXexcCritical5 2 2 3 3" xfId="27236" xr:uid="{61352752-6DB9-4A0E-AB0E-CBAFB4AD3F05}"/>
    <cellStyle name="SAPBEXexcCritical5 2 2 3 3 2" xfId="42199" xr:uid="{B96F35D8-12D4-4245-901C-2FF2CBEC2FA0}"/>
    <cellStyle name="SAPBEXexcCritical5 2 2 3 4" xfId="34669" xr:uid="{82F487DC-B127-4335-99CD-128E80B4839B}"/>
    <cellStyle name="SAPBEXexcCritical5 2 2 4" xfId="18307" xr:uid="{00000000-0005-0000-0000-00009A440000}"/>
    <cellStyle name="SAPBEXexcCritical5 2 3" xfId="18308" xr:uid="{00000000-0005-0000-0000-00009B440000}"/>
    <cellStyle name="SAPBEXexcCritical5 2 3 2" xfId="18309" xr:uid="{00000000-0005-0000-0000-00009C440000}"/>
    <cellStyle name="SAPBEXexcCritical5 2 3 3" xfId="18310" xr:uid="{00000000-0005-0000-0000-00009D440000}"/>
    <cellStyle name="SAPBEXexcCritical5 2 3 3 2" xfId="20258" xr:uid="{00000000-0005-0000-0000-00009D440000}"/>
    <cellStyle name="SAPBEXexcCritical5 2 3 3 2 2" xfId="27663" xr:uid="{8575E4BE-EC60-4B0E-B33B-A97FFF27F447}"/>
    <cellStyle name="SAPBEXexcCritical5 2 3 3 2 2 2" xfId="42600" xr:uid="{D8523A4F-C017-4333-98D9-D99955D48BA7}"/>
    <cellStyle name="SAPBEXexcCritical5 2 3 3 2 3" xfId="35274" xr:uid="{9EA29A54-2FC7-4C74-AAD0-C3B9DE7AD757}"/>
    <cellStyle name="SAPBEXexcCritical5 2 3 3 3" xfId="27237" xr:uid="{CC9BC8CD-C0FC-48B5-97DB-53B963E34B26}"/>
    <cellStyle name="SAPBEXexcCritical5 2 3 3 3 2" xfId="42200" xr:uid="{D0A4258A-01E3-463E-9D69-3C4CF81DAA03}"/>
    <cellStyle name="SAPBEXexcCritical5 2 3 3 4" xfId="34670" xr:uid="{19251E8F-8507-48D1-B3C3-DA6BD40B73A5}"/>
    <cellStyle name="SAPBEXexcCritical5 2 3 4" xfId="18311" xr:uid="{00000000-0005-0000-0000-00009E440000}"/>
    <cellStyle name="SAPBEXexcCritical5 2 4" xfId="18312" xr:uid="{00000000-0005-0000-0000-00009F440000}"/>
    <cellStyle name="SAPBEXexcCritical5 2 4 2" xfId="18313" xr:uid="{00000000-0005-0000-0000-0000A0440000}"/>
    <cellStyle name="SAPBEXexcCritical5 2 4 2 2" xfId="20259" xr:uid="{00000000-0005-0000-0000-0000A0440000}"/>
    <cellStyle name="SAPBEXexcCritical5 2 4 2 2 2" xfId="27664" xr:uid="{49E61073-95D1-4B28-9C9A-05461E0F5E9C}"/>
    <cellStyle name="SAPBEXexcCritical5 2 4 2 2 2 2" xfId="42601" xr:uid="{58A16663-711A-4452-B128-646FF685F79B}"/>
    <cellStyle name="SAPBEXexcCritical5 2 4 2 2 3" xfId="35275" xr:uid="{24071CD8-8BAF-4C80-9F68-D1D9442255EA}"/>
    <cellStyle name="SAPBEXexcCritical5 2 4 2 3" xfId="27238" xr:uid="{D435190C-5E36-4BAD-B410-5E3F7F3E1F5F}"/>
    <cellStyle name="SAPBEXexcCritical5 2 4 2 3 2" xfId="42201" xr:uid="{D003974A-4EC1-4F84-9ED8-CEAAB162E99B}"/>
    <cellStyle name="SAPBEXexcCritical5 2 4 2 4" xfId="34671" xr:uid="{F88E8568-3C3D-43FC-AF61-981F6323E419}"/>
    <cellStyle name="SAPBEXexcCritical5 2 5" xfId="18314" xr:uid="{00000000-0005-0000-0000-0000A1440000}"/>
    <cellStyle name="SAPBEXexcCritical5 2 5 2" xfId="20260" xr:uid="{00000000-0005-0000-0000-0000A1440000}"/>
    <cellStyle name="SAPBEXexcCritical5 2 5 2 2" xfId="27665" xr:uid="{43A86360-52CA-4547-8AB9-FACF90898272}"/>
    <cellStyle name="SAPBEXexcCritical5 2 5 2 2 2" xfId="42602" xr:uid="{5BAE5A55-A27E-4FD6-85FC-4A48D55A07F7}"/>
    <cellStyle name="SAPBEXexcCritical5 2 5 2 3" xfId="35276" xr:uid="{ACDE6E35-5483-4428-A483-4A836BE5C265}"/>
    <cellStyle name="SAPBEXexcCritical5 2 5 3" xfId="27239" xr:uid="{61D86200-20A7-4EF3-A7A0-1DFD398F768F}"/>
    <cellStyle name="SAPBEXexcCritical5 2 5 3 2" xfId="42202" xr:uid="{1C58299E-B72F-424D-B7D3-4D3F46BCDC90}"/>
    <cellStyle name="SAPBEXexcCritical5 2 5 4" xfId="34672" xr:uid="{FDDDDC65-F9FC-4268-BC30-E503851C0B34}"/>
    <cellStyle name="SAPBEXexcCritical5 2 6" xfId="18315" xr:uid="{00000000-0005-0000-0000-0000A2440000}"/>
    <cellStyle name="SAPBEXexcCritical5 2 7" xfId="18303" xr:uid="{00000000-0005-0000-0000-000096440000}"/>
    <cellStyle name="SAPBEXexcCritical5 2 8" xfId="20762" xr:uid="{8EDC4ECE-1B13-4B46-ADA4-2F07BEA4A0F9}"/>
    <cellStyle name="SAPBEXexcCritical5 2 8 2" xfId="35755" xr:uid="{5926C15B-CBF3-41E0-9102-08CE4C7A58D2}"/>
    <cellStyle name="SAPBEXexcCritical5 2 9" xfId="28108" xr:uid="{01A1ADEB-3206-4321-8C2B-15E01E6A9447}"/>
    <cellStyle name="SAPBEXexcCritical5 3" xfId="18316" xr:uid="{00000000-0005-0000-0000-0000A3440000}"/>
    <cellStyle name="SAPBEXexcCritical5 3 2" xfId="18317" xr:uid="{00000000-0005-0000-0000-0000A4440000}"/>
    <cellStyle name="SAPBEXexcCritical5 3 3" xfId="18318" xr:uid="{00000000-0005-0000-0000-0000A5440000}"/>
    <cellStyle name="SAPBEXexcCritical5 3 3 2" xfId="20261" xr:uid="{00000000-0005-0000-0000-0000A5440000}"/>
    <cellStyle name="SAPBEXexcCritical5 3 3 2 2" xfId="27666" xr:uid="{98327639-5EFC-444D-8537-86B2EFB7222E}"/>
    <cellStyle name="SAPBEXexcCritical5 3 3 2 2 2" xfId="42603" xr:uid="{F4514820-EE41-4049-8829-FC847BCFD3D8}"/>
    <cellStyle name="SAPBEXexcCritical5 3 3 2 3" xfId="35277" xr:uid="{BCA144A1-B5EF-42BA-9DBF-66C6C7ED9BE3}"/>
    <cellStyle name="SAPBEXexcCritical5 3 3 3" xfId="34673" xr:uid="{FBB0A207-9A7E-4CA5-B0C7-E5FC18F99F59}"/>
    <cellStyle name="SAPBEXexcCritical5 3 4" xfId="18319" xr:uid="{00000000-0005-0000-0000-0000A6440000}"/>
    <cellStyle name="SAPBEXexcCritical5 3 4 2" xfId="20262" xr:uid="{00000000-0005-0000-0000-0000A6440000}"/>
    <cellStyle name="SAPBEXexcCritical5 3 4 2 2" xfId="35278" xr:uid="{5AA9054F-11B1-475C-AE98-E5EF05FC9ECD}"/>
    <cellStyle name="SAPBEXexcCritical5 3 4 3" xfId="34674" xr:uid="{04168848-54DF-42D4-A6D1-767E22B41583}"/>
    <cellStyle name="SAPBEXexcCritical5 3 5" xfId="18320" xr:uid="{00000000-0005-0000-0000-0000A7440000}"/>
    <cellStyle name="SAPBEXexcCritical5 4" xfId="18321" xr:uid="{00000000-0005-0000-0000-0000A8440000}"/>
    <cellStyle name="SAPBEXexcCritical5 4 2" xfId="18322" xr:uid="{00000000-0005-0000-0000-0000A9440000}"/>
    <cellStyle name="SAPBEXexcCritical5 4 2 2" xfId="20263" xr:uid="{00000000-0005-0000-0000-0000A9440000}"/>
    <cellStyle name="SAPBEXexcCritical5 4 2 2 2" xfId="35279" xr:uid="{79B6C1DA-CFD5-4015-BA66-A1AD79C7CDFE}"/>
    <cellStyle name="SAPBEXexcCritical5 4 2 3" xfId="34675" xr:uid="{F4F2BE3C-9267-4F60-B904-4F49CBC95304}"/>
    <cellStyle name="SAPBEXexcCritical5 5" xfId="18323" xr:uid="{00000000-0005-0000-0000-0000AA440000}"/>
    <cellStyle name="SAPBEXexcCritical5 5 2" xfId="20264" xr:uid="{00000000-0005-0000-0000-0000AA440000}"/>
    <cellStyle name="SAPBEXexcCritical5 5 2 2" xfId="27667" xr:uid="{A84F9844-FE41-46A5-9B2F-2B359CA9B955}"/>
    <cellStyle name="SAPBEXexcCritical5 5 2 2 2" xfId="42604" xr:uid="{D37FD24C-DE8D-4AFF-84FB-C564F04DBD25}"/>
    <cellStyle name="SAPBEXexcCritical5 5 2 3" xfId="35280" xr:uid="{8F0FAE27-EDD8-4BD9-A9EF-166E671FDE13}"/>
    <cellStyle name="SAPBEXexcCritical5 5 3" xfId="34676" xr:uid="{8B8E9AE4-99E0-4449-845C-25F625C263A3}"/>
    <cellStyle name="SAPBEXexcCritical5 6" xfId="18324" xr:uid="{00000000-0005-0000-0000-0000AB440000}"/>
    <cellStyle name="SAPBEXexcCritical5 7" xfId="18302" xr:uid="{00000000-0005-0000-0000-000095440000}"/>
    <cellStyle name="SAPBEXexcCritical5 8" xfId="28107" xr:uid="{42F50F46-CF3C-4D4E-B2DD-F661F0819094}"/>
    <cellStyle name="SAPBEXexcCritical6" xfId="2672" xr:uid="{00000000-0005-0000-0000-0000480A0000}"/>
    <cellStyle name="SAPBEXexcCritical6 2" xfId="2673" xr:uid="{00000000-0005-0000-0000-0000490A0000}"/>
    <cellStyle name="SAPBEXexcCritical6 2 2" xfId="18327" xr:uid="{00000000-0005-0000-0000-0000AE440000}"/>
    <cellStyle name="SAPBEXexcCritical6 2 2 2" xfId="18328" xr:uid="{00000000-0005-0000-0000-0000AF440000}"/>
    <cellStyle name="SAPBEXexcCritical6 2 2 3" xfId="18329" xr:uid="{00000000-0005-0000-0000-0000B0440000}"/>
    <cellStyle name="SAPBEXexcCritical6 2 2 3 2" xfId="20265" xr:uid="{00000000-0005-0000-0000-0000B0440000}"/>
    <cellStyle name="SAPBEXexcCritical6 2 2 3 2 2" xfId="27668" xr:uid="{C7830C25-ED19-4DDE-AFCD-6441DCE0366E}"/>
    <cellStyle name="SAPBEXexcCritical6 2 2 3 2 2 2" xfId="42605" xr:uid="{95278ADA-003A-4007-9359-2F9CC73D8FAB}"/>
    <cellStyle name="SAPBEXexcCritical6 2 2 3 2 3" xfId="35281" xr:uid="{DFDE2A94-73BF-4AE8-92C7-E517004A8914}"/>
    <cellStyle name="SAPBEXexcCritical6 2 2 3 3" xfId="27240" xr:uid="{8637361B-7653-430F-8B98-38381AC2E1F1}"/>
    <cellStyle name="SAPBEXexcCritical6 2 2 3 3 2" xfId="42203" xr:uid="{BB7CCF78-A995-4153-A922-DF1993E19E6D}"/>
    <cellStyle name="SAPBEXexcCritical6 2 2 3 4" xfId="34677" xr:uid="{461EAA76-9611-442E-81A6-80D1CB13D871}"/>
    <cellStyle name="SAPBEXexcCritical6 2 2 4" xfId="18330" xr:uid="{00000000-0005-0000-0000-0000B1440000}"/>
    <cellStyle name="SAPBEXexcCritical6 2 3" xfId="18331" xr:uid="{00000000-0005-0000-0000-0000B2440000}"/>
    <cellStyle name="SAPBEXexcCritical6 2 3 2" xfId="18332" xr:uid="{00000000-0005-0000-0000-0000B3440000}"/>
    <cellStyle name="SAPBEXexcCritical6 2 3 3" xfId="18333" xr:uid="{00000000-0005-0000-0000-0000B4440000}"/>
    <cellStyle name="SAPBEXexcCritical6 2 3 3 2" xfId="20266" xr:uid="{00000000-0005-0000-0000-0000B4440000}"/>
    <cellStyle name="SAPBEXexcCritical6 2 3 3 2 2" xfId="27669" xr:uid="{E156F99D-E19E-4969-90DB-2B650EFF988F}"/>
    <cellStyle name="SAPBEXexcCritical6 2 3 3 2 2 2" xfId="42606" xr:uid="{B4926863-8160-48E8-871D-0A9ED0914949}"/>
    <cellStyle name="SAPBEXexcCritical6 2 3 3 2 3" xfId="35282" xr:uid="{E79FB5ED-5B5D-4710-8A40-5CF25271BC35}"/>
    <cellStyle name="SAPBEXexcCritical6 2 3 3 3" xfId="27241" xr:uid="{3C30BA78-88C5-44BE-9AD9-243649096911}"/>
    <cellStyle name="SAPBEXexcCritical6 2 3 3 3 2" xfId="42204" xr:uid="{39C1421B-C6EB-4D1F-A38E-D84B04206648}"/>
    <cellStyle name="SAPBEXexcCritical6 2 3 3 4" xfId="34678" xr:uid="{1FCCEB9A-C507-4F27-99F7-6955565ECE35}"/>
    <cellStyle name="SAPBEXexcCritical6 2 3 4" xfId="18334" xr:uid="{00000000-0005-0000-0000-0000B5440000}"/>
    <cellStyle name="SAPBEXexcCritical6 2 4" xfId="18335" xr:uid="{00000000-0005-0000-0000-0000B6440000}"/>
    <cellStyle name="SAPBEXexcCritical6 2 4 2" xfId="18336" xr:uid="{00000000-0005-0000-0000-0000B7440000}"/>
    <cellStyle name="SAPBEXexcCritical6 2 4 2 2" xfId="20267" xr:uid="{00000000-0005-0000-0000-0000B7440000}"/>
    <cellStyle name="SAPBEXexcCritical6 2 4 2 2 2" xfId="27670" xr:uid="{21821EBF-AE3B-4EA7-81AE-50C5D01F7804}"/>
    <cellStyle name="SAPBEXexcCritical6 2 4 2 2 2 2" xfId="42607" xr:uid="{5D3F0E1B-102E-40EC-BD74-7E5153ED00CD}"/>
    <cellStyle name="SAPBEXexcCritical6 2 4 2 2 3" xfId="35283" xr:uid="{860EC838-7818-44D1-9804-79E87D66836E}"/>
    <cellStyle name="SAPBEXexcCritical6 2 4 2 3" xfId="27242" xr:uid="{B4D5333E-9080-463D-B96B-6675F9E66333}"/>
    <cellStyle name="SAPBEXexcCritical6 2 4 2 3 2" xfId="42205" xr:uid="{91584EDC-684E-4FD6-B5BD-7258D5E09287}"/>
    <cellStyle name="SAPBEXexcCritical6 2 4 2 4" xfId="34679" xr:uid="{AA3AE0D2-1BF3-4932-9C78-F71283045458}"/>
    <cellStyle name="SAPBEXexcCritical6 2 5" xfId="18337" xr:uid="{00000000-0005-0000-0000-0000B8440000}"/>
    <cellStyle name="SAPBEXexcCritical6 2 5 2" xfId="20268" xr:uid="{00000000-0005-0000-0000-0000B8440000}"/>
    <cellStyle name="SAPBEXexcCritical6 2 5 2 2" xfId="27671" xr:uid="{476C7F89-94C2-4A55-A988-2D751B641B51}"/>
    <cellStyle name="SAPBEXexcCritical6 2 5 2 2 2" xfId="42608" xr:uid="{48AF4C22-BB64-47EB-B862-512ED9F7225C}"/>
    <cellStyle name="SAPBEXexcCritical6 2 5 2 3" xfId="35284" xr:uid="{FD9F3C33-B853-4BD4-931A-D1D7D368025F}"/>
    <cellStyle name="SAPBEXexcCritical6 2 5 3" xfId="27243" xr:uid="{E58216ED-39B6-412A-A8C3-F052726A129F}"/>
    <cellStyle name="SAPBEXexcCritical6 2 5 3 2" xfId="42206" xr:uid="{94C442E6-E486-435E-A72F-14194841AD4C}"/>
    <cellStyle name="SAPBEXexcCritical6 2 5 4" xfId="34680" xr:uid="{2ABA3307-3A69-45A4-A18D-5A817D02B828}"/>
    <cellStyle name="SAPBEXexcCritical6 2 6" xfId="18338" xr:uid="{00000000-0005-0000-0000-0000B9440000}"/>
    <cellStyle name="SAPBEXexcCritical6 2 7" xfId="18326" xr:uid="{00000000-0005-0000-0000-0000AD440000}"/>
    <cellStyle name="SAPBEXexcCritical6 2 8" xfId="20763" xr:uid="{7F920D69-5AB2-4AE0-9DDC-588D56902198}"/>
    <cellStyle name="SAPBEXexcCritical6 2 8 2" xfId="35756" xr:uid="{BE0E2B80-D7A7-4D63-B318-BF5E49BF2C20}"/>
    <cellStyle name="SAPBEXexcCritical6 2 9" xfId="28110" xr:uid="{0D5FE5CD-CAAF-4A6A-9743-3BD06E9E8E08}"/>
    <cellStyle name="SAPBEXexcCritical6 3" xfId="18339" xr:uid="{00000000-0005-0000-0000-0000BA440000}"/>
    <cellStyle name="SAPBEXexcCritical6 3 2" xfId="18340" xr:uid="{00000000-0005-0000-0000-0000BB440000}"/>
    <cellStyle name="SAPBEXexcCritical6 3 3" xfId="18341" xr:uid="{00000000-0005-0000-0000-0000BC440000}"/>
    <cellStyle name="SAPBEXexcCritical6 3 3 2" xfId="20269" xr:uid="{00000000-0005-0000-0000-0000BC440000}"/>
    <cellStyle name="SAPBEXexcCritical6 3 3 2 2" xfId="27672" xr:uid="{22757B7F-0834-4B10-A531-C8DBD189202D}"/>
    <cellStyle name="SAPBEXexcCritical6 3 3 2 2 2" xfId="42609" xr:uid="{C6359B3C-26C1-48E8-8AFA-4E3C7DC1EAC7}"/>
    <cellStyle name="SAPBEXexcCritical6 3 3 2 3" xfId="35285" xr:uid="{27D5F6B4-5895-4611-A9F0-C0E77916DF2B}"/>
    <cellStyle name="SAPBEXexcCritical6 3 3 3" xfId="34681" xr:uid="{0526A156-E1BC-41AA-97DC-9AF3BCFDAF52}"/>
    <cellStyle name="SAPBEXexcCritical6 3 4" xfId="18342" xr:uid="{00000000-0005-0000-0000-0000BD440000}"/>
    <cellStyle name="SAPBEXexcCritical6 3 4 2" xfId="20270" xr:uid="{00000000-0005-0000-0000-0000BD440000}"/>
    <cellStyle name="SAPBEXexcCritical6 3 4 2 2" xfId="35286" xr:uid="{EDA2867B-0B87-4843-BCAE-7A6C1AF200FA}"/>
    <cellStyle name="SAPBEXexcCritical6 3 4 3" xfId="34682" xr:uid="{C8E0C1AF-FC5D-4477-8BE1-E62535C2A9AB}"/>
    <cellStyle name="SAPBEXexcCritical6 3 5" xfId="18343" xr:uid="{00000000-0005-0000-0000-0000BE440000}"/>
    <cellStyle name="SAPBEXexcCritical6 4" xfId="18344" xr:uid="{00000000-0005-0000-0000-0000BF440000}"/>
    <cellStyle name="SAPBEXexcCritical6 4 2" xfId="18345" xr:uid="{00000000-0005-0000-0000-0000C0440000}"/>
    <cellStyle name="SAPBEXexcCritical6 4 2 2" xfId="20271" xr:uid="{00000000-0005-0000-0000-0000C0440000}"/>
    <cellStyle name="SAPBEXexcCritical6 4 2 2 2" xfId="35287" xr:uid="{E479DDBB-2FED-4394-B65B-78137CE6BE69}"/>
    <cellStyle name="SAPBEXexcCritical6 4 2 3" xfId="34683" xr:uid="{DB1380CF-D61C-4635-A8E1-F57F5325B95D}"/>
    <cellStyle name="SAPBEXexcCritical6 5" xfId="18346" xr:uid="{00000000-0005-0000-0000-0000C1440000}"/>
    <cellStyle name="SAPBEXexcCritical6 5 2" xfId="20272" xr:uid="{00000000-0005-0000-0000-0000C1440000}"/>
    <cellStyle name="SAPBEXexcCritical6 5 2 2" xfId="27673" xr:uid="{112248D9-8379-4C77-9099-AB9B882890A7}"/>
    <cellStyle name="SAPBEXexcCritical6 5 2 2 2" xfId="42610" xr:uid="{2D19E1E1-56E7-4AD8-B3DA-6D7BD3A903E6}"/>
    <cellStyle name="SAPBEXexcCritical6 5 2 3" xfId="35288" xr:uid="{FD22C018-425C-4126-8A58-DA51A8876F48}"/>
    <cellStyle name="SAPBEXexcCritical6 5 3" xfId="34684" xr:uid="{08D8C662-753A-44D8-8347-D47D29726A09}"/>
    <cellStyle name="SAPBEXexcCritical6 6" xfId="18347" xr:uid="{00000000-0005-0000-0000-0000C2440000}"/>
    <cellStyle name="SAPBEXexcCritical6 7" xfId="18325" xr:uid="{00000000-0005-0000-0000-0000AC440000}"/>
    <cellStyle name="SAPBEXexcCritical6 8" xfId="28109" xr:uid="{B721EECA-22EF-477B-A7F7-73D30854CFFF}"/>
    <cellStyle name="SAPBEXexcGood1" xfId="2674" xr:uid="{00000000-0005-0000-0000-00004A0A0000}"/>
    <cellStyle name="SAPBEXexcGood1 2" xfId="2675" xr:uid="{00000000-0005-0000-0000-00004B0A0000}"/>
    <cellStyle name="SAPBEXexcGood1 2 2" xfId="18350" xr:uid="{00000000-0005-0000-0000-0000C5440000}"/>
    <cellStyle name="SAPBEXexcGood1 2 2 2" xfId="18351" xr:uid="{00000000-0005-0000-0000-0000C6440000}"/>
    <cellStyle name="SAPBEXexcGood1 2 2 3" xfId="18352" xr:uid="{00000000-0005-0000-0000-0000C7440000}"/>
    <cellStyle name="SAPBEXexcGood1 2 2 3 2" xfId="20273" xr:uid="{00000000-0005-0000-0000-0000C7440000}"/>
    <cellStyle name="SAPBEXexcGood1 2 2 3 2 2" xfId="27674" xr:uid="{D4C503FB-9B49-4599-B445-62B99769349C}"/>
    <cellStyle name="SAPBEXexcGood1 2 2 3 2 2 2" xfId="42611" xr:uid="{317BED50-F679-4065-A0A1-CDF60825F63D}"/>
    <cellStyle name="SAPBEXexcGood1 2 2 3 2 3" xfId="35289" xr:uid="{7C4F23D4-DE47-47DF-A1C1-B6AB0C772C44}"/>
    <cellStyle name="SAPBEXexcGood1 2 2 3 3" xfId="27244" xr:uid="{958BB63C-069A-4A5F-9C29-521389074443}"/>
    <cellStyle name="SAPBEXexcGood1 2 2 3 3 2" xfId="42207" xr:uid="{EC9242F9-09CA-46C2-A1FB-9075C86EDDA9}"/>
    <cellStyle name="SAPBEXexcGood1 2 2 3 4" xfId="34685" xr:uid="{CA21C091-9132-4683-A7F0-DA7E78389CFF}"/>
    <cellStyle name="SAPBEXexcGood1 2 2 4" xfId="18353" xr:uid="{00000000-0005-0000-0000-0000C8440000}"/>
    <cellStyle name="SAPBEXexcGood1 2 3" xfId="18354" xr:uid="{00000000-0005-0000-0000-0000C9440000}"/>
    <cellStyle name="SAPBEXexcGood1 2 3 2" xfId="18355" xr:uid="{00000000-0005-0000-0000-0000CA440000}"/>
    <cellStyle name="SAPBEXexcGood1 2 3 3" xfId="18356" xr:uid="{00000000-0005-0000-0000-0000CB440000}"/>
    <cellStyle name="SAPBEXexcGood1 2 3 3 2" xfId="20274" xr:uid="{00000000-0005-0000-0000-0000CB440000}"/>
    <cellStyle name="SAPBEXexcGood1 2 3 3 2 2" xfId="27675" xr:uid="{B0121809-BB75-4FAC-8B5B-020A62FA870A}"/>
    <cellStyle name="SAPBEXexcGood1 2 3 3 2 2 2" xfId="42612" xr:uid="{2D71D38A-F6A3-4478-BCEC-38E60113FBFE}"/>
    <cellStyle name="SAPBEXexcGood1 2 3 3 2 3" xfId="35290" xr:uid="{251E2D2F-A045-44AD-9F66-778E7E059318}"/>
    <cellStyle name="SAPBEXexcGood1 2 3 3 3" xfId="27245" xr:uid="{A2023BAD-5C1E-4097-9474-DDADF8173AA5}"/>
    <cellStyle name="SAPBEXexcGood1 2 3 3 3 2" xfId="42208" xr:uid="{F165B6A9-BA78-4D04-9D1C-29D7E1BE3D75}"/>
    <cellStyle name="SAPBEXexcGood1 2 3 3 4" xfId="34686" xr:uid="{C532C73C-8E07-4AC4-96A4-A6DB8E0FE7DF}"/>
    <cellStyle name="SAPBEXexcGood1 2 3 4" xfId="18357" xr:uid="{00000000-0005-0000-0000-0000CC440000}"/>
    <cellStyle name="SAPBEXexcGood1 2 4" xfId="18358" xr:uid="{00000000-0005-0000-0000-0000CD440000}"/>
    <cellStyle name="SAPBEXexcGood1 2 4 2" xfId="18359" xr:uid="{00000000-0005-0000-0000-0000CE440000}"/>
    <cellStyle name="SAPBEXexcGood1 2 4 2 2" xfId="20275" xr:uid="{00000000-0005-0000-0000-0000CE440000}"/>
    <cellStyle name="SAPBEXexcGood1 2 4 2 2 2" xfId="27676" xr:uid="{3315D40A-2D56-4C50-A06F-CF5FDBE9F90B}"/>
    <cellStyle name="SAPBEXexcGood1 2 4 2 2 2 2" xfId="42613" xr:uid="{4CDD88DB-3BD4-414C-B864-D01631DB4264}"/>
    <cellStyle name="SAPBEXexcGood1 2 4 2 2 3" xfId="35291" xr:uid="{522E824E-7122-4CA2-A0B8-4F896C309B01}"/>
    <cellStyle name="SAPBEXexcGood1 2 4 2 3" xfId="27246" xr:uid="{BF377453-67C2-4D7C-8854-078E2952262E}"/>
    <cellStyle name="SAPBEXexcGood1 2 4 2 3 2" xfId="42209" xr:uid="{E1C49B51-30CA-41EC-A2F4-94B826A2883E}"/>
    <cellStyle name="SAPBEXexcGood1 2 4 2 4" xfId="34687" xr:uid="{657A12AC-09B5-44BA-AACA-137A43B876F1}"/>
    <cellStyle name="SAPBEXexcGood1 2 5" xfId="18360" xr:uid="{00000000-0005-0000-0000-0000CF440000}"/>
    <cellStyle name="SAPBEXexcGood1 2 5 2" xfId="20276" xr:uid="{00000000-0005-0000-0000-0000CF440000}"/>
    <cellStyle name="SAPBEXexcGood1 2 5 2 2" xfId="27677" xr:uid="{1F98EFBF-C41F-4AED-BB31-04499F97D28C}"/>
    <cellStyle name="SAPBEXexcGood1 2 5 2 2 2" xfId="42614" xr:uid="{8CDBE232-2F40-498E-9F1B-40358F5269E9}"/>
    <cellStyle name="SAPBEXexcGood1 2 5 2 3" xfId="35292" xr:uid="{37D5F1C0-7263-4444-B504-BC379CE91797}"/>
    <cellStyle name="SAPBEXexcGood1 2 5 3" xfId="27247" xr:uid="{BF1C2631-1B57-4F28-845E-2D1A5C60045E}"/>
    <cellStyle name="SAPBEXexcGood1 2 5 3 2" xfId="42210" xr:uid="{7DA987BC-80F2-419D-B5EA-498576A7CCF2}"/>
    <cellStyle name="SAPBEXexcGood1 2 5 4" xfId="34688" xr:uid="{DED7BC03-778B-4B16-A7B3-27F7FDFB26FE}"/>
    <cellStyle name="SAPBEXexcGood1 2 6" xfId="18361" xr:uid="{00000000-0005-0000-0000-0000D0440000}"/>
    <cellStyle name="SAPBEXexcGood1 2 7" xfId="18349" xr:uid="{00000000-0005-0000-0000-0000C4440000}"/>
    <cellStyle name="SAPBEXexcGood1 2 8" xfId="20764" xr:uid="{CB9D4136-EE09-456B-A86D-8D3825C78014}"/>
    <cellStyle name="SAPBEXexcGood1 2 8 2" xfId="35757" xr:uid="{C78E0338-A1AF-4CF2-B4BC-5A4A33B49645}"/>
    <cellStyle name="SAPBEXexcGood1 2 9" xfId="28112" xr:uid="{667738EA-7661-4676-BCAC-40A3882375A6}"/>
    <cellStyle name="SAPBEXexcGood1 3" xfId="18362" xr:uid="{00000000-0005-0000-0000-0000D1440000}"/>
    <cellStyle name="SAPBEXexcGood1 3 2" xfId="18363" xr:uid="{00000000-0005-0000-0000-0000D2440000}"/>
    <cellStyle name="SAPBEXexcGood1 3 3" xfId="18364" xr:uid="{00000000-0005-0000-0000-0000D3440000}"/>
    <cellStyle name="SAPBEXexcGood1 3 3 2" xfId="20277" xr:uid="{00000000-0005-0000-0000-0000D3440000}"/>
    <cellStyle name="SAPBEXexcGood1 3 3 2 2" xfId="27678" xr:uid="{DBE62A60-9012-425A-931C-97BC0451DE2A}"/>
    <cellStyle name="SAPBEXexcGood1 3 3 2 2 2" xfId="42615" xr:uid="{F53133A4-5219-4264-9068-9A17647EDC92}"/>
    <cellStyle name="SAPBEXexcGood1 3 3 2 3" xfId="35293" xr:uid="{643AF88D-5C8A-47C9-B291-21AAFAE3797B}"/>
    <cellStyle name="SAPBEXexcGood1 3 3 3" xfId="34689" xr:uid="{675CA7AE-40FF-4CCA-9F74-4F0CE22229E8}"/>
    <cellStyle name="SAPBEXexcGood1 3 4" xfId="18365" xr:uid="{00000000-0005-0000-0000-0000D4440000}"/>
    <cellStyle name="SAPBEXexcGood1 3 4 2" xfId="20278" xr:uid="{00000000-0005-0000-0000-0000D4440000}"/>
    <cellStyle name="SAPBEXexcGood1 3 4 2 2" xfId="35294" xr:uid="{C0F1C007-C5F2-4331-BE60-A1E2F101C460}"/>
    <cellStyle name="SAPBEXexcGood1 3 4 3" xfId="34690" xr:uid="{BF6AC80E-56F3-40A1-9A35-764E8AF64E19}"/>
    <cellStyle name="SAPBEXexcGood1 3 5" xfId="18366" xr:uid="{00000000-0005-0000-0000-0000D5440000}"/>
    <cellStyle name="SAPBEXexcGood1 4" xfId="18367" xr:uid="{00000000-0005-0000-0000-0000D6440000}"/>
    <cellStyle name="SAPBEXexcGood1 4 2" xfId="18368" xr:uid="{00000000-0005-0000-0000-0000D7440000}"/>
    <cellStyle name="SAPBEXexcGood1 4 2 2" xfId="20279" xr:uid="{00000000-0005-0000-0000-0000D7440000}"/>
    <cellStyle name="SAPBEXexcGood1 4 2 2 2" xfId="35295" xr:uid="{ABB856B4-EA6F-4BD5-B3C4-605F275356B3}"/>
    <cellStyle name="SAPBEXexcGood1 4 2 3" xfId="34691" xr:uid="{407FA9EB-589B-4DD4-8E6D-95496D94A39B}"/>
    <cellStyle name="SAPBEXexcGood1 5" xfId="18369" xr:uid="{00000000-0005-0000-0000-0000D8440000}"/>
    <cellStyle name="SAPBEXexcGood1 5 2" xfId="20280" xr:uid="{00000000-0005-0000-0000-0000D8440000}"/>
    <cellStyle name="SAPBEXexcGood1 5 2 2" xfId="27679" xr:uid="{93E1A494-D1FC-409D-963B-E5FA1EEFCE7D}"/>
    <cellStyle name="SAPBEXexcGood1 5 2 2 2" xfId="42616" xr:uid="{17739E04-59BF-41C3-8568-F1ED6113E34D}"/>
    <cellStyle name="SAPBEXexcGood1 5 2 3" xfId="35296" xr:uid="{49DD64F7-90C6-49B1-88A6-D75076990C38}"/>
    <cellStyle name="SAPBEXexcGood1 5 3" xfId="34692" xr:uid="{669B412D-8B39-40BE-ABCF-DD30D9E7D867}"/>
    <cellStyle name="SAPBEXexcGood1 6" xfId="18370" xr:uid="{00000000-0005-0000-0000-0000D9440000}"/>
    <cellStyle name="SAPBEXexcGood1 7" xfId="18348" xr:uid="{00000000-0005-0000-0000-0000C3440000}"/>
    <cellStyle name="SAPBEXexcGood1 8" xfId="28111" xr:uid="{D891EA9E-826B-47C9-AD33-3F959B96BB21}"/>
    <cellStyle name="SAPBEXexcGood2" xfId="2676" xr:uid="{00000000-0005-0000-0000-00004C0A0000}"/>
    <cellStyle name="SAPBEXexcGood2 2" xfId="2677" xr:uid="{00000000-0005-0000-0000-00004D0A0000}"/>
    <cellStyle name="SAPBEXexcGood2 2 2" xfId="18373" xr:uid="{00000000-0005-0000-0000-0000DC440000}"/>
    <cellStyle name="SAPBEXexcGood2 2 2 2" xfId="18374" xr:uid="{00000000-0005-0000-0000-0000DD440000}"/>
    <cellStyle name="SAPBEXexcGood2 2 2 3" xfId="18375" xr:uid="{00000000-0005-0000-0000-0000DE440000}"/>
    <cellStyle name="SAPBEXexcGood2 2 2 3 2" xfId="20281" xr:uid="{00000000-0005-0000-0000-0000DE440000}"/>
    <cellStyle name="SAPBEXexcGood2 2 2 3 2 2" xfId="27680" xr:uid="{B0C8DF93-6415-4A19-9E2A-4C053A5286CA}"/>
    <cellStyle name="SAPBEXexcGood2 2 2 3 2 2 2" xfId="42617" xr:uid="{4928C8A5-D803-40AD-9B60-810AA11AB434}"/>
    <cellStyle name="SAPBEXexcGood2 2 2 3 2 3" xfId="35297" xr:uid="{42B6B1C5-D0D1-470D-B8FA-941557B2D202}"/>
    <cellStyle name="SAPBEXexcGood2 2 2 3 3" xfId="27248" xr:uid="{7E918D6A-5C63-4BC4-88CB-325E7FBADB79}"/>
    <cellStyle name="SAPBEXexcGood2 2 2 3 3 2" xfId="42211" xr:uid="{389A5EC7-6DF1-4464-9C51-27D04E0EFD7F}"/>
    <cellStyle name="SAPBEXexcGood2 2 2 3 4" xfId="34693" xr:uid="{761FD6F5-39EC-426A-85F7-2E9A15AE1252}"/>
    <cellStyle name="SAPBEXexcGood2 2 2 4" xfId="18376" xr:uid="{00000000-0005-0000-0000-0000DF440000}"/>
    <cellStyle name="SAPBEXexcGood2 2 3" xfId="18377" xr:uid="{00000000-0005-0000-0000-0000E0440000}"/>
    <cellStyle name="SAPBEXexcGood2 2 3 2" xfId="18378" xr:uid="{00000000-0005-0000-0000-0000E1440000}"/>
    <cellStyle name="SAPBEXexcGood2 2 3 3" xfId="18379" xr:uid="{00000000-0005-0000-0000-0000E2440000}"/>
    <cellStyle name="SAPBEXexcGood2 2 3 3 2" xfId="20282" xr:uid="{00000000-0005-0000-0000-0000E2440000}"/>
    <cellStyle name="SAPBEXexcGood2 2 3 3 2 2" xfId="27681" xr:uid="{E7EED166-E7B4-4D50-96C4-BF4214D428C7}"/>
    <cellStyle name="SAPBEXexcGood2 2 3 3 2 2 2" xfId="42618" xr:uid="{7A520F80-486D-490C-A48E-A5F4DE11FAD3}"/>
    <cellStyle name="SAPBEXexcGood2 2 3 3 2 3" xfId="35298" xr:uid="{C0984D1C-14C0-48B2-A26C-84B1BC4F15D7}"/>
    <cellStyle name="SAPBEXexcGood2 2 3 3 3" xfId="27249" xr:uid="{2A9E330D-20FE-4410-89FC-4E0747F293D5}"/>
    <cellStyle name="SAPBEXexcGood2 2 3 3 3 2" xfId="42212" xr:uid="{A53EE639-E2B2-425B-9434-67894C476F91}"/>
    <cellStyle name="SAPBEXexcGood2 2 3 3 4" xfId="34694" xr:uid="{28245FDB-0F59-4E36-9A04-B04FB4DB2D3E}"/>
    <cellStyle name="SAPBEXexcGood2 2 3 4" xfId="18380" xr:uid="{00000000-0005-0000-0000-0000E3440000}"/>
    <cellStyle name="SAPBEXexcGood2 2 4" xfId="18381" xr:uid="{00000000-0005-0000-0000-0000E4440000}"/>
    <cellStyle name="SAPBEXexcGood2 2 4 2" xfId="18382" xr:uid="{00000000-0005-0000-0000-0000E5440000}"/>
    <cellStyle name="SAPBEXexcGood2 2 4 2 2" xfId="20283" xr:uid="{00000000-0005-0000-0000-0000E5440000}"/>
    <cellStyle name="SAPBEXexcGood2 2 4 2 2 2" xfId="27682" xr:uid="{683461FE-9544-410D-80D2-3E8FB29C0149}"/>
    <cellStyle name="SAPBEXexcGood2 2 4 2 2 2 2" xfId="42619" xr:uid="{C4854BC6-1746-4824-B232-7FB80296B6D6}"/>
    <cellStyle name="SAPBEXexcGood2 2 4 2 2 3" xfId="35299" xr:uid="{469BE6C7-AEB1-4124-A3A7-F93685C2D093}"/>
    <cellStyle name="SAPBEXexcGood2 2 4 2 3" xfId="27250" xr:uid="{FEFC4EB6-B534-4131-9E2D-2068AC648259}"/>
    <cellStyle name="SAPBEXexcGood2 2 4 2 3 2" xfId="42213" xr:uid="{2174035C-7F4E-4EE3-A923-3864524F1FA6}"/>
    <cellStyle name="SAPBEXexcGood2 2 4 2 4" xfId="34695" xr:uid="{A28F4371-15B0-47B1-BA5F-1F8ABB617C1A}"/>
    <cellStyle name="SAPBEXexcGood2 2 5" xfId="18383" xr:uid="{00000000-0005-0000-0000-0000E6440000}"/>
    <cellStyle name="SAPBEXexcGood2 2 5 2" xfId="20284" xr:uid="{00000000-0005-0000-0000-0000E6440000}"/>
    <cellStyle name="SAPBEXexcGood2 2 5 2 2" xfId="27683" xr:uid="{54919AE2-E202-4C26-8FBA-7629D66291AA}"/>
    <cellStyle name="SAPBEXexcGood2 2 5 2 2 2" xfId="42620" xr:uid="{9D428A64-53F7-40E6-9B46-3120E2C137D0}"/>
    <cellStyle name="SAPBEXexcGood2 2 5 2 3" xfId="35300" xr:uid="{CA32597A-D22C-4119-8F12-50957B8C374C}"/>
    <cellStyle name="SAPBEXexcGood2 2 5 3" xfId="27251" xr:uid="{09589D6E-BAE5-4AAB-8CCD-1A46E1203F9E}"/>
    <cellStyle name="SAPBEXexcGood2 2 5 3 2" xfId="42214" xr:uid="{23FB0D00-507B-4A37-AB8F-DD6FAFDFA900}"/>
    <cellStyle name="SAPBEXexcGood2 2 5 4" xfId="34696" xr:uid="{FC088892-692D-4D8E-836B-FA14655D4ABF}"/>
    <cellStyle name="SAPBEXexcGood2 2 6" xfId="18384" xr:uid="{00000000-0005-0000-0000-0000E7440000}"/>
    <cellStyle name="SAPBEXexcGood2 2 7" xfId="18372" xr:uid="{00000000-0005-0000-0000-0000DB440000}"/>
    <cellStyle name="SAPBEXexcGood2 2 8" xfId="20765" xr:uid="{89286A28-08D0-430F-AF02-0EC7B5A67D5A}"/>
    <cellStyle name="SAPBEXexcGood2 2 8 2" xfId="35758" xr:uid="{CF62199B-8F22-411B-996C-83F8B8F5C7EB}"/>
    <cellStyle name="SAPBEXexcGood2 2 9" xfId="28114" xr:uid="{2CFA8642-3D53-4DDB-AD33-8B0E4FEFF51B}"/>
    <cellStyle name="SAPBEXexcGood2 3" xfId="18385" xr:uid="{00000000-0005-0000-0000-0000E8440000}"/>
    <cellStyle name="SAPBEXexcGood2 3 2" xfId="18386" xr:uid="{00000000-0005-0000-0000-0000E9440000}"/>
    <cellStyle name="SAPBEXexcGood2 3 3" xfId="18387" xr:uid="{00000000-0005-0000-0000-0000EA440000}"/>
    <cellStyle name="SAPBEXexcGood2 3 3 2" xfId="20285" xr:uid="{00000000-0005-0000-0000-0000EA440000}"/>
    <cellStyle name="SAPBEXexcGood2 3 3 2 2" xfId="27684" xr:uid="{2AB6FB06-AE54-40C3-87B0-DC31DCB00961}"/>
    <cellStyle name="SAPBEXexcGood2 3 3 2 2 2" xfId="42621" xr:uid="{A1A55770-94C2-4748-A5FD-06F38CA62147}"/>
    <cellStyle name="SAPBEXexcGood2 3 3 2 3" xfId="35301" xr:uid="{86CE908A-BC9A-4792-AF38-62955F389066}"/>
    <cellStyle name="SAPBEXexcGood2 3 3 3" xfId="34697" xr:uid="{D3368A5B-516E-4EDC-90C6-7D9BD722A1B8}"/>
    <cellStyle name="SAPBEXexcGood2 3 4" xfId="18388" xr:uid="{00000000-0005-0000-0000-0000EB440000}"/>
    <cellStyle name="SAPBEXexcGood2 3 4 2" xfId="20286" xr:uid="{00000000-0005-0000-0000-0000EB440000}"/>
    <cellStyle name="SAPBEXexcGood2 3 4 2 2" xfId="35302" xr:uid="{3EF17BE9-0380-497B-AA20-C538FDA94933}"/>
    <cellStyle name="SAPBEXexcGood2 3 4 3" xfId="34698" xr:uid="{34EA06F9-B897-49D6-807E-FF4DA4D300C2}"/>
    <cellStyle name="SAPBEXexcGood2 3 5" xfId="18389" xr:uid="{00000000-0005-0000-0000-0000EC440000}"/>
    <cellStyle name="SAPBEXexcGood2 4" xfId="18390" xr:uid="{00000000-0005-0000-0000-0000ED440000}"/>
    <cellStyle name="SAPBEXexcGood2 4 2" xfId="18391" xr:uid="{00000000-0005-0000-0000-0000EE440000}"/>
    <cellStyle name="SAPBEXexcGood2 4 2 2" xfId="20287" xr:uid="{00000000-0005-0000-0000-0000EE440000}"/>
    <cellStyle name="SAPBEXexcGood2 4 2 2 2" xfId="35303" xr:uid="{5B1989F5-701E-47F3-AC88-A90A32D4BAF4}"/>
    <cellStyle name="SAPBEXexcGood2 4 2 3" xfId="34699" xr:uid="{8B265A4E-658B-4A78-A78A-473FFF13FCEF}"/>
    <cellStyle name="SAPBEXexcGood2 5" xfId="18392" xr:uid="{00000000-0005-0000-0000-0000EF440000}"/>
    <cellStyle name="SAPBEXexcGood2 5 2" xfId="20288" xr:uid="{00000000-0005-0000-0000-0000EF440000}"/>
    <cellStyle name="SAPBEXexcGood2 5 2 2" xfId="27685" xr:uid="{1F1BD2D2-CA35-4EC8-BFED-51887C47CDAD}"/>
    <cellStyle name="SAPBEXexcGood2 5 2 2 2" xfId="42622" xr:uid="{AD097F63-E7BE-4007-96A0-CAF24159EDD0}"/>
    <cellStyle name="SAPBEXexcGood2 5 2 3" xfId="35304" xr:uid="{1FB0D654-E5C7-4C92-80D9-215708242917}"/>
    <cellStyle name="SAPBEXexcGood2 5 3" xfId="34700" xr:uid="{9F81B347-04EA-4E2C-A2FB-11312EE6DA6B}"/>
    <cellStyle name="SAPBEXexcGood2 6" xfId="18393" xr:uid="{00000000-0005-0000-0000-0000F0440000}"/>
    <cellStyle name="SAPBEXexcGood2 7" xfId="18371" xr:uid="{00000000-0005-0000-0000-0000DA440000}"/>
    <cellStyle name="SAPBEXexcGood2 8" xfId="28113" xr:uid="{99CC1DCF-7749-49E7-97A7-BC55480FE680}"/>
    <cellStyle name="SAPBEXexcGood3" xfId="2678" xr:uid="{00000000-0005-0000-0000-00004E0A0000}"/>
    <cellStyle name="SAPBEXexcGood3 2" xfId="2679" xr:uid="{00000000-0005-0000-0000-00004F0A0000}"/>
    <cellStyle name="SAPBEXexcGood3 2 2" xfId="18396" xr:uid="{00000000-0005-0000-0000-0000F3440000}"/>
    <cellStyle name="SAPBEXexcGood3 2 2 2" xfId="18397" xr:uid="{00000000-0005-0000-0000-0000F4440000}"/>
    <cellStyle name="SAPBEXexcGood3 2 2 3" xfId="18398" xr:uid="{00000000-0005-0000-0000-0000F5440000}"/>
    <cellStyle name="SAPBEXexcGood3 2 2 3 2" xfId="20289" xr:uid="{00000000-0005-0000-0000-0000F5440000}"/>
    <cellStyle name="SAPBEXexcGood3 2 2 3 2 2" xfId="27686" xr:uid="{68E0E9E5-4F53-4C14-BDA0-CFDEFD4F8C1B}"/>
    <cellStyle name="SAPBEXexcGood3 2 2 3 2 2 2" xfId="42623" xr:uid="{B905B08C-80AD-4232-BD0D-CFAD0CB2CB25}"/>
    <cellStyle name="SAPBEXexcGood3 2 2 3 2 3" xfId="35305" xr:uid="{DA770801-2267-4603-861F-6C4E221C81B7}"/>
    <cellStyle name="SAPBEXexcGood3 2 2 3 3" xfId="27252" xr:uid="{922D687B-127D-4928-9C65-DD84B1097B1F}"/>
    <cellStyle name="SAPBEXexcGood3 2 2 3 3 2" xfId="42215" xr:uid="{A84B8F35-6722-4700-A6A2-9514785AC57D}"/>
    <cellStyle name="SAPBEXexcGood3 2 2 3 4" xfId="34701" xr:uid="{9DB3327A-2B7E-4B2A-8E78-FAFD1571CEFE}"/>
    <cellStyle name="SAPBEXexcGood3 2 2 4" xfId="18399" xr:uid="{00000000-0005-0000-0000-0000F6440000}"/>
    <cellStyle name="SAPBEXexcGood3 2 3" xfId="18400" xr:uid="{00000000-0005-0000-0000-0000F7440000}"/>
    <cellStyle name="SAPBEXexcGood3 2 3 2" xfId="18401" xr:uid="{00000000-0005-0000-0000-0000F8440000}"/>
    <cellStyle name="SAPBEXexcGood3 2 3 3" xfId="18402" xr:uid="{00000000-0005-0000-0000-0000F9440000}"/>
    <cellStyle name="SAPBEXexcGood3 2 3 3 2" xfId="20290" xr:uid="{00000000-0005-0000-0000-0000F9440000}"/>
    <cellStyle name="SAPBEXexcGood3 2 3 3 2 2" xfId="27687" xr:uid="{C159A538-E6B6-48EC-ABA7-33F0B35FA115}"/>
    <cellStyle name="SAPBEXexcGood3 2 3 3 2 2 2" xfId="42624" xr:uid="{C6EC8BAC-C38C-49BC-9E3D-F3FAE0DA01CE}"/>
    <cellStyle name="SAPBEXexcGood3 2 3 3 2 3" xfId="35306" xr:uid="{A2145814-74B4-4B93-8007-D3A3650E6A19}"/>
    <cellStyle name="SAPBEXexcGood3 2 3 3 3" xfId="27253" xr:uid="{3E66691B-743B-489C-86F6-6961FB12CDE6}"/>
    <cellStyle name="SAPBEXexcGood3 2 3 3 3 2" xfId="42216" xr:uid="{3E644CCB-F070-45A7-AF96-29B997A66922}"/>
    <cellStyle name="SAPBEXexcGood3 2 3 3 4" xfId="34702" xr:uid="{7D2482EC-E143-4623-B387-F3A7C7F9D23A}"/>
    <cellStyle name="SAPBEXexcGood3 2 3 4" xfId="18403" xr:uid="{00000000-0005-0000-0000-0000FA440000}"/>
    <cellStyle name="SAPBEXexcGood3 2 4" xfId="18404" xr:uid="{00000000-0005-0000-0000-0000FB440000}"/>
    <cellStyle name="SAPBEXexcGood3 2 4 2" xfId="18405" xr:uid="{00000000-0005-0000-0000-0000FC440000}"/>
    <cellStyle name="SAPBEXexcGood3 2 4 2 2" xfId="20291" xr:uid="{00000000-0005-0000-0000-0000FC440000}"/>
    <cellStyle name="SAPBEXexcGood3 2 4 2 2 2" xfId="27688" xr:uid="{62B1EBBB-9C16-4026-A98E-504C1CA76BE6}"/>
    <cellStyle name="SAPBEXexcGood3 2 4 2 2 2 2" xfId="42625" xr:uid="{6B1C63D2-96D4-474C-B13E-F8EBBE723373}"/>
    <cellStyle name="SAPBEXexcGood3 2 4 2 2 3" xfId="35307" xr:uid="{CCEB7F8A-3FFA-402D-A03E-526F1CFDB624}"/>
    <cellStyle name="SAPBEXexcGood3 2 4 2 3" xfId="27254" xr:uid="{AE7D65BF-E0FD-46FF-B1AA-44EF1A467C55}"/>
    <cellStyle name="SAPBEXexcGood3 2 4 2 3 2" xfId="42217" xr:uid="{4A74C1E1-3263-4F18-AB3E-03A0981B7BFC}"/>
    <cellStyle name="SAPBEXexcGood3 2 4 2 4" xfId="34703" xr:uid="{DDC2CD66-EB82-4E96-9FEB-E6F10459AA64}"/>
    <cellStyle name="SAPBEXexcGood3 2 5" xfId="18406" xr:uid="{00000000-0005-0000-0000-0000FD440000}"/>
    <cellStyle name="SAPBEXexcGood3 2 5 2" xfId="20292" xr:uid="{00000000-0005-0000-0000-0000FD440000}"/>
    <cellStyle name="SAPBEXexcGood3 2 5 2 2" xfId="27689" xr:uid="{A109AE7F-3735-4BBF-9843-482C6F7D89D3}"/>
    <cellStyle name="SAPBEXexcGood3 2 5 2 2 2" xfId="42626" xr:uid="{6745C570-0FA4-4803-92AE-E496CC543A49}"/>
    <cellStyle name="SAPBEXexcGood3 2 5 2 3" xfId="35308" xr:uid="{CCC05AE8-3D98-4997-A982-C51B6A727E84}"/>
    <cellStyle name="SAPBEXexcGood3 2 5 3" xfId="27255" xr:uid="{F8F54F1E-C629-4FA0-AE78-A5B6E7317E28}"/>
    <cellStyle name="SAPBEXexcGood3 2 5 3 2" xfId="42218" xr:uid="{68653B3B-65A4-4969-BA6D-4715CF876D70}"/>
    <cellStyle name="SAPBEXexcGood3 2 5 4" xfId="34704" xr:uid="{CDF8B826-11C2-4391-9396-8A4BADB7CE9E}"/>
    <cellStyle name="SAPBEXexcGood3 2 6" xfId="18407" xr:uid="{00000000-0005-0000-0000-0000FE440000}"/>
    <cellStyle name="SAPBEXexcGood3 2 7" xfId="18395" xr:uid="{00000000-0005-0000-0000-0000F2440000}"/>
    <cellStyle name="SAPBEXexcGood3 2 8" xfId="20766" xr:uid="{97466801-8199-41C4-A392-C4656554FFCA}"/>
    <cellStyle name="SAPBEXexcGood3 2 8 2" xfId="35759" xr:uid="{065176A4-7605-43DD-8821-1BC86563EBFE}"/>
    <cellStyle name="SAPBEXexcGood3 2 9" xfId="28116" xr:uid="{12845AFB-9ED5-42AA-B73A-F631632CB68B}"/>
    <cellStyle name="SAPBEXexcGood3 3" xfId="18408" xr:uid="{00000000-0005-0000-0000-0000FF440000}"/>
    <cellStyle name="SAPBEXexcGood3 3 2" xfId="18409" xr:uid="{00000000-0005-0000-0000-000000450000}"/>
    <cellStyle name="SAPBEXexcGood3 3 3" xfId="18410" xr:uid="{00000000-0005-0000-0000-000001450000}"/>
    <cellStyle name="SAPBEXexcGood3 3 3 2" xfId="20293" xr:uid="{00000000-0005-0000-0000-000001450000}"/>
    <cellStyle name="SAPBEXexcGood3 3 3 2 2" xfId="27690" xr:uid="{553F375E-729E-44C3-B8F9-73594D004EF5}"/>
    <cellStyle name="SAPBEXexcGood3 3 3 2 2 2" xfId="42627" xr:uid="{87FB6680-27F0-4888-8D45-9CC8A9EBFC31}"/>
    <cellStyle name="SAPBEXexcGood3 3 3 2 3" xfId="35309" xr:uid="{4DCEAE16-F743-4DA4-A6C0-13925B03BE03}"/>
    <cellStyle name="SAPBEXexcGood3 3 3 3" xfId="34705" xr:uid="{D1D61C25-C80B-4D6E-88BF-05585ADCA4FE}"/>
    <cellStyle name="SAPBEXexcGood3 3 4" xfId="18411" xr:uid="{00000000-0005-0000-0000-000002450000}"/>
    <cellStyle name="SAPBEXexcGood3 3 4 2" xfId="20294" xr:uid="{00000000-0005-0000-0000-000002450000}"/>
    <cellStyle name="SAPBEXexcGood3 3 4 2 2" xfId="35310" xr:uid="{56FB68E6-18A7-47A9-9175-50A6FF658D15}"/>
    <cellStyle name="SAPBEXexcGood3 3 4 3" xfId="34706" xr:uid="{DE5BE522-C19D-489C-BE53-49FB5600848C}"/>
    <cellStyle name="SAPBEXexcGood3 3 5" xfId="18412" xr:uid="{00000000-0005-0000-0000-000003450000}"/>
    <cellStyle name="SAPBEXexcGood3 4" xfId="18413" xr:uid="{00000000-0005-0000-0000-000004450000}"/>
    <cellStyle name="SAPBEXexcGood3 4 2" xfId="18414" xr:uid="{00000000-0005-0000-0000-000005450000}"/>
    <cellStyle name="SAPBEXexcGood3 4 2 2" xfId="20295" xr:uid="{00000000-0005-0000-0000-000005450000}"/>
    <cellStyle name="SAPBEXexcGood3 4 2 2 2" xfId="35311" xr:uid="{F25C8013-E6DD-4614-93D1-C0BD813C8EAA}"/>
    <cellStyle name="SAPBEXexcGood3 4 2 3" xfId="34707" xr:uid="{D1CB2B77-3C80-4A14-B511-686AB1F9F574}"/>
    <cellStyle name="SAPBEXexcGood3 5" xfId="18415" xr:uid="{00000000-0005-0000-0000-000006450000}"/>
    <cellStyle name="SAPBEXexcGood3 5 2" xfId="20296" xr:uid="{00000000-0005-0000-0000-000006450000}"/>
    <cellStyle name="SAPBEXexcGood3 5 2 2" xfId="27691" xr:uid="{5A7FEE42-7BA9-43F9-A331-442247EC1EB5}"/>
    <cellStyle name="SAPBEXexcGood3 5 2 2 2" xfId="42628" xr:uid="{8FA97E56-DBCF-4B87-8F29-7E88CD74C297}"/>
    <cellStyle name="SAPBEXexcGood3 5 2 3" xfId="35312" xr:uid="{73CF37BC-65A2-43AA-B08B-896C940ED2F1}"/>
    <cellStyle name="SAPBEXexcGood3 5 3" xfId="34708" xr:uid="{A5859840-2C8E-4255-B1FE-C9BCEF123942}"/>
    <cellStyle name="SAPBEXexcGood3 6" xfId="18416" xr:uid="{00000000-0005-0000-0000-000007450000}"/>
    <cellStyle name="SAPBEXexcGood3 7" xfId="18394" xr:uid="{00000000-0005-0000-0000-0000F1440000}"/>
    <cellStyle name="SAPBEXexcGood3 8" xfId="28115" xr:uid="{0DFBAAA7-9CCA-4BBF-BFD4-E59ECABC2CA3}"/>
    <cellStyle name="SAPBEXfilterDrill" xfId="2680" xr:uid="{00000000-0005-0000-0000-0000500A0000}"/>
    <cellStyle name="SAPBEXfilterDrill 2" xfId="2899" xr:uid="{00000000-0005-0000-0000-0000510A0000}"/>
    <cellStyle name="SAPBEXfilterDrill 2 2" xfId="18419" xr:uid="{00000000-0005-0000-0000-00000A450000}"/>
    <cellStyle name="SAPBEXfilterDrill 2 2 2" xfId="18420" xr:uid="{00000000-0005-0000-0000-00000B450000}"/>
    <cellStyle name="SAPBEXfilterDrill 2 2 3" xfId="18421" xr:uid="{00000000-0005-0000-0000-00000C450000}"/>
    <cellStyle name="SAPBEXfilterDrill 2 2 3 2" xfId="20297" xr:uid="{00000000-0005-0000-0000-00000C450000}"/>
    <cellStyle name="SAPBEXfilterDrill 2 2 3 2 2" xfId="27692" xr:uid="{600D888D-7EEF-4F3E-83D5-2A2DE6F8859D}"/>
    <cellStyle name="SAPBEXfilterDrill 2 2 3 2 2 2" xfId="42629" xr:uid="{D63BE3F8-B1FC-4177-82A5-A3E67D4DF4B6}"/>
    <cellStyle name="SAPBEXfilterDrill 2 2 3 2 3" xfId="35313" xr:uid="{92F6C8BE-92D3-48D1-908B-F5D524207332}"/>
    <cellStyle name="SAPBEXfilterDrill 2 2 3 3" xfId="27256" xr:uid="{F92BED73-7E68-41A6-B2FD-D604D1E1683D}"/>
    <cellStyle name="SAPBEXfilterDrill 2 2 3 3 2" xfId="42219" xr:uid="{F619EE99-1660-4563-A8CE-12D8F360232A}"/>
    <cellStyle name="SAPBEXfilterDrill 2 2 3 4" xfId="34709" xr:uid="{7711A696-30C8-4163-AB07-1399C604AEE1}"/>
    <cellStyle name="SAPBEXfilterDrill 2 2 4" xfId="18422" xr:uid="{00000000-0005-0000-0000-00000D450000}"/>
    <cellStyle name="SAPBEXfilterDrill 2 3" xfId="18423" xr:uid="{00000000-0005-0000-0000-00000E450000}"/>
    <cellStyle name="SAPBEXfilterDrill 2 3 2" xfId="18424" xr:uid="{00000000-0005-0000-0000-00000F450000}"/>
    <cellStyle name="SAPBEXfilterDrill 2 3 3" xfId="18425" xr:uid="{00000000-0005-0000-0000-000010450000}"/>
    <cellStyle name="SAPBEXfilterDrill 2 3 3 2" xfId="20298" xr:uid="{00000000-0005-0000-0000-000010450000}"/>
    <cellStyle name="SAPBEXfilterDrill 2 3 3 2 2" xfId="27693" xr:uid="{B7BC6437-EBFA-48FF-8B51-C81BF24CB4D6}"/>
    <cellStyle name="SAPBEXfilterDrill 2 3 3 2 2 2" xfId="42630" xr:uid="{16C0D48A-DD88-4634-95EA-89823CF11F29}"/>
    <cellStyle name="SAPBEXfilterDrill 2 3 3 2 3" xfId="35314" xr:uid="{9B3D9FC5-1358-4BF5-A1E5-15CC92386619}"/>
    <cellStyle name="SAPBEXfilterDrill 2 3 3 3" xfId="27257" xr:uid="{9E80C9B6-7DDB-4B84-A6E6-93E2474D57BD}"/>
    <cellStyle name="SAPBEXfilterDrill 2 3 3 3 2" xfId="42220" xr:uid="{148B9409-AB63-45E3-8CA0-E5EA102686E6}"/>
    <cellStyle name="SAPBEXfilterDrill 2 3 3 4" xfId="34710" xr:uid="{59619046-3E99-437D-9B29-A9C9C7BF0AED}"/>
    <cellStyle name="SAPBEXfilterDrill 2 3 4" xfId="18426" xr:uid="{00000000-0005-0000-0000-000011450000}"/>
    <cellStyle name="SAPBEXfilterDrill 2 4" xfId="18427" xr:uid="{00000000-0005-0000-0000-000012450000}"/>
    <cellStyle name="SAPBEXfilterDrill 2 4 2" xfId="18428" xr:uid="{00000000-0005-0000-0000-000013450000}"/>
    <cellStyle name="SAPBEXfilterDrill 2 4 2 2" xfId="20299" xr:uid="{00000000-0005-0000-0000-000013450000}"/>
    <cellStyle name="SAPBEXfilterDrill 2 4 2 2 2" xfId="27694" xr:uid="{181B2FCB-E386-4C11-93CA-909117A8BD8D}"/>
    <cellStyle name="SAPBEXfilterDrill 2 4 2 2 2 2" xfId="42631" xr:uid="{526AD8F2-8192-48A1-8128-5282BBF35C3C}"/>
    <cellStyle name="SAPBEXfilterDrill 2 4 2 2 3" xfId="35315" xr:uid="{504AB028-3C13-44A1-AC2E-57951F80AA06}"/>
    <cellStyle name="SAPBEXfilterDrill 2 4 2 3" xfId="27258" xr:uid="{BE44A29E-DE8D-4BDD-94A6-6AA172AAA3FB}"/>
    <cellStyle name="SAPBEXfilterDrill 2 4 2 3 2" xfId="42221" xr:uid="{3F362B1D-1450-4312-A56C-A77879AC7BA1}"/>
    <cellStyle name="SAPBEXfilterDrill 2 4 2 4" xfId="34711" xr:uid="{992587E9-13BC-46B9-8DA0-41FC56332063}"/>
    <cellStyle name="SAPBEXfilterDrill 2 5" xfId="18429" xr:uid="{00000000-0005-0000-0000-000014450000}"/>
    <cellStyle name="SAPBEXfilterDrill 2 5 2" xfId="20300" xr:uid="{00000000-0005-0000-0000-000014450000}"/>
    <cellStyle name="SAPBEXfilterDrill 2 5 2 2" xfId="27695" xr:uid="{66D989BC-B9C1-4BC2-B6DB-58640422250A}"/>
    <cellStyle name="SAPBEXfilterDrill 2 5 2 2 2" xfId="42632" xr:uid="{04401ED5-86EF-44D1-9C74-AD2207534B98}"/>
    <cellStyle name="SAPBEXfilterDrill 2 5 2 3" xfId="35316" xr:uid="{F5653CB7-06CA-4B8E-B486-88D76B9AA22F}"/>
    <cellStyle name="SAPBEXfilterDrill 2 5 3" xfId="27259" xr:uid="{76EA03B7-FD8A-4BF2-A4CF-8C825626A9F7}"/>
    <cellStyle name="SAPBEXfilterDrill 2 5 3 2" xfId="42222" xr:uid="{8D4ED68A-50E8-4684-8E53-30078AE5191F}"/>
    <cellStyle name="SAPBEXfilterDrill 2 5 4" xfId="34712" xr:uid="{8E7A0543-AD4D-4B38-A2F0-42E333162BBB}"/>
    <cellStyle name="SAPBEXfilterDrill 2 6" xfId="18430" xr:uid="{00000000-0005-0000-0000-000015450000}"/>
    <cellStyle name="SAPBEXfilterDrill 2 7" xfId="18418" xr:uid="{00000000-0005-0000-0000-000009450000}"/>
    <cellStyle name="SAPBEXfilterDrill 2 8" xfId="20852" xr:uid="{C76CD296-28FF-438C-B827-A8152F7F29E8}"/>
    <cellStyle name="SAPBEXfilterDrill 2 8 2" xfId="35828" xr:uid="{AA656743-6CBD-4A10-8064-538E8BCD90CD}"/>
    <cellStyle name="SAPBEXfilterDrill 2 9" xfId="28224" xr:uid="{CB0C2EA0-EFBE-4C10-989B-4B422245E7F0}"/>
    <cellStyle name="SAPBEXfilterDrill 3" xfId="18431" xr:uid="{00000000-0005-0000-0000-000016450000}"/>
    <cellStyle name="SAPBEXfilterDrill 3 2" xfId="18432" xr:uid="{00000000-0005-0000-0000-000017450000}"/>
    <cellStyle name="SAPBEXfilterDrill 3 3" xfId="18433" xr:uid="{00000000-0005-0000-0000-000018450000}"/>
    <cellStyle name="SAPBEXfilterDrill 3 3 2" xfId="20301" xr:uid="{00000000-0005-0000-0000-000018450000}"/>
    <cellStyle name="SAPBEXfilterDrill 3 3 2 2" xfId="27696" xr:uid="{9BBBAC46-7B9B-4549-AD7A-9867BC8D51C7}"/>
    <cellStyle name="SAPBEXfilterDrill 3 3 2 2 2" xfId="42633" xr:uid="{F56A0366-6862-4495-A129-8E2C43F48763}"/>
    <cellStyle name="SAPBEXfilterDrill 3 3 2 3" xfId="35317" xr:uid="{3E044F69-D900-487C-8A1B-C69C091E6CB0}"/>
    <cellStyle name="SAPBEXfilterDrill 3 3 3" xfId="27260" xr:uid="{63E2EAEE-FACC-429F-A549-EFFB099DAC77}"/>
    <cellStyle name="SAPBEXfilterDrill 3 3 3 2" xfId="42223" xr:uid="{19E79896-F253-4122-A56B-80FB228D4F17}"/>
    <cellStyle name="SAPBEXfilterDrill 3 3 4" xfId="34713" xr:uid="{369F1454-DF79-44B4-AB96-405AA0D2D31B}"/>
    <cellStyle name="SAPBEXfilterDrill 3 4" xfId="18434" xr:uid="{00000000-0005-0000-0000-000019450000}"/>
    <cellStyle name="SAPBEXfilterDrill 3 4 2" xfId="20302" xr:uid="{00000000-0005-0000-0000-000019450000}"/>
    <cellStyle name="SAPBEXfilterDrill 3 4 2 2" xfId="35318" xr:uid="{A070FAF1-8C4C-444A-939A-B0F59797346F}"/>
    <cellStyle name="SAPBEXfilterDrill 3 4 3" xfId="34714" xr:uid="{4CB87BBE-C05C-4AE5-8D69-9C50563EA173}"/>
    <cellStyle name="SAPBEXfilterDrill 3 5" xfId="18435" xr:uid="{00000000-0005-0000-0000-00001A450000}"/>
    <cellStyle name="SAPBEXfilterDrill 4" xfId="18436" xr:uid="{00000000-0005-0000-0000-00001B450000}"/>
    <cellStyle name="SAPBEXfilterDrill 4 2" xfId="18437" xr:uid="{00000000-0005-0000-0000-00001C450000}"/>
    <cellStyle name="SAPBEXfilterDrill 4 2 2" xfId="20303" xr:uid="{00000000-0005-0000-0000-00001C450000}"/>
    <cellStyle name="SAPBEXfilterDrill 4 2 2 2" xfId="35319" xr:uid="{99DB6A8D-2927-4751-9663-772F8EDB9141}"/>
    <cellStyle name="SAPBEXfilterDrill 4 2 3" xfId="34715" xr:uid="{CC197D8B-C556-48A5-9A8D-FB41A5EA9042}"/>
    <cellStyle name="SAPBEXfilterDrill 5" xfId="18438" xr:uid="{00000000-0005-0000-0000-00001D450000}"/>
    <cellStyle name="SAPBEXfilterDrill 5 2" xfId="34716" xr:uid="{C940A495-9CB0-4944-8CA8-165D692EF71B}"/>
    <cellStyle name="SAPBEXfilterDrill 6" xfId="18439" xr:uid="{00000000-0005-0000-0000-00001E450000}"/>
    <cellStyle name="SAPBEXfilterDrill 7" xfId="18417" xr:uid="{00000000-0005-0000-0000-000008450000}"/>
    <cellStyle name="SAPBEXfilterDrill 8" xfId="20767" xr:uid="{720B3AEA-0289-44B2-ABBE-B149E590F79A}"/>
    <cellStyle name="SAPBEXfilterDrill 8 2" xfId="35760" xr:uid="{A6EDBE6F-4D3C-4722-96D0-99CD5A82A3CC}"/>
    <cellStyle name="SAPBEXfilterDrill 9" xfId="28117" xr:uid="{6C495F86-E282-436E-BACE-80AE99B3E7DA}"/>
    <cellStyle name="SAPBEXfilterItem" xfId="2681" xr:uid="{00000000-0005-0000-0000-0000520A0000}"/>
    <cellStyle name="SAPBEXfilterItem 2" xfId="2900" xr:uid="{00000000-0005-0000-0000-0000530A0000}"/>
    <cellStyle name="SAPBEXfilterItem 2 2" xfId="18442" xr:uid="{00000000-0005-0000-0000-000021450000}"/>
    <cellStyle name="SAPBEXfilterItem 2 2 2" xfId="18443" xr:uid="{00000000-0005-0000-0000-000022450000}"/>
    <cellStyle name="SAPBEXfilterItem 2 2 2 2" xfId="20304" xr:uid="{00000000-0005-0000-0000-000022450000}"/>
    <cellStyle name="SAPBEXfilterItem 2 2 2 2 2" xfId="27697" xr:uid="{58411CE9-D820-42DC-8EB2-51B44EBF4E87}"/>
    <cellStyle name="SAPBEXfilterItem 2 2 2 2 2 2" xfId="42634" xr:uid="{E2D01715-A0D9-449A-99A8-793537418EC0}"/>
    <cellStyle name="SAPBEXfilterItem 2 2 2 2 3" xfId="35320" xr:uid="{AAEEA4B9-8740-4BB8-A711-1856D771EA05}"/>
    <cellStyle name="SAPBEXfilterItem 2 2 2 3" xfId="27261" xr:uid="{90F39864-88C7-475A-A378-2B5B50CD0CC4}"/>
    <cellStyle name="SAPBEXfilterItem 2 2 2 3 2" xfId="42224" xr:uid="{68505DB8-81C1-474C-8317-C7DFAB0A982D}"/>
    <cellStyle name="SAPBEXfilterItem 2 2 2 4" xfId="34717" xr:uid="{89139052-CD4C-42E4-BAF5-2CBB6086AF8B}"/>
    <cellStyle name="SAPBEXfilterItem 2 3" xfId="18444" xr:uid="{00000000-0005-0000-0000-000023450000}"/>
    <cellStyle name="SAPBEXfilterItem 2 3 2" xfId="20305" xr:uid="{00000000-0005-0000-0000-000023450000}"/>
    <cellStyle name="SAPBEXfilterItem 2 3 2 2" xfId="27698" xr:uid="{4297FE0A-2DF8-4A56-B4DF-80A0DC247AC8}"/>
    <cellStyle name="SAPBEXfilterItem 2 3 2 2 2" xfId="42635" xr:uid="{54658D17-3417-4B4C-AFED-B819F3D62AB7}"/>
    <cellStyle name="SAPBEXfilterItem 2 3 2 3" xfId="35321" xr:uid="{73C809B0-0D47-41DA-A735-367406F1037D}"/>
    <cellStyle name="SAPBEXfilterItem 2 3 3" xfId="27262" xr:uid="{777192B3-6923-4EAE-82FF-6638F6760E47}"/>
    <cellStyle name="SAPBEXfilterItem 2 3 3 2" xfId="42225" xr:uid="{6399F2E0-E58F-4877-8639-2536F47DBA68}"/>
    <cellStyle name="SAPBEXfilterItem 2 3 4" xfId="34718" xr:uid="{9C1E2577-43C4-43BE-950E-494D89382C93}"/>
    <cellStyle name="SAPBEXfilterItem 2 4" xfId="18445" xr:uid="{00000000-0005-0000-0000-000024450000}"/>
    <cellStyle name="SAPBEXfilterItem 2 5" xfId="18441" xr:uid="{00000000-0005-0000-0000-000020450000}"/>
    <cellStyle name="SAPBEXfilterItem 2 6" xfId="20853" xr:uid="{1DE4956F-CAEA-4803-9208-0C62E3AB6E26}"/>
    <cellStyle name="SAPBEXfilterItem 2 6 2" xfId="35829" xr:uid="{6B5E4337-8824-4D40-92B5-313D3160FBF2}"/>
    <cellStyle name="SAPBEXfilterItem 2 7" xfId="28225" xr:uid="{B661E338-6108-499E-AA9B-ABBABD55A528}"/>
    <cellStyle name="SAPBEXfilterItem 3" xfId="18446" xr:uid="{00000000-0005-0000-0000-000025450000}"/>
    <cellStyle name="SAPBEXfilterItem 3 2" xfId="18447" xr:uid="{00000000-0005-0000-0000-000026450000}"/>
    <cellStyle name="SAPBEXfilterItem 3 3" xfId="18448" xr:uid="{00000000-0005-0000-0000-000027450000}"/>
    <cellStyle name="SAPBEXfilterItem 3 3 2" xfId="20306" xr:uid="{00000000-0005-0000-0000-000027450000}"/>
    <cellStyle name="SAPBEXfilterItem 3 3 2 2" xfId="27699" xr:uid="{B708D514-093E-4A39-B8EA-F5DFC2073A85}"/>
    <cellStyle name="SAPBEXfilterItem 3 3 2 2 2" xfId="42636" xr:uid="{9CE2AE09-DC97-4C7E-B846-3FF20AB7236C}"/>
    <cellStyle name="SAPBEXfilterItem 3 3 2 3" xfId="35322" xr:uid="{1234702E-2F8C-4236-B98A-FA8533D9C544}"/>
    <cellStyle name="SAPBEXfilterItem 3 3 3" xfId="27263" xr:uid="{FEF5603E-9963-4215-A089-DD07E3048F2B}"/>
    <cellStyle name="SAPBEXfilterItem 3 3 3 2" xfId="42226" xr:uid="{370C6EB7-6DB7-4D52-9A26-B35925456083}"/>
    <cellStyle name="SAPBEXfilterItem 3 3 4" xfId="34719" xr:uid="{9C417D0B-B333-4C31-98FF-82FD0B2C2191}"/>
    <cellStyle name="SAPBEXfilterItem 3 4" xfId="18449" xr:uid="{00000000-0005-0000-0000-000028450000}"/>
    <cellStyle name="SAPBEXfilterItem 3 4 2" xfId="20307" xr:uid="{00000000-0005-0000-0000-000028450000}"/>
    <cellStyle name="SAPBEXfilterItem 3 4 2 2" xfId="35323" xr:uid="{F2C5E0CD-49AD-404B-AEEC-AAA26F0E006D}"/>
    <cellStyle name="SAPBEXfilterItem 3 4 3" xfId="27264" xr:uid="{0B2D4D58-B1CF-4CB9-8684-C9A8B95D7D17}"/>
    <cellStyle name="SAPBEXfilterItem 3 5" xfId="18450" xr:uid="{00000000-0005-0000-0000-000029450000}"/>
    <cellStyle name="SAPBEXfilterItem 4" xfId="18451" xr:uid="{00000000-0005-0000-0000-00002A450000}"/>
    <cellStyle name="SAPBEXfilterItem 4 2" xfId="18452" xr:uid="{00000000-0005-0000-0000-00002B450000}"/>
    <cellStyle name="SAPBEXfilterItem 4 2 2" xfId="20308" xr:uid="{00000000-0005-0000-0000-00002B450000}"/>
    <cellStyle name="SAPBEXfilterItem 4 2 2 2" xfId="35324" xr:uid="{1D637974-41B5-4FC0-AE9D-9D4CA8674E3D}"/>
    <cellStyle name="SAPBEXfilterItem 4 2 3" xfId="27265" xr:uid="{C9742F23-9D1C-47EB-B2BD-2B1AA166CDD5}"/>
    <cellStyle name="SAPBEXfilterItem 5" xfId="18453" xr:uid="{00000000-0005-0000-0000-00002C450000}"/>
    <cellStyle name="SAPBEXfilterItem 6" xfId="18454" xr:uid="{00000000-0005-0000-0000-00002D450000}"/>
    <cellStyle name="SAPBEXfilterItem 7" xfId="18440" xr:uid="{00000000-0005-0000-0000-00001F450000}"/>
    <cellStyle name="SAPBEXfilterItem 8" xfId="20768" xr:uid="{A0440643-3CEB-4D7F-A58F-32D9B5DD77A1}"/>
    <cellStyle name="SAPBEXfilterItem 8 2" xfId="35761" xr:uid="{7F2B7CEB-2920-4D1A-AAE3-F8EE873B79E7}"/>
    <cellStyle name="SAPBEXfilterItem 9" xfId="28118" xr:uid="{00CF1483-EE1A-4CD1-8D8E-4B343204866F}"/>
    <cellStyle name="SAPBEXfilterText" xfId="2682" xr:uid="{00000000-0005-0000-0000-0000540A0000}"/>
    <cellStyle name="SAPBEXfilterText 2" xfId="18456" xr:uid="{00000000-0005-0000-0000-00002F450000}"/>
    <cellStyle name="SAPBEXfilterText 2 2" xfId="18457" xr:uid="{00000000-0005-0000-0000-000030450000}"/>
    <cellStyle name="SAPBEXfilterText 2 2 2" xfId="18458" xr:uid="{00000000-0005-0000-0000-000031450000}"/>
    <cellStyle name="SAPBEXfilterText 2 2 2 2" xfId="20309" xr:uid="{00000000-0005-0000-0000-000031450000}"/>
    <cellStyle name="SAPBEXfilterText 2 2 2 2 2" xfId="27700" xr:uid="{0FEBC0AC-BBF4-41DA-AF9D-8D7CC93C1DD6}"/>
    <cellStyle name="SAPBEXfilterText 2 2 2 2 2 2" xfId="42637" xr:uid="{FDBD8FF0-391D-45DE-A46C-964FAB784E17}"/>
    <cellStyle name="SAPBEXfilterText 2 2 2 2 3" xfId="35325" xr:uid="{BD6F3D54-E754-4B6E-A323-6268343E2329}"/>
    <cellStyle name="SAPBEXfilterText 2 2 2 3" xfId="27266" xr:uid="{7175B94A-49DB-4C32-B86E-B5620B56D37B}"/>
    <cellStyle name="SAPBEXfilterText 2 2 2 3 2" xfId="42227" xr:uid="{C33DE306-51A5-4AC6-BA2E-4E5C6E5E0B5F}"/>
    <cellStyle name="SAPBEXfilterText 2 2 2 4" xfId="34720" xr:uid="{7A446D36-3A8D-45D7-A762-AD78F12FD11D}"/>
    <cellStyle name="SAPBEXfilterText 2 3" xfId="18459" xr:uid="{00000000-0005-0000-0000-000032450000}"/>
    <cellStyle name="SAPBEXfilterText 2 3 2" xfId="20310" xr:uid="{00000000-0005-0000-0000-000032450000}"/>
    <cellStyle name="SAPBEXfilterText 2 3 2 2" xfId="27701" xr:uid="{7C89543B-D3BA-4D38-A717-037A3A908F6D}"/>
    <cellStyle name="SAPBEXfilterText 2 3 2 2 2" xfId="42638" xr:uid="{AE4393CE-9754-4783-8D82-F39F6E566451}"/>
    <cellStyle name="SAPBEXfilterText 2 3 2 3" xfId="35326" xr:uid="{0F5AF216-68EE-4C7A-AB02-33D4A9673A4D}"/>
    <cellStyle name="SAPBEXfilterText 2 3 3" xfId="27267" xr:uid="{BE329BD7-287D-458C-884D-F2A7EB2B1899}"/>
    <cellStyle name="SAPBEXfilterText 2 3 3 2" xfId="42228" xr:uid="{3E616863-5BC3-4AD4-A184-054BE7F35A69}"/>
    <cellStyle name="SAPBEXfilterText 2 3 4" xfId="34721" xr:uid="{DE73B0BD-641C-41C1-B897-230429006E39}"/>
    <cellStyle name="SAPBEXfilterText 2 4" xfId="18460" xr:uid="{00000000-0005-0000-0000-000033450000}"/>
    <cellStyle name="SAPBEXfilterText 3" xfId="18461" xr:uid="{00000000-0005-0000-0000-000034450000}"/>
    <cellStyle name="SAPBEXfilterText 3 2" xfId="18462" xr:uid="{00000000-0005-0000-0000-000035450000}"/>
    <cellStyle name="SAPBEXfilterText 4" xfId="18463" xr:uid="{00000000-0005-0000-0000-000036450000}"/>
    <cellStyle name="SAPBEXfilterText 5" xfId="18464" xr:uid="{00000000-0005-0000-0000-000037450000}"/>
    <cellStyle name="SAPBEXfilterText 6" xfId="18465" xr:uid="{00000000-0005-0000-0000-000038450000}"/>
    <cellStyle name="SAPBEXfilterText 7" xfId="18455" xr:uid="{00000000-0005-0000-0000-00002E450000}"/>
    <cellStyle name="SAPBEXformats" xfId="2683" xr:uid="{00000000-0005-0000-0000-0000550A0000}"/>
    <cellStyle name="SAPBEXformats 2" xfId="2684" xr:uid="{00000000-0005-0000-0000-0000560A0000}"/>
    <cellStyle name="SAPBEXformats 2 2" xfId="18468" xr:uid="{00000000-0005-0000-0000-00003B450000}"/>
    <cellStyle name="SAPBEXformats 2 2 2" xfId="18469" xr:uid="{00000000-0005-0000-0000-00003C450000}"/>
    <cellStyle name="SAPBEXformats 2 2 3" xfId="18470" xr:uid="{00000000-0005-0000-0000-00003D450000}"/>
    <cellStyle name="SAPBEXformats 2 2 3 2" xfId="20311" xr:uid="{00000000-0005-0000-0000-00003D450000}"/>
    <cellStyle name="SAPBEXformats 2 2 3 2 2" xfId="27702" xr:uid="{12D6CA48-6F54-47CA-89B8-5B6FE877E1FB}"/>
    <cellStyle name="SAPBEXformats 2 2 3 2 2 2" xfId="42639" xr:uid="{6B991442-3A44-4258-B25C-89B4E2822120}"/>
    <cellStyle name="SAPBEXformats 2 2 3 2 3" xfId="35327" xr:uid="{4AF2DEEC-9B5D-48E5-940F-295B2D9EF51D}"/>
    <cellStyle name="SAPBEXformats 2 2 3 3" xfId="27268" xr:uid="{868E4BC4-E29D-4F5F-8088-501046FF6F71}"/>
    <cellStyle name="SAPBEXformats 2 2 3 3 2" xfId="42229" xr:uid="{85413BC8-A1C8-4E7A-8BBE-64230C7148B3}"/>
    <cellStyle name="SAPBEXformats 2 2 3 4" xfId="34722" xr:uid="{063962EB-478B-4E5F-BE37-9A04B93CF1B0}"/>
    <cellStyle name="SAPBEXformats 2 2 4" xfId="18471" xr:uid="{00000000-0005-0000-0000-00003E450000}"/>
    <cellStyle name="SAPBEXformats 2 3" xfId="18472" xr:uid="{00000000-0005-0000-0000-00003F450000}"/>
    <cellStyle name="SAPBEXformats 2 3 2" xfId="18473" xr:uid="{00000000-0005-0000-0000-000040450000}"/>
    <cellStyle name="SAPBEXformats 2 3 3" xfId="18474" xr:uid="{00000000-0005-0000-0000-000041450000}"/>
    <cellStyle name="SAPBEXformats 2 3 3 2" xfId="20312" xr:uid="{00000000-0005-0000-0000-000041450000}"/>
    <cellStyle name="SAPBEXformats 2 3 3 2 2" xfId="27703" xr:uid="{D8313266-81A9-4ACA-ADAC-5EA18C063070}"/>
    <cellStyle name="SAPBEXformats 2 3 3 2 2 2" xfId="42640" xr:uid="{6BB1541B-94DA-48E0-857A-BE7862B4E8E0}"/>
    <cellStyle name="SAPBEXformats 2 3 3 2 3" xfId="35328" xr:uid="{FDB41EF8-2234-40A3-B9CC-545C98CE8DAD}"/>
    <cellStyle name="SAPBEXformats 2 3 3 3" xfId="27269" xr:uid="{0DB8F3E6-05C5-4486-8242-3FEF0474A942}"/>
    <cellStyle name="SAPBEXformats 2 3 3 3 2" xfId="42230" xr:uid="{C583E619-2C73-4D18-86B8-C61E6F449FA2}"/>
    <cellStyle name="SAPBEXformats 2 3 3 4" xfId="34723" xr:uid="{29B42666-4F60-4FC5-9399-6C6EC886C5CD}"/>
    <cellStyle name="SAPBEXformats 2 3 4" xfId="18475" xr:uid="{00000000-0005-0000-0000-000042450000}"/>
    <cellStyle name="SAPBEXformats 2 4" xfId="18476" xr:uid="{00000000-0005-0000-0000-000043450000}"/>
    <cellStyle name="SAPBEXformats 2 4 2" xfId="18477" xr:uid="{00000000-0005-0000-0000-000044450000}"/>
    <cellStyle name="SAPBEXformats 2 4 2 2" xfId="20313" xr:uid="{00000000-0005-0000-0000-000044450000}"/>
    <cellStyle name="SAPBEXformats 2 4 2 2 2" xfId="27704" xr:uid="{CA982ED8-B942-495A-BBEA-A13DC2123616}"/>
    <cellStyle name="SAPBEXformats 2 4 2 2 2 2" xfId="42641" xr:uid="{0F7C3D11-F20F-4D83-A169-6139E1006E14}"/>
    <cellStyle name="SAPBEXformats 2 4 2 2 3" xfId="35329" xr:uid="{87F70AF6-63AE-4C9C-8BED-C7533B8218F6}"/>
    <cellStyle name="SAPBEXformats 2 4 2 3" xfId="27270" xr:uid="{74F6B65A-C1C2-40C2-A1D6-67A56E953E14}"/>
    <cellStyle name="SAPBEXformats 2 4 2 3 2" xfId="42231" xr:uid="{7DD48B30-EA72-408E-9231-8F55675268E7}"/>
    <cellStyle name="SAPBEXformats 2 4 2 4" xfId="34724" xr:uid="{E10985F9-2C0F-4F0C-87FC-3C992493F31B}"/>
    <cellStyle name="SAPBEXformats 2 5" xfId="18478" xr:uid="{00000000-0005-0000-0000-000045450000}"/>
    <cellStyle name="SAPBEXformats 2 5 2" xfId="20314" xr:uid="{00000000-0005-0000-0000-000045450000}"/>
    <cellStyle name="SAPBEXformats 2 5 2 2" xfId="27705" xr:uid="{3BFA3869-54E3-498B-B568-F97C0DC1C3B5}"/>
    <cellStyle name="SAPBEXformats 2 5 2 2 2" xfId="42642" xr:uid="{FC5D7B77-0E09-4072-85D3-51E0EB341C2F}"/>
    <cellStyle name="SAPBEXformats 2 5 2 3" xfId="35330" xr:uid="{DC089794-3C3C-4A66-8697-5289BE4E6718}"/>
    <cellStyle name="SAPBEXformats 2 5 3" xfId="27271" xr:uid="{AC9814B7-787F-403D-A48E-BB8587AC22C8}"/>
    <cellStyle name="SAPBEXformats 2 5 3 2" xfId="42232" xr:uid="{C0FB471A-5A86-48E9-AAB4-BAE0B1577FBA}"/>
    <cellStyle name="SAPBEXformats 2 5 4" xfId="34725" xr:uid="{ACAFD950-E0E0-4C82-82B1-FEEC5C993730}"/>
    <cellStyle name="SAPBEXformats 2 6" xfId="18479" xr:uid="{00000000-0005-0000-0000-000046450000}"/>
    <cellStyle name="SAPBEXformats 2 7" xfId="18467" xr:uid="{00000000-0005-0000-0000-00003A450000}"/>
    <cellStyle name="SAPBEXformats 2 8" xfId="20769" xr:uid="{DC58B2B1-9316-4639-B1AB-0EE96112D05E}"/>
    <cellStyle name="SAPBEXformats 2 8 2" xfId="35762" xr:uid="{2C10D6BF-BF80-45AE-8923-046F9E9CE444}"/>
    <cellStyle name="SAPBEXformats 2 9" xfId="28120" xr:uid="{A7346F5C-6E1A-4738-A590-CCCBB31D626B}"/>
    <cellStyle name="SAPBEXformats 3" xfId="18480" xr:uid="{00000000-0005-0000-0000-000047450000}"/>
    <cellStyle name="SAPBEXformats 3 2" xfId="18481" xr:uid="{00000000-0005-0000-0000-000048450000}"/>
    <cellStyle name="SAPBEXformats 3 2 2" xfId="18482" xr:uid="{00000000-0005-0000-0000-000049450000}"/>
    <cellStyle name="SAPBEXformats 3 2 2 2" xfId="20315" xr:uid="{00000000-0005-0000-0000-000049450000}"/>
    <cellStyle name="SAPBEXformats 3 2 2 2 2" xfId="35331" xr:uid="{D1ECBFD1-D675-4883-94CB-F1E0A967BD0A}"/>
    <cellStyle name="SAPBEXformats 3 2 2 3" xfId="34726" xr:uid="{07EF7D28-882D-4315-8169-8556118FEDCC}"/>
    <cellStyle name="SAPBEXformats 3 3" xfId="18483" xr:uid="{00000000-0005-0000-0000-00004A450000}"/>
    <cellStyle name="SAPBEXformats 3 3 2" xfId="18484" xr:uid="{00000000-0005-0000-0000-00004B450000}"/>
    <cellStyle name="SAPBEXformats 3 3 2 2" xfId="20317" xr:uid="{00000000-0005-0000-0000-00004B450000}"/>
    <cellStyle name="SAPBEXformats 3 3 2 2 2" xfId="35333" xr:uid="{D56171A3-4475-4926-84FB-DADC708AD3F9}"/>
    <cellStyle name="SAPBEXformats 3 3 2 3" xfId="34728" xr:uid="{1BA9F789-4703-4D3A-8401-B0284A8C8D40}"/>
    <cellStyle name="SAPBEXformats 3 3 3" xfId="20316" xr:uid="{00000000-0005-0000-0000-00004A450000}"/>
    <cellStyle name="SAPBEXformats 3 3 3 2" xfId="27706" xr:uid="{E1108021-E539-4810-AD0B-9D06739CA94B}"/>
    <cellStyle name="SAPBEXformats 3 3 3 2 2" xfId="42643" xr:uid="{0F36D898-8BDE-45B2-8A7A-A4211966EBB0}"/>
    <cellStyle name="SAPBEXformats 3 3 3 3" xfId="35332" xr:uid="{A79A3E43-879E-4CB8-BD36-2CF51C757F8C}"/>
    <cellStyle name="SAPBEXformats 3 3 4" xfId="34727" xr:uid="{42E42001-2B39-4C86-A9CE-08767915A7B5}"/>
    <cellStyle name="SAPBEXformats 3 4" xfId="18485" xr:uid="{00000000-0005-0000-0000-00004C450000}"/>
    <cellStyle name="SAPBEXformats 3 4 2" xfId="20318" xr:uid="{00000000-0005-0000-0000-00004C450000}"/>
    <cellStyle name="SAPBEXformats 3 4 2 2" xfId="35334" xr:uid="{533C21F8-503B-4137-83B4-AF0D8A9FEBA1}"/>
    <cellStyle name="SAPBEXformats 3 4 3" xfId="34729" xr:uid="{F4F889BF-91D5-4D2A-8F7A-D9EAD26C9771}"/>
    <cellStyle name="SAPBEXformats 3 5" xfId="18486" xr:uid="{00000000-0005-0000-0000-00004D450000}"/>
    <cellStyle name="SAPBEXformats 4" xfId="18487" xr:uid="{00000000-0005-0000-0000-00004E450000}"/>
    <cellStyle name="SAPBEXformats 4 2" xfId="18488" xr:uid="{00000000-0005-0000-0000-00004F450000}"/>
    <cellStyle name="SAPBEXformats 4 2 2" xfId="20319" xr:uid="{00000000-0005-0000-0000-00004F450000}"/>
    <cellStyle name="SAPBEXformats 4 2 2 2" xfId="35335" xr:uid="{908F9633-3456-40E3-A5FD-751EAF09541D}"/>
    <cellStyle name="SAPBEXformats 4 2 3" xfId="34730" xr:uid="{0BDD6099-6FF2-4BBF-B415-BA135A2481BD}"/>
    <cellStyle name="SAPBEXformats 5" xfId="18489" xr:uid="{00000000-0005-0000-0000-000050450000}"/>
    <cellStyle name="SAPBEXformats 5 2" xfId="18490" xr:uid="{00000000-0005-0000-0000-000051450000}"/>
    <cellStyle name="SAPBEXformats 5 2 2" xfId="20321" xr:uid="{00000000-0005-0000-0000-000051450000}"/>
    <cellStyle name="SAPBEXformats 5 2 2 2" xfId="35337" xr:uid="{6B73B3AE-8BE1-4A3E-A358-25D518482BBF}"/>
    <cellStyle name="SAPBEXformats 5 2 3" xfId="34732" xr:uid="{E1211041-326E-44E9-9DA6-3C7726459435}"/>
    <cellStyle name="SAPBEXformats 5 3" xfId="20320" xr:uid="{00000000-0005-0000-0000-000050450000}"/>
    <cellStyle name="SAPBEXformats 5 3 2" xfId="27707" xr:uid="{225D364C-CBBC-4A01-8C08-3A4859794A9A}"/>
    <cellStyle name="SAPBEXformats 5 3 2 2" xfId="42644" xr:uid="{FA36DBFE-1283-4009-B2A2-1E5BEF8A4383}"/>
    <cellStyle name="SAPBEXformats 5 3 3" xfId="35336" xr:uid="{E690AD13-8A97-4A2B-A45F-FFE46ECE9F87}"/>
    <cellStyle name="SAPBEXformats 5 4" xfId="34731" xr:uid="{7F8AD320-6A77-4C05-8D44-62CBCBFB5E64}"/>
    <cellStyle name="SAPBEXformats 6" xfId="18491" xr:uid="{00000000-0005-0000-0000-000052450000}"/>
    <cellStyle name="SAPBEXformats 7" xfId="18466" xr:uid="{00000000-0005-0000-0000-000039450000}"/>
    <cellStyle name="SAPBEXformats 8" xfId="28119" xr:uid="{3FE8D4A4-E7BF-4C3A-83E9-745069873D50}"/>
    <cellStyle name="SAPBEXheaderData" xfId="2685" xr:uid="{00000000-0005-0000-0000-0000570A0000}"/>
    <cellStyle name="SAPBEXheaderData 2" xfId="18493" xr:uid="{00000000-0005-0000-0000-000054450000}"/>
    <cellStyle name="SAPBEXheaderData 2 2" xfId="18494" xr:uid="{00000000-0005-0000-0000-000055450000}"/>
    <cellStyle name="SAPBEXheaderData 2 3" xfId="27272" xr:uid="{B73EEACC-4FC8-4628-838A-4753795C9C6E}"/>
    <cellStyle name="SAPBEXheaderData 3" xfId="18495" xr:uid="{00000000-0005-0000-0000-000056450000}"/>
    <cellStyle name="SAPBEXheaderData 4" xfId="18492" xr:uid="{00000000-0005-0000-0000-000053450000}"/>
    <cellStyle name="SAPBEXheaderData 5" xfId="20770" xr:uid="{9D25925D-C52D-46AC-A4B3-7A298FD4E567}"/>
    <cellStyle name="SAPBEXheaderItem" xfId="2686" xr:uid="{00000000-0005-0000-0000-0000580A0000}"/>
    <cellStyle name="SAPBEXheaderItem 2" xfId="2687" xr:uid="{00000000-0005-0000-0000-0000590A0000}"/>
    <cellStyle name="SAPBEXheaderItem 2 2" xfId="18498" xr:uid="{00000000-0005-0000-0000-000059450000}"/>
    <cellStyle name="SAPBEXheaderItem 2 2 2" xfId="18499" xr:uid="{00000000-0005-0000-0000-00005A450000}"/>
    <cellStyle name="SAPBEXheaderItem 2 2 3" xfId="18500" xr:uid="{00000000-0005-0000-0000-00005B450000}"/>
    <cellStyle name="SAPBEXheaderItem 2 2 3 2" xfId="20322" xr:uid="{00000000-0005-0000-0000-00005B450000}"/>
    <cellStyle name="SAPBEXheaderItem 2 2 3 2 2" xfId="27708" xr:uid="{D037DCA1-709E-4021-B897-1708D74A2DFA}"/>
    <cellStyle name="SAPBEXheaderItem 2 2 3 2 2 2" xfId="42645" xr:uid="{398D29E9-F8E7-4EC2-A1BB-E62120C3DDE7}"/>
    <cellStyle name="SAPBEXheaderItem 2 2 3 2 3" xfId="35338" xr:uid="{3AE72739-1F16-4324-A41B-9C992AF47FB3}"/>
    <cellStyle name="SAPBEXheaderItem 2 2 3 3" xfId="27273" xr:uid="{2D7D5559-575C-48DF-B843-251988E93D06}"/>
    <cellStyle name="SAPBEXheaderItem 2 2 3 3 2" xfId="42233" xr:uid="{D819BB26-AA05-463F-9A53-68B021187FCF}"/>
    <cellStyle name="SAPBEXheaderItem 2 2 3 4" xfId="34733" xr:uid="{8FC0D09C-A74A-4B60-A405-084B724EA5C7}"/>
    <cellStyle name="SAPBEXheaderItem 2 2 4" xfId="18501" xr:uid="{00000000-0005-0000-0000-00005C450000}"/>
    <cellStyle name="SAPBEXheaderItem 2 3" xfId="18502" xr:uid="{00000000-0005-0000-0000-00005D450000}"/>
    <cellStyle name="SAPBEXheaderItem 2 3 2" xfId="18503" xr:uid="{00000000-0005-0000-0000-00005E450000}"/>
    <cellStyle name="SAPBEXheaderItem 2 3 3" xfId="18504" xr:uid="{00000000-0005-0000-0000-00005F450000}"/>
    <cellStyle name="SAPBEXheaderItem 2 3 3 2" xfId="20323" xr:uid="{00000000-0005-0000-0000-00005F450000}"/>
    <cellStyle name="SAPBEXheaderItem 2 3 3 2 2" xfId="27709" xr:uid="{62317A8A-AA9E-4340-B71B-20A555A12349}"/>
    <cellStyle name="SAPBEXheaderItem 2 3 3 2 2 2" xfId="42646" xr:uid="{454EECEE-BF2B-4AA0-9682-5D0034765646}"/>
    <cellStyle name="SAPBEXheaderItem 2 3 3 2 3" xfId="35339" xr:uid="{8FCD5B11-A819-4715-A0F1-1EE5A5EFBF7E}"/>
    <cellStyle name="SAPBEXheaderItem 2 3 3 3" xfId="27274" xr:uid="{F51B2114-FEDC-438D-A6BF-15FB98194D45}"/>
    <cellStyle name="SAPBEXheaderItem 2 3 3 3 2" xfId="42234" xr:uid="{17B884A1-5352-46E4-9E04-2C88FE8C72C2}"/>
    <cellStyle name="SAPBEXheaderItem 2 3 3 4" xfId="34734" xr:uid="{E542563F-2FE8-48D9-9C48-848784ABD57D}"/>
    <cellStyle name="SAPBEXheaderItem 2 3 4" xfId="18505" xr:uid="{00000000-0005-0000-0000-000060450000}"/>
    <cellStyle name="SAPBEXheaderItem 2 4" xfId="18506" xr:uid="{00000000-0005-0000-0000-000061450000}"/>
    <cellStyle name="SAPBEXheaderItem 2 4 2" xfId="18507" xr:uid="{00000000-0005-0000-0000-000062450000}"/>
    <cellStyle name="SAPBEXheaderItem 2 4 2 2" xfId="18508" xr:uid="{00000000-0005-0000-0000-000063450000}"/>
    <cellStyle name="SAPBEXheaderItem 2 4 3" xfId="18509" xr:uid="{00000000-0005-0000-0000-000064450000}"/>
    <cellStyle name="SAPBEXheaderItem 2 5" xfId="18510" xr:uid="{00000000-0005-0000-0000-000065450000}"/>
    <cellStyle name="SAPBEXheaderItem 2 5 2" xfId="18511" xr:uid="{00000000-0005-0000-0000-000066450000}"/>
    <cellStyle name="SAPBEXheaderItem 2 5 2 2" xfId="20324" xr:uid="{00000000-0005-0000-0000-000066450000}"/>
    <cellStyle name="SAPBEXheaderItem 2 5 2 2 2" xfId="27710" xr:uid="{B4B9D64B-7DBF-4258-9AEB-EF9AE219E95B}"/>
    <cellStyle name="SAPBEXheaderItem 2 5 2 2 2 2" xfId="42647" xr:uid="{D98E6733-1FBB-4B8A-ADFF-38ADFFAEBC52}"/>
    <cellStyle name="SAPBEXheaderItem 2 5 2 2 3" xfId="35340" xr:uid="{8CF148C4-467B-43F5-A7B0-4B9567002656}"/>
    <cellStyle name="SAPBEXheaderItem 2 5 2 3" xfId="27275" xr:uid="{82704835-0996-433D-AFBD-C4975623D7C8}"/>
    <cellStyle name="SAPBEXheaderItem 2 5 2 3 2" xfId="42235" xr:uid="{0595CBCE-5A8D-4F4B-9944-8CDF436F809D}"/>
    <cellStyle name="SAPBEXheaderItem 2 5 2 4" xfId="34735" xr:uid="{FCF584E8-E704-4174-928A-5F5C8082257D}"/>
    <cellStyle name="SAPBEXheaderItem 2 6" xfId="18512" xr:uid="{00000000-0005-0000-0000-000067450000}"/>
    <cellStyle name="SAPBEXheaderItem 2 6 2" xfId="20325" xr:uid="{00000000-0005-0000-0000-000067450000}"/>
    <cellStyle name="SAPBEXheaderItem 2 6 2 2" xfId="27711" xr:uid="{437217C7-91B2-41C5-AAAA-E1B8BDA4A111}"/>
    <cellStyle name="SAPBEXheaderItem 2 6 2 2 2" xfId="42648" xr:uid="{B64986A6-BA47-4A2E-9897-CF291F7EDAF2}"/>
    <cellStyle name="SAPBEXheaderItem 2 6 2 3" xfId="35341" xr:uid="{81FF9C64-AF93-4B73-923C-94932DFA7E63}"/>
    <cellStyle name="SAPBEXheaderItem 2 6 3" xfId="27276" xr:uid="{ED1DCD96-BE6B-484E-9A7E-4612A7047F30}"/>
    <cellStyle name="SAPBEXheaderItem 2 6 3 2" xfId="42236" xr:uid="{E2990213-CD14-4ECB-A0AD-EA6833485E4D}"/>
    <cellStyle name="SAPBEXheaderItem 2 6 4" xfId="34736" xr:uid="{7117FFFA-0709-4748-9FE9-3C3A769C6BAF}"/>
    <cellStyle name="SAPBEXheaderItem 2 7" xfId="18513" xr:uid="{00000000-0005-0000-0000-000068450000}"/>
    <cellStyle name="SAPBEXheaderItem 2 8" xfId="18497" xr:uid="{00000000-0005-0000-0000-000058450000}"/>
    <cellStyle name="SAPBEXheaderItem 3" xfId="18514" xr:uid="{00000000-0005-0000-0000-000069450000}"/>
    <cellStyle name="SAPBEXheaderItem 3 2" xfId="18515" xr:uid="{00000000-0005-0000-0000-00006A450000}"/>
    <cellStyle name="SAPBEXheaderItem 3 3" xfId="18516" xr:uid="{00000000-0005-0000-0000-00006B450000}"/>
    <cellStyle name="SAPBEXheaderItem 3 4" xfId="18517" xr:uid="{00000000-0005-0000-0000-00006C450000}"/>
    <cellStyle name="SAPBEXheaderItem 3 4 2" xfId="20326" xr:uid="{00000000-0005-0000-0000-00006C450000}"/>
    <cellStyle name="SAPBEXheaderItem 3 4 2 2" xfId="35342" xr:uid="{F251AAE9-6ED3-43C2-833D-2A750684DFCD}"/>
    <cellStyle name="SAPBEXheaderItem 3 4 3" xfId="34737" xr:uid="{D17B6A66-A2A4-4F23-8ACE-DD20653401CA}"/>
    <cellStyle name="SAPBEXheaderItem 3 5" xfId="18518" xr:uid="{00000000-0005-0000-0000-00006D450000}"/>
    <cellStyle name="SAPBEXheaderItem 4" xfId="18519" xr:uid="{00000000-0005-0000-0000-00006E450000}"/>
    <cellStyle name="SAPBEXheaderItem 4 2" xfId="18520" xr:uid="{00000000-0005-0000-0000-00006F450000}"/>
    <cellStyle name="SAPBEXheaderItem 4 2 2" xfId="20327" xr:uid="{00000000-0005-0000-0000-00006F450000}"/>
    <cellStyle name="SAPBEXheaderItem 4 2 2 2" xfId="35343" xr:uid="{9C5C6B2D-39F3-4945-8F3B-1ABCFDFCE499}"/>
    <cellStyle name="SAPBEXheaderItem 4 2 3" xfId="34738" xr:uid="{ECC3EF2B-9155-4249-A2E2-0D122A5C88B5}"/>
    <cellStyle name="SAPBEXheaderItem 5" xfId="18521" xr:uid="{00000000-0005-0000-0000-000070450000}"/>
    <cellStyle name="SAPBEXheaderItem 6" xfId="18522" xr:uid="{00000000-0005-0000-0000-000071450000}"/>
    <cellStyle name="SAPBEXheaderItem 7" xfId="18496" xr:uid="{00000000-0005-0000-0000-000057450000}"/>
    <cellStyle name="SAPBEXheaderItem_2010-2012 Program Workbook Completed_Incent_V2" xfId="2688" xr:uid="{00000000-0005-0000-0000-00005A0A0000}"/>
    <cellStyle name="SAPBEXheaderText" xfId="2689" xr:uid="{00000000-0005-0000-0000-00005B0A0000}"/>
    <cellStyle name="SAPBEXheaderText 2" xfId="2690" xr:uid="{00000000-0005-0000-0000-00005C0A0000}"/>
    <cellStyle name="SAPBEXheaderText 2 2" xfId="18525" xr:uid="{00000000-0005-0000-0000-000075450000}"/>
    <cellStyle name="SAPBEXheaderText 2 2 2" xfId="18526" xr:uid="{00000000-0005-0000-0000-000076450000}"/>
    <cellStyle name="SAPBEXheaderText 2 2 3" xfId="18527" xr:uid="{00000000-0005-0000-0000-000077450000}"/>
    <cellStyle name="SAPBEXheaderText 2 2 3 2" xfId="20328" xr:uid="{00000000-0005-0000-0000-000077450000}"/>
    <cellStyle name="SAPBEXheaderText 2 2 3 2 2" xfId="27712" xr:uid="{D21473A7-03CD-4524-B229-D4A43E659AE3}"/>
    <cellStyle name="SAPBEXheaderText 2 2 3 2 2 2" xfId="42649" xr:uid="{41735AEF-7F94-4CEB-9FFB-E37526212E4B}"/>
    <cellStyle name="SAPBEXheaderText 2 2 3 2 3" xfId="35344" xr:uid="{24E9C3FD-6573-483C-8BED-F0EC83A1465E}"/>
    <cellStyle name="SAPBEXheaderText 2 2 3 3" xfId="27277" xr:uid="{EC09DE17-6A5D-43A1-955D-CE1184BC7F16}"/>
    <cellStyle name="SAPBEXheaderText 2 2 3 3 2" xfId="42237" xr:uid="{F38B7ADC-69D1-48A5-B292-F76A0487B785}"/>
    <cellStyle name="SAPBEXheaderText 2 2 3 4" xfId="34739" xr:uid="{EAC8366E-8F94-4887-8B02-2DBAB3868557}"/>
    <cellStyle name="SAPBEXheaderText 2 2 4" xfId="18528" xr:uid="{00000000-0005-0000-0000-000078450000}"/>
    <cellStyle name="SAPBEXheaderText 2 3" xfId="18529" xr:uid="{00000000-0005-0000-0000-000079450000}"/>
    <cellStyle name="SAPBEXheaderText 2 3 2" xfId="18530" xr:uid="{00000000-0005-0000-0000-00007A450000}"/>
    <cellStyle name="SAPBEXheaderText 2 3 3" xfId="18531" xr:uid="{00000000-0005-0000-0000-00007B450000}"/>
    <cellStyle name="SAPBEXheaderText 2 3 3 2" xfId="20329" xr:uid="{00000000-0005-0000-0000-00007B450000}"/>
    <cellStyle name="SAPBEXheaderText 2 3 3 2 2" xfId="27713" xr:uid="{D262A19F-B4EC-4369-9E7E-21B915A82483}"/>
    <cellStyle name="SAPBEXheaderText 2 3 3 2 2 2" xfId="42650" xr:uid="{AEC5F348-625A-4F04-8A7E-EDA6CCDBAA7F}"/>
    <cellStyle name="SAPBEXheaderText 2 3 3 2 3" xfId="35345" xr:uid="{561D7BBE-CE4E-4AB5-84AD-81754390BB54}"/>
    <cellStyle name="SAPBEXheaderText 2 3 3 3" xfId="27278" xr:uid="{85ABF2BB-000B-4519-94C3-1F2B6803049E}"/>
    <cellStyle name="SAPBEXheaderText 2 3 3 3 2" xfId="42238" xr:uid="{0A900215-D027-403A-8D36-8076CBA2A5F3}"/>
    <cellStyle name="SAPBEXheaderText 2 3 3 4" xfId="34740" xr:uid="{3D30C581-F7E0-4A39-A164-AB366C4ACCDC}"/>
    <cellStyle name="SAPBEXheaderText 2 3 4" xfId="18532" xr:uid="{00000000-0005-0000-0000-00007C450000}"/>
    <cellStyle name="SAPBEXheaderText 2 4" xfId="18533" xr:uid="{00000000-0005-0000-0000-00007D450000}"/>
    <cellStyle name="SAPBEXheaderText 2 4 2" xfId="18534" xr:uid="{00000000-0005-0000-0000-00007E450000}"/>
    <cellStyle name="SAPBEXheaderText 2 4 2 2" xfId="18535" xr:uid="{00000000-0005-0000-0000-00007F450000}"/>
    <cellStyle name="SAPBEXheaderText 2 4 3" xfId="18536" xr:uid="{00000000-0005-0000-0000-000080450000}"/>
    <cellStyle name="SAPBEXheaderText 2 5" xfId="18537" xr:uid="{00000000-0005-0000-0000-000081450000}"/>
    <cellStyle name="SAPBEXheaderText 2 5 2" xfId="18538" xr:uid="{00000000-0005-0000-0000-000082450000}"/>
    <cellStyle name="SAPBEXheaderText 2 5 2 2" xfId="20330" xr:uid="{00000000-0005-0000-0000-000082450000}"/>
    <cellStyle name="SAPBEXheaderText 2 5 2 2 2" xfId="27714" xr:uid="{6BC39973-25E4-48E6-AF16-54CD1BE01D5C}"/>
    <cellStyle name="SAPBEXheaderText 2 5 2 2 2 2" xfId="42651" xr:uid="{E13DC3D2-9691-458A-A780-7DCA395D1528}"/>
    <cellStyle name="SAPBEXheaderText 2 5 2 2 3" xfId="35346" xr:uid="{F5D2141B-841C-4B98-8FBD-160EF8B76B2F}"/>
    <cellStyle name="SAPBEXheaderText 2 5 2 3" xfId="27279" xr:uid="{DD3C27A2-4FD3-404E-B3FC-2F60A68B3203}"/>
    <cellStyle name="SAPBEXheaderText 2 5 2 3 2" xfId="42239" xr:uid="{B05CCE94-50BE-4D45-83F4-0634F1F3BA60}"/>
    <cellStyle name="SAPBEXheaderText 2 5 2 4" xfId="34741" xr:uid="{F2BF3AB5-4FFF-4B5D-BE5C-2E9A4C9318D9}"/>
    <cellStyle name="SAPBEXheaderText 2 6" xfId="18539" xr:uid="{00000000-0005-0000-0000-000083450000}"/>
    <cellStyle name="SAPBEXheaderText 2 6 2" xfId="20331" xr:uid="{00000000-0005-0000-0000-000083450000}"/>
    <cellStyle name="SAPBEXheaderText 2 6 2 2" xfId="27715" xr:uid="{4C8F7BB8-B52C-442E-B8F5-DDB68266E73F}"/>
    <cellStyle name="SAPBEXheaderText 2 6 2 2 2" xfId="42652" xr:uid="{B91C12BC-6D50-4699-ACF8-21B3EA336C3D}"/>
    <cellStyle name="SAPBEXheaderText 2 6 2 3" xfId="35347" xr:uid="{E1A1C96D-1457-437D-AE0E-4F06FFA64DA5}"/>
    <cellStyle name="SAPBEXheaderText 2 6 3" xfId="27280" xr:uid="{4ED56C98-6563-409F-B34A-75B6C624270C}"/>
    <cellStyle name="SAPBEXheaderText 2 6 3 2" xfId="42240" xr:uid="{5EF70652-7FAD-4B00-BC41-107D8F642EF5}"/>
    <cellStyle name="SAPBEXheaderText 2 6 4" xfId="34742" xr:uid="{404370AC-0850-450B-AE36-D0BEEB901BC1}"/>
    <cellStyle name="SAPBEXheaderText 2 7" xfId="18540" xr:uid="{00000000-0005-0000-0000-000084450000}"/>
    <cellStyle name="SAPBEXheaderText 2 8" xfId="18524" xr:uid="{00000000-0005-0000-0000-000074450000}"/>
    <cellStyle name="SAPBEXheaderText 3" xfId="18541" xr:uid="{00000000-0005-0000-0000-000085450000}"/>
    <cellStyle name="SAPBEXheaderText 3 2" xfId="18542" xr:uid="{00000000-0005-0000-0000-000086450000}"/>
    <cellStyle name="SAPBEXheaderText 3 3" xfId="18543" xr:uid="{00000000-0005-0000-0000-000087450000}"/>
    <cellStyle name="SAPBEXheaderText 3 4" xfId="18544" xr:uid="{00000000-0005-0000-0000-000088450000}"/>
    <cellStyle name="SAPBEXheaderText 3 4 2" xfId="20332" xr:uid="{00000000-0005-0000-0000-000088450000}"/>
    <cellStyle name="SAPBEXheaderText 3 4 2 2" xfId="35348" xr:uid="{2829F833-132A-498E-9DC4-1C734504C5A5}"/>
    <cellStyle name="SAPBEXheaderText 3 4 3" xfId="34743" xr:uid="{9922F02D-AC5D-473F-BFF7-215675EF0BAD}"/>
    <cellStyle name="SAPBEXheaderText 3 5" xfId="18545" xr:uid="{00000000-0005-0000-0000-000089450000}"/>
    <cellStyle name="SAPBEXheaderText 4" xfId="18546" xr:uid="{00000000-0005-0000-0000-00008A450000}"/>
    <cellStyle name="SAPBEXheaderText 4 2" xfId="18547" xr:uid="{00000000-0005-0000-0000-00008B450000}"/>
    <cellStyle name="SAPBEXheaderText 4 2 2" xfId="20333" xr:uid="{00000000-0005-0000-0000-00008B450000}"/>
    <cellStyle name="SAPBEXheaderText 4 2 2 2" xfId="35349" xr:uid="{57DC4A91-3CBA-41F0-8E75-10692D4642D7}"/>
    <cellStyle name="SAPBEXheaderText 4 2 3" xfId="34744" xr:uid="{08C1C7FA-DAB8-4BF0-8956-19221F54F5D8}"/>
    <cellStyle name="SAPBEXheaderText 5" xfId="18548" xr:uid="{00000000-0005-0000-0000-00008C450000}"/>
    <cellStyle name="SAPBEXheaderText 6" xfId="18549" xr:uid="{00000000-0005-0000-0000-00008D450000}"/>
    <cellStyle name="SAPBEXheaderText 7" xfId="18523" xr:uid="{00000000-0005-0000-0000-000073450000}"/>
    <cellStyle name="SAPBEXheaderText_2010-2012 Program Workbook Completed_Incent_V2" xfId="2691" xr:uid="{00000000-0005-0000-0000-00005D0A0000}"/>
    <cellStyle name="SAPBEXHLevel0" xfId="2692" xr:uid="{00000000-0005-0000-0000-00005E0A0000}"/>
    <cellStyle name="SAPBEXHLevel0 2" xfId="2693" xr:uid="{00000000-0005-0000-0000-00005F0A0000}"/>
    <cellStyle name="SAPBEXHLevel0 2 10" xfId="28122" xr:uid="{3545B6CE-E9EE-4373-8E78-08EDEEB8E96E}"/>
    <cellStyle name="SAPBEXHLevel0 2 2" xfId="2902" xr:uid="{00000000-0005-0000-0000-0000600A0000}"/>
    <cellStyle name="SAPBEXHLevel0 2 2 2" xfId="18553" xr:uid="{00000000-0005-0000-0000-000092450000}"/>
    <cellStyle name="SAPBEXHLevel0 2 2 3" xfId="18554" xr:uid="{00000000-0005-0000-0000-000093450000}"/>
    <cellStyle name="SAPBEXHLevel0 2 2 3 2" xfId="20334" xr:uid="{00000000-0005-0000-0000-000093450000}"/>
    <cellStyle name="SAPBEXHLevel0 2 2 3 2 2" xfId="27716" xr:uid="{FC55E0F4-76DB-4237-B199-249F15CBBF64}"/>
    <cellStyle name="SAPBEXHLevel0 2 2 3 2 2 2" xfId="42653" xr:uid="{6E247CDE-B433-436E-8A04-DE0FB774C297}"/>
    <cellStyle name="SAPBEXHLevel0 2 2 3 2 3" xfId="35350" xr:uid="{6EE405E2-3AE1-451F-91FE-7D5510D58987}"/>
    <cellStyle name="SAPBEXHLevel0 2 2 3 3" xfId="27281" xr:uid="{B563E05D-EAEC-49BB-AB45-398D0D390880}"/>
    <cellStyle name="SAPBEXHLevel0 2 2 3 3 2" xfId="42241" xr:uid="{F480B859-2FC0-4E0F-884A-69C368740E94}"/>
    <cellStyle name="SAPBEXHLevel0 2 2 3 4" xfId="34745" xr:uid="{76A11AC9-5B8F-4A7C-AA93-980F9A770F8B}"/>
    <cellStyle name="SAPBEXHLevel0 2 2 4" xfId="18555" xr:uid="{00000000-0005-0000-0000-000094450000}"/>
    <cellStyle name="SAPBEXHLevel0 2 2 5" xfId="18552" xr:uid="{00000000-0005-0000-0000-000091450000}"/>
    <cellStyle name="SAPBEXHLevel0 2 2 6" xfId="20855" xr:uid="{C52024E8-D3A7-48C0-A955-0DF74846A484}"/>
    <cellStyle name="SAPBEXHLevel0 2 2 6 2" xfId="35831" xr:uid="{F7519818-BAAB-4A8C-8790-3555F2E3222E}"/>
    <cellStyle name="SAPBEXHLevel0 2 2 7" xfId="28227" xr:uid="{FE47C909-6081-458E-91C8-9FC9C3186E3F}"/>
    <cellStyle name="SAPBEXHLevel0 2 3" xfId="18556" xr:uid="{00000000-0005-0000-0000-000095450000}"/>
    <cellStyle name="SAPBEXHLevel0 2 3 2" xfId="18557" xr:uid="{00000000-0005-0000-0000-000096450000}"/>
    <cellStyle name="SAPBEXHLevel0 2 3 3" xfId="18558" xr:uid="{00000000-0005-0000-0000-000097450000}"/>
    <cellStyle name="SAPBEXHLevel0 2 3 3 2" xfId="20335" xr:uid="{00000000-0005-0000-0000-000097450000}"/>
    <cellStyle name="SAPBEXHLevel0 2 3 3 2 2" xfId="27717" xr:uid="{6204652B-8D67-4801-8FBE-57E569D8E15B}"/>
    <cellStyle name="SAPBEXHLevel0 2 3 3 2 2 2" xfId="42654" xr:uid="{6C81B19D-804D-4ECE-A683-2FCDADD0251E}"/>
    <cellStyle name="SAPBEXHLevel0 2 3 3 2 3" xfId="35351" xr:uid="{64955BBD-659C-4F63-8D29-7266DC378BFA}"/>
    <cellStyle name="SAPBEXHLevel0 2 3 3 3" xfId="27282" xr:uid="{9309E8D2-7C47-452E-8CA4-144A14CB9537}"/>
    <cellStyle name="SAPBEXHLevel0 2 3 3 3 2" xfId="42242" xr:uid="{758EC1B2-C140-4AD5-9301-0DFE9DC385D8}"/>
    <cellStyle name="SAPBEXHLevel0 2 3 3 4" xfId="34746" xr:uid="{102B512C-9988-4B90-B491-F94A1172075C}"/>
    <cellStyle name="SAPBEXHLevel0 2 3 4" xfId="18559" xr:uid="{00000000-0005-0000-0000-000098450000}"/>
    <cellStyle name="SAPBEXHLevel0 2 4" xfId="18560" xr:uid="{00000000-0005-0000-0000-000099450000}"/>
    <cellStyle name="SAPBEXHLevel0 2 4 2" xfId="18561" xr:uid="{00000000-0005-0000-0000-00009A450000}"/>
    <cellStyle name="SAPBEXHLevel0 2 4 2 2" xfId="18562" xr:uid="{00000000-0005-0000-0000-00009B450000}"/>
    <cellStyle name="SAPBEXHLevel0 2 4 2 3" xfId="20336" xr:uid="{00000000-0005-0000-0000-00009A450000}"/>
    <cellStyle name="SAPBEXHLevel0 2 4 2 3 2" xfId="27718" xr:uid="{1E11BEC9-5E74-4139-BB4C-D7D8E848CED0}"/>
    <cellStyle name="SAPBEXHLevel0 2 4 2 3 2 2" xfId="42655" xr:uid="{0999A341-4C48-43E4-8521-C817ADF99EB5}"/>
    <cellStyle name="SAPBEXHLevel0 2 4 2 3 3" xfId="35352" xr:uid="{D2367EC8-CE31-4566-A984-49C33399EB1D}"/>
    <cellStyle name="SAPBEXHLevel0 2 4 2 4" xfId="27283" xr:uid="{24E57E08-6D39-4FD4-8CB4-C0BACF80F550}"/>
    <cellStyle name="SAPBEXHLevel0 2 4 2 4 2" xfId="42243" xr:uid="{20FBCF79-F02E-4694-AEA9-5F087CB81B65}"/>
    <cellStyle name="SAPBEXHLevel0 2 4 2 5" xfId="34747" xr:uid="{6F61099E-BAF0-4F46-A60C-BC7691C54771}"/>
    <cellStyle name="SAPBEXHLevel0 2 4 3" xfId="18563" xr:uid="{00000000-0005-0000-0000-00009C450000}"/>
    <cellStyle name="SAPBEXHLevel0 2 5" xfId="18564" xr:uid="{00000000-0005-0000-0000-00009D450000}"/>
    <cellStyle name="SAPBEXHLevel0 2 5 2" xfId="18565" xr:uid="{00000000-0005-0000-0000-00009E450000}"/>
    <cellStyle name="SAPBEXHLevel0 2 5 2 2" xfId="20337" xr:uid="{00000000-0005-0000-0000-00009E450000}"/>
    <cellStyle name="SAPBEXHLevel0 2 5 2 2 2" xfId="27719" xr:uid="{9E891B6D-54AD-472C-A1B4-9AA60924B951}"/>
    <cellStyle name="SAPBEXHLevel0 2 5 2 2 2 2" xfId="42656" xr:uid="{E11F3A8F-80D2-40DA-9922-CE00365F0614}"/>
    <cellStyle name="SAPBEXHLevel0 2 5 2 2 3" xfId="35353" xr:uid="{6D436FA9-332C-4583-ABB6-669776AF7897}"/>
    <cellStyle name="SAPBEXHLevel0 2 5 2 3" xfId="27284" xr:uid="{5BFE71FC-EA40-4D6D-AFAA-69FFC9E65D54}"/>
    <cellStyle name="SAPBEXHLevel0 2 5 2 3 2" xfId="42244" xr:uid="{922352BC-7B65-408E-AE12-6A2F5B677E65}"/>
    <cellStyle name="SAPBEXHLevel0 2 5 2 4" xfId="34748" xr:uid="{40C121F3-0653-434D-83AF-EFA5E33E7FED}"/>
    <cellStyle name="SAPBEXHLevel0 2 6" xfId="18566" xr:uid="{00000000-0005-0000-0000-00009F450000}"/>
    <cellStyle name="SAPBEXHLevel0 2 6 2" xfId="20338" xr:uid="{00000000-0005-0000-0000-00009F450000}"/>
    <cellStyle name="SAPBEXHLevel0 2 6 2 2" xfId="27720" xr:uid="{5F874B4E-52BD-4C31-8E93-AEC409E504A4}"/>
    <cellStyle name="SAPBEXHLevel0 2 6 2 2 2" xfId="42657" xr:uid="{44402F4A-DBA6-47D9-BF93-6A469D884193}"/>
    <cellStyle name="SAPBEXHLevel0 2 6 2 3" xfId="35354" xr:uid="{7B59B85E-9D2F-4BB4-8296-BFB028DDFAE6}"/>
    <cellStyle name="SAPBEXHLevel0 2 6 3" xfId="27285" xr:uid="{91AE555C-B680-4BC9-8911-6C1F3AAD77CB}"/>
    <cellStyle name="SAPBEXHLevel0 2 6 3 2" xfId="42245" xr:uid="{9A5802D4-F25E-426F-8B48-103C1A254836}"/>
    <cellStyle name="SAPBEXHLevel0 2 6 4" xfId="34749" xr:uid="{31E0077A-51AB-44ED-9A63-8F4A3E24232C}"/>
    <cellStyle name="SAPBEXHLevel0 2 7" xfId="18567" xr:uid="{00000000-0005-0000-0000-0000A0450000}"/>
    <cellStyle name="SAPBEXHLevel0 2 8" xfId="18551" xr:uid="{00000000-0005-0000-0000-000090450000}"/>
    <cellStyle name="SAPBEXHLevel0 2 9" xfId="20772" xr:uid="{E133009F-3EC6-4E02-931E-3FDD895A037E}"/>
    <cellStyle name="SAPBEXHLevel0 2 9 2" xfId="35764" xr:uid="{62AA3034-EA0B-43C9-A9F8-82EBCBA3CD8F}"/>
    <cellStyle name="SAPBEXHLevel0 3" xfId="2901" xr:uid="{00000000-0005-0000-0000-0000610A0000}"/>
    <cellStyle name="SAPBEXHLevel0 3 2" xfId="18569" xr:uid="{00000000-0005-0000-0000-0000A2450000}"/>
    <cellStyle name="SAPBEXHLevel0 3 2 2" xfId="18570" xr:uid="{00000000-0005-0000-0000-0000A3450000}"/>
    <cellStyle name="SAPBEXHLevel0 3 2 2 2" xfId="20339" xr:uid="{00000000-0005-0000-0000-0000A3450000}"/>
    <cellStyle name="SAPBEXHLevel0 3 2 2 2 2" xfId="35355" xr:uid="{66EDAF32-5320-4A0F-B3BD-68FBE6CA7282}"/>
    <cellStyle name="SAPBEXHLevel0 3 2 2 3" xfId="34750" xr:uid="{75951C98-99AD-4E83-A29E-8EF2DB4455E8}"/>
    <cellStyle name="SAPBEXHLevel0 3 3" xfId="18571" xr:uid="{00000000-0005-0000-0000-0000A4450000}"/>
    <cellStyle name="SAPBEXHLevel0 3 3 2" xfId="18572" xr:uid="{00000000-0005-0000-0000-0000A5450000}"/>
    <cellStyle name="SAPBEXHLevel0 3 3 2 2" xfId="20341" xr:uid="{00000000-0005-0000-0000-0000A5450000}"/>
    <cellStyle name="SAPBEXHLevel0 3 3 2 2 2" xfId="35357" xr:uid="{0D7CE255-418F-4530-8E25-4800DBD775A2}"/>
    <cellStyle name="SAPBEXHLevel0 3 3 2 3" xfId="34752" xr:uid="{948EFD43-C75A-43D0-AF14-E3ACAD86C3EF}"/>
    <cellStyle name="SAPBEXHLevel0 3 3 3" xfId="20340" xr:uid="{00000000-0005-0000-0000-0000A4450000}"/>
    <cellStyle name="SAPBEXHLevel0 3 3 3 2" xfId="27721" xr:uid="{0AC6C0F1-3986-458E-A300-13DB95726A75}"/>
    <cellStyle name="SAPBEXHLevel0 3 3 3 2 2" xfId="42658" xr:uid="{45BC05CC-3C5E-4535-AC88-14BBB700CB33}"/>
    <cellStyle name="SAPBEXHLevel0 3 3 3 3" xfId="35356" xr:uid="{61DB09E5-9DF3-4920-9EAF-42AA7B860F42}"/>
    <cellStyle name="SAPBEXHLevel0 3 3 4" xfId="27286" xr:uid="{974B9EAB-F74C-4A77-B63F-35CBEAF7DEE2}"/>
    <cellStyle name="SAPBEXHLevel0 3 3 4 2" xfId="42246" xr:uid="{047FE823-6641-4905-8D4F-BEBC606959B4}"/>
    <cellStyle name="SAPBEXHLevel0 3 3 5" xfId="34751" xr:uid="{DA224C3E-E05E-45E3-94C0-FE7FDBA7BF57}"/>
    <cellStyle name="SAPBEXHLevel0 3 4" xfId="18573" xr:uid="{00000000-0005-0000-0000-0000A6450000}"/>
    <cellStyle name="SAPBEXHLevel0 3 4 2" xfId="20342" xr:uid="{00000000-0005-0000-0000-0000A6450000}"/>
    <cellStyle name="SAPBEXHLevel0 3 4 2 2" xfId="35358" xr:uid="{C1414787-7689-42AC-97A2-E672D0054161}"/>
    <cellStyle name="SAPBEXHLevel0 3 4 3" xfId="34753" xr:uid="{6ADBB4DD-C994-4B99-81D4-AC3ADD334C7E}"/>
    <cellStyle name="SAPBEXHLevel0 3 5" xfId="18574" xr:uid="{00000000-0005-0000-0000-0000A7450000}"/>
    <cellStyle name="SAPBEXHLevel0 3 6" xfId="18568" xr:uid="{00000000-0005-0000-0000-0000A1450000}"/>
    <cellStyle name="SAPBEXHLevel0 3 7" xfId="20854" xr:uid="{F0370DD8-A147-48DE-9917-892EA97DA2D1}"/>
    <cellStyle name="SAPBEXHLevel0 3 7 2" xfId="35830" xr:uid="{BEBD2295-7706-4FFD-A1EC-4F3336356E73}"/>
    <cellStyle name="SAPBEXHLevel0 3 8" xfId="28226" xr:uid="{5D3B55F0-FF84-4E2A-9D6C-86844A7495AA}"/>
    <cellStyle name="SAPBEXHLevel0 4" xfId="18575" xr:uid="{00000000-0005-0000-0000-0000A8450000}"/>
    <cellStyle name="SAPBEXHLevel0 4 2" xfId="18576" xr:uid="{00000000-0005-0000-0000-0000A9450000}"/>
    <cellStyle name="SAPBEXHLevel0 4 2 2" xfId="20343" xr:uid="{00000000-0005-0000-0000-0000A9450000}"/>
    <cellStyle name="SAPBEXHLevel0 4 2 2 2" xfId="35359" xr:uid="{F2EA2DCE-DA4F-441C-9E4D-997F4920B93B}"/>
    <cellStyle name="SAPBEXHLevel0 4 2 3" xfId="34754" xr:uid="{5A0A2BB0-CAF1-42F6-9052-D410AC347A9D}"/>
    <cellStyle name="SAPBEXHLevel0 5" xfId="18577" xr:uid="{00000000-0005-0000-0000-0000AA450000}"/>
    <cellStyle name="SAPBEXHLevel0 5 2" xfId="18578" xr:uid="{00000000-0005-0000-0000-0000AB450000}"/>
    <cellStyle name="SAPBEXHLevel0 5 2 2" xfId="20345" xr:uid="{00000000-0005-0000-0000-0000AB450000}"/>
    <cellStyle name="SAPBEXHLevel0 5 2 2 2" xfId="35361" xr:uid="{63138C10-3D93-4F56-B386-758E59B40A71}"/>
    <cellStyle name="SAPBEXHLevel0 5 2 3" xfId="34756" xr:uid="{10D8CB4B-C329-4222-A9C6-870A229F3A14}"/>
    <cellStyle name="SAPBEXHLevel0 5 3" xfId="20344" xr:uid="{00000000-0005-0000-0000-0000AA450000}"/>
    <cellStyle name="SAPBEXHLevel0 5 3 2" xfId="27722" xr:uid="{5A918021-3E6D-4E0D-B0A1-ABB9DEC8BBE8}"/>
    <cellStyle name="SAPBEXHLevel0 5 3 2 2" xfId="42659" xr:uid="{42F16357-3EC3-4FA5-B65B-489371C13A25}"/>
    <cellStyle name="SAPBEXHLevel0 5 3 3" xfId="35360" xr:uid="{56E78709-94DC-434E-9735-0A2C2CC6845F}"/>
    <cellStyle name="SAPBEXHLevel0 5 4" xfId="34755" xr:uid="{7CB94761-9A7D-4227-9F6A-23A46209CA58}"/>
    <cellStyle name="SAPBEXHLevel0 6" xfId="18579" xr:uid="{00000000-0005-0000-0000-0000AC450000}"/>
    <cellStyle name="SAPBEXHLevel0 7" xfId="18550" xr:uid="{00000000-0005-0000-0000-00008F450000}"/>
    <cellStyle name="SAPBEXHLevel0 8" xfId="20771" xr:uid="{8D38FC8B-30AF-49E6-A6C4-4198260823F5}"/>
    <cellStyle name="SAPBEXHLevel0 8 2" xfId="35763" xr:uid="{D20C3B35-1F51-4AEF-9BF1-52D127321441}"/>
    <cellStyle name="SAPBEXHLevel0 9" xfId="28121" xr:uid="{C28C3D76-7275-40CE-8A84-1E8E3BA88418}"/>
    <cellStyle name="SAPBEXHLevel0_2010-2012 Program Workbook Completed_Incent_V2" xfId="2694" xr:uid="{00000000-0005-0000-0000-0000620A0000}"/>
    <cellStyle name="SAPBEXHLevel0X" xfId="2695" xr:uid="{00000000-0005-0000-0000-0000630A0000}"/>
    <cellStyle name="SAPBEXHLevel0X 2" xfId="2696" xr:uid="{00000000-0005-0000-0000-0000640A0000}"/>
    <cellStyle name="SAPBEXHLevel0X 2 2" xfId="2697" xr:uid="{00000000-0005-0000-0000-0000650A0000}"/>
    <cellStyle name="SAPBEXHLevel0X 2 2 2" xfId="18583" xr:uid="{00000000-0005-0000-0000-0000B1450000}"/>
    <cellStyle name="SAPBEXHLevel0X 2 2 2 2" xfId="18584" xr:uid="{00000000-0005-0000-0000-0000B2450000}"/>
    <cellStyle name="SAPBEXHLevel0X 2 2 2 3" xfId="20346" xr:uid="{00000000-0005-0000-0000-0000B1450000}"/>
    <cellStyle name="SAPBEXHLevel0X 2 2 2 3 2" xfId="27723" xr:uid="{96374179-CF65-4684-AFEC-C534ECF6109D}"/>
    <cellStyle name="SAPBEXHLevel0X 2 2 2 3 2 2" xfId="42660" xr:uid="{29726919-3326-4464-AB0B-24A2A0B90D57}"/>
    <cellStyle name="SAPBEXHLevel0X 2 2 2 3 3" xfId="35362" xr:uid="{84EB4E0B-175D-4FF0-A4F4-0E71DD066F2A}"/>
    <cellStyle name="SAPBEXHLevel0X 2 2 2 4" xfId="34757" xr:uid="{27B0A3E4-E21D-4290-AC0C-C1E6772621A6}"/>
    <cellStyle name="SAPBEXHLevel0X 2 2 3" xfId="18585" xr:uid="{00000000-0005-0000-0000-0000B3450000}"/>
    <cellStyle name="SAPBEXHLevel0X 2 2 4" xfId="18582" xr:uid="{00000000-0005-0000-0000-0000B0450000}"/>
    <cellStyle name="SAPBEXHLevel0X 2 2 5" xfId="28125" xr:uid="{C39942C0-3781-434A-ABB3-306861C9BC38}"/>
    <cellStyle name="SAPBEXHLevel0X 2 3" xfId="18586" xr:uid="{00000000-0005-0000-0000-0000B4450000}"/>
    <cellStyle name="SAPBEXHLevel0X 2 3 2" xfId="18587" xr:uid="{00000000-0005-0000-0000-0000B5450000}"/>
    <cellStyle name="SAPBEXHLevel0X 2 3 2 2" xfId="20347" xr:uid="{00000000-0005-0000-0000-0000B5450000}"/>
    <cellStyle name="SAPBEXHLevel0X 2 3 2 2 2" xfId="27724" xr:uid="{6B286431-CC54-4BFF-B3AB-ECF8BEFD4BFA}"/>
    <cellStyle name="SAPBEXHLevel0X 2 3 2 2 2 2" xfId="42661" xr:uid="{D1C6889F-7ED9-41A9-8E03-4AF40762A4BA}"/>
    <cellStyle name="SAPBEXHLevel0X 2 3 2 2 3" xfId="35363" xr:uid="{2E869727-213A-407E-BA6D-5AF10749AC73}"/>
    <cellStyle name="SAPBEXHLevel0X 2 3 2 3" xfId="34758" xr:uid="{A517B07F-5A26-4D8C-95AA-DF61AAA7B74E}"/>
    <cellStyle name="SAPBEXHLevel0X 2 4" xfId="18588" xr:uid="{00000000-0005-0000-0000-0000B6450000}"/>
    <cellStyle name="SAPBEXHLevel0X 2 4 2" xfId="20348" xr:uid="{00000000-0005-0000-0000-0000B6450000}"/>
    <cellStyle name="SAPBEXHLevel0X 2 4 2 2" xfId="27725" xr:uid="{51E4AC45-F3B0-4EA8-A176-C291259D4E43}"/>
    <cellStyle name="SAPBEXHLevel0X 2 4 2 2 2" xfId="42662" xr:uid="{98129ABB-8B87-4898-AA5D-F3C2BFDA494F}"/>
    <cellStyle name="SAPBEXHLevel0X 2 4 2 3" xfId="35364" xr:uid="{507A1F67-CACE-4A4C-87D7-FECC286C0B9B}"/>
    <cellStyle name="SAPBEXHLevel0X 2 4 3" xfId="34759" xr:uid="{465C7241-88DE-405B-9D1B-86596AC88CC2}"/>
    <cellStyle name="SAPBEXHLevel0X 2 5" xfId="18589" xr:uid="{00000000-0005-0000-0000-0000B7450000}"/>
    <cellStyle name="SAPBEXHLevel0X 2 6" xfId="18581" xr:uid="{00000000-0005-0000-0000-0000AF450000}"/>
    <cellStyle name="SAPBEXHLevel0X 2 7" xfId="28124" xr:uid="{90C7725E-9E99-47F2-9359-CE40E6EA9D22}"/>
    <cellStyle name="SAPBEXHLevel0X 3" xfId="2698" xr:uid="{00000000-0005-0000-0000-0000660A0000}"/>
    <cellStyle name="SAPBEXHLevel0X 3 2" xfId="2699" xr:uid="{00000000-0005-0000-0000-0000670A0000}"/>
    <cellStyle name="SAPBEXHLevel0X 3 2 2" xfId="18592" xr:uid="{00000000-0005-0000-0000-0000BA450000}"/>
    <cellStyle name="SAPBEXHLevel0X 3 2 2 2" xfId="20349" xr:uid="{00000000-0005-0000-0000-0000BA450000}"/>
    <cellStyle name="SAPBEXHLevel0X 3 2 2 2 2" xfId="35365" xr:uid="{ABC47347-B076-4D40-8680-F0A56B5261C6}"/>
    <cellStyle name="SAPBEXHLevel0X 3 2 2 3" xfId="34760" xr:uid="{C7C65E37-82E1-4EA4-9B59-02F7A218670B}"/>
    <cellStyle name="SAPBEXHLevel0X 3 2 3" xfId="18591" xr:uid="{00000000-0005-0000-0000-0000B9450000}"/>
    <cellStyle name="SAPBEXHLevel0X 3 2 4" xfId="20773" xr:uid="{8A72531B-DF26-4203-8F59-BE76FE2BF74C}"/>
    <cellStyle name="SAPBEXHLevel0X 3 2 4 2" xfId="35765" xr:uid="{AD0019E0-DE39-4517-B0B9-D7E754E0B9F3}"/>
    <cellStyle name="SAPBEXHLevel0X 3 2 5" xfId="28127" xr:uid="{9E4F0521-C208-4BF2-AA8A-C6D5403FE905}"/>
    <cellStyle name="SAPBEXHLevel0X 3 3" xfId="18593" xr:uid="{00000000-0005-0000-0000-0000BB450000}"/>
    <cellStyle name="SAPBEXHLevel0X 3 3 2" xfId="18594" xr:uid="{00000000-0005-0000-0000-0000BC450000}"/>
    <cellStyle name="SAPBEXHLevel0X 3 3 2 2" xfId="20351" xr:uid="{00000000-0005-0000-0000-0000BC450000}"/>
    <cellStyle name="SAPBEXHLevel0X 3 3 2 2 2" xfId="35367" xr:uid="{88C87528-663B-4DBD-ADE1-45C55E7E7388}"/>
    <cellStyle name="SAPBEXHLevel0X 3 3 2 3" xfId="34762" xr:uid="{6D420968-DA99-47E9-A4B7-95599AD199C0}"/>
    <cellStyle name="SAPBEXHLevel0X 3 3 3" xfId="20350" xr:uid="{00000000-0005-0000-0000-0000BB450000}"/>
    <cellStyle name="SAPBEXHLevel0X 3 3 3 2" xfId="27726" xr:uid="{96146F6D-D1D2-45E2-9E91-78EE18D92568}"/>
    <cellStyle name="SAPBEXHLevel0X 3 3 3 2 2" xfId="42663" xr:uid="{5C67A5F8-8846-4422-883B-4E454E5BC915}"/>
    <cellStyle name="SAPBEXHLevel0X 3 3 3 3" xfId="35366" xr:uid="{F300FE6F-9568-4E13-BC8E-87ABEF89A4CD}"/>
    <cellStyle name="SAPBEXHLevel0X 3 3 4" xfId="34761" xr:uid="{5F5568A1-6F59-407F-8DCD-C5C0298182B5}"/>
    <cellStyle name="SAPBEXHLevel0X 3 4" xfId="18595" xr:uid="{00000000-0005-0000-0000-0000BD450000}"/>
    <cellStyle name="SAPBEXHLevel0X 3 4 2" xfId="20352" xr:uid="{00000000-0005-0000-0000-0000BD450000}"/>
    <cellStyle name="SAPBEXHLevel0X 3 4 2 2" xfId="35368" xr:uid="{37E96FE3-1EC3-4858-B9E5-3CD98B01AFC5}"/>
    <cellStyle name="SAPBEXHLevel0X 3 4 3" xfId="34763" xr:uid="{370D5857-0BA2-4A09-A352-C2B53E227AF7}"/>
    <cellStyle name="SAPBEXHLevel0X 3 5" xfId="18596" xr:uid="{00000000-0005-0000-0000-0000BE450000}"/>
    <cellStyle name="SAPBEXHLevel0X 3 6" xfId="18590" xr:uid="{00000000-0005-0000-0000-0000B8450000}"/>
    <cellStyle name="SAPBEXHLevel0X 3 7" xfId="28126" xr:uid="{F1D6DA46-5A95-45D8-9311-B4A87114A616}"/>
    <cellStyle name="SAPBEXHLevel0X 4" xfId="2700" xr:uid="{00000000-0005-0000-0000-0000680A0000}"/>
    <cellStyle name="SAPBEXHLevel0X 4 2" xfId="18598" xr:uid="{00000000-0005-0000-0000-0000C0450000}"/>
    <cellStyle name="SAPBEXHLevel0X 4 2 2" xfId="18599" xr:uid="{00000000-0005-0000-0000-0000C1450000}"/>
    <cellStyle name="SAPBEXHLevel0X 4 2 2 2" xfId="20354" xr:uid="{00000000-0005-0000-0000-0000C1450000}"/>
    <cellStyle name="SAPBEXHLevel0X 4 2 2 2 2" xfId="35370" xr:uid="{2F504956-C96E-4A80-B8C0-235C97313806}"/>
    <cellStyle name="SAPBEXHLevel0X 4 2 2 3" xfId="34765" xr:uid="{6B7739A6-A2CC-405F-8183-F20795CB043D}"/>
    <cellStyle name="SAPBEXHLevel0X 4 2 3" xfId="18600" xr:uid="{00000000-0005-0000-0000-0000C2450000}"/>
    <cellStyle name="SAPBEXHLevel0X 4 2 4" xfId="20353" xr:uid="{00000000-0005-0000-0000-0000C0450000}"/>
    <cellStyle name="SAPBEXHLevel0X 4 2 4 2" xfId="27727" xr:uid="{72010F5F-4F76-4551-89F1-40F512EBD31E}"/>
    <cellStyle name="SAPBEXHLevel0X 4 2 4 2 2" xfId="42664" xr:uid="{973C90BD-5191-4E5B-8D90-DEFBA3C5764F}"/>
    <cellStyle name="SAPBEXHLevel0X 4 2 4 3" xfId="35369" xr:uid="{E4BD3C2A-61B1-44A4-9975-7238B7FD157E}"/>
    <cellStyle name="SAPBEXHLevel0X 4 2 5" xfId="34764" xr:uid="{21213CDB-D82F-43D6-A538-0E2F7FA93DC5}"/>
    <cellStyle name="SAPBEXHLevel0X 4 3" xfId="18601" xr:uid="{00000000-0005-0000-0000-0000C3450000}"/>
    <cellStyle name="SAPBEXHLevel0X 4 4" xfId="18597" xr:uid="{00000000-0005-0000-0000-0000BF450000}"/>
    <cellStyle name="SAPBEXHLevel0X 4 5" xfId="28128" xr:uid="{3C1E15A5-1AD8-4883-BF5E-F4C8AD01BB55}"/>
    <cellStyle name="SAPBEXHLevel0X 5" xfId="18602" xr:uid="{00000000-0005-0000-0000-0000C4450000}"/>
    <cellStyle name="SAPBEXHLevel0X 5 2" xfId="18603" xr:uid="{00000000-0005-0000-0000-0000C5450000}"/>
    <cellStyle name="SAPBEXHLevel0X 5 2 2" xfId="20355" xr:uid="{00000000-0005-0000-0000-0000C5450000}"/>
    <cellStyle name="SAPBEXHLevel0X 5 2 2 2" xfId="35371" xr:uid="{89E02E3D-3366-4F9F-8545-DAE0080571CA}"/>
    <cellStyle name="SAPBEXHLevel0X 5 2 3" xfId="34766" xr:uid="{674BE39B-09BF-4D80-95C7-7C6D5ACD8A3E}"/>
    <cellStyle name="SAPBEXHLevel0X 6" xfId="18604" xr:uid="{00000000-0005-0000-0000-0000C6450000}"/>
    <cellStyle name="SAPBEXHLevel0X 6 2" xfId="20356" xr:uid="{00000000-0005-0000-0000-0000C6450000}"/>
    <cellStyle name="SAPBEXHLevel0X 6 2 2" xfId="27728" xr:uid="{00CA73E6-10B5-438A-A0A6-3437F9CDE2BC}"/>
    <cellStyle name="SAPBEXHLevel0X 6 2 2 2" xfId="42665" xr:uid="{42F0009C-0E9A-4817-AAA4-605A70AD2A4E}"/>
    <cellStyle name="SAPBEXHLevel0X 6 2 3" xfId="35372" xr:uid="{FAB64302-F690-41C8-A64E-E00FA82AFEC8}"/>
    <cellStyle name="SAPBEXHLevel0X 6 3" xfId="34767" xr:uid="{9E6440D2-E9D9-40AD-954C-A5ECE9B63C9B}"/>
    <cellStyle name="SAPBEXHLevel0X 7" xfId="18605" xr:uid="{00000000-0005-0000-0000-0000C7450000}"/>
    <cellStyle name="SAPBEXHLevel0X 8" xfId="18580" xr:uid="{00000000-0005-0000-0000-0000AE450000}"/>
    <cellStyle name="SAPBEXHLevel0X 9" xfId="28123" xr:uid="{FB83CF43-60C0-491F-B31C-FDB1EBCF88F8}"/>
    <cellStyle name="SAPBEXHLevel0X_2010-2012 Program Workbook_Incent_FS" xfId="2701" xr:uid="{00000000-0005-0000-0000-0000690A0000}"/>
    <cellStyle name="SAPBEXHLevel1" xfId="2702" xr:uid="{00000000-0005-0000-0000-00006A0A0000}"/>
    <cellStyle name="SAPBEXHLevel1 2" xfId="2903" xr:uid="{00000000-0005-0000-0000-00006B0A0000}"/>
    <cellStyle name="SAPBEXHLevel1 2 2" xfId="18608" xr:uid="{00000000-0005-0000-0000-0000CB450000}"/>
    <cellStyle name="SAPBEXHLevel1 2 2 2" xfId="18609" xr:uid="{00000000-0005-0000-0000-0000CC450000}"/>
    <cellStyle name="SAPBEXHLevel1 2 2 3" xfId="18610" xr:uid="{00000000-0005-0000-0000-0000CD450000}"/>
    <cellStyle name="SAPBEXHLevel1 2 2 3 2" xfId="20357" xr:uid="{00000000-0005-0000-0000-0000CD450000}"/>
    <cellStyle name="SAPBEXHLevel1 2 2 3 2 2" xfId="27729" xr:uid="{89167643-F149-4AE1-BE4E-F2328FE6F419}"/>
    <cellStyle name="SAPBEXHLevel1 2 2 3 2 2 2" xfId="42666" xr:uid="{5E418A4C-0228-4728-82D8-EA978D1966FA}"/>
    <cellStyle name="SAPBEXHLevel1 2 2 3 2 3" xfId="35373" xr:uid="{13D6A2E7-4DD6-481F-BC4C-0DC8C27D058C}"/>
    <cellStyle name="SAPBEXHLevel1 2 2 3 3" xfId="27287" xr:uid="{0AA29759-62F9-4B19-8682-EEAFAF31D54F}"/>
    <cellStyle name="SAPBEXHLevel1 2 2 3 3 2" xfId="42247" xr:uid="{0149519A-60D4-43B4-A921-870DAF911126}"/>
    <cellStyle name="SAPBEXHLevel1 2 2 3 4" xfId="34768" xr:uid="{01DE757B-C818-4081-B14F-0E499432401A}"/>
    <cellStyle name="SAPBEXHLevel1 2 2 4" xfId="18611" xr:uid="{00000000-0005-0000-0000-0000CE450000}"/>
    <cellStyle name="SAPBEXHLevel1 2 3" xfId="18612" xr:uid="{00000000-0005-0000-0000-0000CF450000}"/>
    <cellStyle name="SAPBEXHLevel1 2 3 2" xfId="18613" xr:uid="{00000000-0005-0000-0000-0000D0450000}"/>
    <cellStyle name="SAPBEXHLevel1 2 3 3" xfId="18614" xr:uid="{00000000-0005-0000-0000-0000D1450000}"/>
    <cellStyle name="SAPBEXHLevel1 2 3 3 2" xfId="20358" xr:uid="{00000000-0005-0000-0000-0000D1450000}"/>
    <cellStyle name="SAPBEXHLevel1 2 3 3 2 2" xfId="27730" xr:uid="{73DF13DA-8AE6-4984-AC4B-F31EAFC615A3}"/>
    <cellStyle name="SAPBEXHLevel1 2 3 3 2 2 2" xfId="42667" xr:uid="{363F0297-A51C-48E5-98E0-6A3B64A22D5C}"/>
    <cellStyle name="SAPBEXHLevel1 2 3 3 2 3" xfId="35374" xr:uid="{D2D255F9-582D-4AD7-947B-410033D0831B}"/>
    <cellStyle name="SAPBEXHLevel1 2 3 3 3" xfId="27288" xr:uid="{365954FA-7100-441A-B162-B0DA83C9B712}"/>
    <cellStyle name="SAPBEXHLevel1 2 3 3 3 2" xfId="42248" xr:uid="{31C445D8-8B71-488E-9228-919E97E0E916}"/>
    <cellStyle name="SAPBEXHLevel1 2 3 3 4" xfId="34769" xr:uid="{5E08A75B-ED07-437B-8FED-24016795306A}"/>
    <cellStyle name="SAPBEXHLevel1 2 3 4" xfId="18615" xr:uid="{00000000-0005-0000-0000-0000D2450000}"/>
    <cellStyle name="SAPBEXHLevel1 2 4" xfId="18616" xr:uid="{00000000-0005-0000-0000-0000D3450000}"/>
    <cellStyle name="SAPBEXHLevel1 2 4 2" xfId="18617" xr:uid="{00000000-0005-0000-0000-0000D4450000}"/>
    <cellStyle name="SAPBEXHLevel1 2 4 2 2" xfId="20359" xr:uid="{00000000-0005-0000-0000-0000D4450000}"/>
    <cellStyle name="SAPBEXHLevel1 2 4 2 2 2" xfId="27731" xr:uid="{F5C79360-6592-4462-9627-DDC7DACDF46E}"/>
    <cellStyle name="SAPBEXHLevel1 2 4 2 2 2 2" xfId="42668" xr:uid="{0400AEF0-C9F5-438C-8CB1-8C3391A10184}"/>
    <cellStyle name="SAPBEXHLevel1 2 4 2 2 3" xfId="35375" xr:uid="{F2DC7A79-39FA-4F20-BDD1-199A9DCAB37C}"/>
    <cellStyle name="SAPBEXHLevel1 2 4 2 3" xfId="27289" xr:uid="{BB926EB6-4722-4D73-B8E2-86C5D1678623}"/>
    <cellStyle name="SAPBEXHLevel1 2 4 2 3 2" xfId="42249" xr:uid="{F3491318-6177-4377-94AC-45E7907CD707}"/>
    <cellStyle name="SAPBEXHLevel1 2 4 2 4" xfId="34770" xr:uid="{ABF4E550-5319-45E8-97BB-315CAD66BF5A}"/>
    <cellStyle name="SAPBEXHLevel1 2 5" xfId="18618" xr:uid="{00000000-0005-0000-0000-0000D5450000}"/>
    <cellStyle name="SAPBEXHLevel1 2 5 2" xfId="20360" xr:uid="{00000000-0005-0000-0000-0000D5450000}"/>
    <cellStyle name="SAPBEXHLevel1 2 5 2 2" xfId="27732" xr:uid="{EB9B6E53-F4BB-4053-9FFF-30943BA68493}"/>
    <cellStyle name="SAPBEXHLevel1 2 5 2 2 2" xfId="42669" xr:uid="{5DABE9B4-1F51-46B9-9228-C6636A80371B}"/>
    <cellStyle name="SAPBEXHLevel1 2 5 2 3" xfId="35376" xr:uid="{D1662051-5A4E-41EA-9547-1FA716C2EE16}"/>
    <cellStyle name="SAPBEXHLevel1 2 5 3" xfId="27290" xr:uid="{D295B1A6-F1D5-4F57-B404-82A594E773CC}"/>
    <cellStyle name="SAPBEXHLevel1 2 5 3 2" xfId="42250" xr:uid="{59A9315F-D5C3-4939-B397-E584889631BD}"/>
    <cellStyle name="SAPBEXHLevel1 2 5 4" xfId="34771" xr:uid="{4350AD7C-894B-4157-BB18-1DDB5300FB0B}"/>
    <cellStyle name="SAPBEXHLevel1 2 6" xfId="18619" xr:uid="{00000000-0005-0000-0000-0000D6450000}"/>
    <cellStyle name="SAPBEXHLevel1 2 7" xfId="18607" xr:uid="{00000000-0005-0000-0000-0000CA450000}"/>
    <cellStyle name="SAPBEXHLevel1 2 8" xfId="20856" xr:uid="{0633ECA8-50A2-4072-80DA-73E6ED245875}"/>
    <cellStyle name="SAPBEXHLevel1 2 8 2" xfId="35832" xr:uid="{A2E27335-A671-43E2-AB38-63033576CE29}"/>
    <cellStyle name="SAPBEXHLevel1 2 9" xfId="28228" xr:uid="{C2B9FA21-0025-4062-AD0C-D831C5A4F1FF}"/>
    <cellStyle name="SAPBEXHLevel1 3" xfId="18620" xr:uid="{00000000-0005-0000-0000-0000D7450000}"/>
    <cellStyle name="SAPBEXHLevel1 3 2" xfId="18621" xr:uid="{00000000-0005-0000-0000-0000D8450000}"/>
    <cellStyle name="SAPBEXHLevel1 3 2 2" xfId="18622" xr:uid="{00000000-0005-0000-0000-0000D9450000}"/>
    <cellStyle name="SAPBEXHLevel1 3 2 2 2" xfId="20361" xr:uid="{00000000-0005-0000-0000-0000D9450000}"/>
    <cellStyle name="SAPBEXHLevel1 3 2 2 2 2" xfId="35377" xr:uid="{57EEE74E-EC90-40DE-88A6-34F5684E4BA9}"/>
    <cellStyle name="SAPBEXHLevel1 3 2 2 3" xfId="34772" xr:uid="{59D87DD9-9615-4164-847F-1F9C1650DEA3}"/>
    <cellStyle name="SAPBEXHLevel1 3 3" xfId="18623" xr:uid="{00000000-0005-0000-0000-0000DA450000}"/>
    <cellStyle name="SAPBEXHLevel1 3 3 2" xfId="18624" xr:uid="{00000000-0005-0000-0000-0000DB450000}"/>
    <cellStyle name="SAPBEXHLevel1 3 3 2 2" xfId="20363" xr:uid="{00000000-0005-0000-0000-0000DB450000}"/>
    <cellStyle name="SAPBEXHLevel1 3 3 2 2 2" xfId="35379" xr:uid="{3B208C8C-09A7-436D-B288-1E70D3C5C5C8}"/>
    <cellStyle name="SAPBEXHLevel1 3 3 2 3" xfId="34774" xr:uid="{F6EE8B2B-0DD0-4C44-AB13-EF542A638FDA}"/>
    <cellStyle name="SAPBEXHLevel1 3 3 3" xfId="20362" xr:uid="{00000000-0005-0000-0000-0000DA450000}"/>
    <cellStyle name="SAPBEXHLevel1 3 3 3 2" xfId="27733" xr:uid="{E3C4E462-C4FF-4B84-A985-AD16D04F4439}"/>
    <cellStyle name="SAPBEXHLevel1 3 3 3 2 2" xfId="42670" xr:uid="{BED80866-B0A3-4552-959E-57693D1B34EB}"/>
    <cellStyle name="SAPBEXHLevel1 3 3 3 3" xfId="35378" xr:uid="{B7E0D709-89B8-4ACB-A096-5EFC458F3525}"/>
    <cellStyle name="SAPBEXHLevel1 3 3 4" xfId="27291" xr:uid="{2B3975D1-154C-4B5E-807B-BD285307FF42}"/>
    <cellStyle name="SAPBEXHLevel1 3 3 4 2" xfId="42251" xr:uid="{16A9C940-D6F9-42DD-9D4E-3BF58337AB1C}"/>
    <cellStyle name="SAPBEXHLevel1 3 3 5" xfId="34773" xr:uid="{16FDA954-9D9B-4650-BF0E-C5035A441CD4}"/>
    <cellStyle name="SAPBEXHLevel1 3 4" xfId="18625" xr:uid="{00000000-0005-0000-0000-0000DC450000}"/>
    <cellStyle name="SAPBEXHLevel1 3 4 2" xfId="20364" xr:uid="{00000000-0005-0000-0000-0000DC450000}"/>
    <cellStyle name="SAPBEXHLevel1 3 4 2 2" xfId="35380" xr:uid="{8F7D1BA6-5DE4-49B1-A36B-D2BED40C66C8}"/>
    <cellStyle name="SAPBEXHLevel1 3 4 3" xfId="34775" xr:uid="{ADBB49CD-4DD2-4F2F-863E-1B837D1D2B25}"/>
    <cellStyle name="SAPBEXHLevel1 3 5" xfId="18626" xr:uid="{00000000-0005-0000-0000-0000DD450000}"/>
    <cellStyle name="SAPBEXHLevel1 4" xfId="18627" xr:uid="{00000000-0005-0000-0000-0000DE450000}"/>
    <cellStyle name="SAPBEXHLevel1 4 2" xfId="18628" xr:uid="{00000000-0005-0000-0000-0000DF450000}"/>
    <cellStyle name="SAPBEXHLevel1 4 2 2" xfId="20365" xr:uid="{00000000-0005-0000-0000-0000DF450000}"/>
    <cellStyle name="SAPBEXHLevel1 4 2 2 2" xfId="35381" xr:uid="{0F6952A5-DDF2-447D-B444-26FAC7142244}"/>
    <cellStyle name="SAPBEXHLevel1 4 2 3" xfId="34776" xr:uid="{8E05BB29-BFA7-44D8-A89B-3F83F335BC80}"/>
    <cellStyle name="SAPBEXHLevel1 5" xfId="18629" xr:uid="{00000000-0005-0000-0000-0000E0450000}"/>
    <cellStyle name="SAPBEXHLevel1 5 2" xfId="18630" xr:uid="{00000000-0005-0000-0000-0000E1450000}"/>
    <cellStyle name="SAPBEXHLevel1 5 2 2" xfId="20367" xr:uid="{00000000-0005-0000-0000-0000E1450000}"/>
    <cellStyle name="SAPBEXHLevel1 5 2 2 2" xfId="35383" xr:uid="{C5E9961F-CBDB-43BB-BA9F-7B6BE59209B3}"/>
    <cellStyle name="SAPBEXHLevel1 5 2 3" xfId="34778" xr:uid="{7D8EFA0A-0020-40B9-A440-699C315590AD}"/>
    <cellStyle name="SAPBEXHLevel1 5 3" xfId="20366" xr:uid="{00000000-0005-0000-0000-0000E0450000}"/>
    <cellStyle name="SAPBEXHLevel1 5 3 2" xfId="27734" xr:uid="{DF53C467-715C-40A1-9EE4-CB38F55D4C08}"/>
    <cellStyle name="SAPBEXHLevel1 5 3 2 2" xfId="42671" xr:uid="{9D2C14F4-6083-4260-A3DB-C566821C2D4B}"/>
    <cellStyle name="SAPBEXHLevel1 5 3 3" xfId="35382" xr:uid="{9FEE8A05-D8D3-4801-B7E0-A402B0216822}"/>
    <cellStyle name="SAPBEXHLevel1 5 4" xfId="34777" xr:uid="{FA6544F5-5B92-4A3A-A283-7FA0E93F3D3B}"/>
    <cellStyle name="SAPBEXHLevel1 6" xfId="18631" xr:uid="{00000000-0005-0000-0000-0000E2450000}"/>
    <cellStyle name="SAPBEXHLevel1 7" xfId="18606" xr:uid="{00000000-0005-0000-0000-0000C9450000}"/>
    <cellStyle name="SAPBEXHLevel1 8" xfId="20774" xr:uid="{7EBA9418-FA69-4AEB-A3EF-D438D0AEE5E1}"/>
    <cellStyle name="SAPBEXHLevel1 8 2" xfId="35766" xr:uid="{1F85C470-746B-411B-8511-3E5B229DE8E7}"/>
    <cellStyle name="SAPBEXHLevel1 9" xfId="28129" xr:uid="{B0E93E73-0D8D-4B5B-A80B-F50520A3DD6D}"/>
    <cellStyle name="SAPBEXHLevel1X" xfId="2703" xr:uid="{00000000-0005-0000-0000-00006C0A0000}"/>
    <cellStyle name="SAPBEXHLevel1X 2" xfId="2704" xr:uid="{00000000-0005-0000-0000-00006D0A0000}"/>
    <cellStyle name="SAPBEXHLevel1X 2 2" xfId="2705" xr:uid="{00000000-0005-0000-0000-00006E0A0000}"/>
    <cellStyle name="SAPBEXHLevel1X 2 2 2" xfId="18635" xr:uid="{00000000-0005-0000-0000-0000E6450000}"/>
    <cellStyle name="SAPBEXHLevel1X 2 2 2 2" xfId="18636" xr:uid="{00000000-0005-0000-0000-0000E7450000}"/>
    <cellStyle name="SAPBEXHLevel1X 2 2 2 3" xfId="20368" xr:uid="{00000000-0005-0000-0000-0000E6450000}"/>
    <cellStyle name="SAPBEXHLevel1X 2 2 2 3 2" xfId="27735" xr:uid="{6D769317-4A4D-45EE-BAA9-A06D0421A3AF}"/>
    <cellStyle name="SAPBEXHLevel1X 2 2 2 3 2 2" xfId="42672" xr:uid="{10066FEF-D007-4938-83D2-A8DAC72E20D8}"/>
    <cellStyle name="SAPBEXHLevel1X 2 2 2 3 3" xfId="35384" xr:uid="{112CBDE6-266F-44B7-8678-BFEEDF98BFF5}"/>
    <cellStyle name="SAPBEXHLevel1X 2 2 2 4" xfId="34779" xr:uid="{2E773528-9791-4A75-BE97-E47A49B26CE2}"/>
    <cellStyle name="SAPBEXHLevel1X 2 2 3" xfId="18637" xr:uid="{00000000-0005-0000-0000-0000E8450000}"/>
    <cellStyle name="SAPBEXHLevel1X 2 2 4" xfId="18634" xr:uid="{00000000-0005-0000-0000-0000E5450000}"/>
    <cellStyle name="SAPBEXHLevel1X 2 2 5" xfId="28132" xr:uid="{7CBFB423-05B9-401E-884B-9F6AC1DA57AE}"/>
    <cellStyle name="SAPBEXHLevel1X 2 3" xfId="18638" xr:uid="{00000000-0005-0000-0000-0000E9450000}"/>
    <cellStyle name="SAPBEXHLevel1X 2 3 2" xfId="18639" xr:uid="{00000000-0005-0000-0000-0000EA450000}"/>
    <cellStyle name="SAPBEXHLevel1X 2 3 2 2" xfId="20369" xr:uid="{00000000-0005-0000-0000-0000EA450000}"/>
    <cellStyle name="SAPBEXHLevel1X 2 3 2 2 2" xfId="27736" xr:uid="{9EBF0634-A110-4628-9225-17606C5FD038}"/>
    <cellStyle name="SAPBEXHLevel1X 2 3 2 2 2 2" xfId="42673" xr:uid="{3BA4A701-1D9D-4912-8A90-1EB26260565B}"/>
    <cellStyle name="SAPBEXHLevel1X 2 3 2 2 3" xfId="35385" xr:uid="{9D540F33-D5D6-4D03-8D95-AFF6C2CA73BF}"/>
    <cellStyle name="SAPBEXHLevel1X 2 3 2 3" xfId="34780" xr:uid="{7D56C720-BE33-43EA-ABFC-4F9104484650}"/>
    <cellStyle name="SAPBEXHLevel1X 2 4" xfId="18640" xr:uid="{00000000-0005-0000-0000-0000EB450000}"/>
    <cellStyle name="SAPBEXHLevel1X 2 4 2" xfId="20370" xr:uid="{00000000-0005-0000-0000-0000EB450000}"/>
    <cellStyle name="SAPBEXHLevel1X 2 4 2 2" xfId="27737" xr:uid="{7D61957E-1D0B-4602-843E-8137CF77084A}"/>
    <cellStyle name="SAPBEXHLevel1X 2 4 2 2 2" xfId="42674" xr:uid="{DA1ADF64-F188-4B4F-9E43-920E9DAB7002}"/>
    <cellStyle name="SAPBEXHLevel1X 2 4 2 3" xfId="35386" xr:uid="{A2A8D8B4-E413-425D-B05D-948D40DBEA28}"/>
    <cellStyle name="SAPBEXHLevel1X 2 4 3" xfId="34781" xr:uid="{4A2C37ED-3A06-408B-BB33-F96AE7E3F2AA}"/>
    <cellStyle name="SAPBEXHLevel1X 2 5" xfId="18641" xr:uid="{00000000-0005-0000-0000-0000EC450000}"/>
    <cellStyle name="SAPBEXHLevel1X 2 6" xfId="18633" xr:uid="{00000000-0005-0000-0000-0000E4450000}"/>
    <cellStyle name="SAPBEXHLevel1X 2 7" xfId="28131" xr:uid="{C9E1A3FF-B005-4EB2-A7BC-1EE002191C5F}"/>
    <cellStyle name="SAPBEXHLevel1X 3" xfId="2706" xr:uid="{00000000-0005-0000-0000-00006F0A0000}"/>
    <cellStyle name="SAPBEXHLevel1X 3 2" xfId="2707" xr:uid="{00000000-0005-0000-0000-0000700A0000}"/>
    <cellStyle name="SAPBEXHLevel1X 3 2 2" xfId="18644" xr:uid="{00000000-0005-0000-0000-0000EF450000}"/>
    <cellStyle name="SAPBEXHLevel1X 3 2 2 2" xfId="20371" xr:uid="{00000000-0005-0000-0000-0000EF450000}"/>
    <cellStyle name="SAPBEXHLevel1X 3 2 2 2 2" xfId="35387" xr:uid="{48C9EC1E-4AD4-4EBB-B13F-5B880621D8A6}"/>
    <cellStyle name="SAPBEXHLevel1X 3 2 2 3" xfId="34782" xr:uid="{9AC45B9E-8CB3-4351-9DF9-357F6E608DB9}"/>
    <cellStyle name="SAPBEXHLevel1X 3 2 3" xfId="18643" xr:uid="{00000000-0005-0000-0000-0000EE450000}"/>
    <cellStyle name="SAPBEXHLevel1X 3 2 4" xfId="20775" xr:uid="{E1717C11-4CC7-4F0B-8A27-B9415A377E9B}"/>
    <cellStyle name="SAPBEXHLevel1X 3 2 4 2" xfId="35767" xr:uid="{E4A32D2A-857D-4385-9656-7ACB2FE8D04F}"/>
    <cellStyle name="SAPBEXHLevel1X 3 2 5" xfId="28134" xr:uid="{88CBC867-7952-4B9D-B9E7-0FE954A7B842}"/>
    <cellStyle name="SAPBEXHLevel1X 3 3" xfId="18645" xr:uid="{00000000-0005-0000-0000-0000F0450000}"/>
    <cellStyle name="SAPBEXHLevel1X 3 3 2" xfId="18646" xr:uid="{00000000-0005-0000-0000-0000F1450000}"/>
    <cellStyle name="SAPBEXHLevel1X 3 3 2 2" xfId="20373" xr:uid="{00000000-0005-0000-0000-0000F1450000}"/>
    <cellStyle name="SAPBEXHLevel1X 3 3 2 2 2" xfId="35389" xr:uid="{572D9367-6519-42DE-BF7B-6E09F63493CE}"/>
    <cellStyle name="SAPBEXHLevel1X 3 3 2 3" xfId="34784" xr:uid="{98D244AA-00A5-4C4C-94C2-50FA134AC15F}"/>
    <cellStyle name="SAPBEXHLevel1X 3 3 3" xfId="20372" xr:uid="{00000000-0005-0000-0000-0000F0450000}"/>
    <cellStyle name="SAPBEXHLevel1X 3 3 3 2" xfId="27738" xr:uid="{C1F0DFC0-470D-4D2C-89E3-2C383818F525}"/>
    <cellStyle name="SAPBEXHLevel1X 3 3 3 2 2" xfId="42675" xr:uid="{9700DB2B-79EB-48F3-A42F-B5039E69739C}"/>
    <cellStyle name="SAPBEXHLevel1X 3 3 3 3" xfId="35388" xr:uid="{71CBA6E6-3A48-47A8-9CEA-3FD38507130F}"/>
    <cellStyle name="SAPBEXHLevel1X 3 3 4" xfId="34783" xr:uid="{964F0B5A-8DA8-484F-B575-3382C2C4EAF5}"/>
    <cellStyle name="SAPBEXHLevel1X 3 4" xfId="18647" xr:uid="{00000000-0005-0000-0000-0000F2450000}"/>
    <cellStyle name="SAPBEXHLevel1X 3 4 2" xfId="20374" xr:uid="{00000000-0005-0000-0000-0000F2450000}"/>
    <cellStyle name="SAPBEXHLevel1X 3 4 2 2" xfId="35390" xr:uid="{3F028FED-CDFD-4A7E-B917-0A0E4AE392E4}"/>
    <cellStyle name="SAPBEXHLevel1X 3 4 3" xfId="34785" xr:uid="{9B10DF4C-088F-4E4B-8603-D32CAA66692F}"/>
    <cellStyle name="SAPBEXHLevel1X 3 5" xfId="18648" xr:uid="{00000000-0005-0000-0000-0000F3450000}"/>
    <cellStyle name="SAPBEXHLevel1X 3 6" xfId="18642" xr:uid="{00000000-0005-0000-0000-0000ED450000}"/>
    <cellStyle name="SAPBEXHLevel1X 3 7" xfId="28133" xr:uid="{F8E2DC34-22E3-4D08-B2D2-0A9DC8950978}"/>
    <cellStyle name="SAPBEXHLevel1X 4" xfId="2708" xr:uid="{00000000-0005-0000-0000-0000710A0000}"/>
    <cellStyle name="SAPBEXHLevel1X 4 2" xfId="18650" xr:uid="{00000000-0005-0000-0000-0000F5450000}"/>
    <cellStyle name="SAPBEXHLevel1X 4 2 2" xfId="18651" xr:uid="{00000000-0005-0000-0000-0000F6450000}"/>
    <cellStyle name="SAPBEXHLevel1X 4 2 2 2" xfId="20376" xr:uid="{00000000-0005-0000-0000-0000F6450000}"/>
    <cellStyle name="SAPBEXHLevel1X 4 2 2 2 2" xfId="35392" xr:uid="{91ECB7B9-6140-401B-8018-318E2A3CC3FE}"/>
    <cellStyle name="SAPBEXHLevel1X 4 2 2 3" xfId="34787" xr:uid="{C00F643D-9AEC-48FA-A715-FF15DF975B81}"/>
    <cellStyle name="SAPBEXHLevel1X 4 2 3" xfId="18652" xr:uid="{00000000-0005-0000-0000-0000F7450000}"/>
    <cellStyle name="SAPBEXHLevel1X 4 2 4" xfId="20375" xr:uid="{00000000-0005-0000-0000-0000F5450000}"/>
    <cellStyle name="SAPBEXHLevel1X 4 2 4 2" xfId="27739" xr:uid="{1CFA7F87-CFD6-42C7-9969-D874DF784451}"/>
    <cellStyle name="SAPBEXHLevel1X 4 2 4 2 2" xfId="42676" xr:uid="{E512EE83-98DE-48ED-9E51-B0E840B50E3E}"/>
    <cellStyle name="SAPBEXHLevel1X 4 2 4 3" xfId="35391" xr:uid="{35C3E693-7BF3-4E7C-BFC9-80FC5AA55651}"/>
    <cellStyle name="SAPBEXHLevel1X 4 2 5" xfId="34786" xr:uid="{A95FFEE7-C22C-43DB-887C-4E1C0EC61197}"/>
    <cellStyle name="SAPBEXHLevel1X 4 3" xfId="18653" xr:uid="{00000000-0005-0000-0000-0000F8450000}"/>
    <cellStyle name="SAPBEXHLevel1X 4 4" xfId="18649" xr:uid="{00000000-0005-0000-0000-0000F4450000}"/>
    <cellStyle name="SAPBEXHLevel1X 4 5" xfId="28135" xr:uid="{3B12FB0C-E089-473B-8CB0-F674F080E533}"/>
    <cellStyle name="SAPBEXHLevel1X 5" xfId="18654" xr:uid="{00000000-0005-0000-0000-0000F9450000}"/>
    <cellStyle name="SAPBEXHLevel1X 5 2" xfId="18655" xr:uid="{00000000-0005-0000-0000-0000FA450000}"/>
    <cellStyle name="SAPBEXHLevel1X 5 2 2" xfId="20377" xr:uid="{00000000-0005-0000-0000-0000FA450000}"/>
    <cellStyle name="SAPBEXHLevel1X 5 2 2 2" xfId="35393" xr:uid="{738C5D2D-0279-43FC-B4EE-C529ED4789C4}"/>
    <cellStyle name="SAPBEXHLevel1X 5 2 3" xfId="34788" xr:uid="{45FBC061-6252-42EE-BCE6-29039596896E}"/>
    <cellStyle name="SAPBEXHLevel1X 6" xfId="18656" xr:uid="{00000000-0005-0000-0000-0000FB450000}"/>
    <cellStyle name="SAPBEXHLevel1X 6 2" xfId="20378" xr:uid="{00000000-0005-0000-0000-0000FB450000}"/>
    <cellStyle name="SAPBEXHLevel1X 6 2 2" xfId="27740" xr:uid="{A3BDB668-B848-4DFA-AC3C-827B7CDABD44}"/>
    <cellStyle name="SAPBEXHLevel1X 6 2 2 2" xfId="42677" xr:uid="{3FA69FE6-8A5A-40CA-9004-CB2395B36F8A}"/>
    <cellStyle name="SAPBEXHLevel1X 6 2 3" xfId="35394" xr:uid="{3B5595FA-AAA3-4131-8B8A-042E2FB4B0CB}"/>
    <cellStyle name="SAPBEXHLevel1X 6 3" xfId="34789" xr:uid="{7EE66F4A-C719-4931-A614-2C175804BFAF}"/>
    <cellStyle name="SAPBEXHLevel1X 7" xfId="18657" xr:uid="{00000000-0005-0000-0000-0000FC450000}"/>
    <cellStyle name="SAPBEXHLevel1X 8" xfId="18632" xr:uid="{00000000-0005-0000-0000-0000E3450000}"/>
    <cellStyle name="SAPBEXHLevel1X 9" xfId="28130" xr:uid="{AA8F4751-D06A-4125-AB63-73A1BC784C33}"/>
    <cellStyle name="SAPBEXHLevel1X_2010-2012 Program Workbook_Incent_FS" xfId="2709" xr:uid="{00000000-0005-0000-0000-0000720A0000}"/>
    <cellStyle name="SAPBEXHLevel2" xfId="2710" xr:uid="{00000000-0005-0000-0000-0000730A0000}"/>
    <cellStyle name="SAPBEXHLevel2 2" xfId="2904" xr:uid="{00000000-0005-0000-0000-0000740A0000}"/>
    <cellStyle name="SAPBEXHLevel2 2 2" xfId="18660" xr:uid="{00000000-0005-0000-0000-000000460000}"/>
    <cellStyle name="SAPBEXHLevel2 2 2 2" xfId="18661" xr:uid="{00000000-0005-0000-0000-000001460000}"/>
    <cellStyle name="SAPBEXHLevel2 2 2 3" xfId="18662" xr:uid="{00000000-0005-0000-0000-000002460000}"/>
    <cellStyle name="SAPBEXHLevel2 2 2 3 2" xfId="20379" xr:uid="{00000000-0005-0000-0000-000002460000}"/>
    <cellStyle name="SAPBEXHLevel2 2 2 3 2 2" xfId="27741" xr:uid="{D109FFF9-EE57-4E3A-BA7E-1DD225B89308}"/>
    <cellStyle name="SAPBEXHLevel2 2 2 3 2 2 2" xfId="42678" xr:uid="{5A775AAB-9562-4E64-8D95-3466AB41DA8B}"/>
    <cellStyle name="SAPBEXHLevel2 2 2 3 2 3" xfId="35395" xr:uid="{C72B9169-DC99-41F7-BCC8-935E0FACFC6E}"/>
    <cellStyle name="SAPBEXHLevel2 2 2 3 3" xfId="27292" xr:uid="{16C62E1A-0E5F-4CE0-984E-05A66ED51B9D}"/>
    <cellStyle name="SAPBEXHLevel2 2 2 3 3 2" xfId="42252" xr:uid="{A3976018-4256-45FE-8E4D-2B3AB63EB143}"/>
    <cellStyle name="SAPBEXHLevel2 2 2 3 4" xfId="34790" xr:uid="{B8E2FAA7-D4FF-4AA9-91CD-539F0070D8BB}"/>
    <cellStyle name="SAPBEXHLevel2 2 2 4" xfId="18663" xr:uid="{00000000-0005-0000-0000-000003460000}"/>
    <cellStyle name="SAPBEXHLevel2 2 3" xfId="18664" xr:uid="{00000000-0005-0000-0000-000004460000}"/>
    <cellStyle name="SAPBEXHLevel2 2 3 2" xfId="18665" xr:uid="{00000000-0005-0000-0000-000005460000}"/>
    <cellStyle name="SAPBEXHLevel2 2 3 3" xfId="18666" xr:uid="{00000000-0005-0000-0000-000006460000}"/>
    <cellStyle name="SAPBEXHLevel2 2 3 3 2" xfId="20380" xr:uid="{00000000-0005-0000-0000-000006460000}"/>
    <cellStyle name="SAPBEXHLevel2 2 3 3 2 2" xfId="27742" xr:uid="{A83B4967-3918-4375-BB36-158F58BE6474}"/>
    <cellStyle name="SAPBEXHLevel2 2 3 3 2 2 2" xfId="42679" xr:uid="{E34B251A-B3C1-4A23-AAB3-F1EBCA4FA870}"/>
    <cellStyle name="SAPBEXHLevel2 2 3 3 2 3" xfId="35396" xr:uid="{BFEA14F2-E2A8-42C5-89AA-A09C0CE437F0}"/>
    <cellStyle name="SAPBEXHLevel2 2 3 3 3" xfId="27293" xr:uid="{6C5EBF4B-B389-4CBB-94C0-FE7F54B5E0EA}"/>
    <cellStyle name="SAPBEXHLevel2 2 3 3 3 2" xfId="42253" xr:uid="{637A7551-D335-49A2-B262-E801E58C619F}"/>
    <cellStyle name="SAPBEXHLevel2 2 3 3 4" xfId="34791" xr:uid="{115D25B2-06E2-4825-9FC4-1449B23DA7E0}"/>
    <cellStyle name="SAPBEXHLevel2 2 3 4" xfId="18667" xr:uid="{00000000-0005-0000-0000-000007460000}"/>
    <cellStyle name="SAPBEXHLevel2 2 4" xfId="18668" xr:uid="{00000000-0005-0000-0000-000008460000}"/>
    <cellStyle name="SAPBEXHLevel2 2 4 2" xfId="18669" xr:uid="{00000000-0005-0000-0000-000009460000}"/>
    <cellStyle name="SAPBEXHLevel2 2 4 2 2" xfId="20381" xr:uid="{00000000-0005-0000-0000-000009460000}"/>
    <cellStyle name="SAPBEXHLevel2 2 4 2 2 2" xfId="27743" xr:uid="{20C2DEF3-9593-4CB3-857D-65E2D3E23417}"/>
    <cellStyle name="SAPBEXHLevel2 2 4 2 2 2 2" xfId="42680" xr:uid="{720ABDFF-BC47-4E2F-9272-DEFA8489D24A}"/>
    <cellStyle name="SAPBEXHLevel2 2 4 2 2 3" xfId="35397" xr:uid="{DA6EAD32-D25C-4975-B541-392D6E8A4E87}"/>
    <cellStyle name="SAPBEXHLevel2 2 4 2 3" xfId="27294" xr:uid="{BB302B5E-164B-479A-A419-D9831CB983C9}"/>
    <cellStyle name="SAPBEXHLevel2 2 4 2 3 2" xfId="42254" xr:uid="{8531897B-BADE-412E-BC3A-035571E288DE}"/>
    <cellStyle name="SAPBEXHLevel2 2 4 2 4" xfId="34792" xr:uid="{303D8569-15AC-42FD-ACB0-E4A0D9DA62C1}"/>
    <cellStyle name="SAPBEXHLevel2 2 5" xfId="18670" xr:uid="{00000000-0005-0000-0000-00000A460000}"/>
    <cellStyle name="SAPBEXHLevel2 2 5 2" xfId="20382" xr:uid="{00000000-0005-0000-0000-00000A460000}"/>
    <cellStyle name="SAPBEXHLevel2 2 5 2 2" xfId="27744" xr:uid="{C14DABE9-3E7D-4E80-B4A5-1391A19EEEC7}"/>
    <cellStyle name="SAPBEXHLevel2 2 5 2 2 2" xfId="42681" xr:uid="{6516E8D3-E5E8-4B36-8B09-E91013F62C85}"/>
    <cellStyle name="SAPBEXHLevel2 2 5 2 3" xfId="35398" xr:uid="{0CF27FF7-19E6-46B5-9860-D84EBE73C421}"/>
    <cellStyle name="SAPBEXHLevel2 2 5 3" xfId="27295" xr:uid="{44BEB7B4-AD16-474A-998B-EFD495FF5A30}"/>
    <cellStyle name="SAPBEXHLevel2 2 5 3 2" xfId="42255" xr:uid="{29AF5FB4-236F-4C07-A746-982331A5E361}"/>
    <cellStyle name="SAPBEXHLevel2 2 5 4" xfId="34793" xr:uid="{39C98B0C-B5A8-4725-A045-2D22DC9EC3D6}"/>
    <cellStyle name="SAPBEXHLevel2 2 6" xfId="18671" xr:uid="{00000000-0005-0000-0000-00000B460000}"/>
    <cellStyle name="SAPBEXHLevel2 2 7" xfId="18659" xr:uid="{00000000-0005-0000-0000-0000FF450000}"/>
    <cellStyle name="SAPBEXHLevel2 2 8" xfId="20857" xr:uid="{2FB78418-BD5E-4777-970E-6B4FF0C52C64}"/>
    <cellStyle name="SAPBEXHLevel2 2 8 2" xfId="35833" xr:uid="{67DA31CE-21BF-4A87-852A-E6AF702A1E3D}"/>
    <cellStyle name="SAPBEXHLevel2 2 9" xfId="28229" xr:uid="{BAB20AEF-98BD-46B6-B966-8A473E142640}"/>
    <cellStyle name="SAPBEXHLevel2 3" xfId="18672" xr:uid="{00000000-0005-0000-0000-00000C460000}"/>
    <cellStyle name="SAPBEXHLevel2 3 2" xfId="18673" xr:uid="{00000000-0005-0000-0000-00000D460000}"/>
    <cellStyle name="SAPBEXHLevel2 3 2 2" xfId="18674" xr:uid="{00000000-0005-0000-0000-00000E460000}"/>
    <cellStyle name="SAPBEXHLevel2 3 2 2 2" xfId="20383" xr:uid="{00000000-0005-0000-0000-00000E460000}"/>
    <cellStyle name="SAPBEXHLevel2 3 2 2 2 2" xfId="35399" xr:uid="{42D608B8-C3FD-4BF1-8DB5-BA835839F4AB}"/>
    <cellStyle name="SAPBEXHLevel2 3 2 2 3" xfId="34794" xr:uid="{CD346A48-6F41-4AC8-A3A7-5E6519727CFB}"/>
    <cellStyle name="SAPBEXHLevel2 3 3" xfId="18675" xr:uid="{00000000-0005-0000-0000-00000F460000}"/>
    <cellStyle name="SAPBEXHLevel2 3 3 2" xfId="18676" xr:uid="{00000000-0005-0000-0000-000010460000}"/>
    <cellStyle name="SAPBEXHLevel2 3 3 2 2" xfId="20385" xr:uid="{00000000-0005-0000-0000-000010460000}"/>
    <cellStyle name="SAPBEXHLevel2 3 3 2 2 2" xfId="35401" xr:uid="{53E206D5-A3FE-4CF1-8274-DCA886141F32}"/>
    <cellStyle name="SAPBEXHLevel2 3 3 2 3" xfId="34796" xr:uid="{EC0695E1-6D11-428F-94C0-03313865A1E1}"/>
    <cellStyle name="SAPBEXHLevel2 3 3 3" xfId="20384" xr:uid="{00000000-0005-0000-0000-00000F460000}"/>
    <cellStyle name="SAPBEXHLevel2 3 3 3 2" xfId="27745" xr:uid="{619CBA9A-7621-4503-AA17-7CFCA9B5668F}"/>
    <cellStyle name="SAPBEXHLevel2 3 3 3 2 2" xfId="42682" xr:uid="{E0920151-D910-4A38-97E8-60BE43BF2AE8}"/>
    <cellStyle name="SAPBEXHLevel2 3 3 3 3" xfId="35400" xr:uid="{F77AA5D1-0757-4EFD-9A8E-40577F479407}"/>
    <cellStyle name="SAPBEXHLevel2 3 3 4" xfId="27296" xr:uid="{CBA74DE9-C7C1-4BD5-B152-20C18FA66AC4}"/>
    <cellStyle name="SAPBEXHLevel2 3 3 4 2" xfId="42256" xr:uid="{2E7CDF52-07AB-4C60-B023-2E4CC61676A6}"/>
    <cellStyle name="SAPBEXHLevel2 3 3 5" xfId="34795" xr:uid="{129654C5-E8D0-4388-8AEE-B1077615289E}"/>
    <cellStyle name="SAPBEXHLevel2 3 4" xfId="18677" xr:uid="{00000000-0005-0000-0000-000011460000}"/>
    <cellStyle name="SAPBEXHLevel2 3 4 2" xfId="20386" xr:uid="{00000000-0005-0000-0000-000011460000}"/>
    <cellStyle name="SAPBEXHLevel2 3 4 2 2" xfId="35402" xr:uid="{849B9E2B-500E-4952-9E15-05D9BE613A4B}"/>
    <cellStyle name="SAPBEXHLevel2 3 4 3" xfId="34797" xr:uid="{F17B5889-8B62-4B30-B979-8904DCC639AB}"/>
    <cellStyle name="SAPBEXHLevel2 3 5" xfId="18678" xr:uid="{00000000-0005-0000-0000-000012460000}"/>
    <cellStyle name="SAPBEXHLevel2 4" xfId="18679" xr:uid="{00000000-0005-0000-0000-000013460000}"/>
    <cellStyle name="SAPBEXHLevel2 4 2" xfId="18680" xr:uid="{00000000-0005-0000-0000-000014460000}"/>
    <cellStyle name="SAPBEXHLevel2 4 2 2" xfId="20387" xr:uid="{00000000-0005-0000-0000-000014460000}"/>
    <cellStyle name="SAPBEXHLevel2 4 2 2 2" xfId="35403" xr:uid="{C6BF8910-BE0B-46DB-8C7C-B5C3559DE727}"/>
    <cellStyle name="SAPBEXHLevel2 4 2 3" xfId="34798" xr:uid="{FD6515FC-7669-448F-9CDF-28D355B1B519}"/>
    <cellStyle name="SAPBEXHLevel2 5" xfId="18681" xr:uid="{00000000-0005-0000-0000-000015460000}"/>
    <cellStyle name="SAPBEXHLevel2 5 2" xfId="18682" xr:uid="{00000000-0005-0000-0000-000016460000}"/>
    <cellStyle name="SAPBEXHLevel2 5 2 2" xfId="20389" xr:uid="{00000000-0005-0000-0000-000016460000}"/>
    <cellStyle name="SAPBEXHLevel2 5 2 2 2" xfId="35405" xr:uid="{FFE228AB-8546-4600-A988-77AE1DC789E2}"/>
    <cellStyle name="SAPBEXHLevel2 5 2 3" xfId="34800" xr:uid="{701195A7-8FC0-4CC7-8F13-15C5C7E45E5F}"/>
    <cellStyle name="SAPBEXHLevel2 5 3" xfId="20388" xr:uid="{00000000-0005-0000-0000-000015460000}"/>
    <cellStyle name="SAPBEXHLevel2 5 3 2" xfId="27746" xr:uid="{04F1B6E2-E032-4B41-AA31-C0691BE374DF}"/>
    <cellStyle name="SAPBEXHLevel2 5 3 2 2" xfId="42683" xr:uid="{41281C39-0CB3-4D92-9C2E-3F630325D011}"/>
    <cellStyle name="SAPBEXHLevel2 5 3 3" xfId="35404" xr:uid="{65FBA160-97B2-40B3-99CD-6548863B00B0}"/>
    <cellStyle name="SAPBEXHLevel2 5 4" xfId="34799" xr:uid="{73C575EC-ECC1-4031-A4D0-D02C41544AF6}"/>
    <cellStyle name="SAPBEXHLevel2 6" xfId="18683" xr:uid="{00000000-0005-0000-0000-000017460000}"/>
    <cellStyle name="SAPBEXHLevel2 7" xfId="18658" xr:uid="{00000000-0005-0000-0000-0000FE450000}"/>
    <cellStyle name="SAPBEXHLevel2 8" xfId="20776" xr:uid="{7FC952B6-CFBF-40CD-8731-384AB2CB162A}"/>
    <cellStyle name="SAPBEXHLevel2 8 2" xfId="35768" xr:uid="{5D2072D6-DA3A-4D2B-8954-6ABDAF1E13F5}"/>
    <cellStyle name="SAPBEXHLevel2 9" xfId="28136" xr:uid="{54EF904B-22E4-4E97-8D87-C128D521BA7E}"/>
    <cellStyle name="SAPBEXHLevel2X" xfId="2711" xr:uid="{00000000-0005-0000-0000-0000750A0000}"/>
    <cellStyle name="SAPBEXHLevel2X 2" xfId="2712" xr:uid="{00000000-0005-0000-0000-0000760A0000}"/>
    <cellStyle name="SAPBEXHLevel2X 2 2" xfId="2713" xr:uid="{00000000-0005-0000-0000-0000770A0000}"/>
    <cellStyle name="SAPBEXHLevel2X 2 2 2" xfId="18687" xr:uid="{00000000-0005-0000-0000-00001B460000}"/>
    <cellStyle name="SAPBEXHLevel2X 2 2 2 2" xfId="18688" xr:uid="{00000000-0005-0000-0000-00001C460000}"/>
    <cellStyle name="SAPBEXHLevel2X 2 2 2 3" xfId="20390" xr:uid="{00000000-0005-0000-0000-00001B460000}"/>
    <cellStyle name="SAPBEXHLevel2X 2 2 2 3 2" xfId="27747" xr:uid="{31E6F422-9CE8-4CB6-A0E1-ABC1F280CE1A}"/>
    <cellStyle name="SAPBEXHLevel2X 2 2 2 3 2 2" xfId="42684" xr:uid="{FA7D904E-9463-4240-85A9-5E0303E4982E}"/>
    <cellStyle name="SAPBEXHLevel2X 2 2 2 3 3" xfId="35406" xr:uid="{E929F75B-085D-45B9-9A12-25B2A986205B}"/>
    <cellStyle name="SAPBEXHLevel2X 2 2 2 4" xfId="34801" xr:uid="{FB925836-CFFA-4EEF-B8CD-47EDE28B456F}"/>
    <cellStyle name="SAPBEXHLevel2X 2 2 3" xfId="18689" xr:uid="{00000000-0005-0000-0000-00001D460000}"/>
    <cellStyle name="SAPBEXHLevel2X 2 2 4" xfId="18686" xr:uid="{00000000-0005-0000-0000-00001A460000}"/>
    <cellStyle name="SAPBEXHLevel2X 2 2 5" xfId="28139" xr:uid="{8D9EFDE5-4439-4EA8-AB47-9EAEAD8E9295}"/>
    <cellStyle name="SAPBEXHLevel2X 2 3" xfId="18690" xr:uid="{00000000-0005-0000-0000-00001E460000}"/>
    <cellStyle name="SAPBEXHLevel2X 2 3 2" xfId="18691" xr:uid="{00000000-0005-0000-0000-00001F460000}"/>
    <cellStyle name="SAPBEXHLevel2X 2 3 2 2" xfId="20391" xr:uid="{00000000-0005-0000-0000-00001F460000}"/>
    <cellStyle name="SAPBEXHLevel2X 2 3 2 2 2" xfId="27748" xr:uid="{D34EDAA9-F961-4CF0-9DBC-F3400A4A1B83}"/>
    <cellStyle name="SAPBEXHLevel2X 2 3 2 2 2 2" xfId="42685" xr:uid="{7948D1F1-798F-4C8F-8965-6C85A227D945}"/>
    <cellStyle name="SAPBEXHLevel2X 2 3 2 2 3" xfId="35407" xr:uid="{13F062A7-B6C9-4161-A652-0862F8CFA045}"/>
    <cellStyle name="SAPBEXHLevel2X 2 3 2 3" xfId="34802" xr:uid="{C29C5CDF-6BA7-4818-9007-80981B08C4D6}"/>
    <cellStyle name="SAPBEXHLevel2X 2 4" xfId="18692" xr:uid="{00000000-0005-0000-0000-000020460000}"/>
    <cellStyle name="SAPBEXHLevel2X 2 4 2" xfId="20392" xr:uid="{00000000-0005-0000-0000-000020460000}"/>
    <cellStyle name="SAPBEXHLevel2X 2 4 2 2" xfId="27749" xr:uid="{CEA57ADB-7134-4D75-A5C7-D95F9A49130B}"/>
    <cellStyle name="SAPBEXHLevel2X 2 4 2 2 2" xfId="42686" xr:uid="{478F27BD-5B3F-4940-B58E-2E158BAF2678}"/>
    <cellStyle name="SAPBEXHLevel2X 2 4 2 3" xfId="35408" xr:uid="{5C5C23C2-7EA7-4697-B94C-6DBC1739B566}"/>
    <cellStyle name="SAPBEXHLevel2X 2 4 3" xfId="34803" xr:uid="{9B5DA508-2628-47D3-ADB8-47FFCB76B485}"/>
    <cellStyle name="SAPBEXHLevel2X 2 5" xfId="18693" xr:uid="{00000000-0005-0000-0000-000021460000}"/>
    <cellStyle name="SAPBEXHLevel2X 2 6" xfId="18685" xr:uid="{00000000-0005-0000-0000-000019460000}"/>
    <cellStyle name="SAPBEXHLevel2X 2 7" xfId="28138" xr:uid="{14A897ED-0206-4C5C-9260-1EC0C0A23D26}"/>
    <cellStyle name="SAPBEXHLevel2X 3" xfId="2714" xr:uid="{00000000-0005-0000-0000-0000780A0000}"/>
    <cellStyle name="SAPBEXHLevel2X 3 2" xfId="2715" xr:uid="{00000000-0005-0000-0000-0000790A0000}"/>
    <cellStyle name="SAPBEXHLevel2X 3 2 2" xfId="18696" xr:uid="{00000000-0005-0000-0000-000024460000}"/>
    <cellStyle name="SAPBEXHLevel2X 3 2 2 2" xfId="20393" xr:uid="{00000000-0005-0000-0000-000024460000}"/>
    <cellStyle name="SAPBEXHLevel2X 3 2 2 2 2" xfId="35409" xr:uid="{C2EA326E-A39E-4363-8C3D-704CE4411352}"/>
    <cellStyle name="SAPBEXHLevel2X 3 2 2 3" xfId="34804" xr:uid="{A22F7FEB-FA6E-4A23-AC26-4FD98DC4D4D3}"/>
    <cellStyle name="SAPBEXHLevel2X 3 2 3" xfId="18695" xr:uid="{00000000-0005-0000-0000-000023460000}"/>
    <cellStyle name="SAPBEXHLevel2X 3 2 4" xfId="20777" xr:uid="{9D344226-5606-4DA0-8C6E-F623FC6AFE18}"/>
    <cellStyle name="SAPBEXHLevel2X 3 2 4 2" xfId="35769" xr:uid="{AAFBF1F3-9228-4363-AEA3-23C91BC0F031}"/>
    <cellStyle name="SAPBEXHLevel2X 3 2 5" xfId="28141" xr:uid="{EABBC493-32D8-46C3-A7A8-387DA4FA8BAF}"/>
    <cellStyle name="SAPBEXHLevel2X 3 3" xfId="18697" xr:uid="{00000000-0005-0000-0000-000025460000}"/>
    <cellStyle name="SAPBEXHLevel2X 3 3 2" xfId="18698" xr:uid="{00000000-0005-0000-0000-000026460000}"/>
    <cellStyle name="SAPBEXHLevel2X 3 3 2 2" xfId="20395" xr:uid="{00000000-0005-0000-0000-000026460000}"/>
    <cellStyle name="SAPBEXHLevel2X 3 3 2 2 2" xfId="35411" xr:uid="{5B195E4F-1AA5-4E7C-89E7-88939EA9F294}"/>
    <cellStyle name="SAPBEXHLevel2X 3 3 2 3" xfId="34806" xr:uid="{F54559A9-0517-42C6-B785-FD6DBE35B357}"/>
    <cellStyle name="SAPBEXHLevel2X 3 3 3" xfId="20394" xr:uid="{00000000-0005-0000-0000-000025460000}"/>
    <cellStyle name="SAPBEXHLevel2X 3 3 3 2" xfId="27750" xr:uid="{7D83FF47-8B30-4B80-920E-D04B6F684581}"/>
    <cellStyle name="SAPBEXHLevel2X 3 3 3 2 2" xfId="42687" xr:uid="{DF9C784A-F9C5-4335-8D9C-1123A5710F07}"/>
    <cellStyle name="SAPBEXHLevel2X 3 3 3 3" xfId="35410" xr:uid="{7B0587AD-C510-4F65-865B-3A565693F56A}"/>
    <cellStyle name="SAPBEXHLevel2X 3 3 4" xfId="34805" xr:uid="{2107D725-AE15-42A8-81AC-E37F4E91292C}"/>
    <cellStyle name="SAPBEXHLevel2X 3 4" xfId="18699" xr:uid="{00000000-0005-0000-0000-000027460000}"/>
    <cellStyle name="SAPBEXHLevel2X 3 4 2" xfId="20396" xr:uid="{00000000-0005-0000-0000-000027460000}"/>
    <cellStyle name="SAPBEXHLevel2X 3 4 2 2" xfId="35412" xr:uid="{43CD89AA-2FB2-44CD-8D10-D13EDE378DE5}"/>
    <cellStyle name="SAPBEXHLevel2X 3 4 3" xfId="34807" xr:uid="{36B9BBA1-B703-4CD8-B80A-14B72443D5CB}"/>
    <cellStyle name="SAPBEXHLevel2X 3 5" xfId="18700" xr:uid="{00000000-0005-0000-0000-000028460000}"/>
    <cellStyle name="SAPBEXHLevel2X 3 6" xfId="18694" xr:uid="{00000000-0005-0000-0000-000022460000}"/>
    <cellStyle name="SAPBEXHLevel2X 3 7" xfId="28140" xr:uid="{872FB530-2395-4483-8936-BAFE55A2393E}"/>
    <cellStyle name="SAPBEXHLevel2X 4" xfId="2716" xr:uid="{00000000-0005-0000-0000-00007A0A0000}"/>
    <cellStyle name="SAPBEXHLevel2X 4 2" xfId="18702" xr:uid="{00000000-0005-0000-0000-00002A460000}"/>
    <cellStyle name="SAPBEXHLevel2X 4 2 2" xfId="18703" xr:uid="{00000000-0005-0000-0000-00002B460000}"/>
    <cellStyle name="SAPBEXHLevel2X 4 2 2 2" xfId="20398" xr:uid="{00000000-0005-0000-0000-00002B460000}"/>
    <cellStyle name="SAPBEXHLevel2X 4 2 2 2 2" xfId="35414" xr:uid="{115FE6F0-501F-4CB6-B02C-256B23E79411}"/>
    <cellStyle name="SAPBEXHLevel2X 4 2 2 3" xfId="34809" xr:uid="{52D38165-2DC4-4CA4-9380-E8BC63B3E9FD}"/>
    <cellStyle name="SAPBEXHLevel2X 4 2 3" xfId="18704" xr:uid="{00000000-0005-0000-0000-00002C460000}"/>
    <cellStyle name="SAPBEXHLevel2X 4 2 4" xfId="20397" xr:uid="{00000000-0005-0000-0000-00002A460000}"/>
    <cellStyle name="SAPBEXHLevel2X 4 2 4 2" xfId="27751" xr:uid="{6867C31D-538D-47C4-BA56-B66AD20DF0C2}"/>
    <cellStyle name="SAPBEXHLevel2X 4 2 4 2 2" xfId="42688" xr:uid="{4125B212-0422-40E0-A1D9-0E1C4D4F84C3}"/>
    <cellStyle name="SAPBEXHLevel2X 4 2 4 3" xfId="35413" xr:uid="{DBF38BDF-9314-4184-8918-082A3C5C4325}"/>
    <cellStyle name="SAPBEXHLevel2X 4 2 5" xfId="34808" xr:uid="{6374AEDB-62A2-4D93-9E48-B520CB13BC74}"/>
    <cellStyle name="SAPBEXHLevel2X 4 3" xfId="18705" xr:uid="{00000000-0005-0000-0000-00002D460000}"/>
    <cellStyle name="SAPBEXHLevel2X 4 4" xfId="18701" xr:uid="{00000000-0005-0000-0000-000029460000}"/>
    <cellStyle name="SAPBEXHLevel2X 4 5" xfId="28142" xr:uid="{630B13F7-826F-4587-991F-91F19C80CECE}"/>
    <cellStyle name="SAPBEXHLevel2X 5" xfId="18706" xr:uid="{00000000-0005-0000-0000-00002E460000}"/>
    <cellStyle name="SAPBEXHLevel2X 5 2" xfId="18707" xr:uid="{00000000-0005-0000-0000-00002F460000}"/>
    <cellStyle name="SAPBEXHLevel2X 5 2 2" xfId="20399" xr:uid="{00000000-0005-0000-0000-00002F460000}"/>
    <cellStyle name="SAPBEXHLevel2X 5 2 2 2" xfId="35415" xr:uid="{3A4AE2E4-FE73-421A-8921-EF9EC5A1A9A4}"/>
    <cellStyle name="SAPBEXHLevel2X 5 2 3" xfId="34810" xr:uid="{BD20A60D-28F9-4666-BAB5-4F49E7A267B1}"/>
    <cellStyle name="SAPBEXHLevel2X 6" xfId="18708" xr:uid="{00000000-0005-0000-0000-000030460000}"/>
    <cellStyle name="SAPBEXHLevel2X 6 2" xfId="20400" xr:uid="{00000000-0005-0000-0000-000030460000}"/>
    <cellStyle name="SAPBEXHLevel2X 6 2 2" xfId="27752" xr:uid="{7E2C5495-C8BF-41DC-B616-FCF1E0122FB8}"/>
    <cellStyle name="SAPBEXHLevel2X 6 2 2 2" xfId="42689" xr:uid="{F598B010-FFC8-4953-B689-890DC2442DC0}"/>
    <cellStyle name="SAPBEXHLevel2X 6 2 3" xfId="35416" xr:uid="{4D45EB6F-4FE1-4498-A9AF-7EFE08333C8E}"/>
    <cellStyle name="SAPBEXHLevel2X 6 3" xfId="34811" xr:uid="{543402FA-B19E-4E41-84F2-687F854C5799}"/>
    <cellStyle name="SAPBEXHLevel2X 7" xfId="18709" xr:uid="{00000000-0005-0000-0000-000031460000}"/>
    <cellStyle name="SAPBEXHLevel2X 8" xfId="18684" xr:uid="{00000000-0005-0000-0000-000018460000}"/>
    <cellStyle name="SAPBEXHLevel2X 9" xfId="28137" xr:uid="{208FBB91-570D-4943-889A-65EB7CE5718F}"/>
    <cellStyle name="SAPBEXHLevel2X_2010-2012 Program Workbook_Incent_FS" xfId="2717" xr:uid="{00000000-0005-0000-0000-00007B0A0000}"/>
    <cellStyle name="SAPBEXHLevel3" xfId="2718" xr:uid="{00000000-0005-0000-0000-00007C0A0000}"/>
    <cellStyle name="SAPBEXHLevel3 2" xfId="2905" xr:uid="{00000000-0005-0000-0000-00007D0A0000}"/>
    <cellStyle name="SAPBEXHLevel3 2 2" xfId="18712" xr:uid="{00000000-0005-0000-0000-000035460000}"/>
    <cellStyle name="SAPBEXHLevel3 2 2 2" xfId="18713" xr:uid="{00000000-0005-0000-0000-000036460000}"/>
    <cellStyle name="SAPBEXHLevel3 2 2 3" xfId="18714" xr:uid="{00000000-0005-0000-0000-000037460000}"/>
    <cellStyle name="SAPBEXHLevel3 2 2 3 2" xfId="20401" xr:uid="{00000000-0005-0000-0000-000037460000}"/>
    <cellStyle name="SAPBEXHLevel3 2 2 3 2 2" xfId="27753" xr:uid="{F34810B4-6E8E-4342-B8C3-C06A66B6856A}"/>
    <cellStyle name="SAPBEXHLevel3 2 2 3 2 2 2" xfId="42690" xr:uid="{01741A93-8AFE-4387-8A47-68C851354712}"/>
    <cellStyle name="SAPBEXHLevel3 2 2 3 2 3" xfId="35417" xr:uid="{751B3D4E-19A2-4701-88C9-A4E65EBA874A}"/>
    <cellStyle name="SAPBEXHLevel3 2 2 3 3" xfId="27297" xr:uid="{871EEA0B-CC1C-4D19-ABBB-A8EE81E8B3E3}"/>
    <cellStyle name="SAPBEXHLevel3 2 2 3 3 2" xfId="42257" xr:uid="{A55ABC81-C029-4ACB-BD5C-FC76FC86C32E}"/>
    <cellStyle name="SAPBEXHLevel3 2 2 3 4" xfId="34812" xr:uid="{AC4DDA3C-F26B-4A27-9640-7D8CC9BE5646}"/>
    <cellStyle name="SAPBEXHLevel3 2 2 4" xfId="18715" xr:uid="{00000000-0005-0000-0000-000038460000}"/>
    <cellStyle name="SAPBEXHLevel3 2 3" xfId="18716" xr:uid="{00000000-0005-0000-0000-000039460000}"/>
    <cellStyle name="SAPBEXHLevel3 2 3 2" xfId="18717" xr:uid="{00000000-0005-0000-0000-00003A460000}"/>
    <cellStyle name="SAPBEXHLevel3 2 3 3" xfId="18718" xr:uid="{00000000-0005-0000-0000-00003B460000}"/>
    <cellStyle name="SAPBEXHLevel3 2 3 3 2" xfId="20402" xr:uid="{00000000-0005-0000-0000-00003B460000}"/>
    <cellStyle name="SAPBEXHLevel3 2 3 3 2 2" xfId="27754" xr:uid="{F6B57493-3B64-4529-A4E5-36C74FD5B604}"/>
    <cellStyle name="SAPBEXHLevel3 2 3 3 2 2 2" xfId="42691" xr:uid="{70F5B25A-D504-4718-94B4-75A736C2107D}"/>
    <cellStyle name="SAPBEXHLevel3 2 3 3 2 3" xfId="35418" xr:uid="{A2E325FC-6948-42BA-BBE0-10441FF202C4}"/>
    <cellStyle name="SAPBEXHLevel3 2 3 3 3" xfId="27298" xr:uid="{04969755-3C44-4209-89B8-D01D30E19DF5}"/>
    <cellStyle name="SAPBEXHLevel3 2 3 3 3 2" xfId="42258" xr:uid="{01F85571-6DED-49F0-9A63-4031A825B89E}"/>
    <cellStyle name="SAPBEXHLevel3 2 3 3 4" xfId="34813" xr:uid="{50F8A39B-7630-4940-A29A-01E3793198D6}"/>
    <cellStyle name="SAPBEXHLevel3 2 3 4" xfId="18719" xr:uid="{00000000-0005-0000-0000-00003C460000}"/>
    <cellStyle name="SAPBEXHLevel3 2 4" xfId="18720" xr:uid="{00000000-0005-0000-0000-00003D460000}"/>
    <cellStyle name="SAPBEXHLevel3 2 4 2" xfId="18721" xr:uid="{00000000-0005-0000-0000-00003E460000}"/>
    <cellStyle name="SAPBEXHLevel3 2 4 2 2" xfId="20403" xr:uid="{00000000-0005-0000-0000-00003E460000}"/>
    <cellStyle name="SAPBEXHLevel3 2 4 2 2 2" xfId="27755" xr:uid="{3CC5F9E3-1B43-408D-9E9D-BFD51834A160}"/>
    <cellStyle name="SAPBEXHLevel3 2 4 2 2 2 2" xfId="42692" xr:uid="{2203FDB6-723A-4A18-A9C9-FDE14EC0E573}"/>
    <cellStyle name="SAPBEXHLevel3 2 4 2 2 3" xfId="35419" xr:uid="{4DF247DE-B142-436B-8172-4B47746FF9EA}"/>
    <cellStyle name="SAPBEXHLevel3 2 4 2 3" xfId="27299" xr:uid="{5D90BB88-065B-41B9-8E8E-0B3FB1243235}"/>
    <cellStyle name="SAPBEXHLevel3 2 4 2 3 2" xfId="42259" xr:uid="{A8EACD7B-6FE7-4C5A-B882-54A55B405E01}"/>
    <cellStyle name="SAPBEXHLevel3 2 4 2 4" xfId="34814" xr:uid="{6E5179B1-AFD2-423C-97AE-696164C633A3}"/>
    <cellStyle name="SAPBEXHLevel3 2 5" xfId="18722" xr:uid="{00000000-0005-0000-0000-00003F460000}"/>
    <cellStyle name="SAPBEXHLevel3 2 5 2" xfId="20404" xr:uid="{00000000-0005-0000-0000-00003F460000}"/>
    <cellStyle name="SAPBEXHLevel3 2 5 2 2" xfId="27756" xr:uid="{404E1970-2722-4291-AA1C-3393AFB8D311}"/>
    <cellStyle name="SAPBEXHLevel3 2 5 2 2 2" xfId="42693" xr:uid="{476BECBE-2181-4CBF-BA42-CE70FA0BB768}"/>
    <cellStyle name="SAPBEXHLevel3 2 5 2 3" xfId="35420" xr:uid="{C7DBB770-D213-48F7-BCEB-4D535D15F483}"/>
    <cellStyle name="SAPBEXHLevel3 2 5 3" xfId="27300" xr:uid="{7E0D9C39-85C0-488F-9A60-02F0FC90B8D0}"/>
    <cellStyle name="SAPBEXHLevel3 2 5 3 2" xfId="42260" xr:uid="{2C402F84-044D-486A-A37E-CAD768F66D0B}"/>
    <cellStyle name="SAPBEXHLevel3 2 5 4" xfId="34815" xr:uid="{A544DA3D-9E4C-44C1-9916-B93C42F637C4}"/>
    <cellStyle name="SAPBEXHLevel3 2 6" xfId="18723" xr:uid="{00000000-0005-0000-0000-000040460000}"/>
    <cellStyle name="SAPBEXHLevel3 2 7" xfId="18711" xr:uid="{00000000-0005-0000-0000-000034460000}"/>
    <cellStyle name="SAPBEXHLevel3 2 8" xfId="20858" xr:uid="{1832E886-D6AE-4159-8BC3-6E9A3B803DE0}"/>
    <cellStyle name="SAPBEXHLevel3 2 8 2" xfId="35834" xr:uid="{FCB96C83-4B5C-4A4A-90B1-999336C309B0}"/>
    <cellStyle name="SAPBEXHLevel3 2 9" xfId="28230" xr:uid="{CC98CC1F-589E-417C-959C-1D0E4DFF1CA2}"/>
    <cellStyle name="SAPBEXHLevel3 3" xfId="18724" xr:uid="{00000000-0005-0000-0000-000041460000}"/>
    <cellStyle name="SAPBEXHLevel3 3 2" xfId="18725" xr:uid="{00000000-0005-0000-0000-000042460000}"/>
    <cellStyle name="SAPBEXHLevel3 3 2 2" xfId="18726" xr:uid="{00000000-0005-0000-0000-000043460000}"/>
    <cellStyle name="SAPBEXHLevel3 3 2 2 2" xfId="20405" xr:uid="{00000000-0005-0000-0000-000043460000}"/>
    <cellStyle name="SAPBEXHLevel3 3 2 2 2 2" xfId="35421" xr:uid="{EB4FD757-0CA5-464E-B4FE-A1F606DEF9A6}"/>
    <cellStyle name="SAPBEXHLevel3 3 2 2 3" xfId="34816" xr:uid="{C2EADA55-FC27-40A0-BCA9-058D3282E418}"/>
    <cellStyle name="SAPBEXHLevel3 3 3" xfId="18727" xr:uid="{00000000-0005-0000-0000-000044460000}"/>
    <cellStyle name="SAPBEXHLevel3 3 3 2" xfId="18728" xr:uid="{00000000-0005-0000-0000-000045460000}"/>
    <cellStyle name="SAPBEXHLevel3 3 3 2 2" xfId="20407" xr:uid="{00000000-0005-0000-0000-000045460000}"/>
    <cellStyle name="SAPBEXHLevel3 3 3 2 2 2" xfId="35423" xr:uid="{38341513-7DB6-4E83-A35E-527310DA055E}"/>
    <cellStyle name="SAPBEXHLevel3 3 3 2 3" xfId="34818" xr:uid="{11EA92BD-A1AB-4EFE-9B67-53FC32E01462}"/>
    <cellStyle name="SAPBEXHLevel3 3 3 3" xfId="20406" xr:uid="{00000000-0005-0000-0000-000044460000}"/>
    <cellStyle name="SAPBEXHLevel3 3 3 3 2" xfId="27757" xr:uid="{FEE9BEB6-A8C5-48D0-B0AE-778FA1991D1F}"/>
    <cellStyle name="SAPBEXHLevel3 3 3 3 2 2" xfId="42694" xr:uid="{F443831D-CB42-44C7-B38E-8657DA48DF61}"/>
    <cellStyle name="SAPBEXHLevel3 3 3 3 3" xfId="35422" xr:uid="{3485188E-2410-4B05-B1C4-6FFF9A7EAEA6}"/>
    <cellStyle name="SAPBEXHLevel3 3 3 4" xfId="27301" xr:uid="{48BDAA25-09B5-480E-AF0D-1A69C22B4232}"/>
    <cellStyle name="SAPBEXHLevel3 3 3 4 2" xfId="42261" xr:uid="{36379C94-16CD-4192-B2A9-F5378371F4FC}"/>
    <cellStyle name="SAPBEXHLevel3 3 3 5" xfId="34817" xr:uid="{F2DA9B74-5A06-4DB2-BE9C-09EA88832BD5}"/>
    <cellStyle name="SAPBEXHLevel3 3 4" xfId="18729" xr:uid="{00000000-0005-0000-0000-000046460000}"/>
    <cellStyle name="SAPBEXHLevel3 3 4 2" xfId="20408" xr:uid="{00000000-0005-0000-0000-000046460000}"/>
    <cellStyle name="SAPBEXHLevel3 3 4 2 2" xfId="35424" xr:uid="{8E3AD129-48A1-4FED-8CAA-8AA47348DEC9}"/>
    <cellStyle name="SAPBEXHLevel3 3 4 3" xfId="34819" xr:uid="{D897D3E2-6EBF-4A8B-BBFA-6D747E166095}"/>
    <cellStyle name="SAPBEXHLevel3 3 5" xfId="18730" xr:uid="{00000000-0005-0000-0000-000047460000}"/>
    <cellStyle name="SAPBEXHLevel3 4" xfId="18731" xr:uid="{00000000-0005-0000-0000-000048460000}"/>
    <cellStyle name="SAPBEXHLevel3 4 2" xfId="18732" xr:uid="{00000000-0005-0000-0000-000049460000}"/>
    <cellStyle name="SAPBEXHLevel3 4 2 2" xfId="20409" xr:uid="{00000000-0005-0000-0000-000049460000}"/>
    <cellStyle name="SAPBEXHLevel3 4 2 2 2" xfId="35425" xr:uid="{769E55D1-B097-479D-93C6-9AABCF4A55D9}"/>
    <cellStyle name="SAPBEXHLevel3 4 2 3" xfId="34820" xr:uid="{972DDCAF-2CF0-4533-A250-7AA2EAE70DB9}"/>
    <cellStyle name="SAPBEXHLevel3 5" xfId="18733" xr:uid="{00000000-0005-0000-0000-00004A460000}"/>
    <cellStyle name="SAPBEXHLevel3 5 2" xfId="18734" xr:uid="{00000000-0005-0000-0000-00004B460000}"/>
    <cellStyle name="SAPBEXHLevel3 5 2 2" xfId="20411" xr:uid="{00000000-0005-0000-0000-00004B460000}"/>
    <cellStyle name="SAPBEXHLevel3 5 2 2 2" xfId="35427" xr:uid="{372C4942-65C4-4A9D-AD2A-E112F1DD6309}"/>
    <cellStyle name="SAPBEXHLevel3 5 2 3" xfId="34822" xr:uid="{DA7957B6-F9AC-4C90-AA3D-E4527DFBA110}"/>
    <cellStyle name="SAPBEXHLevel3 5 3" xfId="20410" xr:uid="{00000000-0005-0000-0000-00004A460000}"/>
    <cellStyle name="SAPBEXHLevel3 5 3 2" xfId="27758" xr:uid="{65FAE292-FB6B-4770-9126-AFD0E6A093EC}"/>
    <cellStyle name="SAPBEXHLevel3 5 3 2 2" xfId="42695" xr:uid="{6DA8F179-DC60-4D27-83E8-35B59DB80963}"/>
    <cellStyle name="SAPBEXHLevel3 5 3 3" xfId="35426" xr:uid="{97474D58-0EB7-459F-A751-8E43DC35FA5A}"/>
    <cellStyle name="SAPBEXHLevel3 5 4" xfId="34821" xr:uid="{AAD7D9D3-2E64-4DDF-BB21-BE317ABE13A9}"/>
    <cellStyle name="SAPBEXHLevel3 6" xfId="18735" xr:uid="{00000000-0005-0000-0000-00004C460000}"/>
    <cellStyle name="SAPBEXHLevel3 7" xfId="18710" xr:uid="{00000000-0005-0000-0000-000033460000}"/>
    <cellStyle name="SAPBEXHLevel3 8" xfId="20778" xr:uid="{65C66054-CEAB-4225-919C-6467937DFA66}"/>
    <cellStyle name="SAPBEXHLevel3 8 2" xfId="35770" xr:uid="{ED111EFD-401E-43B6-B084-DC393E5F8E63}"/>
    <cellStyle name="SAPBEXHLevel3 9" xfId="28143" xr:uid="{CEF2894E-A45D-4C75-987E-B57B95A5E0A0}"/>
    <cellStyle name="SAPBEXHLevel3X" xfId="2719" xr:uid="{00000000-0005-0000-0000-00007E0A0000}"/>
    <cellStyle name="SAPBEXHLevel3X 2" xfId="2720" xr:uid="{00000000-0005-0000-0000-00007F0A0000}"/>
    <cellStyle name="SAPBEXHLevel3X 2 2" xfId="2721" xr:uid="{00000000-0005-0000-0000-0000800A0000}"/>
    <cellStyle name="SAPBEXHLevel3X 2 2 2" xfId="18739" xr:uid="{00000000-0005-0000-0000-000050460000}"/>
    <cellStyle name="SAPBEXHLevel3X 2 2 2 2" xfId="18740" xr:uid="{00000000-0005-0000-0000-000051460000}"/>
    <cellStyle name="SAPBEXHLevel3X 2 2 2 3" xfId="20412" xr:uid="{00000000-0005-0000-0000-000050460000}"/>
    <cellStyle name="SAPBEXHLevel3X 2 2 2 3 2" xfId="27759" xr:uid="{E68D8457-38B4-42EE-9A85-7BCC1FB909F1}"/>
    <cellStyle name="SAPBEXHLevel3X 2 2 2 3 2 2" xfId="42696" xr:uid="{4BC9A2E2-E3A1-495A-84E7-3E149F9C9A9A}"/>
    <cellStyle name="SAPBEXHLevel3X 2 2 2 3 3" xfId="35428" xr:uid="{260CB4A7-0F00-4F90-9946-F10BB4006123}"/>
    <cellStyle name="SAPBEXHLevel3X 2 2 2 4" xfId="34823" xr:uid="{BEEF334D-0249-4763-815D-7F82E0C2A295}"/>
    <cellStyle name="SAPBEXHLevel3X 2 2 3" xfId="18741" xr:uid="{00000000-0005-0000-0000-000052460000}"/>
    <cellStyle name="SAPBEXHLevel3X 2 2 4" xfId="18738" xr:uid="{00000000-0005-0000-0000-00004F460000}"/>
    <cellStyle name="SAPBEXHLevel3X 2 2 5" xfId="28146" xr:uid="{5CDEAFB6-6E61-4F1E-BFAF-E1EC698AB3AD}"/>
    <cellStyle name="SAPBEXHLevel3X 2 3" xfId="18742" xr:uid="{00000000-0005-0000-0000-000053460000}"/>
    <cellStyle name="SAPBEXHLevel3X 2 3 2" xfId="18743" xr:uid="{00000000-0005-0000-0000-000054460000}"/>
    <cellStyle name="SAPBEXHLevel3X 2 3 2 2" xfId="20413" xr:uid="{00000000-0005-0000-0000-000054460000}"/>
    <cellStyle name="SAPBEXHLevel3X 2 3 2 2 2" xfId="27760" xr:uid="{064FDAE9-7D32-45B5-A7D1-C29D09DA5094}"/>
    <cellStyle name="SAPBEXHLevel3X 2 3 2 2 2 2" xfId="42697" xr:uid="{A5623594-FB58-498E-A44B-F359B6EE7B22}"/>
    <cellStyle name="SAPBEXHLevel3X 2 3 2 2 3" xfId="35429" xr:uid="{1190096D-ED3F-4040-9F0A-E80D7A30383A}"/>
    <cellStyle name="SAPBEXHLevel3X 2 3 2 3" xfId="34824" xr:uid="{8FC3F157-0A70-4C7F-A4D0-61A2112F70EF}"/>
    <cellStyle name="SAPBEXHLevel3X 2 4" xfId="18744" xr:uid="{00000000-0005-0000-0000-000055460000}"/>
    <cellStyle name="SAPBEXHLevel3X 2 4 2" xfId="20414" xr:uid="{00000000-0005-0000-0000-000055460000}"/>
    <cellStyle name="SAPBEXHLevel3X 2 4 2 2" xfId="27761" xr:uid="{700F0291-3CB8-4117-94F7-8646CF873F29}"/>
    <cellStyle name="SAPBEXHLevel3X 2 4 2 2 2" xfId="42698" xr:uid="{C2AC16E3-859F-4443-8E1F-71246A50A382}"/>
    <cellStyle name="SAPBEXHLevel3X 2 4 2 3" xfId="35430" xr:uid="{2054C6F5-B279-4DF5-9F15-61EF89222B7E}"/>
    <cellStyle name="SAPBEXHLevel3X 2 4 3" xfId="34825" xr:uid="{68C3F27E-C407-4D68-A101-6D79F2087004}"/>
    <cellStyle name="SAPBEXHLevel3X 2 5" xfId="18745" xr:uid="{00000000-0005-0000-0000-000056460000}"/>
    <cellStyle name="SAPBEXHLevel3X 2 6" xfId="18737" xr:uid="{00000000-0005-0000-0000-00004E460000}"/>
    <cellStyle name="SAPBEXHLevel3X 2 7" xfId="28145" xr:uid="{F64BBE54-577C-4A36-AB48-6B381D1B3E33}"/>
    <cellStyle name="SAPBEXHLevel3X 3" xfId="2722" xr:uid="{00000000-0005-0000-0000-0000810A0000}"/>
    <cellStyle name="SAPBEXHLevel3X 3 2" xfId="2723" xr:uid="{00000000-0005-0000-0000-0000820A0000}"/>
    <cellStyle name="SAPBEXHLevel3X 3 2 2" xfId="18748" xr:uid="{00000000-0005-0000-0000-000059460000}"/>
    <cellStyle name="SAPBEXHLevel3X 3 2 2 2" xfId="20415" xr:uid="{00000000-0005-0000-0000-000059460000}"/>
    <cellStyle name="SAPBEXHLevel3X 3 2 2 2 2" xfId="35431" xr:uid="{7A6FBA3C-E4FD-4073-A216-0B12056CC8DB}"/>
    <cellStyle name="SAPBEXHLevel3X 3 2 2 3" xfId="34826" xr:uid="{FCB940F9-0D89-43DE-A84B-077B5147DA31}"/>
    <cellStyle name="SAPBEXHLevel3X 3 2 3" xfId="18747" xr:uid="{00000000-0005-0000-0000-000058460000}"/>
    <cellStyle name="SAPBEXHLevel3X 3 2 4" xfId="20779" xr:uid="{4986B05A-2B92-4DF0-8EA8-57C4C6A19C6A}"/>
    <cellStyle name="SAPBEXHLevel3X 3 2 4 2" xfId="35771" xr:uid="{967CEA32-6BD0-40FC-B702-0FD38BE57F68}"/>
    <cellStyle name="SAPBEXHLevel3X 3 2 5" xfId="28148" xr:uid="{3D23E2A4-540D-4090-83E8-426C4536FA5D}"/>
    <cellStyle name="SAPBEXHLevel3X 3 3" xfId="18749" xr:uid="{00000000-0005-0000-0000-00005A460000}"/>
    <cellStyle name="SAPBEXHLevel3X 3 3 2" xfId="18750" xr:uid="{00000000-0005-0000-0000-00005B460000}"/>
    <cellStyle name="SAPBEXHLevel3X 3 3 2 2" xfId="20417" xr:uid="{00000000-0005-0000-0000-00005B460000}"/>
    <cellStyle name="SAPBEXHLevel3X 3 3 2 2 2" xfId="35433" xr:uid="{50609448-84E4-472D-8654-10D25BDE2EFB}"/>
    <cellStyle name="SAPBEXHLevel3X 3 3 2 3" xfId="34828" xr:uid="{081FD3B0-BA56-4FF3-BEDB-B5E0B1C1229D}"/>
    <cellStyle name="SAPBEXHLevel3X 3 3 3" xfId="20416" xr:uid="{00000000-0005-0000-0000-00005A460000}"/>
    <cellStyle name="SAPBEXHLevel3X 3 3 3 2" xfId="27762" xr:uid="{5EBCC1EB-637E-48CC-9054-5E2C3FC1C333}"/>
    <cellStyle name="SAPBEXHLevel3X 3 3 3 2 2" xfId="42699" xr:uid="{19C067EE-0074-4C37-9C88-00C0DD4327F4}"/>
    <cellStyle name="SAPBEXHLevel3X 3 3 3 3" xfId="35432" xr:uid="{326C8B1F-BA02-4A07-A195-33EC30EA8BA5}"/>
    <cellStyle name="SAPBEXHLevel3X 3 3 4" xfId="34827" xr:uid="{C9444D7D-10F0-42DA-832D-46515E556B64}"/>
    <cellStyle name="SAPBEXHLevel3X 3 4" xfId="18751" xr:uid="{00000000-0005-0000-0000-00005C460000}"/>
    <cellStyle name="SAPBEXHLevel3X 3 4 2" xfId="20418" xr:uid="{00000000-0005-0000-0000-00005C460000}"/>
    <cellStyle name="SAPBEXHLevel3X 3 4 2 2" xfId="35434" xr:uid="{794071CF-233C-402F-9B88-C7107E039FB1}"/>
    <cellStyle name="SAPBEXHLevel3X 3 4 3" xfId="34829" xr:uid="{B7143BA4-ACEB-426D-AB7A-14D9AE89C6D4}"/>
    <cellStyle name="SAPBEXHLevel3X 3 5" xfId="18752" xr:uid="{00000000-0005-0000-0000-00005D460000}"/>
    <cellStyle name="SAPBEXHLevel3X 3 6" xfId="18746" xr:uid="{00000000-0005-0000-0000-000057460000}"/>
    <cellStyle name="SAPBEXHLevel3X 3 7" xfId="28147" xr:uid="{D3CEFF9B-F064-4752-8D66-DB601E105727}"/>
    <cellStyle name="SAPBEXHLevel3X 4" xfId="2724" xr:uid="{00000000-0005-0000-0000-0000830A0000}"/>
    <cellStyle name="SAPBEXHLevel3X 4 2" xfId="18754" xr:uid="{00000000-0005-0000-0000-00005F460000}"/>
    <cellStyle name="SAPBEXHLevel3X 4 2 2" xfId="18755" xr:uid="{00000000-0005-0000-0000-000060460000}"/>
    <cellStyle name="SAPBEXHLevel3X 4 2 2 2" xfId="20420" xr:uid="{00000000-0005-0000-0000-000060460000}"/>
    <cellStyle name="SAPBEXHLevel3X 4 2 2 2 2" xfId="35436" xr:uid="{A0C05FDB-3296-4158-BD27-A466EF6D3563}"/>
    <cellStyle name="SAPBEXHLevel3X 4 2 2 3" xfId="34831" xr:uid="{ADC58EFB-86DE-4315-95DF-7D8F47DD2E0B}"/>
    <cellStyle name="SAPBEXHLevel3X 4 2 3" xfId="18756" xr:uid="{00000000-0005-0000-0000-000061460000}"/>
    <cellStyle name="SAPBEXHLevel3X 4 2 4" xfId="20419" xr:uid="{00000000-0005-0000-0000-00005F460000}"/>
    <cellStyle name="SAPBEXHLevel3X 4 2 4 2" xfId="27763" xr:uid="{3AB3F881-E5D3-4402-8233-694FA8541C0C}"/>
    <cellStyle name="SAPBEXHLevel3X 4 2 4 2 2" xfId="42700" xr:uid="{BDCAB86F-16BC-44DB-A9B4-1C9952D79850}"/>
    <cellStyle name="SAPBEXHLevel3X 4 2 4 3" xfId="35435" xr:uid="{D7EF5B86-B951-40BA-999D-A371C876B18C}"/>
    <cellStyle name="SAPBEXHLevel3X 4 2 5" xfId="34830" xr:uid="{FF0BFBB9-1C39-4E96-8E81-BBBB4490AA70}"/>
    <cellStyle name="SAPBEXHLevel3X 4 3" xfId="18757" xr:uid="{00000000-0005-0000-0000-000062460000}"/>
    <cellStyle name="SAPBEXHLevel3X 4 4" xfId="18753" xr:uid="{00000000-0005-0000-0000-00005E460000}"/>
    <cellStyle name="SAPBEXHLevel3X 4 5" xfId="28149" xr:uid="{CBA32F73-616F-4EEE-B5BF-5096EE2A2F8F}"/>
    <cellStyle name="SAPBEXHLevel3X 5" xfId="18758" xr:uid="{00000000-0005-0000-0000-000063460000}"/>
    <cellStyle name="SAPBEXHLevel3X 5 2" xfId="18759" xr:uid="{00000000-0005-0000-0000-000064460000}"/>
    <cellStyle name="SAPBEXHLevel3X 5 2 2" xfId="20421" xr:uid="{00000000-0005-0000-0000-000064460000}"/>
    <cellStyle name="SAPBEXHLevel3X 5 2 2 2" xfId="35437" xr:uid="{FAAA8841-D0F4-43BB-B00E-B2BA2F7BC900}"/>
    <cellStyle name="SAPBEXHLevel3X 5 2 3" xfId="34832" xr:uid="{1B58E277-94A6-46C0-9D99-88A2F8FA0ADE}"/>
    <cellStyle name="SAPBEXHLevel3X 6" xfId="18760" xr:uid="{00000000-0005-0000-0000-000065460000}"/>
    <cellStyle name="SAPBEXHLevel3X 6 2" xfId="20422" xr:uid="{00000000-0005-0000-0000-000065460000}"/>
    <cellStyle name="SAPBEXHLevel3X 6 2 2" xfId="27764" xr:uid="{ACDCF2A6-701F-4C8F-92E5-E085BA3FDDD4}"/>
    <cellStyle name="SAPBEXHLevel3X 6 2 2 2" xfId="42701" xr:uid="{FEC87CD4-2518-407D-AEF2-3CC7AF1A87AF}"/>
    <cellStyle name="SAPBEXHLevel3X 6 2 3" xfId="35438" xr:uid="{CBF838CD-3DCF-43AF-8A85-492F5504B3E2}"/>
    <cellStyle name="SAPBEXHLevel3X 6 3" xfId="34833" xr:uid="{4DA675FF-5238-47BA-9DA8-2E58C9D78E46}"/>
    <cellStyle name="SAPBEXHLevel3X 7" xfId="18761" xr:uid="{00000000-0005-0000-0000-000066460000}"/>
    <cellStyle name="SAPBEXHLevel3X 8" xfId="18736" xr:uid="{00000000-0005-0000-0000-00004D460000}"/>
    <cellStyle name="SAPBEXHLevel3X 9" xfId="28144" xr:uid="{3DFE3382-7388-4085-B112-7B83F1FC8422}"/>
    <cellStyle name="SAPBEXHLevel3X_2010-2012 Program Workbook_Incent_FS" xfId="2725" xr:uid="{00000000-0005-0000-0000-0000840A0000}"/>
    <cellStyle name="SAPBEXinputData" xfId="2726" xr:uid="{00000000-0005-0000-0000-0000850A0000}"/>
    <cellStyle name="SAPBEXinputData 10" xfId="18763" xr:uid="{00000000-0005-0000-0000-000069460000}"/>
    <cellStyle name="SAPBEXinputData 10 2" xfId="18764" xr:uid="{00000000-0005-0000-0000-00006A460000}"/>
    <cellStyle name="SAPBEXinputData 10 2 2" xfId="18765" xr:uid="{00000000-0005-0000-0000-00006B460000}"/>
    <cellStyle name="SAPBEXinputData 10 2 3" xfId="18766" xr:uid="{00000000-0005-0000-0000-00006C460000}"/>
    <cellStyle name="SAPBEXinputData 10 3" xfId="18767" xr:uid="{00000000-0005-0000-0000-00006D460000}"/>
    <cellStyle name="SAPBEXinputData 10 4" xfId="18768" xr:uid="{00000000-0005-0000-0000-00006E460000}"/>
    <cellStyle name="SAPBEXinputData 10 4 2" xfId="27302" xr:uid="{2115920D-4725-4C6B-8DC5-5A82E9B2000F}"/>
    <cellStyle name="SAPBEXinputData 10 4 2 2" xfId="42262" xr:uid="{C491223C-3468-40AD-87EB-7AEFBFD936D6}"/>
    <cellStyle name="SAPBEXinputData 10 4 3" xfId="34834" xr:uid="{32EA4901-2417-4F6D-9E98-C21D1524B641}"/>
    <cellStyle name="SAPBEXinputData 10 5" xfId="18769" xr:uid="{00000000-0005-0000-0000-00006F460000}"/>
    <cellStyle name="SAPBEXinputData 10 5 2" xfId="27303" xr:uid="{E9FBE60C-9B0F-483E-BBE1-3D8040E2C65C}"/>
    <cellStyle name="SAPBEXinputData 10 5 2 2" xfId="42263" xr:uid="{CD9EF104-C09B-4640-B9EA-C2469761C08F}"/>
    <cellStyle name="SAPBEXinputData 10 5 3" xfId="34835" xr:uid="{C2816862-40D8-4FA9-A529-656F84740C3B}"/>
    <cellStyle name="SAPBEXinputData 10 6" xfId="18770" xr:uid="{00000000-0005-0000-0000-000070460000}"/>
    <cellStyle name="SAPBEXinputData 11" xfId="18771" xr:uid="{00000000-0005-0000-0000-000071460000}"/>
    <cellStyle name="SAPBEXinputData 11 2" xfId="18772" xr:uid="{00000000-0005-0000-0000-000072460000}"/>
    <cellStyle name="SAPBEXinputData 11 3" xfId="18773" xr:uid="{00000000-0005-0000-0000-000073460000}"/>
    <cellStyle name="SAPBEXinputData 12" xfId="18774" xr:uid="{00000000-0005-0000-0000-000074460000}"/>
    <cellStyle name="SAPBEXinputData 12 2" xfId="18775" xr:uid="{00000000-0005-0000-0000-000075460000}"/>
    <cellStyle name="SAPBEXinputData 12 2 2" xfId="34836" xr:uid="{0A34A415-8F6A-4372-BD33-8AFE4932D418}"/>
    <cellStyle name="SAPBEXinputData 13" xfId="18776" xr:uid="{00000000-0005-0000-0000-000076460000}"/>
    <cellStyle name="SAPBEXinputData 13 2" xfId="27304" xr:uid="{C7C026BB-33CB-4FEA-BD71-D86499C98526}"/>
    <cellStyle name="SAPBEXinputData 13 2 2" xfId="42264" xr:uid="{3E6BD963-27F9-4FC0-8AE0-60785481FE4D}"/>
    <cellStyle name="SAPBEXinputData 13 3" xfId="34837" xr:uid="{6EFDAA35-8FD0-411E-B3EF-14953543FF72}"/>
    <cellStyle name="SAPBEXinputData 14" xfId="18777" xr:uid="{00000000-0005-0000-0000-000077460000}"/>
    <cellStyle name="SAPBEXinputData 14 2" xfId="20423" xr:uid="{00000000-0005-0000-0000-000077460000}"/>
    <cellStyle name="SAPBEXinputData 14 2 2" xfId="27765" xr:uid="{FEE092A2-9762-4392-B230-9852473C6909}"/>
    <cellStyle name="SAPBEXinputData 14 2 2 2" xfId="42702" xr:uid="{136644AA-A7EC-4F7E-A554-992E4711C35D}"/>
    <cellStyle name="SAPBEXinputData 14 2 3" xfId="35439" xr:uid="{63B3393E-45A9-447A-9CC7-AB06DDFCB998}"/>
    <cellStyle name="SAPBEXinputData 14 3" xfId="27305" xr:uid="{E79A3C53-683F-4326-A526-FC76FCB1E77E}"/>
    <cellStyle name="SAPBEXinputData 14 3 2" xfId="42265" xr:uid="{0BA7CE93-EB05-45CC-8DD2-FAF9FECEFC86}"/>
    <cellStyle name="SAPBEXinputData 14 4" xfId="34838" xr:uid="{94D5337A-E421-4F52-867D-3A13643943A5}"/>
    <cellStyle name="SAPBEXinputData 15" xfId="18778" xr:uid="{00000000-0005-0000-0000-000078460000}"/>
    <cellStyle name="SAPBEXinputData 16" xfId="18762" xr:uid="{00000000-0005-0000-0000-000068460000}"/>
    <cellStyle name="SAPBEXinputData 17" xfId="20780" xr:uid="{8E44F21C-23A1-4F3D-87AD-FA39CC5D2D45}"/>
    <cellStyle name="SAPBEXinputData 17 2" xfId="35772" xr:uid="{56925CFB-4C2E-41F4-8C2A-7F39D7520CB1}"/>
    <cellStyle name="SAPBEXinputData 18" xfId="28150" xr:uid="{08FA7D74-FFDE-4E01-B3A1-3B04D6A2E926}"/>
    <cellStyle name="SAPBEXinputData 2" xfId="2727" xr:uid="{00000000-0005-0000-0000-0000860A0000}"/>
    <cellStyle name="SAPBEXinputData 2 2" xfId="2907" xr:uid="{00000000-0005-0000-0000-0000870A0000}"/>
    <cellStyle name="SAPBEXinputData 2 2 2" xfId="18781" xr:uid="{00000000-0005-0000-0000-00007B460000}"/>
    <cellStyle name="SAPBEXinputData 2 2 2 2" xfId="18782" xr:uid="{00000000-0005-0000-0000-00007C460000}"/>
    <cellStyle name="SAPBEXinputData 2 2 2 3" xfId="20424" xr:uid="{00000000-0005-0000-0000-00007B460000}"/>
    <cellStyle name="SAPBEXinputData 2 2 2 3 2" xfId="27766" xr:uid="{FE3999A5-963F-49E2-A738-EC747B408CF1}"/>
    <cellStyle name="SAPBEXinputData 2 2 2 3 2 2" xfId="42703" xr:uid="{9B6E9B18-3415-4E5B-8326-E0F391054920}"/>
    <cellStyle name="SAPBEXinputData 2 2 2 3 3" xfId="35440" xr:uid="{4CF4417C-362B-4631-910C-BE443CD3D605}"/>
    <cellStyle name="SAPBEXinputData 2 2 2 4" xfId="27306" xr:uid="{59D6E69A-FA2B-4947-B2BE-652E59703414}"/>
    <cellStyle name="SAPBEXinputData 2 2 2 4 2" xfId="42266" xr:uid="{80F062EC-A8C8-4F22-9755-C5B6630CB781}"/>
    <cellStyle name="SAPBEXinputData 2 2 2 5" xfId="34839" xr:uid="{9899A0B5-DF79-4F9A-B138-5CE84B109C8F}"/>
    <cellStyle name="SAPBEXinputData 2 2 3" xfId="18783" xr:uid="{00000000-0005-0000-0000-00007D460000}"/>
    <cellStyle name="SAPBEXinputData 2 2 4" xfId="18780" xr:uid="{00000000-0005-0000-0000-00007A460000}"/>
    <cellStyle name="SAPBEXinputData 2 2 5" xfId="20860" xr:uid="{AC1CD894-AA60-48A0-9D2F-06195415131C}"/>
    <cellStyle name="SAPBEXinputData 2 2 5 2" xfId="35836" xr:uid="{C2AEADDE-40FD-409D-A81F-C864E73C16B3}"/>
    <cellStyle name="SAPBEXinputData 2 2 6" xfId="28232" xr:uid="{B5663CFF-8DB0-42CA-86DA-5098A6C34EA3}"/>
    <cellStyle name="SAPBEXinputData 2 3" xfId="18784" xr:uid="{00000000-0005-0000-0000-00007E460000}"/>
    <cellStyle name="SAPBEXinputData 2 4" xfId="18785" xr:uid="{00000000-0005-0000-0000-00007F460000}"/>
    <cellStyle name="SAPBEXinputData 2 4 2" xfId="34840" xr:uid="{C6B6C7BB-AEEB-475A-9B3E-6B1CEA4EF01B}"/>
    <cellStyle name="SAPBEXinputData 2 5" xfId="18786" xr:uid="{00000000-0005-0000-0000-000080460000}"/>
    <cellStyle name="SAPBEXinputData 2 6" xfId="18779" xr:uid="{00000000-0005-0000-0000-000079460000}"/>
    <cellStyle name="SAPBEXinputData 2 7" xfId="20781" xr:uid="{5D7B072B-7128-4F2F-B1AA-7C5699E4A2FD}"/>
    <cellStyle name="SAPBEXinputData 2 7 2" xfId="35773" xr:uid="{638BC133-FF75-494C-9752-504E944955F1}"/>
    <cellStyle name="SAPBEXinputData 2 8" xfId="28151" xr:uid="{B341C8BB-B5DE-4F28-85D2-16DCEEE93420}"/>
    <cellStyle name="SAPBEXinputData 3" xfId="2728" xr:uid="{00000000-0005-0000-0000-0000880A0000}"/>
    <cellStyle name="SAPBEXinputData 3 10" xfId="18788" xr:uid="{00000000-0005-0000-0000-000082460000}"/>
    <cellStyle name="SAPBEXinputData 3 11" xfId="18789" xr:uid="{00000000-0005-0000-0000-000083460000}"/>
    <cellStyle name="SAPBEXinputData 3 11 2" xfId="27307" xr:uid="{C7F76126-D5CD-4848-8F72-BCE1A4AC31B8}"/>
    <cellStyle name="SAPBEXinputData 3 11 2 2" xfId="42267" xr:uid="{E8286FB5-FC91-40E8-B653-AF752CDFB74D}"/>
    <cellStyle name="SAPBEXinputData 3 11 3" xfId="34841" xr:uid="{A1DD35D4-E707-4B13-AB7E-47700F9F0A47}"/>
    <cellStyle name="SAPBEXinputData 3 12" xfId="18790" xr:uid="{00000000-0005-0000-0000-000084460000}"/>
    <cellStyle name="SAPBEXinputData 3 12 2" xfId="27308" xr:uid="{B5D1BD9D-CE88-4797-A5E9-39E98A8AF583}"/>
    <cellStyle name="SAPBEXinputData 3 12 2 2" xfId="42268" xr:uid="{82939410-D459-46BE-A143-DF2BB7920D46}"/>
    <cellStyle name="SAPBEXinputData 3 12 3" xfId="34842" xr:uid="{261CA41A-71CF-4E85-9EA5-C9DA48AE1F75}"/>
    <cellStyle name="SAPBEXinputData 3 13" xfId="18791" xr:uid="{00000000-0005-0000-0000-000085460000}"/>
    <cellStyle name="SAPBEXinputData 3 14" xfId="18787" xr:uid="{00000000-0005-0000-0000-000081460000}"/>
    <cellStyle name="SAPBEXinputData 3 15" xfId="20782" xr:uid="{8F7154ED-DC0D-41D8-AF36-0B341D525C22}"/>
    <cellStyle name="SAPBEXinputData 3 15 2" xfId="35774" xr:uid="{8093CC2C-BC31-429D-B357-AEA586C73EC0}"/>
    <cellStyle name="SAPBEXinputData 3 16" xfId="28152" xr:uid="{35DEF86A-69FD-46D2-94E2-66167A20F3E0}"/>
    <cellStyle name="SAPBEXinputData 3 2" xfId="2908" xr:uid="{00000000-0005-0000-0000-0000890A0000}"/>
    <cellStyle name="SAPBEXinputData 3 2 10" xfId="18793" xr:uid="{00000000-0005-0000-0000-000087460000}"/>
    <cellStyle name="SAPBEXinputData 3 2 10 2" xfId="27309" xr:uid="{A30FD570-EF65-48BD-95E4-FAEBCF15D360}"/>
    <cellStyle name="SAPBEXinputData 3 2 10 2 2" xfId="42269" xr:uid="{AD36421D-6484-4786-B990-0459B4555A3F}"/>
    <cellStyle name="SAPBEXinputData 3 2 10 3" xfId="34843" xr:uid="{FCE8E92E-A3E4-4986-B238-A5E6BEF475CE}"/>
    <cellStyle name="SAPBEXinputData 3 2 11" xfId="18794" xr:uid="{00000000-0005-0000-0000-000088460000}"/>
    <cellStyle name="SAPBEXinputData 3 2 12" xfId="18792" xr:uid="{00000000-0005-0000-0000-000086460000}"/>
    <cellStyle name="SAPBEXinputData 3 2 13" xfId="20861" xr:uid="{96681290-D8F3-46F3-A486-D0CDBD377B33}"/>
    <cellStyle name="SAPBEXinputData 3 2 13 2" xfId="35837" xr:uid="{279C5634-19D3-4E3C-B970-932B153D9105}"/>
    <cellStyle name="SAPBEXinputData 3 2 14" xfId="28233" xr:uid="{3B80870B-6683-40E2-BF71-C501D346B18E}"/>
    <cellStyle name="SAPBEXinputData 3 2 2" xfId="18795" xr:uid="{00000000-0005-0000-0000-000089460000}"/>
    <cellStyle name="SAPBEXinputData 3 2 2 10" xfId="18796" xr:uid="{00000000-0005-0000-0000-00008A460000}"/>
    <cellStyle name="SAPBEXinputData 3 2 2 2" xfId="18797" xr:uid="{00000000-0005-0000-0000-00008B460000}"/>
    <cellStyle name="SAPBEXinputData 3 2 2 2 2" xfId="18798" xr:uid="{00000000-0005-0000-0000-00008C460000}"/>
    <cellStyle name="SAPBEXinputData 3 2 2 2 2 2" xfId="18799" xr:uid="{00000000-0005-0000-0000-00008D460000}"/>
    <cellStyle name="SAPBEXinputData 3 2 2 2 2 2 2" xfId="18800" xr:uid="{00000000-0005-0000-0000-00008E460000}"/>
    <cellStyle name="SAPBEXinputData 3 2 2 2 2 2 2 2" xfId="18801" xr:uid="{00000000-0005-0000-0000-00008F460000}"/>
    <cellStyle name="SAPBEXinputData 3 2 2 2 2 2 2 3" xfId="18802" xr:uid="{00000000-0005-0000-0000-000090460000}"/>
    <cellStyle name="SAPBEXinputData 3 2 2 2 2 2 3" xfId="18803" xr:uid="{00000000-0005-0000-0000-000091460000}"/>
    <cellStyle name="SAPBEXinputData 3 2 2 2 2 2 4" xfId="18804" xr:uid="{00000000-0005-0000-0000-000092460000}"/>
    <cellStyle name="SAPBEXinputData 3 2 2 2 2 2 4 2" xfId="27310" xr:uid="{F2E3FE10-E248-4240-A4FD-04C8DA83757E}"/>
    <cellStyle name="SAPBEXinputData 3 2 2 2 2 2 4 2 2" xfId="42270" xr:uid="{7B8F5F6B-74AD-41D8-A898-7B00F21B0369}"/>
    <cellStyle name="SAPBEXinputData 3 2 2 2 2 2 4 3" xfId="34844" xr:uid="{8362C5DB-BC2C-4F2E-B963-8A4B2B096805}"/>
    <cellStyle name="SAPBEXinputData 3 2 2 2 2 2 5" xfId="18805" xr:uid="{00000000-0005-0000-0000-000093460000}"/>
    <cellStyle name="SAPBEXinputData 3 2 2 2 2 2 5 2" xfId="27311" xr:uid="{6E03F377-7278-43E3-9B9D-AD0C907006D9}"/>
    <cellStyle name="SAPBEXinputData 3 2 2 2 2 2 5 2 2" xfId="42271" xr:uid="{38FED376-0CAD-4139-AC67-3DA287912545}"/>
    <cellStyle name="SAPBEXinputData 3 2 2 2 2 2 5 3" xfId="34845" xr:uid="{21E8E91E-24E3-4782-A668-3380E4551E50}"/>
    <cellStyle name="SAPBEXinputData 3 2 2 2 2 2 6" xfId="18806" xr:uid="{00000000-0005-0000-0000-000094460000}"/>
    <cellStyle name="SAPBEXinputData 3 2 2 2 2 3" xfId="18807" xr:uid="{00000000-0005-0000-0000-000095460000}"/>
    <cellStyle name="SAPBEXinputData 3 2 2 2 2 3 2" xfId="18808" xr:uid="{00000000-0005-0000-0000-000096460000}"/>
    <cellStyle name="SAPBEXinputData 3 2 2 2 2 3 2 2" xfId="18809" xr:uid="{00000000-0005-0000-0000-000097460000}"/>
    <cellStyle name="SAPBEXinputData 3 2 2 2 2 3 2 3" xfId="18810" xr:uid="{00000000-0005-0000-0000-000098460000}"/>
    <cellStyle name="SAPBEXinputData 3 2 2 2 2 3 3" xfId="18811" xr:uid="{00000000-0005-0000-0000-000099460000}"/>
    <cellStyle name="SAPBEXinputData 3 2 2 2 2 3 3 2" xfId="18812" xr:uid="{00000000-0005-0000-0000-00009A460000}"/>
    <cellStyle name="SAPBEXinputData 3 2 2 2 2 3 3 3" xfId="27312" xr:uid="{2F00C1CA-DFDE-4318-A8E9-EEEC3CCAB6D5}"/>
    <cellStyle name="SAPBEXinputData 3 2 2 2 2 3 3 3 2" xfId="42272" xr:uid="{6B964F29-266E-4DE9-A54D-43F9886AAA70}"/>
    <cellStyle name="SAPBEXinputData 3 2 2 2 2 3 3 4" xfId="34846" xr:uid="{30686EF2-7FF7-4F95-A467-7349FC327FE3}"/>
    <cellStyle name="SAPBEXinputData 3 2 2 2 2 3 4" xfId="18813" xr:uid="{00000000-0005-0000-0000-00009B460000}"/>
    <cellStyle name="SAPBEXinputData 3 2 2 2 2 4" xfId="18814" xr:uid="{00000000-0005-0000-0000-00009C460000}"/>
    <cellStyle name="SAPBEXinputData 3 2 2 2 2 4 2" xfId="18815" xr:uid="{00000000-0005-0000-0000-00009D460000}"/>
    <cellStyle name="SAPBEXinputData 3 2 2 2 2 4 3" xfId="18816" xr:uid="{00000000-0005-0000-0000-00009E460000}"/>
    <cellStyle name="SAPBEXinputData 3 2 2 2 2 5" xfId="18817" xr:uid="{00000000-0005-0000-0000-00009F460000}"/>
    <cellStyle name="SAPBEXinputData 3 2 2 2 2 6" xfId="18818" xr:uid="{00000000-0005-0000-0000-0000A0460000}"/>
    <cellStyle name="SAPBEXinputData 3 2 2 2 2 6 2" xfId="27313" xr:uid="{130D5C55-B0A6-495A-9413-E8FA8D3C7BAF}"/>
    <cellStyle name="SAPBEXinputData 3 2 2 2 2 6 2 2" xfId="42273" xr:uid="{0C9DB0C7-C1DA-4C53-9020-DF680FD226E0}"/>
    <cellStyle name="SAPBEXinputData 3 2 2 2 2 6 3" xfId="34847" xr:uid="{501BF4AA-93E7-4144-A7F0-85600B343CE2}"/>
    <cellStyle name="SAPBEXinputData 3 2 2 2 2 7" xfId="18819" xr:uid="{00000000-0005-0000-0000-0000A1460000}"/>
    <cellStyle name="SAPBEXinputData 3 2 2 2 2 7 2" xfId="27314" xr:uid="{91F2FBA4-7FA4-4784-9C52-38887994838C}"/>
    <cellStyle name="SAPBEXinputData 3 2 2 2 2 7 2 2" xfId="42274" xr:uid="{F8B8CB38-6807-4445-844B-A1424306E4D5}"/>
    <cellStyle name="SAPBEXinputData 3 2 2 2 2 7 3" xfId="34848" xr:uid="{EF3F18B9-5E4F-4FC8-82C3-BABA6F283D6F}"/>
    <cellStyle name="SAPBEXinputData 3 2 2 2 2 8" xfId="18820" xr:uid="{00000000-0005-0000-0000-0000A2460000}"/>
    <cellStyle name="SAPBEXinputData 3 2 2 2 3" xfId="18821" xr:uid="{00000000-0005-0000-0000-0000A3460000}"/>
    <cellStyle name="SAPBEXinputData 3 2 2 2 3 2" xfId="18822" xr:uid="{00000000-0005-0000-0000-0000A4460000}"/>
    <cellStyle name="SAPBEXinputData 3 2 2 2 3 2 2" xfId="18823" xr:uid="{00000000-0005-0000-0000-0000A5460000}"/>
    <cellStyle name="SAPBEXinputData 3 2 2 2 3 2 3" xfId="18824" xr:uid="{00000000-0005-0000-0000-0000A6460000}"/>
    <cellStyle name="SAPBEXinputData 3 2 2 2 3 3" xfId="18825" xr:uid="{00000000-0005-0000-0000-0000A7460000}"/>
    <cellStyle name="SAPBEXinputData 3 2 2 2 3 4" xfId="18826" xr:uid="{00000000-0005-0000-0000-0000A8460000}"/>
    <cellStyle name="SAPBEXinputData 3 2 2 2 3 4 2" xfId="27315" xr:uid="{2BC01223-1817-4328-B4B5-DA9950276EA9}"/>
    <cellStyle name="SAPBEXinputData 3 2 2 2 3 4 2 2" xfId="42275" xr:uid="{D9672B25-0AB3-40FF-9F8C-72590E20036C}"/>
    <cellStyle name="SAPBEXinputData 3 2 2 2 3 4 3" xfId="34849" xr:uid="{D5998A8D-031D-42C8-B69F-3BFCFD900040}"/>
    <cellStyle name="SAPBEXinputData 3 2 2 2 3 5" xfId="18827" xr:uid="{00000000-0005-0000-0000-0000A9460000}"/>
    <cellStyle name="SAPBEXinputData 3 2 2 2 3 5 2" xfId="27316" xr:uid="{6200EF04-BC1A-4E2F-810B-6B8FEAD5D395}"/>
    <cellStyle name="SAPBEXinputData 3 2 2 2 3 5 2 2" xfId="42276" xr:uid="{5E51C83B-40B9-48A7-817D-C3D266503259}"/>
    <cellStyle name="SAPBEXinputData 3 2 2 2 3 5 3" xfId="34850" xr:uid="{1688A1D9-612F-4DC0-9E68-FA0BE69811F6}"/>
    <cellStyle name="SAPBEXinputData 3 2 2 2 3 6" xfId="18828" xr:uid="{00000000-0005-0000-0000-0000AA460000}"/>
    <cellStyle name="SAPBEXinputData 3 2 2 2 4" xfId="18829" xr:uid="{00000000-0005-0000-0000-0000AB460000}"/>
    <cellStyle name="SAPBEXinputData 3 2 2 2 4 2" xfId="18830" xr:uid="{00000000-0005-0000-0000-0000AC460000}"/>
    <cellStyle name="SAPBEXinputData 3 2 2 2 4 2 2" xfId="18831" xr:uid="{00000000-0005-0000-0000-0000AD460000}"/>
    <cellStyle name="SAPBEXinputData 3 2 2 2 4 2 3" xfId="18832" xr:uid="{00000000-0005-0000-0000-0000AE460000}"/>
    <cellStyle name="SAPBEXinputData 3 2 2 2 4 3" xfId="18833" xr:uid="{00000000-0005-0000-0000-0000AF460000}"/>
    <cellStyle name="SAPBEXinputData 3 2 2 2 4 3 2" xfId="18834" xr:uid="{00000000-0005-0000-0000-0000B0460000}"/>
    <cellStyle name="SAPBEXinputData 3 2 2 2 4 3 3" xfId="27317" xr:uid="{5C2C23AF-954A-43C2-887C-88446036D684}"/>
    <cellStyle name="SAPBEXinputData 3 2 2 2 4 3 3 2" xfId="42277" xr:uid="{AE19824B-E73F-4DF7-9E74-C0397E04D79E}"/>
    <cellStyle name="SAPBEXinputData 3 2 2 2 4 3 4" xfId="34851" xr:uid="{72C09B78-330F-4824-A5C5-47C36170933E}"/>
    <cellStyle name="SAPBEXinputData 3 2 2 2 4 4" xfId="18835" xr:uid="{00000000-0005-0000-0000-0000B1460000}"/>
    <cellStyle name="SAPBEXinputData 3 2 2 2 5" xfId="18836" xr:uid="{00000000-0005-0000-0000-0000B2460000}"/>
    <cellStyle name="SAPBEXinputData 3 2 2 2 5 2" xfId="18837" xr:uid="{00000000-0005-0000-0000-0000B3460000}"/>
    <cellStyle name="SAPBEXinputData 3 2 2 2 5 3" xfId="18838" xr:uid="{00000000-0005-0000-0000-0000B4460000}"/>
    <cellStyle name="SAPBEXinputData 3 2 2 2 6" xfId="18839" xr:uid="{00000000-0005-0000-0000-0000B5460000}"/>
    <cellStyle name="SAPBEXinputData 3 2 2 2 7" xfId="18840" xr:uid="{00000000-0005-0000-0000-0000B6460000}"/>
    <cellStyle name="SAPBEXinputData 3 2 2 2 7 2" xfId="27318" xr:uid="{11F6B332-87E1-4681-A71D-2BB28576D591}"/>
    <cellStyle name="SAPBEXinputData 3 2 2 2 7 2 2" xfId="42278" xr:uid="{2825FEAE-F275-4274-8F72-0CACE26ABBA9}"/>
    <cellStyle name="SAPBEXinputData 3 2 2 2 7 3" xfId="34852" xr:uid="{0D050E10-4E6C-4775-9226-0D1A2500D465}"/>
    <cellStyle name="SAPBEXinputData 3 2 2 2 8" xfId="18841" xr:uid="{00000000-0005-0000-0000-0000B7460000}"/>
    <cellStyle name="SAPBEXinputData 3 2 2 2 8 2" xfId="27319" xr:uid="{CF2C873B-5494-490F-A11F-81286F656815}"/>
    <cellStyle name="SAPBEXinputData 3 2 2 2 8 2 2" xfId="42279" xr:uid="{2B0136C7-C82A-4A83-9C74-D00129B2FD62}"/>
    <cellStyle name="SAPBEXinputData 3 2 2 2 8 3" xfId="34853" xr:uid="{EBF41489-D741-4667-B201-70BA0FA6B6D5}"/>
    <cellStyle name="SAPBEXinputData 3 2 2 2 9" xfId="18842" xr:uid="{00000000-0005-0000-0000-0000B8460000}"/>
    <cellStyle name="SAPBEXinputData 3 2 2 3" xfId="18843" xr:uid="{00000000-0005-0000-0000-0000B9460000}"/>
    <cellStyle name="SAPBEXinputData 3 2 2 3 2" xfId="18844" xr:uid="{00000000-0005-0000-0000-0000BA460000}"/>
    <cellStyle name="SAPBEXinputData 3 2 2 3 2 2" xfId="18845" xr:uid="{00000000-0005-0000-0000-0000BB460000}"/>
    <cellStyle name="SAPBEXinputData 3 2 2 3 2 2 2" xfId="18846" xr:uid="{00000000-0005-0000-0000-0000BC460000}"/>
    <cellStyle name="SAPBEXinputData 3 2 2 3 2 2 3" xfId="18847" xr:uid="{00000000-0005-0000-0000-0000BD460000}"/>
    <cellStyle name="SAPBEXinputData 3 2 2 3 2 3" xfId="18848" xr:uid="{00000000-0005-0000-0000-0000BE460000}"/>
    <cellStyle name="SAPBEXinputData 3 2 2 3 2 4" xfId="18849" xr:uid="{00000000-0005-0000-0000-0000BF460000}"/>
    <cellStyle name="SAPBEXinputData 3 2 2 3 2 4 2" xfId="27320" xr:uid="{00511966-B50C-41D7-8A3F-349AC8E87336}"/>
    <cellStyle name="SAPBEXinputData 3 2 2 3 2 4 2 2" xfId="42280" xr:uid="{FEFC8D2E-AB59-483D-8E9A-15E5D51F511D}"/>
    <cellStyle name="SAPBEXinputData 3 2 2 3 2 4 3" xfId="34854" xr:uid="{3D6127AF-4A7A-4D60-9C6C-FD40C0732525}"/>
    <cellStyle name="SAPBEXinputData 3 2 2 3 2 5" xfId="18850" xr:uid="{00000000-0005-0000-0000-0000C0460000}"/>
    <cellStyle name="SAPBEXinputData 3 2 2 3 2 5 2" xfId="27321" xr:uid="{89B72A62-95AA-40F2-8703-CA08F840EFA3}"/>
    <cellStyle name="SAPBEXinputData 3 2 2 3 2 5 2 2" xfId="42281" xr:uid="{31BE1B31-41A0-4F43-B390-7FEB97EA19BE}"/>
    <cellStyle name="SAPBEXinputData 3 2 2 3 2 5 3" xfId="34855" xr:uid="{F2AF0D21-FC42-49E0-83AD-62E1B292A9BF}"/>
    <cellStyle name="SAPBEXinputData 3 2 2 3 2 6" xfId="18851" xr:uid="{00000000-0005-0000-0000-0000C1460000}"/>
    <cellStyle name="SAPBEXinputData 3 2 2 3 3" xfId="18852" xr:uid="{00000000-0005-0000-0000-0000C2460000}"/>
    <cellStyle name="SAPBEXinputData 3 2 2 3 3 2" xfId="18853" xr:uid="{00000000-0005-0000-0000-0000C3460000}"/>
    <cellStyle name="SAPBEXinputData 3 2 2 3 3 2 2" xfId="18854" xr:uid="{00000000-0005-0000-0000-0000C4460000}"/>
    <cellStyle name="SAPBEXinputData 3 2 2 3 3 2 3" xfId="18855" xr:uid="{00000000-0005-0000-0000-0000C5460000}"/>
    <cellStyle name="SAPBEXinputData 3 2 2 3 3 3" xfId="18856" xr:uid="{00000000-0005-0000-0000-0000C6460000}"/>
    <cellStyle name="SAPBEXinputData 3 2 2 3 3 3 2" xfId="18857" xr:uid="{00000000-0005-0000-0000-0000C7460000}"/>
    <cellStyle name="SAPBEXinputData 3 2 2 3 3 3 3" xfId="27322" xr:uid="{63B6120F-4858-4DEC-879B-00870F5B6A46}"/>
    <cellStyle name="SAPBEXinputData 3 2 2 3 3 3 3 2" xfId="42282" xr:uid="{20C84134-962A-44D6-9150-1AEDEFAA6849}"/>
    <cellStyle name="SAPBEXinputData 3 2 2 3 3 3 4" xfId="34856" xr:uid="{F7F3E00C-F4F0-47F5-9AF2-F79E325DF669}"/>
    <cellStyle name="SAPBEXinputData 3 2 2 3 3 4" xfId="18858" xr:uid="{00000000-0005-0000-0000-0000C8460000}"/>
    <cellStyle name="SAPBEXinputData 3 2 2 3 4" xfId="18859" xr:uid="{00000000-0005-0000-0000-0000C9460000}"/>
    <cellStyle name="SAPBEXinputData 3 2 2 3 4 2" xfId="18860" xr:uid="{00000000-0005-0000-0000-0000CA460000}"/>
    <cellStyle name="SAPBEXinputData 3 2 2 3 4 3" xfId="18861" xr:uid="{00000000-0005-0000-0000-0000CB460000}"/>
    <cellStyle name="SAPBEXinputData 3 2 2 3 5" xfId="18862" xr:uid="{00000000-0005-0000-0000-0000CC460000}"/>
    <cellStyle name="SAPBEXinputData 3 2 2 3 6" xfId="18863" xr:uid="{00000000-0005-0000-0000-0000CD460000}"/>
    <cellStyle name="SAPBEXinputData 3 2 2 3 6 2" xfId="27323" xr:uid="{91ABD98B-AB8A-4051-97CA-7D863A70FE01}"/>
    <cellStyle name="SAPBEXinputData 3 2 2 3 6 2 2" xfId="42283" xr:uid="{188A6D67-FC26-4A9B-B403-9D3D71E546AD}"/>
    <cellStyle name="SAPBEXinputData 3 2 2 3 6 3" xfId="34857" xr:uid="{CD16C17E-599B-4CB9-A54B-B23967D33BEB}"/>
    <cellStyle name="SAPBEXinputData 3 2 2 3 7" xfId="18864" xr:uid="{00000000-0005-0000-0000-0000CE460000}"/>
    <cellStyle name="SAPBEXinputData 3 2 2 3 7 2" xfId="27324" xr:uid="{156C62A2-65B4-425C-9F97-5711526C0E30}"/>
    <cellStyle name="SAPBEXinputData 3 2 2 3 7 2 2" xfId="42284" xr:uid="{A97C1840-287D-4A93-B052-C5D8BDA7610F}"/>
    <cellStyle name="SAPBEXinputData 3 2 2 3 7 3" xfId="34858" xr:uid="{C91B49AA-3195-4D1B-BE3F-DE3EF645A5F9}"/>
    <cellStyle name="SAPBEXinputData 3 2 2 3 8" xfId="18865" xr:uid="{00000000-0005-0000-0000-0000CF460000}"/>
    <cellStyle name="SAPBEXinputData 3 2 2 4" xfId="18866" xr:uid="{00000000-0005-0000-0000-0000D0460000}"/>
    <cellStyle name="SAPBEXinputData 3 2 2 4 2" xfId="18867" xr:uid="{00000000-0005-0000-0000-0000D1460000}"/>
    <cellStyle name="SAPBEXinputData 3 2 2 4 2 2" xfId="18868" xr:uid="{00000000-0005-0000-0000-0000D2460000}"/>
    <cellStyle name="SAPBEXinputData 3 2 2 4 2 3" xfId="18869" xr:uid="{00000000-0005-0000-0000-0000D3460000}"/>
    <cellStyle name="SAPBEXinputData 3 2 2 4 2 3 2" xfId="27325" xr:uid="{F081BDF9-72CE-4B79-9382-94CC1821DCB3}"/>
    <cellStyle name="SAPBEXinputData 3 2 2 4 2 3 2 2" xfId="42285" xr:uid="{D904D599-EADA-4B2B-8B1B-89920547AF03}"/>
    <cellStyle name="SAPBEXinputData 3 2 2 4 2 3 3" xfId="34859" xr:uid="{16342C8D-430A-478B-B6B2-05CF8C49AEF3}"/>
    <cellStyle name="SAPBEXinputData 3 2 2 4 2 4" xfId="18870" xr:uid="{00000000-0005-0000-0000-0000D4460000}"/>
    <cellStyle name="SAPBEXinputData 3 2 2 4 3" xfId="18871" xr:uid="{00000000-0005-0000-0000-0000D5460000}"/>
    <cellStyle name="SAPBEXinputData 3 2 2 4 4" xfId="18872" xr:uid="{00000000-0005-0000-0000-0000D6460000}"/>
    <cellStyle name="SAPBEXinputData 3 2 2 4 4 2" xfId="27326" xr:uid="{A11A3EB4-480C-497B-B663-BBE788BD0B60}"/>
    <cellStyle name="SAPBEXinputData 3 2 2 4 4 2 2" xfId="42286" xr:uid="{15EDA0D9-357F-4F06-BD2D-54B563CACEDC}"/>
    <cellStyle name="SAPBEXinputData 3 2 2 4 4 3" xfId="34860" xr:uid="{9B0A3781-A4C7-4C55-BF95-B01F67EF29F9}"/>
    <cellStyle name="SAPBEXinputData 3 2 2 4 5" xfId="18873" xr:uid="{00000000-0005-0000-0000-0000D7460000}"/>
    <cellStyle name="SAPBEXinputData 3 2 2 4 5 2" xfId="27327" xr:uid="{D0E80C38-350C-4711-8876-B9D06088C14A}"/>
    <cellStyle name="SAPBEXinputData 3 2 2 4 5 2 2" xfId="42287" xr:uid="{3CA2FA1C-A6AC-4508-9509-6E7414AC670B}"/>
    <cellStyle name="SAPBEXinputData 3 2 2 4 5 3" xfId="34861" xr:uid="{7D828CCE-0868-46F1-BE97-02169DBB3F7F}"/>
    <cellStyle name="SAPBEXinputData 3 2 2 4 6" xfId="18874" xr:uid="{00000000-0005-0000-0000-0000D8460000}"/>
    <cellStyle name="SAPBEXinputData 3 2 2 5" xfId="18875" xr:uid="{00000000-0005-0000-0000-0000D9460000}"/>
    <cellStyle name="SAPBEXinputData 3 2 2 5 2" xfId="18876" xr:uid="{00000000-0005-0000-0000-0000DA460000}"/>
    <cellStyle name="SAPBEXinputData 3 2 2 5 2 2" xfId="18877" xr:uid="{00000000-0005-0000-0000-0000DB460000}"/>
    <cellStyle name="SAPBEXinputData 3 2 2 5 2 3" xfId="18878" xr:uid="{00000000-0005-0000-0000-0000DC460000}"/>
    <cellStyle name="SAPBEXinputData 3 2 2 5 3" xfId="18879" xr:uid="{00000000-0005-0000-0000-0000DD460000}"/>
    <cellStyle name="SAPBEXinputData 3 2 2 5 4" xfId="18880" xr:uid="{00000000-0005-0000-0000-0000DE460000}"/>
    <cellStyle name="SAPBEXinputData 3 2 2 5 4 2" xfId="27328" xr:uid="{C136E138-53FE-4B9C-9E8F-D1C515D0A61E}"/>
    <cellStyle name="SAPBEXinputData 3 2 2 5 4 2 2" xfId="42288" xr:uid="{98470B07-FCEE-41A0-B61B-7A3AB272C836}"/>
    <cellStyle name="SAPBEXinputData 3 2 2 5 4 3" xfId="34862" xr:uid="{345F40F3-8BFB-4D15-8ACC-68AFC4D19DB8}"/>
    <cellStyle name="SAPBEXinputData 3 2 2 5 5" xfId="18881" xr:uid="{00000000-0005-0000-0000-0000DF460000}"/>
    <cellStyle name="SAPBEXinputData 3 2 2 5 5 2" xfId="27329" xr:uid="{2C4E42F8-3702-4991-A826-903C365E06A8}"/>
    <cellStyle name="SAPBEXinputData 3 2 2 5 5 2 2" xfId="42289" xr:uid="{776BC843-4A86-4815-BCD7-02FB1A3727D1}"/>
    <cellStyle name="SAPBEXinputData 3 2 2 5 5 3" xfId="34863" xr:uid="{9719CC29-C338-42D8-A674-F72AEDB2287B}"/>
    <cellStyle name="SAPBEXinputData 3 2 2 5 6" xfId="18882" xr:uid="{00000000-0005-0000-0000-0000E0460000}"/>
    <cellStyle name="SAPBEXinputData 3 2 2 6" xfId="18883" xr:uid="{00000000-0005-0000-0000-0000E1460000}"/>
    <cellStyle name="SAPBEXinputData 3 2 2 6 2" xfId="18884" xr:uid="{00000000-0005-0000-0000-0000E2460000}"/>
    <cellStyle name="SAPBEXinputData 3 2 2 6 3" xfId="18885" xr:uid="{00000000-0005-0000-0000-0000E3460000}"/>
    <cellStyle name="SAPBEXinputData 3 2 2 7" xfId="18886" xr:uid="{00000000-0005-0000-0000-0000E4460000}"/>
    <cellStyle name="SAPBEXinputData 3 2 2 8" xfId="18887" xr:uid="{00000000-0005-0000-0000-0000E5460000}"/>
    <cellStyle name="SAPBEXinputData 3 2 2 8 2" xfId="27330" xr:uid="{E84AA596-C8AF-4D62-9184-E49CC46EC7F8}"/>
    <cellStyle name="SAPBEXinputData 3 2 2 8 2 2" xfId="42290" xr:uid="{21CE8FCD-097A-4C43-BCF6-4B2C77CB4840}"/>
    <cellStyle name="SAPBEXinputData 3 2 2 8 3" xfId="34864" xr:uid="{CE23C29C-D257-4544-9987-35D636E62865}"/>
    <cellStyle name="SAPBEXinputData 3 2 2 9" xfId="18888" xr:uid="{00000000-0005-0000-0000-0000E6460000}"/>
    <cellStyle name="SAPBEXinputData 3 2 2 9 2" xfId="27331" xr:uid="{6C366732-AE4B-42A2-93E4-97AD766095E6}"/>
    <cellStyle name="SAPBEXinputData 3 2 2 9 2 2" xfId="42291" xr:uid="{23C6225F-9266-4417-B64F-746B05ECA8F9}"/>
    <cellStyle name="SAPBEXinputData 3 2 2 9 3" xfId="34865" xr:uid="{F9476AF8-0FD7-41F3-9185-15D3FD31A601}"/>
    <cellStyle name="SAPBEXinputData 3 2 3" xfId="18889" xr:uid="{00000000-0005-0000-0000-0000E7460000}"/>
    <cellStyle name="SAPBEXinputData 3 2 3 2" xfId="18890" xr:uid="{00000000-0005-0000-0000-0000E8460000}"/>
    <cellStyle name="SAPBEXinputData 3 2 3 2 2" xfId="18891" xr:uid="{00000000-0005-0000-0000-0000E9460000}"/>
    <cellStyle name="SAPBEXinputData 3 2 3 2 2 2" xfId="18892" xr:uid="{00000000-0005-0000-0000-0000EA460000}"/>
    <cellStyle name="SAPBEXinputData 3 2 3 2 2 2 2" xfId="18893" xr:uid="{00000000-0005-0000-0000-0000EB460000}"/>
    <cellStyle name="SAPBEXinputData 3 2 3 2 2 2 3" xfId="18894" xr:uid="{00000000-0005-0000-0000-0000EC460000}"/>
    <cellStyle name="SAPBEXinputData 3 2 3 2 2 3" xfId="18895" xr:uid="{00000000-0005-0000-0000-0000ED460000}"/>
    <cellStyle name="SAPBEXinputData 3 2 3 2 2 4" xfId="18896" xr:uid="{00000000-0005-0000-0000-0000EE460000}"/>
    <cellStyle name="SAPBEXinputData 3 2 3 2 2 4 2" xfId="27332" xr:uid="{C4A19AEA-821B-4218-A1EC-CC075CD10B1D}"/>
    <cellStyle name="SAPBEXinputData 3 2 3 2 2 4 2 2" xfId="42292" xr:uid="{0D87EE97-0039-40BD-8AF8-D244A0F3BF35}"/>
    <cellStyle name="SAPBEXinputData 3 2 3 2 2 4 3" xfId="34866" xr:uid="{5E173762-4C87-4828-8E40-D24D7BD678FF}"/>
    <cellStyle name="SAPBEXinputData 3 2 3 2 2 5" xfId="18897" xr:uid="{00000000-0005-0000-0000-0000EF460000}"/>
    <cellStyle name="SAPBEXinputData 3 2 3 2 2 5 2" xfId="27333" xr:uid="{0E43BD83-8B3F-4CB9-AA25-9942E13FD3E2}"/>
    <cellStyle name="SAPBEXinputData 3 2 3 2 2 5 2 2" xfId="42293" xr:uid="{2D912147-C457-41FC-97B9-7B306E4D7D43}"/>
    <cellStyle name="SAPBEXinputData 3 2 3 2 2 5 3" xfId="34867" xr:uid="{5ADC627D-9DA6-4B40-8BF9-7303B86AB531}"/>
    <cellStyle name="SAPBEXinputData 3 2 3 2 2 6" xfId="18898" xr:uid="{00000000-0005-0000-0000-0000F0460000}"/>
    <cellStyle name="SAPBEXinputData 3 2 3 2 3" xfId="18899" xr:uid="{00000000-0005-0000-0000-0000F1460000}"/>
    <cellStyle name="SAPBEXinputData 3 2 3 2 3 2" xfId="18900" xr:uid="{00000000-0005-0000-0000-0000F2460000}"/>
    <cellStyle name="SAPBEXinputData 3 2 3 2 3 2 2" xfId="18901" xr:uid="{00000000-0005-0000-0000-0000F3460000}"/>
    <cellStyle name="SAPBEXinputData 3 2 3 2 3 2 3" xfId="18902" xr:uid="{00000000-0005-0000-0000-0000F4460000}"/>
    <cellStyle name="SAPBEXinputData 3 2 3 2 3 3" xfId="18903" xr:uid="{00000000-0005-0000-0000-0000F5460000}"/>
    <cellStyle name="SAPBEXinputData 3 2 3 2 3 3 2" xfId="18904" xr:uid="{00000000-0005-0000-0000-0000F6460000}"/>
    <cellStyle name="SAPBEXinputData 3 2 3 2 3 3 3" xfId="27334" xr:uid="{402CB235-FAB1-46BB-A149-A9D068AF8CF5}"/>
    <cellStyle name="SAPBEXinputData 3 2 3 2 3 3 3 2" xfId="42294" xr:uid="{2FD7A457-626B-4231-B038-E7125E6A6CD2}"/>
    <cellStyle name="SAPBEXinputData 3 2 3 2 3 3 4" xfId="34868" xr:uid="{E05065E4-B468-4827-B7C7-07F94C7A7D62}"/>
    <cellStyle name="SAPBEXinputData 3 2 3 2 3 4" xfId="18905" xr:uid="{00000000-0005-0000-0000-0000F7460000}"/>
    <cellStyle name="SAPBEXinputData 3 2 3 2 4" xfId="18906" xr:uid="{00000000-0005-0000-0000-0000F8460000}"/>
    <cellStyle name="SAPBEXinputData 3 2 3 2 4 2" xfId="18907" xr:uid="{00000000-0005-0000-0000-0000F9460000}"/>
    <cellStyle name="SAPBEXinputData 3 2 3 2 4 3" xfId="18908" xr:uid="{00000000-0005-0000-0000-0000FA460000}"/>
    <cellStyle name="SAPBEXinputData 3 2 3 2 5" xfId="18909" xr:uid="{00000000-0005-0000-0000-0000FB460000}"/>
    <cellStyle name="SAPBEXinputData 3 2 3 2 6" xfId="18910" xr:uid="{00000000-0005-0000-0000-0000FC460000}"/>
    <cellStyle name="SAPBEXinputData 3 2 3 2 6 2" xfId="27335" xr:uid="{B59FDE03-C9C1-4184-8BE3-1602AEB47335}"/>
    <cellStyle name="SAPBEXinputData 3 2 3 2 6 2 2" xfId="42295" xr:uid="{4A7F915C-4E42-4B52-8555-EAB30B7B7B5A}"/>
    <cellStyle name="SAPBEXinputData 3 2 3 2 6 3" xfId="34869" xr:uid="{C0A9414A-1819-4697-85B7-9D003F68EEB0}"/>
    <cellStyle name="SAPBEXinputData 3 2 3 2 7" xfId="18911" xr:uid="{00000000-0005-0000-0000-0000FD460000}"/>
    <cellStyle name="SAPBEXinputData 3 2 3 2 7 2" xfId="27336" xr:uid="{63AE3955-DA85-4C4E-9D66-50AF4A0893D2}"/>
    <cellStyle name="SAPBEXinputData 3 2 3 2 7 2 2" xfId="42296" xr:uid="{10234C0B-B0F6-4DAA-9068-29FFA7281F5F}"/>
    <cellStyle name="SAPBEXinputData 3 2 3 2 7 3" xfId="34870" xr:uid="{5E5AE81E-4519-4E17-9535-8EBD9E60FDCD}"/>
    <cellStyle name="SAPBEXinputData 3 2 3 2 8" xfId="18912" xr:uid="{00000000-0005-0000-0000-0000FE460000}"/>
    <cellStyle name="SAPBEXinputData 3 2 3 3" xfId="18913" xr:uid="{00000000-0005-0000-0000-0000FF460000}"/>
    <cellStyle name="SAPBEXinputData 3 2 3 3 2" xfId="18914" xr:uid="{00000000-0005-0000-0000-000000470000}"/>
    <cellStyle name="SAPBEXinputData 3 2 3 3 2 2" xfId="18915" xr:uid="{00000000-0005-0000-0000-000001470000}"/>
    <cellStyle name="SAPBEXinputData 3 2 3 3 2 3" xfId="18916" xr:uid="{00000000-0005-0000-0000-000002470000}"/>
    <cellStyle name="SAPBEXinputData 3 2 3 3 3" xfId="18917" xr:uid="{00000000-0005-0000-0000-000003470000}"/>
    <cellStyle name="SAPBEXinputData 3 2 3 3 4" xfId="18918" xr:uid="{00000000-0005-0000-0000-000004470000}"/>
    <cellStyle name="SAPBEXinputData 3 2 3 3 4 2" xfId="27337" xr:uid="{26B6F8B4-A689-4984-A26E-3C672DF10C46}"/>
    <cellStyle name="SAPBEXinputData 3 2 3 3 4 2 2" xfId="42297" xr:uid="{AF710438-211D-40DE-8C33-D5E5AF70D752}"/>
    <cellStyle name="SAPBEXinputData 3 2 3 3 4 3" xfId="34871" xr:uid="{24BF8B06-5B75-49B3-9E3B-7169695688B8}"/>
    <cellStyle name="SAPBEXinputData 3 2 3 3 5" xfId="18919" xr:uid="{00000000-0005-0000-0000-000005470000}"/>
    <cellStyle name="SAPBEXinputData 3 2 3 3 5 2" xfId="27338" xr:uid="{B23E3A8C-7380-4F7C-80E9-9B1335BCC57B}"/>
    <cellStyle name="SAPBEXinputData 3 2 3 3 5 2 2" xfId="42298" xr:uid="{38C722EC-0F35-4BB1-8E89-0DF44C789C00}"/>
    <cellStyle name="SAPBEXinputData 3 2 3 3 5 3" xfId="34872" xr:uid="{02FA2364-C227-4867-8780-EF75CB14F0F6}"/>
    <cellStyle name="SAPBEXinputData 3 2 3 3 6" xfId="18920" xr:uid="{00000000-0005-0000-0000-000006470000}"/>
    <cellStyle name="SAPBEXinputData 3 2 3 4" xfId="18921" xr:uid="{00000000-0005-0000-0000-000007470000}"/>
    <cellStyle name="SAPBEXinputData 3 2 3 4 2" xfId="18922" xr:uid="{00000000-0005-0000-0000-000008470000}"/>
    <cellStyle name="SAPBEXinputData 3 2 3 4 2 2" xfId="18923" xr:uid="{00000000-0005-0000-0000-000009470000}"/>
    <cellStyle name="SAPBEXinputData 3 2 3 4 2 3" xfId="18924" xr:uid="{00000000-0005-0000-0000-00000A470000}"/>
    <cellStyle name="SAPBEXinputData 3 2 3 4 3" xfId="18925" xr:uid="{00000000-0005-0000-0000-00000B470000}"/>
    <cellStyle name="SAPBEXinputData 3 2 3 4 3 2" xfId="18926" xr:uid="{00000000-0005-0000-0000-00000C470000}"/>
    <cellStyle name="SAPBEXinputData 3 2 3 4 3 3" xfId="27339" xr:uid="{93685E58-3300-4A6C-9925-F47514494D32}"/>
    <cellStyle name="SAPBEXinputData 3 2 3 4 3 3 2" xfId="42299" xr:uid="{840759E1-F15E-4B14-BDD2-ED9CB712447D}"/>
    <cellStyle name="SAPBEXinputData 3 2 3 4 3 4" xfId="34873" xr:uid="{060D817F-A6CB-4A5C-B8DF-0599B7B8E650}"/>
    <cellStyle name="SAPBEXinputData 3 2 3 4 4" xfId="18927" xr:uid="{00000000-0005-0000-0000-00000D470000}"/>
    <cellStyle name="SAPBEXinputData 3 2 3 5" xfId="18928" xr:uid="{00000000-0005-0000-0000-00000E470000}"/>
    <cellStyle name="SAPBEXinputData 3 2 3 5 2" xfId="18929" xr:uid="{00000000-0005-0000-0000-00000F470000}"/>
    <cellStyle name="SAPBEXinputData 3 2 3 5 3" xfId="18930" xr:uid="{00000000-0005-0000-0000-000010470000}"/>
    <cellStyle name="SAPBEXinputData 3 2 3 6" xfId="18931" xr:uid="{00000000-0005-0000-0000-000011470000}"/>
    <cellStyle name="SAPBEXinputData 3 2 3 7" xfId="18932" xr:uid="{00000000-0005-0000-0000-000012470000}"/>
    <cellStyle name="SAPBEXinputData 3 2 3 7 2" xfId="27340" xr:uid="{B8854C68-C89B-474E-AF7B-9DB8388CF1B4}"/>
    <cellStyle name="SAPBEXinputData 3 2 3 7 2 2" xfId="42300" xr:uid="{52757CC8-328F-49B9-A71F-D7F9AE89ABD5}"/>
    <cellStyle name="SAPBEXinputData 3 2 3 7 3" xfId="34874" xr:uid="{DEBD196A-CC1C-42D4-B918-AB285479B2A9}"/>
    <cellStyle name="SAPBEXinputData 3 2 3 8" xfId="18933" xr:uid="{00000000-0005-0000-0000-000013470000}"/>
    <cellStyle name="SAPBEXinputData 3 2 3 8 2" xfId="27341" xr:uid="{5715568F-F555-4F47-BBC2-E11ACF4E2954}"/>
    <cellStyle name="SAPBEXinputData 3 2 3 8 2 2" xfId="42301" xr:uid="{A757A487-D00B-4792-994C-F5552B1AC619}"/>
    <cellStyle name="SAPBEXinputData 3 2 3 8 3" xfId="34875" xr:uid="{C039780D-93E5-4558-B163-0107C52CA0E2}"/>
    <cellStyle name="SAPBEXinputData 3 2 3 9" xfId="18934" xr:uid="{00000000-0005-0000-0000-000014470000}"/>
    <cellStyle name="SAPBEXinputData 3 2 4" xfId="18935" xr:uid="{00000000-0005-0000-0000-000015470000}"/>
    <cellStyle name="SAPBEXinputData 3 2 4 2" xfId="18936" xr:uid="{00000000-0005-0000-0000-000016470000}"/>
    <cellStyle name="SAPBEXinputData 3 2 4 2 2" xfId="18937" xr:uid="{00000000-0005-0000-0000-000017470000}"/>
    <cellStyle name="SAPBEXinputData 3 2 4 2 2 2" xfId="18938" xr:uid="{00000000-0005-0000-0000-000018470000}"/>
    <cellStyle name="SAPBEXinputData 3 2 4 2 2 3" xfId="18939" xr:uid="{00000000-0005-0000-0000-000019470000}"/>
    <cellStyle name="SAPBEXinputData 3 2 4 2 2 3 2" xfId="27342" xr:uid="{7338D694-153D-40D7-B6AD-A1BAFE475823}"/>
    <cellStyle name="SAPBEXinputData 3 2 4 2 2 3 2 2" xfId="42302" xr:uid="{42501777-1F57-406D-B44D-8FB346237FAC}"/>
    <cellStyle name="SAPBEXinputData 3 2 4 2 2 3 3" xfId="34876" xr:uid="{9776E6C2-3FD6-41E3-94F9-3A4C0291FF82}"/>
    <cellStyle name="SAPBEXinputData 3 2 4 2 2 4" xfId="18940" xr:uid="{00000000-0005-0000-0000-00001A470000}"/>
    <cellStyle name="SAPBEXinputData 3 2 4 2 3" xfId="18941" xr:uid="{00000000-0005-0000-0000-00001B470000}"/>
    <cellStyle name="SAPBEXinputData 3 2 4 2 4" xfId="18942" xr:uid="{00000000-0005-0000-0000-00001C470000}"/>
    <cellStyle name="SAPBEXinputData 3 2 4 2 4 2" xfId="27343" xr:uid="{B5512194-FB62-467B-88D4-6CA5A5AA2677}"/>
    <cellStyle name="SAPBEXinputData 3 2 4 2 4 2 2" xfId="42303" xr:uid="{6199C095-CFBB-4387-A16A-5B0F3F55823D}"/>
    <cellStyle name="SAPBEXinputData 3 2 4 2 4 3" xfId="34877" xr:uid="{0FCC30AB-FAFB-4EE8-956F-B09D1F050757}"/>
    <cellStyle name="SAPBEXinputData 3 2 4 2 5" xfId="18943" xr:uid="{00000000-0005-0000-0000-00001D470000}"/>
    <cellStyle name="SAPBEXinputData 3 2 4 2 5 2" xfId="27344" xr:uid="{3BF0B396-B586-4121-A38F-9BB96F64D682}"/>
    <cellStyle name="SAPBEXinputData 3 2 4 2 5 2 2" xfId="42304" xr:uid="{A9261B8A-65D8-4B49-BC94-552BA1919B78}"/>
    <cellStyle name="SAPBEXinputData 3 2 4 2 5 3" xfId="34878" xr:uid="{776C3A13-1961-4DF1-9F40-6C9823AAEED3}"/>
    <cellStyle name="SAPBEXinputData 3 2 4 2 6" xfId="18944" xr:uid="{00000000-0005-0000-0000-00001E470000}"/>
    <cellStyle name="SAPBEXinputData 3 2 4 3" xfId="18945" xr:uid="{00000000-0005-0000-0000-00001F470000}"/>
    <cellStyle name="SAPBEXinputData 3 2 4 3 2" xfId="18946" xr:uid="{00000000-0005-0000-0000-000020470000}"/>
    <cellStyle name="SAPBEXinputData 3 2 4 3 2 2" xfId="18947" xr:uid="{00000000-0005-0000-0000-000021470000}"/>
    <cellStyle name="SAPBEXinputData 3 2 4 3 2 3" xfId="18948" xr:uid="{00000000-0005-0000-0000-000022470000}"/>
    <cellStyle name="SAPBEXinputData 3 2 4 3 3" xfId="18949" xr:uid="{00000000-0005-0000-0000-000023470000}"/>
    <cellStyle name="SAPBEXinputData 3 2 4 3 4" xfId="18950" xr:uid="{00000000-0005-0000-0000-000024470000}"/>
    <cellStyle name="SAPBEXinputData 3 2 4 3 4 2" xfId="27345" xr:uid="{2FAE8D94-1789-44C9-A1E3-24FB73ED3CA7}"/>
    <cellStyle name="SAPBEXinputData 3 2 4 3 4 2 2" xfId="42305" xr:uid="{047B08E5-F2B4-46F4-AE6B-199BB142D908}"/>
    <cellStyle name="SAPBEXinputData 3 2 4 3 4 3" xfId="34879" xr:uid="{B1D6D913-E3F0-48C6-BC60-D2F28D03783D}"/>
    <cellStyle name="SAPBEXinputData 3 2 4 3 5" xfId="18951" xr:uid="{00000000-0005-0000-0000-000025470000}"/>
    <cellStyle name="SAPBEXinputData 3 2 4 3 5 2" xfId="27346" xr:uid="{8E4BD6E3-96B1-4E64-BCAD-2065611681DB}"/>
    <cellStyle name="SAPBEXinputData 3 2 4 3 5 2 2" xfId="42306" xr:uid="{BB218DDD-E036-4622-8DEF-EA2CCB26A79D}"/>
    <cellStyle name="SAPBEXinputData 3 2 4 3 5 3" xfId="34880" xr:uid="{A374D0A2-2D13-4AF1-9679-40DE1C17A98D}"/>
    <cellStyle name="SAPBEXinputData 3 2 4 3 6" xfId="18952" xr:uid="{00000000-0005-0000-0000-000026470000}"/>
    <cellStyle name="SAPBEXinputData 3 2 4 4" xfId="18953" xr:uid="{00000000-0005-0000-0000-000027470000}"/>
    <cellStyle name="SAPBEXinputData 3 2 4 4 2" xfId="18954" xr:uid="{00000000-0005-0000-0000-000028470000}"/>
    <cellStyle name="SAPBEXinputData 3 2 4 4 3" xfId="18955" xr:uid="{00000000-0005-0000-0000-000029470000}"/>
    <cellStyle name="SAPBEXinputData 3 2 4 5" xfId="18956" xr:uid="{00000000-0005-0000-0000-00002A470000}"/>
    <cellStyle name="SAPBEXinputData 3 2 4 6" xfId="18957" xr:uid="{00000000-0005-0000-0000-00002B470000}"/>
    <cellStyle name="SAPBEXinputData 3 2 4 6 2" xfId="27347" xr:uid="{93F0A324-8B53-4DA9-AB67-01015F63A1D3}"/>
    <cellStyle name="SAPBEXinputData 3 2 4 6 2 2" xfId="42307" xr:uid="{E2ADB1E1-075B-4ABC-8C6D-7BCE1E324DCC}"/>
    <cellStyle name="SAPBEXinputData 3 2 4 6 3" xfId="34881" xr:uid="{95E492D8-9410-45FD-8ED8-3ECF65549DED}"/>
    <cellStyle name="SAPBEXinputData 3 2 4 7" xfId="18958" xr:uid="{00000000-0005-0000-0000-00002C470000}"/>
    <cellStyle name="SAPBEXinputData 3 2 4 7 2" xfId="27348" xr:uid="{1FD80F50-8F31-430D-9624-06B4B0151AB2}"/>
    <cellStyle name="SAPBEXinputData 3 2 4 7 2 2" xfId="42308" xr:uid="{2F10C6FB-EA19-460C-A269-D9AD8C2E90A2}"/>
    <cellStyle name="SAPBEXinputData 3 2 4 7 3" xfId="34882" xr:uid="{BA172572-1963-4B0A-B613-9B938BD893A9}"/>
    <cellStyle name="SAPBEXinputData 3 2 4 8" xfId="18959" xr:uid="{00000000-0005-0000-0000-00002D470000}"/>
    <cellStyle name="SAPBEXinputData 3 2 5" xfId="18960" xr:uid="{00000000-0005-0000-0000-00002E470000}"/>
    <cellStyle name="SAPBEXinputData 3 2 5 2" xfId="18961" xr:uid="{00000000-0005-0000-0000-00002F470000}"/>
    <cellStyle name="SAPBEXinputData 3 2 5 2 2" xfId="18962" xr:uid="{00000000-0005-0000-0000-000030470000}"/>
    <cellStyle name="SAPBEXinputData 3 2 5 2 3" xfId="18963" xr:uid="{00000000-0005-0000-0000-000031470000}"/>
    <cellStyle name="SAPBEXinputData 3 2 5 2 3 2" xfId="27349" xr:uid="{EE23FB14-B391-4CB4-9FDE-D0977D4B8791}"/>
    <cellStyle name="SAPBEXinputData 3 2 5 2 3 2 2" xfId="42309" xr:uid="{83FF8C96-FD1B-4C54-A214-E5CCC931B256}"/>
    <cellStyle name="SAPBEXinputData 3 2 5 2 3 3" xfId="34883" xr:uid="{CB2080B8-5219-49D8-954C-D1406F90E7AC}"/>
    <cellStyle name="SAPBEXinputData 3 2 5 2 4" xfId="18964" xr:uid="{00000000-0005-0000-0000-000032470000}"/>
    <cellStyle name="SAPBEXinputData 3 2 5 3" xfId="18965" xr:uid="{00000000-0005-0000-0000-000033470000}"/>
    <cellStyle name="SAPBEXinputData 3 2 5 4" xfId="18966" xr:uid="{00000000-0005-0000-0000-000034470000}"/>
    <cellStyle name="SAPBEXinputData 3 2 5 4 2" xfId="27350" xr:uid="{00A25973-0394-4792-BD17-0F9EE67026FB}"/>
    <cellStyle name="SAPBEXinputData 3 2 5 4 2 2" xfId="42310" xr:uid="{6FE56DDD-EBD5-4240-9A73-051686A3625F}"/>
    <cellStyle name="SAPBEXinputData 3 2 5 4 3" xfId="34884" xr:uid="{4AC9AB31-596D-45D0-81D2-7DB0FD0DC350}"/>
    <cellStyle name="SAPBEXinputData 3 2 5 5" xfId="18967" xr:uid="{00000000-0005-0000-0000-000035470000}"/>
    <cellStyle name="SAPBEXinputData 3 2 5 5 2" xfId="27351" xr:uid="{CFA9C7BE-B9D6-404E-BDA4-600C92A26617}"/>
    <cellStyle name="SAPBEXinputData 3 2 5 5 2 2" xfId="42311" xr:uid="{C3304DAE-05E5-4558-9C99-784C117095D4}"/>
    <cellStyle name="SAPBEXinputData 3 2 5 5 3" xfId="34885" xr:uid="{AA032922-5D5D-4CAB-9C1D-9BA78A258E79}"/>
    <cellStyle name="SAPBEXinputData 3 2 5 6" xfId="18968" xr:uid="{00000000-0005-0000-0000-000036470000}"/>
    <cellStyle name="SAPBEXinputData 3 2 6" xfId="18969" xr:uid="{00000000-0005-0000-0000-000037470000}"/>
    <cellStyle name="SAPBEXinputData 3 2 6 2" xfId="18970" xr:uid="{00000000-0005-0000-0000-000038470000}"/>
    <cellStyle name="SAPBEXinputData 3 2 6 2 2" xfId="18971" xr:uid="{00000000-0005-0000-0000-000039470000}"/>
    <cellStyle name="SAPBEXinputData 3 2 6 2 3" xfId="18972" xr:uid="{00000000-0005-0000-0000-00003A470000}"/>
    <cellStyle name="SAPBEXinputData 3 2 6 3" xfId="18973" xr:uid="{00000000-0005-0000-0000-00003B470000}"/>
    <cellStyle name="SAPBEXinputData 3 2 6 4" xfId="18974" xr:uid="{00000000-0005-0000-0000-00003C470000}"/>
    <cellStyle name="SAPBEXinputData 3 2 6 4 2" xfId="27352" xr:uid="{DEB76A71-FF8A-4ED3-8576-FF387F2E3621}"/>
    <cellStyle name="SAPBEXinputData 3 2 6 4 2 2" xfId="42312" xr:uid="{F9284A5B-E8CF-4D09-A85B-A5BDC8C9AD8B}"/>
    <cellStyle name="SAPBEXinputData 3 2 6 4 3" xfId="34886" xr:uid="{58D0929C-FACA-4FE2-95DF-8C41BCBAD29E}"/>
    <cellStyle name="SAPBEXinputData 3 2 6 5" xfId="18975" xr:uid="{00000000-0005-0000-0000-00003D470000}"/>
    <cellStyle name="SAPBEXinputData 3 2 6 5 2" xfId="27353" xr:uid="{4D44012D-7DB4-4224-AB19-2843D409F37A}"/>
    <cellStyle name="SAPBEXinputData 3 2 6 5 2 2" xfId="42313" xr:uid="{95AFDF18-A384-455B-ABC7-B291EFCE71BF}"/>
    <cellStyle name="SAPBEXinputData 3 2 6 5 3" xfId="34887" xr:uid="{3055A8C3-9B56-45E4-B882-204CDE02D09C}"/>
    <cellStyle name="SAPBEXinputData 3 2 6 6" xfId="18976" xr:uid="{00000000-0005-0000-0000-00003E470000}"/>
    <cellStyle name="SAPBEXinputData 3 2 7" xfId="18977" xr:uid="{00000000-0005-0000-0000-00003F470000}"/>
    <cellStyle name="SAPBEXinputData 3 2 7 2" xfId="18978" xr:uid="{00000000-0005-0000-0000-000040470000}"/>
    <cellStyle name="SAPBEXinputData 3 2 7 3" xfId="18979" xr:uid="{00000000-0005-0000-0000-000041470000}"/>
    <cellStyle name="SAPBEXinputData 3 2 8" xfId="18980" xr:uid="{00000000-0005-0000-0000-000042470000}"/>
    <cellStyle name="SAPBEXinputData 3 2 9" xfId="18981" xr:uid="{00000000-0005-0000-0000-000043470000}"/>
    <cellStyle name="SAPBEXinputData 3 2 9 2" xfId="27354" xr:uid="{A1C6222E-AE9F-458E-9A68-63DB35419D90}"/>
    <cellStyle name="SAPBEXinputData 3 2 9 2 2" xfId="42314" xr:uid="{E943C096-B851-424A-A5B4-5B0123E8612C}"/>
    <cellStyle name="SAPBEXinputData 3 2 9 3" xfId="34888" xr:uid="{6238D699-6712-4FEC-BD10-3FB4B0BE7F8D}"/>
    <cellStyle name="SAPBEXinputData 3 3" xfId="18982" xr:uid="{00000000-0005-0000-0000-000044470000}"/>
    <cellStyle name="SAPBEXinputData 3 3 10" xfId="18983" xr:uid="{00000000-0005-0000-0000-000045470000}"/>
    <cellStyle name="SAPBEXinputData 3 3 2" xfId="18984" xr:uid="{00000000-0005-0000-0000-000046470000}"/>
    <cellStyle name="SAPBEXinputData 3 3 2 2" xfId="18985" xr:uid="{00000000-0005-0000-0000-000047470000}"/>
    <cellStyle name="SAPBEXinputData 3 3 2 2 2" xfId="18986" xr:uid="{00000000-0005-0000-0000-000048470000}"/>
    <cellStyle name="SAPBEXinputData 3 3 2 2 2 2" xfId="18987" xr:uid="{00000000-0005-0000-0000-000049470000}"/>
    <cellStyle name="SAPBEXinputData 3 3 2 2 2 2 2" xfId="18988" xr:uid="{00000000-0005-0000-0000-00004A470000}"/>
    <cellStyle name="SAPBEXinputData 3 3 2 2 2 2 3" xfId="18989" xr:uid="{00000000-0005-0000-0000-00004B470000}"/>
    <cellStyle name="SAPBEXinputData 3 3 2 2 2 3" xfId="18990" xr:uid="{00000000-0005-0000-0000-00004C470000}"/>
    <cellStyle name="SAPBEXinputData 3 3 2 2 2 4" xfId="18991" xr:uid="{00000000-0005-0000-0000-00004D470000}"/>
    <cellStyle name="SAPBEXinputData 3 3 2 2 2 4 2" xfId="27355" xr:uid="{1A6ED9FE-E73A-4331-8ACE-610D43A649A7}"/>
    <cellStyle name="SAPBEXinputData 3 3 2 2 2 4 2 2" xfId="42315" xr:uid="{AA5F5D9B-BB5C-4ABB-BA5E-BC6A5AD3C992}"/>
    <cellStyle name="SAPBEXinputData 3 3 2 2 2 4 3" xfId="34889" xr:uid="{BB0134CF-52A9-4AED-BB41-8918CA2BAB50}"/>
    <cellStyle name="SAPBEXinputData 3 3 2 2 2 5" xfId="18992" xr:uid="{00000000-0005-0000-0000-00004E470000}"/>
    <cellStyle name="SAPBEXinputData 3 3 2 2 2 5 2" xfId="27356" xr:uid="{B6958543-F1AF-4685-B09F-4BB0DD5BBE31}"/>
    <cellStyle name="SAPBEXinputData 3 3 2 2 2 5 2 2" xfId="42316" xr:uid="{C0FE52DD-2B87-4F9F-A07F-71031F4CC47E}"/>
    <cellStyle name="SAPBEXinputData 3 3 2 2 2 5 3" xfId="34890" xr:uid="{49C54679-8E5E-4D12-A9CA-E46C99F35ACE}"/>
    <cellStyle name="SAPBEXinputData 3 3 2 2 2 6" xfId="18993" xr:uid="{00000000-0005-0000-0000-00004F470000}"/>
    <cellStyle name="SAPBEXinputData 3 3 2 2 3" xfId="18994" xr:uid="{00000000-0005-0000-0000-000050470000}"/>
    <cellStyle name="SAPBEXinputData 3 3 2 2 3 2" xfId="18995" xr:uid="{00000000-0005-0000-0000-000051470000}"/>
    <cellStyle name="SAPBEXinputData 3 3 2 2 3 2 2" xfId="18996" xr:uid="{00000000-0005-0000-0000-000052470000}"/>
    <cellStyle name="SAPBEXinputData 3 3 2 2 3 2 3" xfId="18997" xr:uid="{00000000-0005-0000-0000-000053470000}"/>
    <cellStyle name="SAPBEXinputData 3 3 2 2 3 3" xfId="18998" xr:uid="{00000000-0005-0000-0000-000054470000}"/>
    <cellStyle name="SAPBEXinputData 3 3 2 2 3 3 2" xfId="18999" xr:uid="{00000000-0005-0000-0000-000055470000}"/>
    <cellStyle name="SAPBEXinputData 3 3 2 2 3 3 3" xfId="27357" xr:uid="{D865CF31-2D9E-497A-B755-B19599BA8C88}"/>
    <cellStyle name="SAPBEXinputData 3 3 2 2 3 3 3 2" xfId="42317" xr:uid="{0BE6D7F0-9CB1-4B1F-B5BA-AE817AE91B8C}"/>
    <cellStyle name="SAPBEXinputData 3 3 2 2 3 3 4" xfId="34891" xr:uid="{5DF473B0-A8D1-4EED-AE1D-337E986C4277}"/>
    <cellStyle name="SAPBEXinputData 3 3 2 2 3 4" xfId="19000" xr:uid="{00000000-0005-0000-0000-000056470000}"/>
    <cellStyle name="SAPBEXinputData 3 3 2 2 4" xfId="19001" xr:uid="{00000000-0005-0000-0000-000057470000}"/>
    <cellStyle name="SAPBEXinputData 3 3 2 2 4 2" xfId="19002" xr:uid="{00000000-0005-0000-0000-000058470000}"/>
    <cellStyle name="SAPBEXinputData 3 3 2 2 4 3" xfId="19003" xr:uid="{00000000-0005-0000-0000-000059470000}"/>
    <cellStyle name="SAPBEXinputData 3 3 2 2 5" xfId="19004" xr:uid="{00000000-0005-0000-0000-00005A470000}"/>
    <cellStyle name="SAPBEXinputData 3 3 2 2 6" xfId="19005" xr:uid="{00000000-0005-0000-0000-00005B470000}"/>
    <cellStyle name="SAPBEXinputData 3 3 2 2 6 2" xfId="27358" xr:uid="{5B756816-470E-46B0-94EA-B858990B35B1}"/>
    <cellStyle name="SAPBEXinputData 3 3 2 2 6 2 2" xfId="42318" xr:uid="{DB7B71DD-AD79-4B9E-B3D6-1CE03DB33BDA}"/>
    <cellStyle name="SAPBEXinputData 3 3 2 2 6 3" xfId="34892" xr:uid="{8FBEA6EA-0D49-4B95-B98C-70967F6CEEE1}"/>
    <cellStyle name="SAPBEXinputData 3 3 2 2 7" xfId="19006" xr:uid="{00000000-0005-0000-0000-00005C470000}"/>
    <cellStyle name="SAPBEXinputData 3 3 2 2 7 2" xfId="27359" xr:uid="{BD0D4294-8D55-4157-B47A-659A8984F251}"/>
    <cellStyle name="SAPBEXinputData 3 3 2 2 7 2 2" xfId="42319" xr:uid="{A7F6C8B2-C4C8-4A7C-B990-63A158387305}"/>
    <cellStyle name="SAPBEXinputData 3 3 2 2 7 3" xfId="34893" xr:uid="{EC5BD4B6-8D8E-4249-9905-634A5FF1C9BF}"/>
    <cellStyle name="SAPBEXinputData 3 3 2 2 8" xfId="19007" xr:uid="{00000000-0005-0000-0000-00005D470000}"/>
    <cellStyle name="SAPBEXinputData 3 3 2 3" xfId="19008" xr:uid="{00000000-0005-0000-0000-00005E470000}"/>
    <cellStyle name="SAPBEXinputData 3 3 2 3 2" xfId="19009" xr:uid="{00000000-0005-0000-0000-00005F470000}"/>
    <cellStyle name="SAPBEXinputData 3 3 2 3 2 2" xfId="19010" xr:uid="{00000000-0005-0000-0000-000060470000}"/>
    <cellStyle name="SAPBEXinputData 3 3 2 3 2 3" xfId="19011" xr:uid="{00000000-0005-0000-0000-000061470000}"/>
    <cellStyle name="SAPBEXinputData 3 3 2 3 3" xfId="19012" xr:uid="{00000000-0005-0000-0000-000062470000}"/>
    <cellStyle name="SAPBEXinputData 3 3 2 3 4" xfId="19013" xr:uid="{00000000-0005-0000-0000-000063470000}"/>
    <cellStyle name="SAPBEXinputData 3 3 2 3 4 2" xfId="27360" xr:uid="{D92DB14A-0B52-452B-94B7-D9203E38F397}"/>
    <cellStyle name="SAPBEXinputData 3 3 2 3 4 2 2" xfId="42320" xr:uid="{F00ABE6D-A965-4A11-849F-F48A2BD1E455}"/>
    <cellStyle name="SAPBEXinputData 3 3 2 3 4 3" xfId="34894" xr:uid="{F48AA22D-10DB-4FAE-A485-4C507AC78154}"/>
    <cellStyle name="SAPBEXinputData 3 3 2 3 5" xfId="19014" xr:uid="{00000000-0005-0000-0000-000064470000}"/>
    <cellStyle name="SAPBEXinputData 3 3 2 3 5 2" xfId="27361" xr:uid="{82ACE42D-931D-4331-9ADF-44585EF23F41}"/>
    <cellStyle name="SAPBEXinputData 3 3 2 3 5 2 2" xfId="42321" xr:uid="{A4BAEFD1-5731-41D8-8D1A-8CB32C062335}"/>
    <cellStyle name="SAPBEXinputData 3 3 2 3 5 3" xfId="34895" xr:uid="{7137F6A9-4D5C-47AC-9552-0D368907A188}"/>
    <cellStyle name="SAPBEXinputData 3 3 2 3 6" xfId="19015" xr:uid="{00000000-0005-0000-0000-000065470000}"/>
    <cellStyle name="SAPBEXinputData 3 3 2 4" xfId="19016" xr:uid="{00000000-0005-0000-0000-000066470000}"/>
    <cellStyle name="SAPBEXinputData 3 3 2 4 2" xfId="19017" xr:uid="{00000000-0005-0000-0000-000067470000}"/>
    <cellStyle name="SAPBEXinputData 3 3 2 4 2 2" xfId="19018" xr:uid="{00000000-0005-0000-0000-000068470000}"/>
    <cellStyle name="SAPBEXinputData 3 3 2 4 2 3" xfId="19019" xr:uid="{00000000-0005-0000-0000-000069470000}"/>
    <cellStyle name="SAPBEXinputData 3 3 2 4 3" xfId="19020" xr:uid="{00000000-0005-0000-0000-00006A470000}"/>
    <cellStyle name="SAPBEXinputData 3 3 2 4 3 2" xfId="19021" xr:uid="{00000000-0005-0000-0000-00006B470000}"/>
    <cellStyle name="SAPBEXinputData 3 3 2 4 3 3" xfId="27362" xr:uid="{495B0A08-107E-4144-9F2D-C026233ECF04}"/>
    <cellStyle name="SAPBEXinputData 3 3 2 4 3 3 2" xfId="42322" xr:uid="{90DFA1CD-3949-4C67-9924-7B9D995EFE8A}"/>
    <cellStyle name="SAPBEXinputData 3 3 2 4 3 4" xfId="34896" xr:uid="{5C516E29-B404-4DE7-9A46-022B4B8504D9}"/>
    <cellStyle name="SAPBEXinputData 3 3 2 4 4" xfId="19022" xr:uid="{00000000-0005-0000-0000-00006C470000}"/>
    <cellStyle name="SAPBEXinputData 3 3 2 5" xfId="19023" xr:uid="{00000000-0005-0000-0000-00006D470000}"/>
    <cellStyle name="SAPBEXinputData 3 3 2 5 2" xfId="19024" xr:uid="{00000000-0005-0000-0000-00006E470000}"/>
    <cellStyle name="SAPBEXinputData 3 3 2 5 3" xfId="19025" xr:uid="{00000000-0005-0000-0000-00006F470000}"/>
    <cellStyle name="SAPBEXinputData 3 3 2 6" xfId="19026" xr:uid="{00000000-0005-0000-0000-000070470000}"/>
    <cellStyle name="SAPBEXinputData 3 3 2 7" xfId="19027" xr:uid="{00000000-0005-0000-0000-000071470000}"/>
    <cellStyle name="SAPBEXinputData 3 3 2 7 2" xfId="27363" xr:uid="{C411CB84-57EA-4A45-A3A1-94B41A9C8FA4}"/>
    <cellStyle name="SAPBEXinputData 3 3 2 7 2 2" xfId="42323" xr:uid="{BDA86BFE-F3F9-4C27-8F2A-A4604F077B06}"/>
    <cellStyle name="SAPBEXinputData 3 3 2 7 3" xfId="34897" xr:uid="{C04A9894-C531-4BC6-8413-FFB2AA128BD9}"/>
    <cellStyle name="SAPBEXinputData 3 3 2 8" xfId="19028" xr:uid="{00000000-0005-0000-0000-000072470000}"/>
    <cellStyle name="SAPBEXinputData 3 3 2 8 2" xfId="27364" xr:uid="{9B4EE85E-DD9F-4EB0-AE53-597EB03116DD}"/>
    <cellStyle name="SAPBEXinputData 3 3 2 8 2 2" xfId="42324" xr:uid="{AC379E41-9CA6-44FE-9F8F-3986C59F6160}"/>
    <cellStyle name="SAPBEXinputData 3 3 2 8 3" xfId="34898" xr:uid="{F9772172-36C3-4204-9144-EFFD9316B348}"/>
    <cellStyle name="SAPBEXinputData 3 3 2 9" xfId="19029" xr:uid="{00000000-0005-0000-0000-000073470000}"/>
    <cellStyle name="SAPBEXinputData 3 3 3" xfId="19030" xr:uid="{00000000-0005-0000-0000-000074470000}"/>
    <cellStyle name="SAPBEXinputData 3 3 3 2" xfId="19031" xr:uid="{00000000-0005-0000-0000-000075470000}"/>
    <cellStyle name="SAPBEXinputData 3 3 3 2 2" xfId="19032" xr:uid="{00000000-0005-0000-0000-000076470000}"/>
    <cellStyle name="SAPBEXinputData 3 3 3 2 2 2" xfId="19033" xr:uid="{00000000-0005-0000-0000-000077470000}"/>
    <cellStyle name="SAPBEXinputData 3 3 3 2 2 3" xfId="19034" xr:uid="{00000000-0005-0000-0000-000078470000}"/>
    <cellStyle name="SAPBEXinputData 3 3 3 2 3" xfId="19035" xr:uid="{00000000-0005-0000-0000-000079470000}"/>
    <cellStyle name="SAPBEXinputData 3 3 3 2 4" xfId="19036" xr:uid="{00000000-0005-0000-0000-00007A470000}"/>
    <cellStyle name="SAPBEXinputData 3 3 3 2 4 2" xfId="27365" xr:uid="{E72914A7-7014-43F2-BBC9-59D7417CFB47}"/>
    <cellStyle name="SAPBEXinputData 3 3 3 2 4 2 2" xfId="42325" xr:uid="{EB5CF5A9-5614-4B09-AE0B-1FDE6BB229C1}"/>
    <cellStyle name="SAPBEXinputData 3 3 3 2 4 3" xfId="34899" xr:uid="{7B4B1065-9663-4C8B-9025-E962A5FD9D4E}"/>
    <cellStyle name="SAPBEXinputData 3 3 3 2 5" xfId="19037" xr:uid="{00000000-0005-0000-0000-00007B470000}"/>
    <cellStyle name="SAPBEXinputData 3 3 3 2 5 2" xfId="27366" xr:uid="{F5743654-2DE1-47DD-A363-3029AF72B2F3}"/>
    <cellStyle name="SAPBEXinputData 3 3 3 2 5 2 2" xfId="42326" xr:uid="{3E5F4481-1D27-4B4F-B35B-162FAE2ED992}"/>
    <cellStyle name="SAPBEXinputData 3 3 3 2 5 3" xfId="34900" xr:uid="{648C5F4C-DBD5-471F-A9E5-77034E797F31}"/>
    <cellStyle name="SAPBEXinputData 3 3 3 2 6" xfId="19038" xr:uid="{00000000-0005-0000-0000-00007C470000}"/>
    <cellStyle name="SAPBEXinputData 3 3 3 3" xfId="19039" xr:uid="{00000000-0005-0000-0000-00007D470000}"/>
    <cellStyle name="SAPBEXinputData 3 3 3 3 2" xfId="19040" xr:uid="{00000000-0005-0000-0000-00007E470000}"/>
    <cellStyle name="SAPBEXinputData 3 3 3 3 2 2" xfId="19041" xr:uid="{00000000-0005-0000-0000-00007F470000}"/>
    <cellStyle name="SAPBEXinputData 3 3 3 3 2 3" xfId="19042" xr:uid="{00000000-0005-0000-0000-000080470000}"/>
    <cellStyle name="SAPBEXinputData 3 3 3 3 3" xfId="19043" xr:uid="{00000000-0005-0000-0000-000081470000}"/>
    <cellStyle name="SAPBEXinputData 3 3 3 3 3 2" xfId="19044" xr:uid="{00000000-0005-0000-0000-000082470000}"/>
    <cellStyle name="SAPBEXinputData 3 3 3 3 3 3" xfId="27367" xr:uid="{4B413705-E598-4645-9592-88515F80BF00}"/>
    <cellStyle name="SAPBEXinputData 3 3 3 3 3 3 2" xfId="42327" xr:uid="{875CCFB9-9CD0-4622-BD43-08D0F3493870}"/>
    <cellStyle name="SAPBEXinputData 3 3 3 3 3 4" xfId="34901" xr:uid="{7D7C75BA-6E1D-49AB-9A68-4622734A8A4D}"/>
    <cellStyle name="SAPBEXinputData 3 3 3 3 4" xfId="19045" xr:uid="{00000000-0005-0000-0000-000083470000}"/>
    <cellStyle name="SAPBEXinputData 3 3 3 4" xfId="19046" xr:uid="{00000000-0005-0000-0000-000084470000}"/>
    <cellStyle name="SAPBEXinputData 3 3 3 4 2" xfId="19047" xr:uid="{00000000-0005-0000-0000-000085470000}"/>
    <cellStyle name="SAPBEXinputData 3 3 3 4 3" xfId="19048" xr:uid="{00000000-0005-0000-0000-000086470000}"/>
    <cellStyle name="SAPBEXinputData 3 3 3 5" xfId="19049" xr:uid="{00000000-0005-0000-0000-000087470000}"/>
    <cellStyle name="SAPBEXinputData 3 3 3 6" xfId="19050" xr:uid="{00000000-0005-0000-0000-000088470000}"/>
    <cellStyle name="SAPBEXinputData 3 3 3 6 2" xfId="27368" xr:uid="{C6CE3C25-D7DE-4D2E-9F14-F3083198FFF2}"/>
    <cellStyle name="SAPBEXinputData 3 3 3 6 2 2" xfId="42328" xr:uid="{CCA156B1-E629-4BF2-A4CC-C29D8CBC7537}"/>
    <cellStyle name="SAPBEXinputData 3 3 3 6 3" xfId="34902" xr:uid="{5DE6CDF3-75BD-4406-985A-057A35E747D7}"/>
    <cellStyle name="SAPBEXinputData 3 3 3 7" xfId="19051" xr:uid="{00000000-0005-0000-0000-000089470000}"/>
    <cellStyle name="SAPBEXinputData 3 3 3 7 2" xfId="27369" xr:uid="{40A442DF-DB62-4FDA-BDEF-5FCFC827231B}"/>
    <cellStyle name="SAPBEXinputData 3 3 3 7 2 2" xfId="42329" xr:uid="{33635DCD-0E5A-4DD2-9650-B56C2CF98F11}"/>
    <cellStyle name="SAPBEXinputData 3 3 3 7 3" xfId="34903" xr:uid="{96A7A991-1B8A-4EB3-8B9C-035191222446}"/>
    <cellStyle name="SAPBEXinputData 3 3 3 8" xfId="19052" xr:uid="{00000000-0005-0000-0000-00008A470000}"/>
    <cellStyle name="SAPBEXinputData 3 3 4" xfId="19053" xr:uid="{00000000-0005-0000-0000-00008B470000}"/>
    <cellStyle name="SAPBEXinputData 3 3 4 2" xfId="19054" xr:uid="{00000000-0005-0000-0000-00008C470000}"/>
    <cellStyle name="SAPBEXinputData 3 3 4 2 2" xfId="19055" xr:uid="{00000000-0005-0000-0000-00008D470000}"/>
    <cellStyle name="SAPBEXinputData 3 3 4 2 3" xfId="19056" xr:uid="{00000000-0005-0000-0000-00008E470000}"/>
    <cellStyle name="SAPBEXinputData 3 3 4 2 3 2" xfId="27370" xr:uid="{81D45ADC-6B68-40B5-9BE5-A138E554D68C}"/>
    <cellStyle name="SAPBEXinputData 3 3 4 2 3 2 2" xfId="42330" xr:uid="{9A1B14AE-9C4A-4EBD-9DF8-8DF6046EE64C}"/>
    <cellStyle name="SAPBEXinputData 3 3 4 2 3 3" xfId="34904" xr:uid="{E0B45349-49ED-40AB-9EA3-98FF401F3402}"/>
    <cellStyle name="SAPBEXinputData 3 3 4 2 4" xfId="19057" xr:uid="{00000000-0005-0000-0000-00008F470000}"/>
    <cellStyle name="SAPBEXinputData 3 3 4 3" xfId="19058" xr:uid="{00000000-0005-0000-0000-000090470000}"/>
    <cellStyle name="SAPBEXinputData 3 3 4 4" xfId="19059" xr:uid="{00000000-0005-0000-0000-000091470000}"/>
    <cellStyle name="SAPBEXinputData 3 3 4 4 2" xfId="27371" xr:uid="{BD8C5F40-4D32-40B2-8E5B-60A17C5BDE30}"/>
    <cellStyle name="SAPBEXinputData 3 3 4 4 2 2" xfId="42331" xr:uid="{90994E37-325E-4E8C-84A7-BB9C527382FA}"/>
    <cellStyle name="SAPBEXinputData 3 3 4 4 3" xfId="34905" xr:uid="{31C40BBA-0D38-47BA-B0F5-2864D4AD8D3C}"/>
    <cellStyle name="SAPBEXinputData 3 3 4 5" xfId="19060" xr:uid="{00000000-0005-0000-0000-000092470000}"/>
    <cellStyle name="SAPBEXinputData 3 3 4 5 2" xfId="27372" xr:uid="{0A7B8118-A100-4E5E-A41E-A5D2C20A39A3}"/>
    <cellStyle name="SAPBEXinputData 3 3 4 5 2 2" xfId="42332" xr:uid="{EAC5BB5B-64B0-431E-9001-B52FF2A22FFD}"/>
    <cellStyle name="SAPBEXinputData 3 3 4 5 3" xfId="34906" xr:uid="{764EEA6E-80F7-414C-8A77-F6FF38B48473}"/>
    <cellStyle name="SAPBEXinputData 3 3 4 6" xfId="19061" xr:uid="{00000000-0005-0000-0000-000093470000}"/>
    <cellStyle name="SAPBEXinputData 3 3 5" xfId="19062" xr:uid="{00000000-0005-0000-0000-000094470000}"/>
    <cellStyle name="SAPBEXinputData 3 3 5 2" xfId="19063" xr:uid="{00000000-0005-0000-0000-000095470000}"/>
    <cellStyle name="SAPBEXinputData 3 3 5 2 2" xfId="19064" xr:uid="{00000000-0005-0000-0000-000096470000}"/>
    <cellStyle name="SAPBEXinputData 3 3 5 2 3" xfId="19065" xr:uid="{00000000-0005-0000-0000-000097470000}"/>
    <cellStyle name="SAPBEXinputData 3 3 5 3" xfId="19066" xr:uid="{00000000-0005-0000-0000-000098470000}"/>
    <cellStyle name="SAPBEXinputData 3 3 5 4" xfId="19067" xr:uid="{00000000-0005-0000-0000-000099470000}"/>
    <cellStyle name="SAPBEXinputData 3 3 5 4 2" xfId="27373" xr:uid="{5DA2E0EC-467C-4189-950C-A667A1D5749E}"/>
    <cellStyle name="SAPBEXinputData 3 3 5 4 2 2" xfId="42333" xr:uid="{53E54B69-1A3B-44B5-AA59-77313DF87E56}"/>
    <cellStyle name="SAPBEXinputData 3 3 5 4 3" xfId="34907" xr:uid="{ABA7DC49-A4D4-43B1-A910-80470E164EB3}"/>
    <cellStyle name="SAPBEXinputData 3 3 5 5" xfId="19068" xr:uid="{00000000-0005-0000-0000-00009A470000}"/>
    <cellStyle name="SAPBEXinputData 3 3 5 5 2" xfId="27374" xr:uid="{172AE3E8-1009-49ED-91F4-1061E9B1E779}"/>
    <cellStyle name="SAPBEXinputData 3 3 5 5 2 2" xfId="42334" xr:uid="{13E14D23-81C0-4F85-931E-5D57FFB7534C}"/>
    <cellStyle name="SAPBEXinputData 3 3 5 5 3" xfId="34908" xr:uid="{9BCC8C4C-660A-444F-9453-04A9F4260BD2}"/>
    <cellStyle name="SAPBEXinputData 3 3 5 6" xfId="19069" xr:uid="{00000000-0005-0000-0000-00009B470000}"/>
    <cellStyle name="SAPBEXinputData 3 3 6" xfId="19070" xr:uid="{00000000-0005-0000-0000-00009C470000}"/>
    <cellStyle name="SAPBEXinputData 3 3 6 2" xfId="19071" xr:uid="{00000000-0005-0000-0000-00009D470000}"/>
    <cellStyle name="SAPBEXinputData 3 3 6 3" xfId="19072" xr:uid="{00000000-0005-0000-0000-00009E470000}"/>
    <cellStyle name="SAPBEXinputData 3 3 7" xfId="19073" xr:uid="{00000000-0005-0000-0000-00009F470000}"/>
    <cellStyle name="SAPBEXinputData 3 3 8" xfId="19074" xr:uid="{00000000-0005-0000-0000-0000A0470000}"/>
    <cellStyle name="SAPBEXinputData 3 3 8 2" xfId="27375" xr:uid="{59D2FD25-77FF-4FBE-B408-1E5F5775C3AA}"/>
    <cellStyle name="SAPBEXinputData 3 3 8 2 2" xfId="42335" xr:uid="{F963116F-C90C-4165-9944-C5CE7E42E467}"/>
    <cellStyle name="SAPBEXinputData 3 3 8 3" xfId="34909" xr:uid="{63AF9432-E491-4870-9DAC-06988D4EEE07}"/>
    <cellStyle name="SAPBEXinputData 3 3 9" xfId="19075" xr:uid="{00000000-0005-0000-0000-0000A1470000}"/>
    <cellStyle name="SAPBEXinputData 3 3 9 2" xfId="27376" xr:uid="{3AC5BC13-8E1B-4098-9059-045CBD1730BA}"/>
    <cellStyle name="SAPBEXinputData 3 3 9 2 2" xfId="42336" xr:uid="{BDF37239-4EDE-42D1-ABE1-F1F4E1FD3301}"/>
    <cellStyle name="SAPBEXinputData 3 3 9 3" xfId="34910" xr:uid="{A9BCF701-E5CE-4937-8D99-A3431B252C8D}"/>
    <cellStyle name="SAPBEXinputData 3 4" xfId="19076" xr:uid="{00000000-0005-0000-0000-0000A2470000}"/>
    <cellStyle name="SAPBEXinputData 3 4 2" xfId="19077" xr:uid="{00000000-0005-0000-0000-0000A3470000}"/>
    <cellStyle name="SAPBEXinputData 3 4 2 2" xfId="19078" xr:uid="{00000000-0005-0000-0000-0000A4470000}"/>
    <cellStyle name="SAPBEXinputData 3 4 2 2 2" xfId="19079" xr:uid="{00000000-0005-0000-0000-0000A5470000}"/>
    <cellStyle name="SAPBEXinputData 3 4 2 2 2 2" xfId="19080" xr:uid="{00000000-0005-0000-0000-0000A6470000}"/>
    <cellStyle name="SAPBEXinputData 3 4 2 2 2 3" xfId="19081" xr:uid="{00000000-0005-0000-0000-0000A7470000}"/>
    <cellStyle name="SAPBEXinputData 3 4 2 2 3" xfId="19082" xr:uid="{00000000-0005-0000-0000-0000A8470000}"/>
    <cellStyle name="SAPBEXinputData 3 4 2 2 4" xfId="19083" xr:uid="{00000000-0005-0000-0000-0000A9470000}"/>
    <cellStyle name="SAPBEXinputData 3 4 2 2 4 2" xfId="27377" xr:uid="{A4AC1EEC-08C2-4DF6-9940-A5F25AE5C9B1}"/>
    <cellStyle name="SAPBEXinputData 3 4 2 2 4 2 2" xfId="42337" xr:uid="{B2EECA76-D845-46E3-894C-61671A254450}"/>
    <cellStyle name="SAPBEXinputData 3 4 2 2 4 3" xfId="34911" xr:uid="{007100DC-9914-4CA5-8774-47AD59A48A4F}"/>
    <cellStyle name="SAPBEXinputData 3 4 2 2 5" xfId="19084" xr:uid="{00000000-0005-0000-0000-0000AA470000}"/>
    <cellStyle name="SAPBEXinputData 3 4 2 2 5 2" xfId="27378" xr:uid="{B8B61B7B-830F-483C-A477-25CA492A5C0F}"/>
    <cellStyle name="SAPBEXinputData 3 4 2 2 5 2 2" xfId="42338" xr:uid="{678AC08B-98C6-4863-8621-266E7F06F40A}"/>
    <cellStyle name="SAPBEXinputData 3 4 2 2 5 3" xfId="34912" xr:uid="{8B3C394C-E360-4C0C-BD05-26D5F446DA83}"/>
    <cellStyle name="SAPBEXinputData 3 4 2 2 6" xfId="19085" xr:uid="{00000000-0005-0000-0000-0000AB470000}"/>
    <cellStyle name="SAPBEXinputData 3 4 2 3" xfId="19086" xr:uid="{00000000-0005-0000-0000-0000AC470000}"/>
    <cellStyle name="SAPBEXinputData 3 4 2 3 2" xfId="19087" xr:uid="{00000000-0005-0000-0000-0000AD470000}"/>
    <cellStyle name="SAPBEXinputData 3 4 2 3 2 2" xfId="19088" xr:uid="{00000000-0005-0000-0000-0000AE470000}"/>
    <cellStyle name="SAPBEXinputData 3 4 2 3 2 3" xfId="19089" xr:uid="{00000000-0005-0000-0000-0000AF470000}"/>
    <cellStyle name="SAPBEXinputData 3 4 2 3 3" xfId="19090" xr:uid="{00000000-0005-0000-0000-0000B0470000}"/>
    <cellStyle name="SAPBEXinputData 3 4 2 3 3 2" xfId="19091" xr:uid="{00000000-0005-0000-0000-0000B1470000}"/>
    <cellStyle name="SAPBEXinputData 3 4 2 3 3 3" xfId="27379" xr:uid="{1ECB9A75-910A-4AE2-A0BA-ACC1A5E5D3B4}"/>
    <cellStyle name="SAPBEXinputData 3 4 2 3 3 3 2" xfId="42339" xr:uid="{714359DE-DF4C-4095-9451-C5D7771A2012}"/>
    <cellStyle name="SAPBEXinputData 3 4 2 3 3 4" xfId="34913" xr:uid="{2BFAE9D6-358F-401E-BF07-125BAACBD6E9}"/>
    <cellStyle name="SAPBEXinputData 3 4 2 3 4" xfId="19092" xr:uid="{00000000-0005-0000-0000-0000B2470000}"/>
    <cellStyle name="SAPBEXinputData 3 4 2 4" xfId="19093" xr:uid="{00000000-0005-0000-0000-0000B3470000}"/>
    <cellStyle name="SAPBEXinputData 3 4 2 4 2" xfId="19094" xr:uid="{00000000-0005-0000-0000-0000B4470000}"/>
    <cellStyle name="SAPBEXinputData 3 4 2 4 3" xfId="19095" xr:uid="{00000000-0005-0000-0000-0000B5470000}"/>
    <cellStyle name="SAPBEXinputData 3 4 2 5" xfId="19096" xr:uid="{00000000-0005-0000-0000-0000B6470000}"/>
    <cellStyle name="SAPBEXinputData 3 4 2 6" xfId="19097" xr:uid="{00000000-0005-0000-0000-0000B7470000}"/>
    <cellStyle name="SAPBEXinputData 3 4 2 6 2" xfId="27380" xr:uid="{F26AE8AA-C483-464A-A9B3-0336967A3BF3}"/>
    <cellStyle name="SAPBEXinputData 3 4 2 6 2 2" xfId="42340" xr:uid="{5027A160-E39F-4B20-9C45-8E2870AADF8F}"/>
    <cellStyle name="SAPBEXinputData 3 4 2 6 3" xfId="34914" xr:uid="{0B3AA743-19AC-4D9A-A724-21BF4BB7F3AF}"/>
    <cellStyle name="SAPBEXinputData 3 4 2 7" xfId="19098" xr:uid="{00000000-0005-0000-0000-0000B8470000}"/>
    <cellStyle name="SAPBEXinputData 3 4 2 7 2" xfId="27381" xr:uid="{379C3DE0-DA52-46AA-8BD9-8E81B5EA88F1}"/>
    <cellStyle name="SAPBEXinputData 3 4 2 7 2 2" xfId="42341" xr:uid="{FB0086C8-E89B-4F90-AE9F-1A83694DD818}"/>
    <cellStyle name="SAPBEXinputData 3 4 2 7 3" xfId="34915" xr:uid="{E94BE7EC-3B20-4D89-B730-3D62154D4E79}"/>
    <cellStyle name="SAPBEXinputData 3 4 2 8" xfId="19099" xr:uid="{00000000-0005-0000-0000-0000B9470000}"/>
    <cellStyle name="SAPBEXinputData 3 4 3" xfId="19100" xr:uid="{00000000-0005-0000-0000-0000BA470000}"/>
    <cellStyle name="SAPBEXinputData 3 4 3 2" xfId="19101" xr:uid="{00000000-0005-0000-0000-0000BB470000}"/>
    <cellStyle name="SAPBEXinputData 3 4 3 2 2" xfId="19102" xr:uid="{00000000-0005-0000-0000-0000BC470000}"/>
    <cellStyle name="SAPBEXinputData 3 4 3 2 3" xfId="19103" xr:uid="{00000000-0005-0000-0000-0000BD470000}"/>
    <cellStyle name="SAPBEXinputData 3 4 3 3" xfId="19104" xr:uid="{00000000-0005-0000-0000-0000BE470000}"/>
    <cellStyle name="SAPBEXinputData 3 4 3 4" xfId="19105" xr:uid="{00000000-0005-0000-0000-0000BF470000}"/>
    <cellStyle name="SAPBEXinputData 3 4 3 4 2" xfId="27382" xr:uid="{63F68F60-5F59-41CA-97D4-1D9008B46AA4}"/>
    <cellStyle name="SAPBEXinputData 3 4 3 4 2 2" xfId="42342" xr:uid="{04E1F528-0C66-4E8A-B443-D37D7A277537}"/>
    <cellStyle name="SAPBEXinputData 3 4 3 4 3" xfId="34916" xr:uid="{F7E1AF75-9471-48D4-8F24-4F19F95FC0D5}"/>
    <cellStyle name="SAPBEXinputData 3 4 3 5" xfId="19106" xr:uid="{00000000-0005-0000-0000-0000C0470000}"/>
    <cellStyle name="SAPBEXinputData 3 4 3 5 2" xfId="27383" xr:uid="{510DE7FA-11DC-4EBB-908D-629345135B91}"/>
    <cellStyle name="SAPBEXinputData 3 4 3 5 2 2" xfId="42343" xr:uid="{28BD036E-6A30-4E98-A7AD-64888BF0CD57}"/>
    <cellStyle name="SAPBEXinputData 3 4 3 5 3" xfId="34917" xr:uid="{DE1AB5D9-B587-4B06-AA31-04FC9B3EA1CA}"/>
    <cellStyle name="SAPBEXinputData 3 4 3 6" xfId="19107" xr:uid="{00000000-0005-0000-0000-0000C1470000}"/>
    <cellStyle name="SAPBEXinputData 3 4 4" xfId="19108" xr:uid="{00000000-0005-0000-0000-0000C2470000}"/>
    <cellStyle name="SAPBEXinputData 3 4 4 2" xfId="19109" xr:uid="{00000000-0005-0000-0000-0000C3470000}"/>
    <cellStyle name="SAPBEXinputData 3 4 4 2 2" xfId="19110" xr:uid="{00000000-0005-0000-0000-0000C4470000}"/>
    <cellStyle name="SAPBEXinputData 3 4 4 2 3" xfId="19111" xr:uid="{00000000-0005-0000-0000-0000C5470000}"/>
    <cellStyle name="SAPBEXinputData 3 4 4 3" xfId="19112" xr:uid="{00000000-0005-0000-0000-0000C6470000}"/>
    <cellStyle name="SAPBEXinputData 3 4 4 3 2" xfId="19113" xr:uid="{00000000-0005-0000-0000-0000C7470000}"/>
    <cellStyle name="SAPBEXinputData 3 4 4 3 3" xfId="27384" xr:uid="{46140CE5-2FE5-4FE3-B4CC-AB9999D76CBF}"/>
    <cellStyle name="SAPBEXinputData 3 4 4 3 3 2" xfId="42344" xr:uid="{8D5E4F37-5A87-417A-9440-1598AB9345C7}"/>
    <cellStyle name="SAPBEXinputData 3 4 4 3 4" xfId="34918" xr:uid="{0026F4B2-8244-4885-AB3B-E71761EFD3FD}"/>
    <cellStyle name="SAPBEXinputData 3 4 4 4" xfId="19114" xr:uid="{00000000-0005-0000-0000-0000C8470000}"/>
    <cellStyle name="SAPBEXinputData 3 4 5" xfId="19115" xr:uid="{00000000-0005-0000-0000-0000C9470000}"/>
    <cellStyle name="SAPBEXinputData 3 4 5 2" xfId="19116" xr:uid="{00000000-0005-0000-0000-0000CA470000}"/>
    <cellStyle name="SAPBEXinputData 3 4 5 3" xfId="19117" xr:uid="{00000000-0005-0000-0000-0000CB470000}"/>
    <cellStyle name="SAPBEXinputData 3 4 6" xfId="19118" xr:uid="{00000000-0005-0000-0000-0000CC470000}"/>
    <cellStyle name="SAPBEXinputData 3 4 7" xfId="19119" xr:uid="{00000000-0005-0000-0000-0000CD470000}"/>
    <cellStyle name="SAPBEXinputData 3 4 7 2" xfId="27385" xr:uid="{5698641C-5B89-4A61-88EF-8C6715FC288E}"/>
    <cellStyle name="SAPBEXinputData 3 4 7 2 2" xfId="42345" xr:uid="{AA59BE87-111A-4CFC-94BE-EDE45B345630}"/>
    <cellStyle name="SAPBEXinputData 3 4 7 3" xfId="34919" xr:uid="{03DDC71E-D420-4C0B-8B1F-ECE6930047BA}"/>
    <cellStyle name="SAPBEXinputData 3 4 8" xfId="19120" xr:uid="{00000000-0005-0000-0000-0000CE470000}"/>
    <cellStyle name="SAPBEXinputData 3 4 8 2" xfId="27386" xr:uid="{B7041BC2-9854-4C15-9233-03ED6B276BFD}"/>
    <cellStyle name="SAPBEXinputData 3 4 8 2 2" xfId="42346" xr:uid="{8F21FB71-C935-4B3F-89C5-DF2C98232555}"/>
    <cellStyle name="SAPBEXinputData 3 4 8 3" xfId="34920" xr:uid="{277CB0B1-380F-4261-9D4A-8B6AC756CB1D}"/>
    <cellStyle name="SAPBEXinputData 3 4 9" xfId="19121" xr:uid="{00000000-0005-0000-0000-0000CF470000}"/>
    <cellStyle name="SAPBEXinputData 3 5" xfId="19122" xr:uid="{00000000-0005-0000-0000-0000D0470000}"/>
    <cellStyle name="SAPBEXinputData 3 5 2" xfId="19123" xr:uid="{00000000-0005-0000-0000-0000D1470000}"/>
    <cellStyle name="SAPBEXinputData 3 5 2 2" xfId="19124" xr:uid="{00000000-0005-0000-0000-0000D2470000}"/>
    <cellStyle name="SAPBEXinputData 3 5 2 2 2" xfId="19125" xr:uid="{00000000-0005-0000-0000-0000D3470000}"/>
    <cellStyle name="SAPBEXinputData 3 5 2 2 3" xfId="19126" xr:uid="{00000000-0005-0000-0000-0000D4470000}"/>
    <cellStyle name="SAPBEXinputData 3 5 2 2 3 2" xfId="27387" xr:uid="{5F00EF2D-EC62-4FC2-84E4-8E71BD826DCD}"/>
    <cellStyle name="SAPBEXinputData 3 5 2 2 3 2 2" xfId="42347" xr:uid="{E1A664A0-2327-4322-931E-B13D92EC3591}"/>
    <cellStyle name="SAPBEXinputData 3 5 2 2 3 3" xfId="34921" xr:uid="{FEA2D271-8562-4967-BD8A-4F856901F9B1}"/>
    <cellStyle name="SAPBEXinputData 3 5 2 2 4" xfId="19127" xr:uid="{00000000-0005-0000-0000-0000D5470000}"/>
    <cellStyle name="SAPBEXinputData 3 5 2 3" xfId="19128" xr:uid="{00000000-0005-0000-0000-0000D6470000}"/>
    <cellStyle name="SAPBEXinputData 3 5 2 4" xfId="19129" xr:uid="{00000000-0005-0000-0000-0000D7470000}"/>
    <cellStyle name="SAPBEXinputData 3 5 2 4 2" xfId="27388" xr:uid="{E9228F12-6116-42F4-955D-C0CF66014ABB}"/>
    <cellStyle name="SAPBEXinputData 3 5 2 4 2 2" xfId="42348" xr:uid="{030BF69F-75CA-4C97-A7FB-1FC680D80FE4}"/>
    <cellStyle name="SAPBEXinputData 3 5 2 4 3" xfId="34922" xr:uid="{21943152-660E-4872-AF1D-4BC4AC6228A2}"/>
    <cellStyle name="SAPBEXinputData 3 5 2 5" xfId="19130" xr:uid="{00000000-0005-0000-0000-0000D8470000}"/>
    <cellStyle name="SAPBEXinputData 3 5 2 5 2" xfId="27389" xr:uid="{9CB367B4-AD71-4F54-8F19-7B26AC198B31}"/>
    <cellStyle name="SAPBEXinputData 3 5 2 5 2 2" xfId="42349" xr:uid="{A775E940-9DFE-4B07-BBAA-8D595E60FD0F}"/>
    <cellStyle name="SAPBEXinputData 3 5 2 5 3" xfId="34923" xr:uid="{F07465F7-ACC4-42DF-BF0A-236BCABEF70F}"/>
    <cellStyle name="SAPBEXinputData 3 5 2 6" xfId="19131" xr:uid="{00000000-0005-0000-0000-0000D9470000}"/>
    <cellStyle name="SAPBEXinputData 3 5 3" xfId="19132" xr:uid="{00000000-0005-0000-0000-0000DA470000}"/>
    <cellStyle name="SAPBEXinputData 3 5 3 2" xfId="19133" xr:uid="{00000000-0005-0000-0000-0000DB470000}"/>
    <cellStyle name="SAPBEXinputData 3 5 3 2 2" xfId="19134" xr:uid="{00000000-0005-0000-0000-0000DC470000}"/>
    <cellStyle name="SAPBEXinputData 3 5 3 2 3" xfId="19135" xr:uid="{00000000-0005-0000-0000-0000DD470000}"/>
    <cellStyle name="SAPBEXinputData 3 5 3 3" xfId="19136" xr:uid="{00000000-0005-0000-0000-0000DE470000}"/>
    <cellStyle name="SAPBEXinputData 3 5 3 4" xfId="19137" xr:uid="{00000000-0005-0000-0000-0000DF470000}"/>
    <cellStyle name="SAPBEXinputData 3 5 3 4 2" xfId="27390" xr:uid="{E2DC093B-6B16-495A-A43F-312A84A5CD4A}"/>
    <cellStyle name="SAPBEXinputData 3 5 3 4 2 2" xfId="42350" xr:uid="{09505750-1E04-40FC-ACAB-A2E7111899C7}"/>
    <cellStyle name="SAPBEXinputData 3 5 3 4 3" xfId="34924" xr:uid="{B2FF494A-A9D6-45CF-BB20-1FC75FEF8833}"/>
    <cellStyle name="SAPBEXinputData 3 5 3 5" xfId="19138" xr:uid="{00000000-0005-0000-0000-0000E0470000}"/>
    <cellStyle name="SAPBEXinputData 3 5 3 5 2" xfId="27391" xr:uid="{0D120826-0D06-42A0-A00F-5DF096BA0F0B}"/>
    <cellStyle name="SAPBEXinputData 3 5 3 5 2 2" xfId="42351" xr:uid="{D7E35A11-AF80-4A6F-A8BD-98601834B4B6}"/>
    <cellStyle name="SAPBEXinputData 3 5 3 5 3" xfId="34925" xr:uid="{A9990F94-B9C6-46FC-8ADD-251CEB51EBF6}"/>
    <cellStyle name="SAPBEXinputData 3 5 3 6" xfId="19139" xr:uid="{00000000-0005-0000-0000-0000E1470000}"/>
    <cellStyle name="SAPBEXinputData 3 5 4" xfId="19140" xr:uid="{00000000-0005-0000-0000-0000E2470000}"/>
    <cellStyle name="SAPBEXinputData 3 5 4 2" xfId="19141" xr:uid="{00000000-0005-0000-0000-0000E3470000}"/>
    <cellStyle name="SAPBEXinputData 3 5 4 3" xfId="19142" xr:uid="{00000000-0005-0000-0000-0000E4470000}"/>
    <cellStyle name="SAPBEXinputData 3 5 5" xfId="19143" xr:uid="{00000000-0005-0000-0000-0000E5470000}"/>
    <cellStyle name="SAPBEXinputData 3 5 6" xfId="19144" xr:uid="{00000000-0005-0000-0000-0000E6470000}"/>
    <cellStyle name="SAPBEXinputData 3 5 6 2" xfId="27392" xr:uid="{6FB4058E-FA6E-45E9-9649-3255A9D71D8D}"/>
    <cellStyle name="SAPBEXinputData 3 5 6 2 2" xfId="42352" xr:uid="{DC7EF8FF-C4A9-4E1E-AF0A-0086E02C6D8C}"/>
    <cellStyle name="SAPBEXinputData 3 5 6 3" xfId="34926" xr:uid="{8A1A2451-E502-49B2-A067-FD8AC37404A2}"/>
    <cellStyle name="SAPBEXinputData 3 5 7" xfId="19145" xr:uid="{00000000-0005-0000-0000-0000E7470000}"/>
    <cellStyle name="SAPBEXinputData 3 5 7 2" xfId="27393" xr:uid="{A46365AF-5D81-45FA-BE1B-E1EEC66F69C0}"/>
    <cellStyle name="SAPBEXinputData 3 5 7 2 2" xfId="42353" xr:uid="{B721DD35-5C86-4E9E-93AD-E29F8AEEB1AE}"/>
    <cellStyle name="SAPBEXinputData 3 5 7 3" xfId="34927" xr:uid="{2CE5F440-FC88-4CFB-BDA1-17B092F02987}"/>
    <cellStyle name="SAPBEXinputData 3 5 8" xfId="19146" xr:uid="{00000000-0005-0000-0000-0000E8470000}"/>
    <cellStyle name="SAPBEXinputData 3 6" xfId="19147" xr:uid="{00000000-0005-0000-0000-0000E9470000}"/>
    <cellStyle name="SAPBEXinputData 3 6 2" xfId="19148" xr:uid="{00000000-0005-0000-0000-0000EA470000}"/>
    <cellStyle name="SAPBEXinputData 3 6 2 2" xfId="19149" xr:uid="{00000000-0005-0000-0000-0000EB470000}"/>
    <cellStyle name="SAPBEXinputData 3 6 2 3" xfId="27394" xr:uid="{CBDBC4AA-CB5B-4505-868A-15C328239FFE}"/>
    <cellStyle name="SAPBEXinputData 3 6 2 3 2" xfId="42354" xr:uid="{75167AFC-92D9-4D66-80CA-33185375872C}"/>
    <cellStyle name="SAPBEXinputData 3 6 2 4" xfId="34928" xr:uid="{12CF2E1E-3700-462E-BF70-2DD72E06CDC7}"/>
    <cellStyle name="SAPBEXinputData 3 6 3" xfId="19150" xr:uid="{00000000-0005-0000-0000-0000EC470000}"/>
    <cellStyle name="SAPBEXinputData 3 6 4" xfId="19151" xr:uid="{00000000-0005-0000-0000-0000ED470000}"/>
    <cellStyle name="SAPBEXinputData 3 6 4 2" xfId="20425" xr:uid="{00000000-0005-0000-0000-0000ED470000}"/>
    <cellStyle name="SAPBEXinputData 3 6 4 2 2" xfId="27767" xr:uid="{0CBC4F40-059B-44AB-B0CA-7F593CE96C7B}"/>
    <cellStyle name="SAPBEXinputData 3 6 4 2 2 2" xfId="42704" xr:uid="{DF523E50-3E30-42DF-9E14-77F88248F068}"/>
    <cellStyle name="SAPBEXinputData 3 6 4 2 3" xfId="35441" xr:uid="{E52D01CC-8A5E-4025-BBDF-55E95D874445}"/>
    <cellStyle name="SAPBEXinputData 3 6 4 3" xfId="27395" xr:uid="{343646BE-D5F7-478D-BF2B-07D2D2AD8EA7}"/>
    <cellStyle name="SAPBEXinputData 3 6 4 3 2" xfId="42355" xr:uid="{FD62A88E-1834-42CC-8CF6-425ECD2D9CD6}"/>
    <cellStyle name="SAPBEXinputData 3 6 4 4" xfId="34929" xr:uid="{893A333F-332B-4A27-AE1E-DA78DF90F18E}"/>
    <cellStyle name="SAPBEXinputData 3 6 5" xfId="19152" xr:uid="{00000000-0005-0000-0000-0000EE470000}"/>
    <cellStyle name="SAPBEXinputData 3 6 5 2" xfId="27396" xr:uid="{4A1CFC06-B01F-441F-A841-F178061A9B88}"/>
    <cellStyle name="SAPBEXinputData 3 6 5 2 2" xfId="42356" xr:uid="{DC08135F-8960-4050-AFD5-702B30DAA133}"/>
    <cellStyle name="SAPBEXinputData 3 6 5 3" xfId="34930" xr:uid="{0E60FF60-D3D5-48AD-9BE7-FD75E26B881B}"/>
    <cellStyle name="SAPBEXinputData 3 6 6" xfId="19153" xr:uid="{00000000-0005-0000-0000-0000EF470000}"/>
    <cellStyle name="SAPBEXinputData 3 7" xfId="19154" xr:uid="{00000000-0005-0000-0000-0000F0470000}"/>
    <cellStyle name="SAPBEXinputData 3 7 2" xfId="19155" xr:uid="{00000000-0005-0000-0000-0000F1470000}"/>
    <cellStyle name="SAPBEXinputData 3 7 2 2" xfId="19156" xr:uid="{00000000-0005-0000-0000-0000F2470000}"/>
    <cellStyle name="SAPBEXinputData 3 7 2 3" xfId="19157" xr:uid="{00000000-0005-0000-0000-0000F3470000}"/>
    <cellStyle name="SAPBEXinputData 3 7 3" xfId="19158" xr:uid="{00000000-0005-0000-0000-0000F4470000}"/>
    <cellStyle name="SAPBEXinputData 3 7 4" xfId="19159" xr:uid="{00000000-0005-0000-0000-0000F5470000}"/>
    <cellStyle name="SAPBEXinputData 3 7 4 2" xfId="27397" xr:uid="{B4CBEB6D-76AF-486E-AFC3-233AA80D3126}"/>
    <cellStyle name="SAPBEXinputData 3 7 4 2 2" xfId="42357" xr:uid="{82555568-B73E-436F-B846-37524DF2B325}"/>
    <cellStyle name="SAPBEXinputData 3 7 4 3" xfId="34931" xr:uid="{EE460DDD-EF8A-4587-90F1-081CB844C860}"/>
    <cellStyle name="SAPBEXinputData 3 7 5" xfId="19160" xr:uid="{00000000-0005-0000-0000-0000F6470000}"/>
    <cellStyle name="SAPBEXinputData 3 7 5 2" xfId="27398" xr:uid="{5C7B1076-CF21-4FA4-A8E3-DFB1EEB89779}"/>
    <cellStyle name="SAPBEXinputData 3 7 5 2 2" xfId="42358" xr:uid="{1D944271-AF63-4AEE-A308-FECE13B7C38B}"/>
    <cellStyle name="SAPBEXinputData 3 7 5 3" xfId="34932" xr:uid="{E27D8805-8807-42AB-9495-F34E0037A3A4}"/>
    <cellStyle name="SAPBEXinputData 3 7 6" xfId="19161" xr:uid="{00000000-0005-0000-0000-0000F7470000}"/>
    <cellStyle name="SAPBEXinputData 3 8" xfId="19162" xr:uid="{00000000-0005-0000-0000-0000F8470000}"/>
    <cellStyle name="SAPBEXinputData 3 8 2" xfId="19163" xr:uid="{00000000-0005-0000-0000-0000F9470000}"/>
    <cellStyle name="SAPBEXinputData 3 8 2 2" xfId="19164" xr:uid="{00000000-0005-0000-0000-0000FA470000}"/>
    <cellStyle name="SAPBEXinputData 3 8 2 3" xfId="19165" xr:uid="{00000000-0005-0000-0000-0000FB470000}"/>
    <cellStyle name="SAPBEXinputData 3 8 3" xfId="19166" xr:uid="{00000000-0005-0000-0000-0000FC470000}"/>
    <cellStyle name="SAPBEXinputData 3 8 3 2" xfId="19167" xr:uid="{00000000-0005-0000-0000-0000FD470000}"/>
    <cellStyle name="SAPBEXinputData 3 8 3 3" xfId="27399" xr:uid="{60189033-B019-4A6B-ABFA-9DFBBCF2EBA5}"/>
    <cellStyle name="SAPBEXinputData 3 8 3 3 2" xfId="42359" xr:uid="{C52E7986-D781-4EC5-8ECA-FF63D572E755}"/>
    <cellStyle name="SAPBEXinputData 3 8 3 4" xfId="34933" xr:uid="{3E019038-2701-4D12-93AA-D22B932DA8B0}"/>
    <cellStyle name="SAPBEXinputData 3 8 4" xfId="19168" xr:uid="{00000000-0005-0000-0000-0000FE470000}"/>
    <cellStyle name="SAPBEXinputData 3 9" xfId="19169" xr:uid="{00000000-0005-0000-0000-0000FF470000}"/>
    <cellStyle name="SAPBEXinputData 3 9 2" xfId="19170" xr:uid="{00000000-0005-0000-0000-000000480000}"/>
    <cellStyle name="SAPBEXinputData 3 9 3" xfId="19171" xr:uid="{00000000-0005-0000-0000-000001480000}"/>
    <cellStyle name="SAPBEXinputData 4" xfId="2906" xr:uid="{00000000-0005-0000-0000-00008A0A0000}"/>
    <cellStyle name="SAPBEXinputData 4 10" xfId="19173" xr:uid="{00000000-0005-0000-0000-000003480000}"/>
    <cellStyle name="SAPBEXinputData 4 10 2" xfId="27400" xr:uid="{D861FDA4-6E16-4445-BA21-4A79DDE00383}"/>
    <cellStyle name="SAPBEXinputData 4 10 2 2" xfId="42360" xr:uid="{0B1A272E-9026-4BA3-A4CF-3FA3E3881DF9}"/>
    <cellStyle name="SAPBEXinputData 4 10 3" xfId="34934" xr:uid="{5963BA6F-F1DC-45DF-9846-374261902EDE}"/>
    <cellStyle name="SAPBEXinputData 4 11" xfId="19174" xr:uid="{00000000-0005-0000-0000-000004480000}"/>
    <cellStyle name="SAPBEXinputData 4 12" xfId="19172" xr:uid="{00000000-0005-0000-0000-000002480000}"/>
    <cellStyle name="SAPBEXinputData 4 13" xfId="20859" xr:uid="{69433632-D705-4B62-9A44-426446C69E86}"/>
    <cellStyle name="SAPBEXinputData 4 13 2" xfId="35835" xr:uid="{D2D9E65B-3FD3-4675-A615-66EEE068DF99}"/>
    <cellStyle name="SAPBEXinputData 4 14" xfId="28231" xr:uid="{4396F20B-CF18-4ED0-9879-D7FB31070279}"/>
    <cellStyle name="SAPBEXinputData 4 2" xfId="19175" xr:uid="{00000000-0005-0000-0000-000005480000}"/>
    <cellStyle name="SAPBEXinputData 4 2 10" xfId="19176" xr:uid="{00000000-0005-0000-0000-000006480000}"/>
    <cellStyle name="SAPBEXinputData 4 2 2" xfId="19177" xr:uid="{00000000-0005-0000-0000-000007480000}"/>
    <cellStyle name="SAPBEXinputData 4 2 2 2" xfId="19178" xr:uid="{00000000-0005-0000-0000-000008480000}"/>
    <cellStyle name="SAPBEXinputData 4 2 2 2 2" xfId="19179" xr:uid="{00000000-0005-0000-0000-000009480000}"/>
    <cellStyle name="SAPBEXinputData 4 2 2 2 2 2" xfId="19180" xr:uid="{00000000-0005-0000-0000-00000A480000}"/>
    <cellStyle name="SAPBEXinputData 4 2 2 2 2 2 2" xfId="19181" xr:uid="{00000000-0005-0000-0000-00000B480000}"/>
    <cellStyle name="SAPBEXinputData 4 2 2 2 2 2 3" xfId="19182" xr:uid="{00000000-0005-0000-0000-00000C480000}"/>
    <cellStyle name="SAPBEXinputData 4 2 2 2 2 3" xfId="19183" xr:uid="{00000000-0005-0000-0000-00000D480000}"/>
    <cellStyle name="SAPBEXinputData 4 2 2 2 2 4" xfId="19184" xr:uid="{00000000-0005-0000-0000-00000E480000}"/>
    <cellStyle name="SAPBEXinputData 4 2 2 2 2 4 2" xfId="27401" xr:uid="{AA3AD6B9-70D7-4140-B915-622673FACF15}"/>
    <cellStyle name="SAPBEXinputData 4 2 2 2 2 4 2 2" xfId="42361" xr:uid="{ABF671BD-D31F-45BB-88FC-C16AA8696D58}"/>
    <cellStyle name="SAPBEXinputData 4 2 2 2 2 4 3" xfId="34935" xr:uid="{ED802C62-F698-46E5-8410-A4C08FEBE73D}"/>
    <cellStyle name="SAPBEXinputData 4 2 2 2 2 5" xfId="19185" xr:uid="{00000000-0005-0000-0000-00000F480000}"/>
    <cellStyle name="SAPBEXinputData 4 2 2 2 2 5 2" xfId="27402" xr:uid="{91CF5218-F134-4709-8633-FD3A2BE32DF2}"/>
    <cellStyle name="SAPBEXinputData 4 2 2 2 2 5 2 2" xfId="42362" xr:uid="{BC350CA6-035A-4A4A-A99E-C97AD2B6D87D}"/>
    <cellStyle name="SAPBEXinputData 4 2 2 2 2 5 3" xfId="34936" xr:uid="{68275ACB-72E4-4ACD-9069-D9260DEAE7E9}"/>
    <cellStyle name="SAPBEXinputData 4 2 2 2 2 6" xfId="19186" xr:uid="{00000000-0005-0000-0000-000010480000}"/>
    <cellStyle name="SAPBEXinputData 4 2 2 2 3" xfId="19187" xr:uid="{00000000-0005-0000-0000-000011480000}"/>
    <cellStyle name="SAPBEXinputData 4 2 2 2 3 2" xfId="19188" xr:uid="{00000000-0005-0000-0000-000012480000}"/>
    <cellStyle name="SAPBEXinputData 4 2 2 2 3 2 2" xfId="19189" xr:uid="{00000000-0005-0000-0000-000013480000}"/>
    <cellStyle name="SAPBEXinputData 4 2 2 2 3 2 3" xfId="19190" xr:uid="{00000000-0005-0000-0000-000014480000}"/>
    <cellStyle name="SAPBEXinputData 4 2 2 2 3 3" xfId="19191" xr:uid="{00000000-0005-0000-0000-000015480000}"/>
    <cellStyle name="SAPBEXinputData 4 2 2 2 3 3 2" xfId="19192" xr:uid="{00000000-0005-0000-0000-000016480000}"/>
    <cellStyle name="SAPBEXinputData 4 2 2 2 3 3 3" xfId="27403" xr:uid="{28C98F17-E58A-42E1-8E52-ABF48B8CF475}"/>
    <cellStyle name="SAPBEXinputData 4 2 2 2 3 3 3 2" xfId="42363" xr:uid="{D5552FCE-F26A-41F4-973F-B21E2D364056}"/>
    <cellStyle name="SAPBEXinputData 4 2 2 2 3 3 4" xfId="34937" xr:uid="{B69FDD1E-C4C3-419B-A936-644D02FE10DC}"/>
    <cellStyle name="SAPBEXinputData 4 2 2 2 3 4" xfId="19193" xr:uid="{00000000-0005-0000-0000-000017480000}"/>
    <cellStyle name="SAPBEXinputData 4 2 2 2 4" xfId="19194" xr:uid="{00000000-0005-0000-0000-000018480000}"/>
    <cellStyle name="SAPBEXinputData 4 2 2 2 4 2" xfId="19195" xr:uid="{00000000-0005-0000-0000-000019480000}"/>
    <cellStyle name="SAPBEXinputData 4 2 2 2 4 3" xfId="19196" xr:uid="{00000000-0005-0000-0000-00001A480000}"/>
    <cellStyle name="SAPBEXinputData 4 2 2 2 5" xfId="19197" xr:uid="{00000000-0005-0000-0000-00001B480000}"/>
    <cellStyle name="SAPBEXinputData 4 2 2 2 6" xfId="19198" xr:uid="{00000000-0005-0000-0000-00001C480000}"/>
    <cellStyle name="SAPBEXinputData 4 2 2 2 6 2" xfId="27404" xr:uid="{8EDFE7F0-928D-446B-82EE-1930B5817D95}"/>
    <cellStyle name="SAPBEXinputData 4 2 2 2 6 2 2" xfId="42364" xr:uid="{A16789F9-40B9-43A4-B4E6-9503C3537842}"/>
    <cellStyle name="SAPBEXinputData 4 2 2 2 6 3" xfId="34938" xr:uid="{52E3BC58-E3B2-4B0D-9A2D-F0C8DC1BDF66}"/>
    <cellStyle name="SAPBEXinputData 4 2 2 2 7" xfId="19199" xr:uid="{00000000-0005-0000-0000-00001D480000}"/>
    <cellStyle name="SAPBEXinputData 4 2 2 2 7 2" xfId="27405" xr:uid="{6D69D2EC-FFC2-4D73-A323-D9E8EC23A768}"/>
    <cellStyle name="SAPBEXinputData 4 2 2 2 7 2 2" xfId="42365" xr:uid="{34FBB4F6-4FBB-47E9-B465-42A0B89E1171}"/>
    <cellStyle name="SAPBEXinputData 4 2 2 2 7 3" xfId="34939" xr:uid="{B6CB5DDA-62EC-47AA-8543-F507ECD92617}"/>
    <cellStyle name="SAPBEXinputData 4 2 2 2 8" xfId="19200" xr:uid="{00000000-0005-0000-0000-00001E480000}"/>
    <cellStyle name="SAPBEXinputData 4 2 2 3" xfId="19201" xr:uid="{00000000-0005-0000-0000-00001F480000}"/>
    <cellStyle name="SAPBEXinputData 4 2 2 3 2" xfId="19202" xr:uid="{00000000-0005-0000-0000-000020480000}"/>
    <cellStyle name="SAPBEXinputData 4 2 2 3 2 2" xfId="19203" xr:uid="{00000000-0005-0000-0000-000021480000}"/>
    <cellStyle name="SAPBEXinputData 4 2 2 3 2 3" xfId="19204" xr:uid="{00000000-0005-0000-0000-000022480000}"/>
    <cellStyle name="SAPBEXinputData 4 2 2 3 3" xfId="19205" xr:uid="{00000000-0005-0000-0000-000023480000}"/>
    <cellStyle name="SAPBEXinputData 4 2 2 3 4" xfId="19206" xr:uid="{00000000-0005-0000-0000-000024480000}"/>
    <cellStyle name="SAPBEXinputData 4 2 2 3 4 2" xfId="27406" xr:uid="{461BA89A-7A5E-4442-9C09-6B4A25369BF3}"/>
    <cellStyle name="SAPBEXinputData 4 2 2 3 4 2 2" xfId="42366" xr:uid="{C2F38550-DE02-4019-97F7-C363DB4D141C}"/>
    <cellStyle name="SAPBEXinputData 4 2 2 3 4 3" xfId="34940" xr:uid="{A23693ED-D4EC-488F-AED2-84BE01C399A6}"/>
    <cellStyle name="SAPBEXinputData 4 2 2 3 5" xfId="19207" xr:uid="{00000000-0005-0000-0000-000025480000}"/>
    <cellStyle name="SAPBEXinputData 4 2 2 3 5 2" xfId="27407" xr:uid="{6F962F4C-8F97-4693-81B2-CF11200558A2}"/>
    <cellStyle name="SAPBEXinputData 4 2 2 3 5 2 2" xfId="42367" xr:uid="{E806998C-AB56-4130-A053-28D2EA8CA009}"/>
    <cellStyle name="SAPBEXinputData 4 2 2 3 5 3" xfId="34941" xr:uid="{BAA23244-8CA5-4CEC-AA8E-797653D9FB89}"/>
    <cellStyle name="SAPBEXinputData 4 2 2 3 6" xfId="19208" xr:uid="{00000000-0005-0000-0000-000026480000}"/>
    <cellStyle name="SAPBEXinputData 4 2 2 4" xfId="19209" xr:uid="{00000000-0005-0000-0000-000027480000}"/>
    <cellStyle name="SAPBEXinputData 4 2 2 4 2" xfId="19210" xr:uid="{00000000-0005-0000-0000-000028480000}"/>
    <cellStyle name="SAPBEXinputData 4 2 2 4 2 2" xfId="19211" xr:uid="{00000000-0005-0000-0000-000029480000}"/>
    <cellStyle name="SAPBEXinputData 4 2 2 4 2 3" xfId="19212" xr:uid="{00000000-0005-0000-0000-00002A480000}"/>
    <cellStyle name="SAPBEXinputData 4 2 2 4 3" xfId="19213" xr:uid="{00000000-0005-0000-0000-00002B480000}"/>
    <cellStyle name="SAPBEXinputData 4 2 2 4 3 2" xfId="19214" xr:uid="{00000000-0005-0000-0000-00002C480000}"/>
    <cellStyle name="SAPBEXinputData 4 2 2 4 3 3" xfId="27408" xr:uid="{ABC7615B-D05A-4870-A5C9-A1BA1A61AA3E}"/>
    <cellStyle name="SAPBEXinputData 4 2 2 4 3 3 2" xfId="42368" xr:uid="{78C93606-1799-4055-8F6A-6F8A57C3CAC9}"/>
    <cellStyle name="SAPBEXinputData 4 2 2 4 3 4" xfId="34942" xr:uid="{0A5A3287-C3A6-4C2D-9F03-AC5CCA3C5D2A}"/>
    <cellStyle name="SAPBEXinputData 4 2 2 4 4" xfId="19215" xr:uid="{00000000-0005-0000-0000-00002D480000}"/>
    <cellStyle name="SAPBEXinputData 4 2 2 5" xfId="19216" xr:uid="{00000000-0005-0000-0000-00002E480000}"/>
    <cellStyle name="SAPBEXinputData 4 2 2 5 2" xfId="19217" xr:uid="{00000000-0005-0000-0000-00002F480000}"/>
    <cellStyle name="SAPBEXinputData 4 2 2 5 3" xfId="19218" xr:uid="{00000000-0005-0000-0000-000030480000}"/>
    <cellStyle name="SAPBEXinputData 4 2 2 6" xfId="19219" xr:uid="{00000000-0005-0000-0000-000031480000}"/>
    <cellStyle name="SAPBEXinputData 4 2 2 7" xfId="19220" xr:uid="{00000000-0005-0000-0000-000032480000}"/>
    <cellStyle name="SAPBEXinputData 4 2 2 7 2" xfId="27409" xr:uid="{C4263A86-1446-4513-A981-6CA285DA70C5}"/>
    <cellStyle name="SAPBEXinputData 4 2 2 7 2 2" xfId="42369" xr:uid="{6A3C33A8-ECF3-4E38-885A-06E5541D210D}"/>
    <cellStyle name="SAPBEXinputData 4 2 2 7 3" xfId="34943" xr:uid="{81F53D8A-836F-40A8-A3AF-29101403FEEE}"/>
    <cellStyle name="SAPBEXinputData 4 2 2 8" xfId="19221" xr:uid="{00000000-0005-0000-0000-000033480000}"/>
    <cellStyle name="SAPBEXinputData 4 2 2 8 2" xfId="27410" xr:uid="{D1D7EB12-AB90-4225-B86F-E541C214C10F}"/>
    <cellStyle name="SAPBEXinputData 4 2 2 8 2 2" xfId="42370" xr:uid="{71F08160-B624-4EA8-BD36-8E5A96B707D5}"/>
    <cellStyle name="SAPBEXinputData 4 2 2 8 3" xfId="34944" xr:uid="{48280464-3942-4586-B90D-C24AD68B8B3D}"/>
    <cellStyle name="SAPBEXinputData 4 2 2 9" xfId="19222" xr:uid="{00000000-0005-0000-0000-000034480000}"/>
    <cellStyle name="SAPBEXinputData 4 2 3" xfId="19223" xr:uid="{00000000-0005-0000-0000-000035480000}"/>
    <cellStyle name="SAPBEXinputData 4 2 3 2" xfId="19224" xr:uid="{00000000-0005-0000-0000-000036480000}"/>
    <cellStyle name="SAPBEXinputData 4 2 3 2 2" xfId="19225" xr:uid="{00000000-0005-0000-0000-000037480000}"/>
    <cellStyle name="SAPBEXinputData 4 2 3 2 2 2" xfId="19226" xr:uid="{00000000-0005-0000-0000-000038480000}"/>
    <cellStyle name="SAPBEXinputData 4 2 3 2 2 3" xfId="19227" xr:uid="{00000000-0005-0000-0000-000039480000}"/>
    <cellStyle name="SAPBEXinputData 4 2 3 2 3" xfId="19228" xr:uid="{00000000-0005-0000-0000-00003A480000}"/>
    <cellStyle name="SAPBEXinputData 4 2 3 2 4" xfId="19229" xr:uid="{00000000-0005-0000-0000-00003B480000}"/>
    <cellStyle name="SAPBEXinputData 4 2 3 2 4 2" xfId="27411" xr:uid="{69D377A3-11C0-4363-BDA7-BDAF831BBD35}"/>
    <cellStyle name="SAPBEXinputData 4 2 3 2 4 2 2" xfId="42371" xr:uid="{99903DE3-C73F-4079-AC86-4D883D183DF3}"/>
    <cellStyle name="SAPBEXinputData 4 2 3 2 4 3" xfId="34945" xr:uid="{4C059C3B-41DE-4847-98A3-A84E045D9AB6}"/>
    <cellStyle name="SAPBEXinputData 4 2 3 2 5" xfId="19230" xr:uid="{00000000-0005-0000-0000-00003C480000}"/>
    <cellStyle name="SAPBEXinputData 4 2 3 2 5 2" xfId="27412" xr:uid="{214EB852-DFBA-43DC-8E44-EB1CC7D83BF3}"/>
    <cellStyle name="SAPBEXinputData 4 2 3 2 5 2 2" xfId="42372" xr:uid="{DEBABC7F-904F-4991-BEEA-7F168D44C4D2}"/>
    <cellStyle name="SAPBEXinputData 4 2 3 2 5 3" xfId="34946" xr:uid="{8C0AA026-4F27-4F81-9371-DEE6B9C8EE27}"/>
    <cellStyle name="SAPBEXinputData 4 2 3 2 6" xfId="19231" xr:uid="{00000000-0005-0000-0000-00003D480000}"/>
    <cellStyle name="SAPBEXinputData 4 2 3 3" xfId="19232" xr:uid="{00000000-0005-0000-0000-00003E480000}"/>
    <cellStyle name="SAPBEXinputData 4 2 3 3 2" xfId="19233" xr:uid="{00000000-0005-0000-0000-00003F480000}"/>
    <cellStyle name="SAPBEXinputData 4 2 3 3 2 2" xfId="19234" xr:uid="{00000000-0005-0000-0000-000040480000}"/>
    <cellStyle name="SAPBEXinputData 4 2 3 3 2 3" xfId="19235" xr:uid="{00000000-0005-0000-0000-000041480000}"/>
    <cellStyle name="SAPBEXinputData 4 2 3 3 3" xfId="19236" xr:uid="{00000000-0005-0000-0000-000042480000}"/>
    <cellStyle name="SAPBEXinputData 4 2 3 3 3 2" xfId="19237" xr:uid="{00000000-0005-0000-0000-000043480000}"/>
    <cellStyle name="SAPBEXinputData 4 2 3 3 3 3" xfId="27413" xr:uid="{936067B7-1037-4E82-8779-6B9A72665E70}"/>
    <cellStyle name="SAPBEXinputData 4 2 3 3 3 3 2" xfId="42373" xr:uid="{B3E08EC9-7517-4671-804E-C9A89E217B6E}"/>
    <cellStyle name="SAPBEXinputData 4 2 3 3 3 4" xfId="34947" xr:uid="{0E7E4E40-EAA3-4AC3-B9BA-CBD98B3CFA59}"/>
    <cellStyle name="SAPBEXinputData 4 2 3 3 4" xfId="19238" xr:uid="{00000000-0005-0000-0000-000044480000}"/>
    <cellStyle name="SAPBEXinputData 4 2 3 4" xfId="19239" xr:uid="{00000000-0005-0000-0000-000045480000}"/>
    <cellStyle name="SAPBEXinputData 4 2 3 4 2" xfId="19240" xr:uid="{00000000-0005-0000-0000-000046480000}"/>
    <cellStyle name="SAPBEXinputData 4 2 3 4 3" xfId="19241" xr:uid="{00000000-0005-0000-0000-000047480000}"/>
    <cellStyle name="SAPBEXinputData 4 2 3 5" xfId="19242" xr:uid="{00000000-0005-0000-0000-000048480000}"/>
    <cellStyle name="SAPBEXinputData 4 2 3 6" xfId="19243" xr:uid="{00000000-0005-0000-0000-000049480000}"/>
    <cellStyle name="SAPBEXinputData 4 2 3 6 2" xfId="27414" xr:uid="{E44FFEBE-38C7-4E18-8D33-A46E4AB8550E}"/>
    <cellStyle name="SAPBEXinputData 4 2 3 6 2 2" xfId="42374" xr:uid="{818C299C-1940-4CF2-9057-1DF0153E4B3D}"/>
    <cellStyle name="SAPBEXinputData 4 2 3 6 3" xfId="34948" xr:uid="{2008F39D-DCB9-47DD-A9C4-E93BB430F56F}"/>
    <cellStyle name="SAPBEXinputData 4 2 3 7" xfId="19244" xr:uid="{00000000-0005-0000-0000-00004A480000}"/>
    <cellStyle name="SAPBEXinputData 4 2 3 7 2" xfId="27415" xr:uid="{2CF64D5A-7893-4738-B5FC-8BF8D19D7BE6}"/>
    <cellStyle name="SAPBEXinputData 4 2 3 7 2 2" xfId="42375" xr:uid="{555FA748-49E3-4B05-9421-56ECF5D22034}"/>
    <cellStyle name="SAPBEXinputData 4 2 3 7 3" xfId="34949" xr:uid="{F4097E9B-58C2-4296-8DB0-5C7DFA376A8A}"/>
    <cellStyle name="SAPBEXinputData 4 2 3 8" xfId="19245" xr:uid="{00000000-0005-0000-0000-00004B480000}"/>
    <cellStyle name="SAPBEXinputData 4 2 4" xfId="19246" xr:uid="{00000000-0005-0000-0000-00004C480000}"/>
    <cellStyle name="SAPBEXinputData 4 2 4 2" xfId="19247" xr:uid="{00000000-0005-0000-0000-00004D480000}"/>
    <cellStyle name="SAPBEXinputData 4 2 4 2 2" xfId="19248" xr:uid="{00000000-0005-0000-0000-00004E480000}"/>
    <cellStyle name="SAPBEXinputData 4 2 4 2 3" xfId="19249" xr:uid="{00000000-0005-0000-0000-00004F480000}"/>
    <cellStyle name="SAPBEXinputData 4 2 4 2 3 2" xfId="27416" xr:uid="{6E1F5D74-B7BE-4F89-8399-81BBD3F604AF}"/>
    <cellStyle name="SAPBEXinputData 4 2 4 2 3 2 2" xfId="42376" xr:uid="{5939B7F0-CAC5-45A5-8F7B-D05578DDB2E2}"/>
    <cellStyle name="SAPBEXinputData 4 2 4 2 3 3" xfId="34950" xr:uid="{B353D98D-1833-4E22-ACB6-6078165D5F94}"/>
    <cellStyle name="SAPBEXinputData 4 2 4 2 4" xfId="19250" xr:uid="{00000000-0005-0000-0000-000050480000}"/>
    <cellStyle name="SAPBEXinputData 4 2 4 3" xfId="19251" xr:uid="{00000000-0005-0000-0000-000051480000}"/>
    <cellStyle name="SAPBEXinputData 4 2 4 4" xfId="19252" xr:uid="{00000000-0005-0000-0000-000052480000}"/>
    <cellStyle name="SAPBEXinputData 4 2 4 4 2" xfId="27417" xr:uid="{11C88013-B651-4D62-9622-9B2F59F4E7E0}"/>
    <cellStyle name="SAPBEXinputData 4 2 4 4 2 2" xfId="42377" xr:uid="{20090E93-4CB6-4719-870D-6A4CE5C1BC18}"/>
    <cellStyle name="SAPBEXinputData 4 2 4 4 3" xfId="34951" xr:uid="{FCF4A193-1D2B-4E8A-BFF0-432E7CAF4BDE}"/>
    <cellStyle name="SAPBEXinputData 4 2 4 5" xfId="19253" xr:uid="{00000000-0005-0000-0000-000053480000}"/>
    <cellStyle name="SAPBEXinputData 4 2 4 5 2" xfId="27418" xr:uid="{6EBE24A9-47FF-4244-ACA1-F6581544A5CC}"/>
    <cellStyle name="SAPBEXinputData 4 2 4 5 2 2" xfId="42378" xr:uid="{8722454B-9327-432F-8D1A-5125A4FDB96C}"/>
    <cellStyle name="SAPBEXinputData 4 2 4 5 3" xfId="34952" xr:uid="{9D1B26D3-8877-40C2-81B2-CAB3827FF4A9}"/>
    <cellStyle name="SAPBEXinputData 4 2 4 6" xfId="19254" xr:uid="{00000000-0005-0000-0000-000054480000}"/>
    <cellStyle name="SAPBEXinputData 4 2 5" xfId="19255" xr:uid="{00000000-0005-0000-0000-000055480000}"/>
    <cellStyle name="SAPBEXinputData 4 2 5 2" xfId="19256" xr:uid="{00000000-0005-0000-0000-000056480000}"/>
    <cellStyle name="SAPBEXinputData 4 2 5 2 2" xfId="19257" xr:uid="{00000000-0005-0000-0000-000057480000}"/>
    <cellStyle name="SAPBEXinputData 4 2 5 2 3" xfId="19258" xr:uid="{00000000-0005-0000-0000-000058480000}"/>
    <cellStyle name="SAPBEXinputData 4 2 5 3" xfId="19259" xr:uid="{00000000-0005-0000-0000-000059480000}"/>
    <cellStyle name="SAPBEXinputData 4 2 5 4" xfId="19260" xr:uid="{00000000-0005-0000-0000-00005A480000}"/>
    <cellStyle name="SAPBEXinputData 4 2 5 4 2" xfId="27419" xr:uid="{3D7D9EF6-190B-4C57-8928-76FB2096D629}"/>
    <cellStyle name="SAPBEXinputData 4 2 5 4 2 2" xfId="42379" xr:uid="{62EB137D-C2D7-4C63-9288-03E358C9B1ED}"/>
    <cellStyle name="SAPBEXinputData 4 2 5 4 3" xfId="34953" xr:uid="{EC69DE83-375A-4D1D-A6D1-1D2EF1126A77}"/>
    <cellStyle name="SAPBEXinputData 4 2 5 5" xfId="19261" xr:uid="{00000000-0005-0000-0000-00005B480000}"/>
    <cellStyle name="SAPBEXinputData 4 2 5 5 2" xfId="27420" xr:uid="{F861F330-BB05-48B2-B015-A3020CCD20F6}"/>
    <cellStyle name="SAPBEXinputData 4 2 5 5 2 2" xfId="42380" xr:uid="{105BD56E-210D-4D42-941D-5725E9649C21}"/>
    <cellStyle name="SAPBEXinputData 4 2 5 5 3" xfId="34954" xr:uid="{C5C0EE83-416F-4952-AD6C-BB1DC4D6161F}"/>
    <cellStyle name="SAPBEXinputData 4 2 5 6" xfId="19262" xr:uid="{00000000-0005-0000-0000-00005C480000}"/>
    <cellStyle name="SAPBEXinputData 4 2 6" xfId="19263" xr:uid="{00000000-0005-0000-0000-00005D480000}"/>
    <cellStyle name="SAPBEXinputData 4 2 6 2" xfId="19264" xr:uid="{00000000-0005-0000-0000-00005E480000}"/>
    <cellStyle name="SAPBEXinputData 4 2 6 3" xfId="19265" xr:uid="{00000000-0005-0000-0000-00005F480000}"/>
    <cellStyle name="SAPBEXinputData 4 2 7" xfId="19266" xr:uid="{00000000-0005-0000-0000-000060480000}"/>
    <cellStyle name="SAPBEXinputData 4 2 8" xfId="19267" xr:uid="{00000000-0005-0000-0000-000061480000}"/>
    <cellStyle name="SAPBEXinputData 4 2 8 2" xfId="27421" xr:uid="{031DFA19-296D-4DE2-9F9F-A687F9C79530}"/>
    <cellStyle name="SAPBEXinputData 4 2 8 2 2" xfId="42381" xr:uid="{818BB34B-DCCD-4EDC-9C93-C3447FE0A94C}"/>
    <cellStyle name="SAPBEXinputData 4 2 8 3" xfId="34955" xr:uid="{4974DCCF-3E41-434D-AF18-20E7996AE380}"/>
    <cellStyle name="SAPBEXinputData 4 2 9" xfId="19268" xr:uid="{00000000-0005-0000-0000-000062480000}"/>
    <cellStyle name="SAPBEXinputData 4 2 9 2" xfId="27422" xr:uid="{B13F3614-13B9-4E67-80CF-00DEFB788AC2}"/>
    <cellStyle name="SAPBEXinputData 4 2 9 2 2" xfId="42382" xr:uid="{0F2C7173-EC21-4AF5-B876-6E600A0E3365}"/>
    <cellStyle name="SAPBEXinputData 4 2 9 3" xfId="34956" xr:uid="{2C93E2F1-7D0B-4A0D-843A-87BA179CBECB}"/>
    <cellStyle name="SAPBEXinputData 4 3" xfId="19269" xr:uid="{00000000-0005-0000-0000-000063480000}"/>
    <cellStyle name="SAPBEXinputData 4 3 2" xfId="19270" xr:uid="{00000000-0005-0000-0000-000064480000}"/>
    <cellStyle name="SAPBEXinputData 4 3 2 2" xfId="19271" xr:uid="{00000000-0005-0000-0000-000065480000}"/>
    <cellStyle name="SAPBEXinputData 4 3 2 2 2" xfId="19272" xr:uid="{00000000-0005-0000-0000-000066480000}"/>
    <cellStyle name="SAPBEXinputData 4 3 2 2 2 2" xfId="19273" xr:uid="{00000000-0005-0000-0000-000067480000}"/>
    <cellStyle name="SAPBEXinputData 4 3 2 2 2 3" xfId="19274" xr:uid="{00000000-0005-0000-0000-000068480000}"/>
    <cellStyle name="SAPBEXinputData 4 3 2 2 3" xfId="19275" xr:uid="{00000000-0005-0000-0000-000069480000}"/>
    <cellStyle name="SAPBEXinputData 4 3 2 2 4" xfId="19276" xr:uid="{00000000-0005-0000-0000-00006A480000}"/>
    <cellStyle name="SAPBEXinputData 4 3 2 2 4 2" xfId="27423" xr:uid="{22E6CA6C-7F68-4404-BFB8-15E196BAACA3}"/>
    <cellStyle name="SAPBEXinputData 4 3 2 2 4 2 2" xfId="42383" xr:uid="{50CC9BE1-090C-4FB5-8FA5-727165D15330}"/>
    <cellStyle name="SAPBEXinputData 4 3 2 2 4 3" xfId="34957" xr:uid="{E09159CE-520F-4905-96BF-5E73323DE930}"/>
    <cellStyle name="SAPBEXinputData 4 3 2 2 5" xfId="19277" xr:uid="{00000000-0005-0000-0000-00006B480000}"/>
    <cellStyle name="SAPBEXinputData 4 3 2 2 5 2" xfId="27424" xr:uid="{F0294BD3-6F96-4331-B7E6-8F61B170ED9A}"/>
    <cellStyle name="SAPBEXinputData 4 3 2 2 5 2 2" xfId="42384" xr:uid="{7A24974B-8F1C-45B5-BB03-34F390235C18}"/>
    <cellStyle name="SAPBEXinputData 4 3 2 2 5 3" xfId="34958" xr:uid="{BEBA3E71-38E9-4BC7-83E9-7373C5B29F8C}"/>
    <cellStyle name="SAPBEXinputData 4 3 2 2 6" xfId="19278" xr:uid="{00000000-0005-0000-0000-00006C480000}"/>
    <cellStyle name="SAPBEXinputData 4 3 2 3" xfId="19279" xr:uid="{00000000-0005-0000-0000-00006D480000}"/>
    <cellStyle name="SAPBEXinputData 4 3 2 3 2" xfId="19280" xr:uid="{00000000-0005-0000-0000-00006E480000}"/>
    <cellStyle name="SAPBEXinputData 4 3 2 3 2 2" xfId="19281" xr:uid="{00000000-0005-0000-0000-00006F480000}"/>
    <cellStyle name="SAPBEXinputData 4 3 2 3 2 3" xfId="19282" xr:uid="{00000000-0005-0000-0000-000070480000}"/>
    <cellStyle name="SAPBEXinputData 4 3 2 3 3" xfId="19283" xr:uid="{00000000-0005-0000-0000-000071480000}"/>
    <cellStyle name="SAPBEXinputData 4 3 2 3 3 2" xfId="19284" xr:uid="{00000000-0005-0000-0000-000072480000}"/>
    <cellStyle name="SAPBEXinputData 4 3 2 3 3 3" xfId="27425" xr:uid="{B7C47E30-EB8E-4232-AB66-F3D8B06BB075}"/>
    <cellStyle name="SAPBEXinputData 4 3 2 3 3 3 2" xfId="42385" xr:uid="{C67AEE36-7FC3-4961-80A1-3DFFA7544551}"/>
    <cellStyle name="SAPBEXinputData 4 3 2 3 3 4" xfId="34959" xr:uid="{40D69719-DE31-4BB1-A25A-0AD503A4F84E}"/>
    <cellStyle name="SAPBEXinputData 4 3 2 3 4" xfId="19285" xr:uid="{00000000-0005-0000-0000-000073480000}"/>
    <cellStyle name="SAPBEXinputData 4 3 2 4" xfId="19286" xr:uid="{00000000-0005-0000-0000-000074480000}"/>
    <cellStyle name="SAPBEXinputData 4 3 2 4 2" xfId="19287" xr:uid="{00000000-0005-0000-0000-000075480000}"/>
    <cellStyle name="SAPBEXinputData 4 3 2 4 3" xfId="19288" xr:uid="{00000000-0005-0000-0000-000076480000}"/>
    <cellStyle name="SAPBEXinputData 4 3 2 5" xfId="19289" xr:uid="{00000000-0005-0000-0000-000077480000}"/>
    <cellStyle name="SAPBEXinputData 4 3 2 6" xfId="19290" xr:uid="{00000000-0005-0000-0000-000078480000}"/>
    <cellStyle name="SAPBEXinputData 4 3 2 6 2" xfId="27426" xr:uid="{F00C515A-55C5-4773-B3FA-7C529BEA856A}"/>
    <cellStyle name="SAPBEXinputData 4 3 2 6 2 2" xfId="42386" xr:uid="{892B6D87-BED2-43D7-84BF-239D1D99F289}"/>
    <cellStyle name="SAPBEXinputData 4 3 2 6 3" xfId="34960" xr:uid="{11B407DA-A1F7-4A40-88C7-EEA962A731D2}"/>
    <cellStyle name="SAPBEXinputData 4 3 2 7" xfId="19291" xr:uid="{00000000-0005-0000-0000-000079480000}"/>
    <cellStyle name="SAPBEXinputData 4 3 2 7 2" xfId="27427" xr:uid="{9A2DEE4D-C125-4759-ABD6-060F75461719}"/>
    <cellStyle name="SAPBEXinputData 4 3 2 7 2 2" xfId="42387" xr:uid="{D8D486C3-B078-4088-8393-BC6CDFBA0697}"/>
    <cellStyle name="SAPBEXinputData 4 3 2 7 3" xfId="34961" xr:uid="{51E207FB-73E3-472B-B48E-267EB67EC37F}"/>
    <cellStyle name="SAPBEXinputData 4 3 2 8" xfId="19292" xr:uid="{00000000-0005-0000-0000-00007A480000}"/>
    <cellStyle name="SAPBEXinputData 4 3 3" xfId="19293" xr:uid="{00000000-0005-0000-0000-00007B480000}"/>
    <cellStyle name="SAPBEXinputData 4 3 3 2" xfId="19294" xr:uid="{00000000-0005-0000-0000-00007C480000}"/>
    <cellStyle name="SAPBEXinputData 4 3 3 2 2" xfId="19295" xr:uid="{00000000-0005-0000-0000-00007D480000}"/>
    <cellStyle name="SAPBEXinputData 4 3 3 2 3" xfId="19296" xr:uid="{00000000-0005-0000-0000-00007E480000}"/>
    <cellStyle name="SAPBEXinputData 4 3 3 3" xfId="19297" xr:uid="{00000000-0005-0000-0000-00007F480000}"/>
    <cellStyle name="SAPBEXinputData 4 3 3 4" xfId="19298" xr:uid="{00000000-0005-0000-0000-000080480000}"/>
    <cellStyle name="SAPBEXinputData 4 3 3 4 2" xfId="27428" xr:uid="{98404937-08A0-4F49-A1BD-30B0CD5D32EE}"/>
    <cellStyle name="SAPBEXinputData 4 3 3 4 2 2" xfId="42388" xr:uid="{4A702E91-1622-42E0-99D4-FC96DD1B9DE5}"/>
    <cellStyle name="SAPBEXinputData 4 3 3 4 3" xfId="34962" xr:uid="{83A73365-0F55-45B6-889C-746EA3940FB3}"/>
    <cellStyle name="SAPBEXinputData 4 3 3 5" xfId="19299" xr:uid="{00000000-0005-0000-0000-000081480000}"/>
    <cellStyle name="SAPBEXinputData 4 3 3 5 2" xfId="27429" xr:uid="{DC859708-96CF-45AD-865D-72D3C58FC259}"/>
    <cellStyle name="SAPBEXinputData 4 3 3 5 2 2" xfId="42389" xr:uid="{ECF52EA6-C4A3-452E-8D4F-87B6B85D6583}"/>
    <cellStyle name="SAPBEXinputData 4 3 3 5 3" xfId="34963" xr:uid="{ED1F166B-50D1-4ACB-8399-310DEFC47B7A}"/>
    <cellStyle name="SAPBEXinputData 4 3 3 6" xfId="19300" xr:uid="{00000000-0005-0000-0000-000082480000}"/>
    <cellStyle name="SAPBEXinputData 4 3 4" xfId="19301" xr:uid="{00000000-0005-0000-0000-000083480000}"/>
    <cellStyle name="SAPBEXinputData 4 3 4 2" xfId="19302" xr:uid="{00000000-0005-0000-0000-000084480000}"/>
    <cellStyle name="SAPBEXinputData 4 3 4 2 2" xfId="19303" xr:uid="{00000000-0005-0000-0000-000085480000}"/>
    <cellStyle name="SAPBEXinputData 4 3 4 2 3" xfId="19304" xr:uid="{00000000-0005-0000-0000-000086480000}"/>
    <cellStyle name="SAPBEXinputData 4 3 4 3" xfId="19305" xr:uid="{00000000-0005-0000-0000-000087480000}"/>
    <cellStyle name="SAPBEXinputData 4 3 4 3 2" xfId="19306" xr:uid="{00000000-0005-0000-0000-000088480000}"/>
    <cellStyle name="SAPBEXinputData 4 3 4 3 3" xfId="27430" xr:uid="{0FD407F4-C2AC-46C6-9CEC-D8A5AA986077}"/>
    <cellStyle name="SAPBEXinputData 4 3 4 3 3 2" xfId="42390" xr:uid="{F82DBCF0-168D-4712-A744-1B1EED7E1245}"/>
    <cellStyle name="SAPBEXinputData 4 3 4 3 4" xfId="34964" xr:uid="{91495559-3C94-43D3-A719-B1E5DBBB56A5}"/>
    <cellStyle name="SAPBEXinputData 4 3 4 4" xfId="19307" xr:uid="{00000000-0005-0000-0000-000089480000}"/>
    <cellStyle name="SAPBEXinputData 4 3 5" xfId="19308" xr:uid="{00000000-0005-0000-0000-00008A480000}"/>
    <cellStyle name="SAPBEXinputData 4 3 5 2" xfId="19309" xr:uid="{00000000-0005-0000-0000-00008B480000}"/>
    <cellStyle name="SAPBEXinputData 4 3 5 3" xfId="19310" xr:uid="{00000000-0005-0000-0000-00008C480000}"/>
    <cellStyle name="SAPBEXinputData 4 3 6" xfId="19311" xr:uid="{00000000-0005-0000-0000-00008D480000}"/>
    <cellStyle name="SAPBEXinputData 4 3 7" xfId="19312" xr:uid="{00000000-0005-0000-0000-00008E480000}"/>
    <cellStyle name="SAPBEXinputData 4 3 7 2" xfId="27431" xr:uid="{78DA83C1-1C95-4E8A-BA26-367A2A1B3F47}"/>
    <cellStyle name="SAPBEXinputData 4 3 7 2 2" xfId="42391" xr:uid="{D357CAC5-B680-462A-99BD-62E6AB470965}"/>
    <cellStyle name="SAPBEXinputData 4 3 7 3" xfId="34965" xr:uid="{108AFA0B-3DE9-4DCF-8312-0AA39B45BC00}"/>
    <cellStyle name="SAPBEXinputData 4 3 8" xfId="19313" xr:uid="{00000000-0005-0000-0000-00008F480000}"/>
    <cellStyle name="SAPBEXinputData 4 3 8 2" xfId="27432" xr:uid="{58FD012D-175D-4FAB-A96C-BAA3D1B8B956}"/>
    <cellStyle name="SAPBEXinputData 4 3 8 2 2" xfId="42392" xr:uid="{3DD21215-529F-4AB6-AE04-8B2A69E48E11}"/>
    <cellStyle name="SAPBEXinputData 4 3 8 3" xfId="34966" xr:uid="{4A4B0312-8AC5-4BC0-B51D-FF66B232F4A7}"/>
    <cellStyle name="SAPBEXinputData 4 3 9" xfId="19314" xr:uid="{00000000-0005-0000-0000-000090480000}"/>
    <cellStyle name="SAPBEXinputData 4 4" xfId="19315" xr:uid="{00000000-0005-0000-0000-000091480000}"/>
    <cellStyle name="SAPBEXinputData 4 4 2" xfId="19316" xr:uid="{00000000-0005-0000-0000-000092480000}"/>
    <cellStyle name="SAPBEXinputData 4 4 2 2" xfId="19317" xr:uid="{00000000-0005-0000-0000-000093480000}"/>
    <cellStyle name="SAPBEXinputData 4 4 2 2 2" xfId="19318" xr:uid="{00000000-0005-0000-0000-000094480000}"/>
    <cellStyle name="SAPBEXinputData 4 4 2 2 3" xfId="19319" xr:uid="{00000000-0005-0000-0000-000095480000}"/>
    <cellStyle name="SAPBEXinputData 4 4 2 2 3 2" xfId="27433" xr:uid="{2682D484-3B38-4CD9-AD5D-C2B70165B5A5}"/>
    <cellStyle name="SAPBEXinputData 4 4 2 2 3 2 2" xfId="42393" xr:uid="{DA6E72CB-E019-4830-B235-53F0D3D77298}"/>
    <cellStyle name="SAPBEXinputData 4 4 2 2 3 3" xfId="34967" xr:uid="{A1A968A6-1D3A-42C6-81DF-E498D3843807}"/>
    <cellStyle name="SAPBEXinputData 4 4 2 2 4" xfId="19320" xr:uid="{00000000-0005-0000-0000-000096480000}"/>
    <cellStyle name="SAPBEXinputData 4 4 2 3" xfId="19321" xr:uid="{00000000-0005-0000-0000-000097480000}"/>
    <cellStyle name="SAPBEXinputData 4 4 2 4" xfId="19322" xr:uid="{00000000-0005-0000-0000-000098480000}"/>
    <cellStyle name="SAPBEXinputData 4 4 2 4 2" xfId="27434" xr:uid="{0B923B70-B0D7-4C15-8AD3-D7449A41E788}"/>
    <cellStyle name="SAPBEXinputData 4 4 2 4 2 2" xfId="42394" xr:uid="{4EDE97C9-3BD4-4757-8C2A-40F716210591}"/>
    <cellStyle name="SAPBEXinputData 4 4 2 4 3" xfId="34968" xr:uid="{D0F5319B-14C9-4673-9E61-F9C423CBD0E4}"/>
    <cellStyle name="SAPBEXinputData 4 4 2 5" xfId="19323" xr:uid="{00000000-0005-0000-0000-000099480000}"/>
    <cellStyle name="SAPBEXinputData 4 4 2 5 2" xfId="27435" xr:uid="{41F45597-DEA2-429B-AE93-894A2844FAB0}"/>
    <cellStyle name="SAPBEXinputData 4 4 2 5 2 2" xfId="42395" xr:uid="{C7477881-0CE5-4440-AF5B-F77DEBFE72A6}"/>
    <cellStyle name="SAPBEXinputData 4 4 2 5 3" xfId="34969" xr:uid="{1A2B011F-0AEF-4370-AE06-BECF980E8CBA}"/>
    <cellStyle name="SAPBEXinputData 4 4 2 6" xfId="19324" xr:uid="{00000000-0005-0000-0000-00009A480000}"/>
    <cellStyle name="SAPBEXinputData 4 4 3" xfId="19325" xr:uid="{00000000-0005-0000-0000-00009B480000}"/>
    <cellStyle name="SAPBEXinputData 4 4 3 2" xfId="19326" xr:uid="{00000000-0005-0000-0000-00009C480000}"/>
    <cellStyle name="SAPBEXinputData 4 4 3 2 2" xfId="19327" xr:uid="{00000000-0005-0000-0000-00009D480000}"/>
    <cellStyle name="SAPBEXinputData 4 4 3 2 3" xfId="19328" xr:uid="{00000000-0005-0000-0000-00009E480000}"/>
    <cellStyle name="SAPBEXinputData 4 4 3 3" xfId="19329" xr:uid="{00000000-0005-0000-0000-00009F480000}"/>
    <cellStyle name="SAPBEXinputData 4 4 3 4" xfId="19330" xr:uid="{00000000-0005-0000-0000-0000A0480000}"/>
    <cellStyle name="SAPBEXinputData 4 4 3 4 2" xfId="27436" xr:uid="{FC900F2E-36E1-4063-97C4-BA692DA78587}"/>
    <cellStyle name="SAPBEXinputData 4 4 3 4 2 2" xfId="42396" xr:uid="{C2F4BE2D-A194-4F85-9C21-FA908068E10F}"/>
    <cellStyle name="SAPBEXinputData 4 4 3 4 3" xfId="34970" xr:uid="{D9FA585D-1E3E-41B6-839F-5A20F4D9EC0B}"/>
    <cellStyle name="SAPBEXinputData 4 4 3 5" xfId="19331" xr:uid="{00000000-0005-0000-0000-0000A1480000}"/>
    <cellStyle name="SAPBEXinputData 4 4 3 5 2" xfId="27437" xr:uid="{0A422DFE-5E2C-4867-822E-DBDD40A222BF}"/>
    <cellStyle name="SAPBEXinputData 4 4 3 5 2 2" xfId="42397" xr:uid="{757B6CD4-E01A-4692-A398-D0BBDD6741A2}"/>
    <cellStyle name="SAPBEXinputData 4 4 3 5 3" xfId="34971" xr:uid="{8DE558ED-EC9F-4762-978F-03967782F60A}"/>
    <cellStyle name="SAPBEXinputData 4 4 3 6" xfId="19332" xr:uid="{00000000-0005-0000-0000-0000A2480000}"/>
    <cellStyle name="SAPBEXinputData 4 4 4" xfId="19333" xr:uid="{00000000-0005-0000-0000-0000A3480000}"/>
    <cellStyle name="SAPBEXinputData 4 4 4 2" xfId="19334" xr:uid="{00000000-0005-0000-0000-0000A4480000}"/>
    <cellStyle name="SAPBEXinputData 4 4 4 3" xfId="19335" xr:uid="{00000000-0005-0000-0000-0000A5480000}"/>
    <cellStyle name="SAPBEXinputData 4 4 5" xfId="19336" xr:uid="{00000000-0005-0000-0000-0000A6480000}"/>
    <cellStyle name="SAPBEXinputData 4 4 6" xfId="19337" xr:uid="{00000000-0005-0000-0000-0000A7480000}"/>
    <cellStyle name="SAPBEXinputData 4 4 6 2" xfId="27438" xr:uid="{8C3CF69B-E9E2-40E1-A986-767031A89CDB}"/>
    <cellStyle name="SAPBEXinputData 4 4 6 2 2" xfId="42398" xr:uid="{D6B5B9C3-024E-4173-BF23-07C4A3367083}"/>
    <cellStyle name="SAPBEXinputData 4 4 6 3" xfId="34972" xr:uid="{CC9D80F1-11E0-4A5C-BC26-A422AABE6735}"/>
    <cellStyle name="SAPBEXinputData 4 4 7" xfId="19338" xr:uid="{00000000-0005-0000-0000-0000A8480000}"/>
    <cellStyle name="SAPBEXinputData 4 4 7 2" xfId="27439" xr:uid="{DC24B320-3C6B-4A4B-811E-DAFE05457936}"/>
    <cellStyle name="SAPBEXinputData 4 4 7 2 2" xfId="42399" xr:uid="{29854FAC-80D7-4FC2-B46E-E92415534BF0}"/>
    <cellStyle name="SAPBEXinputData 4 4 7 3" xfId="34973" xr:uid="{85C810F3-BFEA-4A7E-820B-1011BAC556CE}"/>
    <cellStyle name="SAPBEXinputData 4 4 8" xfId="19339" xr:uid="{00000000-0005-0000-0000-0000A9480000}"/>
    <cellStyle name="SAPBEXinputData 4 5" xfId="19340" xr:uid="{00000000-0005-0000-0000-0000AA480000}"/>
    <cellStyle name="SAPBEXinputData 4 5 2" xfId="19341" xr:uid="{00000000-0005-0000-0000-0000AB480000}"/>
    <cellStyle name="SAPBEXinputData 4 5 2 2" xfId="19342" xr:uid="{00000000-0005-0000-0000-0000AC480000}"/>
    <cellStyle name="SAPBEXinputData 4 5 2 3" xfId="19343" xr:uid="{00000000-0005-0000-0000-0000AD480000}"/>
    <cellStyle name="SAPBEXinputData 4 5 2 3 2" xfId="27440" xr:uid="{AB0A2022-8F10-45EA-A357-1E17EFE01B4A}"/>
    <cellStyle name="SAPBEXinputData 4 5 2 3 2 2" xfId="42400" xr:uid="{49B7DA0A-A215-46C6-8D0A-DCD1F9C3C696}"/>
    <cellStyle name="SAPBEXinputData 4 5 2 3 3" xfId="34974" xr:uid="{2A2716C4-65A1-4195-A61E-336663BE2D58}"/>
    <cellStyle name="SAPBEXinputData 4 5 2 4" xfId="19344" xr:uid="{00000000-0005-0000-0000-0000AE480000}"/>
    <cellStyle name="SAPBEXinputData 4 5 3" xfId="19345" xr:uid="{00000000-0005-0000-0000-0000AF480000}"/>
    <cellStyle name="SAPBEXinputData 4 5 4" xfId="19346" xr:uid="{00000000-0005-0000-0000-0000B0480000}"/>
    <cellStyle name="SAPBEXinputData 4 5 4 2" xfId="27441" xr:uid="{B85F282A-E897-4B7B-A9F1-27FD660E4923}"/>
    <cellStyle name="SAPBEXinputData 4 5 4 2 2" xfId="42401" xr:uid="{31B5826D-3966-4CFC-B5EC-C76C9EA8577F}"/>
    <cellStyle name="SAPBEXinputData 4 5 4 3" xfId="34975" xr:uid="{593D81BD-28C0-4C96-803B-2FC4BDA2F280}"/>
    <cellStyle name="SAPBEXinputData 4 5 5" xfId="19347" xr:uid="{00000000-0005-0000-0000-0000B1480000}"/>
    <cellStyle name="SAPBEXinputData 4 5 5 2" xfId="27442" xr:uid="{DB3610E9-8DCC-4D8A-8119-D212F6FB505D}"/>
    <cellStyle name="SAPBEXinputData 4 5 5 2 2" xfId="42402" xr:uid="{D2928964-0E72-4471-B299-5F5E316011ED}"/>
    <cellStyle name="SAPBEXinputData 4 5 5 3" xfId="34976" xr:uid="{7CD94979-BF9B-4B74-8A31-E0CEFF36EE9D}"/>
    <cellStyle name="SAPBEXinputData 4 5 6" xfId="19348" xr:uid="{00000000-0005-0000-0000-0000B2480000}"/>
    <cellStyle name="SAPBEXinputData 4 6" xfId="19349" xr:uid="{00000000-0005-0000-0000-0000B3480000}"/>
    <cellStyle name="SAPBEXinputData 4 6 2" xfId="19350" xr:uid="{00000000-0005-0000-0000-0000B4480000}"/>
    <cellStyle name="SAPBEXinputData 4 6 2 2" xfId="19351" xr:uid="{00000000-0005-0000-0000-0000B5480000}"/>
    <cellStyle name="SAPBEXinputData 4 6 2 3" xfId="19352" xr:uid="{00000000-0005-0000-0000-0000B6480000}"/>
    <cellStyle name="SAPBEXinputData 4 6 3" xfId="19353" xr:uid="{00000000-0005-0000-0000-0000B7480000}"/>
    <cellStyle name="SAPBEXinputData 4 6 4" xfId="19354" xr:uid="{00000000-0005-0000-0000-0000B8480000}"/>
    <cellStyle name="SAPBEXinputData 4 6 4 2" xfId="27443" xr:uid="{15AE88CB-14E8-4DB7-8E28-32891D40AB28}"/>
    <cellStyle name="SAPBEXinputData 4 6 4 2 2" xfId="42403" xr:uid="{B5AE8FA8-458B-48CD-834A-F2BA344626C4}"/>
    <cellStyle name="SAPBEXinputData 4 6 4 3" xfId="34977" xr:uid="{7FEBF7A1-4C23-491E-8CF0-7146A776A430}"/>
    <cellStyle name="SAPBEXinputData 4 6 5" xfId="19355" xr:uid="{00000000-0005-0000-0000-0000B9480000}"/>
    <cellStyle name="SAPBEXinputData 4 6 5 2" xfId="27444" xr:uid="{FCC66862-A2BD-4F23-8530-046A00887A3F}"/>
    <cellStyle name="SAPBEXinputData 4 6 5 2 2" xfId="42404" xr:uid="{42469F78-BAC9-4B6B-BFAE-65C32A1C62C3}"/>
    <cellStyle name="SAPBEXinputData 4 6 5 3" xfId="34978" xr:uid="{6929F1A9-9802-4DCA-B4E7-020CB9E7A862}"/>
    <cellStyle name="SAPBEXinputData 4 6 6" xfId="19356" xr:uid="{00000000-0005-0000-0000-0000BA480000}"/>
    <cellStyle name="SAPBEXinputData 4 7" xfId="19357" xr:uid="{00000000-0005-0000-0000-0000BB480000}"/>
    <cellStyle name="SAPBEXinputData 4 7 2" xfId="19358" xr:uid="{00000000-0005-0000-0000-0000BC480000}"/>
    <cellStyle name="SAPBEXinputData 4 7 3" xfId="19359" xr:uid="{00000000-0005-0000-0000-0000BD480000}"/>
    <cellStyle name="SAPBEXinputData 4 8" xfId="19360" xr:uid="{00000000-0005-0000-0000-0000BE480000}"/>
    <cellStyle name="SAPBEXinputData 4 9" xfId="19361" xr:uid="{00000000-0005-0000-0000-0000BF480000}"/>
    <cellStyle name="SAPBEXinputData 4 9 2" xfId="27445" xr:uid="{B3DA8084-376E-4F2B-80A0-C1779CB0FBFA}"/>
    <cellStyle name="SAPBEXinputData 4 9 2 2" xfId="42405" xr:uid="{43FC77FA-5BB6-4166-BE61-8B6E0543DF4D}"/>
    <cellStyle name="SAPBEXinputData 4 9 3" xfId="34979" xr:uid="{7070659F-76F6-472C-A42B-340D0E3E0989}"/>
    <cellStyle name="SAPBEXinputData 5" xfId="19362" xr:uid="{00000000-0005-0000-0000-0000C0480000}"/>
    <cellStyle name="SAPBEXinputData 5 10" xfId="19363" xr:uid="{00000000-0005-0000-0000-0000C1480000}"/>
    <cellStyle name="SAPBEXinputData 5 2" xfId="19364" xr:uid="{00000000-0005-0000-0000-0000C2480000}"/>
    <cellStyle name="SAPBEXinputData 5 2 2" xfId="19365" xr:uid="{00000000-0005-0000-0000-0000C3480000}"/>
    <cellStyle name="SAPBEXinputData 5 2 2 2" xfId="19366" xr:uid="{00000000-0005-0000-0000-0000C4480000}"/>
    <cellStyle name="SAPBEXinputData 5 2 2 2 2" xfId="19367" xr:uid="{00000000-0005-0000-0000-0000C5480000}"/>
    <cellStyle name="SAPBEXinputData 5 2 2 2 2 2" xfId="19368" xr:uid="{00000000-0005-0000-0000-0000C6480000}"/>
    <cellStyle name="SAPBEXinputData 5 2 2 2 2 3" xfId="19369" xr:uid="{00000000-0005-0000-0000-0000C7480000}"/>
    <cellStyle name="SAPBEXinputData 5 2 2 2 3" xfId="19370" xr:uid="{00000000-0005-0000-0000-0000C8480000}"/>
    <cellStyle name="SAPBEXinputData 5 2 2 2 4" xfId="19371" xr:uid="{00000000-0005-0000-0000-0000C9480000}"/>
    <cellStyle name="SAPBEXinputData 5 2 2 2 4 2" xfId="27446" xr:uid="{5FA10AD7-E938-4BE8-A460-ABECA583A6D0}"/>
    <cellStyle name="SAPBEXinputData 5 2 2 2 4 2 2" xfId="42406" xr:uid="{CB363741-DD99-4EC2-94C3-55C7BCFF7582}"/>
    <cellStyle name="SAPBEXinputData 5 2 2 2 4 3" xfId="34980" xr:uid="{63E6588E-9242-406E-A6EE-761D9DA8845F}"/>
    <cellStyle name="SAPBEXinputData 5 2 2 2 5" xfId="19372" xr:uid="{00000000-0005-0000-0000-0000CA480000}"/>
    <cellStyle name="SAPBEXinputData 5 2 2 2 5 2" xfId="27447" xr:uid="{4905A78A-5791-46A9-B263-7B00D82ADB61}"/>
    <cellStyle name="SAPBEXinputData 5 2 2 2 5 2 2" xfId="42407" xr:uid="{DF410918-8544-4E96-AF08-2D7F099FC581}"/>
    <cellStyle name="SAPBEXinputData 5 2 2 2 5 3" xfId="34981" xr:uid="{7E37A4AE-A726-4EEB-B544-F4CB45FAA019}"/>
    <cellStyle name="SAPBEXinputData 5 2 2 2 6" xfId="19373" xr:uid="{00000000-0005-0000-0000-0000CB480000}"/>
    <cellStyle name="SAPBEXinputData 5 2 2 3" xfId="19374" xr:uid="{00000000-0005-0000-0000-0000CC480000}"/>
    <cellStyle name="SAPBEXinputData 5 2 2 3 2" xfId="19375" xr:uid="{00000000-0005-0000-0000-0000CD480000}"/>
    <cellStyle name="SAPBEXinputData 5 2 2 3 2 2" xfId="19376" xr:uid="{00000000-0005-0000-0000-0000CE480000}"/>
    <cellStyle name="SAPBEXinputData 5 2 2 3 2 3" xfId="19377" xr:uid="{00000000-0005-0000-0000-0000CF480000}"/>
    <cellStyle name="SAPBEXinputData 5 2 2 3 3" xfId="19378" xr:uid="{00000000-0005-0000-0000-0000D0480000}"/>
    <cellStyle name="SAPBEXinputData 5 2 2 3 3 2" xfId="19379" xr:uid="{00000000-0005-0000-0000-0000D1480000}"/>
    <cellStyle name="SAPBEXinputData 5 2 2 3 3 3" xfId="27448" xr:uid="{D9347F29-ED08-4A0A-B5BC-E512C784730F}"/>
    <cellStyle name="SAPBEXinputData 5 2 2 3 3 3 2" xfId="42408" xr:uid="{C05CBC48-457F-4BF8-BFBB-D79AF988CA27}"/>
    <cellStyle name="SAPBEXinputData 5 2 2 3 3 4" xfId="34982" xr:uid="{0F7292C9-79B0-4A02-9C19-E88A54C42190}"/>
    <cellStyle name="SAPBEXinputData 5 2 2 3 4" xfId="19380" xr:uid="{00000000-0005-0000-0000-0000D2480000}"/>
    <cellStyle name="SAPBEXinputData 5 2 2 4" xfId="19381" xr:uid="{00000000-0005-0000-0000-0000D3480000}"/>
    <cellStyle name="SAPBEXinputData 5 2 2 4 2" xfId="19382" xr:uid="{00000000-0005-0000-0000-0000D4480000}"/>
    <cellStyle name="SAPBEXinputData 5 2 2 4 3" xfId="19383" xr:uid="{00000000-0005-0000-0000-0000D5480000}"/>
    <cellStyle name="SAPBEXinputData 5 2 2 5" xfId="19384" xr:uid="{00000000-0005-0000-0000-0000D6480000}"/>
    <cellStyle name="SAPBEXinputData 5 2 2 6" xfId="19385" xr:uid="{00000000-0005-0000-0000-0000D7480000}"/>
    <cellStyle name="SAPBEXinputData 5 2 2 6 2" xfId="27449" xr:uid="{7D1A70C0-CD5A-4C30-9852-EAAF84ABC6FA}"/>
    <cellStyle name="SAPBEXinputData 5 2 2 6 2 2" xfId="42409" xr:uid="{05092680-64D9-4E34-8E65-40D99D251F68}"/>
    <cellStyle name="SAPBEXinputData 5 2 2 6 3" xfId="34983" xr:uid="{2D2B2A41-5CDC-46EE-89E6-0CDFFD722BCD}"/>
    <cellStyle name="SAPBEXinputData 5 2 2 7" xfId="19386" xr:uid="{00000000-0005-0000-0000-0000D8480000}"/>
    <cellStyle name="SAPBEXinputData 5 2 2 7 2" xfId="27450" xr:uid="{617FFCE8-50F0-481B-8AD4-30B5D787478E}"/>
    <cellStyle name="SAPBEXinputData 5 2 2 7 2 2" xfId="42410" xr:uid="{CC4A5E4C-860F-4FF2-A10A-A071D08B7244}"/>
    <cellStyle name="SAPBEXinputData 5 2 2 7 3" xfId="34984" xr:uid="{6FBE2FEC-FEAD-4351-AFB4-942DC5385A68}"/>
    <cellStyle name="SAPBEXinputData 5 2 2 8" xfId="19387" xr:uid="{00000000-0005-0000-0000-0000D9480000}"/>
    <cellStyle name="SAPBEXinputData 5 2 3" xfId="19388" xr:uid="{00000000-0005-0000-0000-0000DA480000}"/>
    <cellStyle name="SAPBEXinputData 5 2 3 2" xfId="19389" xr:uid="{00000000-0005-0000-0000-0000DB480000}"/>
    <cellStyle name="SAPBEXinputData 5 2 3 2 2" xfId="19390" xr:uid="{00000000-0005-0000-0000-0000DC480000}"/>
    <cellStyle name="SAPBEXinputData 5 2 3 2 3" xfId="19391" xr:uid="{00000000-0005-0000-0000-0000DD480000}"/>
    <cellStyle name="SAPBEXinputData 5 2 3 3" xfId="19392" xr:uid="{00000000-0005-0000-0000-0000DE480000}"/>
    <cellStyle name="SAPBEXinputData 5 2 3 4" xfId="19393" xr:uid="{00000000-0005-0000-0000-0000DF480000}"/>
    <cellStyle name="SAPBEXinputData 5 2 3 4 2" xfId="27451" xr:uid="{C3306630-4C6E-48EC-9A11-E20444039BA2}"/>
    <cellStyle name="SAPBEXinputData 5 2 3 4 2 2" xfId="42411" xr:uid="{D1EA2164-C78B-4C34-84AC-4BD9958B74B6}"/>
    <cellStyle name="SAPBEXinputData 5 2 3 4 3" xfId="34985" xr:uid="{FDE5DBB1-49FC-4936-A9D3-43F327227664}"/>
    <cellStyle name="SAPBEXinputData 5 2 3 5" xfId="19394" xr:uid="{00000000-0005-0000-0000-0000E0480000}"/>
    <cellStyle name="SAPBEXinputData 5 2 3 5 2" xfId="27452" xr:uid="{909BB552-2BB9-4490-8AA5-EADC1B95679E}"/>
    <cellStyle name="SAPBEXinputData 5 2 3 5 2 2" xfId="42412" xr:uid="{90A5EF84-5FCA-4183-B8FD-55D382332D71}"/>
    <cellStyle name="SAPBEXinputData 5 2 3 5 3" xfId="34986" xr:uid="{B3FEA604-A777-4D92-A785-504BC1EBC1BB}"/>
    <cellStyle name="SAPBEXinputData 5 2 3 6" xfId="19395" xr:uid="{00000000-0005-0000-0000-0000E1480000}"/>
    <cellStyle name="SAPBEXinputData 5 2 4" xfId="19396" xr:uid="{00000000-0005-0000-0000-0000E2480000}"/>
    <cellStyle name="SAPBEXinputData 5 2 4 2" xfId="19397" xr:uid="{00000000-0005-0000-0000-0000E3480000}"/>
    <cellStyle name="SAPBEXinputData 5 2 4 2 2" xfId="19398" xr:uid="{00000000-0005-0000-0000-0000E4480000}"/>
    <cellStyle name="SAPBEXinputData 5 2 4 2 3" xfId="19399" xr:uid="{00000000-0005-0000-0000-0000E5480000}"/>
    <cellStyle name="SAPBEXinputData 5 2 4 3" xfId="19400" xr:uid="{00000000-0005-0000-0000-0000E6480000}"/>
    <cellStyle name="SAPBEXinputData 5 2 4 3 2" xfId="19401" xr:uid="{00000000-0005-0000-0000-0000E7480000}"/>
    <cellStyle name="SAPBEXinputData 5 2 4 3 3" xfId="27453" xr:uid="{FB1C2F0D-1616-453C-AA3C-2A4EDD1265BB}"/>
    <cellStyle name="SAPBEXinputData 5 2 4 3 3 2" xfId="42413" xr:uid="{040314C8-348A-423B-A915-52DA8A78DA39}"/>
    <cellStyle name="SAPBEXinputData 5 2 4 3 4" xfId="34987" xr:uid="{38FE67E6-57B5-41FA-8FC1-F4E1A3139A16}"/>
    <cellStyle name="SAPBEXinputData 5 2 4 4" xfId="19402" xr:uid="{00000000-0005-0000-0000-0000E8480000}"/>
    <cellStyle name="SAPBEXinputData 5 2 5" xfId="19403" xr:uid="{00000000-0005-0000-0000-0000E9480000}"/>
    <cellStyle name="SAPBEXinputData 5 2 5 2" xfId="19404" xr:uid="{00000000-0005-0000-0000-0000EA480000}"/>
    <cellStyle name="SAPBEXinputData 5 2 5 3" xfId="19405" xr:uid="{00000000-0005-0000-0000-0000EB480000}"/>
    <cellStyle name="SAPBEXinputData 5 2 6" xfId="19406" xr:uid="{00000000-0005-0000-0000-0000EC480000}"/>
    <cellStyle name="SAPBEXinputData 5 2 7" xfId="19407" xr:uid="{00000000-0005-0000-0000-0000ED480000}"/>
    <cellStyle name="SAPBEXinputData 5 2 7 2" xfId="27454" xr:uid="{257E44E3-317F-4E50-9F5D-D49B6B1E5508}"/>
    <cellStyle name="SAPBEXinputData 5 2 7 2 2" xfId="42414" xr:uid="{9D5955FB-CE31-4118-A957-BD51D87B1400}"/>
    <cellStyle name="SAPBEXinputData 5 2 7 3" xfId="34988" xr:uid="{1A2E4C67-D327-48F2-AA62-CD5BB990CF26}"/>
    <cellStyle name="SAPBEXinputData 5 2 8" xfId="19408" xr:uid="{00000000-0005-0000-0000-0000EE480000}"/>
    <cellStyle name="SAPBEXinputData 5 2 8 2" xfId="27455" xr:uid="{36B4A24C-A90C-4DB0-96A0-FBF7CC7E6014}"/>
    <cellStyle name="SAPBEXinputData 5 2 8 2 2" xfId="42415" xr:uid="{7D66932B-ED9E-444D-B04B-8ADCD46B2560}"/>
    <cellStyle name="SAPBEXinputData 5 2 8 3" xfId="34989" xr:uid="{0BA2B8C6-0B87-4652-A411-BD98EEFDD15D}"/>
    <cellStyle name="SAPBEXinputData 5 2 9" xfId="19409" xr:uid="{00000000-0005-0000-0000-0000EF480000}"/>
    <cellStyle name="SAPBEXinputData 5 3" xfId="19410" xr:uid="{00000000-0005-0000-0000-0000F0480000}"/>
    <cellStyle name="SAPBEXinputData 5 3 2" xfId="19411" xr:uid="{00000000-0005-0000-0000-0000F1480000}"/>
    <cellStyle name="SAPBEXinputData 5 3 2 2" xfId="19412" xr:uid="{00000000-0005-0000-0000-0000F2480000}"/>
    <cellStyle name="SAPBEXinputData 5 3 2 2 2" xfId="19413" xr:uid="{00000000-0005-0000-0000-0000F3480000}"/>
    <cellStyle name="SAPBEXinputData 5 3 2 2 3" xfId="19414" xr:uid="{00000000-0005-0000-0000-0000F4480000}"/>
    <cellStyle name="SAPBEXinputData 5 3 2 3" xfId="19415" xr:uid="{00000000-0005-0000-0000-0000F5480000}"/>
    <cellStyle name="SAPBEXinputData 5 3 2 4" xfId="19416" xr:uid="{00000000-0005-0000-0000-0000F6480000}"/>
    <cellStyle name="SAPBEXinputData 5 3 2 4 2" xfId="27456" xr:uid="{9C0C71F6-C642-43F3-8891-029E3C88B418}"/>
    <cellStyle name="SAPBEXinputData 5 3 2 4 2 2" xfId="42416" xr:uid="{BE650136-8F6B-4735-ACBC-1D4EC66FE081}"/>
    <cellStyle name="SAPBEXinputData 5 3 2 4 3" xfId="34990" xr:uid="{373B63D9-9278-49D6-8784-6652018D0A73}"/>
    <cellStyle name="SAPBEXinputData 5 3 2 5" xfId="19417" xr:uid="{00000000-0005-0000-0000-0000F7480000}"/>
    <cellStyle name="SAPBEXinputData 5 3 2 5 2" xfId="27457" xr:uid="{E05C9737-95F6-45CC-8550-9FA9721609F4}"/>
    <cellStyle name="SAPBEXinputData 5 3 2 5 2 2" xfId="42417" xr:uid="{B24B5F31-D1CF-4C53-8BF5-89F3C087F1A5}"/>
    <cellStyle name="SAPBEXinputData 5 3 2 5 3" xfId="34991" xr:uid="{DBC199F7-9584-448D-9005-F21B4B33FE7E}"/>
    <cellStyle name="SAPBEXinputData 5 3 2 6" xfId="19418" xr:uid="{00000000-0005-0000-0000-0000F8480000}"/>
    <cellStyle name="SAPBEXinputData 5 3 3" xfId="19419" xr:uid="{00000000-0005-0000-0000-0000F9480000}"/>
    <cellStyle name="SAPBEXinputData 5 3 3 2" xfId="19420" xr:uid="{00000000-0005-0000-0000-0000FA480000}"/>
    <cellStyle name="SAPBEXinputData 5 3 3 2 2" xfId="19421" xr:uid="{00000000-0005-0000-0000-0000FB480000}"/>
    <cellStyle name="SAPBEXinputData 5 3 3 2 3" xfId="19422" xr:uid="{00000000-0005-0000-0000-0000FC480000}"/>
    <cellStyle name="SAPBEXinputData 5 3 3 3" xfId="19423" xr:uid="{00000000-0005-0000-0000-0000FD480000}"/>
    <cellStyle name="SAPBEXinputData 5 3 3 3 2" xfId="19424" xr:uid="{00000000-0005-0000-0000-0000FE480000}"/>
    <cellStyle name="SAPBEXinputData 5 3 3 3 3" xfId="27458" xr:uid="{8A1C72D3-6E3D-4369-BCB9-1C4E3B3DEBD2}"/>
    <cellStyle name="SAPBEXinputData 5 3 3 3 3 2" xfId="42418" xr:uid="{7C8B620A-0687-4102-95CC-97B8B6B9FD6E}"/>
    <cellStyle name="SAPBEXinputData 5 3 3 3 4" xfId="34992" xr:uid="{9BCFA6BA-4489-43FB-9112-D06B47D91BB8}"/>
    <cellStyle name="SAPBEXinputData 5 3 3 4" xfId="19425" xr:uid="{00000000-0005-0000-0000-0000FF480000}"/>
    <cellStyle name="SAPBEXinputData 5 3 4" xfId="19426" xr:uid="{00000000-0005-0000-0000-000000490000}"/>
    <cellStyle name="SAPBEXinputData 5 3 4 2" xfId="19427" xr:uid="{00000000-0005-0000-0000-000001490000}"/>
    <cellStyle name="SAPBEXinputData 5 3 4 3" xfId="19428" xr:uid="{00000000-0005-0000-0000-000002490000}"/>
    <cellStyle name="SAPBEXinputData 5 3 5" xfId="19429" xr:uid="{00000000-0005-0000-0000-000003490000}"/>
    <cellStyle name="SAPBEXinputData 5 3 6" xfId="19430" xr:uid="{00000000-0005-0000-0000-000004490000}"/>
    <cellStyle name="SAPBEXinputData 5 3 6 2" xfId="27459" xr:uid="{BC3E83EC-2D01-410C-B636-83EC52F2A606}"/>
    <cellStyle name="SAPBEXinputData 5 3 6 2 2" xfId="42419" xr:uid="{205FE279-EE62-41A8-9A17-060F0844C61A}"/>
    <cellStyle name="SAPBEXinputData 5 3 6 3" xfId="34993" xr:uid="{7FE75CFF-4F7D-4511-8703-0501E8B40957}"/>
    <cellStyle name="SAPBEXinputData 5 3 7" xfId="19431" xr:uid="{00000000-0005-0000-0000-000005490000}"/>
    <cellStyle name="SAPBEXinputData 5 3 7 2" xfId="27460" xr:uid="{50EDEA94-666E-41B0-B3D0-9CE1A5412816}"/>
    <cellStyle name="SAPBEXinputData 5 3 7 2 2" xfId="42420" xr:uid="{C778E528-5594-4E71-A516-50637311DE0C}"/>
    <cellStyle name="SAPBEXinputData 5 3 7 3" xfId="34994" xr:uid="{EA240C60-F5D0-4B7E-A620-72F01D3EFF69}"/>
    <cellStyle name="SAPBEXinputData 5 3 8" xfId="19432" xr:uid="{00000000-0005-0000-0000-000006490000}"/>
    <cellStyle name="SAPBEXinputData 5 4" xfId="19433" xr:uid="{00000000-0005-0000-0000-000007490000}"/>
    <cellStyle name="SAPBEXinputData 5 4 2" xfId="19434" xr:uid="{00000000-0005-0000-0000-000008490000}"/>
    <cellStyle name="SAPBEXinputData 5 4 2 2" xfId="19435" xr:uid="{00000000-0005-0000-0000-000009490000}"/>
    <cellStyle name="SAPBEXinputData 5 4 2 3" xfId="19436" xr:uid="{00000000-0005-0000-0000-00000A490000}"/>
    <cellStyle name="SAPBEXinputData 5 4 2 3 2" xfId="27461" xr:uid="{61383003-4A1B-445C-A284-DD20479FBCF4}"/>
    <cellStyle name="SAPBEXinputData 5 4 2 3 2 2" xfId="42421" xr:uid="{110A0594-F93B-4E4B-9DA0-A33C54C96E63}"/>
    <cellStyle name="SAPBEXinputData 5 4 2 3 3" xfId="34995" xr:uid="{53494410-3D2F-4EEB-8028-0AD5285141F2}"/>
    <cellStyle name="SAPBEXinputData 5 4 2 4" xfId="19437" xr:uid="{00000000-0005-0000-0000-00000B490000}"/>
    <cellStyle name="SAPBEXinputData 5 4 3" xfId="19438" xr:uid="{00000000-0005-0000-0000-00000C490000}"/>
    <cellStyle name="SAPBEXinputData 5 4 4" xfId="19439" xr:uid="{00000000-0005-0000-0000-00000D490000}"/>
    <cellStyle name="SAPBEXinputData 5 4 4 2" xfId="27462" xr:uid="{78419AB0-9725-4D7D-8C1B-AF4D3CE300EE}"/>
    <cellStyle name="SAPBEXinputData 5 4 4 2 2" xfId="42422" xr:uid="{64DB582D-0E6B-4506-BF50-46D2916C85E3}"/>
    <cellStyle name="SAPBEXinputData 5 4 4 3" xfId="34996" xr:uid="{39E15B15-DE52-4392-A8DE-D2955AA8C761}"/>
    <cellStyle name="SAPBEXinputData 5 4 5" xfId="19440" xr:uid="{00000000-0005-0000-0000-00000E490000}"/>
    <cellStyle name="SAPBEXinputData 5 4 5 2" xfId="27463" xr:uid="{07EC283C-8BF5-4A78-A47A-951B2655A415}"/>
    <cellStyle name="SAPBEXinputData 5 4 5 2 2" xfId="42423" xr:uid="{60E4064D-3F7C-4ED4-BEFB-DE48AA0FFCC8}"/>
    <cellStyle name="SAPBEXinputData 5 4 5 3" xfId="34997" xr:uid="{9205FCF8-A813-4FF2-AF50-64822EA86243}"/>
    <cellStyle name="SAPBEXinputData 5 4 6" xfId="19441" xr:uid="{00000000-0005-0000-0000-00000F490000}"/>
    <cellStyle name="SAPBEXinputData 5 5" xfId="19442" xr:uid="{00000000-0005-0000-0000-000010490000}"/>
    <cellStyle name="SAPBEXinputData 5 5 2" xfId="19443" xr:uid="{00000000-0005-0000-0000-000011490000}"/>
    <cellStyle name="SAPBEXinputData 5 5 2 2" xfId="19444" xr:uid="{00000000-0005-0000-0000-000012490000}"/>
    <cellStyle name="SAPBEXinputData 5 5 2 3" xfId="19445" xr:uid="{00000000-0005-0000-0000-000013490000}"/>
    <cellStyle name="SAPBEXinputData 5 5 3" xfId="19446" xr:uid="{00000000-0005-0000-0000-000014490000}"/>
    <cellStyle name="SAPBEXinputData 5 5 4" xfId="19447" xr:uid="{00000000-0005-0000-0000-000015490000}"/>
    <cellStyle name="SAPBEXinputData 5 5 4 2" xfId="27464" xr:uid="{7A0DEF22-67CC-423F-8881-EEBC61B84058}"/>
    <cellStyle name="SAPBEXinputData 5 5 4 2 2" xfId="42424" xr:uid="{B074136D-17FD-4FAE-BE54-8FBB5939DC7A}"/>
    <cellStyle name="SAPBEXinputData 5 5 4 3" xfId="34998" xr:uid="{D9F2CB07-267C-4D40-BCD3-0D633893D013}"/>
    <cellStyle name="SAPBEXinputData 5 5 5" xfId="19448" xr:uid="{00000000-0005-0000-0000-000016490000}"/>
    <cellStyle name="SAPBEXinputData 5 5 5 2" xfId="27465" xr:uid="{D2582973-0BBF-466C-8050-BF4A8E180216}"/>
    <cellStyle name="SAPBEXinputData 5 5 5 2 2" xfId="42425" xr:uid="{4B52364B-236C-4239-8D56-C8B4FD276847}"/>
    <cellStyle name="SAPBEXinputData 5 5 5 3" xfId="34999" xr:uid="{63F42C39-3E24-4869-A84A-243126AF83B4}"/>
    <cellStyle name="SAPBEXinputData 5 5 6" xfId="19449" xr:uid="{00000000-0005-0000-0000-000017490000}"/>
    <cellStyle name="SAPBEXinputData 5 6" xfId="19450" xr:uid="{00000000-0005-0000-0000-000018490000}"/>
    <cellStyle name="SAPBEXinputData 5 6 2" xfId="19451" xr:uid="{00000000-0005-0000-0000-000019490000}"/>
    <cellStyle name="SAPBEXinputData 5 6 3" xfId="19452" xr:uid="{00000000-0005-0000-0000-00001A490000}"/>
    <cellStyle name="SAPBEXinputData 5 7" xfId="19453" xr:uid="{00000000-0005-0000-0000-00001B490000}"/>
    <cellStyle name="SAPBEXinputData 5 8" xfId="19454" xr:uid="{00000000-0005-0000-0000-00001C490000}"/>
    <cellStyle name="SAPBEXinputData 5 8 2" xfId="27466" xr:uid="{998B951A-EA11-4B07-9BD9-39950AA46FCD}"/>
    <cellStyle name="SAPBEXinputData 5 8 2 2" xfId="42426" xr:uid="{4AF22D14-2AAF-4C17-A0E1-9034241E178F}"/>
    <cellStyle name="SAPBEXinputData 5 8 3" xfId="35000" xr:uid="{3613E488-D471-49B7-95B6-D603617F825F}"/>
    <cellStyle name="SAPBEXinputData 5 9" xfId="19455" xr:uid="{00000000-0005-0000-0000-00001D490000}"/>
    <cellStyle name="SAPBEXinputData 5 9 2" xfId="27467" xr:uid="{887674D4-431A-4E14-9000-C021F6DD4A8E}"/>
    <cellStyle name="SAPBEXinputData 5 9 2 2" xfId="42427" xr:uid="{7258A6FC-9530-4FC7-806D-715BD6B6AA54}"/>
    <cellStyle name="SAPBEXinputData 5 9 3" xfId="35001" xr:uid="{33B89E06-65E4-47FC-A95E-CB5256D22C4A}"/>
    <cellStyle name="SAPBEXinputData 6" xfId="19456" xr:uid="{00000000-0005-0000-0000-00001E490000}"/>
    <cellStyle name="SAPBEXinputData 6 2" xfId="19457" xr:uid="{00000000-0005-0000-0000-00001F490000}"/>
    <cellStyle name="SAPBEXinputData 6 2 2" xfId="19458" xr:uid="{00000000-0005-0000-0000-000020490000}"/>
    <cellStyle name="SAPBEXinputData 6 2 2 2" xfId="19459" xr:uid="{00000000-0005-0000-0000-000021490000}"/>
    <cellStyle name="SAPBEXinputData 6 2 2 2 2" xfId="19460" xr:uid="{00000000-0005-0000-0000-000022490000}"/>
    <cellStyle name="SAPBEXinputData 6 2 2 2 3" xfId="19461" xr:uid="{00000000-0005-0000-0000-000023490000}"/>
    <cellStyle name="SAPBEXinputData 6 2 2 3" xfId="19462" xr:uid="{00000000-0005-0000-0000-000024490000}"/>
    <cellStyle name="SAPBEXinputData 6 2 2 4" xfId="19463" xr:uid="{00000000-0005-0000-0000-000025490000}"/>
    <cellStyle name="SAPBEXinputData 6 2 2 4 2" xfId="27468" xr:uid="{DFCF64EC-CF1D-4656-84E6-EEF229D33BCB}"/>
    <cellStyle name="SAPBEXinputData 6 2 2 4 2 2" xfId="42428" xr:uid="{3F8DF071-426D-4E90-BDA1-C2BB00B8BE0C}"/>
    <cellStyle name="SAPBEXinputData 6 2 2 4 3" xfId="35002" xr:uid="{9CCD13E4-3D46-45CF-BFF9-6442E9D5005A}"/>
    <cellStyle name="SAPBEXinputData 6 2 2 5" xfId="19464" xr:uid="{00000000-0005-0000-0000-000026490000}"/>
    <cellStyle name="SAPBEXinputData 6 2 2 5 2" xfId="27469" xr:uid="{73BD7134-39E6-4F7C-A8BE-45288A9DEEB2}"/>
    <cellStyle name="SAPBEXinputData 6 2 2 5 2 2" xfId="42429" xr:uid="{15DE50B3-9277-4107-AEB2-71FA57CD3617}"/>
    <cellStyle name="SAPBEXinputData 6 2 2 5 3" xfId="35003" xr:uid="{A3ED8391-CD36-4472-9F8C-AF0AC6879240}"/>
    <cellStyle name="SAPBEXinputData 6 2 2 6" xfId="19465" xr:uid="{00000000-0005-0000-0000-000027490000}"/>
    <cellStyle name="SAPBEXinputData 6 2 3" xfId="19466" xr:uid="{00000000-0005-0000-0000-000028490000}"/>
    <cellStyle name="SAPBEXinputData 6 2 3 2" xfId="19467" xr:uid="{00000000-0005-0000-0000-000029490000}"/>
    <cellStyle name="SAPBEXinputData 6 2 3 2 2" xfId="19468" xr:uid="{00000000-0005-0000-0000-00002A490000}"/>
    <cellStyle name="SAPBEXinputData 6 2 3 2 3" xfId="19469" xr:uid="{00000000-0005-0000-0000-00002B490000}"/>
    <cellStyle name="SAPBEXinputData 6 2 3 3" xfId="19470" xr:uid="{00000000-0005-0000-0000-00002C490000}"/>
    <cellStyle name="SAPBEXinputData 6 2 3 3 2" xfId="19471" xr:uid="{00000000-0005-0000-0000-00002D490000}"/>
    <cellStyle name="SAPBEXinputData 6 2 3 3 3" xfId="27470" xr:uid="{26FDE379-489F-48CC-8DE4-57EBFCB1C5D2}"/>
    <cellStyle name="SAPBEXinputData 6 2 3 3 3 2" xfId="42430" xr:uid="{A218027C-5D8F-4172-A1B3-FE93F881BB90}"/>
    <cellStyle name="SAPBEXinputData 6 2 3 3 4" xfId="35004" xr:uid="{90474584-848A-40FB-B10E-F3F072ABCA17}"/>
    <cellStyle name="SAPBEXinputData 6 2 3 4" xfId="19472" xr:uid="{00000000-0005-0000-0000-00002E490000}"/>
    <cellStyle name="SAPBEXinputData 6 2 4" xfId="19473" xr:uid="{00000000-0005-0000-0000-00002F490000}"/>
    <cellStyle name="SAPBEXinputData 6 2 4 2" xfId="19474" xr:uid="{00000000-0005-0000-0000-000030490000}"/>
    <cellStyle name="SAPBEXinputData 6 2 4 3" xfId="19475" xr:uid="{00000000-0005-0000-0000-000031490000}"/>
    <cellStyle name="SAPBEXinputData 6 2 5" xfId="19476" xr:uid="{00000000-0005-0000-0000-000032490000}"/>
    <cellStyle name="SAPBEXinputData 6 2 6" xfId="19477" xr:uid="{00000000-0005-0000-0000-000033490000}"/>
    <cellStyle name="SAPBEXinputData 6 2 6 2" xfId="27471" xr:uid="{C9CF2DDF-9B5B-4329-8F90-BB87DF9F5773}"/>
    <cellStyle name="SAPBEXinputData 6 2 6 2 2" xfId="42431" xr:uid="{1F8D2F9B-CB19-4A0B-A888-F57C044A1E5F}"/>
    <cellStyle name="SAPBEXinputData 6 2 6 3" xfId="35005" xr:uid="{1EB41C9B-86E7-491D-B6FB-78087730A1B7}"/>
    <cellStyle name="SAPBEXinputData 6 2 7" xfId="19478" xr:uid="{00000000-0005-0000-0000-000034490000}"/>
    <cellStyle name="SAPBEXinputData 6 2 7 2" xfId="27472" xr:uid="{F4C59A0D-C091-4B87-ABCF-9F0433A6D6C1}"/>
    <cellStyle name="SAPBEXinputData 6 2 7 2 2" xfId="42432" xr:uid="{7DDAF88B-CD98-48B8-9113-BAEC7513BDA2}"/>
    <cellStyle name="SAPBEXinputData 6 2 7 3" xfId="35006" xr:uid="{6CA2D7F3-F33E-4C1B-8628-AD3B9D2173DE}"/>
    <cellStyle name="SAPBEXinputData 6 2 8" xfId="19479" xr:uid="{00000000-0005-0000-0000-000035490000}"/>
    <cellStyle name="SAPBEXinputData 6 3" xfId="19480" xr:uid="{00000000-0005-0000-0000-000036490000}"/>
    <cellStyle name="SAPBEXinputData 6 3 2" xfId="19481" xr:uid="{00000000-0005-0000-0000-000037490000}"/>
    <cellStyle name="SAPBEXinputData 6 3 2 2" xfId="19482" xr:uid="{00000000-0005-0000-0000-000038490000}"/>
    <cellStyle name="SAPBEXinputData 6 3 2 3" xfId="19483" xr:uid="{00000000-0005-0000-0000-000039490000}"/>
    <cellStyle name="SAPBEXinputData 6 3 3" xfId="19484" xr:uid="{00000000-0005-0000-0000-00003A490000}"/>
    <cellStyle name="SAPBEXinputData 6 3 4" xfId="19485" xr:uid="{00000000-0005-0000-0000-00003B490000}"/>
    <cellStyle name="SAPBEXinputData 6 3 4 2" xfId="27473" xr:uid="{36C0D875-4194-4EAA-8AF2-1ED78F221776}"/>
    <cellStyle name="SAPBEXinputData 6 3 4 2 2" xfId="42433" xr:uid="{FE5D063C-2D2B-417F-ABA2-51A51DDB1CF4}"/>
    <cellStyle name="SAPBEXinputData 6 3 4 3" xfId="35007" xr:uid="{6CAE00B5-0407-477D-93ED-DD5A4D4800D9}"/>
    <cellStyle name="SAPBEXinputData 6 3 5" xfId="19486" xr:uid="{00000000-0005-0000-0000-00003C490000}"/>
    <cellStyle name="SAPBEXinputData 6 3 5 2" xfId="27474" xr:uid="{4BB88ADA-021C-4C94-B952-D3A22C0A3E5B}"/>
    <cellStyle name="SAPBEXinputData 6 3 5 2 2" xfId="42434" xr:uid="{D953EECC-0DEE-4B0A-813A-75EE39D416A5}"/>
    <cellStyle name="SAPBEXinputData 6 3 5 3" xfId="35008" xr:uid="{6E1C955C-385F-4F0E-8C4F-47048CE777EF}"/>
    <cellStyle name="SAPBEXinputData 6 3 6" xfId="19487" xr:uid="{00000000-0005-0000-0000-00003D490000}"/>
    <cellStyle name="SAPBEXinputData 6 4" xfId="19488" xr:uid="{00000000-0005-0000-0000-00003E490000}"/>
    <cellStyle name="SAPBEXinputData 6 4 2" xfId="19489" xr:uid="{00000000-0005-0000-0000-00003F490000}"/>
    <cellStyle name="SAPBEXinputData 6 4 2 2" xfId="19490" xr:uid="{00000000-0005-0000-0000-000040490000}"/>
    <cellStyle name="SAPBEXinputData 6 4 2 3" xfId="19491" xr:uid="{00000000-0005-0000-0000-000041490000}"/>
    <cellStyle name="SAPBEXinputData 6 4 3" xfId="19492" xr:uid="{00000000-0005-0000-0000-000042490000}"/>
    <cellStyle name="SAPBEXinputData 6 4 3 2" xfId="19493" xr:uid="{00000000-0005-0000-0000-000043490000}"/>
    <cellStyle name="SAPBEXinputData 6 4 3 3" xfId="27475" xr:uid="{897FFD4E-F74C-40BE-AEBF-19282D11ECF3}"/>
    <cellStyle name="SAPBEXinputData 6 4 3 3 2" xfId="42435" xr:uid="{715ED767-F40C-4301-9DE5-852C45F9D486}"/>
    <cellStyle name="SAPBEXinputData 6 4 3 4" xfId="35009" xr:uid="{FF2F6F77-7DEC-4793-AA80-7BC04B7D2217}"/>
    <cellStyle name="SAPBEXinputData 6 4 4" xfId="19494" xr:uid="{00000000-0005-0000-0000-000044490000}"/>
    <cellStyle name="SAPBEXinputData 6 5" xfId="19495" xr:uid="{00000000-0005-0000-0000-000045490000}"/>
    <cellStyle name="SAPBEXinputData 6 5 2" xfId="19496" xr:uid="{00000000-0005-0000-0000-000046490000}"/>
    <cellStyle name="SAPBEXinputData 6 5 3" xfId="19497" xr:uid="{00000000-0005-0000-0000-000047490000}"/>
    <cellStyle name="SAPBEXinputData 6 6" xfId="19498" xr:uid="{00000000-0005-0000-0000-000048490000}"/>
    <cellStyle name="SAPBEXinputData 6 7" xfId="19499" xr:uid="{00000000-0005-0000-0000-000049490000}"/>
    <cellStyle name="SAPBEXinputData 6 7 2" xfId="27476" xr:uid="{594C7E83-3A05-40FA-8BB7-6A8F43E830FD}"/>
    <cellStyle name="SAPBEXinputData 6 7 2 2" xfId="42436" xr:uid="{16C173F9-0526-4801-AA7B-A505CD3C5857}"/>
    <cellStyle name="SAPBEXinputData 6 7 3" xfId="35010" xr:uid="{3826C355-1A90-400D-B533-C298780A01F8}"/>
    <cellStyle name="SAPBEXinputData 6 8" xfId="19500" xr:uid="{00000000-0005-0000-0000-00004A490000}"/>
    <cellStyle name="SAPBEXinputData 6 8 2" xfId="27477" xr:uid="{3ADB6527-6383-4E27-BA77-EA3296BE7EEB}"/>
    <cellStyle name="SAPBEXinputData 6 8 2 2" xfId="42437" xr:uid="{53BEE641-651A-4C87-8048-02CC7398306E}"/>
    <cellStyle name="SAPBEXinputData 6 8 3" xfId="35011" xr:uid="{1087A878-EEB8-4407-A83D-E2EEA9F10F64}"/>
    <cellStyle name="SAPBEXinputData 6 9" xfId="19501" xr:uid="{00000000-0005-0000-0000-00004B490000}"/>
    <cellStyle name="SAPBEXinputData 7" xfId="19502" xr:uid="{00000000-0005-0000-0000-00004C490000}"/>
    <cellStyle name="SAPBEXinputData 7 2" xfId="19503" xr:uid="{00000000-0005-0000-0000-00004D490000}"/>
    <cellStyle name="SAPBEXinputData 7 2 2" xfId="19504" xr:uid="{00000000-0005-0000-0000-00004E490000}"/>
    <cellStyle name="SAPBEXinputData 7 2 2 2" xfId="19505" xr:uid="{00000000-0005-0000-0000-00004F490000}"/>
    <cellStyle name="SAPBEXinputData 7 2 2 3" xfId="19506" xr:uid="{00000000-0005-0000-0000-000050490000}"/>
    <cellStyle name="SAPBEXinputData 7 2 2 3 2" xfId="27478" xr:uid="{9F046717-BC11-4926-9289-4C78639A8D3C}"/>
    <cellStyle name="SAPBEXinputData 7 2 2 3 2 2" xfId="42438" xr:uid="{701A2DE2-6F15-4AFA-9C52-FC15C2C6E73A}"/>
    <cellStyle name="SAPBEXinputData 7 2 2 3 3" xfId="35012" xr:uid="{0B58A12F-8BE7-4988-ABB6-697E416509D1}"/>
    <cellStyle name="SAPBEXinputData 7 2 2 4" xfId="19507" xr:uid="{00000000-0005-0000-0000-000051490000}"/>
    <cellStyle name="SAPBEXinputData 7 2 3" xfId="19508" xr:uid="{00000000-0005-0000-0000-000052490000}"/>
    <cellStyle name="SAPBEXinputData 7 2 4" xfId="19509" xr:uid="{00000000-0005-0000-0000-000053490000}"/>
    <cellStyle name="SAPBEXinputData 7 2 4 2" xfId="27479" xr:uid="{12947079-F27A-4232-8C3C-BFC51872A4A7}"/>
    <cellStyle name="SAPBEXinputData 7 2 4 2 2" xfId="42439" xr:uid="{9DCEDC2E-96B1-41A5-87C9-F0D7CE3FE4B4}"/>
    <cellStyle name="SAPBEXinputData 7 2 4 3" xfId="35013" xr:uid="{DF032082-C3E9-4A89-BB75-BA7A5692C87D}"/>
    <cellStyle name="SAPBEXinputData 7 2 5" xfId="19510" xr:uid="{00000000-0005-0000-0000-000054490000}"/>
    <cellStyle name="SAPBEXinputData 7 2 5 2" xfId="27480" xr:uid="{92B4E542-00DA-45C5-B713-0F06EF36B358}"/>
    <cellStyle name="SAPBEXinputData 7 2 5 2 2" xfId="42440" xr:uid="{E79C92D6-4EA3-43E3-8EA6-C88E96FF7F42}"/>
    <cellStyle name="SAPBEXinputData 7 2 5 3" xfId="35014" xr:uid="{519FCF53-41F7-4E8D-9B9D-A28D53E3D8B3}"/>
    <cellStyle name="SAPBEXinputData 7 2 6" xfId="19511" xr:uid="{00000000-0005-0000-0000-000055490000}"/>
    <cellStyle name="SAPBEXinputData 7 3" xfId="19512" xr:uid="{00000000-0005-0000-0000-000056490000}"/>
    <cellStyle name="SAPBEXinputData 7 3 2" xfId="19513" xr:uid="{00000000-0005-0000-0000-000057490000}"/>
    <cellStyle name="SAPBEXinputData 7 3 2 2" xfId="19514" xr:uid="{00000000-0005-0000-0000-000058490000}"/>
    <cellStyle name="SAPBEXinputData 7 3 2 3" xfId="19515" xr:uid="{00000000-0005-0000-0000-000059490000}"/>
    <cellStyle name="SAPBEXinputData 7 3 3" xfId="19516" xr:uid="{00000000-0005-0000-0000-00005A490000}"/>
    <cellStyle name="SAPBEXinputData 7 3 4" xfId="19517" xr:uid="{00000000-0005-0000-0000-00005B490000}"/>
    <cellStyle name="SAPBEXinputData 7 3 4 2" xfId="27481" xr:uid="{5BE7DF47-5C6B-4F8F-8659-53E715B28268}"/>
    <cellStyle name="SAPBEXinputData 7 3 4 2 2" xfId="42441" xr:uid="{08DD7FFB-D9E8-4A31-8A48-92C18A4A70B1}"/>
    <cellStyle name="SAPBEXinputData 7 3 4 3" xfId="35015" xr:uid="{27F73D48-6E74-4311-9C95-D79FF7DBA6CC}"/>
    <cellStyle name="SAPBEXinputData 7 3 5" xfId="19518" xr:uid="{00000000-0005-0000-0000-00005C490000}"/>
    <cellStyle name="SAPBEXinputData 7 3 5 2" xfId="27482" xr:uid="{77AC9354-A0CC-4846-988F-A42BED8D9BE6}"/>
    <cellStyle name="SAPBEXinputData 7 3 5 2 2" xfId="42442" xr:uid="{DC005679-F46E-4742-9843-1FE728D7A850}"/>
    <cellStyle name="SAPBEXinputData 7 3 5 3" xfId="35016" xr:uid="{F72EB403-9F43-4EE1-940E-33F6FC8D89F5}"/>
    <cellStyle name="SAPBEXinputData 7 3 6" xfId="19519" xr:uid="{00000000-0005-0000-0000-00005D490000}"/>
    <cellStyle name="SAPBEXinputData 7 4" xfId="19520" xr:uid="{00000000-0005-0000-0000-00005E490000}"/>
    <cellStyle name="SAPBEXinputData 7 4 2" xfId="19521" xr:uid="{00000000-0005-0000-0000-00005F490000}"/>
    <cellStyle name="SAPBEXinputData 7 4 3" xfId="19522" xr:uid="{00000000-0005-0000-0000-000060490000}"/>
    <cellStyle name="SAPBEXinputData 7 5" xfId="19523" xr:uid="{00000000-0005-0000-0000-000061490000}"/>
    <cellStyle name="SAPBEXinputData 7 6" xfId="19524" xr:uid="{00000000-0005-0000-0000-000062490000}"/>
    <cellStyle name="SAPBEXinputData 7 6 2" xfId="27483" xr:uid="{CA02D173-89C3-468E-8FDC-E64EFC743436}"/>
    <cellStyle name="SAPBEXinputData 7 6 2 2" xfId="42443" xr:uid="{79EE6BB4-C8CD-4558-8CA7-868E26AA13A3}"/>
    <cellStyle name="SAPBEXinputData 7 6 3" xfId="35017" xr:uid="{04C97B2E-2D5E-4035-8747-8111237032FF}"/>
    <cellStyle name="SAPBEXinputData 7 7" xfId="19525" xr:uid="{00000000-0005-0000-0000-000063490000}"/>
    <cellStyle name="SAPBEXinputData 7 7 2" xfId="27484" xr:uid="{10F99C64-5F9F-43E0-B54C-3464A701673D}"/>
    <cellStyle name="SAPBEXinputData 7 7 2 2" xfId="42444" xr:uid="{E767D5E5-E82F-4241-82A4-08D9F692C5EF}"/>
    <cellStyle name="SAPBEXinputData 7 7 3" xfId="35018" xr:uid="{B28958C9-283D-4CFB-B380-D72CA5D1AD26}"/>
    <cellStyle name="SAPBEXinputData 7 8" xfId="19526" xr:uid="{00000000-0005-0000-0000-000064490000}"/>
    <cellStyle name="SAPBEXinputData 8" xfId="19527" xr:uid="{00000000-0005-0000-0000-000065490000}"/>
    <cellStyle name="SAPBEXinputData 8 2" xfId="19528" xr:uid="{00000000-0005-0000-0000-000066490000}"/>
    <cellStyle name="SAPBEXinputData 8 2 2" xfId="19529" xr:uid="{00000000-0005-0000-0000-000067490000}"/>
    <cellStyle name="SAPBEXinputData 8 2 3" xfId="27485" xr:uid="{0F09175C-B935-460F-944A-C17DB6E4C018}"/>
    <cellStyle name="SAPBEXinputData 8 2 3 2" xfId="42445" xr:uid="{2306AF0E-177F-45D9-A615-9619FBC5C3B4}"/>
    <cellStyle name="SAPBEXinputData 8 2 4" xfId="35019" xr:uid="{DC0CA8AE-AC79-4257-80AA-3496E5C7C45B}"/>
    <cellStyle name="SAPBEXinputData 8 3" xfId="19530" xr:uid="{00000000-0005-0000-0000-000068490000}"/>
    <cellStyle name="SAPBEXinputData 8 4" xfId="19531" xr:uid="{00000000-0005-0000-0000-000069490000}"/>
    <cellStyle name="SAPBEXinputData 8 4 2" xfId="20426" xr:uid="{00000000-0005-0000-0000-000069490000}"/>
    <cellStyle name="SAPBEXinputData 8 4 2 2" xfId="27768" xr:uid="{3B841243-76E9-4564-BFB1-4010EFE6977C}"/>
    <cellStyle name="SAPBEXinputData 8 4 2 2 2" xfId="42705" xr:uid="{8DDF4031-11F1-41B3-86DD-E23AD3087F85}"/>
    <cellStyle name="SAPBEXinputData 8 4 2 3" xfId="35442" xr:uid="{4C69E82B-1043-483E-976E-E3E1B48E5320}"/>
    <cellStyle name="SAPBEXinputData 8 4 3" xfId="27486" xr:uid="{0827B940-2EFA-4EE6-8A85-25A0EAD2C03F}"/>
    <cellStyle name="SAPBEXinputData 8 4 3 2" xfId="42446" xr:uid="{918B798A-2D28-4D43-A346-7228983021FA}"/>
    <cellStyle name="SAPBEXinputData 8 4 4" xfId="35020" xr:uid="{E6BF1F23-7812-467A-BA92-AB0C22114133}"/>
    <cellStyle name="SAPBEXinputData 8 5" xfId="19532" xr:uid="{00000000-0005-0000-0000-00006A490000}"/>
    <cellStyle name="SAPBEXinputData 8 5 2" xfId="27487" xr:uid="{155360A5-F316-4BD7-9C1F-74470AA6B436}"/>
    <cellStyle name="SAPBEXinputData 8 5 2 2" xfId="42447" xr:uid="{3C1F54C8-1B9F-49E1-A63A-131DECF5E2E0}"/>
    <cellStyle name="SAPBEXinputData 8 5 3" xfId="35021" xr:uid="{AD9F3996-D46A-461C-B913-2BBDC6A69073}"/>
    <cellStyle name="SAPBEXinputData 8 6" xfId="19533" xr:uid="{00000000-0005-0000-0000-00006B490000}"/>
    <cellStyle name="SAPBEXinputData 9" xfId="19534" xr:uid="{00000000-0005-0000-0000-00006C490000}"/>
    <cellStyle name="SAPBEXinputData 9 2" xfId="19535" xr:uid="{00000000-0005-0000-0000-00006D490000}"/>
    <cellStyle name="SAPBEXinputData 9 2 2" xfId="19536" xr:uid="{00000000-0005-0000-0000-00006E490000}"/>
    <cellStyle name="SAPBEXinputData 9 2 3" xfId="19537" xr:uid="{00000000-0005-0000-0000-00006F490000}"/>
    <cellStyle name="SAPBEXinputData 9 3" xfId="19538" xr:uid="{00000000-0005-0000-0000-000070490000}"/>
    <cellStyle name="SAPBEXinputData 9 4" xfId="19539" xr:uid="{00000000-0005-0000-0000-000071490000}"/>
    <cellStyle name="SAPBEXinputData 9 4 2" xfId="27488" xr:uid="{4C7446A3-2A0B-47D4-BAEE-FF0D2EC39C56}"/>
    <cellStyle name="SAPBEXinputData 9 4 2 2" xfId="42448" xr:uid="{A67EB101-CD90-4F71-86E0-9AFB78B80116}"/>
    <cellStyle name="SAPBEXinputData 9 4 3" xfId="35022" xr:uid="{0BA5DF39-A3A7-4574-92A6-4D1EACA83B45}"/>
    <cellStyle name="SAPBEXinputData 9 5" xfId="19540" xr:uid="{00000000-0005-0000-0000-000072490000}"/>
    <cellStyle name="SAPBEXinputData 9 5 2" xfId="27489" xr:uid="{021B57D9-97A2-4E36-BD45-756C8FAC6ACD}"/>
    <cellStyle name="SAPBEXinputData 9 5 2 2" xfId="42449" xr:uid="{08056593-D9D5-4121-BE50-56B911C0D970}"/>
    <cellStyle name="SAPBEXinputData 9 5 3" xfId="35023" xr:uid="{983DD7D6-6FDA-40A5-8882-66E5E2B2B3C4}"/>
    <cellStyle name="SAPBEXinputData 9 6" xfId="19541" xr:uid="{00000000-0005-0000-0000-000073490000}"/>
    <cellStyle name="SAPBEXinputData_2010-2012 Program Workbook_Incent_FS" xfId="2729" xr:uid="{00000000-0005-0000-0000-00008B0A0000}"/>
    <cellStyle name="SAPBEXItemHeader" xfId="19542" xr:uid="{00000000-0005-0000-0000-000075490000}"/>
    <cellStyle name="SAPBEXItemHeader 2" xfId="19543" xr:uid="{00000000-0005-0000-0000-000076490000}"/>
    <cellStyle name="SAPBEXItemHeader 2 2" xfId="19544" xr:uid="{00000000-0005-0000-0000-000077490000}"/>
    <cellStyle name="SAPBEXItemHeader 2 2 2" xfId="20427" xr:uid="{00000000-0005-0000-0000-000077490000}"/>
    <cellStyle name="SAPBEXItemHeader 2 2 2 2" xfId="27769" xr:uid="{42370794-373F-4A1E-A26A-D89BCE240E3F}"/>
    <cellStyle name="SAPBEXItemHeader 2 2 2 2 2" xfId="42706" xr:uid="{53D7C2AE-78A6-41CF-9F0A-C0E6243C6BE1}"/>
    <cellStyle name="SAPBEXItemHeader 2 2 2 3" xfId="35443" xr:uid="{5FD756A3-D01E-4066-9DF1-7D7014D0ED9C}"/>
    <cellStyle name="SAPBEXItemHeader 2 2 3" xfId="35024" xr:uid="{627A649A-89CA-4E82-B4EC-09ECCE46D6F0}"/>
    <cellStyle name="SAPBEXItemHeader 3" xfId="19545" xr:uid="{00000000-0005-0000-0000-000078490000}"/>
    <cellStyle name="SAPBEXItemHeader 3 2" xfId="20428" xr:uid="{00000000-0005-0000-0000-000078490000}"/>
    <cellStyle name="SAPBEXItemHeader 3 2 2" xfId="27770" xr:uid="{BE0D4138-016D-4001-8370-C1CAF21B39DE}"/>
    <cellStyle name="SAPBEXItemHeader 3 2 2 2" xfId="42707" xr:uid="{F29DFB74-C168-4640-9B78-22DA99107DFD}"/>
    <cellStyle name="SAPBEXItemHeader 3 2 3" xfId="35444" xr:uid="{0EF35543-B43C-4469-A104-702A0B203987}"/>
    <cellStyle name="SAPBEXItemHeader 3 3" xfId="35025" xr:uid="{C1F15CBB-68C9-4749-868E-CD09EEAFC965}"/>
    <cellStyle name="SAPBEXItemHeader 4" xfId="19546" xr:uid="{00000000-0005-0000-0000-000079490000}"/>
    <cellStyle name="SAPBEXresData" xfId="2730" xr:uid="{00000000-0005-0000-0000-00008C0A0000}"/>
    <cellStyle name="SAPBEXresData 2" xfId="2731" xr:uid="{00000000-0005-0000-0000-00008D0A0000}"/>
    <cellStyle name="SAPBEXresData 2 2" xfId="19549" xr:uid="{00000000-0005-0000-0000-00007C490000}"/>
    <cellStyle name="SAPBEXresData 2 2 2" xfId="19550" xr:uid="{00000000-0005-0000-0000-00007D490000}"/>
    <cellStyle name="SAPBEXresData 2 2 2 2" xfId="20429" xr:uid="{00000000-0005-0000-0000-00007D490000}"/>
    <cellStyle name="SAPBEXresData 2 2 2 2 2" xfId="27771" xr:uid="{F16675AA-E621-4D52-95F1-F400637A8197}"/>
    <cellStyle name="SAPBEXresData 2 2 2 2 2 2" xfId="42708" xr:uid="{7FC7DF42-D11D-411A-B2A9-8723056A590D}"/>
    <cellStyle name="SAPBEXresData 2 2 2 2 3" xfId="35445" xr:uid="{255BB85B-1E2E-46EE-AE6B-B3B8AAEA3EF3}"/>
    <cellStyle name="SAPBEXresData 2 2 2 3" xfId="35026" xr:uid="{9174D403-62D0-4ADD-8E51-B014728DBCFA}"/>
    <cellStyle name="SAPBEXresData 2 3" xfId="19551" xr:uid="{00000000-0005-0000-0000-00007E490000}"/>
    <cellStyle name="SAPBEXresData 2 3 2" xfId="20430" xr:uid="{00000000-0005-0000-0000-00007E490000}"/>
    <cellStyle name="SAPBEXresData 2 3 2 2" xfId="27772" xr:uid="{2D4B98C1-EF87-4E07-8B61-5D08517F0759}"/>
    <cellStyle name="SAPBEXresData 2 3 2 2 2" xfId="42709" xr:uid="{84D9DF19-FA3C-4178-BED5-1C9CFDFCD178}"/>
    <cellStyle name="SAPBEXresData 2 3 2 3" xfId="35446" xr:uid="{182ACF08-5552-43ED-8D9B-2DACCD6EA25F}"/>
    <cellStyle name="SAPBEXresData 2 3 3" xfId="35027" xr:uid="{8E24E190-A25B-406B-8BAB-0C6A999E04B3}"/>
    <cellStyle name="SAPBEXresData 2 4" xfId="19552" xr:uid="{00000000-0005-0000-0000-00007F490000}"/>
    <cellStyle name="SAPBEXresData 2 5" xfId="19548" xr:uid="{00000000-0005-0000-0000-00007B490000}"/>
    <cellStyle name="SAPBEXresData 2 6" xfId="20783" xr:uid="{889B6DEB-19B5-4C95-8B6C-1E19BE31EAB7}"/>
    <cellStyle name="SAPBEXresData 2 6 2" xfId="35775" xr:uid="{F862925C-FEF5-457C-BA55-74346249F662}"/>
    <cellStyle name="SAPBEXresData 2 7" xfId="28154" xr:uid="{84DF3E2B-6C33-49A0-AAE2-4C12843135F0}"/>
    <cellStyle name="SAPBEXresData 3" xfId="19553" xr:uid="{00000000-0005-0000-0000-000080490000}"/>
    <cellStyle name="SAPBEXresData 3 2" xfId="19554" xr:uid="{00000000-0005-0000-0000-000081490000}"/>
    <cellStyle name="SAPBEXresData 3 3" xfId="19555" xr:uid="{00000000-0005-0000-0000-000082490000}"/>
    <cellStyle name="SAPBEXresData 3 3 2" xfId="20431" xr:uid="{00000000-0005-0000-0000-000082490000}"/>
    <cellStyle name="SAPBEXresData 3 3 2 2" xfId="27773" xr:uid="{2A94B523-F42F-4459-98B5-AA4176A51570}"/>
    <cellStyle name="SAPBEXresData 3 3 2 2 2" xfId="42710" xr:uid="{CFB90C08-859B-4396-A5F7-7D750E0E7AB0}"/>
    <cellStyle name="SAPBEXresData 3 3 2 3" xfId="35447" xr:uid="{7719E965-120C-49FC-AEDB-126D2E4C222A}"/>
    <cellStyle name="SAPBEXresData 3 3 3" xfId="35028" xr:uid="{6751D241-6C23-4605-ADE3-90F4705B5DAE}"/>
    <cellStyle name="SAPBEXresData 3 4" xfId="19556" xr:uid="{00000000-0005-0000-0000-000083490000}"/>
    <cellStyle name="SAPBEXresData 3 4 2" xfId="20432" xr:uid="{00000000-0005-0000-0000-000083490000}"/>
    <cellStyle name="SAPBEXresData 3 4 2 2" xfId="35448" xr:uid="{F63CA733-B3E2-465C-8BC1-725238E073CC}"/>
    <cellStyle name="SAPBEXresData 3 4 3" xfId="35029" xr:uid="{F157388F-7D22-4C4F-A855-EAA791156ED8}"/>
    <cellStyle name="SAPBEXresData 3 5" xfId="19557" xr:uid="{00000000-0005-0000-0000-000084490000}"/>
    <cellStyle name="SAPBEXresData 4" xfId="19558" xr:uid="{00000000-0005-0000-0000-000085490000}"/>
    <cellStyle name="SAPBEXresData 4 2" xfId="19559" xr:uid="{00000000-0005-0000-0000-000086490000}"/>
    <cellStyle name="SAPBEXresData 4 2 2" xfId="20433" xr:uid="{00000000-0005-0000-0000-000086490000}"/>
    <cellStyle name="SAPBEXresData 4 2 2 2" xfId="35449" xr:uid="{70430057-377A-482D-9B86-2ED2C4C02194}"/>
    <cellStyle name="SAPBEXresData 4 2 3" xfId="35030" xr:uid="{32DE35D4-C2A7-4673-A3DD-73C9577FC852}"/>
    <cellStyle name="SAPBEXresData 5" xfId="19560" xr:uid="{00000000-0005-0000-0000-000087490000}"/>
    <cellStyle name="SAPBEXresData 5 2" xfId="20434" xr:uid="{00000000-0005-0000-0000-000087490000}"/>
    <cellStyle name="SAPBEXresData 5 2 2" xfId="27774" xr:uid="{D4916112-D23E-4564-87FC-7F56C28B5731}"/>
    <cellStyle name="SAPBEXresData 5 2 2 2" xfId="42711" xr:uid="{6E04A5D9-925D-4F78-802C-4C7D5E658045}"/>
    <cellStyle name="SAPBEXresData 5 2 3" xfId="35450" xr:uid="{CCF8704C-693D-4B9A-B1E0-AD777EC9D76B}"/>
    <cellStyle name="SAPBEXresData 5 3" xfId="35031" xr:uid="{C27DE337-BC24-46D4-BE16-F4C80B91B8CE}"/>
    <cellStyle name="SAPBEXresData 6" xfId="19561" xr:uid="{00000000-0005-0000-0000-000088490000}"/>
    <cellStyle name="SAPBEXresData 7" xfId="19547" xr:uid="{00000000-0005-0000-0000-00007A490000}"/>
    <cellStyle name="SAPBEXresData 8" xfId="28153" xr:uid="{B5E90F66-20A2-48F9-8172-7AE7AF0F570E}"/>
    <cellStyle name="SAPBEXresDataEmph" xfId="2732" xr:uid="{00000000-0005-0000-0000-00008E0A0000}"/>
    <cellStyle name="SAPBEXresDataEmph 2" xfId="2733" xr:uid="{00000000-0005-0000-0000-00008F0A0000}"/>
    <cellStyle name="SAPBEXresDataEmph 2 2" xfId="19564" xr:uid="{00000000-0005-0000-0000-00008B490000}"/>
    <cellStyle name="SAPBEXresDataEmph 2 2 2" xfId="19565" xr:uid="{00000000-0005-0000-0000-00008C490000}"/>
    <cellStyle name="SAPBEXresDataEmph 2 2 2 2" xfId="20435" xr:uid="{00000000-0005-0000-0000-00008C490000}"/>
    <cellStyle name="SAPBEXresDataEmph 2 2 2 2 2" xfId="27775" xr:uid="{03E3A895-2908-4F86-BE90-721AD6F49E5D}"/>
    <cellStyle name="SAPBEXresDataEmph 2 2 2 2 2 2" xfId="42712" xr:uid="{8C63F13D-1A87-4228-BA0F-6B2059BCB4D9}"/>
    <cellStyle name="SAPBEXresDataEmph 2 2 2 2 3" xfId="35451" xr:uid="{FC9C3187-5616-4F7D-A113-220F01A4912E}"/>
    <cellStyle name="SAPBEXresDataEmph 2 2 2 3" xfId="27490" xr:uid="{7F6B272C-EEA0-4C09-986C-AB32D0FA8256}"/>
    <cellStyle name="SAPBEXresDataEmph 2 2 2 3 2" xfId="42450" xr:uid="{CEC6EAE2-7293-4AB5-B458-E45D666F6EE6}"/>
    <cellStyle name="SAPBEXresDataEmph 2 2 2 4" xfId="35032" xr:uid="{F8E5EB85-B8BD-465D-A377-844A7A1615AF}"/>
    <cellStyle name="SAPBEXresDataEmph 2 3" xfId="19566" xr:uid="{00000000-0005-0000-0000-00008D490000}"/>
    <cellStyle name="SAPBEXresDataEmph 2 3 2" xfId="20436" xr:uid="{00000000-0005-0000-0000-00008D490000}"/>
    <cellStyle name="SAPBEXresDataEmph 2 3 2 2" xfId="27776" xr:uid="{C0915397-FC8E-45FF-80F6-A4F639A4672A}"/>
    <cellStyle name="SAPBEXresDataEmph 2 3 2 2 2" xfId="42713" xr:uid="{611A9715-5C76-465F-86BB-D9CBE6EE189A}"/>
    <cellStyle name="SAPBEXresDataEmph 2 3 2 3" xfId="35452" xr:uid="{03A371C9-0AC6-4617-8FF6-11FAEEDFAFFB}"/>
    <cellStyle name="SAPBEXresDataEmph 2 3 3" xfId="27491" xr:uid="{D573087D-F917-491A-9366-81EF9F16D4E3}"/>
    <cellStyle name="SAPBEXresDataEmph 2 3 3 2" xfId="42451" xr:uid="{55676A39-BA3D-4595-A607-B26DF6FAA64A}"/>
    <cellStyle name="SAPBEXresDataEmph 2 3 4" xfId="35033" xr:uid="{8E33B9E4-99FE-41E9-8C09-1528145182CC}"/>
    <cellStyle name="SAPBEXresDataEmph 2 4" xfId="19567" xr:uid="{00000000-0005-0000-0000-00008E490000}"/>
    <cellStyle name="SAPBEXresDataEmph 2 5" xfId="19563" xr:uid="{00000000-0005-0000-0000-00008A490000}"/>
    <cellStyle name="SAPBEXresDataEmph 2 6" xfId="20784" xr:uid="{359C1144-2418-4018-9895-96022D7CBB24}"/>
    <cellStyle name="SAPBEXresDataEmph 2 6 2" xfId="35776" xr:uid="{581C009A-B512-4624-B167-BACE788E5434}"/>
    <cellStyle name="SAPBEXresDataEmph 2 7" xfId="28156" xr:uid="{0607DF6F-63B2-4AAD-BF68-637B570255CD}"/>
    <cellStyle name="SAPBEXresDataEmph 3" xfId="19568" xr:uid="{00000000-0005-0000-0000-00008F490000}"/>
    <cellStyle name="SAPBEXresDataEmph 3 2" xfId="19569" xr:uid="{00000000-0005-0000-0000-000090490000}"/>
    <cellStyle name="SAPBEXresDataEmph 3 3" xfId="19570" xr:uid="{00000000-0005-0000-0000-000091490000}"/>
    <cellStyle name="SAPBEXresDataEmph 3 3 2" xfId="20437" xr:uid="{00000000-0005-0000-0000-000091490000}"/>
    <cellStyle name="SAPBEXresDataEmph 3 3 2 2" xfId="27777" xr:uid="{C1758A51-3198-4F74-8216-4DEE18AF65A8}"/>
    <cellStyle name="SAPBEXresDataEmph 3 3 2 2 2" xfId="42714" xr:uid="{85616AEF-C642-456C-878D-EAE9693039ED}"/>
    <cellStyle name="SAPBEXresDataEmph 3 3 2 3" xfId="35453" xr:uid="{1C49C611-E635-48FA-A541-8A4AFB44AF59}"/>
    <cellStyle name="SAPBEXresDataEmph 3 3 3" xfId="35034" xr:uid="{51C1D791-BD8A-4C1D-BE8D-DC4ECD07991F}"/>
    <cellStyle name="SAPBEXresDataEmph 3 4" xfId="19571" xr:uid="{00000000-0005-0000-0000-000092490000}"/>
    <cellStyle name="SAPBEXresDataEmph 3 4 2" xfId="20438" xr:uid="{00000000-0005-0000-0000-000092490000}"/>
    <cellStyle name="SAPBEXresDataEmph 3 4 2 2" xfId="35454" xr:uid="{AB6B3171-FED7-4701-BA2E-90D4ED9191F8}"/>
    <cellStyle name="SAPBEXresDataEmph 3 4 3" xfId="35035" xr:uid="{BD0279B2-F9A5-4630-ACBA-A9CF1090081F}"/>
    <cellStyle name="SAPBEXresDataEmph 3 5" xfId="19572" xr:uid="{00000000-0005-0000-0000-000093490000}"/>
    <cellStyle name="SAPBEXresDataEmph 4" xfId="19573" xr:uid="{00000000-0005-0000-0000-000094490000}"/>
    <cellStyle name="SAPBEXresDataEmph 4 2" xfId="19574" xr:uid="{00000000-0005-0000-0000-000095490000}"/>
    <cellStyle name="SAPBEXresDataEmph 4 2 2" xfId="20439" xr:uid="{00000000-0005-0000-0000-000095490000}"/>
    <cellStyle name="SAPBEXresDataEmph 4 2 2 2" xfId="35455" xr:uid="{41D8F11B-6C0B-4BD7-B323-7DC0B2508D6A}"/>
    <cellStyle name="SAPBEXresDataEmph 4 2 3" xfId="35036" xr:uid="{47E7B08A-525B-4C22-8B47-5A17AD386478}"/>
    <cellStyle name="SAPBEXresDataEmph 5" xfId="19575" xr:uid="{00000000-0005-0000-0000-000096490000}"/>
    <cellStyle name="SAPBEXresDataEmph 5 2" xfId="20440" xr:uid="{00000000-0005-0000-0000-000096490000}"/>
    <cellStyle name="SAPBEXresDataEmph 5 2 2" xfId="27778" xr:uid="{1754C4B9-9EAB-47C2-B0D1-6A7C2255ABE7}"/>
    <cellStyle name="SAPBEXresDataEmph 5 2 2 2" xfId="42715" xr:uid="{FCE6A6F0-F6AB-4DB2-819D-7B292A1ABF4E}"/>
    <cellStyle name="SAPBEXresDataEmph 5 2 3" xfId="35456" xr:uid="{01E836F3-1EF8-4CB8-B566-288E30646518}"/>
    <cellStyle name="SAPBEXresDataEmph 5 3" xfId="35037" xr:uid="{0D9031EB-FDC7-483E-8447-B3B9B8913D45}"/>
    <cellStyle name="SAPBEXresDataEmph 6" xfId="19576" xr:uid="{00000000-0005-0000-0000-000097490000}"/>
    <cellStyle name="SAPBEXresDataEmph 7" xfId="19562" xr:uid="{00000000-0005-0000-0000-000089490000}"/>
    <cellStyle name="SAPBEXresDataEmph 8" xfId="28155" xr:uid="{83B48B72-9B51-4F40-89D7-605F4E2D194B}"/>
    <cellStyle name="SAPBEXresExc1" xfId="2734" xr:uid="{00000000-0005-0000-0000-0000900A0000}"/>
    <cellStyle name="SAPBEXresExc1 2" xfId="19578" xr:uid="{00000000-0005-0000-0000-000099490000}"/>
    <cellStyle name="SAPBEXresExc1 2 2" xfId="19579" xr:uid="{00000000-0005-0000-0000-00009A490000}"/>
    <cellStyle name="SAPBEXresExc1 2 3" xfId="27492" xr:uid="{6CC8C3AF-015C-48BB-811C-049F7F4F9DF1}"/>
    <cellStyle name="SAPBEXresExc1 3" xfId="19580" xr:uid="{00000000-0005-0000-0000-00009B490000}"/>
    <cellStyle name="SAPBEXresExc1 4" xfId="19577" xr:uid="{00000000-0005-0000-0000-000098490000}"/>
    <cellStyle name="SAPBEXresExc1 5" xfId="20785" xr:uid="{A8BF986F-6A95-4C3C-9A8E-9C18D531AA32}"/>
    <cellStyle name="SAPBEXresExc1Emph" xfId="2735" xr:uid="{00000000-0005-0000-0000-0000910A0000}"/>
    <cellStyle name="SAPBEXresExc1Emph 2" xfId="19582" xr:uid="{00000000-0005-0000-0000-00009D490000}"/>
    <cellStyle name="SAPBEXresExc1Emph 2 2" xfId="19583" xr:uid="{00000000-0005-0000-0000-00009E490000}"/>
    <cellStyle name="SAPBEXresExc1Emph 2 3" xfId="27493" xr:uid="{9A81B16B-75EB-4E8F-9265-0724F7952C63}"/>
    <cellStyle name="SAPBEXresExc1Emph 3" xfId="19584" xr:uid="{00000000-0005-0000-0000-00009F490000}"/>
    <cellStyle name="SAPBEXresExc1Emph 4" xfId="19581" xr:uid="{00000000-0005-0000-0000-00009C490000}"/>
    <cellStyle name="SAPBEXresExc1Emph 5" xfId="20786" xr:uid="{E0984BD1-DB01-4E13-99A5-742323D0D4AC}"/>
    <cellStyle name="SAPBEXresExc2" xfId="2736" xr:uid="{00000000-0005-0000-0000-0000920A0000}"/>
    <cellStyle name="SAPBEXresExc2 2" xfId="19586" xr:uid="{00000000-0005-0000-0000-0000A1490000}"/>
    <cellStyle name="SAPBEXresExc2 2 2" xfId="19587" xr:uid="{00000000-0005-0000-0000-0000A2490000}"/>
    <cellStyle name="SAPBEXresExc2 2 3" xfId="27494" xr:uid="{059BC182-C04A-4D1B-9A47-B17F9CE3B8EF}"/>
    <cellStyle name="SAPBEXresExc2 3" xfId="19588" xr:uid="{00000000-0005-0000-0000-0000A3490000}"/>
    <cellStyle name="SAPBEXresExc2 4" xfId="19585" xr:uid="{00000000-0005-0000-0000-0000A0490000}"/>
    <cellStyle name="SAPBEXresExc2 5" xfId="20787" xr:uid="{B85A2326-B34F-4AD1-908D-3671515B71AE}"/>
    <cellStyle name="SAPBEXresExc2Emph" xfId="2737" xr:uid="{00000000-0005-0000-0000-0000930A0000}"/>
    <cellStyle name="SAPBEXresExc2Emph 2" xfId="19590" xr:uid="{00000000-0005-0000-0000-0000A5490000}"/>
    <cellStyle name="SAPBEXresExc2Emph 2 2" xfId="19591" xr:uid="{00000000-0005-0000-0000-0000A6490000}"/>
    <cellStyle name="SAPBEXresExc2Emph 2 3" xfId="27495" xr:uid="{099A6616-44D8-4A2C-8C17-941667C9D04A}"/>
    <cellStyle name="SAPBEXresExc2Emph 3" xfId="19592" xr:uid="{00000000-0005-0000-0000-0000A7490000}"/>
    <cellStyle name="SAPBEXresExc2Emph 4" xfId="19589" xr:uid="{00000000-0005-0000-0000-0000A4490000}"/>
    <cellStyle name="SAPBEXresExc2Emph 5" xfId="20788" xr:uid="{2B202280-9F3F-498D-92C1-D143AC3D5670}"/>
    <cellStyle name="SAPBEXresItem" xfId="2738" xr:uid="{00000000-0005-0000-0000-0000940A0000}"/>
    <cellStyle name="SAPBEXresItem 2" xfId="19594" xr:uid="{00000000-0005-0000-0000-0000A9490000}"/>
    <cellStyle name="SAPBEXresItem 2 2" xfId="19595" xr:uid="{00000000-0005-0000-0000-0000AA490000}"/>
    <cellStyle name="SAPBEXresItem 2 2 2" xfId="19596" xr:uid="{00000000-0005-0000-0000-0000AB490000}"/>
    <cellStyle name="SAPBEXresItem 2 2 2 2" xfId="20441" xr:uid="{00000000-0005-0000-0000-0000AB490000}"/>
    <cellStyle name="SAPBEXresItem 2 2 2 2 2" xfId="27779" xr:uid="{479DB072-11A9-4820-94F3-5EAF1F08FB86}"/>
    <cellStyle name="SAPBEXresItem 2 2 2 2 2 2" xfId="42716" xr:uid="{EA10C887-476A-44AE-9AE1-FE861296C5A7}"/>
    <cellStyle name="SAPBEXresItem 2 2 2 2 3" xfId="35457" xr:uid="{C1D0BF42-946F-485D-A89A-696F6BC3FDD6}"/>
    <cellStyle name="SAPBEXresItem 2 2 2 3" xfId="35038" xr:uid="{C3816E38-8783-418D-BBD5-9439F684FB39}"/>
    <cellStyle name="SAPBEXresItem 2 3" xfId="19597" xr:uid="{00000000-0005-0000-0000-0000AC490000}"/>
    <cellStyle name="SAPBEXresItem 2 3 2" xfId="20442" xr:uid="{00000000-0005-0000-0000-0000AC490000}"/>
    <cellStyle name="SAPBEXresItem 2 3 2 2" xfId="27780" xr:uid="{4D4EF3C2-DEF7-4D4D-BBC0-9DF82BECD12F}"/>
    <cellStyle name="SAPBEXresItem 2 3 2 2 2" xfId="42717" xr:uid="{8D135D29-7A73-4000-8CF0-85B8A29864E6}"/>
    <cellStyle name="SAPBEXresItem 2 3 2 3" xfId="35458" xr:uid="{704CE90E-477D-4C41-B4C2-09020D07F1DD}"/>
    <cellStyle name="SAPBEXresItem 2 3 3" xfId="35039" xr:uid="{A02A4F9C-405D-41A1-B5A4-C4AEC2EB6381}"/>
    <cellStyle name="SAPBEXresItem 2 4" xfId="19598" xr:uid="{00000000-0005-0000-0000-0000AD490000}"/>
    <cellStyle name="SAPBEXresItem 3" xfId="19599" xr:uid="{00000000-0005-0000-0000-0000AE490000}"/>
    <cellStyle name="SAPBEXresItem 3 2" xfId="19600" xr:uid="{00000000-0005-0000-0000-0000AF490000}"/>
    <cellStyle name="SAPBEXresItem 3 3" xfId="19601" xr:uid="{00000000-0005-0000-0000-0000B0490000}"/>
    <cellStyle name="SAPBEXresItem 3 4" xfId="19602" xr:uid="{00000000-0005-0000-0000-0000B1490000}"/>
    <cellStyle name="SAPBEXresItem 3 4 2" xfId="20443" xr:uid="{00000000-0005-0000-0000-0000B1490000}"/>
    <cellStyle name="SAPBEXresItem 3 4 2 2" xfId="35459" xr:uid="{03E0CC20-1C5A-4C28-87DD-340167DE35BF}"/>
    <cellStyle name="SAPBEXresItem 3 4 3" xfId="35040" xr:uid="{09EB2124-D0A5-46C1-A251-404A7AD24461}"/>
    <cellStyle name="SAPBEXresItem 3 5" xfId="19603" xr:uid="{00000000-0005-0000-0000-0000B2490000}"/>
    <cellStyle name="SAPBEXresItem 4" xfId="19604" xr:uid="{00000000-0005-0000-0000-0000B3490000}"/>
    <cellStyle name="SAPBEXresItem 4 2" xfId="19605" xr:uid="{00000000-0005-0000-0000-0000B4490000}"/>
    <cellStyle name="SAPBEXresItem 4 2 2" xfId="20444" xr:uid="{00000000-0005-0000-0000-0000B4490000}"/>
    <cellStyle name="SAPBEXresItem 4 2 2 2" xfId="35460" xr:uid="{B39BFC82-8BBE-4BD3-85B2-89A7B4840A14}"/>
    <cellStyle name="SAPBEXresItem 4 2 3" xfId="35041" xr:uid="{DFF59419-8692-4A43-96CB-F21011885BFE}"/>
    <cellStyle name="SAPBEXresItem 5" xfId="19606" xr:uid="{00000000-0005-0000-0000-0000B5490000}"/>
    <cellStyle name="SAPBEXresItem 5 2" xfId="20445" xr:uid="{00000000-0005-0000-0000-0000B5490000}"/>
    <cellStyle name="SAPBEXresItem 5 2 2" xfId="27781" xr:uid="{659961A3-C887-49EB-A1D5-34F27635923C}"/>
    <cellStyle name="SAPBEXresItem 5 2 2 2" xfId="42718" xr:uid="{A8E6CD10-A480-4305-9AD4-9C727C835A3D}"/>
    <cellStyle name="SAPBEXresItem 5 2 3" xfId="35461" xr:uid="{3DE66C38-B541-464A-BAD6-4176C67D826F}"/>
    <cellStyle name="SAPBEXresItem 5 3" xfId="35042" xr:uid="{309BF0D0-81DA-48E0-90CD-27754ED95C1B}"/>
    <cellStyle name="SAPBEXresItem 6" xfId="19607" xr:uid="{00000000-0005-0000-0000-0000B6490000}"/>
    <cellStyle name="SAPBEXresItem 7" xfId="19593" xr:uid="{00000000-0005-0000-0000-0000A8490000}"/>
    <cellStyle name="SAPBEXresItemX" xfId="2739" xr:uid="{00000000-0005-0000-0000-0000950A0000}"/>
    <cellStyle name="SAPBEXresItemX 2" xfId="2740" xr:uid="{00000000-0005-0000-0000-0000960A0000}"/>
    <cellStyle name="SAPBEXresItemX 2 2" xfId="19610" xr:uid="{00000000-0005-0000-0000-0000B9490000}"/>
    <cellStyle name="SAPBEXresItemX 2 2 2" xfId="19611" xr:uid="{00000000-0005-0000-0000-0000BA490000}"/>
    <cellStyle name="SAPBEXresItemX 2 2 2 2" xfId="20446" xr:uid="{00000000-0005-0000-0000-0000BA490000}"/>
    <cellStyle name="SAPBEXresItemX 2 2 2 2 2" xfId="27782" xr:uid="{11EE7943-2997-440C-95FB-9A37F6BF3A80}"/>
    <cellStyle name="SAPBEXresItemX 2 2 2 2 2 2" xfId="42719" xr:uid="{FF47795D-8CB1-4108-83A8-9E68C71354CC}"/>
    <cellStyle name="SAPBEXresItemX 2 2 2 2 3" xfId="35462" xr:uid="{E0F07A83-47F0-4FE8-8803-1C22E4BD413E}"/>
    <cellStyle name="SAPBEXresItemX 2 2 2 3" xfId="35043" xr:uid="{FDB460DE-E230-42C1-B0FF-E17E58ECEB38}"/>
    <cellStyle name="SAPBEXresItemX 2 3" xfId="19612" xr:uid="{00000000-0005-0000-0000-0000BB490000}"/>
    <cellStyle name="SAPBEXresItemX 2 3 2" xfId="20447" xr:uid="{00000000-0005-0000-0000-0000BB490000}"/>
    <cellStyle name="SAPBEXresItemX 2 3 2 2" xfId="27783" xr:uid="{32848278-4837-48A9-A86B-A10EE2D98ACA}"/>
    <cellStyle name="SAPBEXresItemX 2 3 2 2 2" xfId="42720" xr:uid="{FDDB7691-BBB6-4D3B-9A6C-020F2E0EEBC6}"/>
    <cellStyle name="SAPBEXresItemX 2 3 2 3" xfId="35463" xr:uid="{FC7029EF-9EFC-4424-8A0F-702D2A34387F}"/>
    <cellStyle name="SAPBEXresItemX 2 3 3" xfId="35044" xr:uid="{591D695F-707D-42AD-91D2-1D37C45DFF93}"/>
    <cellStyle name="SAPBEXresItemX 2 4" xfId="19613" xr:uid="{00000000-0005-0000-0000-0000BC490000}"/>
    <cellStyle name="SAPBEXresItemX 2 5" xfId="19609" xr:uid="{00000000-0005-0000-0000-0000B8490000}"/>
    <cellStyle name="SAPBEXresItemX 2 6" xfId="20789" xr:uid="{16F973DB-BDC2-4932-9E77-356B5C703B16}"/>
    <cellStyle name="SAPBEXresItemX 2 6 2" xfId="35777" xr:uid="{EF495C95-08D6-4255-8804-DC383054D55C}"/>
    <cellStyle name="SAPBEXresItemX 2 7" xfId="28158" xr:uid="{F32967FB-E185-4FE9-916D-12D0083EF01C}"/>
    <cellStyle name="SAPBEXresItemX 3" xfId="19614" xr:uid="{00000000-0005-0000-0000-0000BD490000}"/>
    <cellStyle name="SAPBEXresItemX 3 2" xfId="19615" xr:uid="{00000000-0005-0000-0000-0000BE490000}"/>
    <cellStyle name="SAPBEXresItemX 3 3" xfId="19616" xr:uid="{00000000-0005-0000-0000-0000BF490000}"/>
    <cellStyle name="SAPBEXresItemX 3 3 2" xfId="20448" xr:uid="{00000000-0005-0000-0000-0000BF490000}"/>
    <cellStyle name="SAPBEXresItemX 3 3 2 2" xfId="27784" xr:uid="{36F76128-093B-4FC8-B860-565E50556AFD}"/>
    <cellStyle name="SAPBEXresItemX 3 3 2 2 2" xfId="42721" xr:uid="{02BB1181-FE6D-4B10-9098-8E1C12562CFE}"/>
    <cellStyle name="SAPBEXresItemX 3 3 2 3" xfId="35464" xr:uid="{45F585F8-58CB-4340-9B5D-12D736C0E3FC}"/>
    <cellStyle name="SAPBEXresItemX 3 3 3" xfId="35045" xr:uid="{23297061-8D45-403E-A88F-6B284494698F}"/>
    <cellStyle name="SAPBEXresItemX 3 4" xfId="19617" xr:uid="{00000000-0005-0000-0000-0000C0490000}"/>
    <cellStyle name="SAPBEXresItemX 3 4 2" xfId="20449" xr:uid="{00000000-0005-0000-0000-0000C0490000}"/>
    <cellStyle name="SAPBEXresItemX 3 4 2 2" xfId="35465" xr:uid="{A4CE7059-D0BE-4826-853E-ECE323F9E052}"/>
    <cellStyle name="SAPBEXresItemX 3 4 3" xfId="35046" xr:uid="{DEDC7D53-1D57-44E8-867A-5549AE820985}"/>
    <cellStyle name="SAPBEXresItemX 3 5" xfId="19618" xr:uid="{00000000-0005-0000-0000-0000C1490000}"/>
    <cellStyle name="SAPBEXresItemX 4" xfId="19619" xr:uid="{00000000-0005-0000-0000-0000C2490000}"/>
    <cellStyle name="SAPBEXresItemX 4 2" xfId="19620" xr:uid="{00000000-0005-0000-0000-0000C3490000}"/>
    <cellStyle name="SAPBEXresItemX 4 2 2" xfId="20450" xr:uid="{00000000-0005-0000-0000-0000C3490000}"/>
    <cellStyle name="SAPBEXresItemX 4 2 2 2" xfId="35466" xr:uid="{BE920917-7EB1-44C7-AF67-816323D1CD5D}"/>
    <cellStyle name="SAPBEXresItemX 4 2 3" xfId="35047" xr:uid="{0D1C9EC8-193A-42C5-855D-FF0A229A757C}"/>
    <cellStyle name="SAPBEXresItemX 5" xfId="19621" xr:uid="{00000000-0005-0000-0000-0000C4490000}"/>
    <cellStyle name="SAPBEXresItemX 5 2" xfId="20451" xr:uid="{00000000-0005-0000-0000-0000C4490000}"/>
    <cellStyle name="SAPBEXresItemX 5 2 2" xfId="27785" xr:uid="{ABF1A451-F005-4375-8868-3CB01225D1E3}"/>
    <cellStyle name="SAPBEXresItemX 5 2 2 2" xfId="42722" xr:uid="{C6B1CDF3-EB0C-4B04-A49D-08EA4E29603A}"/>
    <cellStyle name="SAPBEXresItemX 5 2 3" xfId="35467" xr:uid="{AF1FDB37-B327-4CE9-869A-4173A8E9FE06}"/>
    <cellStyle name="SAPBEXresItemX 5 3" xfId="35048" xr:uid="{6890BA96-A29F-4998-8687-69AEA9B013CD}"/>
    <cellStyle name="SAPBEXresItemX 6" xfId="19622" xr:uid="{00000000-0005-0000-0000-0000C5490000}"/>
    <cellStyle name="SAPBEXresItemX 7" xfId="19608" xr:uid="{00000000-0005-0000-0000-0000B7490000}"/>
    <cellStyle name="SAPBEXresItemX 8" xfId="28157" xr:uid="{E420E618-FBD9-45DA-B453-D0110D400225}"/>
    <cellStyle name="SAPBEXRow_Headings_SA" xfId="2741" xr:uid="{00000000-0005-0000-0000-0000970A0000}"/>
    <cellStyle name="SAPBEXRowResults_SA" xfId="2742" xr:uid="{00000000-0005-0000-0000-0000980A0000}"/>
    <cellStyle name="SAPBEXstdData" xfId="2743" xr:uid="{00000000-0005-0000-0000-0000990A0000}"/>
    <cellStyle name="SAPBEXstdData 2" xfId="2744" xr:uid="{00000000-0005-0000-0000-00009A0A0000}"/>
    <cellStyle name="SAPBEXstdData 2 10" xfId="28160" xr:uid="{F26E3194-627D-4DD8-BD75-C9E376A6D997}"/>
    <cellStyle name="SAPBEXstdData 2 2" xfId="2909" xr:uid="{00000000-0005-0000-0000-00009B0A0000}"/>
    <cellStyle name="SAPBEXstdData 2 2 2" xfId="19625" xr:uid="{00000000-0005-0000-0000-0000CB490000}"/>
    <cellStyle name="SAPBEXstdData 2 2 2 2" xfId="19626" xr:uid="{00000000-0005-0000-0000-0000CC490000}"/>
    <cellStyle name="SAPBEXstdData 2 2 2 3" xfId="19627" xr:uid="{00000000-0005-0000-0000-0000CD490000}"/>
    <cellStyle name="SAPBEXstdData 2 2 2 3 2" xfId="20452" xr:uid="{00000000-0005-0000-0000-0000CD490000}"/>
    <cellStyle name="SAPBEXstdData 2 2 2 3 2 2" xfId="27786" xr:uid="{310530D3-899E-45FA-945A-024C27D6DFE1}"/>
    <cellStyle name="SAPBEXstdData 2 2 2 3 2 2 2" xfId="42723" xr:uid="{1FF22722-ED20-4671-A067-051C6F4FD482}"/>
    <cellStyle name="SAPBEXstdData 2 2 2 3 2 3" xfId="35468" xr:uid="{AD76B578-C936-44ED-AE37-35184E13B5AB}"/>
    <cellStyle name="SAPBEXstdData 2 2 2 3 3" xfId="27496" xr:uid="{0CC3B192-8B17-4BFA-8A48-702194EDF925}"/>
    <cellStyle name="SAPBEXstdData 2 2 2 3 3 2" xfId="42452" xr:uid="{0D079C8B-E51E-4086-9298-6D0065BBBB2A}"/>
    <cellStyle name="SAPBEXstdData 2 2 2 3 4" xfId="35049" xr:uid="{79D3A75E-8ED7-4450-A613-31E077DFBBF8}"/>
    <cellStyle name="SAPBEXstdData 2 2 2 4" xfId="19628" xr:uid="{00000000-0005-0000-0000-0000CE490000}"/>
    <cellStyle name="SAPBEXstdData 2 2 3" xfId="19629" xr:uid="{00000000-0005-0000-0000-0000CF490000}"/>
    <cellStyle name="SAPBEXstdData 2 2 3 2" xfId="19630" xr:uid="{00000000-0005-0000-0000-0000D0490000}"/>
    <cellStyle name="SAPBEXstdData 2 2 3 2 2" xfId="20453" xr:uid="{00000000-0005-0000-0000-0000D0490000}"/>
    <cellStyle name="SAPBEXstdData 2 2 3 2 2 2" xfId="35469" xr:uid="{14E0E106-D7E2-4ECE-B830-8B000124E485}"/>
    <cellStyle name="SAPBEXstdData 2 2 3 2 3" xfId="35050" xr:uid="{ADD50D04-BA89-46D7-985D-255453E32BDF}"/>
    <cellStyle name="SAPBEXstdData 2 2 4" xfId="19631" xr:uid="{00000000-0005-0000-0000-0000D1490000}"/>
    <cellStyle name="SAPBEXstdData 2 2 4 2" xfId="20454" xr:uid="{00000000-0005-0000-0000-0000D1490000}"/>
    <cellStyle name="SAPBEXstdData 2 2 4 2 2" xfId="27787" xr:uid="{05E48D44-B713-49B7-9D2F-E6992D010A58}"/>
    <cellStyle name="SAPBEXstdData 2 2 4 2 2 2" xfId="42724" xr:uid="{197C03FA-969E-4469-A9AD-F4C2F1B306E3}"/>
    <cellStyle name="SAPBEXstdData 2 2 4 2 3" xfId="35470" xr:uid="{61F700C6-4A84-49BA-9917-6D1C2AD7A67F}"/>
    <cellStyle name="SAPBEXstdData 2 2 4 3" xfId="27497" xr:uid="{3804CB8C-FA5D-4DE7-895B-07DE755FB68C}"/>
    <cellStyle name="SAPBEXstdData 2 2 4 3 2" xfId="42453" xr:uid="{8C4B4C42-DEF5-45AE-951D-A0BDEC682876}"/>
    <cellStyle name="SAPBEXstdData 2 2 4 4" xfId="35051" xr:uid="{B2D94CEB-1B44-496B-9638-FC1667A04D4F}"/>
    <cellStyle name="SAPBEXstdData 2 2 5" xfId="19632" xr:uid="{00000000-0005-0000-0000-0000D2490000}"/>
    <cellStyle name="SAPBEXstdData 2 2 6" xfId="19624" xr:uid="{00000000-0005-0000-0000-0000CA490000}"/>
    <cellStyle name="SAPBEXstdData 2 2 7" xfId="20862" xr:uid="{2573353F-71D3-45F1-ACA8-BD7BEB5FCF92}"/>
    <cellStyle name="SAPBEXstdData 2 2 7 2" xfId="35838" xr:uid="{16B0AC90-376C-40D5-8773-15B49A6FBFF0}"/>
    <cellStyle name="SAPBEXstdData 2 2 8" xfId="28234" xr:uid="{D551176E-D6AC-449E-9C40-D9EE8B5B6383}"/>
    <cellStyle name="SAPBEXstdData 2 3" xfId="19633" xr:uid="{00000000-0005-0000-0000-0000D3490000}"/>
    <cellStyle name="SAPBEXstdData 2 3 2" xfId="19634" xr:uid="{00000000-0005-0000-0000-0000D4490000}"/>
    <cellStyle name="SAPBEXstdData 2 3 3" xfId="19635" xr:uid="{00000000-0005-0000-0000-0000D5490000}"/>
    <cellStyle name="SAPBEXstdData 2 3 3 2" xfId="20455" xr:uid="{00000000-0005-0000-0000-0000D5490000}"/>
    <cellStyle name="SAPBEXstdData 2 3 3 2 2" xfId="27788" xr:uid="{5DF701EB-9C6E-4FBE-A762-7E675D516349}"/>
    <cellStyle name="SAPBEXstdData 2 3 3 2 2 2" xfId="42725" xr:uid="{8C4ED13F-5961-4789-A933-FC9D4C1E667E}"/>
    <cellStyle name="SAPBEXstdData 2 3 3 2 3" xfId="35471" xr:uid="{F2E5EEE1-ED66-4B61-9A2D-821266AFE043}"/>
    <cellStyle name="SAPBEXstdData 2 3 3 3" xfId="27498" xr:uid="{A269C467-6BA0-49AE-A81D-55637076FFB7}"/>
    <cellStyle name="SAPBEXstdData 2 3 3 3 2" xfId="42454" xr:uid="{30E83329-0AC8-42C8-AB9B-281731160668}"/>
    <cellStyle name="SAPBEXstdData 2 3 3 4" xfId="35052" xr:uid="{B9A24114-6086-42AF-A3F0-37EFE9616C71}"/>
    <cellStyle name="SAPBEXstdData 2 3 4" xfId="19636" xr:uid="{00000000-0005-0000-0000-0000D6490000}"/>
    <cellStyle name="SAPBEXstdData 2 4" xfId="19637" xr:uid="{00000000-0005-0000-0000-0000D7490000}"/>
    <cellStyle name="SAPBEXstdData 2 4 2" xfId="19638" xr:uid="{00000000-0005-0000-0000-0000D8490000}"/>
    <cellStyle name="SAPBEXstdData 2 4 2 2" xfId="19639" xr:uid="{00000000-0005-0000-0000-0000D9490000}"/>
    <cellStyle name="SAPBEXstdData 2 4 2 3" xfId="20456" xr:uid="{00000000-0005-0000-0000-0000D8490000}"/>
    <cellStyle name="SAPBEXstdData 2 4 2 3 2" xfId="27789" xr:uid="{41359332-38E2-4FFD-A0C4-E1B2748009AF}"/>
    <cellStyle name="SAPBEXstdData 2 4 2 3 2 2" xfId="42726" xr:uid="{2451286B-E54C-4971-A19D-F8019FEAA2EF}"/>
    <cellStyle name="SAPBEXstdData 2 4 2 3 3" xfId="35472" xr:uid="{E6B931B0-6527-46F3-BCBD-4D9CAA8582FE}"/>
    <cellStyle name="SAPBEXstdData 2 4 2 4" xfId="27499" xr:uid="{B190E4CA-76C3-44CB-B190-9A3AA394379E}"/>
    <cellStyle name="SAPBEXstdData 2 4 2 4 2" xfId="42455" xr:uid="{A9730CF7-5D5B-42FB-9B89-E01694CCF022}"/>
    <cellStyle name="SAPBEXstdData 2 4 2 5" xfId="35053" xr:uid="{94085E6D-CD0F-4D0F-9E00-F11A1D05444A}"/>
    <cellStyle name="SAPBEXstdData 2 4 3" xfId="19640" xr:uid="{00000000-0005-0000-0000-0000DA490000}"/>
    <cellStyle name="SAPBEXstdData 2 5" xfId="19641" xr:uid="{00000000-0005-0000-0000-0000DB490000}"/>
    <cellStyle name="SAPBEXstdData 2 5 2" xfId="19642" xr:uid="{00000000-0005-0000-0000-0000DC490000}"/>
    <cellStyle name="SAPBEXstdData 2 5 2 2" xfId="20457" xr:uid="{00000000-0005-0000-0000-0000DC490000}"/>
    <cellStyle name="SAPBEXstdData 2 5 2 2 2" xfId="27790" xr:uid="{6D73E434-A717-463F-8448-D7B1B99E0794}"/>
    <cellStyle name="SAPBEXstdData 2 5 2 2 2 2" xfId="42727" xr:uid="{9386580B-C9CE-433A-949B-CA19FF327D84}"/>
    <cellStyle name="SAPBEXstdData 2 5 2 2 3" xfId="35473" xr:uid="{44E5BACD-948F-4920-B90C-4E4266C91ADA}"/>
    <cellStyle name="SAPBEXstdData 2 5 2 3" xfId="27500" xr:uid="{415159C4-1D3E-45FA-ADD8-F7FCF628135C}"/>
    <cellStyle name="SAPBEXstdData 2 5 2 3 2" xfId="42456" xr:uid="{018C2FFB-A671-4E31-83DE-587DF31D3487}"/>
    <cellStyle name="SAPBEXstdData 2 5 2 4" xfId="35054" xr:uid="{64C2D89D-6268-4E3C-8CA8-9FBD55866FB3}"/>
    <cellStyle name="SAPBEXstdData 2 6" xfId="19643" xr:uid="{00000000-0005-0000-0000-0000DD490000}"/>
    <cellStyle name="SAPBEXstdData 2 6 2" xfId="20458" xr:uid="{00000000-0005-0000-0000-0000DD490000}"/>
    <cellStyle name="SAPBEXstdData 2 6 2 2" xfId="35474" xr:uid="{296CBC20-0A3A-4E13-A672-9193110046E1}"/>
    <cellStyle name="SAPBEXstdData 2 6 3" xfId="35055" xr:uid="{1DF518EA-7650-4DA9-92AA-C014A1086E0C}"/>
    <cellStyle name="SAPBEXstdData 2 7" xfId="19644" xr:uid="{00000000-0005-0000-0000-0000DE490000}"/>
    <cellStyle name="SAPBEXstdData 2 8" xfId="19623" xr:uid="{00000000-0005-0000-0000-0000C9490000}"/>
    <cellStyle name="SAPBEXstdData 2 9" xfId="20790" xr:uid="{887A4F11-77C9-4E2C-8C4C-632A26BFF7CC}"/>
    <cellStyle name="SAPBEXstdData 2 9 2" xfId="35778" xr:uid="{D17CE7B9-7989-4231-816D-466105A6F0E4}"/>
    <cellStyle name="SAPBEXstdData 3" xfId="19645" xr:uid="{00000000-0005-0000-0000-0000DF490000}"/>
    <cellStyle name="SAPBEXstdData 3 2" xfId="19646" xr:uid="{00000000-0005-0000-0000-0000E0490000}"/>
    <cellStyle name="SAPBEXstdData 3 2 2" xfId="19647" xr:uid="{00000000-0005-0000-0000-0000E1490000}"/>
    <cellStyle name="SAPBEXstdData 3 2 2 2" xfId="20459" xr:uid="{00000000-0005-0000-0000-0000E1490000}"/>
    <cellStyle name="SAPBEXstdData 3 2 2 2 2" xfId="27791" xr:uid="{2601FFEB-85D2-41B9-9E50-B3E47E88EF04}"/>
    <cellStyle name="SAPBEXstdData 3 2 2 2 2 2" xfId="42728" xr:uid="{B71637E4-2140-4A49-95C0-71C730C921C1}"/>
    <cellStyle name="SAPBEXstdData 3 2 2 2 3" xfId="35475" xr:uid="{B91F672D-E3D9-4045-B65B-1E8753695DB3}"/>
    <cellStyle name="SAPBEXstdData 3 2 2 3" xfId="27501" xr:uid="{05B32FB7-9B79-40EF-94A4-FBEDF0629FAA}"/>
    <cellStyle name="SAPBEXstdData 3 2 2 3 2" xfId="42457" xr:uid="{28054688-FAFF-4669-8C17-4241201F1ED0}"/>
    <cellStyle name="SAPBEXstdData 3 2 2 4" xfId="35056" xr:uid="{A3B3AAB3-5BEA-46DC-979E-DA87F3E708B0}"/>
    <cellStyle name="SAPBEXstdData 3 3" xfId="19648" xr:uid="{00000000-0005-0000-0000-0000E2490000}"/>
    <cellStyle name="SAPBEXstdData 3 3 2" xfId="20460" xr:uid="{00000000-0005-0000-0000-0000E2490000}"/>
    <cellStyle name="SAPBEXstdData 3 3 2 2" xfId="27792" xr:uid="{31D0C2E1-007F-40B2-8119-41BE2E63674C}"/>
    <cellStyle name="SAPBEXstdData 3 3 2 2 2" xfId="42729" xr:uid="{B132D10A-173F-4F3E-A581-B387BF962B7F}"/>
    <cellStyle name="SAPBEXstdData 3 3 2 3" xfId="35476" xr:uid="{79BCB713-5F58-47F5-AE5A-0B1CDA6FE7E6}"/>
    <cellStyle name="SAPBEXstdData 3 3 3" xfId="27502" xr:uid="{09E6172E-D39A-4318-8D3E-F48DD56F894C}"/>
    <cellStyle name="SAPBEXstdData 3 3 3 2" xfId="42458" xr:uid="{0AF337CB-1EFA-44B0-BA15-E541B16236E4}"/>
    <cellStyle name="SAPBEXstdData 3 3 4" xfId="35057" xr:uid="{B2EAA188-A638-4D05-A224-4F8F3C30C1AD}"/>
    <cellStyle name="SAPBEXstdData 3 4" xfId="19649" xr:uid="{00000000-0005-0000-0000-0000E3490000}"/>
    <cellStyle name="SAPBEXstdData 3 4 2" xfId="20461" xr:uid="{00000000-0005-0000-0000-0000E3490000}"/>
    <cellStyle name="SAPBEXstdData 3 4 2 2" xfId="35477" xr:uid="{5B50FE25-5A45-44BB-AD01-D7EBC6795D96}"/>
    <cellStyle name="SAPBEXstdData 3 4 3" xfId="35058" xr:uid="{93CFC589-27E7-4142-97D9-D687C56038D1}"/>
    <cellStyle name="SAPBEXstdData 3 5" xfId="19650" xr:uid="{00000000-0005-0000-0000-0000E4490000}"/>
    <cellStyle name="SAPBEXstdData 4" xfId="19651" xr:uid="{00000000-0005-0000-0000-0000E5490000}"/>
    <cellStyle name="SAPBEXstdData 4 2" xfId="19652" xr:uid="{00000000-0005-0000-0000-0000E6490000}"/>
    <cellStyle name="SAPBEXstdData 4 3" xfId="20462" xr:uid="{00000000-0005-0000-0000-0000E5490000}"/>
    <cellStyle name="SAPBEXstdData 4 3 2" xfId="35478" xr:uid="{27B97B4D-F53D-4DF6-B6D6-7CB7B2F09EE7}"/>
    <cellStyle name="SAPBEXstdData 4 4" xfId="35059" xr:uid="{A010D219-AE54-452C-9097-BAACB7436F54}"/>
    <cellStyle name="SAPBEXstdData 5" xfId="19653" xr:uid="{00000000-0005-0000-0000-0000E7490000}"/>
    <cellStyle name="SAPBEXstdData 6" xfId="19654" xr:uid="{00000000-0005-0000-0000-0000E8490000}"/>
    <cellStyle name="SAPBEXstdData 6 2" xfId="20463" xr:uid="{00000000-0005-0000-0000-0000E8490000}"/>
    <cellStyle name="SAPBEXstdData 6 2 2" xfId="27793" xr:uid="{A17848F0-F90E-4D82-8F35-AA765785C05B}"/>
    <cellStyle name="SAPBEXstdData 6 2 2 2" xfId="42730" xr:uid="{8B5C7063-BCF7-4077-85E7-F99B859828EB}"/>
    <cellStyle name="SAPBEXstdData 6 2 3" xfId="35479" xr:uid="{2B8D6E72-42B3-4802-9AF9-3DF71D0A5F7F}"/>
    <cellStyle name="SAPBEXstdData 6 3" xfId="35060" xr:uid="{97085087-E496-45E9-B363-8B951BB68D0A}"/>
    <cellStyle name="SAPBEXstdData 7" xfId="19655" xr:uid="{00000000-0005-0000-0000-0000E9490000}"/>
    <cellStyle name="SAPBEXstdData 8" xfId="13617" xr:uid="{00000000-0005-0000-0000-0000C8490000}"/>
    <cellStyle name="SAPBEXstdData 8 2" xfId="33835" xr:uid="{33F260DA-FBF1-4FA7-8CD2-D34BEB71FABE}"/>
    <cellStyle name="SAPBEXstdData 9" xfId="28159" xr:uid="{9737285A-FB20-4A24-AF49-79C7A88E78E3}"/>
    <cellStyle name="SAPBEXstdData_13737 3p Contracts v3" xfId="2745" xr:uid="{00000000-0005-0000-0000-00009C0A0000}"/>
    <cellStyle name="SAPBEXstdDataEmph" xfId="2746" xr:uid="{00000000-0005-0000-0000-00009D0A0000}"/>
    <cellStyle name="SAPBEXstdDataEmph 2" xfId="2747" xr:uid="{00000000-0005-0000-0000-00009E0A0000}"/>
    <cellStyle name="SAPBEXstdDataEmph 2 2" xfId="19658" xr:uid="{00000000-0005-0000-0000-0000ED490000}"/>
    <cellStyle name="SAPBEXstdDataEmph 2 2 2" xfId="19659" xr:uid="{00000000-0005-0000-0000-0000EE490000}"/>
    <cellStyle name="SAPBEXstdDataEmph 2 2 2 2" xfId="20464" xr:uid="{00000000-0005-0000-0000-0000EE490000}"/>
    <cellStyle name="SAPBEXstdDataEmph 2 2 2 2 2" xfId="27794" xr:uid="{B09A2C18-A2F0-4D39-909F-790E084E2F17}"/>
    <cellStyle name="SAPBEXstdDataEmph 2 2 2 2 2 2" xfId="42731" xr:uid="{66D0C9FC-BA00-425A-8223-C5ABCFCD6BE0}"/>
    <cellStyle name="SAPBEXstdDataEmph 2 2 2 2 3" xfId="35480" xr:uid="{007F5A36-C2B3-4B2F-81CC-B0185D792F62}"/>
    <cellStyle name="SAPBEXstdDataEmph 2 2 2 3" xfId="27503" xr:uid="{5043366A-9172-499E-91FC-79A60379D67C}"/>
    <cellStyle name="SAPBEXstdDataEmph 2 2 2 3 2" xfId="42459" xr:uid="{F4CF26E4-6393-4FF3-A3BB-EB7DF6746A76}"/>
    <cellStyle name="SAPBEXstdDataEmph 2 2 2 4" xfId="35061" xr:uid="{EEADEF08-03EE-4B79-9CEA-9072DD86A5B6}"/>
    <cellStyle name="SAPBEXstdDataEmph 2 3" xfId="19660" xr:uid="{00000000-0005-0000-0000-0000EF490000}"/>
    <cellStyle name="SAPBEXstdDataEmph 2 3 2" xfId="20465" xr:uid="{00000000-0005-0000-0000-0000EF490000}"/>
    <cellStyle name="SAPBEXstdDataEmph 2 3 2 2" xfId="27795" xr:uid="{1FEE0311-6E31-4049-8982-EAC14AEE5EAF}"/>
    <cellStyle name="SAPBEXstdDataEmph 2 3 2 2 2" xfId="42732" xr:uid="{F4E982F4-F93E-42F6-9E73-F6D911C7C606}"/>
    <cellStyle name="SAPBEXstdDataEmph 2 3 2 3" xfId="35481" xr:uid="{D1C8EC7C-ABDE-42AD-AEA6-2607F8CB686A}"/>
    <cellStyle name="SAPBEXstdDataEmph 2 3 3" xfId="27504" xr:uid="{88E3FCCE-0C3A-4296-9BAD-326EBFDB1368}"/>
    <cellStyle name="SAPBEXstdDataEmph 2 3 3 2" xfId="42460" xr:uid="{92CB1C66-4411-4AD5-96A0-09E7BCC2F1BA}"/>
    <cellStyle name="SAPBEXstdDataEmph 2 3 4" xfId="35062" xr:uid="{16FBBE6A-61EC-4729-8A37-A6A228BA0B49}"/>
    <cellStyle name="SAPBEXstdDataEmph 2 4" xfId="19661" xr:uid="{00000000-0005-0000-0000-0000F0490000}"/>
    <cellStyle name="SAPBEXstdDataEmph 2 5" xfId="19657" xr:uid="{00000000-0005-0000-0000-0000EC490000}"/>
    <cellStyle name="SAPBEXstdDataEmph 2 6" xfId="20791" xr:uid="{B0B5743D-D277-428D-838A-A45CA39CBABE}"/>
    <cellStyle name="SAPBEXstdDataEmph 2 6 2" xfId="35779" xr:uid="{8458FC8E-14F0-4F1E-82D5-0F2F0C509DAB}"/>
    <cellStyle name="SAPBEXstdDataEmph 2 7" xfId="28162" xr:uid="{7CECC2D0-8C15-4953-9002-973E6023D410}"/>
    <cellStyle name="SAPBEXstdDataEmph 3" xfId="19662" xr:uid="{00000000-0005-0000-0000-0000F1490000}"/>
    <cellStyle name="SAPBEXstdDataEmph 3 2" xfId="19663" xr:uid="{00000000-0005-0000-0000-0000F2490000}"/>
    <cellStyle name="SAPBEXstdDataEmph 3 3" xfId="19664" xr:uid="{00000000-0005-0000-0000-0000F3490000}"/>
    <cellStyle name="SAPBEXstdDataEmph 3 3 2" xfId="20466" xr:uid="{00000000-0005-0000-0000-0000F3490000}"/>
    <cellStyle name="SAPBEXstdDataEmph 3 3 2 2" xfId="27796" xr:uid="{B415292C-F825-4EE1-8D87-27317423A696}"/>
    <cellStyle name="SAPBEXstdDataEmph 3 3 2 2 2" xfId="42733" xr:uid="{B536E939-6FE2-4B60-B829-C362DCEE3839}"/>
    <cellStyle name="SAPBEXstdDataEmph 3 3 2 3" xfId="35482" xr:uid="{B05AF774-A559-4941-A8AD-90AE91645B4B}"/>
    <cellStyle name="SAPBEXstdDataEmph 3 3 3" xfId="35063" xr:uid="{2BD1ED92-7216-49D8-9BDD-B458786B6E59}"/>
    <cellStyle name="SAPBEXstdDataEmph 3 4" xfId="19665" xr:uid="{00000000-0005-0000-0000-0000F4490000}"/>
    <cellStyle name="SAPBEXstdDataEmph 3 4 2" xfId="20467" xr:uid="{00000000-0005-0000-0000-0000F4490000}"/>
    <cellStyle name="SAPBEXstdDataEmph 3 4 2 2" xfId="35483" xr:uid="{B18418BA-A321-42E6-9797-08FFDF7CABB4}"/>
    <cellStyle name="SAPBEXstdDataEmph 3 4 3" xfId="35064" xr:uid="{AFC832A6-B183-4985-BF37-67DFBF07E253}"/>
    <cellStyle name="SAPBEXstdDataEmph 3 5" xfId="19666" xr:uid="{00000000-0005-0000-0000-0000F5490000}"/>
    <cellStyle name="SAPBEXstdDataEmph 4" xfId="19667" xr:uid="{00000000-0005-0000-0000-0000F6490000}"/>
    <cellStyle name="SAPBEXstdDataEmph 4 2" xfId="19668" xr:uid="{00000000-0005-0000-0000-0000F7490000}"/>
    <cellStyle name="SAPBEXstdDataEmph 4 2 2" xfId="20468" xr:uid="{00000000-0005-0000-0000-0000F7490000}"/>
    <cellStyle name="SAPBEXstdDataEmph 4 2 2 2" xfId="35484" xr:uid="{913DD2D9-2799-4CFC-93C2-3F39A9D4AEC0}"/>
    <cellStyle name="SAPBEXstdDataEmph 4 2 3" xfId="35065" xr:uid="{67CD057D-1030-4E21-9EFE-58D1B081B3CA}"/>
    <cellStyle name="SAPBEXstdDataEmph 5" xfId="19669" xr:uid="{00000000-0005-0000-0000-0000F8490000}"/>
    <cellStyle name="SAPBEXstdDataEmph 5 2" xfId="20469" xr:uid="{00000000-0005-0000-0000-0000F8490000}"/>
    <cellStyle name="SAPBEXstdDataEmph 5 2 2" xfId="27797" xr:uid="{D0C3FC54-77AD-4A4D-8555-A96462541DFD}"/>
    <cellStyle name="SAPBEXstdDataEmph 5 2 2 2" xfId="42734" xr:uid="{555AC211-7D21-4E74-B46A-AD43B3DDD4E9}"/>
    <cellStyle name="SAPBEXstdDataEmph 5 2 3" xfId="35485" xr:uid="{836ACEFE-0FD8-471F-95D2-F73F88289428}"/>
    <cellStyle name="SAPBEXstdDataEmph 5 3" xfId="35066" xr:uid="{7C9529D5-DD81-4836-A973-5AC3D91177DC}"/>
    <cellStyle name="SAPBEXstdDataEmph 6" xfId="19670" xr:uid="{00000000-0005-0000-0000-0000F9490000}"/>
    <cellStyle name="SAPBEXstdDataEmph 7" xfId="19656" xr:uid="{00000000-0005-0000-0000-0000EB490000}"/>
    <cellStyle name="SAPBEXstdDataEmph 8" xfId="28161" xr:uid="{67E8053D-58F3-4CCE-870E-A7FB25C0E9AC}"/>
    <cellStyle name="SAPBEXstdExc1" xfId="2748" xr:uid="{00000000-0005-0000-0000-00009F0A0000}"/>
    <cellStyle name="SAPBEXstdExc1 2" xfId="19672" xr:uid="{00000000-0005-0000-0000-0000FB490000}"/>
    <cellStyle name="SAPBEXstdExc1 2 2" xfId="19673" xr:uid="{00000000-0005-0000-0000-0000FC490000}"/>
    <cellStyle name="SAPBEXstdExc1 2 3" xfId="27505" xr:uid="{599B7837-417A-41C1-819E-D1CC747B1579}"/>
    <cellStyle name="SAPBEXstdExc1 3" xfId="19674" xr:uid="{00000000-0005-0000-0000-0000FD490000}"/>
    <cellStyle name="SAPBEXstdExc1 4" xfId="19671" xr:uid="{00000000-0005-0000-0000-0000FA490000}"/>
    <cellStyle name="SAPBEXstdExc1 5" xfId="20792" xr:uid="{EEB7420E-478F-4541-9687-A07C39D41EE9}"/>
    <cellStyle name="SAPBEXstdExc1Emph" xfId="2749" xr:uid="{00000000-0005-0000-0000-0000A00A0000}"/>
    <cellStyle name="SAPBEXstdExc1Emph 2" xfId="19676" xr:uid="{00000000-0005-0000-0000-0000FF490000}"/>
    <cellStyle name="SAPBEXstdExc1Emph 2 2" xfId="19677" xr:uid="{00000000-0005-0000-0000-0000004A0000}"/>
    <cellStyle name="SAPBEXstdExc1Emph 2 3" xfId="27506" xr:uid="{E62526E9-7E29-46A5-8226-89FAD9340BE7}"/>
    <cellStyle name="SAPBEXstdExc1Emph 3" xfId="19678" xr:uid="{00000000-0005-0000-0000-0000014A0000}"/>
    <cellStyle name="SAPBEXstdExc1Emph 4" xfId="19675" xr:uid="{00000000-0005-0000-0000-0000FE490000}"/>
    <cellStyle name="SAPBEXstdExc1Emph 5" xfId="20793" xr:uid="{7CC3490D-E384-473A-BF3D-650FB915F0B1}"/>
    <cellStyle name="SAPBEXstdExc2" xfId="2750" xr:uid="{00000000-0005-0000-0000-0000A10A0000}"/>
    <cellStyle name="SAPBEXstdExc2 2" xfId="19680" xr:uid="{00000000-0005-0000-0000-0000034A0000}"/>
    <cellStyle name="SAPBEXstdExc2 2 2" xfId="19681" xr:uid="{00000000-0005-0000-0000-0000044A0000}"/>
    <cellStyle name="SAPBEXstdExc2 2 3" xfId="27507" xr:uid="{702EC307-F38D-42C9-8DC6-C37B4B27BEFA}"/>
    <cellStyle name="SAPBEXstdExc2 3" xfId="19682" xr:uid="{00000000-0005-0000-0000-0000054A0000}"/>
    <cellStyle name="SAPBEXstdExc2 4" xfId="19679" xr:uid="{00000000-0005-0000-0000-0000024A0000}"/>
    <cellStyle name="SAPBEXstdExc2 5" xfId="20794" xr:uid="{26BC68B7-D146-4D98-874C-55FAE36E2CE0}"/>
    <cellStyle name="SAPBEXstdExc2Emph" xfId="2751" xr:uid="{00000000-0005-0000-0000-0000A20A0000}"/>
    <cellStyle name="SAPBEXstdExc2Emph 2" xfId="19684" xr:uid="{00000000-0005-0000-0000-0000074A0000}"/>
    <cellStyle name="SAPBEXstdExc2Emph 2 2" xfId="19685" xr:uid="{00000000-0005-0000-0000-0000084A0000}"/>
    <cellStyle name="SAPBEXstdExc2Emph 2 3" xfId="27508" xr:uid="{0E3FDCD6-3D93-4E36-A291-16644AAEFDFD}"/>
    <cellStyle name="SAPBEXstdExc2Emph 3" xfId="19686" xr:uid="{00000000-0005-0000-0000-0000094A0000}"/>
    <cellStyle name="SAPBEXstdExc2Emph 4" xfId="19683" xr:uid="{00000000-0005-0000-0000-0000064A0000}"/>
    <cellStyle name="SAPBEXstdExc2Emph 5" xfId="20795" xr:uid="{E9FDF361-0592-410B-B723-78622AC86695}"/>
    <cellStyle name="SAPBEXstdItem" xfId="2752" xr:uid="{00000000-0005-0000-0000-0000A30A0000}"/>
    <cellStyle name="SAPBEXstdItem 2" xfId="2753" xr:uid="{00000000-0005-0000-0000-0000A40A0000}"/>
    <cellStyle name="SAPBEXstdItem 2 10" xfId="28164" xr:uid="{051D33B4-F86D-4BDA-9B42-D964FB0ECB8E}"/>
    <cellStyle name="SAPBEXstdItem 2 2" xfId="2911" xr:uid="{00000000-0005-0000-0000-0000A50A0000}"/>
    <cellStyle name="SAPBEXstdItem 2 2 2" xfId="19690" xr:uid="{00000000-0005-0000-0000-00000D4A0000}"/>
    <cellStyle name="SAPBEXstdItem 2 2 3" xfId="19691" xr:uid="{00000000-0005-0000-0000-00000E4A0000}"/>
    <cellStyle name="SAPBEXstdItem 2 2 3 2" xfId="20470" xr:uid="{00000000-0005-0000-0000-00000E4A0000}"/>
    <cellStyle name="SAPBEXstdItem 2 2 3 2 2" xfId="27798" xr:uid="{7938C309-2FFB-4BA0-B8CA-9F24A0FC7734}"/>
    <cellStyle name="SAPBEXstdItem 2 2 3 2 2 2" xfId="42735" xr:uid="{CC51431F-F5AA-44F9-B40E-AB66E2F9D2E1}"/>
    <cellStyle name="SAPBEXstdItem 2 2 3 2 3" xfId="35486" xr:uid="{14F60C29-7FF9-436B-8C62-986D829849C7}"/>
    <cellStyle name="SAPBEXstdItem 2 2 3 3" xfId="27509" xr:uid="{AC3369C6-F94B-48A1-8B1B-2FCAE84778A8}"/>
    <cellStyle name="SAPBEXstdItem 2 2 3 3 2" xfId="42461" xr:uid="{76154C5D-8FF5-44A6-8B0C-88B7D725F613}"/>
    <cellStyle name="SAPBEXstdItem 2 2 3 4" xfId="35067" xr:uid="{16795B6B-307F-4E7B-A62A-73DA8ACEA6FD}"/>
    <cellStyle name="SAPBEXstdItem 2 2 4" xfId="19692" xr:uid="{00000000-0005-0000-0000-00000F4A0000}"/>
    <cellStyle name="SAPBEXstdItem 2 2 5" xfId="19689" xr:uid="{00000000-0005-0000-0000-00000C4A0000}"/>
    <cellStyle name="SAPBEXstdItem 2 2 6" xfId="20864" xr:uid="{E587762C-4D07-4B10-9D88-A014687A5B30}"/>
    <cellStyle name="SAPBEXstdItem 2 2 6 2" xfId="35840" xr:uid="{8799402E-EFAB-4E95-B1F5-CC6B6783582A}"/>
    <cellStyle name="SAPBEXstdItem 2 2 7" xfId="28236" xr:uid="{D76D9EF3-68C8-4D18-8A1B-898DC269508B}"/>
    <cellStyle name="SAPBEXstdItem 2 3" xfId="19693" xr:uid="{00000000-0005-0000-0000-0000104A0000}"/>
    <cellStyle name="SAPBEXstdItem 2 3 2" xfId="19694" xr:uid="{00000000-0005-0000-0000-0000114A0000}"/>
    <cellStyle name="SAPBEXstdItem 2 3 3" xfId="19695" xr:uid="{00000000-0005-0000-0000-0000124A0000}"/>
    <cellStyle name="SAPBEXstdItem 2 3 3 2" xfId="20471" xr:uid="{00000000-0005-0000-0000-0000124A0000}"/>
    <cellStyle name="SAPBEXstdItem 2 3 3 2 2" xfId="27799" xr:uid="{B935C86B-2C3B-49EF-A5A7-7284AD8B4BAD}"/>
    <cellStyle name="SAPBEXstdItem 2 3 3 2 2 2" xfId="42736" xr:uid="{27B27667-8C3E-449C-80C6-329EE8B825AB}"/>
    <cellStyle name="SAPBEXstdItem 2 3 3 2 3" xfId="35487" xr:uid="{FC09D76D-BF6F-4EA1-B8CE-8F785E5EE497}"/>
    <cellStyle name="SAPBEXstdItem 2 3 3 3" xfId="27510" xr:uid="{F964DADA-25BB-43AB-A17F-7E510C911A23}"/>
    <cellStyle name="SAPBEXstdItem 2 3 3 3 2" xfId="42462" xr:uid="{D5CFE903-4321-4514-B2BF-D6C4889FE304}"/>
    <cellStyle name="SAPBEXstdItem 2 3 3 4" xfId="35068" xr:uid="{7F49E879-82E2-4CC0-B5CE-70E8D688859F}"/>
    <cellStyle name="SAPBEXstdItem 2 3 4" xfId="19696" xr:uid="{00000000-0005-0000-0000-0000134A0000}"/>
    <cellStyle name="SAPBEXstdItem 2 4" xfId="19697" xr:uid="{00000000-0005-0000-0000-0000144A0000}"/>
    <cellStyle name="SAPBEXstdItem 2 4 2" xfId="19698" xr:uid="{00000000-0005-0000-0000-0000154A0000}"/>
    <cellStyle name="SAPBEXstdItem 2 4 2 2" xfId="19699" xr:uid="{00000000-0005-0000-0000-0000164A0000}"/>
    <cellStyle name="SAPBEXstdItem 2 4 2 3" xfId="20472" xr:uid="{00000000-0005-0000-0000-0000154A0000}"/>
    <cellStyle name="SAPBEXstdItem 2 4 2 3 2" xfId="27800" xr:uid="{B66D1538-E0F1-49D1-8877-0741EF9BB592}"/>
    <cellStyle name="SAPBEXstdItem 2 4 2 3 2 2" xfId="42737" xr:uid="{0136AB20-5871-4855-8644-6E713B81307D}"/>
    <cellStyle name="SAPBEXstdItem 2 4 2 3 3" xfId="35488" xr:uid="{BBFDE391-ACB5-454C-BFC0-6457F2B149C2}"/>
    <cellStyle name="SAPBEXstdItem 2 4 2 4" xfId="27511" xr:uid="{56C31E75-0480-4AA2-B331-D7953CB3BE3C}"/>
    <cellStyle name="SAPBEXstdItem 2 4 2 4 2" xfId="42463" xr:uid="{5FF2511D-0745-4CB1-AA47-43DE897FBF62}"/>
    <cellStyle name="SAPBEXstdItem 2 4 2 5" xfId="35069" xr:uid="{BE631695-1688-4BBB-97F9-BEEE1088A976}"/>
    <cellStyle name="SAPBEXstdItem 2 4 3" xfId="19700" xr:uid="{00000000-0005-0000-0000-0000174A0000}"/>
    <cellStyle name="SAPBEXstdItem 2 5" xfId="19701" xr:uid="{00000000-0005-0000-0000-0000184A0000}"/>
    <cellStyle name="SAPBEXstdItem 2 5 2" xfId="19702" xr:uid="{00000000-0005-0000-0000-0000194A0000}"/>
    <cellStyle name="SAPBEXstdItem 2 5 2 2" xfId="20473" xr:uid="{00000000-0005-0000-0000-0000194A0000}"/>
    <cellStyle name="SAPBEXstdItem 2 5 2 2 2" xfId="27801" xr:uid="{70B5D868-EFF7-41FF-8F6B-7C101761F26A}"/>
    <cellStyle name="SAPBEXstdItem 2 5 2 2 2 2" xfId="42738" xr:uid="{024A3425-3EC0-460F-95DB-8F02ADB19885}"/>
    <cellStyle name="SAPBEXstdItem 2 5 2 2 3" xfId="35489" xr:uid="{55C7A643-D2E7-468C-9BF0-B84DF3CFBE38}"/>
    <cellStyle name="SAPBEXstdItem 2 5 2 3" xfId="27512" xr:uid="{6BD8E832-1FDC-47F5-9DB1-05507C244757}"/>
    <cellStyle name="SAPBEXstdItem 2 5 2 3 2" xfId="42464" xr:uid="{BCC4F193-5FFC-429E-8CE0-5F3B510652F4}"/>
    <cellStyle name="SAPBEXstdItem 2 5 2 4" xfId="35070" xr:uid="{9311C2F7-FFA6-47A3-A4C8-6ACD523C788E}"/>
    <cellStyle name="SAPBEXstdItem 2 6" xfId="19703" xr:uid="{00000000-0005-0000-0000-00001A4A0000}"/>
    <cellStyle name="SAPBEXstdItem 2 6 2" xfId="20474" xr:uid="{00000000-0005-0000-0000-00001A4A0000}"/>
    <cellStyle name="SAPBEXstdItem 2 6 2 2" xfId="27802" xr:uid="{8222207A-5B8D-44BF-9881-AC31CD1F3F7B}"/>
    <cellStyle name="SAPBEXstdItem 2 6 2 2 2" xfId="42739" xr:uid="{B301EA2B-E1A4-4AAA-BA23-A7D30BEA0E88}"/>
    <cellStyle name="SAPBEXstdItem 2 6 2 3" xfId="35490" xr:uid="{C0CBA890-54FC-4C8F-A5EE-869EEC9BF54D}"/>
    <cellStyle name="SAPBEXstdItem 2 6 3" xfId="27513" xr:uid="{090D9880-B39B-418F-9A04-2DC50C52323E}"/>
    <cellStyle name="SAPBEXstdItem 2 6 3 2" xfId="42465" xr:uid="{28BCB6E9-D10F-4A74-9B78-2AC496059BA7}"/>
    <cellStyle name="SAPBEXstdItem 2 6 4" xfId="35071" xr:uid="{16190675-B7FC-46EF-B757-0E3F6381FC12}"/>
    <cellStyle name="SAPBEXstdItem 2 7" xfId="19704" xr:uid="{00000000-0005-0000-0000-00001B4A0000}"/>
    <cellStyle name="SAPBEXstdItem 2 8" xfId="19688" xr:uid="{00000000-0005-0000-0000-00000B4A0000}"/>
    <cellStyle name="SAPBEXstdItem 2 9" xfId="20797" xr:uid="{0943CFED-AF21-4194-BA7D-64066FFEA627}"/>
    <cellStyle name="SAPBEXstdItem 2 9 2" xfId="35781" xr:uid="{941BCC4A-DFB8-4AFA-922D-6C0699F0E99D}"/>
    <cellStyle name="SAPBEXstdItem 3" xfId="2910" xr:uid="{00000000-0005-0000-0000-0000A60A0000}"/>
    <cellStyle name="SAPBEXstdItem 3 2" xfId="19706" xr:uid="{00000000-0005-0000-0000-00001D4A0000}"/>
    <cellStyle name="SAPBEXstdItem 3 2 2" xfId="19707" xr:uid="{00000000-0005-0000-0000-00001E4A0000}"/>
    <cellStyle name="SAPBEXstdItem 3 2 2 2" xfId="20475" xr:uid="{00000000-0005-0000-0000-00001E4A0000}"/>
    <cellStyle name="SAPBEXstdItem 3 2 2 2 2" xfId="35491" xr:uid="{20A10865-58EB-496A-B16A-589419E3A759}"/>
    <cellStyle name="SAPBEXstdItem 3 2 2 3" xfId="35072" xr:uid="{7B7A9228-85A5-427B-A51D-8D8E5721E64D}"/>
    <cellStyle name="SAPBEXstdItem 3 3" xfId="19708" xr:uid="{00000000-0005-0000-0000-00001F4A0000}"/>
    <cellStyle name="SAPBEXstdItem 3 3 2" xfId="19709" xr:uid="{00000000-0005-0000-0000-0000204A0000}"/>
    <cellStyle name="SAPBEXstdItem 3 3 2 2" xfId="20477" xr:uid="{00000000-0005-0000-0000-0000204A0000}"/>
    <cellStyle name="SAPBEXstdItem 3 3 2 2 2" xfId="35493" xr:uid="{49290BE8-3392-4AB5-962E-55F8EF915E00}"/>
    <cellStyle name="SAPBEXstdItem 3 3 2 3" xfId="35074" xr:uid="{A0CC14A2-A5D3-4EB7-A79A-0BB5A22B47A3}"/>
    <cellStyle name="SAPBEXstdItem 3 3 3" xfId="20476" xr:uid="{00000000-0005-0000-0000-00001F4A0000}"/>
    <cellStyle name="SAPBEXstdItem 3 3 3 2" xfId="27803" xr:uid="{221CADE9-44E9-425C-AEBD-B43CC3189432}"/>
    <cellStyle name="SAPBEXstdItem 3 3 3 2 2" xfId="42740" xr:uid="{EDC75E09-E6D2-4B8C-9C72-D4F72B2D22AB}"/>
    <cellStyle name="SAPBEXstdItem 3 3 3 3" xfId="35492" xr:uid="{EFE75D0B-836B-4ED3-81D4-FE2423A5EACB}"/>
    <cellStyle name="SAPBEXstdItem 3 3 4" xfId="27514" xr:uid="{54180486-7881-40A2-BD71-15127D0298D5}"/>
    <cellStyle name="SAPBEXstdItem 3 3 4 2" xfId="42466" xr:uid="{25C96152-290B-49B1-845D-4EF82EEA3BD9}"/>
    <cellStyle name="SAPBEXstdItem 3 3 5" xfId="35073" xr:uid="{4C419E22-9676-413C-B2F5-943EFC6718BD}"/>
    <cellStyle name="SAPBEXstdItem 3 4" xfId="19710" xr:uid="{00000000-0005-0000-0000-0000214A0000}"/>
    <cellStyle name="SAPBEXstdItem 3 4 2" xfId="20478" xr:uid="{00000000-0005-0000-0000-0000214A0000}"/>
    <cellStyle name="SAPBEXstdItem 3 4 2 2" xfId="35494" xr:uid="{1178625D-86C9-4D3D-BA94-47FEBBDDD92E}"/>
    <cellStyle name="SAPBEXstdItem 3 4 3" xfId="35075" xr:uid="{3B579184-61BE-42BF-9428-048FBC4D3B3B}"/>
    <cellStyle name="SAPBEXstdItem 3 5" xfId="19711" xr:uid="{00000000-0005-0000-0000-0000224A0000}"/>
    <cellStyle name="SAPBEXstdItem 3 6" xfId="19705" xr:uid="{00000000-0005-0000-0000-00001C4A0000}"/>
    <cellStyle name="SAPBEXstdItem 3 7" xfId="20863" xr:uid="{A5E3AA5F-6106-4EB8-8B5D-C0A4E8A0C1F8}"/>
    <cellStyle name="SAPBEXstdItem 3 7 2" xfId="35839" xr:uid="{EBE658EA-16B8-4856-80D0-CEB1223180F0}"/>
    <cellStyle name="SAPBEXstdItem 3 8" xfId="28235" xr:uid="{7C88E939-2F4A-4F46-A86A-B5B9B66E1C68}"/>
    <cellStyle name="SAPBEXstdItem 4" xfId="19712" xr:uid="{00000000-0005-0000-0000-0000234A0000}"/>
    <cellStyle name="SAPBEXstdItem 4 2" xfId="19713" xr:uid="{00000000-0005-0000-0000-0000244A0000}"/>
    <cellStyle name="SAPBEXstdItem 4 2 2" xfId="20479" xr:uid="{00000000-0005-0000-0000-0000244A0000}"/>
    <cellStyle name="SAPBEXstdItem 4 2 2 2" xfId="35495" xr:uid="{79876C41-DE72-47F0-AF48-6D7CE91E000F}"/>
    <cellStyle name="SAPBEXstdItem 4 2 3" xfId="35076" xr:uid="{7E5BC8EE-1BC2-4A01-8092-004EFDE53437}"/>
    <cellStyle name="SAPBEXstdItem 5" xfId="19714" xr:uid="{00000000-0005-0000-0000-0000254A0000}"/>
    <cellStyle name="SAPBEXstdItem 5 2" xfId="19715" xr:uid="{00000000-0005-0000-0000-0000264A0000}"/>
    <cellStyle name="SAPBEXstdItem 5 2 2" xfId="20481" xr:uid="{00000000-0005-0000-0000-0000264A0000}"/>
    <cellStyle name="SAPBEXstdItem 5 2 2 2" xfId="35497" xr:uid="{B17DCF73-9F19-4ED6-A750-E0C7B84E8136}"/>
    <cellStyle name="SAPBEXstdItem 5 2 3" xfId="35078" xr:uid="{6A682A6A-1156-45DB-AD06-C23AAAE5C461}"/>
    <cellStyle name="SAPBEXstdItem 5 3" xfId="20480" xr:uid="{00000000-0005-0000-0000-0000254A0000}"/>
    <cellStyle name="SAPBEXstdItem 5 3 2" xfId="27804" xr:uid="{9C9EDE83-1D34-4A5A-8AFE-167C478AE141}"/>
    <cellStyle name="SAPBEXstdItem 5 3 2 2" xfId="42741" xr:uid="{D9E45599-2428-4144-98C4-347530C83DF1}"/>
    <cellStyle name="SAPBEXstdItem 5 3 3" xfId="35496" xr:uid="{71E0A562-95B7-4022-A0DC-B7B43A95AF0D}"/>
    <cellStyle name="SAPBEXstdItem 5 4" xfId="35077" xr:uid="{5F0FF59D-3E7F-4E94-92A5-566944F023A3}"/>
    <cellStyle name="SAPBEXstdItem 6" xfId="19716" xr:uid="{00000000-0005-0000-0000-0000274A0000}"/>
    <cellStyle name="SAPBEXstdItem 7" xfId="19687" xr:uid="{00000000-0005-0000-0000-00000A4A0000}"/>
    <cellStyle name="SAPBEXstdItem 8" xfId="20796" xr:uid="{4FDAAEE6-8E35-4D7D-B7F3-FED5CB8BD475}"/>
    <cellStyle name="SAPBEXstdItem 8 2" xfId="35780" xr:uid="{44DAF359-DFF6-48F9-9DD3-3A4A04EE9164}"/>
    <cellStyle name="SAPBEXstdItem 9" xfId="28163" xr:uid="{CFA1053B-091F-4BDC-A0F8-5E51D8FB256E}"/>
    <cellStyle name="SAPBEXstdItem_13737 3p Contracts v3" xfId="2754" xr:uid="{00000000-0005-0000-0000-0000A70A0000}"/>
    <cellStyle name="SAPBEXstdItemX" xfId="2755" xr:uid="{00000000-0005-0000-0000-0000A80A0000}"/>
    <cellStyle name="SAPBEXstdItemX 2" xfId="2756" xr:uid="{00000000-0005-0000-0000-0000A90A0000}"/>
    <cellStyle name="SAPBEXstdItemX 2 2" xfId="2913" xr:uid="{00000000-0005-0000-0000-0000AA0A0000}"/>
    <cellStyle name="SAPBEXstdItemX 2 2 2" xfId="19720" xr:uid="{00000000-0005-0000-0000-00002C4A0000}"/>
    <cellStyle name="SAPBEXstdItemX 2 2 2 2" xfId="19721" xr:uid="{00000000-0005-0000-0000-00002D4A0000}"/>
    <cellStyle name="SAPBEXstdItemX 2 2 2 3" xfId="20482" xr:uid="{00000000-0005-0000-0000-00002C4A0000}"/>
    <cellStyle name="SAPBEXstdItemX 2 2 2 3 2" xfId="27805" xr:uid="{6777C2AE-EC23-4BAD-933B-52C8E85A4165}"/>
    <cellStyle name="SAPBEXstdItemX 2 2 2 3 2 2" xfId="42742" xr:uid="{3C19BC95-80A6-4961-B1BD-A697447F056C}"/>
    <cellStyle name="SAPBEXstdItemX 2 2 2 3 3" xfId="35498" xr:uid="{21ED85C3-066D-444B-B7B1-10F252EC2D7A}"/>
    <cellStyle name="SAPBEXstdItemX 2 2 2 4" xfId="27515" xr:uid="{0409EA5C-1675-4ED8-B68F-74F53B224A96}"/>
    <cellStyle name="SAPBEXstdItemX 2 2 2 4 2" xfId="42467" xr:uid="{8637D75C-26F3-4C13-8047-6F8FF9C7EB37}"/>
    <cellStyle name="SAPBEXstdItemX 2 2 2 5" xfId="35079" xr:uid="{44ACEFD6-E30B-45D6-8018-16C58C266454}"/>
    <cellStyle name="SAPBEXstdItemX 2 2 3" xfId="19722" xr:uid="{00000000-0005-0000-0000-00002E4A0000}"/>
    <cellStyle name="SAPBEXstdItemX 2 2 4" xfId="19719" xr:uid="{00000000-0005-0000-0000-00002B4A0000}"/>
    <cellStyle name="SAPBEXstdItemX 2 2 5" xfId="20866" xr:uid="{27D5D14C-253C-4A4D-8876-4510BAA37F32}"/>
    <cellStyle name="SAPBEXstdItemX 2 2 5 2" xfId="35842" xr:uid="{193A316C-A490-4B4E-8698-E059CA68FD47}"/>
    <cellStyle name="SAPBEXstdItemX 2 2 6" xfId="28238" xr:uid="{1D5C895A-3609-4D8C-B76D-598F035E9472}"/>
    <cellStyle name="SAPBEXstdItemX 2 3" xfId="19723" xr:uid="{00000000-0005-0000-0000-00002F4A0000}"/>
    <cellStyle name="SAPBEXstdItemX 2 3 2" xfId="19724" xr:uid="{00000000-0005-0000-0000-0000304A0000}"/>
    <cellStyle name="SAPBEXstdItemX 2 3 2 2" xfId="20483" xr:uid="{00000000-0005-0000-0000-0000304A0000}"/>
    <cellStyle name="SAPBEXstdItemX 2 3 2 2 2" xfId="27806" xr:uid="{2BF86E45-5444-4E54-AC0D-9AA02B1EFD1E}"/>
    <cellStyle name="SAPBEXstdItemX 2 3 2 2 2 2" xfId="42743" xr:uid="{C392AACB-3DCA-4E8D-9EFC-1DA0073FAA29}"/>
    <cellStyle name="SAPBEXstdItemX 2 3 2 2 3" xfId="35499" xr:uid="{C35AB706-CCA4-429D-9E82-5A43511F50B5}"/>
    <cellStyle name="SAPBEXstdItemX 2 3 2 3" xfId="35080" xr:uid="{888DDA4C-F422-4428-9B61-8ADFA8CC127B}"/>
    <cellStyle name="SAPBEXstdItemX 2 4" xfId="19725" xr:uid="{00000000-0005-0000-0000-0000314A0000}"/>
    <cellStyle name="SAPBEXstdItemX 2 4 2" xfId="20484" xr:uid="{00000000-0005-0000-0000-0000314A0000}"/>
    <cellStyle name="SAPBEXstdItemX 2 4 2 2" xfId="27807" xr:uid="{733BCFC6-848F-4648-A625-296C48035FE7}"/>
    <cellStyle name="SAPBEXstdItemX 2 4 2 2 2" xfId="42744" xr:uid="{12729F51-1D4B-4609-87FD-E420DC8FA244}"/>
    <cellStyle name="SAPBEXstdItemX 2 4 2 3" xfId="35500" xr:uid="{403D500B-85BF-47C5-9600-EE00246FDFD4}"/>
    <cellStyle name="SAPBEXstdItemX 2 4 3" xfId="35081" xr:uid="{5EE4B736-9600-48E4-9502-A01F4C00C089}"/>
    <cellStyle name="SAPBEXstdItemX 2 5" xfId="19726" xr:uid="{00000000-0005-0000-0000-0000324A0000}"/>
    <cellStyle name="SAPBEXstdItemX 2 6" xfId="19718" xr:uid="{00000000-0005-0000-0000-00002A4A0000}"/>
    <cellStyle name="SAPBEXstdItemX 2 7" xfId="20799" xr:uid="{90100563-C145-45A8-BECC-F68F9096B840}"/>
    <cellStyle name="SAPBEXstdItemX 2 7 2" xfId="35783" xr:uid="{F43BE1B4-CB76-4DB8-880D-8A79802A361B}"/>
    <cellStyle name="SAPBEXstdItemX 2 8" xfId="28166" xr:uid="{F7F855AA-99BE-433C-B4EA-686D5A35EEB9}"/>
    <cellStyle name="SAPBEXstdItemX 3" xfId="2912" xr:uid="{00000000-0005-0000-0000-0000AB0A0000}"/>
    <cellStyle name="SAPBEXstdItemX 3 2" xfId="19728" xr:uid="{00000000-0005-0000-0000-0000344A0000}"/>
    <cellStyle name="SAPBEXstdItemX 3 2 2" xfId="19729" xr:uid="{00000000-0005-0000-0000-0000354A0000}"/>
    <cellStyle name="SAPBEXstdItemX 3 2 2 2" xfId="20485" xr:uid="{00000000-0005-0000-0000-0000354A0000}"/>
    <cellStyle name="SAPBEXstdItemX 3 2 2 2 2" xfId="35501" xr:uid="{AD0B1DF3-5810-4DB8-8053-3306E2E67CD3}"/>
    <cellStyle name="SAPBEXstdItemX 3 2 2 3" xfId="35082" xr:uid="{0712CA17-5B1D-4BB9-94BE-215BC4022332}"/>
    <cellStyle name="SAPBEXstdItemX 3 3" xfId="19730" xr:uid="{00000000-0005-0000-0000-0000364A0000}"/>
    <cellStyle name="SAPBEXstdItemX 3 3 2" xfId="19731" xr:uid="{00000000-0005-0000-0000-0000374A0000}"/>
    <cellStyle name="SAPBEXstdItemX 3 3 2 2" xfId="20487" xr:uid="{00000000-0005-0000-0000-0000374A0000}"/>
    <cellStyle name="SAPBEXstdItemX 3 3 2 2 2" xfId="35503" xr:uid="{9623D52D-B333-4D85-B183-EC6B5E8D6E25}"/>
    <cellStyle name="SAPBEXstdItemX 3 3 2 3" xfId="35084" xr:uid="{859895C4-3BC4-4DCA-8530-89AF83694B22}"/>
    <cellStyle name="SAPBEXstdItemX 3 3 3" xfId="20486" xr:uid="{00000000-0005-0000-0000-0000364A0000}"/>
    <cellStyle name="SAPBEXstdItemX 3 3 3 2" xfId="27808" xr:uid="{D883EF60-460C-42CB-B622-00D285AF4706}"/>
    <cellStyle name="SAPBEXstdItemX 3 3 3 2 2" xfId="42745" xr:uid="{6F611959-A494-439F-9128-21D95D9502C9}"/>
    <cellStyle name="SAPBEXstdItemX 3 3 3 3" xfId="35502" xr:uid="{A47EB5C4-4E24-49E5-813F-3F2A2DF109C8}"/>
    <cellStyle name="SAPBEXstdItemX 3 3 4" xfId="27516" xr:uid="{91E2DD98-3DE8-425B-B74F-49EB044CA04F}"/>
    <cellStyle name="SAPBEXstdItemX 3 3 4 2" xfId="42468" xr:uid="{8A0C68CF-2CCB-4B0E-9454-6FB910F5AEAB}"/>
    <cellStyle name="SAPBEXstdItemX 3 3 5" xfId="35083" xr:uid="{E37D2BE3-21DD-4F38-83BA-C284370B98BD}"/>
    <cellStyle name="SAPBEXstdItemX 3 4" xfId="19732" xr:uid="{00000000-0005-0000-0000-0000384A0000}"/>
    <cellStyle name="SAPBEXstdItemX 3 4 2" xfId="20488" xr:uid="{00000000-0005-0000-0000-0000384A0000}"/>
    <cellStyle name="SAPBEXstdItemX 3 4 2 2" xfId="35504" xr:uid="{5899EEE7-3E20-4C05-9F87-D6F7ED047278}"/>
    <cellStyle name="SAPBEXstdItemX 3 4 3" xfId="35085" xr:uid="{AB505E5E-F3B6-4E12-BD1A-5F99EF56BACE}"/>
    <cellStyle name="SAPBEXstdItemX 3 5" xfId="19733" xr:uid="{00000000-0005-0000-0000-0000394A0000}"/>
    <cellStyle name="SAPBEXstdItemX 3 6" xfId="19727" xr:uid="{00000000-0005-0000-0000-0000334A0000}"/>
    <cellStyle name="SAPBEXstdItemX 3 7" xfId="20865" xr:uid="{62701971-22A4-49EE-BFA2-83EED788D461}"/>
    <cellStyle name="SAPBEXstdItemX 3 7 2" xfId="35841" xr:uid="{E04B6083-427B-4884-9464-1F42879AD2D2}"/>
    <cellStyle name="SAPBEXstdItemX 3 8" xfId="28237" xr:uid="{DCF4CCCA-EFD0-4264-989E-2322A1045051}"/>
    <cellStyle name="SAPBEXstdItemX 4" xfId="19734" xr:uid="{00000000-0005-0000-0000-00003A4A0000}"/>
    <cellStyle name="SAPBEXstdItemX 4 2" xfId="19735" xr:uid="{00000000-0005-0000-0000-00003B4A0000}"/>
    <cellStyle name="SAPBEXstdItemX 4 2 2" xfId="20489" xr:uid="{00000000-0005-0000-0000-00003B4A0000}"/>
    <cellStyle name="SAPBEXstdItemX 4 2 2 2" xfId="35505" xr:uid="{A80CB671-2F4D-4F1A-91ED-B4122C235460}"/>
    <cellStyle name="SAPBEXstdItemX 4 2 3" xfId="35086" xr:uid="{5770B862-24CB-423B-9B93-7E77CF951420}"/>
    <cellStyle name="SAPBEXstdItemX 5" xfId="19736" xr:uid="{00000000-0005-0000-0000-00003C4A0000}"/>
    <cellStyle name="SAPBEXstdItemX 5 2" xfId="19737" xr:uid="{00000000-0005-0000-0000-00003D4A0000}"/>
    <cellStyle name="SAPBEXstdItemX 5 2 2" xfId="20491" xr:uid="{00000000-0005-0000-0000-00003D4A0000}"/>
    <cellStyle name="SAPBEXstdItemX 5 2 2 2" xfId="35507" xr:uid="{8F087141-58F9-48F4-A6F0-A2EFE64F8470}"/>
    <cellStyle name="SAPBEXstdItemX 5 2 3" xfId="35088" xr:uid="{7D3EC68A-BD6F-4F68-8F3B-C54D67C7F0AE}"/>
    <cellStyle name="SAPBEXstdItemX 5 3" xfId="20490" xr:uid="{00000000-0005-0000-0000-00003C4A0000}"/>
    <cellStyle name="SAPBEXstdItemX 5 3 2" xfId="27809" xr:uid="{BC38C70F-683E-4782-9EEA-E82D8E140C87}"/>
    <cellStyle name="SAPBEXstdItemX 5 3 2 2" xfId="42746" xr:uid="{39D06113-51C7-4F30-BB44-334D0C6E7866}"/>
    <cellStyle name="SAPBEXstdItemX 5 3 3" xfId="35506" xr:uid="{AB826B38-2A99-43D0-B53D-802D851CB955}"/>
    <cellStyle name="SAPBEXstdItemX 5 4" xfId="35087" xr:uid="{A54542A4-A376-4597-8B18-1580D5DE2214}"/>
    <cellStyle name="SAPBEXstdItemX 6" xfId="19738" xr:uid="{00000000-0005-0000-0000-00003E4A0000}"/>
    <cellStyle name="SAPBEXstdItemX 7" xfId="19717" xr:uid="{00000000-0005-0000-0000-0000294A0000}"/>
    <cellStyle name="SAPBEXstdItemX 8" xfId="20798" xr:uid="{57D47BC8-AFA4-45CE-B2FE-55390BEDA00B}"/>
    <cellStyle name="SAPBEXstdItemX 8 2" xfId="35782" xr:uid="{4756B20A-808A-4E9E-88E5-507E1D762F12}"/>
    <cellStyle name="SAPBEXstdItemX 9" xfId="28165" xr:uid="{AB9902A4-50D2-402B-8C98-0F6C3578CDD7}"/>
    <cellStyle name="SAPBEXstdItemX_Budget Consolidation by Balancing Acct v1" xfId="2757" xr:uid="{00000000-0005-0000-0000-0000AC0A0000}"/>
    <cellStyle name="SAPBEXsubData" xfId="2758" xr:uid="{00000000-0005-0000-0000-0000AD0A0000}"/>
    <cellStyle name="SAPBEXsubData 2" xfId="19740" xr:uid="{00000000-0005-0000-0000-0000414A0000}"/>
    <cellStyle name="SAPBEXsubData 2 2" xfId="19741" xr:uid="{00000000-0005-0000-0000-0000424A0000}"/>
    <cellStyle name="SAPBEXsubData 2 3" xfId="35089" xr:uid="{E038E109-58F5-420F-B288-66A2CF25877E}"/>
    <cellStyle name="SAPBEXsubData 3" xfId="19742" xr:uid="{00000000-0005-0000-0000-0000434A0000}"/>
    <cellStyle name="SAPBEXsubData 4" xfId="19739" xr:uid="{00000000-0005-0000-0000-0000404A0000}"/>
    <cellStyle name="SAPBEXsubData 5" xfId="28167" xr:uid="{700FF7F0-E086-4A1C-B0FC-756B98A0DEC3}"/>
    <cellStyle name="SAPBEXsubDataEmph" xfId="2759" xr:uid="{00000000-0005-0000-0000-0000AE0A0000}"/>
    <cellStyle name="SAPBEXsubDataEmph 2" xfId="19744" xr:uid="{00000000-0005-0000-0000-0000454A0000}"/>
    <cellStyle name="SAPBEXsubDataEmph 2 2" xfId="19745" xr:uid="{00000000-0005-0000-0000-0000464A0000}"/>
    <cellStyle name="SAPBEXsubDataEmph 2 3" xfId="35090" xr:uid="{A109D5DA-712E-4851-AF3F-DBF26FCE214B}"/>
    <cellStyle name="SAPBEXsubDataEmph 3" xfId="19746" xr:uid="{00000000-0005-0000-0000-0000474A0000}"/>
    <cellStyle name="SAPBEXsubDataEmph 4" xfId="19743" xr:uid="{00000000-0005-0000-0000-0000444A0000}"/>
    <cellStyle name="SAPBEXsubDataEmph 5" xfId="28168" xr:uid="{53764A53-A9CD-4179-AD2C-E23D9CEDF9AA}"/>
    <cellStyle name="SAPBEXsubExc1" xfId="2760" xr:uid="{00000000-0005-0000-0000-0000AF0A0000}"/>
    <cellStyle name="SAPBEXsubExc1 2" xfId="19748" xr:uid="{00000000-0005-0000-0000-0000494A0000}"/>
    <cellStyle name="SAPBEXsubExc1 2 2" xfId="19749" xr:uid="{00000000-0005-0000-0000-00004A4A0000}"/>
    <cellStyle name="SAPBEXsubExc1 2 3" xfId="35091" xr:uid="{F6FEFA6D-2DEC-4C3E-A572-92224682B442}"/>
    <cellStyle name="SAPBEXsubExc1 3" xfId="19750" xr:uid="{00000000-0005-0000-0000-00004B4A0000}"/>
    <cellStyle name="SAPBEXsubExc1 4" xfId="19747" xr:uid="{00000000-0005-0000-0000-0000484A0000}"/>
    <cellStyle name="SAPBEXsubExc1 5" xfId="28169" xr:uid="{D2C3590B-63FB-46A9-93BB-B328E2B3B5AE}"/>
    <cellStyle name="SAPBEXsubExc1Emph" xfId="2761" xr:uid="{00000000-0005-0000-0000-0000B00A0000}"/>
    <cellStyle name="SAPBEXsubExc1Emph 2" xfId="19752" xr:uid="{00000000-0005-0000-0000-00004D4A0000}"/>
    <cellStyle name="SAPBEXsubExc1Emph 2 2" xfId="19753" xr:uid="{00000000-0005-0000-0000-00004E4A0000}"/>
    <cellStyle name="SAPBEXsubExc1Emph 2 3" xfId="35092" xr:uid="{89AF3747-1D65-41BC-BC6F-06B5F20FE98A}"/>
    <cellStyle name="SAPBEXsubExc1Emph 3" xfId="19754" xr:uid="{00000000-0005-0000-0000-00004F4A0000}"/>
    <cellStyle name="SAPBEXsubExc1Emph 4" xfId="19751" xr:uid="{00000000-0005-0000-0000-00004C4A0000}"/>
    <cellStyle name="SAPBEXsubExc1Emph 5" xfId="28170" xr:uid="{8D8973C1-3D18-47F7-9955-864F5D05EE48}"/>
    <cellStyle name="SAPBEXsubExc2" xfId="2762" xr:uid="{00000000-0005-0000-0000-0000B10A0000}"/>
    <cellStyle name="SAPBEXsubExc2 2" xfId="19756" xr:uid="{00000000-0005-0000-0000-0000514A0000}"/>
    <cellStyle name="SAPBEXsubExc2 2 2" xfId="19757" xr:uid="{00000000-0005-0000-0000-0000524A0000}"/>
    <cellStyle name="SAPBEXsubExc2 2 3" xfId="27517" xr:uid="{0F6E287B-35B2-41A8-A3EC-82017D4AFFDC}"/>
    <cellStyle name="SAPBEXsubExc2 3" xfId="19758" xr:uid="{00000000-0005-0000-0000-0000534A0000}"/>
    <cellStyle name="SAPBEXsubExc2 4" xfId="19755" xr:uid="{00000000-0005-0000-0000-0000504A0000}"/>
    <cellStyle name="SAPBEXsubExc2 5" xfId="20800" xr:uid="{A7F05275-9578-4C0A-880D-F4975B9C9D1A}"/>
    <cellStyle name="SAPBEXsubExc2Emph" xfId="2763" xr:uid="{00000000-0005-0000-0000-0000B20A0000}"/>
    <cellStyle name="SAPBEXsubExc2Emph 2" xfId="19760" xr:uid="{00000000-0005-0000-0000-0000554A0000}"/>
    <cellStyle name="SAPBEXsubExc2Emph 2 2" xfId="19761" xr:uid="{00000000-0005-0000-0000-0000564A0000}"/>
    <cellStyle name="SAPBEXsubExc2Emph 2 3" xfId="27518" xr:uid="{97E041AE-6269-4141-BA66-91855A3E4EC8}"/>
    <cellStyle name="SAPBEXsubExc2Emph 3" xfId="19762" xr:uid="{00000000-0005-0000-0000-0000574A0000}"/>
    <cellStyle name="SAPBEXsubExc2Emph 4" xfId="19759" xr:uid="{00000000-0005-0000-0000-0000544A0000}"/>
    <cellStyle name="SAPBEXsubExc2Emph 5" xfId="20801" xr:uid="{52CFEE96-1B1E-4293-B8AF-06B57B97A4C5}"/>
    <cellStyle name="SAPBEXsubItem" xfId="2764" xr:uid="{00000000-0005-0000-0000-0000B30A0000}"/>
    <cellStyle name="SAPBEXsubItem 2" xfId="19764" xr:uid="{00000000-0005-0000-0000-0000594A0000}"/>
    <cellStyle name="SAPBEXsubItem 2 2" xfId="19765" xr:uid="{00000000-0005-0000-0000-00005A4A0000}"/>
    <cellStyle name="SAPBEXsubItem 2 3" xfId="35093" xr:uid="{26703AFC-DB18-4478-B3FA-C88C9F09C285}"/>
    <cellStyle name="SAPBEXsubItem 3" xfId="19766" xr:uid="{00000000-0005-0000-0000-00005B4A0000}"/>
    <cellStyle name="SAPBEXsubItem 4" xfId="19763" xr:uid="{00000000-0005-0000-0000-0000584A0000}"/>
    <cellStyle name="SAPBEXsubItem 5" xfId="28171" xr:uid="{97B132FB-19CA-4D12-BA71-73D91B51CAF2}"/>
    <cellStyle name="SAPBEXtitle" xfId="2765" xr:uid="{00000000-0005-0000-0000-0000B40A0000}"/>
    <cellStyle name="SAPBEXtitle 2" xfId="19768" xr:uid="{00000000-0005-0000-0000-00005D4A0000}"/>
    <cellStyle name="SAPBEXtitle 2 2" xfId="19769" xr:uid="{00000000-0005-0000-0000-00005E4A0000}"/>
    <cellStyle name="SAPBEXtitle 2 2 2" xfId="19770" xr:uid="{00000000-0005-0000-0000-00005F4A0000}"/>
    <cellStyle name="SAPBEXtitle 2 2 2 2" xfId="20492" xr:uid="{00000000-0005-0000-0000-00005F4A0000}"/>
    <cellStyle name="SAPBEXtitle 2 2 2 2 2" xfId="27810" xr:uid="{CF7DDEAD-B23B-45F2-8FEF-58FEE0E56217}"/>
    <cellStyle name="SAPBEXtitle 2 2 2 2 2 2" xfId="42747" xr:uid="{B695AFCE-E46A-46FB-9E99-A786410A6B29}"/>
    <cellStyle name="SAPBEXtitle 2 2 2 2 3" xfId="35508" xr:uid="{3D5EF476-7CBD-4235-B1EF-8FE6184C7867}"/>
    <cellStyle name="SAPBEXtitle 2 2 2 3" xfId="27519" xr:uid="{51914E99-9353-41D1-83E3-3EB7406996BD}"/>
    <cellStyle name="SAPBEXtitle 2 2 2 3 2" xfId="42469" xr:uid="{980A86B4-07CF-458A-B672-1BFE70D6A670}"/>
    <cellStyle name="SAPBEXtitle 2 2 2 4" xfId="35094" xr:uid="{8F141205-9582-4D89-A945-3F6B4F7E8C08}"/>
    <cellStyle name="SAPBEXtitle 2 3" xfId="19771" xr:uid="{00000000-0005-0000-0000-0000604A0000}"/>
    <cellStyle name="SAPBEXtitle 2 3 2" xfId="20493" xr:uid="{00000000-0005-0000-0000-0000604A0000}"/>
    <cellStyle name="SAPBEXtitle 2 3 2 2" xfId="27811" xr:uid="{06D8D22A-8D74-45E0-82D9-B264A926AD5C}"/>
    <cellStyle name="SAPBEXtitle 2 3 2 2 2" xfId="42748" xr:uid="{D873707E-F375-400F-8E73-E14100F8B473}"/>
    <cellStyle name="SAPBEXtitle 2 3 2 3" xfId="35509" xr:uid="{EE1F0461-4EA5-42D0-B0B9-CE2B099EB79F}"/>
    <cellStyle name="SAPBEXtitle 2 3 3" xfId="27520" xr:uid="{C08FFF22-D987-420C-AE4A-4F04249F0FD7}"/>
    <cellStyle name="SAPBEXtitle 2 3 3 2" xfId="42470" xr:uid="{5FF80716-7219-42ED-B7FB-57145E0C900B}"/>
    <cellStyle name="SAPBEXtitle 2 3 4" xfId="35095" xr:uid="{FEE967A7-6627-4B75-81DF-CB092E9B9DB8}"/>
    <cellStyle name="SAPBEXtitle 2 4" xfId="19772" xr:uid="{00000000-0005-0000-0000-0000614A0000}"/>
    <cellStyle name="SAPBEXtitle 3" xfId="19773" xr:uid="{00000000-0005-0000-0000-0000624A0000}"/>
    <cellStyle name="SAPBEXtitle 3 2" xfId="19774" xr:uid="{00000000-0005-0000-0000-0000634A0000}"/>
    <cellStyle name="SAPBEXtitle 3 3" xfId="19775" xr:uid="{00000000-0005-0000-0000-0000644A0000}"/>
    <cellStyle name="SAPBEXtitle 3 4" xfId="19776" xr:uid="{00000000-0005-0000-0000-0000654A0000}"/>
    <cellStyle name="SAPBEXtitle 3 5" xfId="19777" xr:uid="{00000000-0005-0000-0000-0000664A0000}"/>
    <cellStyle name="SAPBEXtitle 4" xfId="19778" xr:uid="{00000000-0005-0000-0000-0000674A0000}"/>
    <cellStyle name="SAPBEXtitle 4 2" xfId="19779" xr:uid="{00000000-0005-0000-0000-0000684A0000}"/>
    <cellStyle name="SAPBEXtitle 5" xfId="19780" xr:uid="{00000000-0005-0000-0000-0000694A0000}"/>
    <cellStyle name="SAPBEXtitle 6" xfId="19781" xr:uid="{00000000-0005-0000-0000-00006A4A0000}"/>
    <cellStyle name="SAPBEXtitle 7" xfId="19767" xr:uid="{00000000-0005-0000-0000-00005C4A0000}"/>
    <cellStyle name="SAPBEXunassignedItem" xfId="19782" xr:uid="{00000000-0005-0000-0000-00006B4A0000}"/>
    <cellStyle name="SAPBEXunassignedItem 2" xfId="19783" xr:uid="{00000000-0005-0000-0000-00006C4A0000}"/>
    <cellStyle name="SAPBEXunassignedItem 2 2" xfId="19784" xr:uid="{00000000-0005-0000-0000-00006D4A0000}"/>
    <cellStyle name="SAPBEXunassignedItem 2 2 2" xfId="19785" xr:uid="{00000000-0005-0000-0000-00006E4A0000}"/>
    <cellStyle name="SAPBEXunassignedItem 2 2 2 2" xfId="20494" xr:uid="{00000000-0005-0000-0000-00006E4A0000}"/>
    <cellStyle name="SAPBEXunassignedItem 2 2 2 2 2" xfId="27812" xr:uid="{8D75E629-1A4B-4726-BD14-68C929116E11}"/>
    <cellStyle name="SAPBEXunassignedItem 2 2 2 2 2 2" xfId="42749" xr:uid="{EFC506D1-FECA-4490-A5CF-FC742543BD7E}"/>
    <cellStyle name="SAPBEXunassignedItem 2 2 2 2 3" xfId="35510" xr:uid="{38012121-BB73-4A68-ADB1-776ACA048CE1}"/>
    <cellStyle name="SAPBEXunassignedItem 2 2 2 3" xfId="27521" xr:uid="{14E79F66-5DFF-4850-8AA5-990694C7F401}"/>
    <cellStyle name="SAPBEXunassignedItem 2 2 2 3 2" xfId="42471" xr:uid="{BDD58B20-5E44-4C7A-8F28-2CF7AC2AF3A0}"/>
    <cellStyle name="SAPBEXunassignedItem 2 2 2 4" xfId="35096" xr:uid="{17AB1732-5F6C-4316-9834-6FC0E5C44E69}"/>
    <cellStyle name="SAPBEXunassignedItem 2 3" xfId="19786" xr:uid="{00000000-0005-0000-0000-00006F4A0000}"/>
    <cellStyle name="SAPBEXunassignedItem 2 3 2" xfId="20495" xr:uid="{00000000-0005-0000-0000-00006F4A0000}"/>
    <cellStyle name="SAPBEXunassignedItem 2 3 2 2" xfId="27813" xr:uid="{2D86B44C-9104-4B07-A64C-65E46B3FAE8C}"/>
    <cellStyle name="SAPBEXunassignedItem 2 3 2 2 2" xfId="42750" xr:uid="{B321E67B-3BEF-4867-B92C-18FB11BD38CB}"/>
    <cellStyle name="SAPBEXunassignedItem 2 3 2 3" xfId="35511" xr:uid="{E6F0E957-AD13-402E-B059-18866D8CC13B}"/>
    <cellStyle name="SAPBEXunassignedItem 2 3 3" xfId="27522" xr:uid="{35221741-DC0B-4978-A442-7C7AD2A324E5}"/>
    <cellStyle name="SAPBEXunassignedItem 2 3 3 2" xfId="42472" xr:uid="{515FC286-83F1-4C51-9156-436A0FCB5331}"/>
    <cellStyle name="SAPBEXunassignedItem 2 3 4" xfId="35097" xr:uid="{80A3EDDB-7379-4D05-A305-33FF1B9C1999}"/>
    <cellStyle name="SAPBEXunassignedItem 2 4" xfId="19787" xr:uid="{00000000-0005-0000-0000-0000704A0000}"/>
    <cellStyle name="SAPBEXunassignedItem 3" xfId="19788" xr:uid="{00000000-0005-0000-0000-0000714A0000}"/>
    <cellStyle name="SAPBEXunassignedItem 3 2" xfId="19789" xr:uid="{00000000-0005-0000-0000-0000724A0000}"/>
    <cellStyle name="SAPBEXunassignedItem 3 3" xfId="19790" xr:uid="{00000000-0005-0000-0000-0000734A0000}"/>
    <cellStyle name="SAPBEXunassignedItem 3 3 2" xfId="20496" xr:uid="{00000000-0005-0000-0000-0000734A0000}"/>
    <cellStyle name="SAPBEXunassignedItem 3 3 2 2" xfId="27814" xr:uid="{2EBF8285-3344-48E7-84A0-51B4A528FFF4}"/>
    <cellStyle name="SAPBEXunassignedItem 3 3 2 2 2" xfId="42751" xr:uid="{FD669566-898A-44BD-99CA-193A18312E40}"/>
    <cellStyle name="SAPBEXunassignedItem 3 3 2 3" xfId="35512" xr:uid="{25E17B4B-0F6A-4FEA-9761-3406239EE9A8}"/>
    <cellStyle name="SAPBEXunassignedItem 3 3 3" xfId="27523" xr:uid="{ABFE3E5E-2541-4460-A53A-4E33192257C7}"/>
    <cellStyle name="SAPBEXunassignedItem 3 3 3 2" xfId="42473" xr:uid="{6C542106-A954-4C9C-A931-6E8D837540C5}"/>
    <cellStyle name="SAPBEXunassignedItem 3 3 4" xfId="35098" xr:uid="{B29D9FB6-1390-4E01-96CB-0E4CA0FF6CD1}"/>
    <cellStyle name="SAPBEXunassignedItem 3 4" xfId="19791" xr:uid="{00000000-0005-0000-0000-0000744A0000}"/>
    <cellStyle name="SAPBEXunassignedItem 4" xfId="19792" xr:uid="{00000000-0005-0000-0000-0000754A0000}"/>
    <cellStyle name="SAPBEXunassignedItem 4 2" xfId="19793" xr:uid="{00000000-0005-0000-0000-0000764A0000}"/>
    <cellStyle name="SAPBEXunassignedItem 4 2 2" xfId="20497" xr:uid="{00000000-0005-0000-0000-0000764A0000}"/>
    <cellStyle name="SAPBEXunassignedItem 4 2 2 2" xfId="27815" xr:uid="{A43B545E-7913-4729-BEA1-4CA49687C215}"/>
    <cellStyle name="SAPBEXunassignedItem 4 2 2 2 2" xfId="42752" xr:uid="{ED48A1B8-93EF-4F44-A78E-67FD5DDAF101}"/>
    <cellStyle name="SAPBEXunassignedItem 4 2 2 3" xfId="35513" xr:uid="{E96D1801-42C5-4669-A2FC-EE3B2D281E61}"/>
    <cellStyle name="SAPBEXunassignedItem 4 2 3" xfId="27524" xr:uid="{9077B2F9-6A82-4383-BD85-5B795BCB7061}"/>
    <cellStyle name="SAPBEXunassignedItem 4 2 3 2" xfId="42474" xr:uid="{B1846B42-9A71-4D42-AD13-82DA3B33270C}"/>
    <cellStyle name="SAPBEXunassignedItem 4 2 4" xfId="35099" xr:uid="{6B486974-DD92-44F5-8D04-B5CC95E89A07}"/>
    <cellStyle name="SAPBEXunassignedItem 5" xfId="19794" xr:uid="{00000000-0005-0000-0000-0000774A0000}"/>
    <cellStyle name="SAPBEXunassignedItem 5 2" xfId="20498" xr:uid="{00000000-0005-0000-0000-0000774A0000}"/>
    <cellStyle name="SAPBEXunassignedItem 5 2 2" xfId="27816" xr:uid="{5CF06A5E-F04B-49E3-8C9C-FD5936F0C842}"/>
    <cellStyle name="SAPBEXunassignedItem 5 2 2 2" xfId="42753" xr:uid="{AC40890F-6712-470E-A8C4-64DA5D60BE6C}"/>
    <cellStyle name="SAPBEXunassignedItem 5 2 3" xfId="35514" xr:uid="{D826AD23-5173-4C4D-8ABB-FEE714582821}"/>
    <cellStyle name="SAPBEXunassignedItem 5 3" xfId="27525" xr:uid="{5D9BFA43-25C9-4CEF-AD61-F9C9F77CF992}"/>
    <cellStyle name="SAPBEXunassignedItem 5 3 2" xfId="42475" xr:uid="{6638ECEA-13D3-49BF-B7DD-9A78B2A247E3}"/>
    <cellStyle name="SAPBEXunassignedItem 5 4" xfId="35100" xr:uid="{5C37863E-6017-42DC-9E6D-CFDB7D9E1CCE}"/>
    <cellStyle name="SAPBEXunassignedItem 6" xfId="19795" xr:uid="{00000000-0005-0000-0000-0000784A0000}"/>
    <cellStyle name="SAPBEXundefined" xfId="2766" xr:uid="{00000000-0005-0000-0000-0000B50A0000}"/>
    <cellStyle name="SAPBEXundefined 2" xfId="2767" xr:uid="{00000000-0005-0000-0000-0000B60A0000}"/>
    <cellStyle name="SAPBEXundefined 2 2" xfId="19798" xr:uid="{00000000-0005-0000-0000-00007B4A0000}"/>
    <cellStyle name="SAPBEXundefined 2 2 2" xfId="19799" xr:uid="{00000000-0005-0000-0000-00007C4A0000}"/>
    <cellStyle name="SAPBEXundefined 2 2 2 2" xfId="20499" xr:uid="{00000000-0005-0000-0000-00007C4A0000}"/>
    <cellStyle name="SAPBEXundefined 2 2 2 2 2" xfId="27817" xr:uid="{4F309BDC-1878-4F36-9B3D-7D692FCF0024}"/>
    <cellStyle name="SAPBEXundefined 2 2 2 2 2 2" xfId="42754" xr:uid="{CB4CE960-FBF2-4EC3-9D3B-017EC559DDF7}"/>
    <cellStyle name="SAPBEXundefined 2 2 2 2 3" xfId="35515" xr:uid="{F3A543E5-CB66-43E6-9224-7EF88215D2FC}"/>
    <cellStyle name="SAPBEXundefined 2 2 2 3" xfId="27526" xr:uid="{EA35FC31-1ABF-450B-BC05-E860F1DD5F7C}"/>
    <cellStyle name="SAPBEXundefined 2 2 2 3 2" xfId="42476" xr:uid="{78A4A04B-CC08-4C3A-A359-D548B6B3F7B8}"/>
    <cellStyle name="SAPBEXundefined 2 2 2 4" xfId="35101" xr:uid="{8C28E009-6661-4BB0-9D47-CF1FADA6E43F}"/>
    <cellStyle name="SAPBEXundefined 2 3" xfId="19800" xr:uid="{00000000-0005-0000-0000-00007D4A0000}"/>
    <cellStyle name="SAPBEXundefined 2 3 2" xfId="20500" xr:uid="{00000000-0005-0000-0000-00007D4A0000}"/>
    <cellStyle name="SAPBEXundefined 2 3 2 2" xfId="27818" xr:uid="{FFDA14F2-9980-4F1A-9D04-F0B39CCF7C37}"/>
    <cellStyle name="SAPBEXundefined 2 3 2 2 2" xfId="42755" xr:uid="{270F14A9-EBD1-4B54-9633-197C1215A01B}"/>
    <cellStyle name="SAPBEXundefined 2 3 2 3" xfId="35516" xr:uid="{AF2FF3B6-322C-46AF-AAF3-17D9D40290B8}"/>
    <cellStyle name="SAPBEXundefined 2 3 3" xfId="27527" xr:uid="{1883FABF-EC01-463B-8EDD-68BC549DB55A}"/>
    <cellStyle name="SAPBEXundefined 2 3 3 2" xfId="42477" xr:uid="{46D8293B-1258-46FF-B114-BDC06B6B3E23}"/>
    <cellStyle name="SAPBEXundefined 2 3 4" xfId="35102" xr:uid="{FD1D5884-8975-4A44-810E-63965D5D0795}"/>
    <cellStyle name="SAPBEXundefined 2 4" xfId="19801" xr:uid="{00000000-0005-0000-0000-00007E4A0000}"/>
    <cellStyle name="SAPBEXundefined 2 5" xfId="19797" xr:uid="{00000000-0005-0000-0000-00007A4A0000}"/>
    <cellStyle name="SAPBEXundefined 2 6" xfId="20802" xr:uid="{2DC91FAC-D1EF-49BF-88BA-1DD144E7D891}"/>
    <cellStyle name="SAPBEXundefined 2 6 2" xfId="35784" xr:uid="{9F8F4EC6-F096-4CDE-835F-CE290AF430CD}"/>
    <cellStyle name="SAPBEXundefined 2 7" xfId="28173" xr:uid="{5CD2673B-7FBF-4600-BE83-9B0952A78A9E}"/>
    <cellStyle name="SAPBEXundefined 3" xfId="19802" xr:uid="{00000000-0005-0000-0000-00007F4A0000}"/>
    <cellStyle name="SAPBEXundefined 3 2" xfId="19803" xr:uid="{00000000-0005-0000-0000-0000804A0000}"/>
    <cellStyle name="SAPBEXundefined 3 3" xfId="19804" xr:uid="{00000000-0005-0000-0000-0000814A0000}"/>
    <cellStyle name="SAPBEXundefined 3 3 2" xfId="20501" xr:uid="{00000000-0005-0000-0000-0000814A0000}"/>
    <cellStyle name="SAPBEXundefined 3 3 2 2" xfId="27819" xr:uid="{BD8F6AF0-3D58-4E5E-964E-381E978D5CED}"/>
    <cellStyle name="SAPBEXundefined 3 3 2 2 2" xfId="42756" xr:uid="{A1AA5330-2C06-4041-8483-4FFC3CFA12EA}"/>
    <cellStyle name="SAPBEXundefined 3 3 2 3" xfId="35517" xr:uid="{8DEAEEBC-6C83-49EA-A7A5-467FB6FC3FE8}"/>
    <cellStyle name="SAPBEXundefined 3 3 3" xfId="35103" xr:uid="{855CB5BB-B34D-4C17-B98F-938C9F849DEC}"/>
    <cellStyle name="SAPBEXundefined 3 4" xfId="19805" xr:uid="{00000000-0005-0000-0000-0000824A0000}"/>
    <cellStyle name="SAPBEXundefined 3 4 2" xfId="20502" xr:uid="{00000000-0005-0000-0000-0000824A0000}"/>
    <cellStyle name="SAPBEXundefined 3 4 2 2" xfId="35518" xr:uid="{292E17E7-3F1E-4715-8FFD-2334D95163F9}"/>
    <cellStyle name="SAPBEXundefined 3 4 3" xfId="35104" xr:uid="{AFA25164-06D0-413C-A619-369D1ABC1480}"/>
    <cellStyle name="SAPBEXundefined 3 5" xfId="19806" xr:uid="{00000000-0005-0000-0000-0000834A0000}"/>
    <cellStyle name="SAPBEXundefined 4" xfId="19807" xr:uid="{00000000-0005-0000-0000-0000844A0000}"/>
    <cellStyle name="SAPBEXundefined 4 2" xfId="19808" xr:uid="{00000000-0005-0000-0000-0000854A0000}"/>
    <cellStyle name="SAPBEXundefined 4 2 2" xfId="20503" xr:uid="{00000000-0005-0000-0000-0000854A0000}"/>
    <cellStyle name="SAPBEXundefined 4 2 2 2" xfId="35519" xr:uid="{5B2FE2A6-655E-4C5E-9198-DD8AEE50D62E}"/>
    <cellStyle name="SAPBEXundefined 4 2 3" xfId="35105" xr:uid="{7D13F1E6-116C-4889-8782-DAEC1374D847}"/>
    <cellStyle name="SAPBEXundefined 5" xfId="19809" xr:uid="{00000000-0005-0000-0000-0000864A0000}"/>
    <cellStyle name="SAPBEXundefined 5 2" xfId="20504" xr:uid="{00000000-0005-0000-0000-0000864A0000}"/>
    <cellStyle name="SAPBEXundefined 5 2 2" xfId="27820" xr:uid="{EC87C833-0761-46D2-8CA9-2243478B6C2F}"/>
    <cellStyle name="SAPBEXundefined 5 2 2 2" xfId="42757" xr:uid="{BDB81037-BE28-45E2-9C80-A7558FAE7FE3}"/>
    <cellStyle name="SAPBEXundefined 5 2 3" xfId="35520" xr:uid="{ADF14BD0-DEAA-472C-8049-46510671F943}"/>
    <cellStyle name="SAPBEXundefined 5 3" xfId="35106" xr:uid="{9FB921CA-8137-4C73-82FF-6885B8BD9309}"/>
    <cellStyle name="SAPBEXundefined 6" xfId="19810" xr:uid="{00000000-0005-0000-0000-0000874A0000}"/>
    <cellStyle name="SAPBEXundefined 7" xfId="19796" xr:uid="{00000000-0005-0000-0000-0000794A0000}"/>
    <cellStyle name="SAPBEXundefined 8" xfId="28172" xr:uid="{A5826E7A-779A-4B60-88FF-1FB2210EAA78}"/>
    <cellStyle name="Sched" xfId="2768" xr:uid="{00000000-0005-0000-0000-0000B70A0000}"/>
    <cellStyle name="Sched 2" xfId="19812" xr:uid="{00000000-0005-0000-0000-0000894A0000}"/>
    <cellStyle name="Sched 2 2" xfId="19813" xr:uid="{00000000-0005-0000-0000-00008A4A0000}"/>
    <cellStyle name="Sched 3" xfId="19814" xr:uid="{00000000-0005-0000-0000-00008B4A0000}"/>
    <cellStyle name="Sched 4" xfId="19811" xr:uid="{00000000-0005-0000-0000-0000884A0000}"/>
    <cellStyle name="SEM-BPS-data" xfId="2769" xr:uid="{00000000-0005-0000-0000-0000B80A0000}"/>
    <cellStyle name="SEM-BPS-data 2" xfId="19816" xr:uid="{00000000-0005-0000-0000-00008D4A0000}"/>
    <cellStyle name="SEM-BPS-data 2 2" xfId="19817" xr:uid="{00000000-0005-0000-0000-00008E4A0000}"/>
    <cellStyle name="SEM-BPS-data 3" xfId="19818" xr:uid="{00000000-0005-0000-0000-00008F4A0000}"/>
    <cellStyle name="SEM-BPS-data 4" xfId="19815" xr:uid="{00000000-0005-0000-0000-00008C4A0000}"/>
    <cellStyle name="SEM-BPS-head" xfId="2770" xr:uid="{00000000-0005-0000-0000-0000B90A0000}"/>
    <cellStyle name="SEM-BPS-head 2" xfId="19820" xr:uid="{00000000-0005-0000-0000-0000914A0000}"/>
    <cellStyle name="SEM-BPS-head 2 2" xfId="19821" xr:uid="{00000000-0005-0000-0000-0000924A0000}"/>
    <cellStyle name="SEM-BPS-head 3" xfId="19822" xr:uid="{00000000-0005-0000-0000-0000934A0000}"/>
    <cellStyle name="SEM-BPS-head 4" xfId="19819" xr:uid="{00000000-0005-0000-0000-0000904A0000}"/>
    <cellStyle name="SEM-BPS-headdata" xfId="2771" xr:uid="{00000000-0005-0000-0000-0000BA0A0000}"/>
    <cellStyle name="SEM-BPS-headdata 2" xfId="19824" xr:uid="{00000000-0005-0000-0000-0000954A0000}"/>
    <cellStyle name="SEM-BPS-headdata 2 2" xfId="19825" xr:uid="{00000000-0005-0000-0000-0000964A0000}"/>
    <cellStyle name="SEM-BPS-headdata 3" xfId="19826" xr:uid="{00000000-0005-0000-0000-0000974A0000}"/>
    <cellStyle name="SEM-BPS-headdata 4" xfId="19823" xr:uid="{00000000-0005-0000-0000-0000944A0000}"/>
    <cellStyle name="SEM-BPS-headkey" xfId="2772" xr:uid="{00000000-0005-0000-0000-0000BB0A0000}"/>
    <cellStyle name="SEM-BPS-headkey 2" xfId="19828" xr:uid="{00000000-0005-0000-0000-0000994A0000}"/>
    <cellStyle name="SEM-BPS-headkey 2 2" xfId="19829" xr:uid="{00000000-0005-0000-0000-00009A4A0000}"/>
    <cellStyle name="SEM-BPS-headkey 3" xfId="19830" xr:uid="{00000000-0005-0000-0000-00009B4A0000}"/>
    <cellStyle name="SEM-BPS-headkey 4" xfId="19827" xr:uid="{00000000-0005-0000-0000-0000984A0000}"/>
    <cellStyle name="SEM-BPS-input-on" xfId="2773" xr:uid="{00000000-0005-0000-0000-0000BC0A0000}"/>
    <cellStyle name="SEM-BPS-input-on 2" xfId="19832" xr:uid="{00000000-0005-0000-0000-00009D4A0000}"/>
    <cellStyle name="SEM-BPS-input-on 2 2" xfId="19833" xr:uid="{00000000-0005-0000-0000-00009E4A0000}"/>
    <cellStyle name="SEM-BPS-input-on 3" xfId="19834" xr:uid="{00000000-0005-0000-0000-00009F4A0000}"/>
    <cellStyle name="SEM-BPS-input-on 4" xfId="19831" xr:uid="{00000000-0005-0000-0000-00009C4A0000}"/>
    <cellStyle name="SEM-BPS-key" xfId="2774" xr:uid="{00000000-0005-0000-0000-0000BD0A0000}"/>
    <cellStyle name="SEM-BPS-key 2" xfId="19836" xr:uid="{00000000-0005-0000-0000-0000A14A0000}"/>
    <cellStyle name="SEM-BPS-key 2 2" xfId="19837" xr:uid="{00000000-0005-0000-0000-0000A24A0000}"/>
    <cellStyle name="SEM-BPS-key 3" xfId="19838" xr:uid="{00000000-0005-0000-0000-0000A34A0000}"/>
    <cellStyle name="SEM-BPS-key 4" xfId="19835" xr:uid="{00000000-0005-0000-0000-0000A04A0000}"/>
    <cellStyle name="SEM-BPS-sub1" xfId="2775" xr:uid="{00000000-0005-0000-0000-0000BE0A0000}"/>
    <cellStyle name="SEM-BPS-sub1 2" xfId="19840" xr:uid="{00000000-0005-0000-0000-0000A54A0000}"/>
    <cellStyle name="SEM-BPS-sub1 2 2" xfId="19841" xr:uid="{00000000-0005-0000-0000-0000A64A0000}"/>
    <cellStyle name="SEM-BPS-sub1 3" xfId="19842" xr:uid="{00000000-0005-0000-0000-0000A74A0000}"/>
    <cellStyle name="SEM-BPS-sub1 4" xfId="19839" xr:uid="{00000000-0005-0000-0000-0000A44A0000}"/>
    <cellStyle name="SEM-BPS-sub2" xfId="2776" xr:uid="{00000000-0005-0000-0000-0000BF0A0000}"/>
    <cellStyle name="SEM-BPS-sub2 2" xfId="19844" xr:uid="{00000000-0005-0000-0000-0000A94A0000}"/>
    <cellStyle name="SEM-BPS-sub2 2 2" xfId="19845" xr:uid="{00000000-0005-0000-0000-0000AA4A0000}"/>
    <cellStyle name="SEM-BPS-sub2 3" xfId="19846" xr:uid="{00000000-0005-0000-0000-0000AB4A0000}"/>
    <cellStyle name="SEM-BPS-sub2 4" xfId="19843" xr:uid="{00000000-0005-0000-0000-0000A84A0000}"/>
    <cellStyle name="SEM-BPS-total" xfId="2777" xr:uid="{00000000-0005-0000-0000-0000C00A0000}"/>
    <cellStyle name="SEM-BPS-total 2" xfId="19848" xr:uid="{00000000-0005-0000-0000-0000AD4A0000}"/>
    <cellStyle name="SEM-BPS-total 2 2" xfId="19849" xr:uid="{00000000-0005-0000-0000-0000AE4A0000}"/>
    <cellStyle name="SEM-BPS-total 3" xfId="19850" xr:uid="{00000000-0005-0000-0000-0000AF4A0000}"/>
    <cellStyle name="SEM-BPS-total 4" xfId="19847" xr:uid="{00000000-0005-0000-0000-0000AC4A0000}"/>
    <cellStyle name="Sheet Title" xfId="2778" xr:uid="{00000000-0005-0000-0000-0000C10A0000}"/>
    <cellStyle name="Sheet Title 2" xfId="19852" xr:uid="{00000000-0005-0000-0000-0000B14A0000}"/>
    <cellStyle name="Sheet Title 2 2" xfId="19853" xr:uid="{00000000-0005-0000-0000-0000B24A0000}"/>
    <cellStyle name="Sheet Title 3" xfId="19854" xr:uid="{00000000-0005-0000-0000-0000B34A0000}"/>
    <cellStyle name="Sheet Title 4" xfId="19855" xr:uid="{00000000-0005-0000-0000-0000B44A0000}"/>
    <cellStyle name="Sheet Title 5" xfId="19851" xr:uid="{00000000-0005-0000-0000-0000B04A0000}"/>
    <cellStyle name="small" xfId="2779" xr:uid="{00000000-0005-0000-0000-0000C20A0000}"/>
    <cellStyle name="small 2" xfId="2780" xr:uid="{00000000-0005-0000-0000-0000C30A0000}"/>
    <cellStyle name="small 2 2" xfId="19858" xr:uid="{00000000-0005-0000-0000-0000B74A0000}"/>
    <cellStyle name="small 2 3" xfId="19857" xr:uid="{00000000-0005-0000-0000-0000B64A0000}"/>
    <cellStyle name="small 2 3 2" xfId="27528" xr:uid="{F25D9A46-35CA-4D85-9B76-72CC87BC55BA}"/>
    <cellStyle name="small 2 3 2 2" xfId="42478" xr:uid="{DC6471CA-D2E9-4ED4-8B8D-79C59B76E688}"/>
    <cellStyle name="small 2 3 3" xfId="35107" xr:uid="{F8BE33B7-9D08-4BF4-8B91-77FB6ADE1868}"/>
    <cellStyle name="small 2 4" xfId="20505" xr:uid="{00000000-0005-0000-0000-0000B64A0000}"/>
    <cellStyle name="small 2 4 2" xfId="27821" xr:uid="{3D0F0A12-AAB6-4AC4-93B8-703F42E8D337}"/>
    <cellStyle name="small 2 4 2 2" xfId="42758" xr:uid="{B7A3DF36-4CDD-418C-A45C-9FAA0FC6ACDE}"/>
    <cellStyle name="small 2 4 3" xfId="35521" xr:uid="{6CE5D686-EC34-47B0-A1D4-DB0B468BF359}"/>
    <cellStyle name="small 2 5" xfId="20804" xr:uid="{FA8DE8AD-8431-4710-B8E7-FA525188072E}"/>
    <cellStyle name="small 2 5 2" xfId="35786" xr:uid="{1F694FAA-90DC-43AD-87F1-87F802B12D97}"/>
    <cellStyle name="small 2 6" xfId="28175" xr:uid="{AE28A73D-1F0A-42F5-B120-652447CF9EBE}"/>
    <cellStyle name="small 3" xfId="19859" xr:uid="{00000000-0005-0000-0000-0000B84A0000}"/>
    <cellStyle name="small 4" xfId="19856" xr:uid="{00000000-0005-0000-0000-0000B54A0000}"/>
    <cellStyle name="small 5" xfId="20803" xr:uid="{53C795F8-A575-4FB8-8EFB-E412E5026648}"/>
    <cellStyle name="small 5 2" xfId="35785" xr:uid="{C19F1C84-0F35-4BE7-8331-DB6D9C151FCD}"/>
    <cellStyle name="small 6" xfId="28174" xr:uid="{7BE16F54-49D7-454E-92BE-63244326F32D}"/>
    <cellStyle name="Sort_Name" xfId="2781" xr:uid="{00000000-0005-0000-0000-0000C40A0000}"/>
    <cellStyle name="State" xfId="2782" xr:uid="{00000000-0005-0000-0000-0000C50A0000}"/>
    <cellStyle name="State 2" xfId="5309" xr:uid="{00000000-0005-0000-0000-0000BB4A0000}"/>
    <cellStyle name="State 2 2" xfId="13614" xr:uid="{00000000-0005-0000-0000-0000BB4A0000}"/>
    <cellStyle name="State 2 2 2" xfId="33834" xr:uid="{4C110B9B-EB7C-4BE1-897F-6A1708E54B97}"/>
    <cellStyle name="State 3" xfId="5501" xr:uid="{00000000-0005-0000-0000-0000BA4A0000}"/>
    <cellStyle name="Step" xfId="2783" xr:uid="{00000000-0005-0000-0000-0000C60A0000}"/>
    <cellStyle name="Style 1" xfId="2784" xr:uid="{00000000-0005-0000-0000-0000C70A0000}"/>
    <cellStyle name="Style 1 2" xfId="19861" xr:uid="{00000000-0005-0000-0000-0000BE4A0000}"/>
    <cellStyle name="Style 1 2 2" xfId="19862" xr:uid="{00000000-0005-0000-0000-0000BF4A0000}"/>
    <cellStyle name="Style 1 3" xfId="19863" xr:uid="{00000000-0005-0000-0000-0000C04A0000}"/>
    <cellStyle name="Style 1 4" xfId="19860" xr:uid="{00000000-0005-0000-0000-0000BD4A0000}"/>
    <cellStyle name="Style 2" xfId="2785" xr:uid="{00000000-0005-0000-0000-0000C80A0000}"/>
    <cellStyle name="Style 2 2" xfId="19864" xr:uid="{00000000-0005-0000-0000-0000C24A0000}"/>
    <cellStyle name="Style 2 3" xfId="19865" xr:uid="{00000000-0005-0000-0000-0000C34A0000}"/>
    <cellStyle name="Style 21" xfId="19866" xr:uid="{00000000-0005-0000-0000-0000C44A0000}"/>
    <cellStyle name="Style 22" xfId="19867" xr:uid="{00000000-0005-0000-0000-0000C54A0000}"/>
    <cellStyle name="Style 22 2" xfId="19868" xr:uid="{00000000-0005-0000-0000-0000C64A0000}"/>
    <cellStyle name="Style 23" xfId="19869" xr:uid="{00000000-0005-0000-0000-0000C74A0000}"/>
    <cellStyle name="Style 23 2" xfId="19870" xr:uid="{00000000-0005-0000-0000-0000C84A0000}"/>
    <cellStyle name="Style 24" xfId="19871" xr:uid="{00000000-0005-0000-0000-0000C94A0000}"/>
    <cellStyle name="Style 24 2" xfId="19872" xr:uid="{00000000-0005-0000-0000-0000CA4A0000}"/>
    <cellStyle name="Style 25" xfId="19873" xr:uid="{00000000-0005-0000-0000-0000CB4A0000}"/>
    <cellStyle name="Style 25 2" xfId="19874" xr:uid="{00000000-0005-0000-0000-0000CC4A0000}"/>
    <cellStyle name="Style 26" xfId="2786" xr:uid="{00000000-0005-0000-0000-0000C90A0000}"/>
    <cellStyle name="Style 26 2" xfId="19876" xr:uid="{00000000-0005-0000-0000-0000CE4A0000}"/>
    <cellStyle name="Style 26 3" xfId="19877" xr:uid="{00000000-0005-0000-0000-0000CF4A0000}"/>
    <cellStyle name="Style 26 4" xfId="19878" xr:uid="{00000000-0005-0000-0000-0000D04A0000}"/>
    <cellStyle name="Style 26 5" xfId="19875" xr:uid="{00000000-0005-0000-0000-0000CD4A0000}"/>
    <cellStyle name="Style 27" xfId="19879" xr:uid="{00000000-0005-0000-0000-0000D14A0000}"/>
    <cellStyle name="Style 27 2" xfId="19880" xr:uid="{00000000-0005-0000-0000-0000D24A0000}"/>
    <cellStyle name="Style 28" xfId="2787" xr:uid="{00000000-0005-0000-0000-0000CA0A0000}"/>
    <cellStyle name="Style 28 2" xfId="19882" xr:uid="{00000000-0005-0000-0000-0000D44A0000}"/>
    <cellStyle name="Style 28 2 2" xfId="19883" xr:uid="{00000000-0005-0000-0000-0000D54A0000}"/>
    <cellStyle name="Style 28 3" xfId="19884" xr:uid="{00000000-0005-0000-0000-0000D64A0000}"/>
    <cellStyle name="Style 28 4" xfId="19885" xr:uid="{00000000-0005-0000-0000-0000D74A0000}"/>
    <cellStyle name="Style 28 5" xfId="19886" xr:uid="{00000000-0005-0000-0000-0000D84A0000}"/>
    <cellStyle name="Style 28 6" xfId="19887" xr:uid="{00000000-0005-0000-0000-0000D94A0000}"/>
    <cellStyle name="Style 28 7" xfId="19881" xr:uid="{00000000-0005-0000-0000-0000D34A0000}"/>
    <cellStyle name="Style 29" xfId="19888" xr:uid="{00000000-0005-0000-0000-0000DA4A0000}"/>
    <cellStyle name="Style 29 2" xfId="19889" xr:uid="{00000000-0005-0000-0000-0000DB4A0000}"/>
    <cellStyle name="Style 3" xfId="2788" xr:uid="{00000000-0005-0000-0000-0000CB0A0000}"/>
    <cellStyle name="Style 3 2" xfId="19891" xr:uid="{00000000-0005-0000-0000-0000DD4A0000}"/>
    <cellStyle name="Style 3 2 2" xfId="19892" xr:uid="{00000000-0005-0000-0000-0000DE4A0000}"/>
    <cellStyle name="Style 3 3" xfId="19893" xr:uid="{00000000-0005-0000-0000-0000DF4A0000}"/>
    <cellStyle name="Style 3 4" xfId="19890" xr:uid="{00000000-0005-0000-0000-0000DC4A0000}"/>
    <cellStyle name="Style 30" xfId="19894" xr:uid="{00000000-0005-0000-0000-0000E04A0000}"/>
    <cellStyle name="Style 30 2" xfId="19895" xr:uid="{00000000-0005-0000-0000-0000E14A0000}"/>
    <cellStyle name="Style 31" xfId="19896" xr:uid="{00000000-0005-0000-0000-0000E24A0000}"/>
    <cellStyle name="Style 31 2" xfId="19897" xr:uid="{00000000-0005-0000-0000-0000E34A0000}"/>
    <cellStyle name="Style 32" xfId="19898" xr:uid="{00000000-0005-0000-0000-0000E44A0000}"/>
    <cellStyle name="Style 32 2" xfId="19899" xr:uid="{00000000-0005-0000-0000-0000E54A0000}"/>
    <cellStyle name="Style 32 2 2" xfId="20507" xr:uid="{00000000-0005-0000-0000-0000E54A0000}"/>
    <cellStyle name="Style 32 2 2 2" xfId="27823" xr:uid="{A13C83DC-E843-49B6-BFC5-25C36B548A30}"/>
    <cellStyle name="Style 32 2 2 2 2" xfId="42760" xr:uid="{3DEDE0AB-D6E1-4B3B-97F8-38C945CC1B35}"/>
    <cellStyle name="Style 32 2 2 3" xfId="35523" xr:uid="{09026EB2-7E60-4EBB-AFE2-719BE60CFF23}"/>
    <cellStyle name="Style 32 2 3" xfId="27530" xr:uid="{F4021B13-5F18-4E23-83F4-5FA42BB22048}"/>
    <cellStyle name="Style 32 2 3 2" xfId="42480" xr:uid="{B941C627-FCFD-41B2-A25B-D326254EEBCE}"/>
    <cellStyle name="Style 32 2 4" xfId="35109" xr:uid="{B8885DF1-3F61-4508-B8A8-DC0A2D234940}"/>
    <cellStyle name="Style 32 3" xfId="20506" xr:uid="{00000000-0005-0000-0000-0000E44A0000}"/>
    <cellStyle name="Style 32 3 2" xfId="27822" xr:uid="{D473F3B7-5168-493E-873D-F04EC527517D}"/>
    <cellStyle name="Style 32 3 2 2" xfId="42759" xr:uid="{717DD2D6-A105-4AA1-9EE1-9488DA6BA318}"/>
    <cellStyle name="Style 32 3 3" xfId="35522" xr:uid="{12448F60-7E43-4742-8D61-A42C1DDFB08E}"/>
    <cellStyle name="Style 32 4" xfId="27529" xr:uid="{EB0A6E60-86B1-4E8C-9CE4-3BB328D10709}"/>
    <cellStyle name="Style 32 4 2" xfId="42479" xr:uid="{6391DDCD-EE28-4963-B38B-41E7BB1C3395}"/>
    <cellStyle name="Style 32 5" xfId="35108" xr:uid="{44156D23-E803-4B6B-AE0F-4DBCACB0E367}"/>
    <cellStyle name="Style 33" xfId="19900" xr:uid="{00000000-0005-0000-0000-0000E64A0000}"/>
    <cellStyle name="Style 33 2" xfId="19901" xr:uid="{00000000-0005-0000-0000-0000E74A0000}"/>
    <cellStyle name="Style 34" xfId="19902" xr:uid="{00000000-0005-0000-0000-0000E84A0000}"/>
    <cellStyle name="Style 34 2" xfId="19903" xr:uid="{00000000-0005-0000-0000-0000E94A0000}"/>
    <cellStyle name="Style 34 2 2" xfId="19904" xr:uid="{00000000-0005-0000-0000-0000EA4A0000}"/>
    <cellStyle name="Style 34 2 2 2" xfId="20510" xr:uid="{00000000-0005-0000-0000-0000EA4A0000}"/>
    <cellStyle name="Style 34 2 2 2 2" xfId="35526" xr:uid="{4D0084DE-997E-49FA-AB92-CE198361D2C9}"/>
    <cellStyle name="Style 34 2 2 3" xfId="27533" xr:uid="{76EB7B78-F25B-4453-94ED-2E1DBE70EBB2}"/>
    <cellStyle name="Style 34 2 3" xfId="20509" xr:uid="{00000000-0005-0000-0000-0000E94A0000}"/>
    <cellStyle name="Style 34 2 3 2" xfId="35525" xr:uid="{9FE9B2EB-4364-4F1A-8703-CC6ECB443AF0}"/>
    <cellStyle name="Style 34 2 4" xfId="27532" xr:uid="{185BF390-3CF2-4397-B64D-91869F0B77C3}"/>
    <cellStyle name="Style 34 3" xfId="19905" xr:uid="{00000000-0005-0000-0000-0000EB4A0000}"/>
    <cellStyle name="Style 34 3 2" xfId="20511" xr:uid="{00000000-0005-0000-0000-0000EB4A0000}"/>
    <cellStyle name="Style 34 3 2 2" xfId="35527" xr:uid="{0881832F-BE8E-4DD8-95CC-4B7FFF03223A}"/>
    <cellStyle name="Style 34 3 3" xfId="27534" xr:uid="{3895DB80-7ECC-4952-9D18-0BAB4297965F}"/>
    <cellStyle name="Style 34 4" xfId="20508" xr:uid="{00000000-0005-0000-0000-0000E84A0000}"/>
    <cellStyle name="Style 34 4 2" xfId="35524" xr:uid="{C026B67B-2A63-4A8B-ACD5-A88940589ECF}"/>
    <cellStyle name="Style 34 5" xfId="27531" xr:uid="{E86D2436-2358-467D-A165-4BB0434E1A8D}"/>
    <cellStyle name="Style 35" xfId="2789" xr:uid="{00000000-0005-0000-0000-0000CC0A0000}"/>
    <cellStyle name="Style 35 2" xfId="19907" xr:uid="{00000000-0005-0000-0000-0000ED4A0000}"/>
    <cellStyle name="Style 35 2 2" xfId="19908" xr:uid="{00000000-0005-0000-0000-0000EE4A0000}"/>
    <cellStyle name="Style 35 2 3" xfId="19909" xr:uid="{00000000-0005-0000-0000-0000EF4A0000}"/>
    <cellStyle name="Style 35 3" xfId="19910" xr:uid="{00000000-0005-0000-0000-0000F04A0000}"/>
    <cellStyle name="Style 35 4" xfId="19911" xr:uid="{00000000-0005-0000-0000-0000F14A0000}"/>
    <cellStyle name="Style 35 5" xfId="19912" xr:uid="{00000000-0005-0000-0000-0000F24A0000}"/>
    <cellStyle name="Style 35 6" xfId="19913" xr:uid="{00000000-0005-0000-0000-0000F34A0000}"/>
    <cellStyle name="Style 35 7" xfId="19914" xr:uid="{00000000-0005-0000-0000-0000F44A0000}"/>
    <cellStyle name="Style 35 8" xfId="19906" xr:uid="{00000000-0005-0000-0000-0000EC4A0000}"/>
    <cellStyle name="Style 36" xfId="2790" xr:uid="{00000000-0005-0000-0000-0000CD0A0000}"/>
    <cellStyle name="Style 36 2" xfId="19916" xr:uid="{00000000-0005-0000-0000-0000F64A0000}"/>
    <cellStyle name="Style 36 2 2" xfId="19917" xr:uid="{00000000-0005-0000-0000-0000F74A0000}"/>
    <cellStyle name="Style 36 2 2 2" xfId="35111" xr:uid="{5EC515E9-6551-47C1-85CC-E4F0418DBB95}"/>
    <cellStyle name="Style 36 2 3" xfId="19918" xr:uid="{00000000-0005-0000-0000-0000F84A0000}"/>
    <cellStyle name="Style 36 2 4" xfId="35110" xr:uid="{5FA28715-AFBD-46B9-960A-F64F0E690D82}"/>
    <cellStyle name="Style 36 3" xfId="19919" xr:uid="{00000000-0005-0000-0000-0000F94A0000}"/>
    <cellStyle name="Style 36 3 2" xfId="35112" xr:uid="{27EA6779-F694-4BE2-AAE7-16EB3552F6CD}"/>
    <cellStyle name="Style 36 4" xfId="19920" xr:uid="{00000000-0005-0000-0000-0000FA4A0000}"/>
    <cellStyle name="Style 36 5" xfId="19921" xr:uid="{00000000-0005-0000-0000-0000FB4A0000}"/>
    <cellStyle name="Style 36 6" xfId="19922" xr:uid="{00000000-0005-0000-0000-0000FC4A0000}"/>
    <cellStyle name="Style 36 6 2" xfId="35113" xr:uid="{52761D88-1C62-40A3-ADFA-71B31E091E09}"/>
    <cellStyle name="Style 36 7" xfId="19923" xr:uid="{00000000-0005-0000-0000-0000FD4A0000}"/>
    <cellStyle name="Style 36 8" xfId="19915" xr:uid="{00000000-0005-0000-0000-0000F54A0000}"/>
    <cellStyle name="Style 37" xfId="19924" xr:uid="{00000000-0005-0000-0000-0000FE4A0000}"/>
    <cellStyle name="Style 37 2" xfId="19925" xr:uid="{00000000-0005-0000-0000-0000FF4A0000}"/>
    <cellStyle name="Style 37 2 2" xfId="19926" xr:uid="{00000000-0005-0000-0000-0000004B0000}"/>
    <cellStyle name="Style 37 3" xfId="19927" xr:uid="{00000000-0005-0000-0000-0000014B0000}"/>
    <cellStyle name="Style 38" xfId="19928" xr:uid="{00000000-0005-0000-0000-0000024B0000}"/>
    <cellStyle name="Style 38 2" xfId="19929" xr:uid="{00000000-0005-0000-0000-0000034B0000}"/>
    <cellStyle name="Style 38 2 2" xfId="19930" xr:uid="{00000000-0005-0000-0000-0000044B0000}"/>
    <cellStyle name="Style 38 3" xfId="19931" xr:uid="{00000000-0005-0000-0000-0000054B0000}"/>
    <cellStyle name="Style 39" xfId="19932" xr:uid="{00000000-0005-0000-0000-0000064B0000}"/>
    <cellStyle name="Style 39 2" xfId="19933" xr:uid="{00000000-0005-0000-0000-0000074B0000}"/>
    <cellStyle name="Style 39 2 2" xfId="19934" xr:uid="{00000000-0005-0000-0000-0000084B0000}"/>
    <cellStyle name="Style 39 3" xfId="19935" xr:uid="{00000000-0005-0000-0000-0000094B0000}"/>
    <cellStyle name="Style 40" xfId="19936" xr:uid="{00000000-0005-0000-0000-00000A4B0000}"/>
    <cellStyle name="Style 40 2" xfId="19937" xr:uid="{00000000-0005-0000-0000-00000B4B0000}"/>
    <cellStyle name="Style 40 2 2" xfId="19938" xr:uid="{00000000-0005-0000-0000-00000C4B0000}"/>
    <cellStyle name="Style 40 2 2 2" xfId="20514" xr:uid="{00000000-0005-0000-0000-00000C4B0000}"/>
    <cellStyle name="Style 40 2 2 2 2" xfId="27826" xr:uid="{699C3964-FF41-4C9D-B155-853AC218034B}"/>
    <cellStyle name="Style 40 2 2 2 2 2" xfId="42763" xr:uid="{63683BDD-DBED-4B48-9D05-3765615AB6CC}"/>
    <cellStyle name="Style 40 2 2 2 3" xfId="35530" xr:uid="{76C209D9-3664-4E4D-BF1B-E96FA63543F3}"/>
    <cellStyle name="Style 40 2 2 3" xfId="27537" xr:uid="{6D0FCE52-C218-4676-8CCD-5F74C3213336}"/>
    <cellStyle name="Style 40 2 2 3 2" xfId="42483" xr:uid="{E0F92E81-BBFA-43B8-85B3-6F0ABC725F57}"/>
    <cellStyle name="Style 40 2 2 4" xfId="35116" xr:uid="{22DDD3C7-7882-4C36-925B-62B6C687E307}"/>
    <cellStyle name="Style 40 2 3" xfId="20513" xr:uid="{00000000-0005-0000-0000-00000B4B0000}"/>
    <cellStyle name="Style 40 2 3 2" xfId="27825" xr:uid="{733296BD-A392-447C-A408-015E83324DB1}"/>
    <cellStyle name="Style 40 2 3 2 2" xfId="42762" xr:uid="{B42E0F0B-7D23-4E1D-AC79-C8476615C29A}"/>
    <cellStyle name="Style 40 2 3 3" xfId="35529" xr:uid="{AD4A4D48-FF04-4EAD-A8AC-2A1EAE689066}"/>
    <cellStyle name="Style 40 2 4" xfId="27536" xr:uid="{8014A99C-10CC-4C78-A62C-FE93D255B215}"/>
    <cellStyle name="Style 40 2 4 2" xfId="42482" xr:uid="{0AD022B4-247E-486C-B959-7019A8D452F1}"/>
    <cellStyle name="Style 40 2 5" xfId="35115" xr:uid="{E6E585E2-F39C-439D-9C91-EB693DA21F86}"/>
    <cellStyle name="Style 40 3" xfId="19939" xr:uid="{00000000-0005-0000-0000-00000D4B0000}"/>
    <cellStyle name="Style 40 3 2" xfId="20515" xr:uid="{00000000-0005-0000-0000-00000D4B0000}"/>
    <cellStyle name="Style 40 3 2 2" xfId="27827" xr:uid="{536DD995-A1AB-441D-AA83-2A28FC095D06}"/>
    <cellStyle name="Style 40 3 2 2 2" xfId="42764" xr:uid="{F1550EEF-514E-4806-9D81-9F1AB03C0470}"/>
    <cellStyle name="Style 40 3 2 3" xfId="35531" xr:uid="{18AA5F33-B16A-4F2E-8960-BB7073481D00}"/>
    <cellStyle name="Style 40 3 3" xfId="27538" xr:uid="{06D5E31D-F8BA-4FDD-B917-C1F4805B5723}"/>
    <cellStyle name="Style 40 3 3 2" xfId="42484" xr:uid="{237C5805-03BE-4DB9-81AC-303199D9B32A}"/>
    <cellStyle name="Style 40 3 4" xfId="35117" xr:uid="{7E401113-8756-4124-8D2F-BE75C1C39268}"/>
    <cellStyle name="Style 40 4" xfId="20512" xr:uid="{00000000-0005-0000-0000-00000A4B0000}"/>
    <cellStyle name="Style 40 4 2" xfId="27824" xr:uid="{FA23C314-DE67-4C56-B6B8-71048283A0D3}"/>
    <cellStyle name="Style 40 4 2 2" xfId="42761" xr:uid="{6DC30E98-102C-4FA1-A89B-BDEF355561DB}"/>
    <cellStyle name="Style 40 4 3" xfId="35528" xr:uid="{99723781-0489-4E48-BA6A-4BDECC04D5D5}"/>
    <cellStyle name="Style 40 5" xfId="27535" xr:uid="{4EB150B2-83F1-4FFF-A523-6036AE619492}"/>
    <cellStyle name="Style 40 5 2" xfId="42481" xr:uid="{52257705-02B7-4B03-96AF-9B1C1D82F78F}"/>
    <cellStyle name="Style 40 6" xfId="35114" xr:uid="{E1D26EC5-9969-47E1-A994-5ED39A30C281}"/>
    <cellStyle name="Style 41" xfId="19940" xr:uid="{00000000-0005-0000-0000-00000E4B0000}"/>
    <cellStyle name="Style 41 2" xfId="19941" xr:uid="{00000000-0005-0000-0000-00000F4B0000}"/>
    <cellStyle name="Style 41 2 2" xfId="19942" xr:uid="{00000000-0005-0000-0000-0000104B0000}"/>
    <cellStyle name="Style 41 2 2 2" xfId="20518" xr:uid="{00000000-0005-0000-0000-0000104B0000}"/>
    <cellStyle name="Style 41 2 2 2 2" xfId="35534" xr:uid="{F7AA0920-8BB4-4467-AE66-D8A122EDA48F}"/>
    <cellStyle name="Style 41 2 2 3" xfId="27541" xr:uid="{7B9C032A-B089-4C45-A31D-AF00D96CC64F}"/>
    <cellStyle name="Style 41 2 2 3 2" xfId="42487" xr:uid="{9F8552B3-2841-4468-A25D-998CC0AB3649}"/>
    <cellStyle name="Style 41 2 2 4" xfId="35120" xr:uid="{503A91AB-C8BB-475F-AE93-D73ACAE263C3}"/>
    <cellStyle name="Style 41 2 3" xfId="20517" xr:uid="{00000000-0005-0000-0000-00000F4B0000}"/>
    <cellStyle name="Style 41 2 3 2" xfId="35533" xr:uid="{2120C209-5AAE-4A1F-B347-E2AD04ACD00B}"/>
    <cellStyle name="Style 41 2 4" xfId="27540" xr:uid="{8DBD6732-B914-421D-B91F-88DB6B5795A3}"/>
    <cellStyle name="Style 41 2 4 2" xfId="42486" xr:uid="{2936EEB2-A913-4097-B8AB-86D908D52504}"/>
    <cellStyle name="Style 41 2 5" xfId="35119" xr:uid="{0E294CE8-8E01-4F43-84D3-C4AE51BDD31E}"/>
    <cellStyle name="Style 41 3" xfId="19943" xr:uid="{00000000-0005-0000-0000-0000114B0000}"/>
    <cellStyle name="Style 41 3 2" xfId="20519" xr:uid="{00000000-0005-0000-0000-0000114B0000}"/>
    <cellStyle name="Style 41 3 2 2" xfId="35535" xr:uid="{CAEC2E5F-99E5-4C68-97E5-40A28DC06D16}"/>
    <cellStyle name="Style 41 3 3" xfId="27542" xr:uid="{2603535A-EA7E-44A8-9CE4-BB204D6D643E}"/>
    <cellStyle name="Style 41 3 3 2" xfId="42488" xr:uid="{8DA9399E-0DCC-41DB-AF11-8C56A243EBDE}"/>
    <cellStyle name="Style 41 3 4" xfId="35121" xr:uid="{0004CCD7-FCFD-4455-8965-5DA4B2FB8439}"/>
    <cellStyle name="Style 41 4" xfId="20516" xr:uid="{00000000-0005-0000-0000-00000E4B0000}"/>
    <cellStyle name="Style 41 4 2" xfId="35532" xr:uid="{870D4833-E400-4A5D-B7DA-454D563E5943}"/>
    <cellStyle name="Style 41 5" xfId="27539" xr:uid="{B7CD0585-3592-4932-B156-8851E9E413B1}"/>
    <cellStyle name="Style 41 5 2" xfId="42485" xr:uid="{B2DBF6C7-684B-4585-9C8E-11619F7D94B7}"/>
    <cellStyle name="Style 41 6" xfId="35118" xr:uid="{9F73BBE2-78BE-4800-9A08-5797585AA1E8}"/>
    <cellStyle name="Subtotal" xfId="2791" xr:uid="{00000000-0005-0000-0000-0000CE0A0000}"/>
    <cellStyle name="test a style" xfId="2792" xr:uid="{00000000-0005-0000-0000-0000CF0A0000}"/>
    <cellStyle name="Text" xfId="2793" xr:uid="{00000000-0005-0000-0000-0000D00A0000}"/>
    <cellStyle name="Text 2" xfId="19945" xr:uid="{00000000-0005-0000-0000-0000154B0000}"/>
    <cellStyle name="Text 2 2" xfId="19946" xr:uid="{00000000-0005-0000-0000-0000164B0000}"/>
    <cellStyle name="Text 3" xfId="19947" xr:uid="{00000000-0005-0000-0000-0000174B0000}"/>
    <cellStyle name="Text 4" xfId="19944" xr:uid="{00000000-0005-0000-0000-0000144B0000}"/>
    <cellStyle name="Thousand" xfId="2794" xr:uid="{00000000-0005-0000-0000-0000D10A0000}"/>
    <cellStyle name="Thousand 2" xfId="19949" xr:uid="{00000000-0005-0000-0000-0000194B0000}"/>
    <cellStyle name="Thousand 2 2" xfId="19950" xr:uid="{00000000-0005-0000-0000-00001A4B0000}"/>
    <cellStyle name="Thousand 3" xfId="19951" xr:uid="{00000000-0005-0000-0000-00001B4B0000}"/>
    <cellStyle name="Thousand 4" xfId="19948" xr:uid="{00000000-0005-0000-0000-0000184B0000}"/>
    <cellStyle name="Thousands" xfId="2795" xr:uid="{00000000-0005-0000-0000-0000D20A0000}"/>
    <cellStyle name="Thousands 2" xfId="19953" xr:uid="{00000000-0005-0000-0000-00001D4B0000}"/>
    <cellStyle name="Thousands 2 2" xfId="19954" xr:uid="{00000000-0005-0000-0000-00001E4B0000}"/>
    <cellStyle name="Thousands 3" xfId="19955" xr:uid="{00000000-0005-0000-0000-00001F4B0000}"/>
    <cellStyle name="Thousands 4" xfId="19952" xr:uid="{00000000-0005-0000-0000-00001C4B0000}"/>
    <cellStyle name="Title" xfId="65" builtinId="15" customBuiltin="1"/>
    <cellStyle name="Title 10" xfId="19956" xr:uid="{00000000-0005-0000-0000-0000204B0000}"/>
    <cellStyle name="Title 11" xfId="19957" xr:uid="{00000000-0005-0000-0000-0000214B0000}"/>
    <cellStyle name="Title 12" xfId="19958" xr:uid="{00000000-0005-0000-0000-0000224B0000}"/>
    <cellStyle name="Title 2" xfId="2796" xr:uid="{00000000-0005-0000-0000-0000D30A0000}"/>
    <cellStyle name="Title 2 2" xfId="19960" xr:uid="{00000000-0005-0000-0000-0000244B0000}"/>
    <cellStyle name="Title 2 2 2" xfId="19961" xr:uid="{00000000-0005-0000-0000-0000254B0000}"/>
    <cellStyle name="Title 2 3" xfId="19962" xr:uid="{00000000-0005-0000-0000-0000264B0000}"/>
    <cellStyle name="Title 2 4" xfId="19963" xr:uid="{00000000-0005-0000-0000-0000274B0000}"/>
    <cellStyle name="Title 2 5" xfId="19959" xr:uid="{00000000-0005-0000-0000-0000234B0000}"/>
    <cellStyle name="Title 3" xfId="2797" xr:uid="{00000000-0005-0000-0000-0000D40A0000}"/>
    <cellStyle name="Title 3 2" xfId="19965" xr:uid="{00000000-0005-0000-0000-0000294B0000}"/>
    <cellStyle name="Title 3 3" xfId="19966" xr:uid="{00000000-0005-0000-0000-00002A4B0000}"/>
    <cellStyle name="Title 3 4" xfId="19967" xr:uid="{00000000-0005-0000-0000-00002B4B0000}"/>
    <cellStyle name="Title 3 5" xfId="19968" xr:uid="{00000000-0005-0000-0000-00002C4B0000}"/>
    <cellStyle name="Title 3 6" xfId="19964" xr:uid="{00000000-0005-0000-0000-0000284B0000}"/>
    <cellStyle name="Title 4" xfId="2798" xr:uid="{00000000-0005-0000-0000-0000D50A0000}"/>
    <cellStyle name="Title 4 2" xfId="19970" xr:uid="{00000000-0005-0000-0000-00002E4B0000}"/>
    <cellStyle name="Title 4 2 2" xfId="19971" xr:uid="{00000000-0005-0000-0000-00002F4B0000}"/>
    <cellStyle name="Title 4 3" xfId="19972" xr:uid="{00000000-0005-0000-0000-0000304B0000}"/>
    <cellStyle name="Title 4 4" xfId="19969" xr:uid="{00000000-0005-0000-0000-00002D4B0000}"/>
    <cellStyle name="Title 5" xfId="2799" xr:uid="{00000000-0005-0000-0000-0000D60A0000}"/>
    <cellStyle name="Title 5 2" xfId="19974" xr:uid="{00000000-0005-0000-0000-0000324B0000}"/>
    <cellStyle name="Title 5 2 2" xfId="19975" xr:uid="{00000000-0005-0000-0000-0000334B0000}"/>
    <cellStyle name="Title 5 3" xfId="19976" xr:uid="{00000000-0005-0000-0000-0000344B0000}"/>
    <cellStyle name="Title 5 4" xfId="19973" xr:uid="{00000000-0005-0000-0000-0000314B0000}"/>
    <cellStyle name="Title 6" xfId="2800" xr:uid="{00000000-0005-0000-0000-0000D70A0000}"/>
    <cellStyle name="Title 6 2" xfId="19978" xr:uid="{00000000-0005-0000-0000-0000364B0000}"/>
    <cellStyle name="Title 6 2 2" xfId="19979" xr:uid="{00000000-0005-0000-0000-0000374B0000}"/>
    <cellStyle name="Title 6 3" xfId="19980" xr:uid="{00000000-0005-0000-0000-0000384B0000}"/>
    <cellStyle name="Title 6 4" xfId="19977" xr:uid="{00000000-0005-0000-0000-0000354B0000}"/>
    <cellStyle name="Title 7" xfId="2801" xr:uid="{00000000-0005-0000-0000-0000D80A0000}"/>
    <cellStyle name="Title 7 2" xfId="19982" xr:uid="{00000000-0005-0000-0000-00003A4B0000}"/>
    <cellStyle name="Title 7 2 2" xfId="19983" xr:uid="{00000000-0005-0000-0000-00003B4B0000}"/>
    <cellStyle name="Title 7 3" xfId="19984" xr:uid="{00000000-0005-0000-0000-00003C4B0000}"/>
    <cellStyle name="Title 7 4" xfId="19981" xr:uid="{00000000-0005-0000-0000-0000394B0000}"/>
    <cellStyle name="Title 8" xfId="19985" xr:uid="{00000000-0005-0000-0000-00003D4B0000}"/>
    <cellStyle name="Title 8 2" xfId="19986" xr:uid="{00000000-0005-0000-0000-00003E4B0000}"/>
    <cellStyle name="Title 8 3" xfId="19987" xr:uid="{00000000-0005-0000-0000-00003F4B0000}"/>
    <cellStyle name="Title 9" xfId="19988" xr:uid="{00000000-0005-0000-0000-0000404B0000}"/>
    <cellStyle name="Title 9 2" xfId="19989" xr:uid="{00000000-0005-0000-0000-0000414B0000}"/>
    <cellStyle name="Total" xfId="80" builtinId="25" customBuiltin="1"/>
    <cellStyle name="Total 10" xfId="19990" xr:uid="{00000000-0005-0000-0000-0000434B0000}"/>
    <cellStyle name="Total 11" xfId="19991" xr:uid="{00000000-0005-0000-0000-0000444B0000}"/>
    <cellStyle name="Total 11 2" xfId="27543" xr:uid="{DB0AC300-43E5-4B20-BCB9-3FA15D7BC6B7}"/>
    <cellStyle name="Total 12" xfId="19992" xr:uid="{00000000-0005-0000-0000-0000454B0000}"/>
    <cellStyle name="Total 2" xfId="2802" xr:uid="{00000000-0005-0000-0000-0000D90A0000}"/>
    <cellStyle name="Total 2 2" xfId="2803" xr:uid="{00000000-0005-0000-0000-0000DA0A0000}"/>
    <cellStyle name="Total 2 2 2" xfId="19993" xr:uid="{00000000-0005-0000-0000-0000484B0000}"/>
    <cellStyle name="Total 2 2 2 2" xfId="19994" xr:uid="{00000000-0005-0000-0000-0000494B0000}"/>
    <cellStyle name="Total 2 2 2 2 2" xfId="20520" xr:uid="{00000000-0005-0000-0000-0000494B0000}"/>
    <cellStyle name="Total 2 2 2 2 2 2" xfId="27828" xr:uid="{D4AFE377-6CC8-46F6-892F-BF2C21FF4D7A}"/>
    <cellStyle name="Total 2 2 2 2 2 2 2" xfId="42765" xr:uid="{720D9941-F2C3-471A-9385-9C46527DAFC0}"/>
    <cellStyle name="Total 2 2 2 2 2 3" xfId="35536" xr:uid="{B6ADD286-15B3-4357-A67F-1D02ED4F18BF}"/>
    <cellStyle name="Total 2 2 2 2 3" xfId="27545" xr:uid="{73FA3CB0-50EC-4DB6-8267-8CDA0FC32385}"/>
    <cellStyle name="Total 2 2 2 2 3 2" xfId="42489" xr:uid="{1C39A76B-155B-4FE0-A233-B585F7B6954E}"/>
    <cellStyle name="Total 2 2 2 2 4" xfId="35122" xr:uid="{6C18BD41-F3FA-448E-90FD-8BB12BC04724}"/>
    <cellStyle name="Total 2 2 2 3" xfId="19995" xr:uid="{00000000-0005-0000-0000-00004A4B0000}"/>
    <cellStyle name="Total 2 2 2 4" xfId="27544" xr:uid="{ED52004D-69DA-4987-A9BD-490DD910DA56}"/>
    <cellStyle name="Total 2 2 3" xfId="19996" xr:uid="{00000000-0005-0000-0000-00004B4B0000}"/>
    <cellStyle name="Total 2 2 4" xfId="19997" xr:uid="{00000000-0005-0000-0000-00004C4B0000}"/>
    <cellStyle name="Total 2 2 4 2" xfId="20521" xr:uid="{00000000-0005-0000-0000-00004C4B0000}"/>
    <cellStyle name="Total 2 2 4 2 2" xfId="27829" xr:uid="{21F0FFA1-F8E5-4199-A746-B08D70288285}"/>
    <cellStyle name="Total 2 2 4 2 2 2" xfId="42766" xr:uid="{9C93A2DD-37DF-4B28-812E-B771FE7E32CE}"/>
    <cellStyle name="Total 2 2 4 2 3" xfId="35537" xr:uid="{B9DF13AC-9268-40A1-94FD-411EC3DAE85D}"/>
    <cellStyle name="Total 2 2 4 3" xfId="27546" xr:uid="{C565D79D-6C49-482B-AF8C-5E2954ECA272}"/>
    <cellStyle name="Total 2 2 4 3 2" xfId="42490" xr:uid="{74288D3B-6A6B-424C-9BDC-1E8D1902C161}"/>
    <cellStyle name="Total 2 2 4 4" xfId="35123" xr:uid="{13BE5172-5D1C-4B69-9383-F994D800F2FA}"/>
    <cellStyle name="Total 2 2 5" xfId="19998" xr:uid="{00000000-0005-0000-0000-00004D4B0000}"/>
    <cellStyle name="Total 2 2 6" xfId="5308" xr:uid="{00000000-0005-0000-0000-0000474B0000}"/>
    <cellStyle name="Total 2 2 6 2" xfId="23172" xr:uid="{78BBE739-B336-4878-8709-9C07471F7C6F}"/>
    <cellStyle name="Total 2 2 7" xfId="28176" xr:uid="{1942FBA4-DA89-4EE1-B348-B6FDB351AFEE}"/>
    <cellStyle name="Total 2 3" xfId="19999" xr:uid="{00000000-0005-0000-0000-00004E4B0000}"/>
    <cellStyle name="Total 2 3 2" xfId="20000" xr:uid="{00000000-0005-0000-0000-00004F4B0000}"/>
    <cellStyle name="Total 2 3 2 2" xfId="20523" xr:uid="{00000000-0005-0000-0000-00004F4B0000}"/>
    <cellStyle name="Total 2 3 2 2 2" xfId="27831" xr:uid="{ACD7941F-00BF-463F-9962-9397B8A95004}"/>
    <cellStyle name="Total 2 3 2 2 2 2" xfId="42768" xr:uid="{2451DBB5-75DD-4CAB-A8FB-759E809B128C}"/>
    <cellStyle name="Total 2 3 2 2 3" xfId="35539" xr:uid="{1E606A14-C14D-4AF5-A99B-C7D8D10B3A87}"/>
    <cellStyle name="Total 2 3 2 3" xfId="27548" xr:uid="{AC9DFF6A-1AA2-4CD3-A0D2-767FA06B2C1D}"/>
    <cellStyle name="Total 2 3 2 3 2" xfId="42492" xr:uid="{AF0BC694-C12C-46CD-B5F5-D68A33521020}"/>
    <cellStyle name="Total 2 3 2 4" xfId="35125" xr:uid="{8524EBFC-7250-4C5A-B6ED-E3680E8EB25F}"/>
    <cellStyle name="Total 2 3 3" xfId="20001" xr:uid="{00000000-0005-0000-0000-0000504B0000}"/>
    <cellStyle name="Total 2 3 4" xfId="20522" xr:uid="{00000000-0005-0000-0000-00004E4B0000}"/>
    <cellStyle name="Total 2 3 4 2" xfId="27830" xr:uid="{7B7E51FC-F93E-4647-BB3A-250A2BDBD071}"/>
    <cellStyle name="Total 2 3 4 2 2" xfId="42767" xr:uid="{0E2E9CE9-26AB-42E7-A5F8-A5DBCF058681}"/>
    <cellStyle name="Total 2 3 4 3" xfId="35538" xr:uid="{271744BE-EDDE-4613-82E6-8E0FCA80943F}"/>
    <cellStyle name="Total 2 3 5" xfId="27547" xr:uid="{1B3CA901-ADE6-4E20-977F-0248B9C52845}"/>
    <cellStyle name="Total 2 3 5 2" xfId="42491" xr:uid="{061E7275-64B5-4621-9967-4F4C66BCDA2D}"/>
    <cellStyle name="Total 2 3 6" xfId="35124" xr:uid="{7D1D2532-F3F8-45E3-9CD0-E83285AA30FB}"/>
    <cellStyle name="Total 2 4" xfId="20002" xr:uid="{00000000-0005-0000-0000-0000514B0000}"/>
    <cellStyle name="Total 2 4 2" xfId="27549" xr:uid="{E13589CC-58F9-48EF-B967-572C4C324CD1}"/>
    <cellStyle name="Total 2 5" xfId="20003" xr:uid="{00000000-0005-0000-0000-0000524B0000}"/>
    <cellStyle name="Total 2 6" xfId="20004" xr:uid="{00000000-0005-0000-0000-0000534B0000}"/>
    <cellStyle name="Total 2 6 2" xfId="20524" xr:uid="{00000000-0005-0000-0000-0000534B0000}"/>
    <cellStyle name="Total 2 6 2 2" xfId="27832" xr:uid="{4593575C-F047-4C3B-8EDC-67404EB3D09A}"/>
    <cellStyle name="Total 2 6 2 2 2" xfId="42769" xr:uid="{AF615ABE-7D98-4F88-BB1E-089946B3CCAE}"/>
    <cellStyle name="Total 2 6 2 3" xfId="35540" xr:uid="{6F257BB5-B82B-4F48-8E24-079573C8708D}"/>
    <cellStyle name="Total 2 6 3" xfId="27550" xr:uid="{E573B736-1C8A-4915-8F1A-CB882564BB0F}"/>
    <cellStyle name="Total 2 6 3 2" xfId="42493" xr:uid="{DE390AE0-0FD0-40DD-BBB8-0CED85A2F0CD}"/>
    <cellStyle name="Total 2 6 4" xfId="35126" xr:uid="{A4E4100E-7819-460C-BFEF-D32B37ADA923}"/>
    <cellStyle name="Total 2 7" xfId="20005" xr:uid="{00000000-0005-0000-0000-0000544B0000}"/>
    <cellStyle name="Total 2 8" xfId="20805" xr:uid="{56E48D62-ED1C-425E-BE23-D418EDB66B90}"/>
    <cellStyle name="Total 2_App b.3 Unspent_" xfId="2804" xr:uid="{00000000-0005-0000-0000-0000DB0A0000}"/>
    <cellStyle name="Total 3" xfId="2805" xr:uid="{00000000-0005-0000-0000-0000DC0A0000}"/>
    <cellStyle name="Total 3 2" xfId="20006" xr:uid="{00000000-0005-0000-0000-0000564B0000}"/>
    <cellStyle name="Total 3 2 2" xfId="20007" xr:uid="{00000000-0005-0000-0000-0000574B0000}"/>
    <cellStyle name="Total 3 2 3" xfId="27551" xr:uid="{73A9A9A4-EA86-448A-91B6-1EFB6B66E562}"/>
    <cellStyle name="Total 3 3" xfId="20008" xr:uid="{00000000-0005-0000-0000-0000584B0000}"/>
    <cellStyle name="Total 3 4" xfId="20009" xr:uid="{00000000-0005-0000-0000-0000594B0000}"/>
    <cellStyle name="Total 3 4 2" xfId="27552" xr:uid="{4898F275-6CE6-454F-BF25-B9235DDF65BA}"/>
    <cellStyle name="Total 3 4 3" xfId="35127" xr:uid="{20481873-35C3-404F-9EBF-221063CDE57D}"/>
    <cellStyle name="Total 3 5" xfId="20010" xr:uid="{00000000-0005-0000-0000-00005A4B0000}"/>
    <cellStyle name="Total 3 6" xfId="20011" xr:uid="{00000000-0005-0000-0000-00005B4B0000}"/>
    <cellStyle name="Total 3 7" xfId="5307" xr:uid="{00000000-0005-0000-0000-0000554B0000}"/>
    <cellStyle name="Total 3 7 2" xfId="23171" xr:uid="{53A85277-5B93-42DF-9F4D-AAF163A523EC}"/>
    <cellStyle name="Total 3 8" xfId="20806" xr:uid="{520F4747-A68D-4D1B-A43C-A838D41C0DDE}"/>
    <cellStyle name="Total 3 9" xfId="28177" xr:uid="{07BC94C7-B42E-4DE1-AC12-3924A6B06C2F}"/>
    <cellStyle name="Total 4" xfId="2806" xr:uid="{00000000-0005-0000-0000-0000DD0A0000}"/>
    <cellStyle name="Total 4 2" xfId="20013" xr:uid="{00000000-0005-0000-0000-00005D4B0000}"/>
    <cellStyle name="Total 4 2 2" xfId="20014" xr:uid="{00000000-0005-0000-0000-00005E4B0000}"/>
    <cellStyle name="Total 4 2 3" xfId="27553" xr:uid="{9733DDF4-9FC5-493E-9E75-E8697D717E27}"/>
    <cellStyle name="Total 4 2 4" xfId="35128" xr:uid="{F6B4A2B7-D071-4706-BC37-C2F61CD396EF}"/>
    <cellStyle name="Total 4 3" xfId="20015" xr:uid="{00000000-0005-0000-0000-00005F4B0000}"/>
    <cellStyle name="Total 4 4" xfId="20012" xr:uid="{00000000-0005-0000-0000-00005C4B0000}"/>
    <cellStyle name="Total 4 5" xfId="20807" xr:uid="{A66A7DF7-3240-4261-8349-84BF521C7C30}"/>
    <cellStyle name="Total 4 6" xfId="28178" xr:uid="{DEF0D040-2344-44A8-BD77-81276A3FA491}"/>
    <cellStyle name="Total 5" xfId="2807" xr:uid="{00000000-0005-0000-0000-0000DE0A0000}"/>
    <cellStyle name="Total 5 2" xfId="20017" xr:uid="{00000000-0005-0000-0000-0000614B0000}"/>
    <cellStyle name="Total 5 2 2" xfId="20018" xr:uid="{00000000-0005-0000-0000-0000624B0000}"/>
    <cellStyle name="Total 5 2 3" xfId="27554" xr:uid="{781F8D30-3BFC-4A85-A951-09E730F82490}"/>
    <cellStyle name="Total 5 2 4" xfId="35129" xr:uid="{473032B3-4968-4086-A94C-4FA7C2632140}"/>
    <cellStyle name="Total 5 3" xfId="20019" xr:uid="{00000000-0005-0000-0000-0000634B0000}"/>
    <cellStyle name="Total 5 4" xfId="20016" xr:uid="{00000000-0005-0000-0000-0000604B0000}"/>
    <cellStyle name="Total 5 5" xfId="20808" xr:uid="{0A45461A-0F5F-430B-9F07-5314104C1BFD}"/>
    <cellStyle name="Total 5 6" xfId="28179" xr:uid="{805CBCE5-D870-499F-8C33-1DBDF3B6FB1F}"/>
    <cellStyle name="Total 6" xfId="2808" xr:uid="{00000000-0005-0000-0000-0000DF0A0000}"/>
    <cellStyle name="Total 6 2" xfId="20021" xr:uid="{00000000-0005-0000-0000-0000654B0000}"/>
    <cellStyle name="Total 6 2 2" xfId="20022" xr:uid="{00000000-0005-0000-0000-0000664B0000}"/>
    <cellStyle name="Total 6 2 3" xfId="27555" xr:uid="{5E34A1D1-64D2-48B8-8629-B98D0C7E3551}"/>
    <cellStyle name="Total 6 2 4" xfId="35130" xr:uid="{0E6D6466-91B7-4177-A038-9550EFB4104F}"/>
    <cellStyle name="Total 6 3" xfId="20023" xr:uid="{00000000-0005-0000-0000-0000674B0000}"/>
    <cellStyle name="Total 6 4" xfId="20020" xr:uid="{00000000-0005-0000-0000-0000644B0000}"/>
    <cellStyle name="Total 6 5" xfId="20809" xr:uid="{D66626D2-84AE-4693-9054-DFAE482B8A3A}"/>
    <cellStyle name="Total 6 6" xfId="28180" xr:uid="{D44D97DE-7C12-4530-8B25-399E6910EEA5}"/>
    <cellStyle name="Total 7" xfId="2809" xr:uid="{00000000-0005-0000-0000-0000E00A0000}"/>
    <cellStyle name="Total 7 2" xfId="20025" xr:uid="{00000000-0005-0000-0000-0000694B0000}"/>
    <cellStyle name="Total 7 2 2" xfId="20026" xr:uid="{00000000-0005-0000-0000-00006A4B0000}"/>
    <cellStyle name="Total 7 2 3" xfId="27556" xr:uid="{52B7F6AB-EC5A-41F6-A415-CE33BCAE119E}"/>
    <cellStyle name="Total 7 2 4" xfId="35131" xr:uid="{A7278F99-8A36-4838-8127-7CBFB829405D}"/>
    <cellStyle name="Total 7 3" xfId="20027" xr:uid="{00000000-0005-0000-0000-00006B4B0000}"/>
    <cellStyle name="Total 7 4" xfId="20024" xr:uid="{00000000-0005-0000-0000-0000684B0000}"/>
    <cellStyle name="Total 7 5" xfId="20810" xr:uid="{5B198663-290E-489F-9A79-AD83576A81B7}"/>
    <cellStyle name="Total 7 6" xfId="28181" xr:uid="{1B5D9D6C-2DFC-4528-BD82-B9609AF92BB2}"/>
    <cellStyle name="Total 8" xfId="20028" xr:uid="{00000000-0005-0000-0000-00006C4B0000}"/>
    <cellStyle name="Total 8 2" xfId="20029" xr:uid="{00000000-0005-0000-0000-00006D4B0000}"/>
    <cellStyle name="Total 8 3" xfId="20030" xr:uid="{00000000-0005-0000-0000-00006E4B0000}"/>
    <cellStyle name="Total 9" xfId="20031" xr:uid="{00000000-0005-0000-0000-00006F4B0000}"/>
    <cellStyle name="Total 9 2" xfId="20032" xr:uid="{00000000-0005-0000-0000-0000704B0000}"/>
    <cellStyle name="Unprot" xfId="2810" xr:uid="{00000000-0005-0000-0000-0000E10A0000}"/>
    <cellStyle name="Unprot 2" xfId="2811" xr:uid="{00000000-0005-0000-0000-0000E20A0000}"/>
    <cellStyle name="Unprot 2 2" xfId="20034" xr:uid="{00000000-0005-0000-0000-0000734B0000}"/>
    <cellStyle name="Unprot 2 2 2" xfId="20035" xr:uid="{00000000-0005-0000-0000-0000744B0000}"/>
    <cellStyle name="Unprot 2 3" xfId="20036" xr:uid="{00000000-0005-0000-0000-0000754B0000}"/>
    <cellStyle name="Unprot 2 4" xfId="20033" xr:uid="{00000000-0005-0000-0000-0000724B0000}"/>
    <cellStyle name="Unprot 3" xfId="20037" xr:uid="{00000000-0005-0000-0000-0000764B0000}"/>
    <cellStyle name="Unprot 4" xfId="20038" xr:uid="{00000000-0005-0000-0000-0000774B0000}"/>
    <cellStyle name="Unprot 5" xfId="20039" xr:uid="{00000000-0005-0000-0000-0000784B0000}"/>
    <cellStyle name="Unprot$" xfId="2813" xr:uid="{00000000-0005-0000-0000-0000E30A0000}"/>
    <cellStyle name="Unprot$ 2" xfId="5306" xr:uid="{00000000-0005-0000-0000-00007A4B0000}"/>
    <cellStyle name="Unprot$ 2 2" xfId="20040" xr:uid="{00000000-0005-0000-0000-00007B4B0000}"/>
    <cellStyle name="Unprot$ 3" xfId="20041" xr:uid="{00000000-0005-0000-0000-00007C4B0000}"/>
    <cellStyle name="Unprot$ 4" xfId="20042" xr:uid="{00000000-0005-0000-0000-00007D4B0000}"/>
    <cellStyle name="Unprot$ 5" xfId="20043" xr:uid="{00000000-0005-0000-0000-00007E4B0000}"/>
    <cellStyle name="Unprot_01 05 Reports" xfId="2812" xr:uid="{00000000-0005-0000-0000-0000E40A0000}"/>
    <cellStyle name="Unprotect" xfId="2814" xr:uid="{00000000-0005-0000-0000-0000E50A0000}"/>
    <cellStyle name="Unprotect 2" xfId="20044" xr:uid="{00000000-0005-0000-0000-0000814B0000}"/>
    <cellStyle name="Unprotect 3" xfId="20045" xr:uid="{00000000-0005-0000-0000-0000824B0000}"/>
    <cellStyle name="Unprotect 3 2" xfId="20525" xr:uid="{00000000-0005-0000-0000-0000824B0000}"/>
    <cellStyle name="Unprotect 3 2 2" xfId="35541" xr:uid="{E57D444F-E39B-4025-8EE0-CB43618BC9F1}"/>
    <cellStyle name="Unprotect 3 3" xfId="35132" xr:uid="{513DD88A-CD67-429D-8034-AEFDB70289AA}"/>
    <cellStyle name="Unprotect 4" xfId="20046" xr:uid="{00000000-0005-0000-0000-0000834B0000}"/>
    <cellStyle name="Unprotect 5" xfId="16352" xr:uid="{00000000-0005-0000-0000-0000804B0000}"/>
    <cellStyle name="Unprotect 5 2" xfId="34361" xr:uid="{267878A6-9F13-4314-BE7C-C7EE6ACC3BC9}"/>
    <cellStyle name="Unprotect 6" xfId="28182" xr:uid="{67B6F60E-766C-498A-AC7A-0FC390F0BE84}"/>
    <cellStyle name="USD" xfId="2815" xr:uid="{00000000-0005-0000-0000-0000E60A0000}"/>
    <cellStyle name="USD 2" xfId="20048" xr:uid="{00000000-0005-0000-0000-0000854B0000}"/>
    <cellStyle name="USD 2 2" xfId="20049" xr:uid="{00000000-0005-0000-0000-0000864B0000}"/>
    <cellStyle name="USD 3" xfId="20050" xr:uid="{00000000-0005-0000-0000-0000874B0000}"/>
    <cellStyle name="USD 4" xfId="20047" xr:uid="{00000000-0005-0000-0000-0000844B0000}"/>
    <cellStyle name="USD billion" xfId="2816" xr:uid="{00000000-0005-0000-0000-0000E70A0000}"/>
    <cellStyle name="USD billion 2" xfId="20052" xr:uid="{00000000-0005-0000-0000-0000894B0000}"/>
    <cellStyle name="USD billion 2 2" xfId="20053" xr:uid="{00000000-0005-0000-0000-00008A4B0000}"/>
    <cellStyle name="USD billion 3" xfId="20054" xr:uid="{00000000-0005-0000-0000-00008B4B0000}"/>
    <cellStyle name="USD billion 4" xfId="20051" xr:uid="{00000000-0005-0000-0000-0000884B0000}"/>
    <cellStyle name="USD million" xfId="2817" xr:uid="{00000000-0005-0000-0000-0000E80A0000}"/>
    <cellStyle name="USD million 2" xfId="20056" xr:uid="{00000000-0005-0000-0000-00008D4B0000}"/>
    <cellStyle name="USD million 2 2" xfId="20057" xr:uid="{00000000-0005-0000-0000-00008E4B0000}"/>
    <cellStyle name="USD million 3" xfId="20058" xr:uid="{00000000-0005-0000-0000-00008F4B0000}"/>
    <cellStyle name="USD million 4" xfId="20055" xr:uid="{00000000-0005-0000-0000-00008C4B0000}"/>
    <cellStyle name="USD thousand" xfId="2818" xr:uid="{00000000-0005-0000-0000-0000E90A0000}"/>
    <cellStyle name="USD thousand 2" xfId="20060" xr:uid="{00000000-0005-0000-0000-0000914B0000}"/>
    <cellStyle name="USD thousand 2 2" xfId="20061" xr:uid="{00000000-0005-0000-0000-0000924B0000}"/>
    <cellStyle name="USD thousand 3" xfId="20062" xr:uid="{00000000-0005-0000-0000-0000934B0000}"/>
    <cellStyle name="USD thousand 4" xfId="20059" xr:uid="{00000000-0005-0000-0000-0000904B0000}"/>
    <cellStyle name="Value" xfId="2819" xr:uid="{00000000-0005-0000-0000-0000EA0A0000}"/>
    <cellStyle name="Warning Text" xfId="78" builtinId="11" customBuiltin="1"/>
    <cellStyle name="Warning Text 10" xfId="20063" xr:uid="{00000000-0005-0000-0000-0000954B0000}"/>
    <cellStyle name="Warning Text 11" xfId="20064" xr:uid="{00000000-0005-0000-0000-0000964B0000}"/>
    <cellStyle name="Warning Text 12" xfId="20065" xr:uid="{00000000-0005-0000-0000-0000974B0000}"/>
    <cellStyle name="Warning Text 2" xfId="2820" xr:uid="{00000000-0005-0000-0000-0000EB0A0000}"/>
    <cellStyle name="Warning Text 2 2" xfId="20067" xr:uid="{00000000-0005-0000-0000-0000994B0000}"/>
    <cellStyle name="Warning Text 2 2 2" xfId="20068" xr:uid="{00000000-0005-0000-0000-00009A4B0000}"/>
    <cellStyle name="Warning Text 2 2 2 2" xfId="20069" xr:uid="{00000000-0005-0000-0000-00009B4B0000}"/>
    <cellStyle name="Warning Text 2 2 3" xfId="20070" xr:uid="{00000000-0005-0000-0000-00009C4B0000}"/>
    <cellStyle name="Warning Text 2 2 4" xfId="20071" xr:uid="{00000000-0005-0000-0000-00009D4B0000}"/>
    <cellStyle name="Warning Text 2 3" xfId="20072" xr:uid="{00000000-0005-0000-0000-00009E4B0000}"/>
    <cellStyle name="Warning Text 2 3 2" xfId="20073" xr:uid="{00000000-0005-0000-0000-00009F4B0000}"/>
    <cellStyle name="Warning Text 2 3 3" xfId="20074" xr:uid="{00000000-0005-0000-0000-0000A04B0000}"/>
    <cellStyle name="Warning Text 2 4" xfId="20075" xr:uid="{00000000-0005-0000-0000-0000A14B0000}"/>
    <cellStyle name="Warning Text 2 5" xfId="20076" xr:uid="{00000000-0005-0000-0000-0000A24B0000}"/>
    <cellStyle name="Warning Text 2 6" xfId="20077" xr:uid="{00000000-0005-0000-0000-0000A34B0000}"/>
    <cellStyle name="Warning Text 2 7" xfId="20066" xr:uid="{00000000-0005-0000-0000-0000984B0000}"/>
    <cellStyle name="Warning Text 3" xfId="2821" xr:uid="{00000000-0005-0000-0000-0000EC0A0000}"/>
    <cellStyle name="Warning Text 3 2" xfId="20079" xr:uid="{00000000-0005-0000-0000-0000A54B0000}"/>
    <cellStyle name="Warning Text 3 3" xfId="20080" xr:uid="{00000000-0005-0000-0000-0000A64B0000}"/>
    <cellStyle name="Warning Text 3 4" xfId="20081" xr:uid="{00000000-0005-0000-0000-0000A74B0000}"/>
    <cellStyle name="Warning Text 3 5" xfId="20082" xr:uid="{00000000-0005-0000-0000-0000A84B0000}"/>
    <cellStyle name="Warning Text 3 6" xfId="20078" xr:uid="{00000000-0005-0000-0000-0000A44B0000}"/>
    <cellStyle name="Warning Text 4" xfId="2822" xr:uid="{00000000-0005-0000-0000-0000ED0A0000}"/>
    <cellStyle name="Warning Text 4 2" xfId="20084" xr:uid="{00000000-0005-0000-0000-0000AA4B0000}"/>
    <cellStyle name="Warning Text 4 2 2" xfId="20085" xr:uid="{00000000-0005-0000-0000-0000AB4B0000}"/>
    <cellStyle name="Warning Text 4 3" xfId="20086" xr:uid="{00000000-0005-0000-0000-0000AC4B0000}"/>
    <cellStyle name="Warning Text 4 4" xfId="20083" xr:uid="{00000000-0005-0000-0000-0000A94B0000}"/>
    <cellStyle name="Warning Text 5" xfId="2823" xr:uid="{00000000-0005-0000-0000-0000EE0A0000}"/>
    <cellStyle name="Warning Text 5 2" xfId="20088" xr:uid="{00000000-0005-0000-0000-0000AE4B0000}"/>
    <cellStyle name="Warning Text 5 2 2" xfId="20089" xr:uid="{00000000-0005-0000-0000-0000AF4B0000}"/>
    <cellStyle name="Warning Text 5 3" xfId="20090" xr:uid="{00000000-0005-0000-0000-0000B04B0000}"/>
    <cellStyle name="Warning Text 5 4" xfId="20087" xr:uid="{00000000-0005-0000-0000-0000AD4B0000}"/>
    <cellStyle name="Warning Text 6" xfId="2824" xr:uid="{00000000-0005-0000-0000-0000EF0A0000}"/>
    <cellStyle name="Warning Text 6 2" xfId="20092" xr:uid="{00000000-0005-0000-0000-0000B24B0000}"/>
    <cellStyle name="Warning Text 6 2 2" xfId="20093" xr:uid="{00000000-0005-0000-0000-0000B34B0000}"/>
    <cellStyle name="Warning Text 6 3" xfId="20094" xr:uid="{00000000-0005-0000-0000-0000B44B0000}"/>
    <cellStyle name="Warning Text 6 4" xfId="20091" xr:uid="{00000000-0005-0000-0000-0000B14B0000}"/>
    <cellStyle name="Warning Text 7" xfId="2825" xr:uid="{00000000-0005-0000-0000-0000F00A0000}"/>
    <cellStyle name="Warning Text 7 2" xfId="20096" xr:uid="{00000000-0005-0000-0000-0000B64B0000}"/>
    <cellStyle name="Warning Text 7 2 2" xfId="20097" xr:uid="{00000000-0005-0000-0000-0000B74B0000}"/>
    <cellStyle name="Warning Text 7 3" xfId="20098" xr:uid="{00000000-0005-0000-0000-0000B84B0000}"/>
    <cellStyle name="Warning Text 7 4" xfId="20095" xr:uid="{00000000-0005-0000-0000-0000B54B0000}"/>
    <cellStyle name="Warning Text 8" xfId="20099" xr:uid="{00000000-0005-0000-0000-0000B94B0000}"/>
    <cellStyle name="Warning Text 8 2" xfId="20100" xr:uid="{00000000-0005-0000-0000-0000BA4B0000}"/>
    <cellStyle name="Warning Text 8 3" xfId="20101" xr:uid="{00000000-0005-0000-0000-0000BB4B0000}"/>
    <cellStyle name="Warning Text 9" xfId="20102" xr:uid="{00000000-0005-0000-0000-0000BC4B0000}"/>
    <cellStyle name="Warning Text 9 2" xfId="20103" xr:uid="{00000000-0005-0000-0000-0000BD4B0000}"/>
    <cellStyle name="XBodyBottom" xfId="2826" xr:uid="{00000000-0005-0000-0000-0000F10A0000}"/>
    <cellStyle name="XBodyBottom 2" xfId="5305" xr:uid="{00000000-0005-0000-0000-0000BF4B0000}"/>
    <cellStyle name="XBodyCenter" xfId="2827" xr:uid="{00000000-0005-0000-0000-0000F20A0000}"/>
    <cellStyle name="XBodyCenter 2" xfId="5304" xr:uid="{00000000-0005-0000-0000-0000C14B0000}"/>
    <cellStyle name="XBodyCenter 2 2" xfId="13601" xr:uid="{00000000-0005-0000-0000-0000C14B0000}"/>
    <cellStyle name="XBodyCenter 2 2 2" xfId="33833" xr:uid="{04016AAE-AE65-4DB1-8EB6-FD187536EFAC}"/>
    <cellStyle name="XBodyCenter 3" xfId="5500" xr:uid="{00000000-0005-0000-0000-0000C04B0000}"/>
    <cellStyle name="XBodyTop" xfId="2828" xr:uid="{00000000-0005-0000-0000-0000F30A0000}"/>
    <cellStyle name="XBodyTop 2" xfId="2829" xr:uid="{00000000-0005-0000-0000-0000F40A0000}"/>
    <cellStyle name="XBodyTop 2 2" xfId="13598" xr:uid="{00000000-0005-0000-0000-0000C34B0000}"/>
    <cellStyle name="XBodyTop 2 2 2" xfId="26464" xr:uid="{F670071B-DF51-4B20-8280-B2E6C265B221}"/>
    <cellStyle name="XBodyTop 2 2 2 2" xfId="41427" xr:uid="{D1F7E631-DB02-4E0B-808B-BEB5A2BB57F6}"/>
    <cellStyle name="XBodyTop 2 2 3" xfId="33832" xr:uid="{E2E31C57-D8EC-4FDA-9DA5-F88401ADE28F}"/>
    <cellStyle name="XBodyTop 2 3" xfId="20812" xr:uid="{71BB4E50-4467-43C6-B86A-476E47620E63}"/>
    <cellStyle name="XBodyTop 2 3 2" xfId="35788" xr:uid="{CE85DAF4-CF3A-4214-A418-E7752A87CC8A}"/>
    <cellStyle name="XBodyTop 2 4" xfId="28184" xr:uid="{705DD517-8646-4215-9A9E-C4C13D1AE6E2}"/>
    <cellStyle name="XBodyTop 3" xfId="16343" xr:uid="{00000000-0005-0000-0000-0000C24B0000}"/>
    <cellStyle name="XBodyTop 3 2" xfId="26985" xr:uid="{3BBCF56F-C8FF-4085-9D69-2C6F43A3C924}"/>
    <cellStyle name="XBodyTop 3 2 2" xfId="41948" xr:uid="{7C024764-67DD-450A-8943-FACC478CD130}"/>
    <cellStyle name="XBodyTop 3 3" xfId="34360" xr:uid="{90AC2369-F6EF-48F5-B2BC-E34F40C2FAAE}"/>
    <cellStyle name="XBodyTop 4" xfId="20811" xr:uid="{00377F48-6A30-4140-A117-C449023CB82B}"/>
    <cellStyle name="XBodyTop 4 2" xfId="35787" xr:uid="{0C4811FF-A083-44A7-AF33-AE90AD22A788}"/>
    <cellStyle name="XBodyTop 5" xfId="28183" xr:uid="{8763A685-6949-4953-82E2-6E71F5112CA6}"/>
    <cellStyle name="XPivot1" xfId="2830" xr:uid="{00000000-0005-0000-0000-0000F50A0000}"/>
    <cellStyle name="XPivot10" xfId="2831" xr:uid="{00000000-0005-0000-0000-0000F60A0000}"/>
    <cellStyle name="XPivot10 2" xfId="5303" xr:uid="{00000000-0005-0000-0000-0000C64B0000}"/>
    <cellStyle name="XPivot11" xfId="2832" xr:uid="{00000000-0005-0000-0000-0000F70A0000}"/>
    <cellStyle name="XPivot11 2" xfId="5302" xr:uid="{00000000-0005-0000-0000-0000C84B0000}"/>
    <cellStyle name="XPivot12" xfId="2833" xr:uid="{00000000-0005-0000-0000-0000F80A0000}"/>
    <cellStyle name="XPivot13" xfId="2834" xr:uid="{00000000-0005-0000-0000-0000F90A0000}"/>
    <cellStyle name="XPivot13 2" xfId="5301" xr:uid="{00000000-0005-0000-0000-0000CB4B0000}"/>
    <cellStyle name="XPivot14" xfId="2835" xr:uid="{00000000-0005-0000-0000-0000FA0A0000}"/>
    <cellStyle name="XPivot14 2" xfId="5300" xr:uid="{00000000-0005-0000-0000-0000CD4B0000}"/>
    <cellStyle name="XPivot15" xfId="2836" xr:uid="{00000000-0005-0000-0000-0000FB0A0000}"/>
    <cellStyle name="XPivot15 2" xfId="5299" xr:uid="{00000000-0005-0000-0000-0000CF4B0000}"/>
    <cellStyle name="XPivot2" xfId="2837" xr:uid="{00000000-0005-0000-0000-0000FC0A0000}"/>
    <cellStyle name="XPivot3" xfId="2838" xr:uid="{00000000-0005-0000-0000-0000FD0A0000}"/>
    <cellStyle name="XPivot4" xfId="2839" xr:uid="{00000000-0005-0000-0000-0000FE0A0000}"/>
    <cellStyle name="XPivot4 2" xfId="5298" xr:uid="{00000000-0005-0000-0000-0000D34B0000}"/>
    <cellStyle name="XPivot5" xfId="2840" xr:uid="{00000000-0005-0000-0000-0000FF0A0000}"/>
    <cellStyle name="XPivot5 2" xfId="5297" xr:uid="{00000000-0005-0000-0000-0000D54B0000}"/>
    <cellStyle name="XPivot6" xfId="2841" xr:uid="{00000000-0005-0000-0000-0000000B0000}"/>
    <cellStyle name="XPivot6 2" xfId="5296" xr:uid="{00000000-0005-0000-0000-0000D74B0000}"/>
    <cellStyle name="XPivot7" xfId="2842" xr:uid="{00000000-0005-0000-0000-0000010B0000}"/>
    <cellStyle name="XPivot7 2" xfId="5295" xr:uid="{00000000-0005-0000-0000-0000D94B0000}"/>
    <cellStyle name="XPivot9" xfId="2843" xr:uid="{00000000-0005-0000-0000-0000020B0000}"/>
    <cellStyle name="XSubtotalLine0" xfId="2844" xr:uid="{00000000-0005-0000-0000-0000030B0000}"/>
    <cellStyle name="XSubTotalLine1" xfId="2845" xr:uid="{00000000-0005-0000-0000-0000040B0000}"/>
    <cellStyle name="XSubTotalLine2" xfId="2846" xr:uid="{00000000-0005-0000-0000-0000050B0000}"/>
    <cellStyle name="XSubTotalLine3" xfId="2847" xr:uid="{00000000-0005-0000-0000-0000060B0000}"/>
    <cellStyle name="XSubTotalLine4" xfId="2848" xr:uid="{00000000-0005-0000-0000-0000070B0000}"/>
    <cellStyle name="XSubTotalLine5" xfId="2849" xr:uid="{00000000-0005-0000-0000-0000080B0000}"/>
    <cellStyle name="XSubTotalLine6" xfId="2850" xr:uid="{00000000-0005-0000-0000-0000090B0000}"/>
    <cellStyle name="XTitlesHidden" xfId="2851" xr:uid="{00000000-0005-0000-0000-00000A0B0000}"/>
    <cellStyle name="XTitlesHidden 2" xfId="2852" xr:uid="{00000000-0005-0000-0000-00000B0B0000}"/>
    <cellStyle name="XTitlesHidden 2 2" xfId="2921" xr:uid="{00000000-0005-0000-0000-00000C0B0000}"/>
    <cellStyle name="XTitlesHidden 2 2 2" xfId="20874" xr:uid="{9F96808C-0D76-4843-AF17-9BB6271F9389}"/>
    <cellStyle name="XTitlesHidden 2 2 2 2" xfId="35850" xr:uid="{DF33483A-B3DE-4A74-8394-13D3501116ED}"/>
    <cellStyle name="XTitlesHidden 2 2 3" xfId="28246" xr:uid="{699B320F-6184-4AFD-A088-D3B2B1CA0ECF}"/>
    <cellStyle name="XTitlesHidden 2 3" xfId="20814" xr:uid="{B1BE0E52-A6CE-42D7-B8C1-CCC2F92BA16E}"/>
    <cellStyle name="XTitlesHidden 2 3 2" xfId="35790" xr:uid="{65A04155-7084-492A-8D2C-58F2C840A4AD}"/>
    <cellStyle name="XTitlesHidden 2 4" xfId="28186" xr:uid="{6A3E6A59-7699-4D18-AA39-78426186461C}"/>
    <cellStyle name="XTitlesHidden 3" xfId="2920" xr:uid="{00000000-0005-0000-0000-00000D0B0000}"/>
    <cellStyle name="XTitlesHidden 3 2" xfId="20873" xr:uid="{C153C64D-106A-4A43-8CB4-DEEF8DF93980}"/>
    <cellStyle name="XTitlesHidden 3 2 2" xfId="35849" xr:uid="{AA2C90FF-DF6F-4EB9-A8E1-F404DBD69F85}"/>
    <cellStyle name="XTitlesHidden 3 3" xfId="28245" xr:uid="{30DE1C57-A954-43E0-96B4-ECFBF045C784}"/>
    <cellStyle name="XTitlesHidden 4" xfId="15908" xr:uid="{00000000-0005-0000-0000-0000E24B0000}"/>
    <cellStyle name="XTitlesHidden 4 2" xfId="26889" xr:uid="{B1CA1A30-5767-4CC8-B772-E200918593A7}"/>
    <cellStyle name="XTitlesHidden 4 2 2" xfId="41852" xr:uid="{45536BBA-5AA6-4FEB-A1E0-067BB12CAD72}"/>
    <cellStyle name="XTitlesHidden 4 3" xfId="34264" xr:uid="{B0877C9D-156D-4F18-80F7-3ACF1FAC2266}"/>
    <cellStyle name="XTitlesHidden 5" xfId="20813" xr:uid="{2120F79E-E50F-4177-B175-36C113511AA4}"/>
    <cellStyle name="XTitlesHidden 5 2" xfId="35789" xr:uid="{4C41A874-92BD-455E-9E05-B27752866617}"/>
    <cellStyle name="XTitlesHidden 6" xfId="28185" xr:uid="{C1AA144D-13ED-4A22-ABB5-5E2A849C691F}"/>
    <cellStyle name="XTitlesHidden_App b.3 Unspent_" xfId="2853" xr:uid="{00000000-0005-0000-0000-00000E0B0000}"/>
    <cellStyle name="XTitlesUnhidden" xfId="2854" xr:uid="{00000000-0005-0000-0000-00000F0B0000}"/>
    <cellStyle name="XTitlesUnhidden 2" xfId="2855" xr:uid="{00000000-0005-0000-0000-0000100B0000}"/>
    <cellStyle name="XTitlesUnhidden 2 2" xfId="2923" xr:uid="{00000000-0005-0000-0000-0000110B0000}"/>
    <cellStyle name="XTitlesUnhidden 2 2 2" xfId="20876" xr:uid="{B452AB80-BB75-4556-9776-2CAB81D2B9EF}"/>
    <cellStyle name="XTitlesUnhidden 2 2 2 2" xfId="35852" xr:uid="{35C27193-5A43-4A63-B04B-0FAAC3464E58}"/>
    <cellStyle name="XTitlesUnhidden 2 2 3" xfId="28248" xr:uid="{D4607CCB-2A99-4D87-ACDF-9D9D0C77F97D}"/>
    <cellStyle name="XTitlesUnhidden 2 3" xfId="20816" xr:uid="{39DAA3DD-39F7-4D43-B0B4-3FB14B48B266}"/>
    <cellStyle name="XTitlesUnhidden 2 3 2" xfId="35792" xr:uid="{E333120D-692D-4438-B2F0-69F6764D15E7}"/>
    <cellStyle name="XTitlesUnhidden 2 4" xfId="28188" xr:uid="{775725FF-B6BD-4C23-A7AE-9C0431C1FF2E}"/>
    <cellStyle name="XTitlesUnhidden 3" xfId="2922" xr:uid="{00000000-0005-0000-0000-0000120B0000}"/>
    <cellStyle name="XTitlesUnhidden 3 2" xfId="20875" xr:uid="{80DB6AC3-802D-401B-BB07-F734B3ED9C6E}"/>
    <cellStyle name="XTitlesUnhidden 3 2 2" xfId="35851" xr:uid="{D057FB5A-6CE5-4059-B012-71431A0E1544}"/>
    <cellStyle name="XTitlesUnhidden 3 3" xfId="28247" xr:uid="{B2C7BA00-DBC0-488F-82A9-CD69C2C754AC}"/>
    <cellStyle name="XTitlesUnhidden 4" xfId="15905" xr:uid="{00000000-0005-0000-0000-0000E34B0000}"/>
    <cellStyle name="XTitlesUnhidden 4 2" xfId="26888" xr:uid="{DC16E0E2-055C-4027-A26B-B4D593770D5E}"/>
    <cellStyle name="XTitlesUnhidden 4 2 2" xfId="41851" xr:uid="{3004D29F-F4F1-41DD-AB83-4A83C49BA5C3}"/>
    <cellStyle name="XTitlesUnhidden 4 3" xfId="34263" xr:uid="{DF40F708-D602-456A-A840-0C6B19289A08}"/>
    <cellStyle name="XTitlesUnhidden 5" xfId="20815" xr:uid="{6686A9B4-164B-491D-9040-073817D21256}"/>
    <cellStyle name="XTitlesUnhidden 5 2" xfId="35791" xr:uid="{FB3A9AE2-CB33-4203-9101-537968E48F3B}"/>
    <cellStyle name="XTitlesUnhidden 6" xfId="28187" xr:uid="{0413230A-441B-4C08-9A84-4C4C5DD4B6FA}"/>
    <cellStyle name="XTitlesUnhidden_App b.3 Unspent_" xfId="2856" xr:uid="{00000000-0005-0000-0000-0000130B0000}"/>
    <cellStyle name="XTotals" xfId="2857" xr:uid="{00000000-0005-0000-0000-0000140B0000}"/>
    <cellStyle name="XTotals 2" xfId="2858" xr:uid="{00000000-0005-0000-0000-0000150B0000}"/>
    <cellStyle name="XTotals 2 2" xfId="2925" xr:uid="{00000000-0005-0000-0000-0000160B0000}"/>
    <cellStyle name="XTotals 2 2 2" xfId="20878" xr:uid="{24E013BD-5C41-4EF8-AE07-D3A571AF0307}"/>
    <cellStyle name="XTotals 2 2 2 2" xfId="35854" xr:uid="{24F0F2CB-F30E-4CA3-8A03-EF7751ADE3BC}"/>
    <cellStyle name="XTotals 2 2 3" xfId="28250" xr:uid="{E82E0F7D-B031-4B43-8733-A4DEF2C1213F}"/>
    <cellStyle name="XTotals 2 3" xfId="20818" xr:uid="{9D840BDE-3988-45F5-8AF8-213EBC77F450}"/>
    <cellStyle name="XTotals 2 3 2" xfId="35794" xr:uid="{7110BE22-9353-4306-B7A7-FBDE969253B2}"/>
    <cellStyle name="XTotals 2 4" xfId="28190" xr:uid="{77DBCBDC-40F5-4F7D-8A60-4E80BAB7E6F0}"/>
    <cellStyle name="XTotals 3" xfId="2924" xr:uid="{00000000-0005-0000-0000-0000170B0000}"/>
    <cellStyle name="XTotals 3 2" xfId="20877" xr:uid="{FC303C05-3911-4137-A42A-0332198B3C26}"/>
    <cellStyle name="XTotals 3 2 2" xfId="35853" xr:uid="{2A7B9D83-A04F-4B49-9613-BF744473A617}"/>
    <cellStyle name="XTotals 3 3" xfId="28249" xr:uid="{1097F57D-41DF-4894-8997-DDFB6F4D2DBB}"/>
    <cellStyle name="XTotals 4" xfId="15902" xr:uid="{00000000-0005-0000-0000-0000E44B0000}"/>
    <cellStyle name="XTotals 4 2" xfId="26887" xr:uid="{EB509687-4BA2-4E5B-A4B0-680518083530}"/>
    <cellStyle name="XTotals 4 2 2" xfId="41850" xr:uid="{4A1B764F-B8C8-43D0-8CA8-BDC5371F2282}"/>
    <cellStyle name="XTotals 4 3" xfId="34262" xr:uid="{D97509F5-6E53-41C0-9949-017A0AFC82A9}"/>
    <cellStyle name="XTotals 5" xfId="20817" xr:uid="{A687A1C9-77E0-4A39-8A6D-E0D307C886C1}"/>
    <cellStyle name="XTotals 5 2" xfId="35793" xr:uid="{F5D71BEB-C524-4538-A864-D8ED4CFC7002}"/>
    <cellStyle name="XTotals 6" xfId="28189" xr:uid="{15BA8EB2-3F54-4ADE-BB5F-ED6BA41087A0}"/>
    <cellStyle name="XTotals_App b.3 Unspent_" xfId="2859" xr:uid="{00000000-0005-0000-0000-0000180B0000}"/>
    <cellStyle name="Year" xfId="2860" xr:uid="{00000000-0005-0000-0000-0000190B0000}"/>
    <cellStyle name="Year 2" xfId="20105" xr:uid="{00000000-0005-0000-0000-0000E64B0000}"/>
    <cellStyle name="Year 2 2" xfId="20106" xr:uid="{00000000-0005-0000-0000-0000E74B0000}"/>
    <cellStyle name="Year 3" xfId="20107" xr:uid="{00000000-0005-0000-0000-0000E84B0000}"/>
    <cellStyle name="Year 4" xfId="20104" xr:uid="{00000000-0005-0000-0000-0000E54B0000}"/>
    <cellStyle name="Year_Mth" xfId="5497" xr:uid="{00000000-0005-0000-0000-0000E94B0000}"/>
    <cellStyle name="YrHeader" xfId="2861" xr:uid="{00000000-0005-0000-0000-00001A0B0000}"/>
    <cellStyle name="YrHeader 2" xfId="20109" xr:uid="{00000000-0005-0000-0000-0000EB4B0000}"/>
    <cellStyle name="YrHeader 2 2" xfId="20110" xr:uid="{00000000-0005-0000-0000-0000EC4B0000}"/>
    <cellStyle name="YrHeader 3" xfId="20111" xr:uid="{00000000-0005-0000-0000-0000ED4B0000}"/>
    <cellStyle name="YrHeader 4" xfId="20108" xr:uid="{00000000-0005-0000-0000-0000EA4B0000}"/>
    <cellStyle name="Zip_Code" xfId="2862" xr:uid="{00000000-0005-0000-0000-00001B0B0000}"/>
    <cellStyle name="敨瑥1渀欀" xfId="2863" xr:uid="{00000000-0005-0000-0000-00001C0B0000}"/>
    <cellStyle name="敨瑥1渀欀 2" xfId="20113" xr:uid="{00000000-0005-0000-0000-0000F04B0000}"/>
    <cellStyle name="敨瑥1渀欀 2 2" xfId="20114" xr:uid="{00000000-0005-0000-0000-0000F14B0000}"/>
    <cellStyle name="敨瑥1渀欀 3" xfId="20115" xr:uid="{00000000-0005-0000-0000-0000F24B0000}"/>
    <cellStyle name="敨瑥1渀欀 4" xfId="20112" xr:uid="{00000000-0005-0000-0000-0000EF4B0000}"/>
  </cellStyles>
  <dxfs count="64">
    <dxf>
      <numFmt numFmtId="204" formatCode="&quot;$&quot;#,##0"/>
      <fill>
        <patternFill patternType="none">
          <fgColor indexed="64"/>
          <bgColor indexed="65"/>
        </patternFill>
      </fill>
    </dxf>
    <dxf>
      <numFmt numFmtId="204" formatCode="&quot;$&quot;#,##0"/>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numFmt numFmtId="204" formatCode="&quot;$&quot;#,##0"/>
      <fill>
        <patternFill patternType="none">
          <fgColor indexed="64"/>
          <bgColor indexed="65"/>
        </patternFill>
      </fill>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204" formatCode="&quot;$&quot;#,##0"/>
      <fill>
        <patternFill patternType="none">
          <fgColor indexed="64"/>
          <bgColor indexed="65"/>
        </patternFill>
      </fill>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204" formatCode="&quot;$&quot;#,##0"/>
      <fill>
        <patternFill patternType="none">
          <fgColor indexed="64"/>
          <bgColor indexed="65"/>
        </patternFill>
      </fill>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204" formatCode="&quot;$&quot;#,##0"/>
      <fill>
        <patternFill patternType="none">
          <fgColor indexed="64"/>
          <bgColor indexed="65"/>
        </patternFill>
      </fill>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204" formatCode="&quot;$&quot;#,##0"/>
      <fill>
        <patternFill patternType="none">
          <fgColor indexed="64"/>
          <bgColor indexed="65"/>
        </patternFill>
      </fill>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204" formatCode="&quot;$&quot;#,##0"/>
      <fill>
        <patternFill patternType="none">
          <fgColor indexed="64"/>
          <bgColor indexed="65"/>
        </patternFill>
      </fill>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204" formatCode="&quot;$&quot;#,##0"/>
      <fill>
        <patternFill patternType="none">
          <fgColor indexed="64"/>
          <bgColor indexed="65"/>
        </patternFill>
      </fill>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204" formatCode="&quot;$&quot;#,##0"/>
      <fill>
        <patternFill patternType="none">
          <fgColor indexed="64"/>
          <bgColor indexed="65"/>
        </patternFill>
      </fill>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border>
        <bottom style="thin">
          <color indexed="64"/>
        </bottom>
      </border>
    </dxf>
    <dxf>
      <border outline="0">
        <left style="thin">
          <color indexed="64"/>
        </left>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i val="0"/>
        <strike val="0"/>
        <condense val="0"/>
        <extend val="0"/>
        <outline val="0"/>
        <shadow val="0"/>
        <u val="none"/>
        <vertAlign val="baseline"/>
        <sz val="10"/>
        <color auto="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0" hidden="0"/>
    </dxf>
    <dxf>
      <font>
        <color rgb="FF9C5700"/>
      </font>
      <fill>
        <patternFill>
          <bgColor rgb="FFFFEB9C"/>
        </patternFill>
      </fill>
    </dxf>
    <dxf>
      <font>
        <color rgb="FF9C0006"/>
      </font>
      <fill>
        <patternFill>
          <bgColor rgb="FFFFC7CE"/>
        </patternFill>
      </fill>
    </dxf>
    <dxf>
      <font>
        <b val="0"/>
        <i val="0"/>
        <strike val="0"/>
        <condense val="0"/>
        <extend val="0"/>
        <outline val="0"/>
        <shadow val="0"/>
        <u val="none"/>
        <vertAlign val="baseline"/>
        <sz val="11"/>
        <color theme="1"/>
        <name val="Calibri"/>
        <family val="2"/>
        <scheme val="minor"/>
      </font>
      <numFmt numFmtId="204" formatCode="&quot;$&quot;#,##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204" formatCode="&quot;$&quot;#,##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204" formatCode="&quot;$&quot;#,##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204" formatCode="&quot;$&quot;#,##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204" formatCode="&quot;$&quot;#,##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204" formatCode="&quot;$&quot;#,##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204" formatCode="&quot;$&quot;#,##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204" formatCode="&quot;$&quot;#,##0"/>
      <fill>
        <patternFill patternType="none">
          <fgColor indexed="64"/>
          <bgColor indexed="65"/>
        </patternFill>
      </fill>
      <alignment horizontal="right" vertical="bottom" textRotation="0" wrapText="0" indent="0" justifyLastLine="0" shrinkToFit="0" readingOrder="0"/>
      <border diagonalUp="0" diagonalDown="0">
        <left/>
        <right/>
        <top style="thin">
          <color theme="5" tint="0.39997558519241921"/>
        </top>
        <bottom/>
      </border>
    </dxf>
    <dxf>
      <font>
        <b val="0"/>
        <i val="0"/>
        <strike val="0"/>
        <condense val="0"/>
        <extend val="0"/>
        <outline val="0"/>
        <shadow val="0"/>
        <u val="none"/>
        <vertAlign val="baseline"/>
        <sz val="11"/>
        <color theme="1"/>
        <name val="Calibri"/>
        <family val="2"/>
        <scheme val="minor"/>
      </font>
      <numFmt numFmtId="204" formatCode="&quot;$&quot;#,##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204" formatCode="&quot;$&quot;#,##0"/>
      <fill>
        <patternFill patternType="none">
          <fgColor indexed="64"/>
          <bgColor theme="2"/>
        </patternFill>
      </fill>
      <alignment horizontal="right" vertical="bottom" textRotation="0" wrapText="0" indent="0" justifyLastLine="0" shrinkToFit="0" readingOrder="0"/>
      <border diagonalUp="0" diagonalDown="0">
        <left/>
        <right/>
        <top style="thin">
          <color theme="5" tint="0.39997558519241921"/>
        </top>
        <bottom/>
      </border>
    </dxf>
    <dxf>
      <font>
        <b val="0"/>
        <i val="0"/>
        <strike val="0"/>
        <condense val="0"/>
        <extend val="0"/>
        <outline val="0"/>
        <shadow val="0"/>
        <u val="none"/>
        <vertAlign val="baseline"/>
        <sz val="11"/>
        <color theme="1"/>
        <name val="Calibri"/>
        <family val="2"/>
        <scheme val="minor"/>
      </font>
      <numFmt numFmtId="204" formatCode="&quot;$&quot;#,##0"/>
      <fill>
        <patternFill patternType="none">
          <fgColor indexed="64"/>
          <bgColor theme="2"/>
        </patternFill>
      </fill>
      <alignment horizontal="right" vertical="bottom" textRotation="0" wrapText="0" indent="0" justifyLastLine="0" shrinkToFit="0" readingOrder="0"/>
      <border diagonalUp="0" diagonalDown="0">
        <left/>
        <right/>
        <top style="thin">
          <color theme="5" tint="0.39997558519241921"/>
        </top>
        <bottom/>
      </border>
    </dxf>
    <dxf>
      <font>
        <b val="0"/>
        <i val="0"/>
        <strike val="0"/>
        <condense val="0"/>
        <extend val="0"/>
        <outline val="0"/>
        <shadow val="0"/>
        <u val="none"/>
        <vertAlign val="baseline"/>
        <sz val="11"/>
        <color theme="1"/>
        <name val="Calibri"/>
        <family val="2"/>
        <scheme val="minor"/>
      </font>
      <numFmt numFmtId="204" formatCode="&quot;$&quot;#,##0"/>
      <fill>
        <patternFill patternType="none">
          <fgColor indexed="64"/>
          <bgColor theme="2"/>
        </patternFill>
      </fill>
      <alignment horizontal="right" vertical="bottom" textRotation="0" wrapText="0" indent="0" justifyLastLine="0" shrinkToFit="0" readingOrder="0"/>
      <border diagonalUp="0" diagonalDown="0">
        <left/>
        <right/>
        <top style="thin">
          <color theme="5" tint="0.39997558519241921"/>
        </top>
        <bottom/>
      </border>
    </dxf>
    <dxf>
      <font>
        <b val="0"/>
        <i val="0"/>
        <strike val="0"/>
        <condense val="0"/>
        <extend val="0"/>
        <outline val="0"/>
        <shadow val="0"/>
        <u val="none"/>
        <vertAlign val="baseline"/>
        <sz val="11"/>
        <color theme="1"/>
        <name val="Calibri"/>
        <family val="2"/>
        <scheme val="minor"/>
      </font>
      <numFmt numFmtId="1"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204" formatCode="&quot;$&quot;#,##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204" formatCode="&quot;$&quot;#,##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204" formatCode="&quot;$&quot;#,##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204" formatCode="&quot;$&quot;#,##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204" formatCode="&quot;$&quot;#,##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204" formatCode="&quot;$&quot;#,##0"/>
      <fill>
        <patternFill patternType="none">
          <fgColor indexed="64"/>
          <bgColor indexed="65"/>
        </patternFill>
      </fill>
      <alignment horizontal="right" vertical="bottom" textRotation="0" wrapText="0" indent="0" justifyLastLine="0" shrinkToFit="0" readingOrder="0"/>
      <border diagonalUp="0" diagonalDown="0">
        <left/>
        <right/>
        <top style="thin">
          <color theme="5" tint="0.39997558519241921"/>
        </top>
        <bottom/>
      </border>
    </dxf>
    <dxf>
      <font>
        <b val="0"/>
        <i val="0"/>
        <strike val="0"/>
        <condense val="0"/>
        <extend val="0"/>
        <outline val="0"/>
        <shadow val="0"/>
        <u val="none"/>
        <vertAlign val="baseline"/>
        <sz val="11"/>
        <color theme="1"/>
        <name val="Calibri"/>
        <family val="2"/>
        <scheme val="minor"/>
      </font>
      <numFmt numFmtId="204" formatCode="&quot;$&quot;#,##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204" formatCode="&quot;$&quot;#,##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right" vertical="bottom" textRotation="0" wrapText="0" indent="0" justifyLastLine="0" shrinkToFit="0" readingOrder="0"/>
      <border diagonalUp="0" diagonalDown="0" outline="0">
        <left/>
        <right/>
        <top style="thin">
          <color theme="5" tint="0.39997558519241921"/>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right" vertical="bottom" textRotation="0" wrapText="0" indent="0" justifyLastLine="0" shrinkToFit="0" readingOrder="0"/>
      <border diagonalUp="0" diagonalDown="0" outline="0">
        <left/>
        <right/>
        <top style="thin">
          <color theme="5" tint="0.39997558519241921"/>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right" vertical="bottom" textRotation="0" wrapText="0" indent="0" justifyLastLine="0" shrinkToFit="0" readingOrder="0"/>
      <border diagonalUp="0" diagonalDown="0" outline="0">
        <left/>
        <right/>
        <top style="thin">
          <color theme="5" tint="0.39997558519241921"/>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right" vertical="bottom" textRotation="0" wrapText="0" indent="0" justifyLastLine="0" shrinkToFit="0" readingOrder="0"/>
      <border diagonalUp="0" diagonalDown="0" outline="0">
        <left/>
        <right/>
        <top style="thin">
          <color theme="5" tint="0.39997558519241921"/>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right" vertical="bottom" textRotation="0" wrapText="0" indent="0" justifyLastLine="0" shrinkToFit="0" readingOrder="0"/>
      <border diagonalUp="0" diagonalDown="0" outline="0">
        <left/>
        <right/>
        <top style="thin">
          <color theme="5" tint="0.39997558519241921"/>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right" vertical="bottom" textRotation="0" wrapText="0" indent="0" justifyLastLine="0" shrinkToFit="0" readingOrder="0"/>
    </dxf>
    <dxf>
      <border outline="0">
        <right style="thin">
          <color indexed="64"/>
        </right>
        <top style="thin">
          <color theme="5" tint="0.39997558519241921"/>
        </top>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right" vertical="bottom"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5"/>
          <bgColor theme="5"/>
        </patternFill>
      </fill>
      <alignment horizontal="center" vertical="bottom" textRotation="0" wrapText="1" indent="0" justifyLastLine="0" shrinkToFit="0" readingOrder="0"/>
    </dxf>
  </dxfs>
  <tableStyles count="1" defaultTableStyle="TableStyleMedium2" defaultPivotStyle="PivotStyleLight16">
    <tableStyle name="Slicer Style 1" pivot="0" table="0" count="0" xr9:uid="{32686EFC-A119-4C74-8D2B-8939CAD879D3}"/>
  </tableStyles>
  <colors>
    <mruColors>
      <color rgb="FFFF00FF"/>
      <color rgb="FF0000FF"/>
      <color rgb="FFFFFFCC"/>
    </mruColors>
  </colors>
  <extLst>
    <ext xmlns:x14="http://schemas.microsoft.com/office/spreadsheetml/2009/9/main" uri="{EB79DEF2-80B8-43e5-95BD-54CBDDF9020C}">
      <x14:slicerStyles defaultSlicerStyle="SlicerStyleLight1">
        <x14:slicerStyle name="Slicer Style 1"/>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3189630</xdr:colOff>
      <xdr:row>1</xdr:row>
      <xdr:rowOff>95249</xdr:rowOff>
    </xdr:from>
    <xdr:ext cx="5956799" cy="1388372"/>
    <xdr:pic>
      <xdr:nvPicPr>
        <xdr:cNvPr id="2" name="Picture 3">
          <a:extLst>
            <a:ext uri="{FF2B5EF4-FFF2-40B4-BE49-F238E27FC236}">
              <a16:creationId xmlns:a16="http://schemas.microsoft.com/office/drawing/2014/main" id="{2D405D2E-8BF2-BD8E-703A-19736C89CF02}"/>
            </a:ext>
          </a:extLst>
        </xdr:cNvPr>
        <xdr:cNvPicPr>
          <a:picLocks noChangeAspect="1"/>
        </xdr:cNvPicPr>
      </xdr:nvPicPr>
      <xdr:blipFill>
        <a:blip xmlns:r="http://schemas.openxmlformats.org/officeDocument/2006/relationships" r:embed="rId1"/>
        <a:stretch>
          <a:fillRect/>
        </a:stretch>
      </xdr:blipFill>
      <xdr:spPr>
        <a:xfrm>
          <a:off x="6011411" y="452437"/>
          <a:ext cx="5939633" cy="1369219"/>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55644F0-D14A-4744-BF6B-A40DE5F4B5E5}" name="Table3" displayName="Table3" ref="B9:AR413" totalsRowShown="0" headerRowDxfId="63" dataDxfId="62" tableBorderDxfId="61">
  <autoFilter ref="B9:AR413" xr:uid="{555644F0-D14A-4744-BF6B-A40DE5F4B5E5}"/>
  <tableColumns count="43">
    <tableColumn id="1" xr3:uid="{A06CF959-CEBE-4ED0-AF7C-56EACB7642B1}" name="Year" dataDxfId="60"/>
    <tableColumn id="2" xr3:uid="{53A837DD-CA18-4D10-B6B7-9B1E53306C73}" name="PA" dataDxfId="59"/>
    <tableColumn id="3" xr3:uid="{1E145B0D-C89D-4F25-B54A-E54B3902AA53}" name="Program ID" dataDxfId="58"/>
    <tableColumn id="4" xr3:uid="{7669A27C-EFB9-455C-83AB-8A6FE3CD8C36}" name="Program Name" dataDxfId="57"/>
    <tableColumn id="5" xr3:uid="{073D1A68-3720-4DBC-A53C-C2B1CB70D4CA}" name="Program Group" dataDxfId="56"/>
    <tableColumn id="6" xr3:uid="{5BCDD31A-A1AC-4B4A-AB4B-00683E94F713}" name="Primary Sector" dataDxfId="55"/>
    <tableColumn id="7" xr3:uid="{898BC69E-90A0-4ED4-A8C5-E5ADC4904B70}" name="Statewide Program" dataDxfId="54"/>
    <tableColumn id="8" xr3:uid="{69F0EB06-680A-4350-AF40-E2A0CC2B7729}" name="Program Category" dataDxfId="53"/>
    <tableColumn id="9" xr3:uid="{F1FE51AA-EDB4-47A4-8A9D-3D47D5716416}" name="Program Implementer" dataDxfId="52"/>
    <tableColumn id="10" xr3:uid="{9BCECA8D-86A0-4246-B54F-47643D69E479}" name="Program Segment" dataDxfId="51"/>
    <tableColumn id="11" xr3:uid="{C58250C3-02CE-49B3-8F6D-E8200EACA1FC}" name="Program Status" dataDxfId="50"/>
    <tableColumn id="12" xr3:uid="{AB08EB2A-2939-44C6-B6F9-0C264F4884B9}" name="First Year Gross kWh" dataDxfId="49"/>
    <tableColumn id="13" xr3:uid="{432C6F1F-AD39-4DD6-B79A-81BE8EA9F6E5}" name="First Year Gross kW" dataDxfId="48"/>
    <tableColumn id="14" xr3:uid="{7558F8BE-F371-4F9D-A494-1268316DB991}" name="First Year Gross Therm" dataDxfId="47"/>
    <tableColumn id="15" xr3:uid="{C8F7B243-EC52-46B0-B635-58A3D5B08F07}" name="First Year Net kWh" dataDxfId="46"/>
    <tableColumn id="16" xr3:uid="{638205BB-4428-4B5B-8C29-BF1EA97197B2}" name="First Year Net kW" dataDxfId="45"/>
    <tableColumn id="17" xr3:uid="{E6DFC128-AD46-40EB-9FB5-151F9DBB3E6C}" name="First Year Net Therm" dataDxfId="44"/>
    <tableColumn id="18" xr3:uid="{410C0AD9-D473-47EE-B3DB-89CA89DF3D75}" name="Lifecycle Net kWh" dataDxfId="43"/>
    <tableColumn id="19" xr3:uid="{C7C33E0B-B405-40C1-A27F-A8CC3CC02C8C}" name="Lifecycle Net Therm" dataDxfId="42"/>
    <tableColumn id="20" xr3:uid="{BC89F9DF-E7AD-4C59-B150-23669C73F451}" name="Lifecycle Net Elec CO2" dataDxfId="41"/>
    <tableColumn id="21" xr3:uid="{CEDA5C8C-FEF0-47D6-A11B-1A686D4F0835}" name="Lifecycle Net Gas CO2" dataDxfId="40"/>
    <tableColumn id="22" xr3:uid="{2833B119-F161-4D92-A4CC-C00B3AEA7C65}" name="Total System Benefit" dataDxfId="39"/>
    <tableColumn id="23" xr3:uid="{5E27757C-8AC8-4CF8-94EC-098FC825A31C}" name="Total System Benefit Gross" dataDxfId="38"/>
    <tableColumn id="24" xr3:uid="{598262A9-BF50-4209-A7E0-6685A8D474A3}" name="Budget" dataDxfId="37" dataCellStyle="Currency"/>
    <tableColumn id="25" xr3:uid="{CB8180EF-9408-4120-86EA-A8934D2138ED}" name="TRC Cost" dataDxfId="36"/>
    <tableColumn id="26" xr3:uid="{3140DEA7-BE33-4980-AA1B-DFCD19F3F660}" name="PAC Cost" dataDxfId="35"/>
    <tableColumn id="27" xr3:uid="{76C09802-E1B9-4CB5-AE44-88A2F3A118EB}" name="Electric Benefits" dataDxfId="34"/>
    <tableColumn id="28" xr3:uid="{36B9E66B-CF6B-4776-98EF-A97A92C203DE}" name="Gas Benefits" dataDxfId="33"/>
    <tableColumn id="29" xr3:uid="{67C97B3A-3C52-43CA-8E62-CB9B04E42FFA}" name="Other Benefits" dataDxfId="32"/>
    <tableColumn id="30" xr3:uid="{C7999BC6-920E-470C-9FA9-ADDE7162C556}" name="First Year Net Elec CO2" dataDxfId="31"/>
    <tableColumn id="31" xr3:uid="{C2105620-16A5-4DBC-9E90-FBFA605C7FC8}" name="First Year Net Gas CO2" dataDxfId="30"/>
    <tableColumn id="32" xr3:uid="{61EFBEDA-8A73-4253-8D73-0C882A2A72CD}" name="Administrative" dataDxfId="29" dataCellStyle="Currency"/>
    <tableColumn id="33" xr3:uid="{10A5114B-A065-4D63-AB5D-42FD78917651}" name="Marketing/ Outreach" dataDxfId="28" dataCellStyle="Currency"/>
    <tableColumn id="34" xr3:uid="{735258C4-AEE3-4731-AE18-951C6494FEF2}" name="Direct Implementation Non-Incentive" dataDxfId="27" dataCellStyle="Currency"/>
    <tableColumn id="35" xr3:uid="{EA65B397-BE85-43CC-8C62-201592D15E2D}" name="EM&amp;V Costs" dataDxfId="26" dataCellStyle="Currency"/>
    <tableColumn id="36" xr3:uid="{CF441BD8-2F7A-4298-A233-3AF0DF5B9792}" name="On Bill Financing Program Costs" dataDxfId="25" dataCellStyle="Currency"/>
    <tableColumn id="37" xr3:uid="{DF82704C-B0D2-43D9-A8EE-DBDD9EF5394B}" name="Cost Recovered from Other Sources" dataDxfId="24" dataCellStyle="Currency"/>
    <tableColumn id="38" xr3:uid="{F4BCC696-44FD-4E05-9584-46205F534274}" name="Incentive/ Rebate" dataDxfId="23"/>
    <tableColumn id="39" xr3:uid="{771367BA-0C58-45A8-BE7C-A084BB920E8F}" name="Lifecycle Net Electric Bill Reductions" dataDxfId="22"/>
    <tableColumn id="40" xr3:uid="{31C0D79A-181B-4981-A3AA-C2481949B813}" name="Lifecycle Net Gas Bill Reductions" dataDxfId="21"/>
    <tableColumn id="41" xr3:uid="{5FA75014-5DD0-4392-9BD5-C40329B7A3DE}" name="Lifecycle Net Electric Bill Increases" dataDxfId="20"/>
    <tableColumn id="42" xr3:uid="{913D2607-F1CB-41FA-A1C0-7889A712909A}" name="Lifecycle Net Gas Bill Increases" dataDxfId="19"/>
    <tableColumn id="43" xr3:uid="{145CAB6E-5613-490F-8F7B-1E50220B57DC}" name="Water-Energy Benefits" dataDxfId="18"/>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305BBCE-BFAE-4A68-A997-AC67DC5C2D71}" name="Table4" displayName="Table4" ref="BA9:BL413" totalsRowShown="0" headerRowDxfId="15" dataDxfId="14" headerRowBorderDxfId="12" tableBorderDxfId="13" headerRowCellStyle="Comma">
  <autoFilter ref="BA9:BL413" xr:uid="{3305BBCE-BFAE-4A68-A997-AC67DC5C2D71}"/>
  <tableColumns count="12">
    <tableColumn id="1" xr3:uid="{A6267BFE-C9F8-4775-9A1B-64023707AD63}" name="Exclude from CEDARS Budget Flag" dataDxfId="11"/>
    <tableColumn id="2" xr3:uid="{03C2FD18-97E0-4D7A-BC69-9F178B6222E7}" name="Exclude from Cost Effectiveness Flag" dataDxfId="10"/>
    <tableColumn id="3" xr3:uid="{627E07C1-6F91-482D-B5AD-7F5379C02681}" name="Societal Cost Test - Base Cost" dataDxfId="9"/>
    <tableColumn id="4" xr3:uid="{37C9AE2E-EFDD-4598-BF73-0CEC8661E19D}" name="Societal Cost Test - Base Electric Benefits" dataDxfId="8"/>
    <tableColumn id="5" xr3:uid="{F5FAFB25-5127-469E-A09F-5C9A40CE5A03}" name="Societal Cost Test - Base Gas Benefits" dataDxfId="7"/>
    <tableColumn id="6" xr3:uid="{64C15278-3810-432A-8819-5B8DD08AF03B}" name="Societal Cost Test - Base Water Energy Benefits" dataDxfId="6"/>
    <tableColumn id="7" xr3:uid="{310700BA-A935-4F86-B098-F42F48694042}" name="Societal Cost Test - High Cost" dataDxfId="5"/>
    <tableColumn id="8" xr3:uid="{06454DFB-7C47-4353-9594-363CA59E0AC0}" name="Societal Cost Test - High Electric Benefits" dataDxfId="4"/>
    <tableColumn id="9" xr3:uid="{9F95A62C-696F-4E0C-9637-2FCECF264DDF}" name="Societal Cost Test - High Gas Benefits" dataDxfId="3"/>
    <tableColumn id="10" xr3:uid="{9B2336B5-3578-4116-AB84-B05F86EE5810}" name="Societal Cost Test - High Water Energy Benefits" dataDxfId="2"/>
    <tableColumn id="11" xr3:uid="{DD697A23-5EE3-4A1A-84A5-884941248DF1}" name="Tax Credits" dataDxfId="1"/>
    <tableColumn id="12" xr3:uid="{A69020D1-DA33-4AF1-9581-AE8874865043}" name="RIM Cost" dataDxfId="0"/>
  </tableColumns>
  <tableStyleInfo name="TableStyleMedium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9EE81-753C-44DB-ACD4-00EC4622CF40}">
  <sheetPr>
    <tabColor theme="0" tint="-0.249977111117893"/>
  </sheetPr>
  <dimension ref="B2:L44"/>
  <sheetViews>
    <sheetView workbookViewId="0">
      <selection activeCell="B7" sqref="B7"/>
    </sheetView>
  </sheetViews>
  <sheetFormatPr defaultColWidth="7.75" defaultRowHeight="15"/>
  <cols>
    <col min="1" max="1" width="4" style="38" customWidth="1"/>
    <col min="2" max="2" width="38.25" style="38" bestFit="1" customWidth="1"/>
    <col min="3" max="3" width="124.75" style="38" bestFit="1" customWidth="1"/>
    <col min="4" max="5" width="7.75" style="38"/>
    <col min="6" max="11" width="20.375" style="38" customWidth="1"/>
    <col min="12" max="12" width="56.5" style="38" bestFit="1" customWidth="1"/>
    <col min="13" max="13" width="10" style="38" customWidth="1"/>
    <col min="14" max="16384" width="7.75" style="38"/>
  </cols>
  <sheetData>
    <row r="2" spans="2:12">
      <c r="B2" s="516" t="s">
        <v>0</v>
      </c>
      <c r="C2" s="517"/>
      <c r="D2" s="517"/>
      <c r="E2" s="517"/>
      <c r="F2" s="517"/>
      <c r="G2" s="517"/>
      <c r="H2" s="517"/>
      <c r="I2" s="517"/>
      <c r="J2" s="517"/>
      <c r="K2" s="517"/>
      <c r="L2" s="517"/>
    </row>
    <row r="3" spans="2:12">
      <c r="B3" s="516" t="s">
        <v>1</v>
      </c>
      <c r="C3" s="517"/>
      <c r="D3" s="517"/>
      <c r="E3" s="517"/>
      <c r="F3" s="517"/>
      <c r="G3" s="517"/>
      <c r="H3" s="517"/>
      <c r="I3" s="517"/>
      <c r="J3" s="517"/>
      <c r="K3" s="517"/>
      <c r="L3" s="517"/>
    </row>
    <row r="4" spans="2:12">
      <c r="B4" s="516"/>
      <c r="C4" s="517"/>
      <c r="D4" s="517"/>
      <c r="E4" s="517"/>
      <c r="F4" s="517"/>
      <c r="G4" s="517"/>
      <c r="H4" s="517"/>
      <c r="I4" s="517"/>
      <c r="J4" s="517"/>
      <c r="K4" s="517"/>
      <c r="L4" s="517"/>
    </row>
    <row r="5" spans="2:12" ht="15.75" thickBot="1">
      <c r="B5" s="516"/>
      <c r="C5" s="517"/>
      <c r="D5" s="517"/>
      <c r="E5" s="517"/>
      <c r="F5" s="517"/>
      <c r="G5" s="517"/>
      <c r="H5" s="517"/>
      <c r="I5" s="517"/>
      <c r="J5" s="517"/>
      <c r="K5" s="517"/>
      <c r="L5" s="517"/>
    </row>
    <row r="6" spans="2:12" ht="15.75" thickTop="1">
      <c r="B6" s="39"/>
      <c r="C6" s="517"/>
      <c r="D6" s="517"/>
      <c r="E6" s="518"/>
      <c r="F6" s="519"/>
      <c r="G6" s="519"/>
      <c r="H6" s="519"/>
      <c r="I6" s="519"/>
      <c r="J6" s="519"/>
      <c r="K6" s="519"/>
      <c r="L6" s="520"/>
    </row>
    <row r="7" spans="2:12">
      <c r="B7" s="517" t="s">
        <v>2</v>
      </c>
      <c r="C7" s="521" t="s">
        <v>3</v>
      </c>
      <c r="D7" s="517"/>
      <c r="E7" s="522"/>
      <c r="F7" s="523" t="s">
        <v>4</v>
      </c>
      <c r="G7" s="523"/>
      <c r="H7" s="523"/>
      <c r="I7" s="523"/>
      <c r="J7" s="523"/>
      <c r="K7" s="523"/>
      <c r="L7" s="524"/>
    </row>
    <row r="8" spans="2:12">
      <c r="B8" s="517"/>
      <c r="C8" s="517"/>
      <c r="D8" s="517"/>
      <c r="E8" s="522"/>
      <c r="F8" s="515"/>
      <c r="G8" s="515"/>
      <c r="H8" s="515"/>
      <c r="I8" s="515"/>
      <c r="J8" s="515"/>
      <c r="K8" s="515"/>
      <c r="L8" s="525"/>
    </row>
    <row r="9" spans="2:12" ht="15.75" thickBot="1">
      <c r="B9" s="515" t="s">
        <v>5</v>
      </c>
      <c r="C9" s="515"/>
      <c r="D9" s="517"/>
      <c r="E9" s="522"/>
      <c r="F9" s="99" t="s">
        <v>6</v>
      </c>
      <c r="G9" s="99" t="s">
        <v>7</v>
      </c>
      <c r="H9" s="99" t="s">
        <v>8</v>
      </c>
      <c r="I9" s="99" t="s">
        <v>9</v>
      </c>
      <c r="J9" s="99" t="s">
        <v>10</v>
      </c>
      <c r="K9" s="99" t="s">
        <v>11</v>
      </c>
      <c r="L9" s="485" t="s">
        <v>12</v>
      </c>
    </row>
    <row r="10" spans="2:12" ht="16.5" thickTop="1" thickBot="1">
      <c r="B10" s="200" t="s">
        <v>13</v>
      </c>
      <c r="C10" s="197" t="s">
        <v>14</v>
      </c>
      <c r="D10" s="517"/>
      <c r="E10" s="522"/>
      <c r="F10" s="100" t="s">
        <v>15</v>
      </c>
      <c r="G10" s="100" t="s">
        <v>13</v>
      </c>
      <c r="H10" s="100" t="s">
        <v>16</v>
      </c>
      <c r="I10" s="100" t="s">
        <v>17</v>
      </c>
      <c r="J10" s="100" t="s">
        <v>18</v>
      </c>
      <c r="K10" s="100" t="s">
        <v>19</v>
      </c>
      <c r="L10" s="486" t="s">
        <v>20</v>
      </c>
    </row>
    <row r="11" spans="2:12" ht="15.75" thickBot="1">
      <c r="B11" s="6" t="s">
        <v>21</v>
      </c>
      <c r="C11" s="197" t="s">
        <v>22</v>
      </c>
      <c r="D11" s="517"/>
      <c r="E11" s="522"/>
      <c r="F11" s="100" t="s">
        <v>23</v>
      </c>
      <c r="G11" s="100" t="s">
        <v>24</v>
      </c>
      <c r="H11" s="100" t="s">
        <v>25</v>
      </c>
      <c r="I11" s="100" t="s">
        <v>26</v>
      </c>
      <c r="J11" s="100" t="s">
        <v>27</v>
      </c>
      <c r="K11" s="100" t="s">
        <v>28</v>
      </c>
      <c r="L11" s="486" t="s">
        <v>29</v>
      </c>
    </row>
    <row r="12" spans="2:12" ht="15.6" customHeight="1">
      <c r="B12" s="516"/>
      <c r="C12" s="526" t="s">
        <v>30</v>
      </c>
      <c r="D12" s="517"/>
      <c r="E12" s="522"/>
      <c r="F12" s="100"/>
      <c r="G12" s="100" t="s">
        <v>31</v>
      </c>
      <c r="H12" s="100" t="s">
        <v>32</v>
      </c>
      <c r="I12" s="100" t="s">
        <v>33</v>
      </c>
      <c r="J12" s="100" t="s">
        <v>34</v>
      </c>
      <c r="K12" s="100" t="s">
        <v>35</v>
      </c>
      <c r="L12" s="486" t="s">
        <v>36</v>
      </c>
    </row>
    <row r="13" spans="2:12">
      <c r="B13" s="516"/>
      <c r="C13" s="526" t="s">
        <v>37</v>
      </c>
      <c r="D13" s="517"/>
      <c r="E13" s="522"/>
      <c r="F13" s="100"/>
      <c r="G13" s="100" t="s">
        <v>38</v>
      </c>
      <c r="H13" s="100"/>
      <c r="I13" s="100" t="s">
        <v>39</v>
      </c>
      <c r="J13" s="100" t="s">
        <v>40</v>
      </c>
      <c r="K13" s="100" t="s">
        <v>41</v>
      </c>
      <c r="L13" s="486" t="s">
        <v>42</v>
      </c>
    </row>
    <row r="14" spans="2:12">
      <c r="B14" s="516"/>
      <c r="C14" s="526" t="s">
        <v>43</v>
      </c>
      <c r="D14" s="517"/>
      <c r="E14" s="522"/>
      <c r="F14" s="100"/>
      <c r="G14" s="100" t="s">
        <v>44</v>
      </c>
      <c r="H14" s="100"/>
      <c r="I14" s="100" t="s">
        <v>45</v>
      </c>
      <c r="J14" s="100" t="s">
        <v>46</v>
      </c>
      <c r="K14" s="100" t="s">
        <v>47</v>
      </c>
      <c r="L14" s="486" t="s">
        <v>48</v>
      </c>
    </row>
    <row r="15" spans="2:12">
      <c r="B15" s="516"/>
      <c r="C15" s="225" t="s">
        <v>49</v>
      </c>
      <c r="D15" s="517"/>
      <c r="E15" s="522"/>
      <c r="F15" s="100"/>
      <c r="G15" s="100"/>
      <c r="H15" s="100"/>
      <c r="I15" s="100" t="s">
        <v>50</v>
      </c>
      <c r="J15" s="100" t="s">
        <v>51</v>
      </c>
      <c r="K15" s="100"/>
      <c r="L15" s="486" t="s">
        <v>52</v>
      </c>
    </row>
    <row r="16" spans="2:12" ht="15.75" thickBot="1">
      <c r="B16" s="516"/>
      <c r="C16" s="269" t="s">
        <v>53</v>
      </c>
      <c r="D16" s="517"/>
      <c r="E16" s="522"/>
      <c r="F16" s="100"/>
      <c r="G16" s="100"/>
      <c r="H16" s="100"/>
      <c r="I16" s="100" t="s">
        <v>54</v>
      </c>
      <c r="J16" s="100" t="s">
        <v>55</v>
      </c>
      <c r="K16" s="100"/>
      <c r="L16" s="486"/>
    </row>
    <row r="17" spans="2:12" ht="15.75" thickBot="1">
      <c r="B17" s="516"/>
      <c r="C17" s="269" t="s">
        <v>56</v>
      </c>
      <c r="D17" s="517"/>
      <c r="E17" s="522"/>
      <c r="F17" s="100"/>
      <c r="G17" s="100"/>
      <c r="H17" s="100"/>
      <c r="I17" s="100"/>
      <c r="J17" s="100" t="s">
        <v>57</v>
      </c>
      <c r="K17" s="100"/>
      <c r="L17" s="486"/>
    </row>
    <row r="18" spans="2:12" ht="15.75" thickBot="1">
      <c r="B18" s="516"/>
      <c r="C18" s="515"/>
      <c r="D18" s="517"/>
      <c r="E18" s="522"/>
      <c r="F18" s="100"/>
      <c r="G18" s="100"/>
      <c r="H18" s="100"/>
      <c r="I18" s="100"/>
      <c r="J18" s="100" t="s">
        <v>41</v>
      </c>
      <c r="K18" s="100"/>
      <c r="L18" s="486"/>
    </row>
    <row r="19" spans="2:12" ht="17.100000000000001" customHeight="1">
      <c r="B19" s="754" t="s">
        <v>58</v>
      </c>
      <c r="C19" s="755"/>
      <c r="D19" s="517"/>
      <c r="E19" s="522"/>
      <c r="F19" s="100"/>
      <c r="G19" s="100"/>
      <c r="H19" s="100"/>
      <c r="I19" s="100"/>
      <c r="J19" s="100" t="s">
        <v>47</v>
      </c>
      <c r="K19" s="100"/>
      <c r="L19" s="486"/>
    </row>
    <row r="20" spans="2:12" ht="32.1" customHeight="1" thickBot="1">
      <c r="B20" s="756" t="s">
        <v>59</v>
      </c>
      <c r="C20" s="757"/>
      <c r="D20" s="517"/>
      <c r="E20" s="522"/>
      <c r="F20" s="100"/>
      <c r="G20" s="100"/>
      <c r="H20" s="100"/>
      <c r="I20" s="100"/>
      <c r="J20" s="517"/>
      <c r="K20" s="100"/>
      <c r="L20" s="486"/>
    </row>
    <row r="21" spans="2:12" ht="15.75" thickBot="1">
      <c r="B21" s="527"/>
      <c r="C21" s="528"/>
      <c r="D21" s="517"/>
      <c r="E21" s="522"/>
      <c r="F21" s="100"/>
      <c r="G21" s="100"/>
      <c r="H21" s="100"/>
      <c r="I21" s="100"/>
      <c r="J21" s="517"/>
      <c r="K21" s="100"/>
      <c r="L21" s="486"/>
    </row>
    <row r="22" spans="2:12">
      <c r="B22" s="754" t="s">
        <v>60</v>
      </c>
      <c r="C22" s="755"/>
      <c r="D22" s="5"/>
      <c r="E22" s="522"/>
      <c r="F22" s="100"/>
      <c r="G22" s="100"/>
      <c r="H22" s="100"/>
      <c r="I22" s="517"/>
      <c r="J22" s="517"/>
      <c r="K22" s="100"/>
      <c r="L22" s="486"/>
    </row>
    <row r="23" spans="2:12" ht="30.75" thickBot="1">
      <c r="B23" s="226" t="s">
        <v>61</v>
      </c>
      <c r="C23" s="529" t="s">
        <v>62</v>
      </c>
      <c r="D23" s="5"/>
      <c r="E23" s="530"/>
      <c r="F23" s="101"/>
      <c r="G23" s="101"/>
      <c r="H23" s="101"/>
      <c r="I23" s="101"/>
      <c r="J23" s="101"/>
      <c r="K23" s="101"/>
      <c r="L23" s="487"/>
    </row>
    <row r="24" spans="2:12" ht="30.75" thickTop="1">
      <c r="B24" s="227" t="s">
        <v>63</v>
      </c>
      <c r="C24" s="529" t="s">
        <v>64</v>
      </c>
      <c r="D24" s="5"/>
      <c r="E24" s="517"/>
      <c r="F24" s="517"/>
      <c r="G24" s="517"/>
      <c r="H24" s="517"/>
      <c r="I24" s="517"/>
      <c r="J24" s="517"/>
      <c r="K24" s="517"/>
      <c r="L24" s="517"/>
    </row>
    <row r="25" spans="2:12" ht="30">
      <c r="B25" s="226" t="s">
        <v>65</v>
      </c>
      <c r="C25" s="531" t="s">
        <v>66</v>
      </c>
      <c r="D25" s="5"/>
      <c r="E25" s="517"/>
      <c r="F25" s="517"/>
      <c r="G25" s="517"/>
      <c r="H25" s="517"/>
      <c r="I25" s="517"/>
      <c r="J25" s="517"/>
      <c r="K25" s="517"/>
      <c r="L25" s="517"/>
    </row>
    <row r="26" spans="2:12" ht="30">
      <c r="B26" s="226" t="s">
        <v>67</v>
      </c>
      <c r="C26" s="532" t="s">
        <v>68</v>
      </c>
      <c r="D26" s="5"/>
      <c r="E26" s="517"/>
      <c r="F26" s="517"/>
      <c r="G26" s="517"/>
      <c r="H26" s="517"/>
      <c r="I26" s="517"/>
      <c r="J26" s="517"/>
      <c r="K26" s="517"/>
      <c r="L26" s="517"/>
    </row>
    <row r="27" spans="2:12" ht="30">
      <c r="B27" s="226" t="s">
        <v>69</v>
      </c>
      <c r="C27" s="531" t="s">
        <v>70</v>
      </c>
      <c r="D27" s="5"/>
      <c r="E27" s="517"/>
      <c r="F27" s="517"/>
      <c r="G27" s="517"/>
      <c r="H27" s="517"/>
      <c r="I27" s="517"/>
      <c r="J27" s="517"/>
      <c r="K27" s="517"/>
      <c r="L27" s="517"/>
    </row>
    <row r="28" spans="2:12" ht="15.75">
      <c r="B28" s="226" t="s">
        <v>71</v>
      </c>
      <c r="C28" s="531" t="s">
        <v>72</v>
      </c>
      <c r="D28" s="5"/>
      <c r="E28" s="517"/>
      <c r="F28" s="517"/>
      <c r="G28" s="517"/>
      <c r="H28" s="517"/>
      <c r="I28" s="517"/>
      <c r="J28" s="517"/>
      <c r="K28" s="517"/>
      <c r="L28" s="517"/>
    </row>
    <row r="29" spans="2:12" ht="30">
      <c r="B29" s="226" t="s">
        <v>73</v>
      </c>
      <c r="C29" s="531" t="s">
        <v>74</v>
      </c>
      <c r="D29" s="5"/>
      <c r="E29" s="517"/>
      <c r="F29" s="517"/>
      <c r="G29" s="517"/>
      <c r="H29" s="517"/>
      <c r="I29" s="517"/>
      <c r="J29" s="517"/>
      <c r="K29" s="517"/>
      <c r="L29" s="517"/>
    </row>
    <row r="30" spans="2:12" ht="15.75">
      <c r="B30" s="226" t="s">
        <v>75</v>
      </c>
      <c r="C30" s="531" t="s">
        <v>76</v>
      </c>
      <c r="D30" s="5"/>
      <c r="E30" s="517"/>
      <c r="F30" s="517"/>
      <c r="G30" s="517"/>
      <c r="H30" s="517"/>
      <c r="I30" s="517"/>
      <c r="J30" s="517"/>
      <c r="K30" s="517"/>
      <c r="L30" s="517"/>
    </row>
    <row r="31" spans="2:12" ht="30">
      <c r="B31" s="226" t="s">
        <v>77</v>
      </c>
      <c r="C31" s="531" t="s">
        <v>78</v>
      </c>
      <c r="D31" s="5"/>
      <c r="E31" s="517"/>
      <c r="F31" s="517"/>
      <c r="G31" s="517"/>
      <c r="H31" s="517"/>
      <c r="I31" s="517"/>
      <c r="J31" s="517"/>
      <c r="K31" s="517"/>
      <c r="L31" s="517"/>
    </row>
    <row r="32" spans="2:12" ht="45">
      <c r="B32" s="226" t="s">
        <v>79</v>
      </c>
      <c r="C32" s="531" t="s">
        <v>80</v>
      </c>
      <c r="D32" s="5"/>
      <c r="E32" s="517"/>
      <c r="F32" s="517"/>
      <c r="G32" s="517"/>
      <c r="H32" s="517"/>
      <c r="I32" s="517"/>
      <c r="J32" s="517"/>
      <c r="K32" s="517"/>
      <c r="L32" s="517"/>
    </row>
    <row r="33" spans="2:3" ht="30">
      <c r="B33" s="226" t="s">
        <v>81</v>
      </c>
      <c r="C33" s="529" t="s">
        <v>82</v>
      </c>
    </row>
    <row r="34" spans="2:3" ht="15.75">
      <c r="B34" s="226" t="s">
        <v>83</v>
      </c>
      <c r="C34" s="529" t="s">
        <v>84</v>
      </c>
    </row>
    <row r="35" spans="2:3" ht="30">
      <c r="B35" s="226" t="s">
        <v>85</v>
      </c>
      <c r="C35" s="529" t="s">
        <v>86</v>
      </c>
    </row>
    <row r="36" spans="2:3" ht="30">
      <c r="B36" s="226" t="s">
        <v>87</v>
      </c>
      <c r="C36" s="529" t="s">
        <v>88</v>
      </c>
    </row>
    <row r="37" spans="2:3" ht="30.75" thickBot="1">
      <c r="B37" s="270" t="s">
        <v>89</v>
      </c>
      <c r="C37" s="533" t="s">
        <v>90</v>
      </c>
    </row>
    <row r="38" spans="2:3" ht="16.5" thickBot="1">
      <c r="B38" s="270" t="s">
        <v>91</v>
      </c>
      <c r="C38" s="533" t="s">
        <v>92</v>
      </c>
    </row>
    <row r="39" spans="2:3" ht="14.25" customHeight="1" thickBot="1">
      <c r="B39" s="517"/>
      <c r="C39" s="517"/>
    </row>
    <row r="40" spans="2:3" ht="14.25" customHeight="1">
      <c r="B40" s="754" t="s">
        <v>93</v>
      </c>
      <c r="C40" s="755"/>
    </row>
    <row r="41" spans="2:3" ht="14.25" customHeight="1">
      <c r="B41" s="534" t="s">
        <v>94</v>
      </c>
      <c r="C41" s="529" t="s">
        <v>95</v>
      </c>
    </row>
    <row r="42" spans="2:3">
      <c r="B42" s="228" t="s">
        <v>96</v>
      </c>
      <c r="C42" s="529" t="s">
        <v>97</v>
      </c>
    </row>
    <row r="43" spans="2:3">
      <c r="B43" s="535" t="s">
        <v>98</v>
      </c>
      <c r="C43" s="529" t="s">
        <v>99</v>
      </c>
    </row>
    <row r="44" spans="2:3" ht="30.75" thickBot="1">
      <c r="B44" s="536" t="s">
        <v>100</v>
      </c>
      <c r="C44" s="537" t="s">
        <v>101</v>
      </c>
    </row>
  </sheetData>
  <mergeCells count="4">
    <mergeCell ref="B22:C22"/>
    <mergeCell ref="B40:C40"/>
    <mergeCell ref="B20:C20"/>
    <mergeCell ref="B19:C19"/>
  </mergeCells>
  <phoneticPr fontId="189" type="noConversion"/>
  <dataValidations count="1">
    <dataValidation type="list" allowBlank="1" showInputMessage="1" showErrorMessage="1" sqref="B10" xr:uid="{1955B62D-6CE0-4724-BB3F-66E645FCD8C5}">
      <formula1>$G$10:$G$23</formula1>
    </dataValidation>
  </dataValidations>
  <hyperlinks>
    <hyperlink ref="B23" location="'Function Definitions'!A1" display="Function Definitions" xr:uid="{21DE4C6C-EA0E-4C80-A1C0-5F98B0A8C17E}"/>
    <hyperlink ref="B24" location="'0 Validations'!A1" display="0 Validations" xr:uid="{7E89A66C-4FE0-442D-B060-3BD34A9D5175}"/>
    <hyperlink ref="B25" location="'1 Participant Bill Impacts'!A1" display="1 Biller Payer Impacts" xr:uid="{60DD2904-0F25-4424-8BA6-8C6E50282973}"/>
    <hyperlink ref="B26" location="'2 Rates Rev- IOU Only'!A1" display="2 Rates Rev-IOU Only" xr:uid="{DC3A0E06-0986-4CC4-937C-37CCB447BBB8}"/>
    <hyperlink ref="B27" location="'3.1 Funding Category'!A1" display="3.1 Funding Category" xr:uid="{DB7E1B99-5D66-4806-890A-2D54F2CA6012}"/>
    <hyperlink ref="B28" location="'3.2 Funding CCA_REN only'!A1" display="3.2 Funding - CCA_REN only" xr:uid="{B294241F-1138-4498-9380-950CA51858FD}"/>
    <hyperlink ref="B30" location="'4.2 Sector Seg Budget 2032-2035'!A1" display="4.2 Sector Seg Budget 2032-2035" xr:uid="{5878B10E-0992-43DF-B12E-B38AF0D003FC}"/>
    <hyperlink ref="B31" location="'4.3 TSB and C&amp;S Targets'!A1" display="4.3 TSB and C&amp;S Budget 2032-2035" xr:uid="{92628C0E-5823-4C8C-B0B3-5BABF0F7B678}"/>
    <hyperlink ref="B33" location="'6 Statewide Programs'!A1" display="6 Statewide Programs" xr:uid="{D65D8183-1C37-4832-ACCF-0BC69EEC8A8C}"/>
    <hyperlink ref="B34" location="'7 PA PY Budget'!A1" display="7 PA PY Budget" xr:uid="{CEE1EA8F-93BA-40B5-8B48-8F8C41DA332B}"/>
    <hyperlink ref="B35" location="'8 Cap &amp; Target'!A1" display="8 Cap &amp; Target" xr:uid="{2E0782AA-7215-45A7-B034-69695B7D32A0}"/>
    <hyperlink ref="B36" location="'9 Portfolio FTE and Budget'!A1" display="9 Portfolio FTE and Budget" xr:uid="{8EC83CE6-0B32-40B4-BE15-062DD9C5219A}"/>
    <hyperlink ref="B37" location="'10 Indicators &amp; Metrics'!A1" display="10 Indicators &amp; Metrics" xr:uid="{752BD181-CB6A-4FB7-A0CF-8CD8B3D686A6}"/>
    <hyperlink ref="B38" location="'11 Program Card'!A1" display="11 Program Cards" xr:uid="{1795F467-7B7F-4EB8-8F9A-12FBC98596E4}"/>
    <hyperlink ref="B29" location="'4.1 Program Budget 2028-2031'!A1" display="4.1 Program Budget 2028-2031" xr:uid="{6CB46CC1-1C22-4A2E-AB02-A15074FE1E1D}"/>
    <hyperlink ref="B32" location="'Budget Filing Data'!A1" display="Budget Filing Data" xr:uid="{BBB04E56-812A-45A0-BF1A-93F993EC6B22}"/>
  </hyperlinks>
  <pageMargins left="0.7" right="0.7" top="0.75" bottom="0.75" header="0.3" footer="0.3"/>
  <pageSetup orientation="portrait"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64BCA-7FDC-4517-9575-BBEEFC04AE79}">
  <sheetPr codeName="Sheet14">
    <tabColor theme="0" tint="-0.249977111117893"/>
    <pageSetUpPr fitToPage="1"/>
  </sheetPr>
  <dimension ref="B2:E32"/>
  <sheetViews>
    <sheetView workbookViewId="0">
      <selection activeCell="B7" sqref="B7"/>
    </sheetView>
  </sheetViews>
  <sheetFormatPr defaultColWidth="8.625" defaultRowHeight="15"/>
  <cols>
    <col min="1" max="1" width="2.625" style="37" customWidth="1"/>
    <col min="2" max="2" width="27.625" style="37" customWidth="1"/>
    <col min="3" max="3" width="22.125" style="37" customWidth="1"/>
    <col min="4" max="4" width="15.625" style="37" customWidth="1"/>
    <col min="5" max="5" width="76.125" style="37" customWidth="1"/>
    <col min="6" max="16384" width="8.625" style="37"/>
  </cols>
  <sheetData>
    <row r="2" spans="2:5" ht="14.45" customHeight="1">
      <c r="B2" s="758" t="s">
        <v>58</v>
      </c>
      <c r="C2" s="760" t="s">
        <v>62</v>
      </c>
      <c r="D2" s="761"/>
      <c r="E2" s="762"/>
    </row>
    <row r="3" spans="2:5">
      <c r="B3" s="759"/>
      <c r="C3" s="763"/>
      <c r="D3" s="764"/>
      <c r="E3" s="765"/>
    </row>
    <row r="4" spans="2:5" ht="14.45" customHeight="1" thickBot="1">
      <c r="B4" s="271" t="s">
        <v>102</v>
      </c>
      <c r="C4" s="771" t="s">
        <v>103</v>
      </c>
      <c r="D4" s="772"/>
      <c r="E4" s="773"/>
    </row>
    <row r="5" spans="2:5" ht="15.75" thickBot="1">
      <c r="B5" s="30"/>
      <c r="C5" s="538"/>
      <c r="D5" s="539"/>
      <c r="E5" s="540"/>
    </row>
    <row r="6" spans="2:5" ht="15.75">
      <c r="B6" s="672" t="s">
        <v>104</v>
      </c>
      <c r="C6" s="673" t="str">
        <f>'Read Me'!B10</f>
        <v>PG&amp;E</v>
      </c>
      <c r="D6" s="540"/>
      <c r="E6" s="539"/>
    </row>
    <row r="7" spans="2:5" ht="16.5" thickBot="1">
      <c r="B7" s="272" t="s">
        <v>105</v>
      </c>
      <c r="C7" s="229" t="str">
        <f>'Read Me'!B11</f>
        <v>2028-2035</v>
      </c>
      <c r="D7" s="540"/>
      <c r="E7" s="540"/>
    </row>
    <row r="8" spans="2:5" ht="15.75" thickBot="1">
      <c r="B8" s="540"/>
      <c r="C8" s="540"/>
      <c r="D8" s="540"/>
      <c r="E8" s="540"/>
    </row>
    <row r="9" spans="2:5" ht="15.75" thickBot="1">
      <c r="B9" s="31" t="s">
        <v>106</v>
      </c>
      <c r="C9" s="540"/>
      <c r="D9" s="540"/>
      <c r="E9" s="540"/>
    </row>
    <row r="10" spans="2:5" ht="30.75" thickBot="1">
      <c r="B10" s="93" t="s">
        <v>107</v>
      </c>
      <c r="C10" s="94" t="s">
        <v>108</v>
      </c>
      <c r="D10" s="93" t="s">
        <v>109</v>
      </c>
      <c r="E10" s="94" t="s">
        <v>110</v>
      </c>
    </row>
    <row r="11" spans="2:5" ht="75.75" thickBot="1">
      <c r="B11" s="769" t="s">
        <v>111</v>
      </c>
      <c r="C11" s="769" t="s">
        <v>112</v>
      </c>
      <c r="D11" s="191" t="s">
        <v>113</v>
      </c>
      <c r="E11" s="153" t="s">
        <v>114</v>
      </c>
    </row>
    <row r="12" spans="2:5" ht="45.75" thickBot="1">
      <c r="B12" s="770"/>
      <c r="C12" s="770"/>
      <c r="D12" s="191" t="s">
        <v>115</v>
      </c>
      <c r="E12" s="674" t="s">
        <v>116</v>
      </c>
    </row>
    <row r="13" spans="2:5" ht="90.75" thickBot="1">
      <c r="B13" s="766" t="s">
        <v>117</v>
      </c>
      <c r="C13" s="766" t="s">
        <v>118</v>
      </c>
      <c r="D13" s="154" t="s">
        <v>119</v>
      </c>
      <c r="E13" s="675" t="s">
        <v>120</v>
      </c>
    </row>
    <row r="14" spans="2:5" ht="150.75" thickBot="1">
      <c r="B14" s="767"/>
      <c r="C14" s="767"/>
      <c r="D14" s="154" t="s">
        <v>121</v>
      </c>
      <c r="E14" s="7" t="s">
        <v>122</v>
      </c>
    </row>
    <row r="15" spans="2:5" ht="30.75" thickBot="1">
      <c r="B15" s="767"/>
      <c r="C15" s="767"/>
      <c r="D15" s="191" t="s">
        <v>123</v>
      </c>
      <c r="E15" s="155"/>
    </row>
    <row r="16" spans="2:5" ht="38.25" customHeight="1" thickBot="1">
      <c r="B16" s="768"/>
      <c r="C16" s="768"/>
      <c r="D16" s="156" t="s">
        <v>124</v>
      </c>
      <c r="E16" s="157" t="s">
        <v>125</v>
      </c>
    </row>
    <row r="17" spans="2:5" ht="32.25" customHeight="1" thickBot="1">
      <c r="B17" s="769" t="s">
        <v>126</v>
      </c>
      <c r="C17" s="769" t="s">
        <v>127</v>
      </c>
      <c r="D17" s="191" t="s">
        <v>128</v>
      </c>
      <c r="E17" s="769" t="s">
        <v>129</v>
      </c>
    </row>
    <row r="18" spans="2:5" ht="30.75" thickBot="1">
      <c r="B18" s="767"/>
      <c r="C18" s="767"/>
      <c r="D18" s="191" t="s">
        <v>130</v>
      </c>
      <c r="E18" s="767"/>
    </row>
    <row r="19" spans="2:5" ht="85.5" customHeight="1" thickBot="1">
      <c r="B19" s="767"/>
      <c r="C19" s="770"/>
      <c r="D19" s="191" t="s">
        <v>131</v>
      </c>
      <c r="E19" s="770"/>
    </row>
    <row r="20" spans="2:5" ht="43.5" customHeight="1" thickBot="1">
      <c r="B20" s="541" t="s">
        <v>132</v>
      </c>
      <c r="C20" s="157" t="s">
        <v>133</v>
      </c>
      <c r="D20" s="156" t="s">
        <v>134</v>
      </c>
      <c r="E20" s="158"/>
    </row>
    <row r="21" spans="2:5" ht="95.25" customHeight="1" thickBot="1">
      <c r="B21" s="156" t="s">
        <v>135</v>
      </c>
      <c r="C21" s="157" t="s">
        <v>136</v>
      </c>
      <c r="D21" s="156" t="s">
        <v>135</v>
      </c>
      <c r="E21" s="158"/>
    </row>
    <row r="22" spans="2:5">
      <c r="B22" s="769" t="s">
        <v>137</v>
      </c>
      <c r="C22" s="769" t="s">
        <v>138</v>
      </c>
      <c r="D22" s="774" t="s">
        <v>139</v>
      </c>
      <c r="E22" s="769" t="s">
        <v>140</v>
      </c>
    </row>
    <row r="23" spans="2:5" ht="15.75" thickBot="1">
      <c r="B23" s="770"/>
      <c r="C23" s="770"/>
      <c r="D23" s="775"/>
      <c r="E23" s="770"/>
    </row>
    <row r="24" spans="2:5" ht="15.75" thickBot="1">
      <c r="B24" s="766" t="s">
        <v>47</v>
      </c>
      <c r="C24" s="776" t="s">
        <v>141</v>
      </c>
      <c r="D24" s="191" t="s">
        <v>142</v>
      </c>
      <c r="E24" s="155" t="s">
        <v>143</v>
      </c>
    </row>
    <row r="25" spans="2:5" ht="30.75" thickBot="1">
      <c r="B25" s="770"/>
      <c r="C25" s="777"/>
      <c r="D25" s="191" t="s">
        <v>144</v>
      </c>
      <c r="E25" s="153" t="s">
        <v>145</v>
      </c>
    </row>
    <row r="26" spans="2:5" ht="30.75" thickBot="1">
      <c r="B26" s="766" t="s">
        <v>146</v>
      </c>
      <c r="C26" s="766" t="s">
        <v>147</v>
      </c>
      <c r="D26" s="191" t="s">
        <v>148</v>
      </c>
      <c r="E26" s="153" t="s">
        <v>149</v>
      </c>
    </row>
    <row r="27" spans="2:5" ht="30.75" thickBot="1">
      <c r="B27" s="770"/>
      <c r="C27" s="770"/>
      <c r="D27" s="191" t="s">
        <v>150</v>
      </c>
      <c r="E27" s="153" t="s">
        <v>151</v>
      </c>
    </row>
    <row r="28" spans="2:5" ht="59.25" customHeight="1" thickBot="1">
      <c r="B28" s="191" t="s">
        <v>152</v>
      </c>
      <c r="C28" s="153" t="s">
        <v>153</v>
      </c>
      <c r="D28" s="191" t="s">
        <v>154</v>
      </c>
      <c r="E28" s="155"/>
    </row>
    <row r="29" spans="2:5" ht="15.75" thickBot="1">
      <c r="B29" s="769" t="s">
        <v>155</v>
      </c>
      <c r="C29" s="769" t="s">
        <v>156</v>
      </c>
      <c r="D29" s="191" t="s">
        <v>157</v>
      </c>
      <c r="E29" s="769" t="s">
        <v>158</v>
      </c>
    </row>
    <row r="30" spans="2:5" ht="84.75" customHeight="1" thickBot="1">
      <c r="B30" s="770"/>
      <c r="C30" s="770"/>
      <c r="D30" s="191" t="s">
        <v>159</v>
      </c>
      <c r="E30" s="770"/>
    </row>
    <row r="31" spans="2:5" ht="83.25" customHeight="1" thickBot="1">
      <c r="B31" s="156" t="s">
        <v>160</v>
      </c>
      <c r="C31" s="157" t="s">
        <v>161</v>
      </c>
      <c r="D31" s="156" t="s">
        <v>160</v>
      </c>
      <c r="E31" s="158"/>
    </row>
    <row r="32" spans="2:5" ht="45.75" thickBot="1">
      <c r="B32" s="191" t="s">
        <v>162</v>
      </c>
      <c r="C32" s="153" t="s">
        <v>163</v>
      </c>
      <c r="D32" s="156" t="s">
        <v>162</v>
      </c>
      <c r="E32" s="158"/>
    </row>
  </sheetData>
  <mergeCells count="21">
    <mergeCell ref="B22:B23"/>
    <mergeCell ref="C22:C23"/>
    <mergeCell ref="D22:D23"/>
    <mergeCell ref="E22:E23"/>
    <mergeCell ref="B24:B25"/>
    <mergeCell ref="C24:C25"/>
    <mergeCell ref="B26:B27"/>
    <mergeCell ref="C26:C27"/>
    <mergeCell ref="B29:B30"/>
    <mergeCell ref="C29:C30"/>
    <mergeCell ref="E29:E30"/>
    <mergeCell ref="B2:B3"/>
    <mergeCell ref="C2:E3"/>
    <mergeCell ref="B13:B16"/>
    <mergeCell ref="C13:C16"/>
    <mergeCell ref="B17:B19"/>
    <mergeCell ref="C17:C19"/>
    <mergeCell ref="E17:E19"/>
    <mergeCell ref="B11:B12"/>
    <mergeCell ref="C11:C12"/>
    <mergeCell ref="C4:E4"/>
  </mergeCells>
  <pageMargins left="0.25" right="0.25" top="0.5" bottom="0.5" header="0.3" footer="0.3"/>
  <pageSetup scale="6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41A77-E2ED-4E0A-8D2B-24FD9278AA6A}">
  <sheetPr codeName="Sheet2">
    <tabColor theme="4"/>
    <pageSetUpPr fitToPage="1"/>
  </sheetPr>
  <dimension ref="B2:W26"/>
  <sheetViews>
    <sheetView workbookViewId="0">
      <selection activeCell="G25" sqref="G25"/>
    </sheetView>
  </sheetViews>
  <sheetFormatPr defaultColWidth="9" defaultRowHeight="15"/>
  <cols>
    <col min="1" max="1" width="2.875" style="40" customWidth="1"/>
    <col min="2" max="2" width="12.25" style="40" bestFit="1" customWidth="1"/>
    <col min="3" max="3" width="64.125" style="40" customWidth="1"/>
    <col min="4" max="4" width="17.875" style="40" bestFit="1" customWidth="1"/>
    <col min="5" max="5" width="17.75" style="40" bestFit="1" customWidth="1"/>
    <col min="6" max="6" width="16" style="40" customWidth="1"/>
    <col min="7" max="7" width="17.75" style="40" bestFit="1" customWidth="1"/>
    <col min="8" max="8" width="16.875" style="40" customWidth="1"/>
    <col min="9" max="9" width="15.375" style="40" bestFit="1" customWidth="1"/>
    <col min="10" max="10" width="17" style="40" customWidth="1"/>
    <col min="11" max="11" width="15.75" style="40" customWidth="1"/>
    <col min="12" max="12" width="13.125" style="40" customWidth="1"/>
    <col min="13" max="13" width="14.375" style="40" customWidth="1"/>
    <col min="14" max="14" width="13.75" style="40" customWidth="1"/>
    <col min="15" max="15" width="16.125" style="40" customWidth="1"/>
    <col min="16" max="16" width="13.25" style="40" customWidth="1"/>
    <col min="17" max="17" width="11" style="40" bestFit="1" customWidth="1"/>
    <col min="18" max="18" width="14.25" style="40" customWidth="1"/>
    <col min="19" max="20" width="11" style="40" bestFit="1" customWidth="1"/>
    <col min="21" max="21" width="11.875" style="40" bestFit="1" customWidth="1"/>
    <col min="22" max="22" width="11" style="40" bestFit="1" customWidth="1"/>
    <col min="23" max="23" width="10.75" style="40" customWidth="1"/>
    <col min="24" max="16384" width="9" style="40"/>
  </cols>
  <sheetData>
    <row r="2" spans="2:11" ht="15.6" customHeight="1">
      <c r="B2" s="782" t="s">
        <v>58</v>
      </c>
      <c r="C2" s="784" t="s">
        <v>64</v>
      </c>
      <c r="D2" s="784"/>
      <c r="E2" s="784"/>
      <c r="F2" s="784"/>
      <c r="G2" s="785"/>
      <c r="H2" s="515"/>
      <c r="I2" s="515"/>
      <c r="J2" s="515"/>
      <c r="K2" s="515"/>
    </row>
    <row r="3" spans="2:11">
      <c r="B3" s="783"/>
      <c r="C3" s="786"/>
      <c r="D3" s="786"/>
      <c r="E3" s="786"/>
      <c r="F3" s="786"/>
      <c r="G3" s="787"/>
      <c r="H3" s="515"/>
      <c r="I3" s="515"/>
      <c r="J3" s="515"/>
      <c r="K3" s="515"/>
    </row>
    <row r="4" spans="2:11" ht="15.75" thickBot="1">
      <c r="B4" s="273" t="s">
        <v>102</v>
      </c>
      <c r="C4" s="788" t="s">
        <v>164</v>
      </c>
      <c r="D4" s="788"/>
      <c r="E4" s="788"/>
      <c r="F4" s="788"/>
      <c r="G4" s="789"/>
      <c r="H4" s="515"/>
      <c r="I4" s="515"/>
      <c r="J4" s="515"/>
      <c r="K4" s="515"/>
    </row>
    <row r="5" spans="2:11" ht="15.75" thickBot="1">
      <c r="B5" s="515"/>
      <c r="C5" s="515"/>
      <c r="D5" s="539"/>
      <c r="E5" s="539"/>
      <c r="F5" s="539"/>
      <c r="G5" s="515"/>
      <c r="H5" s="515"/>
      <c r="I5" s="515"/>
      <c r="J5" s="515"/>
      <c r="K5" s="515"/>
    </row>
    <row r="6" spans="2:11" ht="15.75">
      <c r="B6" s="676" t="s">
        <v>104</v>
      </c>
      <c r="C6" s="677" t="str">
        <f>'Read Me'!B10</f>
        <v>PG&amp;E</v>
      </c>
      <c r="D6" s="515"/>
      <c r="E6"/>
      <c r="F6" s="515"/>
      <c r="G6" s="515"/>
      <c r="H6" s="515"/>
      <c r="I6" s="515"/>
      <c r="J6" s="515"/>
      <c r="K6" s="515"/>
    </row>
    <row r="7" spans="2:11" ht="16.5" thickBot="1">
      <c r="B7" s="248" t="s">
        <v>105</v>
      </c>
      <c r="C7" s="257" t="str">
        <f>'Read Me'!B11</f>
        <v>2028-2035</v>
      </c>
      <c r="D7" s="515"/>
      <c r="E7"/>
      <c r="F7" s="515"/>
      <c r="G7" s="515"/>
      <c r="H7" s="542"/>
      <c r="I7" s="542"/>
      <c r="J7" s="542"/>
      <c r="K7" s="542"/>
    </row>
    <row r="8" spans="2:11" ht="16.5" thickBot="1">
      <c r="B8" s="407" t="s">
        <v>165</v>
      </c>
      <c r="C8" s="515"/>
      <c r="D8" s="515"/>
      <c r="E8" s="55"/>
      <c r="F8" s="515"/>
      <c r="G8" s="515"/>
      <c r="H8" s="515"/>
      <c r="I8" s="515"/>
      <c r="J8" s="515"/>
      <c r="K8" s="515"/>
    </row>
    <row r="9" spans="2:11">
      <c r="B9" s="515"/>
      <c r="C9" s="56" t="s">
        <v>166</v>
      </c>
      <c r="D9" s="678">
        <v>2028</v>
      </c>
      <c r="E9" s="679">
        <f>+D9+1</f>
        <v>2029</v>
      </c>
      <c r="F9" s="679">
        <f>+E9+1</f>
        <v>2030</v>
      </c>
      <c r="G9" s="679">
        <f t="shared" ref="G9:K9" si="0">+F9+1</f>
        <v>2031</v>
      </c>
      <c r="H9" s="679">
        <f t="shared" si="0"/>
        <v>2032</v>
      </c>
      <c r="I9" s="679">
        <f t="shared" si="0"/>
        <v>2033</v>
      </c>
      <c r="J9" s="679">
        <f t="shared" si="0"/>
        <v>2034</v>
      </c>
      <c r="K9" s="680">
        <f t="shared" si="0"/>
        <v>2035</v>
      </c>
    </row>
    <row r="10" spans="2:11" ht="15.6" customHeight="1">
      <c r="B10" s="515"/>
      <c r="C10" s="515" t="s">
        <v>167</v>
      </c>
      <c r="D10" s="543">
        <f>SUMIFS('3.1 Funding Category'!$D$10:$D$81, '3.1 Funding Category'!$C$10:$C$81, '3.1 Funding Category'!$C$10, '3.1 Funding Category'!$B$10:$B$81, '0 Validations'!D9)+SUMIFS('3.1 Funding Category'!$D$10:$D$81, '3.1 Funding Category'!$C$10:$C$81, '3.1 Funding Category'!$C$18, '3.1 Funding Category'!$B$10:$B$81, '0 Validations'!D9)+SUMIFS('3.1 Funding Category'!$D$10:$D$81, '3.1 Funding Category'!$C$10:$C$81, '3.1 Funding Category'!$C$26, '3.1 Funding Category'!$B$10:$B$81, '0 Validations'!D9)</f>
        <v>226563330.2844432</v>
      </c>
      <c r="E10" s="543">
        <f>SUMIFS('3.1 Funding Category'!$D$10:$D$81, '3.1 Funding Category'!$C$10:$C$81, '3.1 Funding Category'!$C$10, '3.1 Funding Category'!$B$10:$B$81, '0 Validations'!E9)+SUMIFS('3.1 Funding Category'!$D$10:$D$81, '3.1 Funding Category'!$C$10:$C$81, '3.1 Funding Category'!$C$18, '3.1 Funding Category'!$B$10:$B$81, '0 Validations'!E9)+SUMIFS('3.1 Funding Category'!$D$10:$D$81, '3.1 Funding Category'!$C$10:$C$81, '3.1 Funding Category'!$C$26, '3.1 Funding Category'!$B$10:$B$81, '0 Validations'!E9)</f>
        <v>227675180.36986467</v>
      </c>
      <c r="F10" s="543">
        <f>SUMIFS('3.1 Funding Category'!$D$10:$D$81, '3.1 Funding Category'!$C$10:$C$81, '3.1 Funding Category'!$C$10, '3.1 Funding Category'!$B$10:$B$81, '0 Validations'!F9)+SUMIFS('3.1 Funding Category'!$D$10:$D$81, '3.1 Funding Category'!$C$10:$C$81, '3.1 Funding Category'!$C$18, '3.1 Funding Category'!$B$10:$B$81, '0 Validations'!F9)+SUMIFS('3.1 Funding Category'!$D$10:$D$81, '3.1 Funding Category'!$C$10:$C$81, '3.1 Funding Category'!$C$26, '3.1 Funding Category'!$B$10:$B$81, '0 Validations'!F9)</f>
        <v>227254379.19826937</v>
      </c>
      <c r="G10" s="543">
        <f>SUMIFS('3.1 Funding Category'!$D$10:$D$81, '3.1 Funding Category'!$C$10:$C$81, '3.1 Funding Category'!$C$10, '3.1 Funding Category'!$B$10:$B$81, '0 Validations'!G9)+SUMIFS('3.1 Funding Category'!$D$10:$D$81, '3.1 Funding Category'!$C$10:$C$81, '3.1 Funding Category'!$C$18, '3.1 Funding Category'!$B$10:$B$81, '0 Validations'!G9)+SUMIFS('3.1 Funding Category'!$D$10:$D$81, '3.1 Funding Category'!$C$10:$C$81, '3.1 Funding Category'!$C$26, '3.1 Funding Category'!$B$10:$B$81, '0 Validations'!G9)</f>
        <v>228230319.05544075</v>
      </c>
      <c r="H10" s="543">
        <f>SUMIFS('3.1 Funding Category'!$D$10:$D$81, '3.1 Funding Category'!$C$10:$C$81, '3.1 Funding Category'!$C$10, '3.1 Funding Category'!$B$10:$B$81, '0 Validations'!H9)+SUMIFS('3.1 Funding Category'!$D$10:$D$81, '3.1 Funding Category'!$C$10:$C$81, '3.1 Funding Category'!$C$18, '3.1 Funding Category'!$B$10:$B$81, '0 Validations'!H9)+SUMIFS('3.1 Funding Category'!$D$10:$D$81, '3.1 Funding Category'!$C$10:$C$81, '3.1 Funding Category'!$C$26, '3.1 Funding Category'!$B$10:$B$81, '0 Validations'!H9)</f>
        <v>223665712.6743319</v>
      </c>
      <c r="I10" s="543">
        <f>SUMIFS('3.1 Funding Category'!$D$10:$D$81, '3.1 Funding Category'!$C$10:$C$81, '3.1 Funding Category'!$C$10, '3.1 Funding Category'!$B$10:$B$81, '0 Validations'!I9)+SUMIFS('3.1 Funding Category'!$D$10:$D$81, '3.1 Funding Category'!$C$10:$C$81, '3.1 Funding Category'!$C$18, '3.1 Funding Category'!$B$10:$B$81, '0 Validations'!I9)+SUMIFS('3.1 Funding Category'!$D$10:$D$81, '3.1 Funding Category'!$C$10:$C$81, '3.1 Funding Category'!$C$26, '3.1 Funding Category'!$B$10:$B$81, '0 Validations'!I9)</f>
        <v>219192398.42084524</v>
      </c>
      <c r="J10" s="543">
        <f>SUMIFS('3.1 Funding Category'!$D$10:$D$81, '3.1 Funding Category'!$C$10:$C$81, '3.1 Funding Category'!$C$10, '3.1 Funding Category'!$B$10:$B$81, '0 Validations'!J9)+SUMIFS('3.1 Funding Category'!$D$10:$D$81, '3.1 Funding Category'!$C$10:$C$81, '3.1 Funding Category'!$C$18, '3.1 Funding Category'!$B$10:$B$81, '0 Validations'!J9)+SUMIFS('3.1 Funding Category'!$D$10:$D$81, '3.1 Funding Category'!$C$10:$C$81, '3.1 Funding Category'!$C$26, '3.1 Funding Category'!$B$10:$B$81, '0 Validations'!J9)</f>
        <v>214808550.45242828</v>
      </c>
      <c r="K10" s="543">
        <f>SUMIFS('3.1 Funding Category'!$D$10:$D$81, '3.1 Funding Category'!$C$10:$C$81, '3.1 Funding Category'!$C$10, '3.1 Funding Category'!$B$10:$B$81, '0 Validations'!K9)+SUMIFS('3.1 Funding Category'!$D$10:$D$81, '3.1 Funding Category'!$C$10:$C$81, '3.1 Funding Category'!$C$18, '3.1 Funding Category'!$B$10:$B$81, '0 Validations'!K9)+SUMIFS('3.1 Funding Category'!$D$10:$D$81, '3.1 Funding Category'!$C$10:$C$81, '3.1 Funding Category'!$C$26, '3.1 Funding Category'!$B$10:$B$81, '0 Validations'!K9)</f>
        <v>210512379.44337982</v>
      </c>
    </row>
    <row r="11" spans="2:11" ht="15.6" customHeight="1">
      <c r="B11" s="515"/>
      <c r="C11" s="515" t="s">
        <v>168</v>
      </c>
      <c r="D11" s="543">
        <f>SUMIFS('4.1 Program Budget 2028-2031'!$N$16:$N$420, '4.1 Program Budget 2028-2031'!$M$16:$M$420,D9)</f>
        <v>226563330.28444317</v>
      </c>
      <c r="E11" s="543">
        <f>SUMIFS('4.1 Program Budget 2028-2031'!$N$16:$N$420, '4.1 Program Budget 2028-2031'!$M$16:$M$420,E9)</f>
        <v>227675180.36986467</v>
      </c>
      <c r="F11" s="544">
        <f>SUMIFS('4.1 Program Budget 2028-2031'!$N$16:$N$420, '4.1 Program Budget 2028-2031'!$M$16:$M$420,F9)</f>
        <v>227254379.19826937</v>
      </c>
      <c r="G11" s="544">
        <f>SUMIFS('4.1 Program Budget 2028-2031'!$N$16:$N$420, '4.1 Program Budget 2028-2031'!$M$16:$M$420,G9)</f>
        <v>228230319.05544075</v>
      </c>
      <c r="H11" s="544">
        <f>SUMIFS('4.2 Sector Seg Budget 2032-2035'!$F$13:$F$112, '4.2 Sector Seg Budget 2032-2035'!$E$13:$E$112, H9)</f>
        <v>223665712.6743319</v>
      </c>
      <c r="I11" s="544">
        <f>SUMIFS('4.2 Sector Seg Budget 2032-2035'!$F$13:$F$112, '4.2 Sector Seg Budget 2032-2035'!$E$13:$E$112, I9)</f>
        <v>219192398.42084524</v>
      </c>
      <c r="J11" s="544">
        <f>SUMIFS('4.2 Sector Seg Budget 2032-2035'!$F$13:$F$112, '4.2 Sector Seg Budget 2032-2035'!$E$13:$E$112, J9)</f>
        <v>214808550.45242828</v>
      </c>
      <c r="K11" s="545">
        <f>SUMIFS('4.2 Sector Seg Budget 2032-2035'!$F$13:$F$112, '4.2 Sector Seg Budget 2032-2035'!$E$13:$E$112, K9)</f>
        <v>210512379.44337982</v>
      </c>
    </row>
    <row r="12" spans="2:11">
      <c r="B12" s="515"/>
      <c r="C12" s="515" t="s">
        <v>169</v>
      </c>
      <c r="D12" s="543">
        <f>SUMIFS('7 PA PY Budget'!$J$9:$J$60, '7 PA PY Budget'!$D$9:$D$60, '0 Validations'!$C$6, '7 PA PY Budget'!$C$9:$C$60, '0 Validations'!D9)</f>
        <v>226563330.2844432</v>
      </c>
      <c r="E12" s="544">
        <f>SUMIFS('7 PA PY Budget'!$J$9:$J$60, '7 PA PY Budget'!$D$9:$D$60, '0 Validations'!$C$6, '7 PA PY Budget'!$C$9:$C$60, '0 Validations'!E9)</f>
        <v>227675180.36986467</v>
      </c>
      <c r="F12" s="544">
        <f>SUMIFS('7 PA PY Budget'!$J$9:$J$60, '7 PA PY Budget'!$D$9:$D$60, '0 Validations'!$C$6, '7 PA PY Budget'!$C$9:$C$60, '0 Validations'!F9)</f>
        <v>227254379.19826937</v>
      </c>
      <c r="G12" s="544">
        <f>SUMIFS('7 PA PY Budget'!$J$9:$J$60, '7 PA PY Budget'!$D$9:$D$60, '0 Validations'!$C$6, '7 PA PY Budget'!$C$9:$C$60, '0 Validations'!G9)</f>
        <v>228230319.05544075</v>
      </c>
      <c r="H12" s="546">
        <f>SUMIFS('7 PA PY Budget'!$J$9:$J$60, '7 PA PY Budget'!$D$9:$D$60, '0 Validations'!$C$6, '7 PA PY Budget'!$C$9:$C$60, '0 Validations'!H9)</f>
        <v>0</v>
      </c>
      <c r="I12" s="546">
        <f>SUMIFS('7 PA PY Budget'!$J$9:$J$60, '7 PA PY Budget'!$D$9:$D$60, '0 Validations'!$C$6, '7 PA PY Budget'!$C$9:$C$60, '0 Validations'!I9)</f>
        <v>0</v>
      </c>
      <c r="J12" s="546">
        <f>SUMIFS('7 PA PY Budget'!$J$9:$J$60, '7 PA PY Budget'!$D$9:$D$60, '0 Validations'!$C$6, '7 PA PY Budget'!$C$9:$C$60, '0 Validations'!J9)</f>
        <v>0</v>
      </c>
      <c r="K12" s="547">
        <f>SUMIFS('7 PA PY Budget'!$J$9:$J$60, '7 PA PY Budget'!$D$9:$D$60, '0 Validations'!$C$6, '7 PA PY Budget'!$C$9:$C$60, '0 Validations'!K9)</f>
        <v>0</v>
      </c>
    </row>
    <row r="13" spans="2:11">
      <c r="B13" s="515"/>
      <c r="C13" s="515" t="s">
        <v>170</v>
      </c>
      <c r="D13" s="543">
        <f>SUMIFS('8 Cap &amp; Target'!$G$32:$G$111, '8 Cap &amp; Target'!$D$32:$D$111, '8 Cap &amp; Target'!$D$51, '8 Cap &amp; Target'!$B$32:$B$111, D9)</f>
        <v>226563330.28348759</v>
      </c>
      <c r="E13" s="543">
        <f>SUMIFS('8 Cap &amp; Target'!$G$32:$G$111, '8 Cap &amp; Target'!$D$32:$D$111, '8 Cap &amp; Target'!$D$51, '8 Cap &amp; Target'!$B$32:$B$111, E9)</f>
        <v>227675180.37105361</v>
      </c>
      <c r="F13" s="543">
        <f>SUMIFS('8 Cap &amp; Target'!$G$32:$G$111, '8 Cap &amp; Target'!$D$32:$D$111, '8 Cap &amp; Target'!$D$51, '8 Cap &amp; Target'!$B$32:$B$111, F9)</f>
        <v>227254379.1972239</v>
      </c>
      <c r="G13" s="543">
        <f>SUMIFS('8 Cap &amp; Target'!$G$32:$G$111, '8 Cap &amp; Target'!$D$32:$D$111, '8 Cap &amp; Target'!$D$51, '8 Cap &amp; Target'!$B$32:$B$111, G9)</f>
        <v>228230319.05585271</v>
      </c>
      <c r="H13" s="548"/>
      <c r="I13" s="548"/>
      <c r="J13" s="548"/>
      <c r="K13" s="549"/>
    </row>
    <row r="14" spans="2:11" ht="15.75" thickBot="1">
      <c r="B14" s="515"/>
      <c r="C14" s="515" t="s">
        <v>171</v>
      </c>
      <c r="D14" s="550">
        <f>'9 Portfolio FTE and Budget'!E55</f>
        <v>226563330.28384131</v>
      </c>
      <c r="E14" s="551">
        <f>'9 Portfolio FTE and Budget'!F55</f>
        <v>227675180.37088919</v>
      </c>
      <c r="F14" s="551">
        <f>'9 Portfolio FTE and Budget'!G55</f>
        <v>227254379.19710827</v>
      </c>
      <c r="G14" s="551">
        <f>'9 Portfolio FTE and Budget'!H55</f>
        <v>228230319.05505493</v>
      </c>
      <c r="H14" s="552"/>
      <c r="I14" s="552"/>
      <c r="J14" s="552"/>
      <c r="K14" s="553"/>
    </row>
    <row r="15" spans="2:11">
      <c r="B15" s="515"/>
      <c r="C15" s="57" t="s">
        <v>172</v>
      </c>
      <c r="D15" s="58">
        <f>IF(AND(ROUND(D10,2)=ROUND(D11,2),ROUND(D12,2)=ROUND(D13,2),ROUND(D14,2)=ROUND(D13,2),ROUND(D12,2)=ROUND(D11,2),ROUND(D10,2)=ROUND(D14,2),ROUND(D11,2)=ROUND(D13,2))=TRUE,0,"ERROR")</f>
        <v>0</v>
      </c>
      <c r="E15" s="58">
        <f t="shared" ref="E15:G15" si="1">IF(AND(ROUND(E10,2)=ROUND(E11,2),ROUND(E12,2)=ROUND(E13,2),ROUND(E14,2)=ROUND(E13,2),ROUND(E12,2)=ROUND(E11,2),ROUND(E10,2)=ROUND(E14,2),ROUND(E11,2)=ROUND(E13,2))=TRUE,0,"ERROR")</f>
        <v>0</v>
      </c>
      <c r="F15" s="58">
        <f t="shared" si="1"/>
        <v>0</v>
      </c>
      <c r="G15" s="58">
        <f t="shared" si="1"/>
        <v>0</v>
      </c>
      <c r="H15" s="58">
        <f>IF(AND(H10=H11)=TRUE,0,"ERROR")</f>
        <v>0</v>
      </c>
      <c r="I15" s="58">
        <f>IF(AND(I10=I11)=TRUE,0,"ERROR")</f>
        <v>0</v>
      </c>
      <c r="J15" s="58">
        <f>IF(AND(J10=J11)=TRUE,0,"ERROR")</f>
        <v>0</v>
      </c>
      <c r="K15" s="58">
        <f>IF(AND(K10=K11)=TRUE,0,"ERROR")</f>
        <v>0</v>
      </c>
    </row>
    <row r="17" spans="3:23">
      <c r="C17" s="56" t="s">
        <v>173</v>
      </c>
      <c r="D17" s="678" t="str">
        <f>LEFT($C$7,4)</f>
        <v>2028</v>
      </c>
      <c r="E17" s="679">
        <f>+D17+1</f>
        <v>2029</v>
      </c>
      <c r="F17" s="679">
        <f>+E17+1</f>
        <v>2030</v>
      </c>
      <c r="G17" s="679">
        <f t="shared" ref="G17:K17" si="2">+F17+1</f>
        <v>2031</v>
      </c>
      <c r="H17" s="679">
        <f t="shared" si="2"/>
        <v>2032</v>
      </c>
      <c r="I17" s="679">
        <f t="shared" si="2"/>
        <v>2033</v>
      </c>
      <c r="J17" s="679">
        <f t="shared" si="2"/>
        <v>2034</v>
      </c>
      <c r="K17" s="680">
        <f t="shared" si="2"/>
        <v>2035</v>
      </c>
      <c r="L17" s="515"/>
      <c r="M17" s="515"/>
      <c r="N17" s="515"/>
      <c r="O17" s="515"/>
      <c r="P17" s="515"/>
      <c r="Q17" s="515"/>
      <c r="R17" s="515"/>
      <c r="S17" s="515"/>
      <c r="T17" s="515"/>
      <c r="U17" s="515"/>
      <c r="V17" s="515"/>
      <c r="W17" s="515"/>
    </row>
    <row r="18" spans="3:23" ht="15.75" thickBot="1">
      <c r="C18" s="515" t="s">
        <v>174</v>
      </c>
      <c r="D18" s="554">
        <f>'3.1 Funding Category'!$D74</f>
        <v>346591166.60935968</v>
      </c>
      <c r="E18" s="555">
        <f>'3.1 Funding Category'!$D75</f>
        <v>360866262.06486464</v>
      </c>
      <c r="F18" s="555">
        <f>'3.1 Funding Category'!$D76</f>
        <v>371032769.58826935</v>
      </c>
      <c r="G18" s="555">
        <f>'3.1 Funding Category'!$D77</f>
        <v>382857800.65044075</v>
      </c>
      <c r="H18" s="555">
        <f>'3.1 Funding Category'!$D78</f>
        <v>389431782.29766524</v>
      </c>
      <c r="I18" s="555">
        <f>'3.1 Funding Category'!$D79</f>
        <v>389596456.92751193</v>
      </c>
      <c r="J18" s="555">
        <f>'3.1 Funding Category'!$D80</f>
        <v>389570624.42242825</v>
      </c>
      <c r="K18" s="556">
        <f>'3.1 Funding Category'!$D81</f>
        <v>389921578.05171317</v>
      </c>
      <c r="L18" s="515"/>
      <c r="M18" s="515"/>
      <c r="N18" s="515"/>
      <c r="O18" s="515"/>
      <c r="P18" s="515"/>
      <c r="Q18" s="515"/>
      <c r="R18" s="515"/>
      <c r="S18" s="515"/>
      <c r="T18" s="515"/>
      <c r="U18" s="515"/>
      <c r="V18" s="515"/>
      <c r="W18" s="515"/>
    </row>
    <row r="19" spans="3:23" ht="15.75" thickBot="1">
      <c r="C19" s="515"/>
      <c r="D19" s="542"/>
      <c r="E19" s="542"/>
      <c r="F19" s="515"/>
      <c r="G19" s="515"/>
      <c r="H19" s="515"/>
      <c r="I19" s="515"/>
      <c r="J19" s="515"/>
      <c r="K19" s="515"/>
      <c r="L19" s="515"/>
      <c r="M19" s="515"/>
      <c r="N19" s="515"/>
      <c r="O19" s="515"/>
      <c r="P19" s="515"/>
      <c r="Q19" s="515"/>
      <c r="R19" s="515"/>
      <c r="S19" s="515"/>
      <c r="T19" s="515"/>
      <c r="U19" s="515"/>
      <c r="V19" s="515"/>
      <c r="W19" s="515"/>
    </row>
    <row r="20" spans="3:23">
      <c r="C20" s="515"/>
      <c r="D20" s="778">
        <v>2028</v>
      </c>
      <c r="E20" s="779"/>
      <c r="F20" s="779"/>
      <c r="G20" s="779"/>
      <c r="H20" s="780"/>
      <c r="I20" s="781">
        <f>+D20+1</f>
        <v>2029</v>
      </c>
      <c r="J20" s="779"/>
      <c r="K20" s="779"/>
      <c r="L20" s="779"/>
      <c r="M20" s="780"/>
      <c r="N20" s="781">
        <f>+I20+1</f>
        <v>2030</v>
      </c>
      <c r="O20" s="779"/>
      <c r="P20" s="779"/>
      <c r="Q20" s="779"/>
      <c r="R20" s="780"/>
      <c r="S20" s="781">
        <f>+N20+1</f>
        <v>2031</v>
      </c>
      <c r="T20" s="779"/>
      <c r="U20" s="779"/>
      <c r="V20" s="779"/>
      <c r="W20" s="780"/>
    </row>
    <row r="21" spans="3:23">
      <c r="C21" s="56" t="s">
        <v>175</v>
      </c>
      <c r="D21" s="230" t="s">
        <v>176</v>
      </c>
      <c r="E21" s="274" t="s">
        <v>177</v>
      </c>
      <c r="F21" s="275" t="s">
        <v>178</v>
      </c>
      <c r="G21" s="275" t="s">
        <v>179</v>
      </c>
      <c r="H21" s="275" t="s">
        <v>47</v>
      </c>
      <c r="I21" s="274" t="s">
        <v>176</v>
      </c>
      <c r="J21" s="274" t="s">
        <v>177</v>
      </c>
      <c r="K21" s="275" t="s">
        <v>178</v>
      </c>
      <c r="L21" s="275" t="s">
        <v>179</v>
      </c>
      <c r="M21" s="275" t="s">
        <v>47</v>
      </c>
      <c r="N21" s="274" t="s">
        <v>176</v>
      </c>
      <c r="O21" s="274" t="s">
        <v>177</v>
      </c>
      <c r="P21" s="275" t="s">
        <v>178</v>
      </c>
      <c r="Q21" s="275" t="s">
        <v>179</v>
      </c>
      <c r="R21" s="275" t="s">
        <v>47</v>
      </c>
      <c r="S21" s="274" t="s">
        <v>176</v>
      </c>
      <c r="T21" s="274" t="s">
        <v>177</v>
      </c>
      <c r="U21" s="275" t="s">
        <v>178</v>
      </c>
      <c r="V21" s="275" t="s">
        <v>179</v>
      </c>
      <c r="W21" s="275" t="s">
        <v>47</v>
      </c>
    </row>
    <row r="22" spans="3:23">
      <c r="C22" s="515" t="s">
        <v>180</v>
      </c>
      <c r="D22" s="557">
        <f>SUMIFS('4.1 Program Budget 2028-2031'!O$16:O$420, '4.1 Program Budget 2028-2031'!$M$16:$M$420, $D$20)</f>
        <v>23761108.017450888</v>
      </c>
      <c r="E22" s="558">
        <f>SUMIFS('4.1 Program Budget 2028-2031'!P$16:P$420, '4.1 Program Budget 2028-2031'!$M$16:$M$420, $D$20)</f>
        <v>14283918.119739395</v>
      </c>
      <c r="F22" s="558">
        <f>SUMIFS('4.1 Program Budget 2028-2031'!Q$16:Q$420, '4.1 Program Budget 2028-2031'!$M$16:$M$420, $D$20)</f>
        <v>138567195.68182611</v>
      </c>
      <c r="G22" s="558">
        <f>SUMIFS('4.1 Program Budget 2028-2031'!U$16:U$420, '4.1 Program Budget 2028-2031'!$M$16:$M$420, $D$20)</f>
        <v>40900011.254426613</v>
      </c>
      <c r="H22" s="558">
        <f>SUMIFS('4.1 Program Budget 2028-2031'!R$16:R$420, '4.1 Program Budget 2028-2031'!$M$16:$M$420, $D$20)</f>
        <v>9051097.2109999992</v>
      </c>
      <c r="I22" s="558">
        <f>SUMIFS('4.1 Program Budget 2028-2031'!O$16:O$420, '4.1 Program Budget 2028-2031'!$M$16:$M$420, $I$20)</f>
        <v>24247498.678803988</v>
      </c>
      <c r="J22" s="558">
        <f>SUMIFS('4.1 Program Budget 2028-2031'!P$16:P$420, '4.1 Program Budget 2028-2031'!$M$16:$M$420, $I$20)</f>
        <v>14313469.280938419</v>
      </c>
      <c r="K22" s="558">
        <f>SUMIFS('4.1 Program Budget 2028-2031'!Q$16:Q$420, '4.1 Program Budget 2028-2031'!$M$16:$M$420, $I$20)</f>
        <v>139773771.52370653</v>
      </c>
      <c r="L22" s="558">
        <f>SUMIFS('4.1 Program Budget 2028-2031'!U$16:U$420, '4.1 Program Budget 2028-2031'!$M$16:$M$420, $I$20)</f>
        <v>40244869.671415858</v>
      </c>
      <c r="M22" s="558">
        <f>SUMIFS('4.1 Program Budget 2028-2031'!$R$16:$R$420, '4.1 Program Budget 2028-2031'!$M$16:$M$420, $I$20)</f>
        <v>9095571.2149999999</v>
      </c>
      <c r="N22" s="558">
        <f>SUMIFS('4.1 Program Budget 2028-2031'!O$16:O$420, '4.1 Program Budget 2028-2031'!$M$16:$M$420, $N$20)</f>
        <v>24404471.411916919</v>
      </c>
      <c r="O22" s="558">
        <f>SUMIFS('4.1 Program Budget 2028-2031'!P$16:P$420, '4.1 Program Budget 2028-2031'!$M$16:$M$420, $N$20)</f>
        <v>14222801.368696002</v>
      </c>
      <c r="P22" s="558">
        <f>SUMIFS('4.1 Program Budget 2028-2031'!Q$16:Q$420, '4.1 Program Budget 2028-2031'!$M$16:$M$420, $N$20)</f>
        <v>139121607.28113416</v>
      </c>
      <c r="Q22" s="558">
        <f>SUMIFS('4.1 Program Budget 2028-2031'!U$16:U$420, '4.1 Program Budget 2028-2031'!$M$16:$M$420, $N$20)</f>
        <v>40426759.96852228</v>
      </c>
      <c r="R22" s="558">
        <f>SUMIFS('4.1 Program Budget 2028-2031'!$R$16:$R$420, '4.1 Program Budget 2028-2031'!$M$16:$M$420, $N$20)</f>
        <v>9078739.1679999996</v>
      </c>
      <c r="S22" s="558">
        <f>SUMIFS('4.1 Program Budget 2028-2031'!O$16:O$420, '4.1 Program Budget 2028-2031'!$M$16:$M$420, $S$20)</f>
        <v>24312673.725899164</v>
      </c>
      <c r="T22" s="558">
        <f>SUMIFS('4.1 Program Budget 2028-2031'!P$16:P$420, '4.1 Program Budget 2028-2031'!$M$16:$M$420, $S$20)</f>
        <v>14019825.547104651</v>
      </c>
      <c r="U22" s="558">
        <f>SUMIFS('4.1 Program Budget 2028-2031'!Q$16:Q$420, '4.1 Program Budget 2028-2031'!$M$16:$M$420, $S$20)</f>
        <v>138408863.00971475</v>
      </c>
      <c r="V22" s="558">
        <f>SUMIFS('4.1 Program Budget 2028-2031'!U$16:U$420, '4.1 Program Budget 2028-2031'!$M$16:$M$420, $S$20)</f>
        <v>42371180.009722114</v>
      </c>
      <c r="W22" s="558">
        <f>SUMIFS('4.1 Program Budget 2028-2031'!$R$16:$R$420, '4.1 Program Budget 2028-2031'!$M$16:$M$420, $S$20)</f>
        <v>9117776.7630000003</v>
      </c>
    </row>
    <row r="23" spans="3:23" ht="15.75" thickBot="1">
      <c r="C23" s="515" t="s">
        <v>181</v>
      </c>
      <c r="D23" s="554">
        <f>SUMIFS('8 Cap &amp; Target'!$G$12:$G$111,'8 Cap &amp; Target'!$D$12:$D$111,'8 Cap &amp; Target'!$D$13,'8 Cap &amp; Target'!$B$12:$B$111,D20)+
SUMIFS('8 Cap &amp; Target'!$G$12:$G$111,'8 Cap &amp; Target'!$D$12:$D$111,'8 Cap &amp; Target'!$D$14,'8 Cap &amp; Target'!$B$12:$B$111,D20)+
SUMIFS('8 Cap &amp; Target'!$G$12:$G$111,'8 Cap &amp; Target'!$D$12:$D$111,'8 Cap &amp; Target'!$D$15,'8 Cap &amp; Target'!$B$12:$B$111,D20)+
SUMIFS('8 Cap &amp; Target'!$G$12:$G$111,'8 Cap &amp; Target'!$D$12:$D$111,'8 Cap &amp; Target'!$D$28,'8 Cap &amp; Target'!$B$12:$B$111, D20)</f>
        <v>23761108.017134625</v>
      </c>
      <c r="E23" s="555">
        <f>SUMIFS('8 Cap &amp; Target'!$G$12:$G$111,'8 Cap &amp; Target'!$D$12:$D$111, '8 Cap &amp; Target'!$D$16,'8 Cap &amp; Target'!$B$12:$B$111, D20)</f>
        <v>14283918.119415801</v>
      </c>
      <c r="F23" s="555">
        <f>SUMIFS('8 Cap &amp; Target'!$G$12:$G$111,'8 Cap &amp; Target'!$D$12:$D$111, '8 Cap &amp; Target'!$D$19,'8 Cap &amp; Target'!$B$12:$B$111, D20)+
SUMIFS('8 Cap &amp; Target'!$G$12:$G$111,'8 Cap &amp; Target'!$D$12:$D$111, '8 Cap &amp; Target'!$D$20,'8 Cap &amp; Target'!$B$12:$B$111, D20)</f>
        <v>138567195.68151051</v>
      </c>
      <c r="G23" s="555">
        <f>SUMIFS('8 Cap &amp; Target'!$G$12:$G$111,'8 Cap &amp; Target'!$D$12:$D$111, '8 Cap &amp; Target'!$D$18,'8 Cap &amp; Target'!$B$12:$B$111, D20)</f>
        <v>40900011.254426636</v>
      </c>
      <c r="H23" s="555">
        <f>SUMIFS('8 Cap &amp; Target'!$G$12:$G$111,'8 Cap &amp; Target'!$D$12:$D$111, '8 Cap &amp; Target'!$D$21,'8 Cap &amp; Target'!$B$12:$B$111, D20)</f>
        <v>9051097.2109999992</v>
      </c>
      <c r="I23" s="554">
        <f>SUMIFS('8 Cap &amp; Target'!$G$12:$G$111,'8 Cap &amp; Target'!$D$12:$D$111,'8 Cap &amp; Target'!$D$13,'8 Cap &amp; Target'!$B$12:$B$111,I20)+
SUMIFS('8 Cap &amp; Target'!$G$12:$G$111,'8 Cap &amp; Target'!$D$12:$D$111,'8 Cap &amp; Target'!$D$14,'8 Cap &amp; Target'!$B$12:$B$111,I20)+
SUMIFS('8 Cap &amp; Target'!$G$12:$G$111,'8 Cap &amp; Target'!$D$12:$D$111,'8 Cap &amp; Target'!$D$15,'8 Cap &amp; Target'!$B$12:$B$111,I20)+
SUMIFS('8 Cap &amp; Target'!$G$12:$G$111,'8 Cap &amp; Target'!$D$12:$D$111,'8 Cap &amp; Target'!$D$28,'8 Cap &amp; Target'!$B$12:$B$111, I20)</f>
        <v>24247498.679542337</v>
      </c>
      <c r="J23" s="555">
        <f>SUMIFS('8 Cap &amp; Target'!$G$12:$G$111,'8 Cap &amp; Target'!$D$12:$D$111, '8 Cap &amp; Target'!$D$16,'8 Cap &amp; Target'!$B$12:$B$111, I20)</f>
        <v>14313469.281605225</v>
      </c>
      <c r="K23" s="555">
        <f>SUMIFS('8 Cap &amp; Target'!$G$12:$G$111,'8 Cap &amp; Target'!$D$12:$D$111, '8 Cap &amp; Target'!$D$19,'8 Cap &amp; Target'!$B$12:$B$111, I20)+
SUMIFS('8 Cap &amp; Target'!$G$12:$G$111,'8 Cap &amp; Target'!$D$12:$D$111, '8 Cap &amp; Target'!$D$20,'8 Cap &amp; Target'!$B$12:$B$111, I20)</f>
        <v>139773771.52349019</v>
      </c>
      <c r="L23" s="555">
        <f>SUMIFS('8 Cap &amp; Target'!$G$12:$G$111,'8 Cap &amp; Target'!$D$12:$D$111, '8 Cap &amp; Target'!$D$18,'8 Cap &amp; Target'!$B$12:$B$111, I20)</f>
        <v>40244869.671415865</v>
      </c>
      <c r="M23" s="555">
        <f>SUMIFS('8 Cap &amp; Target'!$G$12:$G$111,'8 Cap &amp; Target'!$D$12:$D$111, '8 Cap &amp; Target'!$D$21,'8 Cap &amp; Target'!$B$12:$B$111, I20)</f>
        <v>9095571.2149999999</v>
      </c>
      <c r="N23" s="554">
        <f>SUMIFS('8 Cap &amp; Target'!$G$12:$G$111,'8 Cap &amp; Target'!$D$12:$D$111,'8 Cap &amp; Target'!$D$13,'8 Cap &amp; Target'!$B$12:$B$111,N20)+
SUMIFS('8 Cap &amp; Target'!$G$12:$G$111,'8 Cap &amp; Target'!$D$12:$D$111,'8 Cap &amp; Target'!$D$14,'8 Cap &amp; Target'!$B$12:$B$111,N20)+
SUMIFS('8 Cap &amp; Target'!$G$12:$G$111,'8 Cap &amp; Target'!$D$12:$D$111,'8 Cap &amp; Target'!$D$15,'8 Cap &amp; Target'!$B$12:$B$111,N20)+
SUMIFS('8 Cap &amp; Target'!$G$12:$G$111,'8 Cap &amp; Target'!$D$12:$D$111,'8 Cap &amp; Target'!$D$28,'8 Cap &amp; Target'!$B$12:$B$111, N20)</f>
        <v>24404471.4118132</v>
      </c>
      <c r="O23" s="555">
        <f>SUMIFS('8 Cap &amp; Target'!$G$12:$G$111,'8 Cap &amp; Target'!$D$12:$D$111, '8 Cap &amp; Target'!$D$16,'8 Cap &amp; Target'!$B$12:$B$111, N20)</f>
        <v>14222801.368904827</v>
      </c>
      <c r="P23" s="555">
        <f>SUMIFS('8 Cap &amp; Target'!$G$12:$G$111,'8 Cap &amp; Target'!$D$12:$D$111, '8 Cap &amp; Target'!$D$19,'8 Cap &amp; Target'!$B$12:$B$111, N20)+
SUMIFS('8 Cap &amp; Target'!$G$12:$G$111,'8 Cap &amp; Target'!$D$12:$D$111, '8 Cap &amp; Target'!$D$20,'8 Cap &amp; Target'!$B$12:$B$111, N20)</f>
        <v>139121607.27998358</v>
      </c>
      <c r="Q23" s="555">
        <f>SUMIFS('8 Cap &amp; Target'!$G$12:$G$111,'8 Cap &amp; Target'!$D$12:$D$111, '8 Cap &amp; Target'!$D$18,'8 Cap &amp; Target'!$B$12:$B$111, N20)</f>
        <v>40426759.96852228</v>
      </c>
      <c r="R23" s="555">
        <f>SUMIFS('8 Cap &amp; Target'!$G$12:$G$111,'8 Cap &amp; Target'!$D$12:$D$111, '8 Cap &amp; Target'!$D$21,'8 Cap &amp; Target'!$B$12:$B$111, N20)</f>
        <v>9078739.1679999996</v>
      </c>
      <c r="S23" s="554">
        <f>SUMIFS('8 Cap &amp; Target'!$G$12:$G$111,'8 Cap &amp; Target'!$D$12:$D$111,'8 Cap &amp; Target'!$D$13,'8 Cap &amp; Target'!$B$12:$B$111,S20)+
SUMIFS('8 Cap &amp; Target'!$G$12:$G$111,'8 Cap &amp; Target'!$D$12:$D$111,'8 Cap &amp; Target'!$D$14,'8 Cap &amp; Target'!$B$12:$B$111,S20)+
SUMIFS('8 Cap &amp; Target'!$G$12:$G$111,'8 Cap &amp; Target'!$D$12:$D$111,'8 Cap &amp; Target'!$D$15,'8 Cap &amp; Target'!$B$12:$B$111,S20)+
SUMIFS('8 Cap &amp; Target'!$G$12:$G$111,'8 Cap &amp; Target'!$D$12:$D$111,'8 Cap &amp; Target'!$D$28,'8 Cap &amp; Target'!$B$12:$B$111, S20)</f>
        <v>24312673.727155525</v>
      </c>
      <c r="T23" s="555">
        <f>SUMIFS('8 Cap &amp; Target'!$G$12:$G$111,'8 Cap &amp; Target'!$D$12:$D$111, '8 Cap &amp; Target'!$D$16,'8 Cap &amp; Target'!$B$12:$B$111, S20)</f>
        <v>14019825.546634097</v>
      </c>
      <c r="U23" s="555">
        <f>SUMIFS('8 Cap &amp; Target'!$G$12:$G$111,'8 Cap &amp; Target'!$D$12:$D$111, '8 Cap &amp; Target'!$D$19,'8 Cap &amp; Target'!$B$12:$B$111, S20)+
SUMIFS('8 Cap &amp; Target'!$G$12:$G$111,'8 Cap &amp; Target'!$D$12:$D$111, '8 Cap &amp; Target'!$D$20,'8 Cap &amp; Target'!$B$12:$B$111, S20)</f>
        <v>138408863.00934094</v>
      </c>
      <c r="V23" s="555">
        <f>SUMIFS('8 Cap &amp; Target'!$G$12:$G$111,'8 Cap &amp; Target'!$D$12:$D$111, '8 Cap &amp; Target'!$D$18,'8 Cap &amp; Target'!$B$12:$B$111, S20)</f>
        <v>42371180.009722121</v>
      </c>
      <c r="W23" s="555">
        <f>SUMIFS('8 Cap &amp; Target'!$G$12:$G$111,'8 Cap &amp; Target'!$D$12:$D$111, '8 Cap &amp; Target'!$D$21,'8 Cap &amp; Target'!$B$12:$B$111, S20)</f>
        <v>9117776.7630000003</v>
      </c>
    </row>
    <row r="24" spans="3:23">
      <c r="C24" s="57" t="s">
        <v>172</v>
      </c>
      <c r="D24" s="59">
        <f>ROUND(D22,2)-ROUND(D23,2)</f>
        <v>0</v>
      </c>
      <c r="E24" s="59">
        <f t="shared" ref="E24:W24" si="3">ROUND(E22,2)-ROUND(E23,2)</f>
        <v>0</v>
      </c>
      <c r="F24" s="59">
        <f t="shared" si="3"/>
        <v>0</v>
      </c>
      <c r="G24" s="59">
        <f t="shared" si="3"/>
        <v>0</v>
      </c>
      <c r="H24" s="59">
        <f t="shared" si="3"/>
        <v>0</v>
      </c>
      <c r="I24" s="59">
        <f t="shared" si="3"/>
        <v>0</v>
      </c>
      <c r="J24" s="59">
        <f t="shared" si="3"/>
        <v>0</v>
      </c>
      <c r="K24" s="59">
        <f t="shared" si="3"/>
        <v>0</v>
      </c>
      <c r="L24" s="59">
        <f t="shared" si="3"/>
        <v>0</v>
      </c>
      <c r="M24" s="59">
        <f t="shared" si="3"/>
        <v>0</v>
      </c>
      <c r="N24" s="59">
        <f t="shared" si="3"/>
        <v>0</v>
      </c>
      <c r="O24" s="59">
        <f t="shared" si="3"/>
        <v>0</v>
      </c>
      <c r="P24" s="59">
        <f t="shared" si="3"/>
        <v>0</v>
      </c>
      <c r="Q24" s="59">
        <f t="shared" si="3"/>
        <v>0</v>
      </c>
      <c r="R24" s="59">
        <f t="shared" si="3"/>
        <v>0</v>
      </c>
      <c r="S24" s="59">
        <f t="shared" si="3"/>
        <v>0</v>
      </c>
      <c r="T24" s="59">
        <f t="shared" si="3"/>
        <v>0</v>
      </c>
      <c r="U24" s="59">
        <f t="shared" si="3"/>
        <v>0</v>
      </c>
      <c r="V24" s="59">
        <f t="shared" si="3"/>
        <v>0</v>
      </c>
      <c r="W24" s="59">
        <f t="shared" si="3"/>
        <v>0</v>
      </c>
    </row>
    <row r="25" spans="3:23">
      <c r="C25" s="515" t="s">
        <v>182</v>
      </c>
      <c r="D25" s="559"/>
      <c r="E25" s="559"/>
      <c r="F25" s="560"/>
      <c r="G25" s="561">
        <f>SUM('9 Portfolio FTE and Budget'!E52:E53)</f>
        <v>40900011.254426621</v>
      </c>
      <c r="H25" s="560"/>
      <c r="I25" s="560"/>
      <c r="J25" s="560"/>
      <c r="K25" s="560"/>
      <c r="L25" s="561">
        <f>SUM('9 Portfolio FTE and Budget'!F52:F53)</f>
        <v>40244869.671415858</v>
      </c>
      <c r="M25" s="559"/>
      <c r="N25" s="559"/>
      <c r="O25" s="559"/>
      <c r="P25" s="560"/>
      <c r="Q25" s="561">
        <f>SUM('9 Portfolio FTE and Budget'!G52:G53)</f>
        <v>40426759.968522295</v>
      </c>
      <c r="R25" s="559"/>
      <c r="S25" s="559"/>
      <c r="T25" s="559"/>
      <c r="U25" s="560"/>
      <c r="V25" s="561">
        <f>SUM('9 Portfolio FTE and Budget'!H52:H53)</f>
        <v>42371180.009722114</v>
      </c>
      <c r="W25" s="559"/>
    </row>
    <row r="26" spans="3:23">
      <c r="C26" s="57" t="s">
        <v>172</v>
      </c>
      <c r="D26" s="542"/>
      <c r="E26" s="542"/>
      <c r="F26" s="515"/>
      <c r="G26" s="59">
        <f>+G22-G25</f>
        <v>0</v>
      </c>
      <c r="H26" s="515"/>
      <c r="I26" s="515"/>
      <c r="J26" s="515"/>
      <c r="K26" s="515"/>
      <c r="L26" s="59">
        <f>+L22-L25</f>
        <v>0</v>
      </c>
      <c r="M26" s="542"/>
      <c r="N26" s="515"/>
      <c r="O26" s="515"/>
      <c r="P26" s="542"/>
      <c r="Q26" s="59">
        <f>+Q22-Q25</f>
        <v>0</v>
      </c>
      <c r="R26" s="515"/>
      <c r="S26" s="515"/>
      <c r="T26" s="542"/>
      <c r="U26" s="542"/>
      <c r="V26" s="59">
        <f>+V22-V25</f>
        <v>0</v>
      </c>
      <c r="W26" s="515"/>
    </row>
  </sheetData>
  <mergeCells count="7">
    <mergeCell ref="D20:H20"/>
    <mergeCell ref="I20:M20"/>
    <mergeCell ref="N20:R20"/>
    <mergeCell ref="S20:W20"/>
    <mergeCell ref="B2:B3"/>
    <mergeCell ref="C2:G3"/>
    <mergeCell ref="C4:G4"/>
  </mergeCells>
  <pageMargins left="0.7" right="0.7" top="0.75" bottom="0.75" header="0.3" footer="0.3"/>
  <pageSetup scale="3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4B661-16D7-4BCA-8C13-0621C08201C8}">
  <sheetPr>
    <tabColor theme="4"/>
    <pageSetUpPr fitToPage="1"/>
  </sheetPr>
  <dimension ref="B2:J53"/>
  <sheetViews>
    <sheetView showGridLines="0" workbookViewId="0"/>
  </sheetViews>
  <sheetFormatPr defaultColWidth="9" defaultRowHeight="15"/>
  <cols>
    <col min="1" max="1" width="10.75" style="170" customWidth="1"/>
    <col min="2" max="2" width="19.75" style="170" customWidth="1"/>
    <col min="3" max="4" width="15.375" style="170" customWidth="1"/>
    <col min="5" max="5" width="14.375" style="170" customWidth="1"/>
    <col min="6" max="7" width="15.625" style="170" customWidth="1"/>
    <col min="8" max="8" width="15.125" style="170" customWidth="1"/>
    <col min="9" max="9" width="11.25" style="170" customWidth="1"/>
    <col min="10" max="10" width="15.125" style="170" customWidth="1"/>
    <col min="11" max="11" width="12.25" style="170" customWidth="1"/>
    <col min="12" max="12" width="14.25" style="170" customWidth="1"/>
    <col min="13" max="13" width="15.75" style="170" customWidth="1"/>
    <col min="14" max="14" width="11.125" style="170" customWidth="1"/>
    <col min="15" max="15" width="15.75" style="170" customWidth="1"/>
    <col min="16" max="16" width="13.75" style="170" customWidth="1"/>
    <col min="17" max="17" width="8.75" style="170" customWidth="1"/>
    <col min="18" max="16384" width="9" style="170"/>
  </cols>
  <sheetData>
    <row r="2" spans="2:10" s="179" customFormat="1" ht="33" customHeight="1">
      <c r="B2" s="681" t="s">
        <v>58</v>
      </c>
      <c r="C2" s="790" t="s">
        <v>183</v>
      </c>
      <c r="D2" s="791"/>
      <c r="E2" s="791"/>
      <c r="F2" s="791"/>
      <c r="G2" s="792"/>
      <c r="H2" s="562"/>
      <c r="I2" s="562"/>
      <c r="J2" s="562"/>
    </row>
    <row r="3" spans="2:10" s="179" customFormat="1" ht="33" customHeight="1" thickBot="1">
      <c r="B3" s="247" t="s">
        <v>102</v>
      </c>
      <c r="C3" s="793" t="s">
        <v>184</v>
      </c>
      <c r="D3" s="794"/>
      <c r="E3" s="794"/>
      <c r="F3" s="794"/>
      <c r="G3" s="795"/>
      <c r="H3" s="562"/>
      <c r="I3" s="562"/>
      <c r="J3" s="562"/>
    </row>
    <row r="4" spans="2:10" s="179" customFormat="1" ht="15.75" thickBot="1">
      <c r="B4" s="61"/>
      <c r="C4" s="562"/>
      <c r="D4" s="562"/>
      <c r="E4" s="562"/>
      <c r="F4" s="562"/>
      <c r="G4" s="562"/>
      <c r="H4" s="562"/>
      <c r="I4" s="562"/>
      <c r="J4" s="562"/>
    </row>
    <row r="5" spans="2:10">
      <c r="B5" s="682" t="s">
        <v>104</v>
      </c>
      <c r="C5" s="683" t="str">
        <f>'Read Me'!B10</f>
        <v>PG&amp;E</v>
      </c>
      <c r="D5" s="562"/>
      <c r="E5" s="62"/>
      <c r="F5" s="62"/>
      <c r="G5" s="62"/>
      <c r="H5" s="62"/>
      <c r="I5" s="62"/>
      <c r="J5" s="62"/>
    </row>
    <row r="6" spans="2:10" ht="15.75" thickBot="1">
      <c r="B6" s="276" t="s">
        <v>105</v>
      </c>
      <c r="C6" s="277" t="str">
        <f>'Read Me'!B11</f>
        <v>2028-2035</v>
      </c>
      <c r="D6" s="562"/>
      <c r="E6" s="62"/>
      <c r="F6" s="62"/>
      <c r="G6" s="62"/>
      <c r="H6" s="62"/>
      <c r="I6" s="62"/>
      <c r="J6" s="62"/>
    </row>
    <row r="7" spans="2:10" ht="16.5" thickBot="1">
      <c r="B7" s="407" t="s">
        <v>185</v>
      </c>
      <c r="C7" s="4"/>
      <c r="D7" s="4"/>
      <c r="E7" s="4"/>
      <c r="F7" s="62"/>
      <c r="G7" s="62"/>
      <c r="H7" s="62"/>
      <c r="I7" s="62"/>
      <c r="J7" s="62"/>
    </row>
    <row r="8" spans="2:10" hidden="1">
      <c r="B8" s="63"/>
      <c r="C8" s="63"/>
      <c r="D8" s="63"/>
      <c r="E8" s="63"/>
      <c r="F8" s="63"/>
      <c r="G8" s="63"/>
      <c r="H8" s="63"/>
      <c r="I8" s="62"/>
      <c r="J8" s="62"/>
    </row>
    <row r="9" spans="2:10" hidden="1">
      <c r="B9" s="515"/>
      <c r="C9" s="515"/>
      <c r="D9" s="515"/>
      <c r="E9" s="515"/>
      <c r="F9" s="515"/>
      <c r="G9" s="515"/>
      <c r="H9" s="515"/>
      <c r="I9" s="515"/>
      <c r="J9" s="515"/>
    </row>
    <row r="10" spans="2:10" ht="15.75" hidden="1" thickBot="1">
      <c r="B10" s="515"/>
      <c r="C10" s="515"/>
      <c r="D10" s="515"/>
      <c r="E10" s="515"/>
      <c r="F10" s="515"/>
      <c r="G10" s="515"/>
      <c r="H10" s="515"/>
      <c r="I10" s="515"/>
      <c r="J10" s="515"/>
    </row>
    <row r="11" spans="2:10" ht="45.75" thickBot="1">
      <c r="B11" s="185" t="s">
        <v>186</v>
      </c>
      <c r="C11" s="186" t="s">
        <v>9</v>
      </c>
      <c r="D11" s="192" t="s">
        <v>187</v>
      </c>
      <c r="E11" s="192" t="s">
        <v>188</v>
      </c>
      <c r="F11" s="189" t="s">
        <v>189</v>
      </c>
      <c r="G11" s="189" t="s">
        <v>190</v>
      </c>
      <c r="H11" s="187" t="s">
        <v>191</v>
      </c>
      <c r="I11" s="192" t="s">
        <v>192</v>
      </c>
      <c r="J11" s="188" t="s">
        <v>193</v>
      </c>
    </row>
    <row r="12" spans="2:10">
      <c r="B12" s="684" t="s">
        <v>194</v>
      </c>
      <c r="C12" s="685" t="s">
        <v>195</v>
      </c>
      <c r="D12" s="686">
        <f t="shared" ref="D12:H16" si="0">D17+D22+D27+D32+D37+D42+D47</f>
        <v>1566990647.5805523</v>
      </c>
      <c r="E12" s="686">
        <f t="shared" si="0"/>
        <v>58557432.688283972</v>
      </c>
      <c r="F12" s="687">
        <f t="shared" si="0"/>
        <v>544406980.58017588</v>
      </c>
      <c r="G12" s="687">
        <f t="shared" si="0"/>
        <v>66747391.68177183</v>
      </c>
      <c r="H12" s="687">
        <f t="shared" si="0"/>
        <v>611154372.26194775</v>
      </c>
      <c r="I12" s="688">
        <f t="shared" ref="I12:I51" si="1">IF(D12&lt;&gt;0,F12/D12,0)</f>
        <v>0.34742197180356194</v>
      </c>
      <c r="J12" s="689">
        <f t="shared" ref="J12:J51" si="2">IF(E12&lt;&gt;0,G12/E12,0)</f>
        <v>1.1398619887774979</v>
      </c>
    </row>
    <row r="13" spans="2:10">
      <c r="B13" s="231">
        <v>2028</v>
      </c>
      <c r="C13" s="260" t="s">
        <v>195</v>
      </c>
      <c r="D13" s="563">
        <f t="shared" si="0"/>
        <v>1044440183.2135153</v>
      </c>
      <c r="E13" s="563">
        <f t="shared" si="0"/>
        <v>36056056.125463277</v>
      </c>
      <c r="F13" s="564">
        <f t="shared" si="0"/>
        <v>253618497.29546338</v>
      </c>
      <c r="G13" s="564">
        <f t="shared" si="0"/>
        <v>63471167.705783039</v>
      </c>
      <c r="H13" s="564">
        <f t="shared" si="0"/>
        <v>317089665.00124645</v>
      </c>
      <c r="I13" s="565">
        <f t="shared" si="1"/>
        <v>0.24282721152602002</v>
      </c>
      <c r="J13" s="566">
        <f t="shared" si="2"/>
        <v>1.7603469299283356</v>
      </c>
    </row>
    <row r="14" spans="2:10">
      <c r="B14" s="231">
        <v>2029</v>
      </c>
      <c r="C14" s="260" t="s">
        <v>195</v>
      </c>
      <c r="D14" s="563">
        <f t="shared" si="0"/>
        <v>922350394.91179514</v>
      </c>
      <c r="E14" s="563">
        <f t="shared" si="0"/>
        <v>35251591.379723355</v>
      </c>
      <c r="F14" s="564">
        <f t="shared" si="0"/>
        <v>237522929.12357759</v>
      </c>
      <c r="G14" s="564">
        <f t="shared" si="0"/>
        <v>62658373.323389769</v>
      </c>
      <c r="H14" s="564">
        <f t="shared" si="0"/>
        <v>300181302.44696736</v>
      </c>
      <c r="I14" s="565">
        <f t="shared" si="1"/>
        <v>0.25751919274267998</v>
      </c>
      <c r="J14" s="566">
        <f t="shared" si="2"/>
        <v>1.7774622611627893</v>
      </c>
    </row>
    <row r="15" spans="2:10">
      <c r="B15" s="231">
        <v>2030</v>
      </c>
      <c r="C15" s="260" t="s">
        <v>195</v>
      </c>
      <c r="D15" s="563">
        <f t="shared" si="0"/>
        <v>879440559.39053822</v>
      </c>
      <c r="E15" s="563">
        <f t="shared" si="0"/>
        <v>34931523.492749467</v>
      </c>
      <c r="F15" s="564">
        <f t="shared" si="0"/>
        <v>236510439.93669116</v>
      </c>
      <c r="G15" s="564">
        <f t="shared" si="0"/>
        <v>63616554.860734642</v>
      </c>
      <c r="H15" s="564">
        <f t="shared" si="0"/>
        <v>300126994.79742575</v>
      </c>
      <c r="I15" s="565">
        <f t="shared" si="1"/>
        <v>0.26893283168631138</v>
      </c>
      <c r="J15" s="566">
        <f t="shared" si="2"/>
        <v>1.8211789380998271</v>
      </c>
    </row>
    <row r="16" spans="2:10" ht="15.75" thickBot="1">
      <c r="B16" s="279">
        <v>2031</v>
      </c>
      <c r="C16" s="280" t="s">
        <v>195</v>
      </c>
      <c r="D16" s="567">
        <f t="shared" si="0"/>
        <v>849643629.02239418</v>
      </c>
      <c r="E16" s="567">
        <f t="shared" si="0"/>
        <v>34457301.770478554</v>
      </c>
      <c r="F16" s="568">
        <f t="shared" si="0"/>
        <v>237501932.7421295</v>
      </c>
      <c r="G16" s="568">
        <f t="shared" si="0"/>
        <v>64374825.143458903</v>
      </c>
      <c r="H16" s="568">
        <f t="shared" si="0"/>
        <v>301876757.88558835</v>
      </c>
      <c r="I16" s="569">
        <f t="shared" si="1"/>
        <v>0.27953123477828096</v>
      </c>
      <c r="J16" s="570">
        <f t="shared" si="2"/>
        <v>1.8682491615931553</v>
      </c>
    </row>
    <row r="17" spans="2:10">
      <c r="B17" s="684" t="s">
        <v>194</v>
      </c>
      <c r="C17" s="685" t="s">
        <v>17</v>
      </c>
      <c r="D17" s="690">
        <v>276389742.38049048</v>
      </c>
      <c r="E17" s="690">
        <v>9151526.2917814758</v>
      </c>
      <c r="F17" s="691">
        <v>99762168.486241713</v>
      </c>
      <c r="G17" s="691">
        <v>22892619.281610463</v>
      </c>
      <c r="H17" s="687">
        <f t="shared" ref="H17:H18" si="3">F17+G17</f>
        <v>122654787.76785217</v>
      </c>
      <c r="I17" s="688">
        <f t="shared" si="1"/>
        <v>0.36094743468773399</v>
      </c>
      <c r="J17" s="689">
        <f t="shared" si="2"/>
        <v>2.5015083333333337</v>
      </c>
    </row>
    <row r="18" spans="2:10">
      <c r="B18" s="231">
        <v>2028</v>
      </c>
      <c r="C18" s="260" t="s">
        <v>17</v>
      </c>
      <c r="D18" s="563">
        <f>SUMIFS('Budget Filing Data'!$P$10:$P$550,'Budget Filing Data'!$G$10:$G$550,'1 Participant Bill Impacts'!$C18,'Budget Filing Data'!$B$10:$B$550,'1 Participant Bill Impacts'!$B18)</f>
        <v>271142518.6105243</v>
      </c>
      <c r="E18" s="563">
        <f>SUMIFS('Budget Filing Data'!$R$10:$R$550,'Budget Filing Data'!$G$10:$G$550,'1 Participant Bill Impacts'!$C18,'Budget Filing Data'!$B$10:$B$550,'1 Participant Bill Impacts'!$B18)</f>
        <v>9144721.2782545835</v>
      </c>
      <c r="F18" s="564">
        <f>SUMIFS('Budget Filing Data'!$AT$10:$AT$550,'Budget Filing Data'!$G$10:$G$550,'1 Participant Bill Impacts'!$C18,'Budget Filing Data'!$B$10:$B$550,'1 Participant Bill Impacts'!$B18)</f>
        <v>110100894.15868659</v>
      </c>
      <c r="G18" s="564">
        <f>SUMIFS('Budget Filing Data'!$AU$10:$AU$550,'Budget Filing Data'!$G$10:$G$550,'1 Participant Bill Impacts'!$C18,'Budget Filing Data'!$B$10:$B$550,'1 Participant Bill Impacts'!$B18)</f>
        <v>25683926.591612019</v>
      </c>
      <c r="H18" s="564">
        <f t="shared" si="3"/>
        <v>135784820.75029862</v>
      </c>
      <c r="I18" s="565">
        <f t="shared" si="1"/>
        <v>0.4060628142089297</v>
      </c>
      <c r="J18" s="566">
        <f t="shared" si="2"/>
        <v>2.8086068246482641</v>
      </c>
    </row>
    <row r="19" spans="2:10">
      <c r="B19" s="231">
        <v>2029</v>
      </c>
      <c r="C19" s="260" t="s">
        <v>17</v>
      </c>
      <c r="D19" s="563">
        <f>SUMIFS('Budget Filing Data'!$P$10:$P$550,'Budget Filing Data'!$G$10:$G$550,'1 Participant Bill Impacts'!$C19,'Budget Filing Data'!$B$10:$B$550,'1 Participant Bill Impacts'!$B19)</f>
        <v>271147295.81429297</v>
      </c>
      <c r="E19" s="563">
        <f>SUMIFS('Budget Filing Data'!$R$10:$R$550,'Budget Filing Data'!$G$10:$G$550,'1 Participant Bill Impacts'!$C19,'Budget Filing Data'!$B$10:$B$550,'1 Participant Bill Impacts'!$B19)</f>
        <v>9140343.8571917824</v>
      </c>
      <c r="F19" s="564">
        <f>SUMIFS('Budget Filing Data'!$AT$10:$AT$550,'Budget Filing Data'!$G$10:$G$550,'1 Participant Bill Impacts'!$C19,'Budget Filing Data'!$B$10:$B$550,'1 Participant Bill Impacts'!$B19)</f>
        <v>113403864.65107729</v>
      </c>
      <c r="G19" s="564">
        <f>SUMIFS('Budget Filing Data'!$AU$10:$AU$550,'Budget Filing Data'!$G$10:$G$550,'1 Participant Bill Impacts'!$C19,'Budget Filing Data'!$B$10:$B$550,'1 Participant Bill Impacts'!$B19)</f>
        <v>26445306.694913462</v>
      </c>
      <c r="H19" s="564">
        <f t="shared" ref="H19:H36" si="4">F19+G19</f>
        <v>139849171.34599075</v>
      </c>
      <c r="I19" s="565">
        <f t="shared" si="1"/>
        <v>0.41823712204287244</v>
      </c>
      <c r="J19" s="566">
        <f t="shared" si="2"/>
        <v>2.8932507472468698</v>
      </c>
    </row>
    <row r="20" spans="2:10">
      <c r="B20" s="231">
        <v>2030</v>
      </c>
      <c r="C20" s="260" t="s">
        <v>17</v>
      </c>
      <c r="D20" s="563">
        <f>SUMIFS('Budget Filing Data'!$P$10:$P$550,'Budget Filing Data'!$G$10:$G$550,'1 Participant Bill Impacts'!$C20,'Budget Filing Data'!$B$10:$B$550,'1 Participant Bill Impacts'!$B20)</f>
        <v>271114476.03111881</v>
      </c>
      <c r="E20" s="563">
        <f>SUMIFS('Budget Filing Data'!$R$10:$R$550,'Budget Filing Data'!$G$10:$G$550,'1 Participant Bill Impacts'!$C20,'Budget Filing Data'!$B$10:$B$550,'1 Participant Bill Impacts'!$B20)</f>
        <v>9140470.3400657829</v>
      </c>
      <c r="F20" s="564">
        <f>SUMIFS('Budget Filing Data'!$AT$10:$AT$550,'Budget Filing Data'!$G$10:$G$550,'1 Participant Bill Impacts'!$C20,'Budget Filing Data'!$B$10:$B$550,'1 Participant Bill Impacts'!$B20)</f>
        <v>116792623.89199612</v>
      </c>
      <c r="G20" s="564">
        <f>SUMIFS('Budget Filing Data'!$AU$10:$AU$550,'Budget Filing Data'!$G$10:$G$550,'1 Participant Bill Impacts'!$C20,'Budget Filing Data'!$B$10:$B$550,'1 Participant Bill Impacts'!$B20)</f>
        <v>27239310.495284256</v>
      </c>
      <c r="H20" s="564">
        <f t="shared" si="4"/>
        <v>144031934.38728037</v>
      </c>
      <c r="I20" s="565">
        <f t="shared" si="1"/>
        <v>0.4307871184222215</v>
      </c>
      <c r="J20" s="566">
        <f t="shared" si="2"/>
        <v>2.9800775542025573</v>
      </c>
    </row>
    <row r="21" spans="2:10" ht="15.75" thickBot="1">
      <c r="B21" s="279">
        <v>2031</v>
      </c>
      <c r="C21" s="280" t="s">
        <v>17</v>
      </c>
      <c r="D21" s="567">
        <f>SUMIFS('Budget Filing Data'!$P$10:$P$550,'Budget Filing Data'!$G$10:$G$550,'1 Participant Bill Impacts'!$C21,'Budget Filing Data'!$B$10:$B$550,'1 Participant Bill Impacts'!$B21)</f>
        <v>271104149.33890063</v>
      </c>
      <c r="E21" s="567">
        <f>SUMIFS('Budget Filing Data'!$R$10:$R$550,'Budget Filing Data'!$G$10:$G$550,'1 Participant Bill Impacts'!$C21,'Budget Filing Data'!$B$10:$B$550,'1 Participant Bill Impacts'!$B21)</f>
        <v>9146722.1825848296</v>
      </c>
      <c r="F21" s="568">
        <f>SUMIFS('Budget Filing Data'!$AT$10:$AT$550,'Budget Filing Data'!$G$10:$G$550,'1 Participant Bill Impacts'!$C21,'Budget Filing Data'!$B$10:$B$550,'1 Participant Bill Impacts'!$B21)</f>
        <v>120290160.89055584</v>
      </c>
      <c r="G21" s="568">
        <f>SUMIFS('Budget Filing Data'!$AU$10:$AU$550,'Budget Filing Data'!$G$10:$G$550,'1 Participant Bill Impacts'!$C21,'Budget Filing Data'!$B$10:$B$550,'1 Participant Bill Impacts'!$B21)</f>
        <v>28070209.933995809</v>
      </c>
      <c r="H21" s="568">
        <f t="shared" si="4"/>
        <v>148360370.82455164</v>
      </c>
      <c r="I21" s="569">
        <f t="shared" si="1"/>
        <v>0.44370461014296048</v>
      </c>
      <c r="J21" s="570">
        <f t="shared" si="2"/>
        <v>3.0688818763338972</v>
      </c>
    </row>
    <row r="22" spans="2:10">
      <c r="B22" s="684" t="s">
        <v>194</v>
      </c>
      <c r="C22" s="685" t="s">
        <v>26</v>
      </c>
      <c r="D22" s="690">
        <v>14152194.419512419</v>
      </c>
      <c r="E22" s="690">
        <v>3591792.8138976642</v>
      </c>
      <c r="F22" s="691">
        <v>5360066.5108573884</v>
      </c>
      <c r="G22" s="691">
        <v>6265563.0431306977</v>
      </c>
      <c r="H22" s="687">
        <f t="shared" si="4"/>
        <v>11625629.553988086</v>
      </c>
      <c r="I22" s="688">
        <f t="shared" si="1"/>
        <v>0.37874455027745846</v>
      </c>
      <c r="J22" s="689">
        <f t="shared" si="2"/>
        <v>1.7444110414407699</v>
      </c>
    </row>
    <row r="23" spans="2:10">
      <c r="B23" s="231">
        <v>2028</v>
      </c>
      <c r="C23" s="260" t="s">
        <v>26</v>
      </c>
      <c r="D23" s="563">
        <f>SUMIFS('Budget Filing Data'!$P$10:$P$550,'Budget Filing Data'!$G$10:$G$550,'1 Participant Bill Impacts'!$C23,'Budget Filing Data'!$B$10:$B$550,'1 Participant Bill Impacts'!$B23)</f>
        <v>11890211.10015904</v>
      </c>
      <c r="E23" s="563">
        <f>SUMIFS('Budget Filing Data'!$R$10:$R$550,'Budget Filing Data'!$G$10:$G$550,'1 Participant Bill Impacts'!$C23,'Budget Filing Data'!$B$10:$B$550,'1 Participant Bill Impacts'!$B23)</f>
        <v>4161861.02381481</v>
      </c>
      <c r="F23" s="564">
        <f>SUMIFS('Budget Filing Data'!$AT$10:$AT$550,'Budget Filing Data'!$G$10:$G$550,'1 Participant Bill Impacts'!$C23,'Budget Filing Data'!$B$10:$B$550,'1 Participant Bill Impacts'!$B23)</f>
        <v>2590167.4091644469</v>
      </c>
      <c r="G23" s="564">
        <f>SUMIFS('Budget Filing Data'!$AU$10:$AU$550,'Budget Filing Data'!$G$10:$G$550,'1 Participant Bill Impacts'!$C23,'Budget Filing Data'!$B$10:$B$550,'1 Participant Bill Impacts'!$B23)</f>
        <v>4898881.9338551247</v>
      </c>
      <c r="H23" s="564">
        <f t="shared" si="4"/>
        <v>7489049.3430195712</v>
      </c>
      <c r="I23" s="565">
        <f t="shared" si="1"/>
        <v>0.2178403215338878</v>
      </c>
      <c r="J23" s="566">
        <f t="shared" si="2"/>
        <v>1.177089265072276</v>
      </c>
    </row>
    <row r="24" spans="2:10">
      <c r="B24" s="231">
        <v>2029</v>
      </c>
      <c r="C24" s="260" t="s">
        <v>26</v>
      </c>
      <c r="D24" s="563">
        <f>SUMIFS('Budget Filing Data'!$P$10:$P$550,'Budget Filing Data'!$G$10:$G$550,'1 Participant Bill Impacts'!$C24,'Budget Filing Data'!$B$10:$B$550,'1 Participant Bill Impacts'!$B24)</f>
        <v>15162688.009358</v>
      </c>
      <c r="E24" s="563">
        <f>SUMIFS('Budget Filing Data'!$R$10:$R$550,'Budget Filing Data'!$G$10:$G$550,'1 Participant Bill Impacts'!$C24,'Budget Filing Data'!$B$10:$B$550,'1 Participant Bill Impacts'!$B24)</f>
        <v>4065021.8199404771</v>
      </c>
      <c r="F24" s="564">
        <f>SUMIFS('Budget Filing Data'!$AT$10:$AT$550,'Budget Filing Data'!$G$10:$G$550,'1 Participant Bill Impacts'!$C24,'Budget Filing Data'!$B$10:$B$550,'1 Participant Bill Impacts'!$B24)</f>
        <v>4054421.3191382564</v>
      </c>
      <c r="G24" s="564">
        <f>SUMIFS('Budget Filing Data'!$AU$10:$AU$550,'Budget Filing Data'!$G$10:$G$550,'1 Participant Bill Impacts'!$C24,'Budget Filing Data'!$B$10:$B$550,'1 Participant Bill Impacts'!$B24)</f>
        <v>4895174.211247569</v>
      </c>
      <c r="H24" s="564">
        <f t="shared" si="4"/>
        <v>8949595.5303858258</v>
      </c>
      <c r="I24" s="565">
        <f t="shared" si="1"/>
        <v>0.26739462796015967</v>
      </c>
      <c r="J24" s="566">
        <f t="shared" si="2"/>
        <v>1.2042184342615034</v>
      </c>
    </row>
    <row r="25" spans="2:10">
      <c r="B25" s="231">
        <v>2030</v>
      </c>
      <c r="C25" s="260" t="s">
        <v>26</v>
      </c>
      <c r="D25" s="563">
        <f>SUMIFS('Budget Filing Data'!$P$10:$P$550,'Budget Filing Data'!$G$10:$G$550,'1 Participant Bill Impacts'!$C25,'Budget Filing Data'!$B$10:$B$550,'1 Participant Bill Impacts'!$B25)</f>
        <v>14342051.387338795</v>
      </c>
      <c r="E25" s="563">
        <f>SUMIFS('Budget Filing Data'!$R$10:$R$550,'Budget Filing Data'!$G$10:$G$550,'1 Participant Bill Impacts'!$C25,'Budget Filing Data'!$B$10:$B$550,'1 Participant Bill Impacts'!$B25)</f>
        <v>4051473.5960075408</v>
      </c>
      <c r="F25" s="564">
        <f>SUMIFS('Budget Filing Data'!$AT$10:$AT$550,'Budget Filing Data'!$G$10:$G$550,'1 Participant Bill Impacts'!$C25,'Budget Filing Data'!$B$10:$B$550,'1 Participant Bill Impacts'!$B25)</f>
        <v>4076808.1040723082</v>
      </c>
      <c r="G25" s="564">
        <f>SUMIFS('Budget Filing Data'!$AU$10:$AU$550,'Budget Filing Data'!$G$10:$G$550,'1 Participant Bill Impacts'!$C25,'Budget Filing Data'!$B$10:$B$550,'1 Participant Bill Impacts'!$B25)</f>
        <v>4963901.1101719914</v>
      </c>
      <c r="H25" s="564">
        <f t="shared" si="4"/>
        <v>9040709.2142442986</v>
      </c>
      <c r="I25" s="565">
        <f t="shared" si="1"/>
        <v>0.28425557780885702</v>
      </c>
      <c r="J25" s="566">
        <f t="shared" si="2"/>
        <v>1.2252088018205494</v>
      </c>
    </row>
    <row r="26" spans="2:10" ht="15.75" thickBot="1">
      <c r="B26" s="279">
        <v>2031</v>
      </c>
      <c r="C26" s="280" t="s">
        <v>26</v>
      </c>
      <c r="D26" s="567">
        <f>SUMIFS('Budget Filing Data'!$P$10:$P$550,'Budget Filing Data'!$G$10:$G$550,'1 Participant Bill Impacts'!$C26,'Budget Filing Data'!$B$10:$B$550,'1 Participant Bill Impacts'!$B26)</f>
        <v>15187374.717263663</v>
      </c>
      <c r="E26" s="567">
        <f>SUMIFS('Budget Filing Data'!$R$10:$R$550,'Budget Filing Data'!$G$10:$G$550,'1 Participant Bill Impacts'!$C26,'Budget Filing Data'!$B$10:$B$550,'1 Participant Bill Impacts'!$B26)</f>
        <v>3950083.0578977461</v>
      </c>
      <c r="F26" s="568">
        <f>SUMIFS('Budget Filing Data'!$AT$10:$AT$550,'Budget Filing Data'!$G$10:$G$550,'1 Participant Bill Impacts'!$C26,'Budget Filing Data'!$B$10:$B$550,'1 Participant Bill Impacts'!$B26)</f>
        <v>4416316.8428139519</v>
      </c>
      <c r="G26" s="568">
        <f>SUMIFS('Budget Filing Data'!$AU$10:$AU$550,'Budget Filing Data'!$G$10:$G$550,'1 Participant Bill Impacts'!$C26,'Budget Filing Data'!$B$10:$B$550,'1 Participant Bill Impacts'!$B26)</f>
        <v>4944823.8827442229</v>
      </c>
      <c r="H26" s="568">
        <f t="shared" si="4"/>
        <v>9361140.7255581748</v>
      </c>
      <c r="I26" s="569">
        <f t="shared" si="1"/>
        <v>0.29078869291305981</v>
      </c>
      <c r="J26" s="570">
        <f t="shared" si="2"/>
        <v>1.2518278249510739</v>
      </c>
    </row>
    <row r="27" spans="2:10">
      <c r="B27" s="684" t="s">
        <v>194</v>
      </c>
      <c r="C27" s="685" t="s">
        <v>33</v>
      </c>
      <c r="D27" s="690">
        <v>57355187.507600002</v>
      </c>
      <c r="E27" s="690">
        <v>17024608.302116908</v>
      </c>
      <c r="F27" s="691">
        <v>13481728.443770304</v>
      </c>
      <c r="G27" s="691">
        <v>8951025.9799102247</v>
      </c>
      <c r="H27" s="687">
        <f t="shared" si="4"/>
        <v>22432754.423680529</v>
      </c>
      <c r="I27" s="688">
        <f t="shared" si="1"/>
        <v>0.23505682798062288</v>
      </c>
      <c r="J27" s="689">
        <f t="shared" si="2"/>
        <v>0.52576986330999564</v>
      </c>
    </row>
    <row r="28" spans="2:10">
      <c r="B28" s="231">
        <v>2028</v>
      </c>
      <c r="C28" s="260" t="s">
        <v>33</v>
      </c>
      <c r="D28" s="563">
        <f>SUMIFS('Budget Filing Data'!$P$10:$P$550,'Budget Filing Data'!$G$10:$G$550,'1 Participant Bill Impacts'!$C28,'Budget Filing Data'!$B$10:$B$550,'1 Participant Bill Impacts'!$B28)</f>
        <v>57799284.785599999</v>
      </c>
      <c r="E28" s="563">
        <f>SUMIFS('Budget Filing Data'!$R$10:$R$550,'Budget Filing Data'!$G$10:$G$550,'1 Participant Bill Impacts'!$C28,'Budget Filing Data'!$B$10:$B$550,'1 Participant Bill Impacts'!$B28)</f>
        <v>4743811.3396349996</v>
      </c>
      <c r="F28" s="564">
        <f>SUMIFS('Budget Filing Data'!$AT$10:$AT$550,'Budget Filing Data'!$G$10:$G$550,'1 Participant Bill Impacts'!$C28,'Budget Filing Data'!$B$10:$B$550,'1 Participant Bill Impacts'!$B28)</f>
        <v>13760994.253706491</v>
      </c>
      <c r="G28" s="564">
        <f>SUMIFS('Budget Filing Data'!$AU$10:$AU$550,'Budget Filing Data'!$G$10:$G$550,'1 Participant Bill Impacts'!$C28,'Budget Filing Data'!$B$10:$B$550,'1 Participant Bill Impacts'!$B28)</f>
        <v>6440450.3155228477</v>
      </c>
      <c r="H28" s="564">
        <f t="shared" si="4"/>
        <v>20201444.569229338</v>
      </c>
      <c r="I28" s="565">
        <f t="shared" si="1"/>
        <v>0.23808243137871626</v>
      </c>
      <c r="J28" s="566">
        <f t="shared" si="2"/>
        <v>1.3576531304506709</v>
      </c>
    </row>
    <row r="29" spans="2:10">
      <c r="B29" s="231">
        <v>2029</v>
      </c>
      <c r="C29" s="260" t="s">
        <v>33</v>
      </c>
      <c r="D29" s="563">
        <f>SUMIFS('Budget Filing Data'!$P$10:$P$550,'Budget Filing Data'!$G$10:$G$550,'1 Participant Bill Impacts'!$C29,'Budget Filing Data'!$B$10:$B$550,'1 Participant Bill Impacts'!$B29)</f>
        <v>56795934.6866</v>
      </c>
      <c r="E29" s="563">
        <f>SUMIFS('Budget Filing Data'!$R$10:$R$550,'Budget Filing Data'!$G$10:$G$550,'1 Participant Bill Impacts'!$C29,'Budget Filing Data'!$B$10:$B$550,'1 Participant Bill Impacts'!$B29)</f>
        <v>5098298.8600349994</v>
      </c>
      <c r="F29" s="564">
        <f>SUMIFS('Budget Filing Data'!$AT$10:$AT$550,'Budget Filing Data'!$G$10:$G$550,'1 Participant Bill Impacts'!$C29,'Budget Filing Data'!$B$10:$B$550,'1 Participant Bill Impacts'!$B29)</f>
        <v>13941721.930984629</v>
      </c>
      <c r="G29" s="564">
        <f>SUMIFS('Budget Filing Data'!$AU$10:$AU$550,'Budget Filing Data'!$G$10:$G$550,'1 Participant Bill Impacts'!$C29,'Budget Filing Data'!$B$10:$B$550,'1 Participant Bill Impacts'!$B29)</f>
        <v>7129648.4881454995</v>
      </c>
      <c r="H29" s="564">
        <f t="shared" si="4"/>
        <v>21071370.419130128</v>
      </c>
      <c r="I29" s="565">
        <f t="shared" si="1"/>
        <v>0.24547041980935888</v>
      </c>
      <c r="J29" s="566">
        <f t="shared" si="2"/>
        <v>1.3984367499587018</v>
      </c>
    </row>
    <row r="30" spans="2:10">
      <c r="B30" s="231">
        <v>2030</v>
      </c>
      <c r="C30" s="260" t="s">
        <v>33</v>
      </c>
      <c r="D30" s="563">
        <f>SUMIFS('Budget Filing Data'!$P$10:$P$550,'Budget Filing Data'!$G$10:$G$550,'1 Participant Bill Impacts'!$C30,'Budget Filing Data'!$B$10:$B$550,'1 Participant Bill Impacts'!$B30)</f>
        <v>56052435.069600001</v>
      </c>
      <c r="E30" s="563">
        <f>SUMIFS('Budget Filing Data'!$R$10:$R$550,'Budget Filing Data'!$G$10:$G$550,'1 Participant Bill Impacts'!$C30,'Budget Filing Data'!$B$10:$B$550,'1 Participant Bill Impacts'!$B30)</f>
        <v>4880664.0316349994</v>
      </c>
      <c r="F30" s="564">
        <f>SUMIFS('Budget Filing Data'!$AT$10:$AT$550,'Budget Filing Data'!$G$10:$G$550,'1 Participant Bill Impacts'!$C30,'Budget Filing Data'!$B$10:$B$550,'1 Participant Bill Impacts'!$B30)</f>
        <v>14181702.580293175</v>
      </c>
      <c r="G30" s="564">
        <f>SUMIFS('Budget Filing Data'!$AU$10:$AU$550,'Budget Filing Data'!$G$10:$G$550,'1 Participant Bill Impacts'!$C30,'Budget Filing Data'!$B$10:$B$550,'1 Participant Bill Impacts'!$B30)</f>
        <v>7029022.3335250886</v>
      </c>
      <c r="H30" s="564">
        <f t="shared" si="4"/>
        <v>21210724.913818263</v>
      </c>
      <c r="I30" s="565">
        <f t="shared" si="1"/>
        <v>0.25300778748833719</v>
      </c>
      <c r="J30" s="566">
        <f t="shared" si="2"/>
        <v>1.4401774610923996</v>
      </c>
    </row>
    <row r="31" spans="2:10" ht="15.75" thickBot="1">
      <c r="B31" s="279">
        <v>2031</v>
      </c>
      <c r="C31" s="280" t="s">
        <v>33</v>
      </c>
      <c r="D31" s="567">
        <f>SUMIFS('Budget Filing Data'!$P$10:$P$550,'Budget Filing Data'!$G$10:$G$550,'1 Participant Bill Impacts'!$C31,'Budget Filing Data'!$B$10:$B$550,'1 Participant Bill Impacts'!$B31)</f>
        <v>53795962.763600007</v>
      </c>
      <c r="E31" s="567">
        <f>SUMIFS('Budget Filing Data'!$R$10:$R$550,'Budget Filing Data'!$G$10:$G$550,'1 Participant Bill Impacts'!$C31,'Budget Filing Data'!$B$10:$B$550,'1 Participant Bill Impacts'!$B31)</f>
        <v>4740624.5246349992</v>
      </c>
      <c r="F31" s="568">
        <f>SUMIFS('Budget Filing Data'!$AT$10:$AT$550,'Budget Filing Data'!$G$10:$G$550,'1 Participant Bill Impacts'!$C31,'Budget Filing Data'!$B$10:$B$550,'1 Participant Bill Impacts'!$B31)</f>
        <v>14027493.281432034</v>
      </c>
      <c r="G31" s="568">
        <f>SUMIFS('Budget Filing Data'!$AU$10:$AU$550,'Budget Filing Data'!$G$10:$G$550,'1 Participant Bill Impacts'!$C31,'Budget Filing Data'!$B$10:$B$550,'1 Participant Bill Impacts'!$B31)</f>
        <v>7030366.7342163119</v>
      </c>
      <c r="H31" s="568">
        <f t="shared" si="4"/>
        <v>21057860.015648346</v>
      </c>
      <c r="I31" s="569">
        <f t="shared" si="1"/>
        <v>0.26075364322549993</v>
      </c>
      <c r="J31" s="570">
        <f t="shared" si="2"/>
        <v>1.4830043378636086</v>
      </c>
    </row>
    <row r="32" spans="2:10">
      <c r="B32" s="684" t="s">
        <v>194</v>
      </c>
      <c r="C32" s="685" t="s">
        <v>39</v>
      </c>
      <c r="D32" s="690">
        <v>7952177.6601010021</v>
      </c>
      <c r="E32" s="690">
        <v>2400238.479700801</v>
      </c>
      <c r="F32" s="691">
        <v>3024149.4639841313</v>
      </c>
      <c r="G32" s="691">
        <v>1261973.0573836819</v>
      </c>
      <c r="H32" s="687">
        <f t="shared" si="4"/>
        <v>4286122.5213678135</v>
      </c>
      <c r="I32" s="688">
        <f t="shared" si="1"/>
        <v>0.38029198959643479</v>
      </c>
      <c r="J32" s="689">
        <f t="shared" si="2"/>
        <v>0.52576986330999564</v>
      </c>
    </row>
    <row r="33" spans="2:10">
      <c r="B33" s="231">
        <v>2028</v>
      </c>
      <c r="C33" s="260" t="s">
        <v>39</v>
      </c>
      <c r="D33" s="563">
        <f>SUMIFS('Budget Filing Data'!$P$10:$P$550,'Budget Filing Data'!$G$10:$G$550,'1 Participant Bill Impacts'!$C33,'Budget Filing Data'!$B$10:$B$550,'1 Participant Bill Impacts'!$B33)</f>
        <v>7498082.7742255991</v>
      </c>
      <c r="E33" s="563">
        <f>SUMIFS('Budget Filing Data'!$R$10:$R$550,'Budget Filing Data'!$G$10:$G$550,'1 Participant Bill Impacts'!$C33,'Budget Filing Data'!$B$10:$B$550,'1 Participant Bill Impacts'!$B33)</f>
        <v>318043.56900000002</v>
      </c>
      <c r="F33" s="564">
        <f>SUMIFS('Budget Filing Data'!$AT$10:$AT$550,'Budget Filing Data'!$G$10:$G$550,'1 Participant Bill Impacts'!$C33,'Budget Filing Data'!$B$10:$B$550,'1 Participant Bill Impacts'!$B33)</f>
        <v>2272602.7092192979</v>
      </c>
      <c r="G33" s="564">
        <f>SUMIFS('Budget Filing Data'!$AU$10:$AU$550,'Budget Filing Data'!$G$10:$G$550,'1 Participant Bill Impacts'!$C33,'Budget Filing Data'!$B$10:$B$550,'1 Participant Bill Impacts'!$B33)</f>
        <v>374782.41635141091</v>
      </c>
      <c r="H33" s="564">
        <f t="shared" si="4"/>
        <v>2647385.1255707089</v>
      </c>
      <c r="I33" s="565">
        <f t="shared" si="1"/>
        <v>0.30309117379062434</v>
      </c>
      <c r="J33" s="566">
        <f t="shared" si="2"/>
        <v>1.178399605845861</v>
      </c>
    </row>
    <row r="34" spans="2:10">
      <c r="B34" s="231">
        <v>2029</v>
      </c>
      <c r="C34" s="260" t="s">
        <v>39</v>
      </c>
      <c r="D34" s="563">
        <f>SUMIFS('Budget Filing Data'!$P$10:$P$550,'Budget Filing Data'!$G$10:$G$550,'1 Participant Bill Impacts'!$C34,'Budget Filing Data'!$B$10:$B$550,'1 Participant Bill Impacts'!$B34)</f>
        <v>4144682.7742256001</v>
      </c>
      <c r="E34" s="563">
        <f>SUMIFS('Budget Filing Data'!$R$10:$R$550,'Budget Filing Data'!$G$10:$G$550,'1 Participant Bill Impacts'!$C34,'Budget Filing Data'!$B$10:$B$550,'1 Participant Bill Impacts'!$B34)</f>
        <v>441793.56900000008</v>
      </c>
      <c r="F34" s="564">
        <f>SUMIFS('Budget Filing Data'!$AT$10:$AT$550,'Budget Filing Data'!$G$10:$G$550,'1 Participant Bill Impacts'!$C34,'Budget Filing Data'!$B$10:$B$550,'1 Participant Bill Impacts'!$B34)</f>
        <v>1658513.7791268819</v>
      </c>
      <c r="G34" s="564">
        <f>SUMIFS('Budget Filing Data'!$AU$10:$AU$550,'Budget Filing Data'!$G$10:$G$550,'1 Participant Bill Impacts'!$C34,'Budget Filing Data'!$B$10:$B$550,'1 Participant Bill Impacts'!$B34)</f>
        <v>504691.30713452812</v>
      </c>
      <c r="H34" s="564">
        <f t="shared" si="4"/>
        <v>2163205.0862614098</v>
      </c>
      <c r="I34" s="565">
        <f t="shared" si="1"/>
        <v>0.400154576229724</v>
      </c>
      <c r="J34" s="566">
        <f t="shared" si="2"/>
        <v>1.1423690667949222</v>
      </c>
    </row>
    <row r="35" spans="2:10">
      <c r="B35" s="231">
        <v>2030</v>
      </c>
      <c r="C35" s="260" t="s">
        <v>39</v>
      </c>
      <c r="D35" s="563">
        <f>SUMIFS('Budget Filing Data'!$P$10:$P$550,'Budget Filing Data'!$G$10:$G$550,'1 Participant Bill Impacts'!$C35,'Budget Filing Data'!$B$10:$B$550,'1 Participant Bill Impacts'!$B35)</f>
        <v>4320800.7742255991</v>
      </c>
      <c r="E35" s="563">
        <f>SUMIFS('Budget Filing Data'!$R$10:$R$550,'Budget Filing Data'!$G$10:$G$550,'1 Participant Bill Impacts'!$C35,'Budget Filing Data'!$B$10:$B$550,'1 Participant Bill Impacts'!$B35)</f>
        <v>407887.56900000002</v>
      </c>
      <c r="F35" s="564">
        <f>SUMIFS('Budget Filing Data'!$AT$10:$AT$550,'Budget Filing Data'!$G$10:$G$550,'1 Participant Bill Impacts'!$C35,'Budget Filing Data'!$B$10:$B$550,'1 Participant Bill Impacts'!$B35)</f>
        <v>1691962.8998300058</v>
      </c>
      <c r="G35" s="564">
        <f>SUMIFS('Budget Filing Data'!$AU$10:$AU$550,'Budget Filing Data'!$G$10:$G$550,'1 Participant Bill Impacts'!$C35,'Budget Filing Data'!$B$10:$B$550,'1 Participant Bill Impacts'!$B35)</f>
        <v>481742.2963256099</v>
      </c>
      <c r="H35" s="564">
        <f t="shared" si="4"/>
        <v>2173705.1961556156</v>
      </c>
      <c r="I35" s="565">
        <f t="shared" si="1"/>
        <v>0.39158549265286363</v>
      </c>
      <c r="J35" s="566">
        <f t="shared" si="2"/>
        <v>1.1810663843143743</v>
      </c>
    </row>
    <row r="36" spans="2:10" ht="15.75" thickBot="1">
      <c r="B36" s="279">
        <v>2031</v>
      </c>
      <c r="C36" s="280" t="s">
        <v>39</v>
      </c>
      <c r="D36" s="567">
        <f>SUMIFS('Budget Filing Data'!$P$10:$P$550,'Budget Filing Data'!$G$10:$G$550,'1 Participant Bill Impacts'!$C36,'Budget Filing Data'!$B$10:$B$550,'1 Participant Bill Impacts'!$B36)</f>
        <v>2836412.7742256001</v>
      </c>
      <c r="E36" s="567">
        <f>SUMIFS('Budget Filing Data'!$R$10:$R$550,'Budget Filing Data'!$G$10:$G$550,'1 Participant Bill Impacts'!$C36,'Budget Filing Data'!$B$10:$B$550,'1 Participant Bill Impacts'!$B36)</f>
        <v>420573.8415000001</v>
      </c>
      <c r="F36" s="568">
        <f>SUMIFS('Budget Filing Data'!$AT$10:$AT$550,'Budget Filing Data'!$G$10:$G$550,'1 Participant Bill Impacts'!$C36,'Budget Filing Data'!$B$10:$B$550,'1 Participant Bill Impacts'!$B36)</f>
        <v>1073624.0427228869</v>
      </c>
      <c r="G36" s="568">
        <f>SUMIFS('Budget Filing Data'!$AU$10:$AU$550,'Budget Filing Data'!$G$10:$G$550,'1 Participant Bill Impacts'!$C36,'Budget Filing Data'!$B$10:$B$550,'1 Participant Bill Impacts'!$B36)</f>
        <v>514126.1027430133</v>
      </c>
      <c r="H36" s="568">
        <f t="shared" si="4"/>
        <v>1587750.1454659002</v>
      </c>
      <c r="I36" s="569">
        <f t="shared" si="1"/>
        <v>0.37851473963129667</v>
      </c>
      <c r="J36" s="570">
        <f t="shared" si="2"/>
        <v>1.222439562359261</v>
      </c>
    </row>
    <row r="37" spans="2:10">
      <c r="B37" s="684" t="s">
        <v>194</v>
      </c>
      <c r="C37" s="685" t="s">
        <v>45</v>
      </c>
      <c r="D37" s="690">
        <v>-7943478.2790380884</v>
      </c>
      <c r="E37" s="690">
        <v>1493025.5775288159</v>
      </c>
      <c r="F37" s="691">
        <v>-3008549.1084330403</v>
      </c>
      <c r="G37" s="691">
        <v>2604450.3025947488</v>
      </c>
      <c r="H37" s="687">
        <f t="shared" ref="H37:H51" si="5">F37+G37</f>
        <v>-404098.80583829153</v>
      </c>
      <c r="I37" s="688">
        <f t="shared" si="1"/>
        <v>0.37874455027745846</v>
      </c>
      <c r="J37" s="689">
        <f t="shared" si="2"/>
        <v>1.7444110414407699</v>
      </c>
    </row>
    <row r="38" spans="2:10">
      <c r="B38" s="231">
        <v>2028</v>
      </c>
      <c r="C38" s="260" t="s">
        <v>45</v>
      </c>
      <c r="D38" s="563">
        <f>SUMIFS('Budget Filing Data'!$P$10:$P$550,'Budget Filing Data'!$G$10:$G$550,'1 Participant Bill Impacts'!$C38,'Budget Filing Data'!$B$10:$B$550,'1 Participant Bill Impacts'!$B38)</f>
        <v>-457811.42781281099</v>
      </c>
      <c r="E38" s="563">
        <f>SUMIFS('Budget Filing Data'!$R$10:$R$550,'Budget Filing Data'!$G$10:$G$550,'1 Participant Bill Impacts'!$C38,'Budget Filing Data'!$B$10:$B$550,'1 Participant Bill Impacts'!$B38)</f>
        <v>625010.41501393204</v>
      </c>
      <c r="F38" s="564">
        <f>SUMIFS('Budget Filing Data'!$AT$10:$AT$550,'Budget Filing Data'!$G$10:$G$550,'1 Participant Bill Impacts'!$C38,'Budget Filing Data'!$B$10:$B$550,'1 Participant Bill Impacts'!$B38)</f>
        <v>-718685.15077170706</v>
      </c>
      <c r="G38" s="564">
        <f>SUMIFS('Budget Filing Data'!$AU$10:$AU$550,'Budget Filing Data'!$G$10:$G$550,'1 Participant Bill Impacts'!$C38,'Budget Filing Data'!$B$10:$B$550,'1 Participant Bill Impacts'!$B38)</f>
        <v>759031.05316042923</v>
      </c>
      <c r="H38" s="564">
        <f t="shared" si="5"/>
        <v>40345.90238872217</v>
      </c>
      <c r="I38" s="565">
        <f t="shared" si="1"/>
        <v>1.569827896619395</v>
      </c>
      <c r="J38" s="566">
        <f t="shared" si="2"/>
        <v>1.2144294477772979</v>
      </c>
    </row>
    <row r="39" spans="2:10">
      <c r="B39" s="231">
        <v>2029</v>
      </c>
      <c r="C39" s="260" t="s">
        <v>45</v>
      </c>
      <c r="D39" s="563">
        <f>SUMIFS('Budget Filing Data'!$P$10:$P$550,'Budget Filing Data'!$G$10:$G$550,'1 Participant Bill Impacts'!$C39,'Budget Filing Data'!$B$10:$B$550,'1 Participant Bill Impacts'!$B39)</f>
        <v>2322850.5295721986</v>
      </c>
      <c r="E39" s="563">
        <f>SUMIFS('Budget Filing Data'!$R$10:$R$550,'Budget Filing Data'!$G$10:$G$550,'1 Participant Bill Impacts'!$C39,'Budget Filing Data'!$B$10:$B$550,'1 Participant Bill Impacts'!$B39)</f>
        <v>642226.15828538011</v>
      </c>
      <c r="F39" s="564">
        <f>SUMIFS('Budget Filing Data'!$AT$10:$AT$550,'Budget Filing Data'!$G$10:$G$550,'1 Participant Bill Impacts'!$C39,'Budget Filing Data'!$B$10:$B$550,'1 Participant Bill Impacts'!$B39)</f>
        <v>-242164.37231246888</v>
      </c>
      <c r="G39" s="564">
        <f>SUMIFS('Budget Filing Data'!$AU$10:$AU$550,'Budget Filing Data'!$G$10:$G$550,'1 Participant Bill Impacts'!$C39,'Budget Filing Data'!$B$10:$B$550,'1 Participant Bill Impacts'!$B39)</f>
        <v>861814.18380597502</v>
      </c>
      <c r="H39" s="564">
        <f t="shared" si="5"/>
        <v>619649.81149350619</v>
      </c>
      <c r="I39" s="565">
        <f t="shared" si="1"/>
        <v>-0.10425310162211276</v>
      </c>
      <c r="J39" s="566">
        <f t="shared" si="2"/>
        <v>1.3419169753328837</v>
      </c>
    </row>
    <row r="40" spans="2:10">
      <c r="B40" s="231">
        <v>2030</v>
      </c>
      <c r="C40" s="260" t="s">
        <v>45</v>
      </c>
      <c r="D40" s="563">
        <f>SUMIFS('Budget Filing Data'!$P$10:$P$550,'Budget Filing Data'!$G$10:$G$550,'1 Participant Bill Impacts'!$C40,'Budget Filing Data'!$B$10:$B$550,'1 Participant Bill Impacts'!$B40)</f>
        <v>5735409.425758468</v>
      </c>
      <c r="E40" s="563">
        <f>SUMIFS('Budget Filing Data'!$R$10:$R$550,'Budget Filing Data'!$G$10:$G$550,'1 Participant Bill Impacts'!$C40,'Budget Filing Data'!$B$10:$B$550,'1 Participant Bill Impacts'!$B40)</f>
        <v>617965.13673047815</v>
      </c>
      <c r="F40" s="564">
        <f>SUMIFS('Budget Filing Data'!$AT$10:$AT$550,'Budget Filing Data'!$G$10:$G$550,'1 Participant Bill Impacts'!$C40,'Budget Filing Data'!$B$10:$B$550,'1 Participant Bill Impacts'!$B40)</f>
        <v>578911.04347285454</v>
      </c>
      <c r="G40" s="564">
        <f>SUMIFS('Budget Filing Data'!$AU$10:$AU$550,'Budget Filing Data'!$G$10:$G$550,'1 Participant Bill Impacts'!$C40,'Budget Filing Data'!$B$10:$B$550,'1 Participant Bill Impacts'!$B40)</f>
        <v>915896.18546940398</v>
      </c>
      <c r="H40" s="564">
        <f t="shared" si="5"/>
        <v>1494807.2289422585</v>
      </c>
      <c r="I40" s="565">
        <f t="shared" si="1"/>
        <v>0.10093630646016132</v>
      </c>
      <c r="J40" s="566">
        <f t="shared" si="2"/>
        <v>1.4821162732823658</v>
      </c>
    </row>
    <row r="41" spans="2:10" ht="15.75" thickBot="1">
      <c r="B41" s="279">
        <v>2031</v>
      </c>
      <c r="C41" s="280" t="s">
        <v>45</v>
      </c>
      <c r="D41" s="567">
        <f>SUMIFS('Budget Filing Data'!$P$10:$P$550,'Budget Filing Data'!$G$10:$G$550,'1 Participant Bill Impacts'!$C41,'Budget Filing Data'!$B$10:$B$550,'1 Participant Bill Impacts'!$B41)</f>
        <v>7138066.7184345005</v>
      </c>
      <c r="E41" s="567">
        <f>SUMIFS('Budget Filing Data'!$R$10:$R$550,'Budget Filing Data'!$G$10:$G$550,'1 Participant Bill Impacts'!$C41,'Budget Filing Data'!$B$10:$B$550,'1 Participant Bill Impacts'!$B41)</f>
        <v>548628.5892926238</v>
      </c>
      <c r="F41" s="568">
        <f>SUMIFS('Budget Filing Data'!$AT$10:$AT$550,'Budget Filing Data'!$G$10:$G$550,'1 Participant Bill Impacts'!$C41,'Budget Filing Data'!$B$10:$B$550,'1 Participant Bill Impacts'!$B41)</f>
        <v>1125479.5336710715</v>
      </c>
      <c r="G41" s="568">
        <f>SUMIFS('Budget Filing Data'!$AU$10:$AU$550,'Budget Filing Data'!$G$10:$G$550,'1 Participant Bill Impacts'!$C41,'Budget Filing Data'!$B$10:$B$550,'1 Participant Bill Impacts'!$B41)</f>
        <v>875518.22320209304</v>
      </c>
      <c r="H41" s="568">
        <f t="shared" si="5"/>
        <v>2000997.7568731646</v>
      </c>
      <c r="I41" s="569">
        <f t="shared" si="1"/>
        <v>0.15767287951574488</v>
      </c>
      <c r="J41" s="570">
        <f t="shared" si="2"/>
        <v>1.5958304767364484</v>
      </c>
    </row>
    <row r="42" spans="2:10">
      <c r="B42" s="684" t="s">
        <v>194</v>
      </c>
      <c r="C42" s="685" t="s">
        <v>50</v>
      </c>
      <c r="D42" s="690">
        <v>1219084823.8918865</v>
      </c>
      <c r="E42" s="690">
        <v>24896241.223258309</v>
      </c>
      <c r="F42" s="691">
        <v>425787416.78375542</v>
      </c>
      <c r="G42" s="691">
        <v>24771760.017142016</v>
      </c>
      <c r="H42" s="687">
        <f t="shared" si="5"/>
        <v>450559176.80089742</v>
      </c>
      <c r="I42" s="688">
        <f t="shared" si="1"/>
        <v>0.34926808080871985</v>
      </c>
      <c r="J42" s="689">
        <f t="shared" si="2"/>
        <v>0.995</v>
      </c>
    </row>
    <row r="43" spans="2:10">
      <c r="B43" s="231">
        <v>2028</v>
      </c>
      <c r="C43" s="260" t="s">
        <v>50</v>
      </c>
      <c r="D43" s="563">
        <f>SUMIFS('Budget Filing Data'!$P$10:$P$550,'Budget Filing Data'!$G$10:$G$550,'1 Participant Bill Impacts'!$C43,'Budget Filing Data'!$B$10:$B$550,'1 Participant Bill Impacts'!$B43)</f>
        <v>696567897.37081921</v>
      </c>
      <c r="E43" s="563">
        <f>SUMIFS('Budget Filing Data'!$R$10:$R$550,'Budget Filing Data'!$G$10:$G$550,'1 Participant Bill Impacts'!$C43,'Budget Filing Data'!$B$10:$B$550,'1 Participant Bill Impacts'!$B43)</f>
        <v>17062608.499744952</v>
      </c>
      <c r="F43" s="564">
        <f>SUMIFS('Budget Filing Data'!$AT$10:$AT$550,'Budget Filing Data'!$G$10:$G$550,'1 Participant Bill Impacts'!$C43,'Budget Filing Data'!$B$10:$B$550,'1 Participant Bill Impacts'!$B43)</f>
        <v>125612523.91545828</v>
      </c>
      <c r="G43" s="564">
        <f>SUMIFS('Budget Filing Data'!$AU$10:$AU$550,'Budget Filing Data'!$G$10:$G$550,'1 Participant Bill Impacts'!$C43,'Budget Filing Data'!$B$10:$B$550,'1 Participant Bill Impacts'!$B43)</f>
        <v>25314095.395281207</v>
      </c>
      <c r="H43" s="564">
        <f t="shared" si="5"/>
        <v>150926619.31073949</v>
      </c>
      <c r="I43" s="565">
        <f t="shared" si="1"/>
        <v>0.1803306244654399</v>
      </c>
      <c r="J43" s="566">
        <f t="shared" si="2"/>
        <v>1.4836005523809326</v>
      </c>
    </row>
    <row r="44" spans="2:10">
      <c r="B44" s="231">
        <v>2029</v>
      </c>
      <c r="C44" s="260" t="s">
        <v>50</v>
      </c>
      <c r="D44" s="563">
        <f>SUMIFS('Budget Filing Data'!$P$10:$P$550,'Budget Filing Data'!$G$10:$G$550,'1 Participant Bill Impacts'!$C44,'Budget Filing Data'!$B$10:$B$550,'1 Participant Bill Impacts'!$B44)</f>
        <v>572776943.09774637</v>
      </c>
      <c r="E44" s="563">
        <f>SUMIFS('Budget Filing Data'!$R$10:$R$550,'Budget Filing Data'!$G$10:$G$550,'1 Participant Bill Impacts'!$C44,'Budget Filing Data'!$B$10:$B$550,'1 Participant Bill Impacts'!$B44)</f>
        <v>15863907.115270719</v>
      </c>
      <c r="F44" s="564">
        <f>SUMIFS('Budget Filing Data'!$AT$10:$AT$550,'Budget Filing Data'!$G$10:$G$550,'1 Participant Bill Impacts'!$C44,'Budget Filing Data'!$B$10:$B$550,'1 Participant Bill Impacts'!$B44)</f>
        <v>104706571.81556302</v>
      </c>
      <c r="G44" s="564">
        <f>SUMIFS('Budget Filing Data'!$AU$10:$AU$550,'Budget Filing Data'!$G$10:$G$550,'1 Participant Bill Impacts'!$C44,'Budget Filing Data'!$B$10:$B$550,'1 Participant Bill Impacts'!$B44)</f>
        <v>22821738.438142732</v>
      </c>
      <c r="H44" s="564">
        <f t="shared" si="5"/>
        <v>127528310.25370575</v>
      </c>
      <c r="I44" s="565">
        <f t="shared" si="1"/>
        <v>0.18280514444118343</v>
      </c>
      <c r="J44" s="566">
        <f t="shared" si="2"/>
        <v>1.4385950618794503</v>
      </c>
    </row>
    <row r="45" spans="2:10">
      <c r="B45" s="231">
        <v>2030</v>
      </c>
      <c r="C45" s="260" t="s">
        <v>50</v>
      </c>
      <c r="D45" s="563">
        <f>SUMIFS('Budget Filing Data'!$P$10:$P$550,'Budget Filing Data'!$G$10:$G$550,'1 Participant Bill Impacts'!$C45,'Budget Filing Data'!$B$10:$B$550,'1 Participant Bill Impacts'!$B45)</f>
        <v>527875386.70249659</v>
      </c>
      <c r="E45" s="563">
        <f>SUMIFS('Budget Filing Data'!$R$10:$R$550,'Budget Filing Data'!$G$10:$G$550,'1 Participant Bill Impacts'!$C45,'Budget Filing Data'!$B$10:$B$550,'1 Participant Bill Impacts'!$B45)</f>
        <v>15833062.819310667</v>
      </c>
      <c r="F45" s="564">
        <f>SUMIFS('Budget Filing Data'!$AT$10:$AT$550,'Budget Filing Data'!$G$10:$G$550,'1 Participant Bill Impacts'!$C45,'Budget Filing Data'!$B$10:$B$550,'1 Participant Bill Impacts'!$B45)</f>
        <v>99188431.417026684</v>
      </c>
      <c r="G45" s="564">
        <f>SUMIFS('Budget Filing Data'!$AU$10:$AU$550,'Budget Filing Data'!$G$10:$G$550,'1 Participant Bill Impacts'!$C45,'Budget Filing Data'!$B$10:$B$550,'1 Participant Bill Impacts'!$B45)</f>
        <v>22986682.439958289</v>
      </c>
      <c r="H45" s="564">
        <f t="shared" si="5"/>
        <v>122175113.85698497</v>
      </c>
      <c r="I45" s="565">
        <f t="shared" si="1"/>
        <v>0.18790122425792877</v>
      </c>
      <c r="J45" s="566">
        <f t="shared" si="2"/>
        <v>1.4518152742956825</v>
      </c>
    </row>
    <row r="46" spans="2:10" ht="15.75" thickBot="1">
      <c r="B46" s="194">
        <v>2031</v>
      </c>
      <c r="C46" s="236" t="s">
        <v>50</v>
      </c>
      <c r="D46" s="571">
        <f>SUMIFS('Budget Filing Data'!$P$10:$P$550,'Budget Filing Data'!$G$10:$G$550,'1 Participant Bill Impacts'!$C46,'Budget Filing Data'!$B$10:$B$550,'1 Participant Bill Impacts'!$B46)</f>
        <v>499581662.70996976</v>
      </c>
      <c r="E46" s="571">
        <f>SUMIFS('Budget Filing Data'!$R$10:$R$550,'Budget Filing Data'!$G$10:$G$550,'1 Participant Bill Impacts'!$C46,'Budget Filing Data'!$B$10:$B$550,'1 Participant Bill Impacts'!$B46)</f>
        <v>15650669.574568357</v>
      </c>
      <c r="F46" s="572">
        <f>SUMIFS('Budget Filing Data'!$AT$10:$AT$550,'Budget Filing Data'!$G$10:$G$550,'1 Participant Bill Impacts'!$C46,'Budget Filing Data'!$B$10:$B$550,'1 Participant Bill Impacts'!$B46)</f>
        <v>96568858.150933713</v>
      </c>
      <c r="G46" s="572">
        <f>SUMIFS('Budget Filing Data'!$AU$10:$AU$550,'Budget Filing Data'!$G$10:$G$550,'1 Participant Bill Impacts'!$C46,'Budget Filing Data'!$B$10:$B$550,'1 Participant Bill Impacts'!$B46)</f>
        <v>22939780.266557444</v>
      </c>
      <c r="H46" s="572">
        <f t="shared" si="5"/>
        <v>119508638.41749115</v>
      </c>
      <c r="I46" s="573">
        <f t="shared" si="1"/>
        <v>0.19329944503386706</v>
      </c>
      <c r="J46" s="574">
        <f t="shared" si="2"/>
        <v>1.4657379454124804</v>
      </c>
    </row>
    <row r="47" spans="2:10">
      <c r="B47" s="684" t="s">
        <v>194</v>
      </c>
      <c r="C47" s="685" t="s">
        <v>54</v>
      </c>
      <c r="D47" s="690">
        <v>0</v>
      </c>
      <c r="E47" s="690">
        <v>0</v>
      </c>
      <c r="F47" s="691">
        <v>0</v>
      </c>
      <c r="G47" s="691">
        <v>0</v>
      </c>
      <c r="H47" s="687">
        <f t="shared" si="5"/>
        <v>0</v>
      </c>
      <c r="I47" s="688">
        <f t="shared" si="1"/>
        <v>0</v>
      </c>
      <c r="J47" s="689">
        <f t="shared" si="2"/>
        <v>0</v>
      </c>
    </row>
    <row r="48" spans="2:10">
      <c r="B48" s="231">
        <v>2028</v>
      </c>
      <c r="C48" s="260" t="s">
        <v>54</v>
      </c>
      <c r="D48" s="563">
        <f>SUMIFS('Budget Filing Data'!$P$10:$P$550,'Budget Filing Data'!$G$10:$G$550,'1 Participant Bill Impacts'!$C48,'Budget Filing Data'!$B$10:$B$550,'1 Participant Bill Impacts'!$B48)</f>
        <v>0</v>
      </c>
      <c r="E48" s="563">
        <f>SUMIFS('Budget Filing Data'!$R$10:$R$550,'Budget Filing Data'!$G$10:$G$550,'1 Participant Bill Impacts'!$C48,'Budget Filing Data'!$B$10:$B$550,'1 Participant Bill Impacts'!$B48)</f>
        <v>0</v>
      </c>
      <c r="F48" s="564">
        <f>SUMIFS('Budget Filing Data'!$AT$10:$AT$550,'Budget Filing Data'!$G$10:$G$550,'1 Participant Bill Impacts'!$C48,'Budget Filing Data'!$B$10:$B$550,'1 Participant Bill Impacts'!$B48)</f>
        <v>0</v>
      </c>
      <c r="G48" s="564">
        <f>SUMIFS('Budget Filing Data'!$AU$10:$AU$550,'Budget Filing Data'!$G$10:$G$550,'1 Participant Bill Impacts'!$C48,'Budget Filing Data'!$B$10:$B$550,'1 Participant Bill Impacts'!$B48)</f>
        <v>0</v>
      </c>
      <c r="H48" s="564">
        <f t="shared" si="5"/>
        <v>0</v>
      </c>
      <c r="I48" s="565">
        <f t="shared" si="1"/>
        <v>0</v>
      </c>
      <c r="J48" s="566">
        <f t="shared" si="2"/>
        <v>0</v>
      </c>
    </row>
    <row r="49" spans="2:10">
      <c r="B49" s="231">
        <v>2029</v>
      </c>
      <c r="C49" s="260" t="s">
        <v>54</v>
      </c>
      <c r="D49" s="563">
        <f>SUMIFS('Budget Filing Data'!$P$10:$P$550,'Budget Filing Data'!$G$10:$G$550,'1 Participant Bill Impacts'!$C49,'Budget Filing Data'!$B$10:$B$550,'1 Participant Bill Impacts'!$B49)</f>
        <v>0</v>
      </c>
      <c r="E49" s="563">
        <f>SUMIFS('Budget Filing Data'!$R$10:$R$550,'Budget Filing Data'!$G$10:$G$550,'1 Participant Bill Impacts'!$C49,'Budget Filing Data'!$B$10:$B$550,'1 Participant Bill Impacts'!$B49)</f>
        <v>0</v>
      </c>
      <c r="F49" s="564">
        <f>SUMIFS('Budget Filing Data'!$AT$10:$AT$550,'Budget Filing Data'!$G$10:$G$550,'1 Participant Bill Impacts'!$C49,'Budget Filing Data'!$B$10:$B$550,'1 Participant Bill Impacts'!$B49)</f>
        <v>0</v>
      </c>
      <c r="G49" s="564">
        <f>SUMIFS('Budget Filing Data'!$AU$10:$AU$550,'Budget Filing Data'!$G$10:$G$550,'1 Participant Bill Impacts'!$C49,'Budget Filing Data'!$B$10:$B$550,'1 Participant Bill Impacts'!$B49)</f>
        <v>0</v>
      </c>
      <c r="H49" s="564">
        <f t="shared" si="5"/>
        <v>0</v>
      </c>
      <c r="I49" s="565">
        <f t="shared" si="1"/>
        <v>0</v>
      </c>
      <c r="J49" s="566">
        <f t="shared" si="2"/>
        <v>0</v>
      </c>
    </row>
    <row r="50" spans="2:10">
      <c r="B50" s="231">
        <v>2030</v>
      </c>
      <c r="C50" s="260" t="s">
        <v>54</v>
      </c>
      <c r="D50" s="563">
        <f>SUMIFS('Budget Filing Data'!$P$10:$P$550,'Budget Filing Data'!$G$10:$G$550,'1 Participant Bill Impacts'!$C50,'Budget Filing Data'!$B$10:$B$550,'1 Participant Bill Impacts'!$B50)</f>
        <v>0</v>
      </c>
      <c r="E50" s="563">
        <f>SUMIFS('Budget Filing Data'!$R$10:$R$550,'Budget Filing Data'!$G$10:$G$550,'1 Participant Bill Impacts'!$C50,'Budget Filing Data'!$B$10:$B$550,'1 Participant Bill Impacts'!$B50)</f>
        <v>0</v>
      </c>
      <c r="F50" s="564">
        <f>SUMIFS('Budget Filing Data'!$AT$10:$AT$550,'Budget Filing Data'!$G$10:$G$550,'1 Participant Bill Impacts'!$C50,'Budget Filing Data'!$B$10:$B$550,'1 Participant Bill Impacts'!$B50)</f>
        <v>0</v>
      </c>
      <c r="G50" s="564">
        <f>SUMIFS('Budget Filing Data'!$AU$10:$AU$550,'Budget Filing Data'!$G$10:$G$550,'1 Participant Bill Impacts'!$C50,'Budget Filing Data'!$B$10:$B$550,'1 Participant Bill Impacts'!$B50)</f>
        <v>0</v>
      </c>
      <c r="H50" s="564">
        <f t="shared" si="5"/>
        <v>0</v>
      </c>
      <c r="I50" s="565">
        <f t="shared" si="1"/>
        <v>0</v>
      </c>
      <c r="J50" s="566">
        <f t="shared" si="2"/>
        <v>0</v>
      </c>
    </row>
    <row r="51" spans="2:10" ht="15.75" thickBot="1">
      <c r="B51" s="279">
        <v>2031</v>
      </c>
      <c r="C51" s="280" t="s">
        <v>54</v>
      </c>
      <c r="D51" s="567">
        <f>SUMIFS('Budget Filing Data'!$P$10:$P$550,'Budget Filing Data'!$G$10:$G$550,'1 Participant Bill Impacts'!$C51,'Budget Filing Data'!$B$10:$B$550,'1 Participant Bill Impacts'!$B51)</f>
        <v>0</v>
      </c>
      <c r="E51" s="567">
        <f>SUMIFS('Budget Filing Data'!$R$10:$R$550,'Budget Filing Data'!$G$10:$G$550,'1 Participant Bill Impacts'!$C51,'Budget Filing Data'!$B$10:$B$550,'1 Participant Bill Impacts'!$B51)</f>
        <v>0</v>
      </c>
      <c r="F51" s="568">
        <f>SUMIFS('Budget Filing Data'!$AT$10:$AT$550,'Budget Filing Data'!$G$10:$G$550,'1 Participant Bill Impacts'!$C51,'Budget Filing Data'!$B$10:$B$550,'1 Participant Bill Impacts'!$B51)</f>
        <v>0</v>
      </c>
      <c r="G51" s="568">
        <f>SUMIFS('Budget Filing Data'!$AU$10:$AU$550,'Budget Filing Data'!$G$10:$G$550,'1 Participant Bill Impacts'!$C51,'Budget Filing Data'!$B$10:$B$550,'1 Participant Bill Impacts'!$B51)</f>
        <v>0</v>
      </c>
      <c r="H51" s="568">
        <f t="shared" si="5"/>
        <v>0</v>
      </c>
      <c r="I51" s="569">
        <f t="shared" si="1"/>
        <v>0</v>
      </c>
      <c r="J51" s="570">
        <f t="shared" si="2"/>
        <v>0</v>
      </c>
    </row>
    <row r="52" spans="2:10">
      <c r="B52" s="515" t="s">
        <v>196</v>
      </c>
      <c r="C52" s="515"/>
      <c r="D52" s="515"/>
      <c r="E52" s="515"/>
      <c r="F52" s="515"/>
      <c r="G52" s="515"/>
      <c r="H52" s="515"/>
      <c r="I52" s="515"/>
      <c r="J52" s="515"/>
    </row>
    <row r="53" spans="2:10" ht="45.75" customHeight="1">
      <c r="B53" s="796" t="s">
        <v>197</v>
      </c>
      <c r="C53" s="796"/>
      <c r="D53" s="796"/>
      <c r="E53" s="796"/>
      <c r="F53" s="796"/>
      <c r="G53" s="796"/>
      <c r="H53" s="796"/>
      <c r="I53" s="796"/>
      <c r="J53" s="796"/>
    </row>
  </sheetData>
  <mergeCells count="3">
    <mergeCell ref="C2:G2"/>
    <mergeCell ref="C3:G3"/>
    <mergeCell ref="B53:J53"/>
  </mergeCells>
  <pageMargins left="0.7" right="0.7" top="0.75" bottom="0.75" header="0.3" footer="0.3"/>
  <pageSetup scale="60" orientation="portrait" r:id="rId1"/>
  <headerFooter>
    <oddHeader>&amp;L(All Attachment B Appendix Tables are downloadable within PG&amp;&amp;E's Budget Filing Dashboard on CEDARS)&amp;R(PGE-3)</oddHeader>
    <oddFooter>&amp;C3-AtchB-&amp;P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D0E69-BF7C-4CDD-990D-E7130CFD9A09}">
  <sheetPr>
    <tabColor theme="4"/>
    <pageSetUpPr fitToPage="1"/>
  </sheetPr>
  <dimension ref="B2:M56"/>
  <sheetViews>
    <sheetView showGridLines="0" workbookViewId="0"/>
  </sheetViews>
  <sheetFormatPr defaultColWidth="9.625" defaultRowHeight="15.75" customHeight="1"/>
  <cols>
    <col min="1" max="1" width="8.5" style="178" customWidth="1"/>
    <col min="2" max="2" width="13" style="178" bestFit="1" customWidth="1"/>
    <col min="3" max="3" width="17.875" style="178" customWidth="1"/>
    <col min="4" max="5" width="14.375" style="178" customWidth="1"/>
    <col min="6" max="6" width="13" style="178" customWidth="1"/>
    <col min="7" max="7" width="13.125" style="178" customWidth="1"/>
    <col min="8" max="8" width="13.25" style="178" customWidth="1"/>
    <col min="9" max="9" width="17.875" style="178" customWidth="1"/>
    <col min="10" max="10" width="16.25" style="178" customWidth="1"/>
    <col min="11" max="11" width="19.75" style="178" customWidth="1"/>
    <col min="12" max="12" width="13.125" style="178" customWidth="1"/>
    <col min="13" max="13" width="12.875" style="178" customWidth="1"/>
    <col min="14" max="16384" width="9.625" style="178"/>
  </cols>
  <sheetData>
    <row r="2" spans="2:13" ht="54.75" customHeight="1">
      <c r="B2" s="681" t="s">
        <v>58</v>
      </c>
      <c r="C2" s="800" t="s">
        <v>198</v>
      </c>
      <c r="D2" s="801"/>
      <c r="E2" s="801"/>
      <c r="F2" s="801"/>
      <c r="G2" s="801"/>
      <c r="H2" s="801"/>
      <c r="I2" s="801"/>
      <c r="J2" s="802"/>
    </row>
    <row r="3" spans="2:13" s="179" customFormat="1" ht="33" customHeight="1" thickBot="1">
      <c r="B3" s="247" t="s">
        <v>102</v>
      </c>
      <c r="C3" s="798" t="s">
        <v>199</v>
      </c>
      <c r="D3" s="798"/>
      <c r="E3" s="798"/>
      <c r="F3" s="798"/>
      <c r="G3" s="798"/>
      <c r="H3" s="798"/>
      <c r="I3" s="798"/>
      <c r="J3" s="799"/>
      <c r="K3" s="562"/>
      <c r="L3" s="562"/>
      <c r="M3" s="562"/>
    </row>
    <row r="4" spans="2:13" s="179" customFormat="1" thickBot="1">
      <c r="B4" s="61"/>
      <c r="C4" s="61"/>
      <c r="D4" s="61"/>
      <c r="E4" s="61"/>
      <c r="F4" s="61"/>
      <c r="G4" s="61"/>
      <c r="H4" s="61"/>
      <c r="I4" s="61"/>
      <c r="J4" s="61"/>
      <c r="K4" s="562"/>
      <c r="L4" s="562"/>
      <c r="M4" s="562"/>
    </row>
    <row r="5" spans="2:13" s="170" customFormat="1" ht="15">
      <c r="B5" s="682" t="s">
        <v>104</v>
      </c>
      <c r="C5" s="692" t="str">
        <f>'Read Me'!B10</f>
        <v>PG&amp;E</v>
      </c>
      <c r="D5" s="62"/>
      <c r="E5" s="62"/>
      <c r="F5" s="62"/>
      <c r="G5" s="62"/>
      <c r="H5" s="62"/>
      <c r="I5" s="62"/>
      <c r="J5" s="62"/>
      <c r="K5" s="62"/>
      <c r="L5" s="62"/>
      <c r="M5" s="62"/>
    </row>
    <row r="6" spans="2:13" s="170" customFormat="1" thickBot="1">
      <c r="B6" s="276" t="s">
        <v>105</v>
      </c>
      <c r="C6" s="277" t="str">
        <f>'Read Me'!B11</f>
        <v>2028-2035</v>
      </c>
      <c r="D6" s="62"/>
      <c r="E6" s="62"/>
      <c r="F6" s="62"/>
      <c r="G6" s="62"/>
      <c r="H6" s="62"/>
      <c r="I6" s="62"/>
      <c r="J6" s="62"/>
      <c r="K6" s="62"/>
      <c r="L6" s="62"/>
      <c r="M6" s="62"/>
    </row>
    <row r="7" spans="2:13" s="170" customFormat="1">
      <c r="B7" s="407" t="s">
        <v>200</v>
      </c>
      <c r="C7" s="4"/>
      <c r="D7" s="4"/>
      <c r="E7" s="62"/>
      <c r="F7" s="62"/>
      <c r="G7" s="62"/>
      <c r="H7" s="62"/>
      <c r="I7" s="62"/>
      <c r="J7" s="62"/>
      <c r="K7" s="62"/>
      <c r="L7" s="62"/>
      <c r="M7" s="62"/>
    </row>
    <row r="8" spans="2:13" s="170" customFormat="1" ht="15" hidden="1">
      <c r="B8" s="63"/>
      <c r="C8" s="63"/>
      <c r="D8" s="63"/>
      <c r="E8" s="63"/>
      <c r="F8" s="63"/>
      <c r="G8" s="63"/>
      <c r="H8" s="62"/>
      <c r="I8" s="62"/>
      <c r="J8" s="62"/>
      <c r="K8" s="62"/>
      <c r="L8" s="515"/>
      <c r="M8" s="515"/>
    </row>
    <row r="9" spans="2:13" s="170" customFormat="1" ht="15" hidden="1">
      <c r="B9" s="515"/>
      <c r="C9" s="515"/>
      <c r="D9" s="515"/>
      <c r="E9" s="515"/>
      <c r="F9" s="515"/>
      <c r="G9" s="515"/>
      <c r="H9" s="515"/>
      <c r="I9" s="515"/>
      <c r="J9" s="515"/>
      <c r="K9" s="515"/>
      <c r="L9" s="515"/>
      <c r="M9" s="515"/>
    </row>
    <row r="10" spans="2:13" s="170" customFormat="1" ht="46.5" thickBot="1">
      <c r="B10" s="515"/>
      <c r="C10" s="515"/>
      <c r="D10" s="180" t="s">
        <v>201</v>
      </c>
      <c r="E10" s="180" t="s">
        <v>202</v>
      </c>
      <c r="F10" s="180" t="s">
        <v>203</v>
      </c>
      <c r="G10" s="180" t="s">
        <v>204</v>
      </c>
      <c r="H10" s="180" t="s">
        <v>205</v>
      </c>
      <c r="I10" s="180" t="s">
        <v>205</v>
      </c>
      <c r="J10" s="803" t="s">
        <v>206</v>
      </c>
      <c r="K10" s="803"/>
      <c r="L10" s="180" t="s">
        <v>207</v>
      </c>
      <c r="M10" s="180" t="s">
        <v>208</v>
      </c>
    </row>
    <row r="11" spans="2:13" s="170" customFormat="1" ht="48.6" customHeight="1" thickBot="1">
      <c r="B11" s="693" t="s">
        <v>186</v>
      </c>
      <c r="C11" s="694" t="s">
        <v>9</v>
      </c>
      <c r="D11" s="694" t="s">
        <v>209</v>
      </c>
      <c r="E11" s="694" t="s">
        <v>210</v>
      </c>
      <c r="F11" s="694" t="s">
        <v>211</v>
      </c>
      <c r="G11" s="694" t="s">
        <v>212</v>
      </c>
      <c r="H11" s="694" t="s">
        <v>213</v>
      </c>
      <c r="I11" s="694" t="s">
        <v>214</v>
      </c>
      <c r="J11" s="694" t="s">
        <v>215</v>
      </c>
      <c r="K11" s="694" t="s">
        <v>216</v>
      </c>
      <c r="L11" s="694" t="s">
        <v>217</v>
      </c>
      <c r="M11" s="694" t="s">
        <v>218</v>
      </c>
    </row>
    <row r="12" spans="2:13" s="170" customFormat="1" ht="31.9" customHeight="1">
      <c r="B12" s="695" t="s">
        <v>194</v>
      </c>
      <c r="C12" s="696" t="s">
        <v>195</v>
      </c>
      <c r="D12" s="687">
        <f t="shared" ref="D12:G16" si="0">D17+D22+D27+D32+D37+D42+D47</f>
        <v>101599014.79107679</v>
      </c>
      <c r="E12" s="687">
        <f t="shared" si="0"/>
        <v>81819478.884684771</v>
      </c>
      <c r="F12" s="687">
        <f t="shared" si="0"/>
        <v>621006971.0737114</v>
      </c>
      <c r="G12" s="687">
        <f t="shared" si="0"/>
        <v>109704381.48624061</v>
      </c>
      <c r="H12" s="687">
        <f>D12-F12</f>
        <v>-519407956.28263462</v>
      </c>
      <c r="I12" s="687">
        <f>E12-G12</f>
        <v>-27884902.601555839</v>
      </c>
      <c r="J12" s="697">
        <v>73822547411</v>
      </c>
      <c r="K12" s="697">
        <v>4334452070.695426</v>
      </c>
      <c r="L12" s="698">
        <f>H12/$J$12</f>
        <v>-7.035898577041514E-3</v>
      </c>
      <c r="M12" s="689">
        <f>I12/$K$12</f>
        <v>-6.4333166330483712E-3</v>
      </c>
    </row>
    <row r="13" spans="2:13" s="170" customFormat="1" ht="15">
      <c r="B13" s="231">
        <v>2028</v>
      </c>
      <c r="C13" s="260" t="s">
        <v>195</v>
      </c>
      <c r="D13" s="564">
        <f t="shared" si="0"/>
        <v>88323615.807931334</v>
      </c>
      <c r="E13" s="564">
        <f t="shared" si="0"/>
        <v>68955921.033414304</v>
      </c>
      <c r="F13" s="564">
        <f>F18+F23+F28+F33+F38+F43+F48</f>
        <v>342219355.13365227</v>
      </c>
      <c r="G13" s="564">
        <f t="shared" si="0"/>
        <v>119938912.35611667</v>
      </c>
      <c r="H13" s="564">
        <f>D13-F13</f>
        <v>-253895739.32572094</v>
      </c>
      <c r="I13" s="564">
        <f>E13-G13</f>
        <v>-50982991.322702363</v>
      </c>
      <c r="J13" s="575">
        <f t="shared" ref="J13:K16" si="1">F13-H13</f>
        <v>596115094.45937324</v>
      </c>
      <c r="K13" s="576">
        <f t="shared" si="1"/>
        <v>170921903.67881903</v>
      </c>
      <c r="L13" s="577">
        <f>H13/$J$12</f>
        <v>-3.4392709034027314E-3</v>
      </c>
      <c r="M13" s="578">
        <f t="shared" ref="M13:M16" si="2">I13/$K$12</f>
        <v>-1.1762269022973088E-2</v>
      </c>
    </row>
    <row r="14" spans="2:13" s="170" customFormat="1" ht="15">
      <c r="B14" s="231">
        <v>2029</v>
      </c>
      <c r="C14" s="260" t="s">
        <v>195</v>
      </c>
      <c r="D14" s="564">
        <f t="shared" si="0"/>
        <v>83674380.324110866</v>
      </c>
      <c r="E14" s="564">
        <f t="shared" si="0"/>
        <v>71054481.048981041</v>
      </c>
      <c r="F14" s="564">
        <f t="shared" si="0"/>
        <v>324386190.95080495</v>
      </c>
      <c r="G14" s="564">
        <f t="shared" si="0"/>
        <v>121940983.87116992</v>
      </c>
      <c r="H14" s="564">
        <f t="shared" ref="H14:H16" si="3">D14-F14</f>
        <v>-240711810.62669408</v>
      </c>
      <c r="I14" s="564">
        <f t="shared" ref="I14:I16" si="4">E14-G14</f>
        <v>-50886502.822188884</v>
      </c>
      <c r="J14" s="575">
        <f t="shared" si="1"/>
        <v>565098001.57749903</v>
      </c>
      <c r="K14" s="576">
        <f t="shared" si="1"/>
        <v>172827486.69335881</v>
      </c>
      <c r="L14" s="577">
        <f>H14/$J$12</f>
        <v>-3.26068144582649E-3</v>
      </c>
      <c r="M14" s="578">
        <f t="shared" si="2"/>
        <v>-1.1740008193013558E-2</v>
      </c>
    </row>
    <row r="15" spans="2:13" s="170" customFormat="1" ht="15">
      <c r="B15" s="231">
        <v>2030</v>
      </c>
      <c r="C15" s="260" t="s">
        <v>195</v>
      </c>
      <c r="D15" s="564">
        <f t="shared" si="0"/>
        <v>87119059.581286132</v>
      </c>
      <c r="E15" s="564">
        <f t="shared" si="0"/>
        <v>74018993.055783853</v>
      </c>
      <c r="F15" s="564">
        <f t="shared" si="0"/>
        <v>321509599.22609609</v>
      </c>
      <c r="G15" s="564">
        <f t="shared" si="0"/>
        <v>123887729.53010257</v>
      </c>
      <c r="H15" s="564">
        <f t="shared" si="3"/>
        <v>-234390539.64480996</v>
      </c>
      <c r="I15" s="564">
        <f t="shared" si="4"/>
        <v>-49868736.474318713</v>
      </c>
      <c r="J15" s="575">
        <f t="shared" si="1"/>
        <v>555900138.87090611</v>
      </c>
      <c r="K15" s="576">
        <f t="shared" si="1"/>
        <v>173756466.00442129</v>
      </c>
      <c r="L15" s="577">
        <f t="shared" ref="L15:L16" si="5">H15/$J$12</f>
        <v>-3.1750535285630685E-3</v>
      </c>
      <c r="M15" s="578">
        <f t="shared" si="2"/>
        <v>-1.1505199656370337E-2</v>
      </c>
    </row>
    <row r="16" spans="2:13" s="170" customFormat="1" thickBot="1">
      <c r="B16" s="231">
        <v>2031</v>
      </c>
      <c r="C16" s="260" t="s">
        <v>195</v>
      </c>
      <c r="D16" s="564">
        <f t="shared" si="0"/>
        <v>88501025.471182197</v>
      </c>
      <c r="E16" s="564">
        <f t="shared" si="0"/>
        <v>76683731.717170447</v>
      </c>
      <c r="F16" s="564">
        <f t="shared" si="0"/>
        <v>321789190.32069331</v>
      </c>
      <c r="G16" s="564">
        <f t="shared" si="0"/>
        <v>126483546.1757306</v>
      </c>
      <c r="H16" s="564">
        <f t="shared" si="3"/>
        <v>-233288164.84951112</v>
      </c>
      <c r="I16" s="564">
        <f t="shared" si="4"/>
        <v>-49799814.458560154</v>
      </c>
      <c r="J16" s="575">
        <f t="shared" si="1"/>
        <v>555077355.1702044</v>
      </c>
      <c r="K16" s="576">
        <f t="shared" si="1"/>
        <v>176283360.63429075</v>
      </c>
      <c r="L16" s="579">
        <f t="shared" si="5"/>
        <v>-3.1601207629791137E-3</v>
      </c>
      <c r="M16" s="580">
        <f t="shared" si="2"/>
        <v>-1.1489298680968041E-2</v>
      </c>
    </row>
    <row r="17" spans="2:13" s="170" customFormat="1" ht="38.450000000000003" customHeight="1">
      <c r="B17" s="695" t="s">
        <v>194</v>
      </c>
      <c r="C17" s="696" t="s">
        <v>17</v>
      </c>
      <c r="D17" s="699">
        <v>32469423.037483346</v>
      </c>
      <c r="E17" s="699">
        <v>14349876.126297737</v>
      </c>
      <c r="F17" s="699">
        <v>131900772.76127</v>
      </c>
      <c r="G17" s="699">
        <v>37482959.81576997</v>
      </c>
      <c r="H17" s="687">
        <f>D17-F17</f>
        <v>-99431349.723786652</v>
      </c>
      <c r="I17" s="687">
        <f>E17-G17</f>
        <v>-23133083.689472236</v>
      </c>
      <c r="J17" s="697">
        <v>25969001665</v>
      </c>
      <c r="K17" s="697">
        <v>1694552283.7492089</v>
      </c>
      <c r="L17" s="698">
        <f>H17/$J$17</f>
        <v>-3.8288476009378644E-3</v>
      </c>
      <c r="M17" s="689">
        <f>I17/$K$17</f>
        <v>-1.3651442868608412E-2</v>
      </c>
    </row>
    <row r="18" spans="2:13" s="170" customFormat="1" ht="15">
      <c r="B18" s="231">
        <v>2028</v>
      </c>
      <c r="C18" s="260" t="s">
        <v>17</v>
      </c>
      <c r="D18" s="564">
        <f>SUMIFS('Budget Filing Data'!AV$10:AV$999999,'Budget Filing Data'!$B$10:$B$999999,'2 Rates Rev- IOU Only'!B18,'Budget Filing Data'!$G$10:$G$999999,'2 Rates Rev- IOU Only'!C18)</f>
        <v>31386519.299171008</v>
      </c>
      <c r="E18" s="564">
        <f>SUMIFS('Budget Filing Data'!AW$10:AW$999999,'Budget Filing Data'!$B$10:$B$999999,'2 Rates Rev- IOU Only'!B18,'Budget Filing Data'!$G$10:$G$999999,'2 Rates Rev- IOU Only'!C18)</f>
        <v>19618579.998752061</v>
      </c>
      <c r="F18" s="564">
        <f>SUMIFS('Budget Filing Data'!AX$10:AX$999999,'Budget Filing Data'!$B$10:$B$999999,'2 Rates Rev- IOU Only'!B18,'Budget Filing Data'!$G$10:$G$999999,'2 Rates Rev- IOU Only'!C18)</f>
        <v>143856535.28288567</v>
      </c>
      <c r="G18" s="564">
        <f>SUMIFS('Budget Filing Data'!AY$10:AY$999999,'Budget Filing Data'!$B$10:$B$999999,'2 Rates Rev- IOU Only'!B18,'Budget Filing Data'!$G$10:$G$999999,'2 Rates Rev- IOU Only'!C18)</f>
        <v>49114507.459731571</v>
      </c>
      <c r="H18" s="564">
        <f>D18-F18</f>
        <v>-112470015.98371467</v>
      </c>
      <c r="I18" s="564">
        <f>E18-G18</f>
        <v>-29495927.46097951</v>
      </c>
      <c r="J18" s="278"/>
      <c r="K18" s="278"/>
      <c r="L18" s="577">
        <f t="shared" ref="L18:L21" si="6">H18/$J$17</f>
        <v>-4.3309333733571025E-3</v>
      </c>
      <c r="M18" s="578">
        <f t="shared" ref="M18:M21" si="7">I18/$K$17</f>
        <v>-1.7406324811483281E-2</v>
      </c>
    </row>
    <row r="19" spans="2:13" s="170" customFormat="1" ht="15">
      <c r="B19" s="231">
        <v>2029</v>
      </c>
      <c r="C19" s="260" t="s">
        <v>17</v>
      </c>
      <c r="D19" s="564">
        <f>SUMIFS('Budget Filing Data'!AV$10:AV$999999,'Budget Filing Data'!$B$10:$B$999999,'2 Rates Rev- IOU Only'!B19,'Budget Filing Data'!$G$10:$G$999999,'2 Rates Rev- IOU Only'!C19)</f>
        <v>31627972.19584759</v>
      </c>
      <c r="E19" s="564">
        <f>SUMIFS('Budget Filing Data'!AW$10:AW$999999,'Budget Filing Data'!$B$10:$B$999999,'2 Rates Rev- IOU Only'!B19,'Budget Filing Data'!$G$10:$G$999999,'2 Rates Rev- IOU Only'!C19)</f>
        <v>20568272.815422658</v>
      </c>
      <c r="F19" s="564">
        <f>SUMIFS('Budget Filing Data'!AX$10:AX$999999,'Budget Filing Data'!$B$10:$B$999999,'2 Rates Rev- IOU Only'!B19,'Budget Filing Data'!$G$10:$G$999999,'2 Rates Rev- IOU Only'!C19)</f>
        <v>145603271.26406935</v>
      </c>
      <c r="G19" s="564">
        <f>SUMIFS('Budget Filing Data'!AY$10:AY$999999,'Budget Filing Data'!$B$10:$B$999999,'2 Rates Rev- IOU Only'!B19,'Budget Filing Data'!$G$10:$G$999999,'2 Rates Rev- IOU Only'!C19)</f>
        <v>50699926.062705554</v>
      </c>
      <c r="H19" s="564">
        <f t="shared" ref="H19:H21" si="8">D19-F19</f>
        <v>-113975299.06822176</v>
      </c>
      <c r="I19" s="564">
        <f t="shared" ref="I19:I21" si="9">E19-G19</f>
        <v>-30131653.247282896</v>
      </c>
      <c r="J19" s="278"/>
      <c r="K19" s="278"/>
      <c r="L19" s="577">
        <f t="shared" si="6"/>
        <v>-4.3888979845472147E-3</v>
      </c>
      <c r="M19" s="578">
        <f t="shared" si="7"/>
        <v>-1.7781483366577748E-2</v>
      </c>
    </row>
    <row r="20" spans="2:13" s="170" customFormat="1" ht="15">
      <c r="B20" s="231">
        <v>2030</v>
      </c>
      <c r="C20" s="260" t="s">
        <v>17</v>
      </c>
      <c r="D20" s="564">
        <f>SUMIFS('Budget Filing Data'!AV$10:AV$999999,'Budget Filing Data'!$B$10:$B$999999,'2 Rates Rev- IOU Only'!B20,'Budget Filing Data'!$G$10:$G$999999,'2 Rates Rev- IOU Only'!C20)</f>
        <v>36070101.373868242</v>
      </c>
      <c r="E20" s="564">
        <f>SUMIFS('Budget Filing Data'!AW$10:AW$999999,'Budget Filing Data'!$B$10:$B$999999,'2 Rates Rev- IOU Only'!B20,'Budget Filing Data'!$G$10:$G$999999,'2 Rates Rev- IOU Only'!C20)</f>
        <v>21592666.940256756</v>
      </c>
      <c r="F20" s="564">
        <f>SUMIFS('Budget Filing Data'!AX$10:AX$999999,'Budget Filing Data'!$B$10:$B$999999,'2 Rates Rev- IOU Only'!B20,'Budget Filing Data'!$G$10:$G$999999,'2 Rates Rev- IOU Only'!C20)</f>
        <v>147760859.17895466</v>
      </c>
      <c r="G20" s="564">
        <f>SUMIFS('Budget Filing Data'!AY$10:AY$999999,'Budget Filing Data'!$B$10:$B$999999,'2 Rates Rev- IOU Only'!B20,'Budget Filing Data'!$G$10:$G$999999,'2 Rates Rev- IOU Only'!C20)</f>
        <v>51527700.895455174</v>
      </c>
      <c r="H20" s="564">
        <f t="shared" si="8"/>
        <v>-111690757.80508642</v>
      </c>
      <c r="I20" s="564">
        <f t="shared" si="9"/>
        <v>-29935033.955198418</v>
      </c>
      <c r="J20" s="278"/>
      <c r="K20" s="278"/>
      <c r="L20" s="577">
        <f t="shared" si="6"/>
        <v>-4.3009261290016714E-3</v>
      </c>
      <c r="M20" s="578">
        <f t="shared" si="7"/>
        <v>-1.7665453136073761E-2</v>
      </c>
    </row>
    <row r="21" spans="2:13" s="170" customFormat="1" thickBot="1">
      <c r="B21" s="231">
        <v>2031</v>
      </c>
      <c r="C21" s="260" t="s">
        <v>17</v>
      </c>
      <c r="D21" s="564">
        <f>SUMIFS('Budget Filing Data'!AV$10:AV$999999,'Budget Filing Data'!$B$10:$B$999999,'2 Rates Rev- IOU Only'!B21,'Budget Filing Data'!$G$10:$G$999999,'2 Rates Rev- IOU Only'!C21)</f>
        <v>38188912.809278771</v>
      </c>
      <c r="E21" s="564">
        <f>SUMIFS('Budget Filing Data'!AW$10:AW$999999,'Budget Filing Data'!$B$10:$B$999999,'2 Rates Rev- IOU Only'!B21,'Budget Filing Data'!$G$10:$G$999999,'2 Rates Rev- IOU Only'!C21)</f>
        <v>22715718.233109243</v>
      </c>
      <c r="F21" s="564">
        <f>SUMIFS('Budget Filing Data'!AX$10:AX$999999,'Budget Filing Data'!$B$10:$B$999999,'2 Rates Rev- IOU Only'!B21,'Budget Filing Data'!$G$10:$G$999999,'2 Rates Rev- IOU Only'!C21)</f>
        <v>150863093.91995806</v>
      </c>
      <c r="G21" s="564">
        <f>SUMIFS('Budget Filing Data'!AY$10:AY$999999,'Budget Filing Data'!$B$10:$B$999999,'2 Rates Rev- IOU Only'!B21,'Budget Filing Data'!$G$10:$G$999999,'2 Rates Rev- IOU Only'!C21)</f>
        <v>53046992.943538144</v>
      </c>
      <c r="H21" s="564">
        <f t="shared" si="8"/>
        <v>-112674181.11067928</v>
      </c>
      <c r="I21" s="564">
        <f t="shared" si="9"/>
        <v>-30331274.710428901</v>
      </c>
      <c r="J21" s="278"/>
      <c r="K21" s="278"/>
      <c r="L21" s="579">
        <f t="shared" si="6"/>
        <v>-4.3387952515146983E-3</v>
      </c>
      <c r="M21" s="580">
        <f t="shared" si="7"/>
        <v>-1.7899285257413682E-2</v>
      </c>
    </row>
    <row r="22" spans="2:13" s="170" customFormat="1" ht="33.6" customHeight="1">
      <c r="B22" s="695" t="s">
        <v>194</v>
      </c>
      <c r="C22" s="696" t="s">
        <v>26</v>
      </c>
      <c r="D22" s="699">
        <v>2117347.5328469127</v>
      </c>
      <c r="E22" s="699">
        <v>4238993.1366786007</v>
      </c>
      <c r="F22" s="699">
        <v>10629551.19073865</v>
      </c>
      <c r="G22" s="699">
        <v>8091965.7208153456</v>
      </c>
      <c r="H22" s="687">
        <f>D22-F22</f>
        <v>-8512203.6578917373</v>
      </c>
      <c r="I22" s="687">
        <f>E22-G22</f>
        <v>-3852972.584136745</v>
      </c>
      <c r="J22" s="697">
        <v>27807234548</v>
      </c>
      <c r="K22" s="697">
        <v>846726399.48568571</v>
      </c>
      <c r="L22" s="698">
        <f>H22/$J$22</f>
        <v>-3.0611471425532195E-4</v>
      </c>
      <c r="M22" s="689">
        <f>I22/$K$22</f>
        <v>-4.5504339849059845E-3</v>
      </c>
    </row>
    <row r="23" spans="2:13" s="170" customFormat="1" ht="15">
      <c r="B23" s="231">
        <v>2028</v>
      </c>
      <c r="C23" s="260" t="s">
        <v>26</v>
      </c>
      <c r="D23" s="564">
        <f>SUMIFS('Budget Filing Data'!AV$10:AV$999999,'Budget Filing Data'!$B$10:$B$999999,'2 Rates Rev- IOU Only'!B23,'Budget Filing Data'!$G$10:$G$999999,'2 Rates Rev- IOU Only'!C23)</f>
        <v>6259727.5634363163</v>
      </c>
      <c r="E23" s="564">
        <f>SUMIFS('Budget Filing Data'!AW$10:AW$999999,'Budget Filing Data'!$B$10:$B$999999,'2 Rates Rev- IOU Only'!B23,'Budget Filing Data'!$G$10:$G$999999,'2 Rates Rev- IOU Only'!C23)</f>
        <v>7067555.9178963844</v>
      </c>
      <c r="F23" s="564">
        <f>SUMIFS('Budget Filing Data'!AX$10:AX$999999,'Budget Filing Data'!$B$10:$B$999999,'2 Rates Rev- IOU Only'!B23,'Budget Filing Data'!$G$10:$G$999999,'2 Rates Rev- IOU Only'!C23)</f>
        <v>13519648.808176255</v>
      </c>
      <c r="G23" s="564">
        <f>SUMIFS('Budget Filing Data'!AY$10:AY$999999,'Budget Filing Data'!$B$10:$B$999999,'2 Rates Rev- IOU Only'!B23,'Budget Filing Data'!$G$10:$G$999999,'2 Rates Rev- IOU Only'!C23)</f>
        <v>9303478.4693378769</v>
      </c>
      <c r="H23" s="564">
        <f>D23-F23</f>
        <v>-7259921.2447399385</v>
      </c>
      <c r="I23" s="564">
        <f>E23-G23</f>
        <v>-2235922.5514414925</v>
      </c>
      <c r="J23" s="278"/>
      <c r="K23" s="278"/>
      <c r="L23" s="577">
        <f t="shared" ref="L23:L26" si="10">H23/$J$22</f>
        <v>-2.6108030383992638E-4</v>
      </c>
      <c r="M23" s="578">
        <f t="shared" ref="M23:M26" si="11">I23/$K$22</f>
        <v>-2.6406671066351839E-3</v>
      </c>
    </row>
    <row r="24" spans="2:13" s="170" customFormat="1" ht="15">
      <c r="B24" s="231">
        <v>2029</v>
      </c>
      <c r="C24" s="260" t="s">
        <v>26</v>
      </c>
      <c r="D24" s="564">
        <f>SUMIFS('Budget Filing Data'!AV$10:AV$999999,'Budget Filing Data'!$B$10:$B$999999,'2 Rates Rev- IOU Only'!B24,'Budget Filing Data'!$G$10:$G$999999,'2 Rates Rev- IOU Only'!C24)</f>
        <v>6973249.6477221576</v>
      </c>
      <c r="E24" s="564">
        <f>SUMIFS('Budget Filing Data'!AW$10:AW$999999,'Budget Filing Data'!$B$10:$B$999999,'2 Rates Rev- IOU Only'!B24,'Budget Filing Data'!$G$10:$G$999999,'2 Rates Rev- IOU Only'!C24)</f>
        <v>7296921.0726936562</v>
      </c>
      <c r="F24" s="564">
        <f>SUMIFS('Budget Filing Data'!AX$10:AX$999999,'Budget Filing Data'!$B$10:$B$999999,'2 Rates Rev- IOU Only'!B24,'Budget Filing Data'!$G$10:$G$999999,'2 Rates Rev- IOU Only'!C24)</f>
        <v>14916993.293101965</v>
      </c>
      <c r="G24" s="564">
        <f>SUMIFS('Budget Filing Data'!AY$10:AY$999999,'Budget Filing Data'!$B$10:$B$999999,'2 Rates Rev- IOU Only'!B24,'Budget Filing Data'!$G$10:$G$999999,'2 Rates Rev- IOU Only'!C24)</f>
        <v>9432059.1877710242</v>
      </c>
      <c r="H24" s="564">
        <f t="shared" ref="H24:H26" si="12">D24-F24</f>
        <v>-7943743.6453798069</v>
      </c>
      <c r="I24" s="564">
        <f t="shared" ref="I24:I26" si="13">E24-G24</f>
        <v>-2135138.115077368</v>
      </c>
      <c r="J24" s="278"/>
      <c r="K24" s="278"/>
      <c r="L24" s="577">
        <f t="shared" si="10"/>
        <v>-2.8567183233081157E-4</v>
      </c>
      <c r="M24" s="578">
        <f t="shared" si="11"/>
        <v>-2.5216387682895948E-3</v>
      </c>
    </row>
    <row r="25" spans="2:13" s="170" customFormat="1" ht="15">
      <c r="B25" s="231">
        <v>2030</v>
      </c>
      <c r="C25" s="260" t="s">
        <v>26</v>
      </c>
      <c r="D25" s="564">
        <f>SUMIFS('Budget Filing Data'!AV$10:AV$999999,'Budget Filing Data'!$B$10:$B$999999,'2 Rates Rev- IOU Only'!B25,'Budget Filing Data'!$G$10:$G$999999,'2 Rates Rev- IOU Only'!C25)</f>
        <v>6907510.7081431728</v>
      </c>
      <c r="E25" s="564">
        <f>SUMIFS('Budget Filing Data'!AW$10:AW$999999,'Budget Filing Data'!$B$10:$B$999999,'2 Rates Rev- IOU Only'!B25,'Budget Filing Data'!$G$10:$G$999999,'2 Rates Rev- IOU Only'!C25)</f>
        <v>7619124.2498565596</v>
      </c>
      <c r="F25" s="564">
        <f>SUMIFS('Budget Filing Data'!AX$10:AX$999999,'Budget Filing Data'!$B$10:$B$999999,'2 Rates Rev- IOU Only'!B25,'Budget Filing Data'!$G$10:$G$999999,'2 Rates Rev- IOU Only'!C25)</f>
        <v>14528220.443528237</v>
      </c>
      <c r="G25" s="564">
        <f>SUMIFS('Budget Filing Data'!AY$10:AY$999999,'Budget Filing Data'!$B$10:$B$999999,'2 Rates Rev- IOU Only'!B25,'Budget Filing Data'!$G$10:$G$999999,'2 Rates Rev- IOU Only'!C25)</f>
        <v>9428454.276847383</v>
      </c>
      <c r="H25" s="564">
        <f t="shared" si="12"/>
        <v>-7620709.735385064</v>
      </c>
      <c r="I25" s="564">
        <f t="shared" si="13"/>
        <v>-1809330.0269908234</v>
      </c>
      <c r="J25" s="278"/>
      <c r="K25" s="278"/>
      <c r="L25" s="577">
        <f t="shared" si="10"/>
        <v>-2.7405493064153603E-4</v>
      </c>
      <c r="M25" s="578">
        <f t="shared" si="11"/>
        <v>-2.1368532126668513E-3</v>
      </c>
    </row>
    <row r="26" spans="2:13" s="170" customFormat="1" thickBot="1">
      <c r="B26" s="231">
        <v>2031</v>
      </c>
      <c r="C26" s="260" t="s">
        <v>26</v>
      </c>
      <c r="D26" s="564">
        <f>SUMIFS('Budget Filing Data'!AV$10:AV$999999,'Budget Filing Data'!$B$10:$B$999999,'2 Rates Rev- IOU Only'!B26,'Budget Filing Data'!$G$10:$G$999999,'2 Rates Rev- IOU Only'!C26)</f>
        <v>6978783.5668009259</v>
      </c>
      <c r="E26" s="564">
        <f>SUMIFS('Budget Filing Data'!AW$10:AW$999999,'Budget Filing Data'!$B$10:$B$999999,'2 Rates Rev- IOU Only'!B26,'Budget Filing Data'!$G$10:$G$999999,'2 Rates Rev- IOU Only'!C26)</f>
        <v>7854434.0559595879</v>
      </c>
      <c r="F26" s="564">
        <f>SUMIFS('Budget Filing Data'!AX$10:AX$999999,'Budget Filing Data'!$B$10:$B$999999,'2 Rates Rev- IOU Only'!B26,'Budget Filing Data'!$G$10:$G$999999,'2 Rates Rev- IOU Only'!C26)</f>
        <v>14777180.330344012</v>
      </c>
      <c r="G26" s="564">
        <f>SUMIFS('Budget Filing Data'!AY$10:AY$999999,'Budget Filing Data'!$B$10:$B$999999,'2 Rates Rev- IOU Only'!B26,'Budget Filing Data'!$G$10:$G$999999,'2 Rates Rev- IOU Only'!C26)</f>
        <v>9524232.6761519294</v>
      </c>
      <c r="H26" s="564">
        <f t="shared" si="12"/>
        <v>-7798396.7635430861</v>
      </c>
      <c r="I26" s="564">
        <f t="shared" si="13"/>
        <v>-1669798.6201923415</v>
      </c>
      <c r="J26" s="278"/>
      <c r="K26" s="278"/>
      <c r="L26" s="579">
        <f t="shared" si="10"/>
        <v>-2.8044488746558857E-4</v>
      </c>
      <c r="M26" s="580">
        <f t="shared" si="11"/>
        <v>-1.9720639644714068E-3</v>
      </c>
    </row>
    <row r="27" spans="2:13" ht="28.9" customHeight="1">
      <c r="B27" s="695" t="s">
        <v>194</v>
      </c>
      <c r="C27" s="696" t="s">
        <v>33</v>
      </c>
      <c r="D27" s="699">
        <v>3661581.148655978</v>
      </c>
      <c r="E27" s="699">
        <v>24539334.927931752</v>
      </c>
      <c r="F27" s="699">
        <v>15715560.96481267</v>
      </c>
      <c r="G27" s="699">
        <v>11222250.092250612</v>
      </c>
      <c r="H27" s="687">
        <f>D27-F27</f>
        <v>-12053979.816156693</v>
      </c>
      <c r="I27" s="687">
        <f>E27-G27</f>
        <v>13317084.83568114</v>
      </c>
      <c r="J27" s="697">
        <v>13845900950</v>
      </c>
      <c r="K27" s="697">
        <v>1793173387.460531</v>
      </c>
      <c r="L27" s="698">
        <f>H27/$J$27</f>
        <v>-8.7058110986679366E-4</v>
      </c>
      <c r="M27" s="689">
        <f>I27/$K$27</f>
        <v>7.4265461046913173E-3</v>
      </c>
    </row>
    <row r="28" spans="2:13" ht="15">
      <c r="B28" s="231">
        <v>2028</v>
      </c>
      <c r="C28" s="260" t="s">
        <v>33</v>
      </c>
      <c r="D28" s="564">
        <f>SUMIFS('Budget Filing Data'!AV$10:AV$999999,'Budget Filing Data'!$B$10:$B$999999,'2 Rates Rev- IOU Only'!B28,'Budget Filing Data'!$G$10:$G$999999,'2 Rates Rev- IOU Only'!C28)</f>
        <v>5292657.1164844567</v>
      </c>
      <c r="E28" s="564">
        <f>SUMIFS('Budget Filing Data'!AW$10:AW$999999,'Budget Filing Data'!$B$10:$B$999999,'2 Rates Rev- IOU Only'!B28,'Budget Filing Data'!$G$10:$G$999999,'2 Rates Rev- IOU Only'!C28)</f>
        <v>9308031.313429974</v>
      </c>
      <c r="F28" s="564">
        <f>SUMIFS('Budget Filing Data'!AX$10:AX$999999,'Budget Filing Data'!$B$10:$B$999999,'2 Rates Rev- IOU Only'!B28,'Budget Filing Data'!$G$10:$G$999999,'2 Rates Rev- IOU Only'!C28)</f>
        <v>15746653.523620386</v>
      </c>
      <c r="G28" s="564">
        <f>SUMIFS('Budget Filing Data'!AY$10:AY$999999,'Budget Filing Data'!$B$10:$B$999999,'2 Rates Rev- IOU Only'!B28,'Budget Filing Data'!$G$10:$G$999999,'2 Rates Rev- IOU Only'!C28)</f>
        <v>7796756.4696088526</v>
      </c>
      <c r="H28" s="564">
        <f>D28-F28</f>
        <v>-10453996.40713593</v>
      </c>
      <c r="I28" s="564">
        <f>E28-G28</f>
        <v>1511274.8438211214</v>
      </c>
      <c r="J28" s="278"/>
      <c r="K28" s="278"/>
      <c r="L28" s="577">
        <f t="shared" ref="L28:L31" si="14">H28/$J$27</f>
        <v>-7.5502464194183983E-4</v>
      </c>
      <c r="M28" s="578">
        <f t="shared" ref="M28:M31" si="15">I28/$K$27</f>
        <v>8.427934824313723E-4</v>
      </c>
    </row>
    <row r="29" spans="2:13" ht="15">
      <c r="B29" s="231">
        <v>2029</v>
      </c>
      <c r="C29" s="260" t="s">
        <v>33</v>
      </c>
      <c r="D29" s="564">
        <f>SUMIFS('Budget Filing Data'!AV$10:AV$999999,'Budget Filing Data'!$B$10:$B$999999,'2 Rates Rev- IOU Only'!B29,'Budget Filing Data'!$G$10:$G$999999,'2 Rates Rev- IOU Only'!C29)</f>
        <v>5533989.7960711448</v>
      </c>
      <c r="E29" s="564">
        <f>SUMIFS('Budget Filing Data'!AW$10:AW$999999,'Budget Filing Data'!$B$10:$B$999999,'2 Rates Rev- IOU Only'!B29,'Budget Filing Data'!$G$10:$G$999999,'2 Rates Rev- IOU Only'!C29)</f>
        <v>10518672.153915465</v>
      </c>
      <c r="F29" s="564">
        <f>SUMIFS('Budget Filing Data'!AX$10:AX$999999,'Budget Filing Data'!$B$10:$B$999999,'2 Rates Rev- IOU Only'!B29,'Budget Filing Data'!$G$10:$G$999999,'2 Rates Rev- IOU Only'!C29)</f>
        <v>15871169.669003734</v>
      </c>
      <c r="G29" s="564">
        <f>SUMIFS('Budget Filing Data'!AY$10:AY$999999,'Budget Filing Data'!$B$10:$B$999999,'2 Rates Rev- IOU Only'!B29,'Budget Filing Data'!$G$10:$G$999999,'2 Rates Rev- IOU Only'!C29)</f>
        <v>8558820.6409485247</v>
      </c>
      <c r="H29" s="564">
        <f t="shared" ref="H29:H31" si="16">D29-F29</f>
        <v>-10337179.872932591</v>
      </c>
      <c r="I29" s="564">
        <f t="shared" ref="I29:I31" si="17">E29-G29</f>
        <v>1959851.5129669402</v>
      </c>
      <c r="J29" s="278"/>
      <c r="K29" s="278"/>
      <c r="L29" s="577">
        <f t="shared" si="14"/>
        <v>-7.4658773815167233E-4</v>
      </c>
      <c r="M29" s="578">
        <f t="shared" si="15"/>
        <v>1.0929514829251714E-3</v>
      </c>
    </row>
    <row r="30" spans="2:13" ht="15">
      <c r="B30" s="231">
        <v>2030</v>
      </c>
      <c r="C30" s="260" t="s">
        <v>33</v>
      </c>
      <c r="D30" s="564">
        <f>SUMIFS('Budget Filing Data'!AV$10:AV$999999,'Budget Filing Data'!$B$10:$B$999999,'2 Rates Rev- IOU Only'!B30,'Budget Filing Data'!$G$10:$G$999999,'2 Rates Rev- IOU Only'!C30)</f>
        <v>5673510.208524758</v>
      </c>
      <c r="E30" s="564">
        <f>SUMIFS('Budget Filing Data'!AW$10:AW$999999,'Budget Filing Data'!$B$10:$B$999999,'2 Rates Rev- IOU Only'!B30,'Budget Filing Data'!$G$10:$G$999999,'2 Rates Rev- IOU Only'!C30)</f>
        <v>10586878.323883973</v>
      </c>
      <c r="F30" s="564">
        <f>SUMIFS('Budget Filing Data'!AX$10:AX$999999,'Budget Filing Data'!$B$10:$B$999999,'2 Rates Rev- IOU Only'!B30,'Budget Filing Data'!$G$10:$G$999999,'2 Rates Rev- IOU Only'!C30)</f>
        <v>16075718.784164125</v>
      </c>
      <c r="G30" s="564">
        <f>SUMIFS('Budget Filing Data'!AY$10:AY$999999,'Budget Filing Data'!$B$10:$B$999999,'2 Rates Rev- IOU Only'!B30,'Budget Filing Data'!$G$10:$G$999999,'2 Rates Rev- IOU Only'!C30)</f>
        <v>8488864.1963243689</v>
      </c>
      <c r="H30" s="564">
        <f t="shared" si="16"/>
        <v>-10402208.575639367</v>
      </c>
      <c r="I30" s="564">
        <f t="shared" si="17"/>
        <v>2098014.1275596041</v>
      </c>
      <c r="J30" s="278"/>
      <c r="K30" s="278"/>
      <c r="L30" s="577">
        <f t="shared" si="14"/>
        <v>-7.5128434135153673E-4</v>
      </c>
      <c r="M30" s="578">
        <f t="shared" si="15"/>
        <v>1.1700007050242836E-3</v>
      </c>
    </row>
    <row r="31" spans="2:13" thickBot="1">
      <c r="B31" s="231">
        <v>2031</v>
      </c>
      <c r="C31" s="260" t="s">
        <v>33</v>
      </c>
      <c r="D31" s="564">
        <f>SUMIFS('Budget Filing Data'!AV$10:AV$999999,'Budget Filing Data'!$B$10:$B$999999,'2 Rates Rev- IOU Only'!B31,'Budget Filing Data'!$G$10:$G$999999,'2 Rates Rev- IOU Only'!C31)</f>
        <v>5615879.29807592</v>
      </c>
      <c r="E31" s="564">
        <f>SUMIFS('Budget Filing Data'!AW$10:AW$999999,'Budget Filing Data'!$B$10:$B$999999,'2 Rates Rev- IOU Only'!B31,'Budget Filing Data'!$G$10:$G$999999,'2 Rates Rev- IOU Only'!C31)</f>
        <v>10814208.115548871</v>
      </c>
      <c r="F31" s="564">
        <f>SUMIFS('Budget Filing Data'!AX$10:AX$999999,'Budget Filing Data'!$B$10:$B$999999,'2 Rates Rev- IOU Only'!B31,'Budget Filing Data'!$G$10:$G$999999,'2 Rates Rev- IOU Only'!C31)</f>
        <v>15890874.388862787</v>
      </c>
      <c r="G31" s="564">
        <f>SUMIFS('Budget Filing Data'!AY$10:AY$999999,'Budget Filing Data'!$B$10:$B$999999,'2 Rates Rev- IOU Only'!B31,'Budget Filing Data'!$G$10:$G$999999,'2 Rates Rev- IOU Only'!C31)</f>
        <v>8524461.9638463221</v>
      </c>
      <c r="H31" s="564">
        <f t="shared" si="16"/>
        <v>-10274995.090786867</v>
      </c>
      <c r="I31" s="564">
        <f t="shared" si="17"/>
        <v>2289746.1517025493</v>
      </c>
      <c r="J31" s="278"/>
      <c r="K31" s="278"/>
      <c r="L31" s="579">
        <f t="shared" si="14"/>
        <v>-7.4209653296608818E-4</v>
      </c>
      <c r="M31" s="580">
        <f t="shared" si="15"/>
        <v>1.276924009532206E-3</v>
      </c>
    </row>
    <row r="32" spans="2:13" ht="45.6" customHeight="1">
      <c r="B32" s="695" t="s">
        <v>194</v>
      </c>
      <c r="C32" s="696" t="s">
        <v>39</v>
      </c>
      <c r="D32" s="699">
        <v>840071.16883335286</v>
      </c>
      <c r="E32" s="699">
        <v>3226044.7913464159</v>
      </c>
      <c r="F32" s="699">
        <v>6224502.2301624045</v>
      </c>
      <c r="G32" s="699">
        <v>1959542.5032086715</v>
      </c>
      <c r="H32" s="687">
        <f>D32-F32</f>
        <v>-5384431.0613290519</v>
      </c>
      <c r="I32" s="687">
        <f>E32-G32</f>
        <v>1266502.2881377444</v>
      </c>
      <c r="J32" s="697">
        <v>5039254529.000001</v>
      </c>
      <c r="K32" s="697">
        <v>1793173387.460531</v>
      </c>
      <c r="L32" s="698">
        <f>H32/$J$32</f>
        <v>-1.0684975387416178E-3</v>
      </c>
      <c r="M32" s="689">
        <f>I32/$K$32</f>
        <v>7.0629103520845166E-4</v>
      </c>
    </row>
    <row r="33" spans="2:13" ht="15">
      <c r="B33" s="231">
        <v>2028</v>
      </c>
      <c r="C33" s="260" t="s">
        <v>39</v>
      </c>
      <c r="D33" s="564">
        <f>SUMIFS('Budget Filing Data'!AV$10:AV$999999,'Budget Filing Data'!$B$10:$B$999999,'2 Rates Rev- IOU Only'!B33,'Budget Filing Data'!$G$10:$G$999999,'2 Rates Rev- IOU Only'!C33)</f>
        <v>522915.60686855868</v>
      </c>
      <c r="E33" s="564">
        <f>SUMIFS('Budget Filing Data'!AW$10:AW$999999,'Budget Filing Data'!$B$10:$B$999999,'2 Rates Rev- IOU Only'!B33,'Budget Filing Data'!$G$10:$G$999999,'2 Rates Rev- IOU Only'!C33)</f>
        <v>594119.46118990658</v>
      </c>
      <c r="F33" s="564">
        <f>SUMIFS('Budget Filing Data'!AX$10:AX$999999,'Budget Filing Data'!$B$10:$B$999999,'2 Rates Rev- IOU Only'!B33,'Budget Filing Data'!$G$10:$G$999999,'2 Rates Rev- IOU Only'!C33)</f>
        <v>2775891.2644581776</v>
      </c>
      <c r="G33" s="564">
        <f>SUMIFS('Budget Filing Data'!AY$10:AY$999999,'Budget Filing Data'!$B$10:$B$999999,'2 Rates Rev- IOU Only'!B33,'Budget Filing Data'!$G$10:$G$999999,'2 Rates Rev- IOU Only'!C33)</f>
        <v>724525.31066995417</v>
      </c>
      <c r="H33" s="564">
        <f>D33-F33</f>
        <v>-2252975.657589619</v>
      </c>
      <c r="I33" s="564">
        <f>E33-G33</f>
        <v>-130405.84948004759</v>
      </c>
      <c r="J33" s="278"/>
      <c r="K33" s="278"/>
      <c r="L33" s="577">
        <f t="shared" ref="L33:L35" si="18">H33/$J$32</f>
        <v>-4.4708510844692414E-4</v>
      </c>
      <c r="M33" s="578">
        <f t="shared" ref="M33:M36" si="19">I33/$K$32</f>
        <v>-7.2723502585952756E-5</v>
      </c>
    </row>
    <row r="34" spans="2:13" ht="15">
      <c r="B34" s="231">
        <v>2029</v>
      </c>
      <c r="C34" s="260" t="s">
        <v>39</v>
      </c>
      <c r="D34" s="564">
        <f>SUMIFS('Budget Filing Data'!AV$10:AV$999999,'Budget Filing Data'!$B$10:$B$999999,'2 Rates Rev- IOU Only'!B34,'Budget Filing Data'!$G$10:$G$999999,'2 Rates Rev- IOU Only'!C34)</f>
        <v>835096.84322680696</v>
      </c>
      <c r="E34" s="564">
        <f>SUMIFS('Budget Filing Data'!AW$10:AW$999999,'Budget Filing Data'!$B$10:$B$999999,'2 Rates Rev- IOU Only'!B34,'Budget Filing Data'!$G$10:$G$999999,'2 Rates Rev- IOU Only'!C34)</f>
        <v>803184.66767871368</v>
      </c>
      <c r="F34" s="564">
        <f>SUMIFS('Budget Filing Data'!AX$10:AX$999999,'Budget Filing Data'!$B$10:$B$999999,'2 Rates Rev- IOU Only'!B34,'Budget Filing Data'!$G$10:$G$999999,'2 Rates Rev- IOU Only'!C34)</f>
        <v>2638597.4454829488</v>
      </c>
      <c r="G34" s="564">
        <f>SUMIFS('Budget Filing Data'!AY$10:AY$999999,'Budget Filing Data'!$B$10:$B$999999,'2 Rates Rev- IOU Only'!B34,'Budget Filing Data'!$G$10:$G$999999,'2 Rates Rev- IOU Only'!C34)</f>
        <v>971569.32108885073</v>
      </c>
      <c r="H34" s="564">
        <f t="shared" ref="H34:H36" si="20">D34-F34</f>
        <v>-1803500.6022561418</v>
      </c>
      <c r="I34" s="564">
        <f t="shared" ref="I34:I36" si="21">E34-G34</f>
        <v>-168384.65341013705</v>
      </c>
      <c r="J34" s="278"/>
      <c r="K34" s="278"/>
      <c r="L34" s="577">
        <f>H34/$J$32</f>
        <v>-3.5789035697191343E-4</v>
      </c>
      <c r="M34" s="578">
        <f>I34/$K$32</f>
        <v>-9.3903163290082734E-5</v>
      </c>
    </row>
    <row r="35" spans="2:13" ht="15">
      <c r="B35" s="231">
        <v>2030</v>
      </c>
      <c r="C35" s="260" t="s">
        <v>39</v>
      </c>
      <c r="D35" s="564">
        <f>SUMIFS('Budget Filing Data'!AV$10:AV$999999,'Budget Filing Data'!$B$10:$B$999999,'2 Rates Rev- IOU Only'!B35,'Budget Filing Data'!$G$10:$G$999999,'2 Rates Rev- IOU Only'!C35)</f>
        <v>736578.38055883825</v>
      </c>
      <c r="E35" s="564">
        <f>SUMIFS('Budget Filing Data'!AW$10:AW$999999,'Budget Filing Data'!$B$10:$B$999999,'2 Rates Rev- IOU Only'!B35,'Budget Filing Data'!$G$10:$G$999999,'2 Rates Rev- IOU Only'!C35)</f>
        <v>787986.3836329804</v>
      </c>
      <c r="F35" s="564">
        <f>SUMIFS('Budget Filing Data'!AX$10:AX$999999,'Budget Filing Data'!$B$10:$B$999999,'2 Rates Rev- IOU Only'!B35,'Budget Filing Data'!$G$10:$G$999999,'2 Rates Rev- IOU Only'!C35)</f>
        <v>2543098.3980179043</v>
      </c>
      <c r="G35" s="564">
        <f>SUMIFS('Budget Filing Data'!AY$10:AY$999999,'Budget Filing Data'!$B$10:$B$999999,'2 Rates Rev- IOU Only'!B35,'Budget Filing Data'!$G$10:$G$999999,'2 Rates Rev- IOU Only'!C35)</f>
        <v>937444.54298140621</v>
      </c>
      <c r="H35" s="564">
        <f t="shared" si="20"/>
        <v>-1806520.0174590661</v>
      </c>
      <c r="I35" s="564">
        <f t="shared" si="21"/>
        <v>-149458.1593484258</v>
      </c>
      <c r="J35" s="278"/>
      <c r="K35" s="278"/>
      <c r="L35" s="577">
        <f t="shared" si="18"/>
        <v>-3.5848953591505829E-4</v>
      </c>
      <c r="M35" s="578">
        <f t="shared" si="19"/>
        <v>-8.3348414823446889E-5</v>
      </c>
    </row>
    <row r="36" spans="2:13" thickBot="1">
      <c r="B36" s="194">
        <v>2031</v>
      </c>
      <c r="C36" s="236" t="s">
        <v>39</v>
      </c>
      <c r="D36" s="564">
        <f>SUMIFS('Budget Filing Data'!AV$10:AV$999999,'Budget Filing Data'!$B$10:$B$999999,'2 Rates Rev- IOU Only'!B36,'Budget Filing Data'!$G$10:$G$999999,'2 Rates Rev- IOU Only'!C36)</f>
        <v>568327.11559360521</v>
      </c>
      <c r="E36" s="564">
        <f>SUMIFS('Budget Filing Data'!AW$10:AW$999999,'Budget Filing Data'!$B$10:$B$999999,'2 Rates Rev- IOU Only'!B36,'Budget Filing Data'!$G$10:$G$999999,'2 Rates Rev- IOU Only'!C36)</f>
        <v>867818.6125399915</v>
      </c>
      <c r="F36" s="564">
        <f>SUMIFS('Budget Filing Data'!AX$10:AX$999999,'Budget Filing Data'!$B$10:$B$999999,'2 Rates Rev- IOU Only'!B36,'Budget Filing Data'!$G$10:$G$999999,'2 Rates Rev- IOU Only'!C36)</f>
        <v>1876334.7902796089</v>
      </c>
      <c r="G36" s="564">
        <f>SUMIFS('Budget Filing Data'!AY$10:AY$999999,'Budget Filing Data'!$B$10:$B$999999,'2 Rates Rev- IOU Only'!B36,'Budget Filing Data'!$G$10:$G$999999,'2 Rates Rev- IOU Only'!C36)</f>
        <v>963856.03196848836</v>
      </c>
      <c r="H36" s="564">
        <f t="shared" si="20"/>
        <v>-1308007.6746860037</v>
      </c>
      <c r="I36" s="564">
        <f t="shared" si="21"/>
        <v>-96037.419428496854</v>
      </c>
      <c r="J36" s="261"/>
      <c r="K36" s="261"/>
      <c r="L36" s="579">
        <f>H36/$J$32</f>
        <v>-2.5956372458637591E-4</v>
      </c>
      <c r="M36" s="580">
        <f t="shared" si="19"/>
        <v>-5.3557241090056443E-5</v>
      </c>
    </row>
    <row r="37" spans="2:13" ht="33" customHeight="1">
      <c r="B37" s="695" t="s">
        <v>194</v>
      </c>
      <c r="C37" s="696" t="s">
        <v>45</v>
      </c>
      <c r="D37" s="699">
        <v>1966783.4817047922</v>
      </c>
      <c r="E37" s="699">
        <v>1223303.5146583079</v>
      </c>
      <c r="F37" s="699">
        <v>4262754.8197918218</v>
      </c>
      <c r="G37" s="699">
        <v>2907611.336610544</v>
      </c>
      <c r="H37" s="687">
        <f>D37-F37</f>
        <v>-2295971.3380870298</v>
      </c>
      <c r="I37" s="687">
        <f>E37-G37</f>
        <v>-1684307.8219522361</v>
      </c>
      <c r="J37" s="697">
        <v>27807234548</v>
      </c>
      <c r="K37" s="697">
        <v>846726399.48568571</v>
      </c>
      <c r="L37" s="698">
        <f>H37/$J$37</f>
        <v>-8.2567410078977622E-5</v>
      </c>
      <c r="M37" s="689">
        <f>I37/$K$37</f>
        <v>-1.9891996080142415E-3</v>
      </c>
    </row>
    <row r="38" spans="2:13" ht="15">
      <c r="B38" s="231">
        <v>2028</v>
      </c>
      <c r="C38" s="260" t="s">
        <v>45</v>
      </c>
      <c r="D38" s="564">
        <f>SUMIFS('Budget Filing Data'!AV$10:AV$999999,'Budget Filing Data'!$B$10:$B$999999,'2 Rates Rev- IOU Only'!B38,'Budget Filing Data'!$G$10:$G$999999,'2 Rates Rev- IOU Only'!C38)</f>
        <v>1910887.4360043728</v>
      </c>
      <c r="E38" s="564">
        <f>SUMIFS('Budget Filing Data'!AW$10:AW$999999,'Budget Filing Data'!$B$10:$B$999999,'2 Rates Rev- IOU Only'!B38,'Budget Filing Data'!$G$10:$G$999999,'2 Rates Rev- IOU Only'!C38)</f>
        <v>1166170.2170461447</v>
      </c>
      <c r="F38" s="564">
        <f>SUMIFS('Budget Filing Data'!AX$10:AX$999999,'Budget Filing Data'!$B$10:$B$999999,'2 Rates Rev- IOU Only'!B38,'Budget Filing Data'!$G$10:$G$999999,'2 Rates Rev- IOU Only'!C38)</f>
        <v>1880056.3097571172</v>
      </c>
      <c r="G38" s="564">
        <f>SUMIFS('Budget Filing Data'!AY$10:AY$999999,'Budget Filing Data'!$B$10:$B$999999,'2 Rates Rev- IOU Only'!B38,'Budget Filing Data'!$G$10:$G$999999,'2 Rates Rev- IOU Only'!C38)</f>
        <v>1471283.5749529523</v>
      </c>
      <c r="H38" s="564">
        <f>D38-F38</f>
        <v>30831.126247255597</v>
      </c>
      <c r="I38" s="564">
        <f>E38-G38</f>
        <v>-305113.35790680768</v>
      </c>
      <c r="J38" s="278"/>
      <c r="K38" s="278"/>
      <c r="L38" s="577">
        <f>H38/$J$37</f>
        <v>1.1087447834496396E-6</v>
      </c>
      <c r="M38" s="578">
        <f t="shared" ref="M38:M41" si="22">I38/$K$37</f>
        <v>-3.6034468523969264E-4</v>
      </c>
    </row>
    <row r="39" spans="2:13" ht="15">
      <c r="B39" s="231">
        <v>2029</v>
      </c>
      <c r="C39" s="260" t="s">
        <v>45</v>
      </c>
      <c r="D39" s="564">
        <f>SUMIFS('Budget Filing Data'!AV$10:AV$999999,'Budget Filing Data'!$B$10:$B$999999,'2 Rates Rev- IOU Only'!B39,'Budget Filing Data'!$G$10:$G$999999,'2 Rates Rev- IOU Only'!C39)</f>
        <v>2045727.5669157847</v>
      </c>
      <c r="E39" s="564">
        <f>SUMIFS('Budget Filing Data'!AW$10:AW$999999,'Budget Filing Data'!$B$10:$B$999999,'2 Rates Rev- IOU Only'!B39,'Budget Filing Data'!$G$10:$G$999999,'2 Rates Rev- IOU Only'!C39)</f>
        <v>1349165.3803011279</v>
      </c>
      <c r="F39" s="564">
        <f>SUMIFS('Budget Filing Data'!AX$10:AX$999999,'Budget Filing Data'!$B$10:$B$999999,'2 Rates Rev- IOU Only'!B39,'Budget Filing Data'!$G$10:$G$999999,'2 Rates Rev- IOU Only'!C39)</f>
        <v>2416295.6427014489</v>
      </c>
      <c r="G39" s="564">
        <f>SUMIFS('Budget Filing Data'!AY$10:AY$999999,'Budget Filing Data'!$B$10:$B$999999,'2 Rates Rev- IOU Only'!B39,'Budget Filing Data'!$G$10:$G$999999,'2 Rates Rev- IOU Only'!C39)</f>
        <v>1679215.3436275648</v>
      </c>
      <c r="H39" s="564">
        <f t="shared" ref="H39:H41" si="23">D39-F39</f>
        <v>-370568.07578566414</v>
      </c>
      <c r="I39" s="564">
        <f t="shared" ref="I39:I41" si="24">E39-G39</f>
        <v>-330049.96332643693</v>
      </c>
      <c r="J39" s="278"/>
      <c r="K39" s="278"/>
      <c r="L39" s="577">
        <f>H39/$J$37</f>
        <v>-1.3326318916971079E-5</v>
      </c>
      <c r="M39" s="578">
        <f>I39/$K$37</f>
        <v>-3.897952910490499E-4</v>
      </c>
    </row>
    <row r="40" spans="2:13" ht="15.75" customHeight="1">
      <c r="B40" s="231">
        <v>2030</v>
      </c>
      <c r="C40" s="260" t="s">
        <v>45</v>
      </c>
      <c r="D40" s="564">
        <f>SUMIFS('Budget Filing Data'!AV$10:AV$999999,'Budget Filing Data'!$B$10:$B$999999,'2 Rates Rev- IOU Only'!B40,'Budget Filing Data'!$G$10:$G$999999,'2 Rates Rev- IOU Only'!C40)</f>
        <v>2137223.9996915162</v>
      </c>
      <c r="E40" s="564">
        <f>SUMIFS('Budget Filing Data'!AW$10:AW$999999,'Budget Filing Data'!$B$10:$B$999999,'2 Rates Rev- IOU Only'!B40,'Budget Filing Data'!$G$10:$G$999999,'2 Rates Rev- IOU Only'!C40)</f>
        <v>1453989.0559762986</v>
      </c>
      <c r="F40" s="564">
        <f>SUMIFS('Budget Filing Data'!AX$10:AX$999999,'Budget Filing Data'!$B$10:$B$999999,'2 Rates Rev- IOU Only'!B40,'Budget Filing Data'!$G$10:$G$999999,'2 Rates Rev- IOU Only'!C40)</f>
        <v>3190617.7753360868</v>
      </c>
      <c r="G40" s="564">
        <f>SUMIFS('Budget Filing Data'!AY$10:AY$999999,'Budget Filing Data'!$B$10:$B$999999,'2 Rates Rev- IOU Only'!B40,'Budget Filing Data'!$G$10:$G$999999,'2 Rates Rev- IOU Only'!C40)</f>
        <v>1817774.071527632</v>
      </c>
      <c r="H40" s="564">
        <f t="shared" si="23"/>
        <v>-1053393.7756445706</v>
      </c>
      <c r="I40" s="564">
        <f t="shared" si="24"/>
        <v>-363785.01555133332</v>
      </c>
      <c r="J40" s="278"/>
      <c r="K40" s="278"/>
      <c r="L40" s="577">
        <f>H40/$J$37</f>
        <v>-3.7882004189457762E-5</v>
      </c>
      <c r="M40" s="578">
        <f t="shared" si="22"/>
        <v>-4.2963703006343229E-4</v>
      </c>
    </row>
    <row r="41" spans="2:13" ht="15.75" customHeight="1" thickBot="1">
      <c r="B41" s="279">
        <v>2031</v>
      </c>
      <c r="C41" s="280" t="s">
        <v>45</v>
      </c>
      <c r="D41" s="564">
        <f>SUMIFS('Budget Filing Data'!AV$10:AV$999999,'Budget Filing Data'!$B$10:$B$999999,'2 Rates Rev- IOU Only'!B41,'Budget Filing Data'!$G$10:$G$999999,'2 Rates Rev- IOU Only'!C41)</f>
        <v>2125323.6608548537</v>
      </c>
      <c r="E41" s="564">
        <f>SUMIFS('Budget Filing Data'!AW$10:AW$999999,'Budget Filing Data'!$B$10:$B$999999,'2 Rates Rev- IOU Only'!B41,'Budget Filing Data'!$G$10:$G$999999,'2 Rates Rev- IOU Only'!C41)</f>
        <v>1416302.1935208729</v>
      </c>
      <c r="F41" s="564">
        <f>SUMIFS('Budget Filing Data'!AX$10:AX$999999,'Budget Filing Data'!$B$10:$B$999999,'2 Rates Rev- IOU Only'!B41,'Budget Filing Data'!$G$10:$G$999999,'2 Rates Rev- IOU Only'!C41)</f>
        <v>3651941.0803884738</v>
      </c>
      <c r="G41" s="564">
        <f>SUMIFS('Budget Filing Data'!AY$10:AY$999999,'Budget Filing Data'!$B$10:$B$999999,'2 Rates Rev- IOU Only'!B41,'Budget Filing Data'!$G$10:$G$999999,'2 Rates Rev- IOU Only'!C41)</f>
        <v>1817266.7148657634</v>
      </c>
      <c r="H41" s="564">
        <f t="shared" si="23"/>
        <v>-1526617.4195336201</v>
      </c>
      <c r="I41" s="564">
        <f t="shared" si="24"/>
        <v>-400964.52134489059</v>
      </c>
      <c r="J41" s="281"/>
      <c r="K41" s="281"/>
      <c r="L41" s="579">
        <f>H41/$J$37</f>
        <v>-5.4900008733281974E-5</v>
      </c>
      <c r="M41" s="580">
        <f t="shared" si="22"/>
        <v>-4.7354673432698267E-4</v>
      </c>
    </row>
    <row r="42" spans="2:13" ht="38.450000000000003" customHeight="1">
      <c r="B42" s="181" t="s">
        <v>194</v>
      </c>
      <c r="C42" s="182" t="s">
        <v>50</v>
      </c>
      <c r="D42" s="699">
        <v>60543808.421552405</v>
      </c>
      <c r="E42" s="699">
        <v>34241926.387771957</v>
      </c>
      <c r="F42" s="699">
        <v>440772981.35698581</v>
      </c>
      <c r="G42" s="699">
        <v>40687050.997125566</v>
      </c>
      <c r="H42" s="687">
        <f>D42-F42</f>
        <v>-380229172.93543339</v>
      </c>
      <c r="I42" s="687">
        <f>E42-G42</f>
        <v>-6445124.6093536094</v>
      </c>
      <c r="J42" s="697">
        <v>73822547411</v>
      </c>
      <c r="K42" s="697">
        <v>4334452070.695426</v>
      </c>
      <c r="L42" s="698">
        <f>H42/J42</f>
        <v>-5.1505832062194185E-3</v>
      </c>
      <c r="M42" s="689">
        <f>I42/K42</f>
        <v>-1.4869525615309304E-3</v>
      </c>
    </row>
    <row r="43" spans="2:13" ht="15.75" customHeight="1">
      <c r="B43" s="231">
        <v>2028</v>
      </c>
      <c r="C43" s="182" t="s">
        <v>50</v>
      </c>
      <c r="D43" s="564">
        <f>SUMIFS('Budget Filing Data'!AV$10:AV$999999,'Budget Filing Data'!$B$10:$B$999999,'2 Rates Rev- IOU Only'!B43,'Budget Filing Data'!$G$10:$G$999999,'2 Rates Rev- IOU Only'!C43)</f>
        <v>42950908.78596662</v>
      </c>
      <c r="E43" s="564">
        <f>SUMIFS('Budget Filing Data'!AW$10:AW$999999,'Budget Filing Data'!$B$10:$B$999999,'2 Rates Rev- IOU Only'!B43,'Budget Filing Data'!$G$10:$G$999999,'2 Rates Rev- IOU Only'!C43)</f>
        <v>31201464.12509983</v>
      </c>
      <c r="F43" s="564">
        <f>SUMIFS('Budget Filing Data'!AX$10:AX$999999,'Budget Filing Data'!$B$10:$B$999999,'2 Rates Rev- IOU Only'!B43,'Budget Filing Data'!$G$10:$G$999999,'2 Rates Rev- IOU Only'!C43)</f>
        <v>152798360.60852468</v>
      </c>
      <c r="G43" s="564">
        <f>SUMIFS('Budget Filing Data'!AY$10:AY$999999,'Budget Filing Data'!$B$10:$B$999999,'2 Rates Rev- IOU Only'!B43,'Budget Filing Data'!$G$10:$G$999999,'2 Rates Rev- IOU Only'!C43)</f>
        <v>43438012.211045474</v>
      </c>
      <c r="H43" s="564">
        <f>D43-F43</f>
        <v>-109847451.82255806</v>
      </c>
      <c r="I43" s="564">
        <f>E43-G43</f>
        <v>-12236548.085945643</v>
      </c>
      <c r="J43" s="278"/>
      <c r="K43" s="278"/>
      <c r="L43" s="577">
        <f>H43/J42</f>
        <v>-1.4879932442725505E-3</v>
      </c>
      <c r="M43" s="578">
        <f>I43/K42</f>
        <v>-2.8230899514785483E-3</v>
      </c>
    </row>
    <row r="44" spans="2:13" ht="15.75" customHeight="1">
      <c r="B44" s="231">
        <v>2029</v>
      </c>
      <c r="C44" s="182" t="s">
        <v>50</v>
      </c>
      <c r="D44" s="564">
        <f>SUMIFS('Budget Filing Data'!AV$10:AV$999999,'Budget Filing Data'!$B$10:$B$999999,'2 Rates Rev- IOU Only'!B44,'Budget Filing Data'!$G$10:$G$999999,'2 Rates Rev- IOU Only'!C44)</f>
        <v>36658344.274327382</v>
      </c>
      <c r="E44" s="564">
        <f>SUMIFS('Budget Filing Data'!AW$10:AW$999999,'Budget Filing Data'!$B$10:$B$999999,'2 Rates Rev- IOU Only'!B44,'Budget Filing Data'!$G$10:$G$999999,'2 Rates Rev- IOU Only'!C44)</f>
        <v>30518264.958969418</v>
      </c>
      <c r="F44" s="564">
        <f>SUMIFS('Budget Filing Data'!AX$10:AX$999999,'Budget Filing Data'!$B$10:$B$999999,'2 Rates Rev- IOU Only'!B44,'Budget Filing Data'!$G$10:$G$999999,'2 Rates Rev- IOU Only'!C44)</f>
        <v>131477976.09449556</v>
      </c>
      <c r="G44" s="564">
        <f>SUMIFS('Budget Filing Data'!AY$10:AY$999999,'Budget Filing Data'!$B$10:$B$999999,'2 Rates Rev- IOU Only'!B44,'Budget Filing Data'!$G$10:$G$999999,'2 Rates Rev- IOU Only'!C44)</f>
        <v>41952706.221978389</v>
      </c>
      <c r="H44" s="564">
        <f t="shared" ref="H44:H46" si="25">D44-F44</f>
        <v>-94819631.820168182</v>
      </c>
      <c r="I44" s="564">
        <f t="shared" ref="I44:I46" si="26">E44-G44</f>
        <v>-11434441.263008971</v>
      </c>
      <c r="J44" s="278"/>
      <c r="K44" s="278"/>
      <c r="L44" s="577">
        <f>H44/J42</f>
        <v>-1.2844264407765411E-3</v>
      </c>
      <c r="M44" s="578">
        <f>I44/K42</f>
        <v>-2.6380361523237264E-3</v>
      </c>
    </row>
    <row r="45" spans="2:13" ht="15.75" customHeight="1">
      <c r="B45" s="231">
        <v>2030</v>
      </c>
      <c r="C45" s="182" t="s">
        <v>50</v>
      </c>
      <c r="D45" s="564">
        <f>SUMIFS('Budget Filing Data'!AV$10:AV$999999,'Budget Filing Data'!$B$10:$B$999999,'2 Rates Rev- IOU Only'!B45,'Budget Filing Data'!$G$10:$G$999999,'2 Rates Rev- IOU Only'!C45)</f>
        <v>35594134.910499595</v>
      </c>
      <c r="E45" s="564">
        <f>SUMIFS('Budget Filing Data'!AW$10:AW$999999,'Budget Filing Data'!$B$10:$B$999999,'2 Rates Rev- IOU Only'!B45,'Budget Filing Data'!$G$10:$G$999999,'2 Rates Rev- IOU Only'!C45)</f>
        <v>31978348.102177288</v>
      </c>
      <c r="F45" s="564">
        <f>SUMIFS('Budget Filing Data'!AX$10:AX$999999,'Budget Filing Data'!$B$10:$B$999999,'2 Rates Rev- IOU Only'!B45,'Budget Filing Data'!$G$10:$G$999999,'2 Rates Rev- IOU Only'!C45)</f>
        <v>125931817.29745503</v>
      </c>
      <c r="G45" s="564">
        <f>SUMIFS('Budget Filing Data'!AY$10:AY$999999,'Budget Filing Data'!$B$10:$B$999999,'2 Rates Rev- IOU Only'!B45,'Budget Filing Data'!$G$10:$G$999999,'2 Rates Rev- IOU Only'!C45)</f>
        <v>42668067.201606624</v>
      </c>
      <c r="H45" s="564">
        <f t="shared" si="25"/>
        <v>-90337682.38695544</v>
      </c>
      <c r="I45" s="564">
        <f t="shared" si="26"/>
        <v>-10689719.099429335</v>
      </c>
      <c r="J45" s="278"/>
      <c r="K45" s="278"/>
      <c r="L45" s="577">
        <f>H45/J42</f>
        <v>-1.2237139675499004E-3</v>
      </c>
      <c r="M45" s="578">
        <f>I45/K42</f>
        <v>-2.4662215489013959E-3</v>
      </c>
    </row>
    <row r="46" spans="2:13" ht="15.75" customHeight="1" thickBot="1">
      <c r="B46" s="231">
        <v>2031</v>
      </c>
      <c r="C46" s="182" t="s">
        <v>50</v>
      </c>
      <c r="D46" s="564">
        <f>SUMIFS('Budget Filing Data'!AV$10:AV$999999,'Budget Filing Data'!$B$10:$B$999999,'2 Rates Rev- IOU Only'!B46,'Budget Filing Data'!$G$10:$G$999999,'2 Rates Rev- IOU Only'!C46)</f>
        <v>35023799.020578116</v>
      </c>
      <c r="E46" s="564">
        <f>SUMIFS('Budget Filing Data'!AW$10:AW$999999,'Budget Filing Data'!$B$10:$B$999999,'2 Rates Rev- IOU Only'!B46,'Budget Filing Data'!$G$10:$G$999999,'2 Rates Rev- IOU Only'!C46)</f>
        <v>33015250.506491885</v>
      </c>
      <c r="F46" s="564">
        <f>SUMIFS('Budget Filing Data'!AX$10:AX$999999,'Budget Filing Data'!$B$10:$B$999999,'2 Rates Rev- IOU Only'!B46,'Budget Filing Data'!$G$10:$G$999999,'2 Rates Rev- IOU Only'!C46)</f>
        <v>123232874.83441034</v>
      </c>
      <c r="G46" s="564">
        <f>SUMIFS('Budget Filing Data'!AY$10:AY$999999,'Budget Filing Data'!$B$10:$B$999999,'2 Rates Rev- IOU Only'!B46,'Budget Filing Data'!$G$10:$G$999999,'2 Rates Rev- IOU Only'!C46)</f>
        <v>43200188.682809949</v>
      </c>
      <c r="H46" s="564">
        <f t="shared" si="25"/>
        <v>-88209075.813832223</v>
      </c>
      <c r="I46" s="564">
        <f t="shared" si="26"/>
        <v>-10184938.176318064</v>
      </c>
      <c r="J46" s="278"/>
      <c r="K46" s="278"/>
      <c r="L46" s="579">
        <f>H46/J42</f>
        <v>-1.1948798694623283E-3</v>
      </c>
      <c r="M46" s="580">
        <f>I46/K42</f>
        <v>-2.3497637095071114E-3</v>
      </c>
    </row>
    <row r="47" spans="2:13" ht="27.6" customHeight="1">
      <c r="B47" s="695" t="s">
        <v>194</v>
      </c>
      <c r="C47" s="696" t="s">
        <v>54</v>
      </c>
      <c r="D47" s="699">
        <v>0</v>
      </c>
      <c r="E47" s="699">
        <v>0</v>
      </c>
      <c r="F47" s="699">
        <v>11500847.749950103</v>
      </c>
      <c r="G47" s="699">
        <v>7353001.0204599025</v>
      </c>
      <c r="H47" s="687">
        <f>D47-F47</f>
        <v>-11500847.749950103</v>
      </c>
      <c r="I47" s="687">
        <f>E47-G47</f>
        <v>-7353001.0204599025</v>
      </c>
      <c r="J47" s="697">
        <v>73822547411</v>
      </c>
      <c r="K47" s="697">
        <v>4334452070.695426</v>
      </c>
      <c r="L47" s="698">
        <f>H47/J47</f>
        <v>-1.5579044822065308E-4</v>
      </c>
      <c r="M47" s="689">
        <f>I47/K47</f>
        <v>-1.6964084273009797E-3</v>
      </c>
    </row>
    <row r="48" spans="2:13" ht="15.75" customHeight="1">
      <c r="B48" s="231">
        <v>2028</v>
      </c>
      <c r="C48" s="260" t="s">
        <v>54</v>
      </c>
      <c r="D48" s="564">
        <f>SUMIFS('Budget Filing Data'!AV$10:AV$999999,'Budget Filing Data'!$B$10:$B$999999,'2 Rates Rev- IOU Only'!B48,'Budget Filing Data'!$G$10:$G$999999,'2 Rates Rev- IOU Only'!C48)</f>
        <v>0</v>
      </c>
      <c r="E48" s="564">
        <f>SUMIFS('Budget Filing Data'!AW$10:AW$999999,'Budget Filing Data'!$B$10:$B$999999,'2 Rates Rev- IOU Only'!B48,'Budget Filing Data'!$G$10:$G$999999,'2 Rates Rev- IOU Only'!C48)</f>
        <v>0</v>
      </c>
      <c r="F48" s="564">
        <f>SUMIFS('Budget Filing Data'!AX$10:AX$999999,'Budget Filing Data'!$B$10:$B$999999,'2 Rates Rev- IOU Only'!B48,'Budget Filing Data'!$G$10:$G$999999,'2 Rates Rev- IOU Only'!C48)</f>
        <v>11642209.33623</v>
      </c>
      <c r="G48" s="564">
        <f>SUMIFS('Budget Filing Data'!AY$10:AY$999999,'Budget Filing Data'!$B$10:$B$999999,'2 Rates Rev- IOU Only'!B48,'Budget Filing Data'!$G$10:$G$999999,'2 Rates Rev- IOU Only'!C48)</f>
        <v>8090348.8607700001</v>
      </c>
      <c r="H48" s="564">
        <f>D48-F48</f>
        <v>-11642209.33623</v>
      </c>
      <c r="I48" s="564">
        <f>E48-G48</f>
        <v>-8090348.8607700001</v>
      </c>
      <c r="J48" s="278"/>
      <c r="K48" s="278"/>
      <c r="L48" s="577">
        <f>H48/J47</f>
        <v>-1.577053318332827E-4</v>
      </c>
      <c r="M48" s="578">
        <f>I48/K47</f>
        <v>-1.8665217030469949E-3</v>
      </c>
    </row>
    <row r="49" spans="2:13" ht="15.75" customHeight="1">
      <c r="B49" s="231">
        <v>2029</v>
      </c>
      <c r="C49" s="260" t="s">
        <v>54</v>
      </c>
      <c r="D49" s="564">
        <f>SUMIFS('Budget Filing Data'!AV$10:AV$999999,'Budget Filing Data'!$B$10:$B$999999,'2 Rates Rev- IOU Only'!B49,'Budget Filing Data'!$G$10:$G$999999,'2 Rates Rev- IOU Only'!C49)</f>
        <v>0</v>
      </c>
      <c r="E49" s="564">
        <f>SUMIFS('Budget Filing Data'!AW$10:AW$999999,'Budget Filing Data'!$B$10:$B$999999,'2 Rates Rev- IOU Only'!B49,'Budget Filing Data'!$G$10:$G$999999,'2 Rates Rev- IOU Only'!C49)</f>
        <v>0</v>
      </c>
      <c r="F49" s="564">
        <f>SUMIFS('Budget Filing Data'!AX$10:AX$999999,'Budget Filing Data'!$B$10:$B$999999,'2 Rates Rev- IOU Only'!B49,'Budget Filing Data'!$G$10:$G$999999,'2 Rates Rev- IOU Only'!C49)</f>
        <v>11461887.541949999</v>
      </c>
      <c r="G49" s="564">
        <f>SUMIFS('Budget Filing Data'!AY$10:AY$999999,'Budget Filing Data'!$B$10:$B$999999,'2 Rates Rev- IOU Only'!B49,'Budget Filing Data'!$G$10:$G$999999,'2 Rates Rev- IOU Only'!C49)</f>
        <v>8646687.0930500012</v>
      </c>
      <c r="H49" s="564">
        <f t="shared" ref="H49:H51" si="27">D49-F49</f>
        <v>-11461887.541949999</v>
      </c>
      <c r="I49" s="564">
        <f t="shared" ref="I49:I51" si="28">E49-G49</f>
        <v>-8646687.0930500012</v>
      </c>
      <c r="J49" s="278"/>
      <c r="K49" s="278"/>
      <c r="L49" s="577">
        <f>H49/J47</f>
        <v>-1.5526269336300509E-4</v>
      </c>
      <c r="M49" s="578">
        <f>I49/K47</f>
        <v>-1.9948743121440756E-3</v>
      </c>
    </row>
    <row r="50" spans="2:13" ht="15.75" customHeight="1">
      <c r="B50" s="231">
        <v>2030</v>
      </c>
      <c r="C50" s="260" t="s">
        <v>54</v>
      </c>
      <c r="D50" s="564">
        <f>SUMIFS('Budget Filing Data'!AV$10:AV$999999,'Budget Filing Data'!$B$10:$B$999999,'2 Rates Rev- IOU Only'!B50,'Budget Filing Data'!$G$10:$G$999999,'2 Rates Rev- IOU Only'!C50)</f>
        <v>0</v>
      </c>
      <c r="E50" s="564">
        <f>SUMIFS('Budget Filing Data'!AW$10:AW$999999,'Budget Filing Data'!$B$10:$B$999999,'2 Rates Rev- IOU Only'!B50,'Budget Filing Data'!$G$10:$G$999999,'2 Rates Rev- IOU Only'!C50)</f>
        <v>0</v>
      </c>
      <c r="F50" s="564">
        <f>SUMIFS('Budget Filing Data'!AX$10:AX$999999,'Budget Filing Data'!$B$10:$B$999999,'2 Rates Rev- IOU Only'!B50,'Budget Filing Data'!$G$10:$G$999999,'2 Rates Rev- IOU Only'!C50)</f>
        <v>11479267.34864</v>
      </c>
      <c r="G50" s="564">
        <f>SUMIFS('Budget Filing Data'!AY$10:AY$999999,'Budget Filing Data'!$B$10:$B$999999,'2 Rates Rev- IOU Only'!B50,'Budget Filing Data'!$G$10:$G$999999,'2 Rates Rev- IOU Only'!C50)</f>
        <v>9019424.3453599978</v>
      </c>
      <c r="H50" s="564">
        <f t="shared" si="27"/>
        <v>-11479267.34864</v>
      </c>
      <c r="I50" s="564">
        <f t="shared" si="28"/>
        <v>-9019424.3453599978</v>
      </c>
      <c r="J50" s="278"/>
      <c r="K50" s="278"/>
      <c r="L50" s="577">
        <f>H50/J47</f>
        <v>-1.5549812017093197E-4</v>
      </c>
      <c r="M50" s="578">
        <f>I50/K47</f>
        <v>-2.0808684000312196E-3</v>
      </c>
    </row>
    <row r="51" spans="2:13" ht="15.75" customHeight="1" thickBot="1">
      <c r="B51" s="231">
        <v>2031</v>
      </c>
      <c r="C51" s="260" t="s">
        <v>54</v>
      </c>
      <c r="D51" s="564">
        <f>SUMIFS('Budget Filing Data'!AV$10:AV$999999,'Budget Filing Data'!$B$10:$B$999999,'2 Rates Rev- IOU Only'!B51,'Budget Filing Data'!$G$10:$G$999999,'2 Rates Rev- IOU Only'!C51)</f>
        <v>0</v>
      </c>
      <c r="E51" s="564">
        <f>SUMIFS('Budget Filing Data'!AW$10:AW$999999,'Budget Filing Data'!$B$10:$B$999999,'2 Rates Rev- IOU Only'!B51,'Budget Filing Data'!$G$10:$G$999999,'2 Rates Rev- IOU Only'!C51)</f>
        <v>0</v>
      </c>
      <c r="F51" s="564">
        <f>SUMIFS('Budget Filing Data'!AX$10:AX$999999,'Budget Filing Data'!$B$10:$B$999999,'2 Rates Rev- IOU Only'!B51,'Budget Filing Data'!$G$10:$G$999999,'2 Rates Rev- IOU Only'!C51)</f>
        <v>11496890.97645</v>
      </c>
      <c r="G51" s="564">
        <f>SUMIFS('Budget Filing Data'!AY$10:AY$999999,'Budget Filing Data'!$B$10:$B$999999,'2 Rates Rev- IOU Only'!B51,'Budget Filing Data'!$G$10:$G$999999,'2 Rates Rev- IOU Only'!C51)</f>
        <v>9406547.1625499986</v>
      </c>
      <c r="H51" s="564">
        <f t="shared" si="27"/>
        <v>-11496890.97645</v>
      </c>
      <c r="I51" s="564">
        <f t="shared" si="28"/>
        <v>-9406547.1625499986</v>
      </c>
      <c r="J51" s="278"/>
      <c r="K51" s="278"/>
      <c r="L51" s="579">
        <f>H51/J47</f>
        <v>-1.5573684977899984E-4</v>
      </c>
      <c r="M51" s="580">
        <f>I51/K47</f>
        <v>-2.1701813768218222E-3</v>
      </c>
    </row>
    <row r="52" spans="2:13" ht="15.75" customHeight="1">
      <c r="B52" s="178" t="s">
        <v>196</v>
      </c>
      <c r="L52" s="262"/>
    </row>
    <row r="53" spans="2:13" ht="15.75" customHeight="1">
      <c r="B53" s="797" t="s">
        <v>219</v>
      </c>
      <c r="C53" s="797"/>
      <c r="D53" s="797"/>
      <c r="E53" s="797"/>
      <c r="F53" s="797"/>
      <c r="G53" s="797"/>
      <c r="H53" s="797"/>
      <c r="I53" s="797"/>
      <c r="J53" s="797"/>
      <c r="K53" s="797"/>
      <c r="L53" s="797"/>
      <c r="M53" s="797"/>
    </row>
    <row r="54" spans="2:13" ht="15.75" customHeight="1">
      <c r="B54" s="797" t="s">
        <v>220</v>
      </c>
      <c r="C54" s="797"/>
      <c r="D54" s="797"/>
      <c r="E54" s="797"/>
      <c r="F54" s="797"/>
      <c r="G54" s="797"/>
      <c r="H54" s="797"/>
      <c r="I54" s="797"/>
      <c r="J54" s="797"/>
      <c r="K54" s="797"/>
      <c r="L54" s="797"/>
      <c r="M54" s="797"/>
    </row>
    <row r="55" spans="2:13" ht="15.75" customHeight="1">
      <c r="B55" s="797" t="s">
        <v>221</v>
      </c>
      <c r="C55" s="797"/>
      <c r="D55" s="797"/>
      <c r="E55" s="797"/>
      <c r="F55" s="797"/>
      <c r="G55" s="797"/>
      <c r="H55" s="797"/>
      <c r="I55" s="797"/>
      <c r="J55" s="797"/>
      <c r="K55" s="797"/>
      <c r="L55" s="797"/>
      <c r="M55" s="797"/>
    </row>
    <row r="56" spans="2:13" ht="30" customHeight="1">
      <c r="B56" s="797" t="s">
        <v>222</v>
      </c>
      <c r="C56" s="797"/>
      <c r="D56" s="797"/>
      <c r="E56" s="797"/>
      <c r="F56" s="797"/>
      <c r="G56" s="797"/>
      <c r="H56" s="797"/>
      <c r="I56" s="797"/>
      <c r="J56" s="797"/>
      <c r="K56" s="797"/>
      <c r="L56" s="797"/>
      <c r="M56" s="797"/>
    </row>
  </sheetData>
  <mergeCells count="7">
    <mergeCell ref="B56:M56"/>
    <mergeCell ref="C3:J3"/>
    <mergeCell ref="C2:J2"/>
    <mergeCell ref="J10:K10"/>
    <mergeCell ref="B53:M53"/>
    <mergeCell ref="B54:M54"/>
    <mergeCell ref="B55:M55"/>
  </mergeCells>
  <pageMargins left="0.7" right="0.7" top="0.75" bottom="0.75" header="0.3" footer="0.3"/>
  <pageSetup scale="46" orientation="portrait" r:id="rId1"/>
  <headerFooter>
    <oddHeader>&amp;L(All Attachment B Appendix Tables are downloadable within PG&amp;&amp;E's Budget Filing Dashboard on CEDARS)&amp;R(PGE-3)</oddHeader>
    <oddFooter>&amp;C3-AtchB-&amp;P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117BE-F40B-49E3-96A6-B92D692DC759}">
  <sheetPr>
    <tabColor theme="4"/>
    <pageSetUpPr fitToPage="1"/>
  </sheetPr>
  <dimension ref="B2:O84"/>
  <sheetViews>
    <sheetView showGridLines="0" tabSelected="1" zoomScaleNormal="100" workbookViewId="0">
      <selection activeCell="D6" sqref="D6"/>
    </sheetView>
  </sheetViews>
  <sheetFormatPr defaultColWidth="9" defaultRowHeight="15"/>
  <cols>
    <col min="1" max="1" width="3.375" style="40" customWidth="1"/>
    <col min="2" max="2" width="17.625" style="40" customWidth="1"/>
    <col min="3" max="3" width="74.375" style="40" customWidth="1"/>
    <col min="4" max="4" width="31.875" style="40" customWidth="1"/>
    <col min="5" max="5" width="12.875" style="40" customWidth="1"/>
    <col min="6" max="6" width="9" style="40"/>
    <col min="7" max="7" width="12.75" style="40" customWidth="1"/>
    <col min="8" max="9" width="9" style="40"/>
    <col min="10" max="10" width="13" style="40" bestFit="1" customWidth="1"/>
    <col min="11" max="11" width="14" style="40" customWidth="1"/>
    <col min="12" max="16384" width="9" style="40"/>
  </cols>
  <sheetData>
    <row r="2" spans="2:10" s="60" customFormat="1" ht="33" customHeight="1">
      <c r="B2" s="681" t="s">
        <v>58</v>
      </c>
      <c r="C2" s="801" t="s">
        <v>223</v>
      </c>
      <c r="D2" s="801"/>
      <c r="E2" s="801"/>
      <c r="F2" s="801"/>
      <c r="G2" s="801"/>
      <c r="H2" s="801"/>
      <c r="I2" s="801"/>
      <c r="J2" s="801"/>
    </row>
    <row r="3" spans="2:10" s="60" customFormat="1" ht="33" customHeight="1" thickBot="1">
      <c r="B3" s="247" t="s">
        <v>102</v>
      </c>
      <c r="C3" s="798" t="s">
        <v>224</v>
      </c>
      <c r="D3" s="798"/>
      <c r="E3" s="798"/>
      <c r="F3" s="798"/>
      <c r="G3" s="798"/>
      <c r="H3" s="798"/>
      <c r="I3" s="798"/>
      <c r="J3" s="798"/>
    </row>
    <row r="4" spans="2:10" s="60" customFormat="1" ht="15.75" thickBot="1">
      <c r="B4" s="61"/>
      <c r="C4" s="61"/>
      <c r="D4" s="61"/>
      <c r="E4" s="61"/>
      <c r="F4" s="61"/>
      <c r="G4" s="61"/>
      <c r="H4" s="61"/>
      <c r="I4" s="61"/>
      <c r="J4" s="61"/>
    </row>
    <row r="5" spans="2:10">
      <c r="B5" s="682" t="s">
        <v>104</v>
      </c>
      <c r="C5" s="683" t="str">
        <f>'Read Me'!B10</f>
        <v>PG&amp;E</v>
      </c>
      <c r="D5" s="562"/>
      <c r="E5" s="62"/>
      <c r="F5" s="62"/>
      <c r="G5" s="62"/>
      <c r="H5" s="62"/>
      <c r="I5" s="62"/>
      <c r="J5" s="62"/>
    </row>
    <row r="6" spans="2:10" ht="15.75" thickBot="1">
      <c r="B6" s="276" t="s">
        <v>105</v>
      </c>
      <c r="C6" s="277" t="str">
        <f>'Read Me'!B11</f>
        <v>2028-2035</v>
      </c>
      <c r="D6" s="562"/>
      <c r="E6" s="62"/>
      <c r="F6" s="62"/>
      <c r="G6" s="62"/>
      <c r="H6" s="62"/>
      <c r="I6" s="62"/>
      <c r="J6" s="62"/>
    </row>
    <row r="7" spans="2:10" ht="16.5" thickBot="1">
      <c r="B7" s="407" t="s">
        <v>225</v>
      </c>
      <c r="C7" s="4"/>
      <c r="D7" s="4"/>
      <c r="E7" s="4"/>
      <c r="F7" s="62"/>
      <c r="G7" s="62"/>
      <c r="H7" s="62"/>
      <c r="I7" s="62"/>
      <c r="J7" s="62"/>
    </row>
    <row r="8" spans="2:10" ht="15.75" hidden="1" thickBot="1">
      <c r="B8" s="63"/>
      <c r="C8" s="63"/>
      <c r="D8" s="63"/>
      <c r="E8" s="63"/>
      <c r="F8" s="63"/>
      <c r="G8" s="63"/>
      <c r="H8" s="63"/>
      <c r="I8" s="62"/>
      <c r="J8" s="62"/>
    </row>
    <row r="9" spans="2:10" ht="15.75" thickBot="1">
      <c r="B9" s="693" t="s">
        <v>226</v>
      </c>
      <c r="C9" s="694" t="s">
        <v>227</v>
      </c>
      <c r="D9" s="700" t="s">
        <v>195</v>
      </c>
      <c r="E9" s="701" t="s">
        <v>228</v>
      </c>
      <c r="F9" s="702" t="s">
        <v>229</v>
      </c>
      <c r="G9" s="702" t="s">
        <v>230</v>
      </c>
      <c r="H9" s="703" t="s">
        <v>231</v>
      </c>
      <c r="I9" s="62"/>
      <c r="J9" s="63"/>
    </row>
    <row r="10" spans="2:10" ht="15.75">
      <c r="B10" s="704">
        <v>2028</v>
      </c>
      <c r="C10" s="705" t="s">
        <v>232</v>
      </c>
      <c r="D10" s="706">
        <f>SUMIF('4.1 Program Budget 2028-2031'!$M$16:$M$419,'3.1 Funding Category'!B10,'4.1 Program Budget 2028-2031'!$N$16:$N$419)-D18-D26</f>
        <v>201162128.92686057</v>
      </c>
      <c r="E10" s="707">
        <f>F10*D10</f>
        <v>108627549.62050472</v>
      </c>
      <c r="F10" s="708">
        <v>0.54</v>
      </c>
      <c r="G10" s="707">
        <f>H10*D10</f>
        <v>92534579.306355849</v>
      </c>
      <c r="H10" s="709">
        <f t="shared" ref="H10:H41" si="0">1-F10</f>
        <v>0.45999999999999996</v>
      </c>
      <c r="I10" s="62"/>
      <c r="J10"/>
    </row>
    <row r="11" spans="2:10" ht="15.75">
      <c r="B11" s="65">
        <v>2029</v>
      </c>
      <c r="C11" s="232" t="s">
        <v>232</v>
      </c>
      <c r="D11" s="371">
        <f>SUMIF('4.1 Program Budget 2028-2031'!$M$16:$M$419,'3.1 Funding Category'!B11,'4.1 Program Budget 2028-2031'!$N$16:$N$419)-D19-D27</f>
        <v>201069376.18206972</v>
      </c>
      <c r="E11" s="64">
        <f>F11*D11</f>
        <v>102545381.85285556</v>
      </c>
      <c r="F11" s="282">
        <v>0.51</v>
      </c>
      <c r="G11" s="64">
        <f>H11*D11</f>
        <v>98523994.329214156</v>
      </c>
      <c r="H11" s="233">
        <f t="shared" si="0"/>
        <v>0.49</v>
      </c>
      <c r="I11" s="62"/>
      <c r="J11"/>
    </row>
    <row r="12" spans="2:10" ht="15.75">
      <c r="B12" s="65">
        <v>2030</v>
      </c>
      <c r="C12" s="232" t="s">
        <v>232</v>
      </c>
      <c r="D12" s="371">
        <f>SUMIF('4.1 Program Budget 2028-2031'!$M$16:$M$419,'3.1 Funding Category'!B12,'4.1 Program Budget 2028-2031'!$N$16:$N$419)-D20-D28</f>
        <v>196647292.8994453</v>
      </c>
      <c r="E12" s="64">
        <f>F12*D12</f>
        <v>96357173.520728186</v>
      </c>
      <c r="F12" s="282">
        <v>0.49</v>
      </c>
      <c r="G12" s="64">
        <f>H12*D12</f>
        <v>100290119.37871711</v>
      </c>
      <c r="H12" s="233">
        <f t="shared" si="0"/>
        <v>0.51</v>
      </c>
      <c r="I12" s="62"/>
      <c r="J12"/>
    </row>
    <row r="13" spans="2:10" ht="15.75">
      <c r="B13" s="65">
        <v>2031</v>
      </c>
      <c r="C13" s="232" t="s">
        <v>232</v>
      </c>
      <c r="D13" s="371">
        <f>SUMIF('4.1 Program Budget 2028-2031'!$M$16:$M$419,'3.1 Funding Category'!B13,'4.1 Program Budget 2028-2031'!$N$16:$N$419)-D21-D29</f>
        <v>198194814.49123555</v>
      </c>
      <c r="E13" s="64">
        <f>F13*D13</f>
        <v>95133510.955793068</v>
      </c>
      <c r="F13" s="282">
        <v>0.48</v>
      </c>
      <c r="G13" s="64">
        <f t="shared" ref="G13:G17" si="1">H13*D13</f>
        <v>103061303.53544249</v>
      </c>
      <c r="H13" s="233">
        <f t="shared" si="0"/>
        <v>0.52</v>
      </c>
      <c r="I13" s="62"/>
      <c r="J13"/>
    </row>
    <row r="14" spans="2:10">
      <c r="B14" s="65">
        <v>2032</v>
      </c>
      <c r="C14" s="232" t="s">
        <v>232</v>
      </c>
      <c r="D14" s="371">
        <f>SUMIF('4.2 Sector Seg Budget 2032-2035'!$E$13:$E$200,'3.1 Funding Category'!B14,'4.2 Sector Seg Budget 2032-2035'!$F$13:$F$200)-D22-D30</f>
        <v>188837955.02207059</v>
      </c>
      <c r="E14" s="64">
        <f t="shared" ref="E14:E41" si="2">F14*D14</f>
        <v>90642218.410593882</v>
      </c>
      <c r="F14" s="282">
        <v>0.48</v>
      </c>
      <c r="G14" s="64">
        <f t="shared" si="1"/>
        <v>98195736.611476704</v>
      </c>
      <c r="H14" s="233">
        <f t="shared" si="0"/>
        <v>0.52</v>
      </c>
      <c r="I14" s="62"/>
      <c r="J14" s="62"/>
    </row>
    <row r="15" spans="2:10">
      <c r="B15" s="65">
        <v>2033</v>
      </c>
      <c r="C15" s="232" t="s">
        <v>232</v>
      </c>
      <c r="D15" s="371">
        <f>SUMIF('4.2 Sector Seg Budget 2032-2035'!$E$13:$E$200,'3.1 Funding Category'!B15,'4.2 Sector Seg Budget 2032-2035'!$F$13:$F$200)-D23-D31</f>
        <v>179904456.55873927</v>
      </c>
      <c r="E15" s="64">
        <f t="shared" si="2"/>
        <v>86354139.148194849</v>
      </c>
      <c r="F15" s="282">
        <v>0.48</v>
      </c>
      <c r="G15" s="64">
        <f t="shared" si="1"/>
        <v>93550317.410544425</v>
      </c>
      <c r="H15" s="233">
        <f t="shared" si="0"/>
        <v>0.52</v>
      </c>
      <c r="I15" s="62"/>
      <c r="J15" s="62"/>
    </row>
    <row r="16" spans="2:10">
      <c r="B16" s="65">
        <v>2034</v>
      </c>
      <c r="C16" s="232" t="s">
        <v>232</v>
      </c>
      <c r="D16" s="371">
        <f>SUMIF('4.2 Sector Seg Budget 2032-2035'!$E$13:$E$200,'3.1 Funding Category'!B16,'4.2 Sector Seg Budget 2032-2035'!$F$13:$F$200)-D24-D32</f>
        <v>171252648.49193239</v>
      </c>
      <c r="E16" s="64">
        <f t="shared" si="2"/>
        <v>82201271.276127547</v>
      </c>
      <c r="F16" s="282">
        <v>0.48</v>
      </c>
      <c r="G16" s="64">
        <f t="shared" si="1"/>
        <v>89051377.215804845</v>
      </c>
      <c r="H16" s="233">
        <f t="shared" si="0"/>
        <v>0.52</v>
      </c>
      <c r="I16" s="62"/>
      <c r="J16" s="62"/>
    </row>
    <row r="17" spans="2:8" ht="15.75" thickBot="1">
      <c r="B17" s="195">
        <v>2035</v>
      </c>
      <c r="C17" s="237" t="s">
        <v>232</v>
      </c>
      <c r="D17" s="372">
        <f>SUMIF('4.2 Sector Seg Budget 2032-2035'!$E$13:$E$200,'3.1 Funding Category'!B17,'4.2 Sector Seg Budget 2032-2035'!$F$13:$F$200)-D25-D33</f>
        <v>162874836.60517442</v>
      </c>
      <c r="E17" s="238">
        <f t="shared" si="2"/>
        <v>78179921.570483714</v>
      </c>
      <c r="F17" s="282">
        <v>0.48</v>
      </c>
      <c r="G17" s="238">
        <f t="shared" si="1"/>
        <v>84694915.034690708</v>
      </c>
      <c r="H17" s="234">
        <f t="shared" si="0"/>
        <v>0.52</v>
      </c>
    </row>
    <row r="18" spans="2:8" ht="15.75" thickTop="1">
      <c r="B18" s="72">
        <v>2028</v>
      </c>
      <c r="C18" s="73" t="s">
        <v>233</v>
      </c>
      <c r="D18" s="373">
        <v>25115301.357582614</v>
      </c>
      <c r="E18" s="74">
        <f t="shared" si="2"/>
        <v>25115301.357582614</v>
      </c>
      <c r="F18" s="75">
        <v>1</v>
      </c>
      <c r="G18" s="74">
        <f t="shared" ref="G18:G41" si="3">H18*D18</f>
        <v>0</v>
      </c>
      <c r="H18" s="76">
        <f t="shared" si="0"/>
        <v>0</v>
      </c>
    </row>
    <row r="19" spans="2:8">
      <c r="B19" s="65">
        <v>2029</v>
      </c>
      <c r="C19" s="232" t="s">
        <v>233</v>
      </c>
      <c r="D19" s="374">
        <v>26319904.187794957</v>
      </c>
      <c r="E19" s="64">
        <f t="shared" si="2"/>
        <v>26319904.187794957</v>
      </c>
      <c r="F19" s="282">
        <v>1</v>
      </c>
      <c r="G19" s="64">
        <f t="shared" si="3"/>
        <v>0</v>
      </c>
      <c r="H19" s="233">
        <f t="shared" si="0"/>
        <v>0</v>
      </c>
    </row>
    <row r="20" spans="2:8">
      <c r="B20" s="65">
        <v>2030</v>
      </c>
      <c r="C20" s="232" t="s">
        <v>233</v>
      </c>
      <c r="D20" s="374">
        <v>30321186.298824068</v>
      </c>
      <c r="E20" s="64">
        <f t="shared" si="2"/>
        <v>30321186.298824068</v>
      </c>
      <c r="F20" s="282">
        <v>1</v>
      </c>
      <c r="G20" s="64">
        <f t="shared" si="3"/>
        <v>0</v>
      </c>
      <c r="H20" s="233">
        <f t="shared" si="0"/>
        <v>0</v>
      </c>
    </row>
    <row r="21" spans="2:8">
      <c r="B21" s="65">
        <v>2031</v>
      </c>
      <c r="C21" s="232" t="s">
        <v>233</v>
      </c>
      <c r="D21" s="374">
        <v>29749604.564205192</v>
      </c>
      <c r="E21" s="64">
        <f t="shared" si="2"/>
        <v>29749604.564205192</v>
      </c>
      <c r="F21" s="282">
        <v>1</v>
      </c>
      <c r="G21" s="64">
        <f t="shared" si="3"/>
        <v>0</v>
      </c>
      <c r="H21" s="233">
        <f t="shared" si="0"/>
        <v>0</v>
      </c>
    </row>
    <row r="22" spans="2:8">
      <c r="B22" s="65">
        <v>2032</v>
      </c>
      <c r="C22" s="232" t="s">
        <v>233</v>
      </c>
      <c r="D22" s="374">
        <v>34541857.652261332</v>
      </c>
      <c r="E22" s="64">
        <f t="shared" si="2"/>
        <v>34541857.652261332</v>
      </c>
      <c r="F22" s="282">
        <v>1</v>
      </c>
      <c r="G22" s="64">
        <f t="shared" si="3"/>
        <v>0</v>
      </c>
      <c r="H22" s="233">
        <f t="shared" si="0"/>
        <v>0</v>
      </c>
    </row>
    <row r="23" spans="2:8">
      <c r="B23" s="65">
        <v>2033</v>
      </c>
      <c r="C23" s="232" t="s">
        <v>233</v>
      </c>
      <c r="D23" s="374">
        <v>39002041.862105966</v>
      </c>
      <c r="E23" s="64">
        <f t="shared" si="2"/>
        <v>39002041.862105966</v>
      </c>
      <c r="F23" s="282">
        <v>1</v>
      </c>
      <c r="G23" s="64">
        <f t="shared" si="3"/>
        <v>0</v>
      </c>
      <c r="H23" s="233">
        <f t="shared" si="0"/>
        <v>0</v>
      </c>
    </row>
    <row r="24" spans="2:8">
      <c r="B24" s="65">
        <v>2034</v>
      </c>
      <c r="C24" s="232" t="s">
        <v>233</v>
      </c>
      <c r="D24" s="374">
        <v>43270001.960495904</v>
      </c>
      <c r="E24" s="64">
        <f t="shared" si="2"/>
        <v>43270001.960495904</v>
      </c>
      <c r="F24" s="282">
        <v>1</v>
      </c>
      <c r="G24" s="64">
        <f t="shared" si="3"/>
        <v>0</v>
      </c>
      <c r="H24" s="233">
        <f t="shared" si="0"/>
        <v>0</v>
      </c>
    </row>
    <row r="25" spans="2:8" ht="15.75" thickBot="1">
      <c r="B25" s="67">
        <v>2035</v>
      </c>
      <c r="C25" s="68" t="s">
        <v>233</v>
      </c>
      <c r="D25" s="375">
        <v>47351642.838205412</v>
      </c>
      <c r="E25" s="69">
        <f t="shared" si="2"/>
        <v>47351642.838205412</v>
      </c>
      <c r="F25" s="70">
        <v>1</v>
      </c>
      <c r="G25" s="69">
        <f t="shared" si="3"/>
        <v>0</v>
      </c>
      <c r="H25" s="71">
        <f t="shared" si="0"/>
        <v>0</v>
      </c>
    </row>
    <row r="26" spans="2:8" ht="15.75" thickTop="1">
      <c r="B26" s="72">
        <v>2028</v>
      </c>
      <c r="C26" s="73" t="s">
        <v>234</v>
      </c>
      <c r="D26" s="373">
        <v>285900</v>
      </c>
      <c r="E26" s="74">
        <f t="shared" si="2"/>
        <v>168964.7658514478</v>
      </c>
      <c r="F26" s="708">
        <v>0.59099253533210139</v>
      </c>
      <c r="G26" s="74">
        <f t="shared" si="3"/>
        <v>116935.23414855222</v>
      </c>
      <c r="H26" s="76">
        <f t="shared" si="0"/>
        <v>0.40900746466789861</v>
      </c>
    </row>
    <row r="27" spans="2:8">
      <c r="B27" s="65">
        <v>2029</v>
      </c>
      <c r="C27" s="66" t="s">
        <v>234</v>
      </c>
      <c r="D27" s="374">
        <v>285900</v>
      </c>
      <c r="E27" s="64">
        <f t="shared" si="2"/>
        <v>162003.92160534344</v>
      </c>
      <c r="F27" s="282">
        <v>0.56664540610473391</v>
      </c>
      <c r="G27" s="64">
        <f t="shared" si="3"/>
        <v>123896.07839465658</v>
      </c>
      <c r="H27" s="233">
        <f t="shared" si="0"/>
        <v>0.43335459389526609</v>
      </c>
    </row>
    <row r="28" spans="2:8">
      <c r="B28" s="65">
        <v>2030</v>
      </c>
      <c r="C28" s="66" t="s">
        <v>234</v>
      </c>
      <c r="D28" s="374">
        <v>285900</v>
      </c>
      <c r="E28" s="64">
        <f t="shared" si="2"/>
        <v>159545.41873834271</v>
      </c>
      <c r="F28" s="282">
        <v>0.55804623553110422</v>
      </c>
      <c r="G28" s="64">
        <f t="shared" si="3"/>
        <v>126354.58126165731</v>
      </c>
      <c r="H28" s="233">
        <f t="shared" si="0"/>
        <v>0.44195376446889578</v>
      </c>
    </row>
    <row r="29" spans="2:8">
      <c r="B29" s="65">
        <v>2031</v>
      </c>
      <c r="C29" s="66" t="s">
        <v>234</v>
      </c>
      <c r="D29" s="374">
        <v>285900</v>
      </c>
      <c r="E29" s="64">
        <f t="shared" si="2"/>
        <v>156610.73210560114</v>
      </c>
      <c r="F29" s="282">
        <v>0.54778150439174933</v>
      </c>
      <c r="G29" s="64">
        <f t="shared" si="3"/>
        <v>129289.26789439887</v>
      </c>
      <c r="H29" s="233">
        <f t="shared" si="0"/>
        <v>0.45221849560825067</v>
      </c>
    </row>
    <row r="30" spans="2:8">
      <c r="B30" s="65">
        <v>2032</v>
      </c>
      <c r="C30" s="66" t="s">
        <v>234</v>
      </c>
      <c r="D30" s="374">
        <v>285900</v>
      </c>
      <c r="E30" s="64">
        <f t="shared" si="2"/>
        <v>156610.73210560114</v>
      </c>
      <c r="F30" s="282">
        <v>0.54778150439174933</v>
      </c>
      <c r="G30" s="64">
        <f t="shared" si="3"/>
        <v>129289.26789439887</v>
      </c>
      <c r="H30" s="233">
        <f t="shared" si="0"/>
        <v>0.45221849560825067</v>
      </c>
    </row>
    <row r="31" spans="2:8">
      <c r="B31" s="65">
        <v>2033</v>
      </c>
      <c r="C31" s="66" t="s">
        <v>234</v>
      </c>
      <c r="D31" s="374">
        <v>285900</v>
      </c>
      <c r="E31" s="64">
        <f t="shared" si="2"/>
        <v>156610.73210560114</v>
      </c>
      <c r="F31" s="282">
        <v>0.54778150439174933</v>
      </c>
      <c r="G31" s="64">
        <f t="shared" si="3"/>
        <v>129289.26789439887</v>
      </c>
      <c r="H31" s="233">
        <f t="shared" si="0"/>
        <v>0.45221849560825067</v>
      </c>
    </row>
    <row r="32" spans="2:8">
      <c r="B32" s="65">
        <v>2034</v>
      </c>
      <c r="C32" s="66" t="s">
        <v>234</v>
      </c>
      <c r="D32" s="374">
        <v>285900</v>
      </c>
      <c r="E32" s="64">
        <f t="shared" si="2"/>
        <v>156610.73210560114</v>
      </c>
      <c r="F32" s="282">
        <v>0.54778150439174933</v>
      </c>
      <c r="G32" s="64">
        <f t="shared" si="3"/>
        <v>129289.26789439887</v>
      </c>
      <c r="H32" s="233">
        <f t="shared" si="0"/>
        <v>0.45221849560825067</v>
      </c>
    </row>
    <row r="33" spans="2:8" ht="15.75" thickBot="1">
      <c r="B33" s="77">
        <v>2035</v>
      </c>
      <c r="C33" s="68" t="s">
        <v>234</v>
      </c>
      <c r="D33" s="375">
        <v>285900</v>
      </c>
      <c r="E33" s="69">
        <f t="shared" si="2"/>
        <v>156610.73210560114</v>
      </c>
      <c r="F33" s="282">
        <v>0.54778150439174933</v>
      </c>
      <c r="G33" s="69">
        <f t="shared" si="3"/>
        <v>129289.26789439887</v>
      </c>
      <c r="H33" s="71">
        <f t="shared" si="0"/>
        <v>0.45221849560825067</v>
      </c>
    </row>
    <row r="34" spans="2:8" ht="15.75" thickTop="1">
      <c r="B34" s="72">
        <v>2028</v>
      </c>
      <c r="C34" s="73" t="s">
        <v>235</v>
      </c>
      <c r="D34" s="376">
        <f>SUMIFS('7 PA PY Budget'!$J$9:$J$60,'7 PA PY Budget'!$C$9:$C$60,'3.1 Funding Category'!B26,'7 PA PY Budget'!$D$9:$D$60,"Total REN")+SUMIFS('7 PA PY Budget'!$J$9:$J$60,'7 PA PY Budget'!$C$9:$C$60,'3.1 Funding Category'!B26,'7 PA PY Budget'!$D$9:$D$60,"Total CCA")</f>
        <v>120027836.32491647</v>
      </c>
      <c r="E34" s="504">
        <v>83533463</v>
      </c>
      <c r="F34" s="75">
        <v>0.69595074878537599</v>
      </c>
      <c r="G34" s="74">
        <f>H34*D34</f>
        <v>36494373.759502299</v>
      </c>
      <c r="H34" s="76">
        <f t="shared" si="0"/>
        <v>0.30404925121462401</v>
      </c>
    </row>
    <row r="35" spans="2:8">
      <c r="B35" s="65">
        <v>2029</v>
      </c>
      <c r="C35" s="66" t="s">
        <v>235</v>
      </c>
      <c r="D35" s="377">
        <f>SUMIFS('7 PA PY Budget'!$J$9:$J$60,'7 PA PY Budget'!$C$9:$C$60,'3.1 Funding Category'!B27,'7 PA PY Budget'!$D$9:$D$60,"Total REN")+SUMIFS('7 PA PY Budget'!$J$9:$J$60,'7 PA PY Budget'!$C$9:$C$60,'3.1 Funding Category'!B27,'7 PA PY Budget'!$D$9:$D$60,"Total CCA")</f>
        <v>133191081.69499999</v>
      </c>
      <c r="E35" s="505">
        <v>93605312</v>
      </c>
      <c r="F35" s="282">
        <v>0.70278963358738267</v>
      </c>
      <c r="G35" s="64">
        <f>H35*D35</f>
        <v>39585770.193463795</v>
      </c>
      <c r="H35" s="233">
        <f t="shared" si="0"/>
        <v>0.29721036641261733</v>
      </c>
    </row>
    <row r="36" spans="2:8">
      <c r="B36" s="65">
        <v>2030</v>
      </c>
      <c r="C36" s="66" t="s">
        <v>235</v>
      </c>
      <c r="D36" s="377">
        <f>SUMIFS('7 PA PY Budget'!$J$9:$J$60,'7 PA PY Budget'!$C$9:$C$60,'3.1 Funding Category'!B28,'7 PA PY Budget'!$D$9:$D$60,"Total REN")+SUMIFS('7 PA PY Budget'!$J$9:$J$60,'7 PA PY Budget'!$C$9:$C$60,'3.1 Funding Category'!B28,'7 PA PY Budget'!$D$9:$D$60,"Total CCA")</f>
        <v>143778390.38999999</v>
      </c>
      <c r="E36" s="505">
        <v>101357727</v>
      </c>
      <c r="F36" s="282">
        <v>0.70495800172011058</v>
      </c>
      <c r="G36" s="64">
        <f>H36*D36</f>
        <v>42420663.610131644</v>
      </c>
      <c r="H36" s="233">
        <f t="shared" si="0"/>
        <v>0.29504199827988942</v>
      </c>
    </row>
    <row r="37" spans="2:8">
      <c r="B37" s="65">
        <v>2031</v>
      </c>
      <c r="C37" s="66" t="s">
        <v>235</v>
      </c>
      <c r="D37" s="377">
        <f>SUMIFS('7 PA PY Budget'!$J$9:$J$60,'7 PA PY Budget'!$C$9:$C$60,'3.1 Funding Category'!B29,'7 PA PY Budget'!$D$9:$D$60,"Total REN")+SUMIFS('7 PA PY Budget'!$J$9:$J$60,'7 PA PY Budget'!$C$9:$C$60,'3.1 Funding Category'!B29,'7 PA PY Budget'!$D$9:$D$60,"Total CCA")</f>
        <v>154627481.595</v>
      </c>
      <c r="E37" s="505">
        <v>108948621</v>
      </c>
      <c r="F37" s="282">
        <v>0.70458769385488207</v>
      </c>
      <c r="G37" s="64">
        <f>H37*D37</f>
        <v>45678860.931390725</v>
      </c>
      <c r="H37" s="233">
        <f t="shared" si="0"/>
        <v>0.29541230614511793</v>
      </c>
    </row>
    <row r="38" spans="2:8">
      <c r="B38" s="65">
        <v>2032</v>
      </c>
      <c r="C38" s="66" t="s">
        <v>235</v>
      </c>
      <c r="D38" s="374">
        <v>165766069.62333333</v>
      </c>
      <c r="E38" s="64">
        <f t="shared" si="2"/>
        <v>116796732.71529226</v>
      </c>
      <c r="F38" s="282">
        <v>0.70458769385488207</v>
      </c>
      <c r="G38" s="64">
        <f t="shared" si="3"/>
        <v>48969336.908041082</v>
      </c>
      <c r="H38" s="233">
        <f t="shared" si="0"/>
        <v>0.29541230614511793</v>
      </c>
    </row>
    <row r="39" spans="2:8">
      <c r="B39" s="65">
        <v>2033</v>
      </c>
      <c r="C39" s="66" t="s">
        <v>235</v>
      </c>
      <c r="D39" s="374">
        <v>170404058.50666666</v>
      </c>
      <c r="E39" s="64">
        <f t="shared" si="2"/>
        <v>120064602.60672466</v>
      </c>
      <c r="F39" s="282">
        <v>0.70458769385488207</v>
      </c>
      <c r="G39" s="64">
        <f t="shared" si="3"/>
        <v>50339455.899941996</v>
      </c>
      <c r="H39" s="233">
        <f t="shared" si="0"/>
        <v>0.29541230614511793</v>
      </c>
    </row>
    <row r="40" spans="2:8">
      <c r="B40" s="65">
        <v>2034</v>
      </c>
      <c r="C40" s="66" t="s">
        <v>235</v>
      </c>
      <c r="D40" s="374">
        <v>174762073.97</v>
      </c>
      <c r="E40" s="64">
        <f t="shared" si="2"/>
        <v>123135206.67181861</v>
      </c>
      <c r="F40" s="282">
        <v>0.70458769385488207</v>
      </c>
      <c r="G40" s="64">
        <f t="shared" si="3"/>
        <v>51626867.298181385</v>
      </c>
      <c r="H40" s="233">
        <f t="shared" si="0"/>
        <v>0.29541230614511793</v>
      </c>
    </row>
    <row r="41" spans="2:8" ht="15.75" thickBot="1">
      <c r="B41" s="196">
        <v>2035</v>
      </c>
      <c r="C41" s="237" t="s">
        <v>235</v>
      </c>
      <c r="D41" s="375">
        <v>179409198.60833335</v>
      </c>
      <c r="E41" s="238">
        <f t="shared" si="2"/>
        <v>126409513.50379811</v>
      </c>
      <c r="F41" s="282">
        <v>0.70458769385488207</v>
      </c>
      <c r="G41" s="238">
        <f t="shared" si="3"/>
        <v>52999685.104535237</v>
      </c>
      <c r="H41" s="234">
        <f t="shared" si="0"/>
        <v>0.29541230614511793</v>
      </c>
    </row>
    <row r="42" spans="2:8" ht="15.75" thickTop="1">
      <c r="B42" s="72">
        <v>2028</v>
      </c>
      <c r="C42" s="73" t="s">
        <v>236</v>
      </c>
      <c r="D42" s="378">
        <f>D10+D18+D26+D34</f>
        <v>346591166.60935968</v>
      </c>
      <c r="E42" s="74">
        <f t="shared" ref="E42:E74" si="4">F42*D42</f>
        <v>217430699.54555982</v>
      </c>
      <c r="F42" s="75">
        <v>0.62734056863781629</v>
      </c>
      <c r="G42" s="74">
        <f t="shared" ref="G42:G57" si="5">H42*D42</f>
        <v>129160467.06379986</v>
      </c>
      <c r="H42" s="76">
        <f t="shared" ref="H42:H57" si="6">1-F42</f>
        <v>0.37265943136218371</v>
      </c>
    </row>
    <row r="43" spans="2:8">
      <c r="B43" s="65">
        <v>2029</v>
      </c>
      <c r="C43" s="66" t="s">
        <v>236</v>
      </c>
      <c r="D43" s="379">
        <f t="shared" ref="D43:D49" si="7">D11+D19+D27+D35</f>
        <v>360866262.06486464</v>
      </c>
      <c r="E43" s="64">
        <f t="shared" si="4"/>
        <v>222616406.536174</v>
      </c>
      <c r="F43" s="282">
        <v>0.61689448401845715</v>
      </c>
      <c r="G43" s="64">
        <f t="shared" si="5"/>
        <v>138249855.52869064</v>
      </c>
      <c r="H43" s="233">
        <f t="shared" si="6"/>
        <v>0.38310551598154285</v>
      </c>
    </row>
    <row r="44" spans="2:8">
      <c r="B44" s="65">
        <v>2030</v>
      </c>
      <c r="C44" s="66" t="s">
        <v>236</v>
      </c>
      <c r="D44" s="379">
        <f t="shared" si="7"/>
        <v>371032769.58826935</v>
      </c>
      <c r="E44" s="64">
        <f t="shared" si="4"/>
        <v>228176177.65430975</v>
      </c>
      <c r="F44" s="282">
        <v>0.61497580903032945</v>
      </c>
      <c r="G44" s="64">
        <f t="shared" si="5"/>
        <v>142856591.9339596</v>
      </c>
      <c r="H44" s="233">
        <f t="shared" si="6"/>
        <v>0.38502419096967055</v>
      </c>
    </row>
    <row r="45" spans="2:8">
      <c r="B45" s="65">
        <v>2031</v>
      </c>
      <c r="C45" s="66" t="s">
        <v>236</v>
      </c>
      <c r="D45" s="379">
        <f t="shared" si="7"/>
        <v>382857800.65044075</v>
      </c>
      <c r="E45" s="64">
        <f t="shared" si="4"/>
        <v>233968968.16304287</v>
      </c>
      <c r="F45" s="282">
        <v>0.61111192658357949</v>
      </c>
      <c r="G45" s="64">
        <f t="shared" si="5"/>
        <v>148888832.48739788</v>
      </c>
      <c r="H45" s="233">
        <f t="shared" si="6"/>
        <v>0.38888807341642051</v>
      </c>
    </row>
    <row r="46" spans="2:8">
      <c r="B46" s="65">
        <v>2032</v>
      </c>
      <c r="C46" s="66" t="s">
        <v>236</v>
      </c>
      <c r="D46" s="379">
        <f t="shared" si="7"/>
        <v>389431782.29766524</v>
      </c>
      <c r="E46" s="64">
        <f t="shared" si="4"/>
        <v>237986406.7528033</v>
      </c>
      <c r="F46" s="282">
        <v>0.61111192658357949</v>
      </c>
      <c r="G46" s="64">
        <f t="shared" si="5"/>
        <v>151445375.54486194</v>
      </c>
      <c r="H46" s="233">
        <f t="shared" si="6"/>
        <v>0.38888807341642051</v>
      </c>
    </row>
    <row r="47" spans="2:8">
      <c r="B47" s="65">
        <v>2033</v>
      </c>
      <c r="C47" s="66" t="s">
        <v>236</v>
      </c>
      <c r="D47" s="379">
        <f t="shared" si="7"/>
        <v>389596456.92751193</v>
      </c>
      <c r="E47" s="64">
        <f t="shared" si="4"/>
        <v>238087041.38310835</v>
      </c>
      <c r="F47" s="282">
        <v>0.61111192658357949</v>
      </c>
      <c r="G47" s="64">
        <f t="shared" si="5"/>
        <v>151509415.54440358</v>
      </c>
      <c r="H47" s="233">
        <f t="shared" si="6"/>
        <v>0.38888807341642051</v>
      </c>
    </row>
    <row r="48" spans="2:8">
      <c r="B48" s="65">
        <v>2034</v>
      </c>
      <c r="C48" s="66" t="s">
        <v>236</v>
      </c>
      <c r="D48" s="379">
        <f t="shared" si="7"/>
        <v>389570624.42242825</v>
      </c>
      <c r="E48" s="64">
        <f t="shared" si="4"/>
        <v>238071254.83115819</v>
      </c>
      <c r="F48" s="282">
        <v>0.61111192658357949</v>
      </c>
      <c r="G48" s="64">
        <f t="shared" si="5"/>
        <v>151499369.59127006</v>
      </c>
      <c r="H48" s="233">
        <f t="shared" si="6"/>
        <v>0.38888807341642051</v>
      </c>
    </row>
    <row r="49" spans="2:8" ht="15.75" thickBot="1">
      <c r="B49" s="196">
        <v>2035</v>
      </c>
      <c r="C49" s="237" t="s">
        <v>236</v>
      </c>
      <c r="D49" s="380">
        <f t="shared" si="7"/>
        <v>389921578.05171317</v>
      </c>
      <c r="E49" s="238">
        <f t="shared" si="4"/>
        <v>238285726.77969199</v>
      </c>
      <c r="F49" s="239">
        <v>0.61111192658357949</v>
      </c>
      <c r="G49" s="238">
        <f t="shared" si="5"/>
        <v>151635851.27202117</v>
      </c>
      <c r="H49" s="234">
        <f t="shared" si="6"/>
        <v>0.38888807341642051</v>
      </c>
    </row>
    <row r="50" spans="2:8" ht="15.75" thickTop="1">
      <c r="B50" s="72">
        <v>2028</v>
      </c>
      <c r="C50" s="73" t="s">
        <v>237</v>
      </c>
      <c r="D50" s="376">
        <v>0</v>
      </c>
      <c r="E50" s="74">
        <f t="shared" si="4"/>
        <v>0</v>
      </c>
      <c r="F50" s="75">
        <v>0.62734056863781629</v>
      </c>
      <c r="G50" s="74">
        <f t="shared" si="5"/>
        <v>0</v>
      </c>
      <c r="H50" s="76">
        <f t="shared" si="6"/>
        <v>0.37265943136218371</v>
      </c>
    </row>
    <row r="51" spans="2:8">
      <c r="B51" s="65">
        <v>2029</v>
      </c>
      <c r="C51" s="66" t="s">
        <v>237</v>
      </c>
      <c r="D51" s="377">
        <v>0</v>
      </c>
      <c r="E51" s="64">
        <f t="shared" si="4"/>
        <v>0</v>
      </c>
      <c r="F51" s="282">
        <v>0.61689448401845715</v>
      </c>
      <c r="G51" s="64">
        <f t="shared" si="5"/>
        <v>0</v>
      </c>
      <c r="H51" s="233">
        <f t="shared" si="6"/>
        <v>0.38310551598154285</v>
      </c>
    </row>
    <row r="52" spans="2:8">
      <c r="B52" s="65">
        <v>2030</v>
      </c>
      <c r="C52" s="66" t="s">
        <v>237</v>
      </c>
      <c r="D52" s="377">
        <v>0</v>
      </c>
      <c r="E52" s="64">
        <f t="shared" si="4"/>
        <v>0</v>
      </c>
      <c r="F52" s="282">
        <v>0.61497580903032945</v>
      </c>
      <c r="G52" s="64">
        <f t="shared" si="5"/>
        <v>0</v>
      </c>
      <c r="H52" s="233">
        <f t="shared" si="6"/>
        <v>0.38502419096967055</v>
      </c>
    </row>
    <row r="53" spans="2:8">
      <c r="B53" s="65">
        <v>2031</v>
      </c>
      <c r="C53" s="66" t="s">
        <v>237</v>
      </c>
      <c r="D53" s="377">
        <v>0</v>
      </c>
      <c r="E53" s="64">
        <f t="shared" si="4"/>
        <v>0</v>
      </c>
      <c r="F53" s="282">
        <v>0.61111192658357949</v>
      </c>
      <c r="G53" s="64">
        <f t="shared" si="5"/>
        <v>0</v>
      </c>
      <c r="H53" s="233">
        <f t="shared" si="6"/>
        <v>0.38888807341642051</v>
      </c>
    </row>
    <row r="54" spans="2:8">
      <c r="B54" s="65">
        <v>2032</v>
      </c>
      <c r="C54" s="66" t="s">
        <v>237</v>
      </c>
      <c r="D54" s="377">
        <v>0</v>
      </c>
      <c r="E54" s="64">
        <f t="shared" si="4"/>
        <v>0</v>
      </c>
      <c r="F54" s="282">
        <v>0.61111192658357949</v>
      </c>
      <c r="G54" s="64">
        <f t="shared" si="5"/>
        <v>0</v>
      </c>
      <c r="H54" s="233">
        <f t="shared" si="6"/>
        <v>0.38888807341642051</v>
      </c>
    </row>
    <row r="55" spans="2:8">
      <c r="B55" s="65">
        <v>2033</v>
      </c>
      <c r="C55" s="66" t="s">
        <v>237</v>
      </c>
      <c r="D55" s="377">
        <v>0</v>
      </c>
      <c r="E55" s="64">
        <f>F55*D55</f>
        <v>0</v>
      </c>
      <c r="F55" s="282">
        <v>0.61111192658357949</v>
      </c>
      <c r="G55" s="64">
        <f t="shared" si="5"/>
        <v>0</v>
      </c>
      <c r="H55" s="233">
        <f t="shared" si="6"/>
        <v>0.38888807341642051</v>
      </c>
    </row>
    <row r="56" spans="2:8">
      <c r="B56" s="65">
        <v>2034</v>
      </c>
      <c r="C56" s="66" t="s">
        <v>237</v>
      </c>
      <c r="D56" s="377">
        <v>0</v>
      </c>
      <c r="E56" s="64">
        <f t="shared" si="4"/>
        <v>0</v>
      </c>
      <c r="F56" s="282">
        <v>0.61111192658357949</v>
      </c>
      <c r="G56" s="64">
        <f t="shared" si="5"/>
        <v>0</v>
      </c>
      <c r="H56" s="233">
        <f t="shared" si="6"/>
        <v>0.38888807341642051</v>
      </c>
    </row>
    <row r="57" spans="2:8" ht="15.75" thickBot="1">
      <c r="B57" s="196">
        <v>2035</v>
      </c>
      <c r="C57" s="237" t="s">
        <v>237</v>
      </c>
      <c r="D57" s="381">
        <v>0</v>
      </c>
      <c r="E57" s="238">
        <f t="shared" si="4"/>
        <v>0</v>
      </c>
      <c r="F57" s="239">
        <v>0.61111192658357949</v>
      </c>
      <c r="G57" s="238">
        <f t="shared" si="5"/>
        <v>0</v>
      </c>
      <c r="H57" s="234">
        <f t="shared" si="6"/>
        <v>0.38888807341642051</v>
      </c>
    </row>
    <row r="58" spans="2:8" ht="15.75" thickTop="1">
      <c r="B58" s="72">
        <v>2028</v>
      </c>
      <c r="C58" s="73" t="s">
        <v>238</v>
      </c>
      <c r="D58" s="373">
        <v>2489051.733</v>
      </c>
      <c r="E58" s="74">
        <f t="shared" ref="E58:E73" si="8">F58*D58</f>
        <v>1471010.9942584308</v>
      </c>
      <c r="F58" s="75">
        <v>0.59099253533210139</v>
      </c>
      <c r="G58" s="74">
        <f t="shared" ref="G58:G73" si="9">H58*D58</f>
        <v>1018040.7387415693</v>
      </c>
      <c r="H58" s="76">
        <f t="shared" ref="H58:H73" si="10">1-F58</f>
        <v>0.40900746466789861</v>
      </c>
    </row>
    <row r="59" spans="2:8">
      <c r="B59" s="65">
        <v>2029</v>
      </c>
      <c r="C59" s="66" t="s">
        <v>238</v>
      </c>
      <c r="D59" s="382">
        <v>2501282.0839999998</v>
      </c>
      <c r="E59" s="64">
        <f t="shared" si="8"/>
        <v>1417340.002270675</v>
      </c>
      <c r="F59" s="282">
        <v>0.56664540610473391</v>
      </c>
      <c r="G59" s="64">
        <f t="shared" si="9"/>
        <v>1083942.0817293248</v>
      </c>
      <c r="H59" s="233">
        <f t="shared" si="10"/>
        <v>0.43335459389526609</v>
      </c>
    </row>
    <row r="60" spans="2:8">
      <c r="B60" s="65">
        <v>2030</v>
      </c>
      <c r="C60" s="66" t="s">
        <v>238</v>
      </c>
      <c r="D60" s="382">
        <v>2496653.2710000002</v>
      </c>
      <c r="E60" s="64">
        <f t="shared" si="8"/>
        <v>1393247.9593079679</v>
      </c>
      <c r="F60" s="282">
        <v>0.55804623553110422</v>
      </c>
      <c r="G60" s="64">
        <f t="shared" si="9"/>
        <v>1103405.3116920323</v>
      </c>
      <c r="H60" s="233">
        <f t="shared" si="10"/>
        <v>0.44195376446889578</v>
      </c>
    </row>
    <row r="61" spans="2:8">
      <c r="B61" s="65">
        <v>2031</v>
      </c>
      <c r="C61" s="66" t="s">
        <v>238</v>
      </c>
      <c r="D61" s="382">
        <v>2507388.61</v>
      </c>
      <c r="E61" s="64">
        <f t="shared" si="8"/>
        <v>1373501.1048805371</v>
      </c>
      <c r="F61" s="282">
        <v>0.54778150439174933</v>
      </c>
      <c r="G61" s="64">
        <f t="shared" si="9"/>
        <v>1133887.5051194627</v>
      </c>
      <c r="H61" s="233">
        <f t="shared" si="10"/>
        <v>0.45221849560825067</v>
      </c>
    </row>
    <row r="62" spans="2:8">
      <c r="B62" s="65">
        <v>2032</v>
      </c>
      <c r="C62" s="66" t="s">
        <v>238</v>
      </c>
      <c r="D62" s="382">
        <v>2457177.9396284954</v>
      </c>
      <c r="E62" s="64">
        <f t="shared" si="8"/>
        <v>1345996.6283279161</v>
      </c>
      <c r="F62" s="282">
        <v>0.54778150439174933</v>
      </c>
      <c r="G62" s="64">
        <f t="shared" si="9"/>
        <v>1111181.3113005792</v>
      </c>
      <c r="H62" s="233">
        <f t="shared" si="10"/>
        <v>0.45221849560825067</v>
      </c>
    </row>
    <row r="63" spans="2:8">
      <c r="B63" s="65">
        <v>2033</v>
      </c>
      <c r="C63" s="66" t="s">
        <v>238</v>
      </c>
      <c r="D63" s="382">
        <v>2407971.4828359196</v>
      </c>
      <c r="E63" s="64">
        <f t="shared" si="8"/>
        <v>1319042.2414002914</v>
      </c>
      <c r="F63" s="282">
        <v>0.54778150439174933</v>
      </c>
      <c r="G63" s="64">
        <f t="shared" si="9"/>
        <v>1088929.2414356282</v>
      </c>
      <c r="H63" s="233">
        <f t="shared" si="10"/>
        <v>0.45221849560825067</v>
      </c>
    </row>
    <row r="64" spans="2:8">
      <c r="B64" s="65">
        <v>2034</v>
      </c>
      <c r="C64" s="66" t="s">
        <v>238</v>
      </c>
      <c r="D64" s="382">
        <v>2359749.155179196</v>
      </c>
      <c r="E64" s="64">
        <f t="shared" si="8"/>
        <v>1292626.9422112196</v>
      </c>
      <c r="F64" s="282">
        <v>0.54778150439174933</v>
      </c>
      <c r="G64" s="64">
        <f t="shared" si="9"/>
        <v>1067122.2129679765</v>
      </c>
      <c r="H64" s="233">
        <f t="shared" si="10"/>
        <v>0.45221849560825067</v>
      </c>
    </row>
    <row r="65" spans="2:8" ht="15.75" thickBot="1">
      <c r="B65" s="196">
        <v>2035</v>
      </c>
      <c r="C65" s="240" t="s">
        <v>238</v>
      </c>
      <c r="D65" s="383">
        <v>2312491.2740756064</v>
      </c>
      <c r="E65" s="238">
        <f t="shared" si="8"/>
        <v>1266739.9490059288</v>
      </c>
      <c r="F65" s="239">
        <v>0.54778150439174933</v>
      </c>
      <c r="G65" s="238">
        <f t="shared" si="9"/>
        <v>1045751.3250696776</v>
      </c>
      <c r="H65" s="234">
        <f t="shared" si="10"/>
        <v>0.45221849560825067</v>
      </c>
    </row>
    <row r="66" spans="2:8" ht="15.75" thickTop="1">
      <c r="B66" s="72">
        <v>2028</v>
      </c>
      <c r="C66" s="73" t="s">
        <v>239</v>
      </c>
      <c r="D66" s="373">
        <v>6562045.4780000001</v>
      </c>
      <c r="E66" s="74">
        <f t="shared" si="8"/>
        <v>3878119.8940077713</v>
      </c>
      <c r="F66" s="75">
        <v>0.59099253533210139</v>
      </c>
      <c r="G66" s="74">
        <f t="shared" si="9"/>
        <v>2683925.5839922288</v>
      </c>
      <c r="H66" s="76">
        <f t="shared" si="10"/>
        <v>0.40900746466789861</v>
      </c>
    </row>
    <row r="67" spans="2:8">
      <c r="B67" s="65">
        <v>2029</v>
      </c>
      <c r="C67" s="66" t="s">
        <v>239</v>
      </c>
      <c r="D67" s="382">
        <v>6594289.1310000001</v>
      </c>
      <c r="E67" s="64">
        <f t="shared" si="8"/>
        <v>3736623.6426075278</v>
      </c>
      <c r="F67" s="282">
        <v>0.56664540610473391</v>
      </c>
      <c r="G67" s="64">
        <f t="shared" si="9"/>
        <v>2857665.4883924723</v>
      </c>
      <c r="H67" s="233">
        <f t="shared" si="10"/>
        <v>0.43335459389526609</v>
      </c>
    </row>
    <row r="68" spans="2:8">
      <c r="B68" s="65">
        <v>2030</v>
      </c>
      <c r="C68" s="66" t="s">
        <v>239</v>
      </c>
      <c r="D68" s="382">
        <v>6582085.8969999999</v>
      </c>
      <c r="E68" s="64">
        <f t="shared" si="8"/>
        <v>3673108.2567632212</v>
      </c>
      <c r="F68" s="282">
        <v>0.55804623553110422</v>
      </c>
      <c r="G68" s="64">
        <f t="shared" si="9"/>
        <v>2908977.6402367787</v>
      </c>
      <c r="H68" s="233">
        <f t="shared" si="10"/>
        <v>0.44195376446889578</v>
      </c>
    </row>
    <row r="69" spans="2:8">
      <c r="B69" s="65">
        <v>2031</v>
      </c>
      <c r="C69" s="66" t="s">
        <v>239</v>
      </c>
      <c r="D69" s="382">
        <v>6610388.1529999999</v>
      </c>
      <c r="E69" s="64">
        <f t="shared" si="8"/>
        <v>3621048.367063737</v>
      </c>
      <c r="F69" s="282">
        <v>0.54778150439174933</v>
      </c>
      <c r="G69" s="64">
        <f t="shared" si="9"/>
        <v>2989339.7859362629</v>
      </c>
      <c r="H69" s="233">
        <f t="shared" si="10"/>
        <v>0.45221849560825067</v>
      </c>
    </row>
    <row r="70" spans="2:8">
      <c r="B70" s="65">
        <v>2032</v>
      </c>
      <c r="C70" s="66" t="s">
        <v>239</v>
      </c>
      <c r="D70" s="382">
        <v>6478014.5681114867</v>
      </c>
      <c r="E70" s="64">
        <f t="shared" si="8"/>
        <v>3548536.5655917786</v>
      </c>
      <c r="F70" s="282">
        <v>0.54778150439174933</v>
      </c>
      <c r="G70" s="64">
        <f t="shared" si="9"/>
        <v>2929478.0025197081</v>
      </c>
      <c r="H70" s="233">
        <f t="shared" si="10"/>
        <v>0.45221849560825067</v>
      </c>
    </row>
    <row r="71" spans="2:8">
      <c r="B71" s="65">
        <v>2033</v>
      </c>
      <c r="C71" s="66" t="s">
        <v>239</v>
      </c>
      <c r="D71" s="382">
        <v>6348288.4547492424</v>
      </c>
      <c r="E71" s="64">
        <f t="shared" si="8"/>
        <v>3477475.0000553136</v>
      </c>
      <c r="F71" s="282">
        <v>0.54778150439174933</v>
      </c>
      <c r="G71" s="64">
        <f t="shared" si="9"/>
        <v>2870813.4546939288</v>
      </c>
      <c r="H71" s="233">
        <f t="shared" si="10"/>
        <v>0.45221849560825067</v>
      </c>
    </row>
    <row r="72" spans="2:8">
      <c r="B72" s="65">
        <v>2034</v>
      </c>
      <c r="C72" s="66" t="s">
        <v>239</v>
      </c>
      <c r="D72" s="382">
        <v>6221156.8636542438</v>
      </c>
      <c r="E72" s="64">
        <f t="shared" si="8"/>
        <v>3407834.6658295784</v>
      </c>
      <c r="F72" s="282">
        <v>0.54778150439174933</v>
      </c>
      <c r="G72" s="64">
        <f t="shared" si="9"/>
        <v>2813322.1978246653</v>
      </c>
      <c r="H72" s="233">
        <f t="shared" si="10"/>
        <v>0.45221849560825067</v>
      </c>
    </row>
    <row r="73" spans="2:8" ht="15.75" thickBot="1">
      <c r="B73" s="77">
        <v>2035</v>
      </c>
      <c r="C73" s="78" t="s">
        <v>239</v>
      </c>
      <c r="D73" s="382">
        <v>6096567.9043811429</v>
      </c>
      <c r="E73" s="69">
        <f t="shared" si="8"/>
        <v>3339587.1382883568</v>
      </c>
      <c r="F73" s="70">
        <v>0.54778150439174933</v>
      </c>
      <c r="G73" s="69">
        <f t="shared" si="9"/>
        <v>2756980.7660927861</v>
      </c>
      <c r="H73" s="234">
        <f t="shared" si="10"/>
        <v>0.45221849560825067</v>
      </c>
    </row>
    <row r="74" spans="2:8" ht="15.75" customHeight="1" thickTop="1">
      <c r="B74" s="72">
        <v>2028</v>
      </c>
      <c r="C74" s="73" t="s">
        <v>240</v>
      </c>
      <c r="D74" s="378">
        <f t="shared" ref="D74:D81" si="11">D42-D50</f>
        <v>346591166.60935968</v>
      </c>
      <c r="E74" s="74">
        <f t="shared" si="4"/>
        <v>217430699.54555982</v>
      </c>
      <c r="F74" s="75">
        <v>0.62734056863781629</v>
      </c>
      <c r="G74" s="74">
        <f t="shared" ref="G74:G81" si="12">H74*D74</f>
        <v>129160467.06379986</v>
      </c>
      <c r="H74" s="76">
        <f t="shared" ref="H74:H81" si="13">1-F74</f>
        <v>0.37265943136218371</v>
      </c>
    </row>
    <row r="75" spans="2:8">
      <c r="B75" s="65">
        <v>2029</v>
      </c>
      <c r="C75" s="66" t="s">
        <v>240</v>
      </c>
      <c r="D75" s="379">
        <f t="shared" si="11"/>
        <v>360866262.06486464</v>
      </c>
      <c r="E75" s="64">
        <f t="shared" ref="E75:E81" si="14">F75*D75</f>
        <v>222616406.536174</v>
      </c>
      <c r="F75" s="282">
        <v>0.61689448401845715</v>
      </c>
      <c r="G75" s="64">
        <f t="shared" si="12"/>
        <v>138249855.52869064</v>
      </c>
      <c r="H75" s="233">
        <f t="shared" si="13"/>
        <v>0.38310551598154285</v>
      </c>
    </row>
    <row r="76" spans="2:8">
      <c r="B76" s="65">
        <v>2030</v>
      </c>
      <c r="C76" s="66" t="s">
        <v>240</v>
      </c>
      <c r="D76" s="379">
        <f t="shared" si="11"/>
        <v>371032769.58826935</v>
      </c>
      <c r="E76" s="64">
        <f t="shared" si="14"/>
        <v>228176177.65430975</v>
      </c>
      <c r="F76" s="282">
        <v>0.61497580903032945</v>
      </c>
      <c r="G76" s="64">
        <f t="shared" si="12"/>
        <v>142856591.9339596</v>
      </c>
      <c r="H76" s="233">
        <f t="shared" si="13"/>
        <v>0.38502419096967055</v>
      </c>
    </row>
    <row r="77" spans="2:8">
      <c r="B77" s="65">
        <v>2031</v>
      </c>
      <c r="C77" s="66" t="s">
        <v>240</v>
      </c>
      <c r="D77" s="379">
        <f t="shared" si="11"/>
        <v>382857800.65044075</v>
      </c>
      <c r="E77" s="64">
        <f t="shared" si="14"/>
        <v>233968968.16304287</v>
      </c>
      <c r="F77" s="282">
        <v>0.61111192658357949</v>
      </c>
      <c r="G77" s="64">
        <f t="shared" si="12"/>
        <v>148888832.48739788</v>
      </c>
      <c r="H77" s="233">
        <f t="shared" si="13"/>
        <v>0.38888807341642051</v>
      </c>
    </row>
    <row r="78" spans="2:8">
      <c r="B78" s="65">
        <v>2032</v>
      </c>
      <c r="C78" s="66" t="s">
        <v>240</v>
      </c>
      <c r="D78" s="379">
        <f t="shared" si="11"/>
        <v>389431782.29766524</v>
      </c>
      <c r="E78" s="64">
        <f t="shared" si="14"/>
        <v>237986406.7528033</v>
      </c>
      <c r="F78" s="282">
        <v>0.61111192658357949</v>
      </c>
      <c r="G78" s="64">
        <f t="shared" si="12"/>
        <v>151445375.54486194</v>
      </c>
      <c r="H78" s="233">
        <f t="shared" si="13"/>
        <v>0.38888807341642051</v>
      </c>
    </row>
    <row r="79" spans="2:8">
      <c r="B79" s="65">
        <v>2033</v>
      </c>
      <c r="C79" s="66" t="s">
        <v>240</v>
      </c>
      <c r="D79" s="379">
        <f t="shared" si="11"/>
        <v>389596456.92751193</v>
      </c>
      <c r="E79" s="64">
        <f t="shared" si="14"/>
        <v>238087041.38310835</v>
      </c>
      <c r="F79" s="282">
        <v>0.61111192658357949</v>
      </c>
      <c r="G79" s="64">
        <f t="shared" si="12"/>
        <v>151509415.54440358</v>
      </c>
      <c r="H79" s="233">
        <f t="shared" si="13"/>
        <v>0.38888807341642051</v>
      </c>
    </row>
    <row r="80" spans="2:8">
      <c r="B80" s="65">
        <v>2034</v>
      </c>
      <c r="C80" s="66" t="s">
        <v>240</v>
      </c>
      <c r="D80" s="384">
        <f t="shared" si="11"/>
        <v>389570624.42242825</v>
      </c>
      <c r="E80" s="64">
        <f t="shared" si="14"/>
        <v>238071254.83115819</v>
      </c>
      <c r="F80" s="282">
        <v>0.61111192658357949</v>
      </c>
      <c r="G80" s="64">
        <f t="shared" si="12"/>
        <v>151499369.59127006</v>
      </c>
      <c r="H80" s="233">
        <f t="shared" si="13"/>
        <v>0.38888807341642051</v>
      </c>
    </row>
    <row r="81" spans="2:15" ht="15.75" customHeight="1" thickBot="1">
      <c r="B81" s="77">
        <v>2035</v>
      </c>
      <c r="C81" s="79" t="s">
        <v>240</v>
      </c>
      <c r="D81" s="385">
        <f t="shared" si="11"/>
        <v>389921578.05171317</v>
      </c>
      <c r="E81" s="80">
        <f t="shared" si="14"/>
        <v>238285726.77969199</v>
      </c>
      <c r="F81" s="70">
        <v>0.61111192658357949</v>
      </c>
      <c r="G81" s="81">
        <f t="shared" si="12"/>
        <v>151635851.27202117</v>
      </c>
      <c r="H81" s="71">
        <f t="shared" si="13"/>
        <v>0.38888807341642051</v>
      </c>
      <c r="I81" s="62"/>
      <c r="J81" s="62"/>
      <c r="K81" s="202"/>
      <c r="L81" s="62"/>
      <c r="M81" s="515"/>
      <c r="N81" s="515"/>
      <c r="O81" s="515"/>
    </row>
    <row r="82" spans="2:15" ht="16.5" thickTop="1" thickBot="1">
      <c r="B82" s="159" t="s">
        <v>195</v>
      </c>
      <c r="C82" s="160" t="s">
        <v>240</v>
      </c>
      <c r="D82" s="166">
        <f>SUM(D74:D81)</f>
        <v>3019868440.6122522</v>
      </c>
      <c r="E82" s="166">
        <f>SUM(E74:E81)</f>
        <v>1854622681.6458483</v>
      </c>
      <c r="F82" s="167" t="s">
        <v>241</v>
      </c>
      <c r="G82" s="166">
        <f>SUM(G74:G81)</f>
        <v>1165245758.9664047</v>
      </c>
      <c r="H82" s="161" t="s">
        <v>241</v>
      </c>
      <c r="I82" s="62"/>
      <c r="J82" s="62"/>
      <c r="K82" s="62"/>
      <c r="L82" s="62"/>
      <c r="M82" s="515"/>
      <c r="N82" s="515"/>
      <c r="O82" s="515"/>
    </row>
    <row r="83" spans="2:15">
      <c r="B83" s="804"/>
      <c r="C83" s="804"/>
      <c r="D83" s="804"/>
      <c r="E83" s="804"/>
      <c r="F83" s="804"/>
      <c r="G83" s="804"/>
      <c r="H83" s="804"/>
      <c r="I83" s="804"/>
      <c r="J83" s="804"/>
      <c r="K83" s="804"/>
      <c r="L83" s="804"/>
      <c r="M83" s="804"/>
      <c r="N83" s="804"/>
      <c r="O83" s="804"/>
    </row>
    <row r="84" spans="2:15">
      <c r="B84" s="804"/>
      <c r="C84" s="804"/>
      <c r="D84" s="804"/>
      <c r="E84" s="804"/>
      <c r="F84" s="804"/>
      <c r="G84" s="804"/>
      <c r="H84" s="804"/>
      <c r="I84" s="804"/>
      <c r="J84" s="804"/>
      <c r="K84" s="804"/>
      <c r="L84" s="804"/>
      <c r="M84" s="804"/>
      <c r="N84" s="804"/>
      <c r="O84" s="804"/>
    </row>
  </sheetData>
  <autoFilter ref="B9:H82" xr:uid="{D02117BE-F40B-49E3-96A6-B92D692DC759}"/>
  <mergeCells count="4">
    <mergeCell ref="B84:O84"/>
    <mergeCell ref="B83:O83"/>
    <mergeCell ref="C2:J2"/>
    <mergeCell ref="C3:J3"/>
  </mergeCells>
  <pageMargins left="0.7" right="0.7" top="0.75" bottom="0.75" header="0.3" footer="0.3"/>
  <pageSetup scale="49" orientation="portrait" r:id="rId1"/>
  <headerFooter>
    <oddHeader>&amp;L(All Attachment B Appendix Tables are downloadable within PG&amp;&amp;E's Budget Filing Dashboard on CEDARS)&amp;R(PGE-3)</oddHeader>
    <oddFooter>&amp;C3-AtchB-&amp;P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25BDF-AB0D-4C44-B4C7-814897EFBD07}">
  <sheetPr>
    <tabColor theme="4"/>
    <pageSetUpPr fitToPage="1"/>
  </sheetPr>
  <dimension ref="B2:J22"/>
  <sheetViews>
    <sheetView workbookViewId="0"/>
  </sheetViews>
  <sheetFormatPr defaultRowHeight="15.75"/>
  <cols>
    <col min="1" max="1" width="3.125" customWidth="1"/>
    <col min="2" max="2" width="12.5" customWidth="1"/>
    <col min="3" max="3" width="22.875" customWidth="1"/>
    <col min="4" max="5" width="13.5" customWidth="1"/>
    <col min="6" max="6" width="16.125" customWidth="1"/>
    <col min="7" max="7" width="26.125" customWidth="1"/>
    <col min="8" max="8" width="22.625" customWidth="1"/>
    <col min="9" max="9" width="14.25" customWidth="1"/>
  </cols>
  <sheetData>
    <row r="2" spans="2:10" s="489" customFormat="1" ht="33" customHeight="1">
      <c r="B2" s="710" t="s">
        <v>58</v>
      </c>
      <c r="C2" s="805" t="s">
        <v>242</v>
      </c>
      <c r="D2" s="805"/>
      <c r="E2" s="805"/>
      <c r="F2" s="805"/>
      <c r="G2" s="805"/>
      <c r="H2" s="805"/>
      <c r="I2" s="805"/>
      <c r="J2" s="806"/>
    </row>
    <row r="3" spans="2:10" s="489" customFormat="1" ht="33" customHeight="1" thickBot="1">
      <c r="B3" s="283" t="s">
        <v>102</v>
      </c>
      <c r="C3" s="807" t="s">
        <v>243</v>
      </c>
      <c r="D3" s="807"/>
      <c r="E3" s="807"/>
      <c r="F3" s="807"/>
      <c r="G3" s="807"/>
      <c r="H3" s="807"/>
      <c r="I3" s="807"/>
      <c r="J3" s="808"/>
    </row>
    <row r="4" spans="2:10" s="489" customFormat="1" thickBot="1">
      <c r="B4" s="61"/>
      <c r="C4" s="61"/>
      <c r="D4" s="61"/>
      <c r="E4" s="61"/>
      <c r="F4" s="61"/>
      <c r="G4" s="61"/>
      <c r="H4" s="61"/>
      <c r="I4" s="61"/>
      <c r="J4" s="61"/>
    </row>
    <row r="5" spans="2:10" s="490" customFormat="1" ht="15">
      <c r="B5" s="711" t="s">
        <v>104</v>
      </c>
      <c r="C5" s="712" t="s">
        <v>13</v>
      </c>
      <c r="D5" s="489"/>
      <c r="E5" s="62"/>
      <c r="F5" s="62"/>
      <c r="G5" s="62"/>
      <c r="H5" s="62"/>
      <c r="I5" s="62"/>
      <c r="J5" s="62"/>
    </row>
    <row r="6" spans="2:10" s="490" customFormat="1" thickBot="1">
      <c r="B6" s="284" t="s">
        <v>105</v>
      </c>
      <c r="C6" s="285" t="s">
        <v>21</v>
      </c>
      <c r="D6" s="489"/>
      <c r="E6" s="62"/>
      <c r="F6" s="62"/>
      <c r="G6" s="62"/>
      <c r="H6" s="62"/>
      <c r="I6" s="62"/>
      <c r="J6" s="62"/>
    </row>
    <row r="7" spans="2:10">
      <c r="B7" s="407" t="s">
        <v>244</v>
      </c>
    </row>
    <row r="9" spans="2:10">
      <c r="B9" s="489"/>
      <c r="C9" s="489"/>
      <c r="D9" s="489"/>
      <c r="E9" s="489"/>
      <c r="F9" s="489"/>
      <c r="G9" s="489"/>
      <c r="H9" s="489"/>
      <c r="I9" s="489"/>
      <c r="J9" s="489"/>
    </row>
    <row r="10" spans="2:10">
      <c r="B10" s="809" t="s">
        <v>245</v>
      </c>
      <c r="C10" s="809"/>
      <c r="D10" s="809"/>
      <c r="E10" s="809"/>
      <c r="F10" s="809"/>
      <c r="G10" s="809"/>
      <c r="H10" s="489"/>
      <c r="I10" s="489"/>
      <c r="J10" s="489"/>
    </row>
    <row r="11" spans="2:10" ht="16.5" thickBot="1">
      <c r="B11" s="491"/>
      <c r="C11" s="491"/>
      <c r="D11" s="491"/>
      <c r="E11" s="491"/>
      <c r="F11" s="491"/>
      <c r="G11" s="491"/>
      <c r="H11" s="489"/>
      <c r="I11" s="489"/>
      <c r="J11" s="489"/>
    </row>
    <row r="12" spans="2:10">
      <c r="B12" s="810" t="s">
        <v>226</v>
      </c>
      <c r="C12" s="812" t="s">
        <v>13</v>
      </c>
      <c r="D12" s="812"/>
      <c r="E12" s="812" t="s">
        <v>38</v>
      </c>
      <c r="F12" s="812"/>
      <c r="G12" s="713" t="s">
        <v>24</v>
      </c>
      <c r="H12" s="713" t="s">
        <v>246</v>
      </c>
      <c r="I12" s="714"/>
      <c r="J12" s="489"/>
    </row>
    <row r="13" spans="2:10" ht="30.75" thickBot="1">
      <c r="B13" s="811"/>
      <c r="C13" s="492" t="s">
        <v>247</v>
      </c>
      <c r="D13" s="492" t="s">
        <v>248</v>
      </c>
      <c r="E13" s="492" t="s">
        <v>247</v>
      </c>
      <c r="F13" s="492" t="s">
        <v>248</v>
      </c>
      <c r="G13" s="492" t="s">
        <v>247</v>
      </c>
      <c r="H13" s="492" t="s">
        <v>248</v>
      </c>
      <c r="I13" s="493" t="s">
        <v>249</v>
      </c>
      <c r="J13" s="489"/>
    </row>
    <row r="14" spans="2:10">
      <c r="B14" s="494">
        <v>2028</v>
      </c>
      <c r="C14" s="495"/>
      <c r="D14" s="495"/>
      <c r="E14" s="495"/>
      <c r="F14" s="495"/>
      <c r="G14" s="495"/>
      <c r="H14" s="495"/>
      <c r="I14" s="496"/>
      <c r="J14" s="489"/>
    </row>
    <row r="15" spans="2:10">
      <c r="B15" s="497">
        <v>2029</v>
      </c>
      <c r="C15" s="498"/>
      <c r="D15" s="498"/>
      <c r="E15" s="498"/>
      <c r="F15" s="498"/>
      <c r="G15" s="498"/>
      <c r="H15" s="498"/>
      <c r="I15" s="499"/>
      <c r="J15" s="489"/>
    </row>
    <row r="16" spans="2:10">
      <c r="B16" s="497">
        <v>2030</v>
      </c>
      <c r="C16" s="498"/>
      <c r="D16" s="498"/>
      <c r="E16" s="498"/>
      <c r="F16" s="498"/>
      <c r="G16" s="498"/>
      <c r="H16" s="498"/>
      <c r="I16" s="499"/>
      <c r="J16" s="489"/>
    </row>
    <row r="17" spans="2:9">
      <c r="B17" s="497">
        <v>2031</v>
      </c>
      <c r="C17" s="498"/>
      <c r="D17" s="498"/>
      <c r="E17" s="498"/>
      <c r="F17" s="498"/>
      <c r="G17" s="498"/>
      <c r="H17" s="498"/>
      <c r="I17" s="499"/>
    </row>
    <row r="18" spans="2:9">
      <c r="B18" s="497">
        <v>2032</v>
      </c>
      <c r="C18" s="498"/>
      <c r="D18" s="498"/>
      <c r="E18" s="498"/>
      <c r="F18" s="498"/>
      <c r="G18" s="498"/>
      <c r="H18" s="498"/>
      <c r="I18" s="499"/>
    </row>
    <row r="19" spans="2:9">
      <c r="B19" s="497">
        <v>2033</v>
      </c>
      <c r="C19" s="498"/>
      <c r="D19" s="498"/>
      <c r="E19" s="498"/>
      <c r="F19" s="498"/>
      <c r="G19" s="498"/>
      <c r="H19" s="498"/>
      <c r="I19" s="499"/>
    </row>
    <row r="20" spans="2:9">
      <c r="B20" s="497">
        <v>2034</v>
      </c>
      <c r="C20" s="498"/>
      <c r="D20" s="498"/>
      <c r="E20" s="498"/>
      <c r="F20" s="498"/>
      <c r="G20" s="498"/>
      <c r="H20" s="498"/>
      <c r="I20" s="499"/>
    </row>
    <row r="21" spans="2:9">
      <c r="B21" s="497">
        <v>2035</v>
      </c>
      <c r="C21" s="498"/>
      <c r="D21" s="498"/>
      <c r="E21" s="498"/>
      <c r="F21" s="498"/>
      <c r="G21" s="498"/>
      <c r="H21" s="498"/>
      <c r="I21" s="499"/>
    </row>
    <row r="22" spans="2:9" ht="16.5" thickBot="1">
      <c r="B22" s="500" t="s">
        <v>195</v>
      </c>
      <c r="C22" s="501">
        <f>SUM(C14:C21)</f>
        <v>0</v>
      </c>
      <c r="D22" s="501">
        <f t="shared" ref="D22:I22" si="0">SUM(D14:D21)</f>
        <v>0</v>
      </c>
      <c r="E22" s="501">
        <f t="shared" si="0"/>
        <v>0</v>
      </c>
      <c r="F22" s="501">
        <f t="shared" si="0"/>
        <v>0</v>
      </c>
      <c r="G22" s="501">
        <f t="shared" si="0"/>
        <v>0</v>
      </c>
      <c r="H22" s="501">
        <f t="shared" si="0"/>
        <v>0</v>
      </c>
      <c r="I22" s="502">
        <f t="shared" si="0"/>
        <v>0</v>
      </c>
    </row>
  </sheetData>
  <mergeCells count="6">
    <mergeCell ref="C2:J2"/>
    <mergeCell ref="C3:J3"/>
    <mergeCell ref="B10:G10"/>
    <mergeCell ref="B12:B13"/>
    <mergeCell ref="C12:D12"/>
    <mergeCell ref="E12:F12"/>
  </mergeCells>
  <pageMargins left="0.7" right="0.7" top="0.75" bottom="0.75" header="0.3" footer="0.3"/>
  <pageSetup scale="54" orientation="portrait" r:id="rId1"/>
  <headerFooter>
    <oddHeader>&amp;L(All Attachment A Appendix Tables are downloadable on PG&amp;E's 2028-2031 Budget Filing Dashboard on CEDARS.&amp;R(PGE-3)</oddHeader>
    <oddFooter>&amp;C3-AtchB-&amp;P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49052-CFB5-4B0E-8569-A5044E6EDFD3}">
  <sheetPr>
    <tabColor theme="4"/>
    <pageSetUpPr fitToPage="1"/>
  </sheetPr>
  <dimension ref="B1:AM420"/>
  <sheetViews>
    <sheetView zoomScale="75" zoomScaleNormal="75" workbookViewId="0">
      <selection activeCell="C15" sqref="C15"/>
    </sheetView>
  </sheetViews>
  <sheetFormatPr defaultColWidth="8" defaultRowHeight="12.75"/>
  <cols>
    <col min="1" max="1" width="2.75" style="395" customWidth="1"/>
    <col min="2" max="2" width="14.25" style="395" customWidth="1"/>
    <col min="3" max="3" width="34.625" style="395" customWidth="1"/>
    <col min="4" max="4" width="59.75" style="395" bestFit="1" customWidth="1"/>
    <col min="5" max="5" width="42" style="396" customWidth="1"/>
    <col min="6" max="6" width="33.625" style="397" customWidth="1"/>
    <col min="7" max="7" width="19.625" style="398" customWidth="1"/>
    <col min="8" max="8" width="18.625" style="398" customWidth="1"/>
    <col min="9" max="9" width="12.625" style="399" customWidth="1"/>
    <col min="10" max="10" width="16.75" style="399" customWidth="1"/>
    <col min="11" max="11" width="37.75" style="399" customWidth="1"/>
    <col min="12" max="12" width="18.875" style="395" customWidth="1"/>
    <col min="13" max="13" width="21.75" style="395" customWidth="1"/>
    <col min="14" max="14" width="15.625" style="395" customWidth="1"/>
    <col min="15" max="15" width="16.875" style="400" bestFit="1" customWidth="1"/>
    <col min="16" max="16" width="14.375" style="400" bestFit="1" customWidth="1"/>
    <col min="17" max="17" width="17.625" style="400" bestFit="1" customWidth="1"/>
    <col min="18" max="18" width="14" style="400" bestFit="1" customWidth="1"/>
    <col min="19" max="19" width="14" style="400" customWidth="1"/>
    <col min="20" max="20" width="17.5" style="400" customWidth="1"/>
    <col min="21" max="21" width="16.75" style="400" customWidth="1"/>
    <col min="22" max="22" width="20" style="400" customWidth="1"/>
    <col min="23" max="23" width="9.375" style="400" bestFit="1" customWidth="1"/>
    <col min="24" max="25" width="13.25" style="400" bestFit="1" customWidth="1"/>
    <col min="26" max="26" width="18.625" style="401" bestFit="1" customWidth="1"/>
    <col min="27" max="27" width="18.875" style="401" bestFit="1" customWidth="1"/>
    <col min="28" max="28" width="21.5" style="395" bestFit="1" customWidth="1"/>
    <col min="29" max="29" width="17.125" style="395" bestFit="1" customWidth="1"/>
    <col min="30" max="30" width="20.375" style="395" bestFit="1" customWidth="1"/>
    <col min="31" max="32" width="17.125" style="395" bestFit="1" customWidth="1"/>
    <col min="33" max="33" width="22.625" style="395" bestFit="1" customWidth="1"/>
    <col min="34" max="34" width="13.75" style="395" customWidth="1"/>
    <col min="35" max="35" width="26.375" style="395" bestFit="1" customWidth="1"/>
    <col min="36" max="36" width="25.75" style="395" bestFit="1" customWidth="1"/>
    <col min="37" max="38" width="13" style="395" customWidth="1"/>
    <col min="39" max="39" width="10.875" style="511" customWidth="1"/>
    <col min="40" max="16384" width="8" style="395"/>
  </cols>
  <sheetData>
    <row r="1" spans="2:39" ht="13.5" thickBot="1"/>
    <row r="2" spans="2:39" ht="26.25" customHeight="1">
      <c r="B2" s="715" t="s">
        <v>58</v>
      </c>
      <c r="C2" s="813" t="s">
        <v>250</v>
      </c>
      <c r="D2" s="813"/>
      <c r="E2" s="814"/>
      <c r="F2" s="813"/>
      <c r="G2" s="395"/>
      <c r="H2" s="395"/>
      <c r="I2" s="395"/>
    </row>
    <row r="3" spans="2:39" ht="32.25" customHeight="1" thickBot="1">
      <c r="B3" s="286" t="s">
        <v>102</v>
      </c>
      <c r="C3" s="815" t="s">
        <v>251</v>
      </c>
      <c r="D3" s="815"/>
      <c r="E3" s="816"/>
      <c r="F3" s="815"/>
      <c r="G3" s="395"/>
      <c r="H3" s="395"/>
      <c r="I3" s="395"/>
    </row>
    <row r="4" spans="2:39" ht="13.5" thickBot="1"/>
    <row r="5" spans="2:39" ht="15.75">
      <c r="B5" s="716" t="s">
        <v>104</v>
      </c>
      <c r="C5" s="817" t="str">
        <f>'Read Me'!B10</f>
        <v>PG&amp;E</v>
      </c>
      <c r="D5" s="817"/>
      <c r="G5" s="399"/>
      <c r="H5" s="399"/>
    </row>
    <row r="6" spans="2:39" ht="16.5" thickBot="1">
      <c r="B6" s="403" t="s">
        <v>105</v>
      </c>
      <c r="C6" s="818" t="str">
        <f>'Read Me'!B11</f>
        <v>2028-2035</v>
      </c>
      <c r="D6" s="818"/>
      <c r="G6" s="395"/>
      <c r="H6" s="395"/>
      <c r="I6" s="395"/>
      <c r="J6" s="395"/>
      <c r="K6" s="395"/>
      <c r="O6" s="395"/>
      <c r="P6" s="395"/>
      <c r="Q6" s="395"/>
      <c r="R6" s="395"/>
      <c r="S6" s="395"/>
      <c r="T6" s="395"/>
      <c r="U6" s="395"/>
      <c r="V6" s="395"/>
      <c r="W6" s="395"/>
      <c r="X6" s="395"/>
      <c r="Y6" s="395"/>
      <c r="AA6" s="395"/>
    </row>
    <row r="7" spans="2:39" ht="15.75">
      <c r="B7" s="404" t="s">
        <v>252</v>
      </c>
      <c r="C7" s="405"/>
      <c r="D7" s="406"/>
      <c r="G7" s="395"/>
      <c r="H7" s="395"/>
      <c r="I7" s="395"/>
      <c r="J7" s="395"/>
      <c r="K7" s="395"/>
      <c r="O7" s="395"/>
      <c r="P7" s="395"/>
      <c r="Q7" s="395"/>
      <c r="R7" s="395"/>
      <c r="S7" s="395"/>
    </row>
    <row r="8" spans="2:39" ht="16.5" thickBot="1">
      <c r="B8" s="407"/>
      <c r="C8" s="407" t="s">
        <v>253</v>
      </c>
      <c r="D8" s="407"/>
      <c r="G8" s="395"/>
      <c r="H8" s="395"/>
      <c r="I8" s="395"/>
      <c r="J8" s="395"/>
      <c r="K8" s="395"/>
      <c r="O8" s="395"/>
      <c r="P8" s="395"/>
      <c r="Q8" s="395"/>
      <c r="R8" s="395"/>
      <c r="S8" s="395"/>
      <c r="T8" s="395"/>
      <c r="U8" s="395"/>
      <c r="V8" s="513"/>
      <c r="Z8" s="400"/>
      <c r="AA8" s="400"/>
      <c r="AB8" s="400"/>
      <c r="AC8" s="401"/>
      <c r="AM8" s="395"/>
    </row>
    <row r="9" spans="2:39" ht="13.5" hidden="1" customHeight="1" thickBot="1">
      <c r="G9" s="395"/>
      <c r="H9" s="395"/>
      <c r="I9" s="395"/>
      <c r="J9" s="395"/>
      <c r="K9" s="395"/>
      <c r="O9" s="395"/>
      <c r="P9" s="395"/>
      <c r="Q9" s="395"/>
      <c r="R9" s="395"/>
      <c r="S9" s="395"/>
      <c r="T9" s="395"/>
      <c r="U9" s="395"/>
      <c r="V9" s="395"/>
      <c r="W9" s="395"/>
      <c r="X9" s="395"/>
      <c r="Y9" s="395"/>
      <c r="AM9" s="395"/>
    </row>
    <row r="10" spans="2:39" ht="13.5" hidden="1" customHeight="1" thickBot="1">
      <c r="G10" s="399"/>
      <c r="H10" s="399"/>
      <c r="J10" s="395"/>
      <c r="K10" s="395"/>
      <c r="AM10" s="395"/>
    </row>
    <row r="11" spans="2:39" ht="13.5" hidden="1" customHeight="1" thickBot="1">
      <c r="C11" s="408" t="s">
        <v>254</v>
      </c>
      <c r="G11" s="395"/>
      <c r="H11" s="395"/>
      <c r="I11" s="395"/>
      <c r="J11" s="395"/>
      <c r="K11" s="395"/>
      <c r="O11" s="395"/>
      <c r="P11" s="395"/>
      <c r="Q11" s="395"/>
      <c r="R11" s="395"/>
      <c r="S11" s="395"/>
      <c r="T11" s="395"/>
      <c r="U11" s="395"/>
      <c r="V11" s="395"/>
      <c r="W11" s="395"/>
      <c r="X11" s="395"/>
      <c r="Y11" s="395"/>
      <c r="AM11" s="395"/>
    </row>
    <row r="12" spans="2:39" ht="13.5" hidden="1" customHeight="1" thickBot="1">
      <c r="C12" s="409"/>
      <c r="G12" s="395"/>
      <c r="H12" s="395"/>
      <c r="I12" s="395"/>
      <c r="J12" s="395"/>
      <c r="K12" s="395"/>
      <c r="O12" s="395"/>
      <c r="P12" s="395"/>
      <c r="Q12" s="395"/>
      <c r="R12" s="395"/>
      <c r="S12" s="395"/>
      <c r="T12" s="395"/>
      <c r="U12" s="395"/>
      <c r="V12" s="395"/>
      <c r="W12" s="395"/>
      <c r="X12" s="395"/>
      <c r="Y12" s="395"/>
      <c r="AM12" s="395"/>
    </row>
    <row r="13" spans="2:39" s="426" customFormat="1" ht="13.5" hidden="1" customHeight="1" thickBot="1">
      <c r="B13" s="396"/>
      <c r="C13" s="396"/>
      <c r="D13" s="396"/>
      <c r="E13" s="396"/>
      <c r="F13" s="396"/>
      <c r="G13" s="396"/>
      <c r="H13" s="396"/>
      <c r="I13" s="396"/>
      <c r="J13" s="396"/>
      <c r="K13" s="396"/>
      <c r="L13" s="396"/>
      <c r="M13" s="396"/>
      <c r="N13" s="396"/>
      <c r="O13" s="396"/>
      <c r="P13" s="396"/>
      <c r="Q13" s="396"/>
      <c r="R13" s="396"/>
      <c r="S13" s="396"/>
      <c r="T13" s="396"/>
      <c r="U13" s="396"/>
      <c r="V13" s="396"/>
      <c r="W13" s="396"/>
      <c r="X13" s="396"/>
      <c r="Y13" s="396"/>
      <c r="Z13" s="396"/>
      <c r="AA13" s="396"/>
      <c r="AB13" s="396"/>
      <c r="AC13" s="396"/>
      <c r="AD13" s="396"/>
      <c r="AE13" s="396"/>
      <c r="AF13" s="396"/>
      <c r="AG13" s="396"/>
      <c r="AH13" s="396"/>
      <c r="AI13" s="396"/>
      <c r="AJ13" s="396"/>
      <c r="AK13" s="396"/>
      <c r="AL13" s="396"/>
    </row>
    <row r="14" spans="2:39" ht="13.5" hidden="1" customHeight="1" thickBot="1">
      <c r="C14" s="410"/>
      <c r="D14" s="410"/>
      <c r="E14" s="411"/>
      <c r="F14" s="412"/>
      <c r="G14" s="395"/>
      <c r="H14" s="410"/>
      <c r="I14" s="413"/>
      <c r="J14" s="410"/>
      <c r="K14" s="410"/>
      <c r="L14" s="410"/>
      <c r="M14" s="410"/>
      <c r="N14" s="410"/>
      <c r="O14" s="410"/>
      <c r="P14" s="410"/>
      <c r="Q14" s="410"/>
      <c r="R14" s="410"/>
      <c r="S14" s="410"/>
      <c r="T14" s="410"/>
      <c r="U14" s="410"/>
      <c r="V14" s="410"/>
      <c r="W14" s="410"/>
      <c r="X14" s="410"/>
      <c r="Y14" s="410"/>
      <c r="Z14" s="410"/>
      <c r="AA14" s="410"/>
      <c r="AB14" s="410"/>
      <c r="AC14" s="410"/>
      <c r="AD14" s="410"/>
      <c r="AE14" s="410"/>
      <c r="AF14" s="410"/>
      <c r="AG14" s="410"/>
      <c r="AH14" s="410"/>
      <c r="AM14" s="395"/>
    </row>
    <row r="15" spans="2:39" ht="94.5" customHeight="1" thickBot="1">
      <c r="C15" s="95" t="s">
        <v>255</v>
      </c>
      <c r="D15" s="19" t="s">
        <v>256</v>
      </c>
      <c r="E15" s="19" t="s">
        <v>257</v>
      </c>
      <c r="F15" s="19" t="s">
        <v>258</v>
      </c>
      <c r="G15" s="19" t="s">
        <v>259</v>
      </c>
      <c r="H15" s="19" t="s">
        <v>260</v>
      </c>
      <c r="I15" s="19" t="s">
        <v>261</v>
      </c>
      <c r="J15" s="19" t="s">
        <v>262</v>
      </c>
      <c r="K15" s="19" t="s">
        <v>10</v>
      </c>
      <c r="L15" s="19" t="s">
        <v>11</v>
      </c>
      <c r="M15" s="19" t="s">
        <v>263</v>
      </c>
      <c r="N15" s="19" t="s">
        <v>264</v>
      </c>
      <c r="O15" s="19" t="s">
        <v>265</v>
      </c>
      <c r="P15" s="19" t="s">
        <v>266</v>
      </c>
      <c r="Q15" s="152" t="s">
        <v>267</v>
      </c>
      <c r="R15" s="152" t="s">
        <v>268</v>
      </c>
      <c r="S15" s="152" t="s">
        <v>269</v>
      </c>
      <c r="T15" s="152" t="s">
        <v>270</v>
      </c>
      <c r="U15" s="152" t="s">
        <v>271</v>
      </c>
      <c r="V15" s="152" t="s">
        <v>272</v>
      </c>
      <c r="W15" s="152" t="s">
        <v>273</v>
      </c>
      <c r="X15" s="152" t="s">
        <v>274</v>
      </c>
      <c r="Y15" s="152" t="s">
        <v>275</v>
      </c>
      <c r="Z15" s="152" t="s">
        <v>276</v>
      </c>
      <c r="AA15" s="152" t="s">
        <v>277</v>
      </c>
      <c r="AB15" s="20" t="s">
        <v>278</v>
      </c>
      <c r="AC15" s="20" t="s">
        <v>279</v>
      </c>
      <c r="AD15" s="20" t="s">
        <v>280</v>
      </c>
      <c r="AE15" s="20" t="s">
        <v>281</v>
      </c>
      <c r="AF15" s="20" t="s">
        <v>282</v>
      </c>
      <c r="AG15" s="20" t="s">
        <v>283</v>
      </c>
      <c r="AH15" s="20" t="s">
        <v>284</v>
      </c>
      <c r="AI15" s="20" t="s">
        <v>285</v>
      </c>
      <c r="AJ15" s="20" t="s">
        <v>286</v>
      </c>
      <c r="AK15" s="352" t="s">
        <v>287</v>
      </c>
      <c r="AL15" s="352" t="s">
        <v>288</v>
      </c>
      <c r="AM15" s="395"/>
    </row>
    <row r="16" spans="2:39" ht="16.5" thickTop="1">
      <c r="C16" s="414" t="str">
        <f>'Budget Filing Data'!D10</f>
        <v>PGE_Ag_001</v>
      </c>
      <c r="D16" s="414" t="str">
        <f>'Budget Filing Data'!E10</f>
        <v>Agricultural Efficiency Program</v>
      </c>
      <c r="E16" s="394" t="s">
        <v>289</v>
      </c>
      <c r="F16" s="393" t="s">
        <v>289</v>
      </c>
      <c r="G16" s="415" t="str">
        <f>'Budget Filing Data'!J10</f>
        <v>Third-Party Solicited</v>
      </c>
      <c r="H16" s="415" t="str">
        <f>'Budget Filing Data'!H10</f>
        <v>Local</v>
      </c>
      <c r="I16" s="416" t="s">
        <v>23</v>
      </c>
      <c r="J16" s="415" t="str">
        <f>'Budget Filing Data'!G10</f>
        <v>Agricultural</v>
      </c>
      <c r="K16" s="415" t="str">
        <f>'Budget Filing Data'!I10</f>
        <v>Other</v>
      </c>
      <c r="L16" s="415" t="str">
        <f>'Budget Filing Data'!K10</f>
        <v>Resource</v>
      </c>
      <c r="M16" s="415">
        <f>'Budget Filing Data'!B10</f>
        <v>2028</v>
      </c>
      <c r="N16" s="581">
        <f t="shared" ref="N16:N79" si="0">SUM(O16:R16,U16)</f>
        <v>8385104.9297131803</v>
      </c>
      <c r="O16" s="417">
        <f>'Budget Filing Data'!AG10</f>
        <v>342635.68578442215</v>
      </c>
      <c r="P16" s="417">
        <f>'Budget Filing Data'!AH10</f>
        <v>277854.99578500423</v>
      </c>
      <c r="Q16" s="417">
        <f>'Budget Filing Data'!AI10</f>
        <v>4564614.248143753</v>
      </c>
      <c r="R16" s="417">
        <f>'Budget Filing Data'!AJ10</f>
        <v>0</v>
      </c>
      <c r="S16" s="417">
        <f>'Budget Filing Data'!AK10</f>
        <v>0</v>
      </c>
      <c r="T16" s="417">
        <f>'Budget Filing Data'!AL10</f>
        <v>0</v>
      </c>
      <c r="U16" s="417">
        <f>'Budget Filing Data'!AM10</f>
        <v>3200000.0000000005</v>
      </c>
      <c r="V16" s="417">
        <f>'Budget Filing Data'!W10</f>
        <v>12940312.7444582</v>
      </c>
      <c r="W16" s="418">
        <f>IF('Budget Filing Data'!Z10&lt;&gt;0,('Budget Filing Data'!AB10+'Budget Filing Data'!AC10+'Budget Filing Data'!AR10+'Budget Filing Data'!AD10+'Budget Filing Data'!BK10)/'Budget Filing Data'!Z10,0)</f>
        <v>1.2480207766384279</v>
      </c>
      <c r="X16" s="419">
        <f>IF('Budget Filing Data'!AA10&lt;&gt;0,('Budget Filing Data'!AB10+'Budget Filing Data'!AC10+'Budget Filing Data'!AR10+'Budget Filing Data'!AD10)/'Budget Filing Data'!AA10,0)</f>
        <v>1.5664418959982243</v>
      </c>
      <c r="Y16" s="419">
        <f>IF('Budget Filing Data'!BL10&lt;&gt;0,('Budget Filing Data'!AB10+'Budget Filing Data'!AC10+'Budget Filing Data'!AR10+'Budget Filing Data'!AD10+'Budget Filing Data'!AP10+'Budget Filing Data'!AQ10)/('Budget Filing Data'!BL10),0)</f>
        <v>0.33261375270035493</v>
      </c>
      <c r="Z16" s="419">
        <f>IF('Budget Filing Data'!BC10&lt;&gt;0,('Budget Filing Data'!BD10+'Budget Filing Data'!BE10+'Budget Filing Data'!BF10+'Budget Filing Data'!AD10)/'Budget Filing Data'!BC10,0)</f>
        <v>1.7686624281552603</v>
      </c>
      <c r="AA16" s="419">
        <f>IF('Budget Filing Data'!BG10&lt;&gt;0,('Budget Filing Data'!BH10+'Budget Filing Data'!BI10+'Budget Filing Data'!BJ10+'Budget Filing Data'!AD10)/'Budget Filing Data'!BG10,0)</f>
        <v>1.7796506887565617</v>
      </c>
      <c r="AB16" s="456">
        <f>'Budget Filing Data'!P10</f>
        <v>7443044</v>
      </c>
      <c r="AC16" s="456">
        <f>'Budget Filing Data'!Q10</f>
        <v>900.26520000000005</v>
      </c>
      <c r="AD16" s="456">
        <f>'Budget Filing Data'!R10</f>
        <v>318043.56900000002</v>
      </c>
      <c r="AE16" s="456">
        <f>'Budget Filing Data'!AE10</f>
        <v>1956.9915939768</v>
      </c>
      <c r="AF16" s="456">
        <f>'Budget Filing Data'!AF10</f>
        <v>1688.8113513900003</v>
      </c>
      <c r="AG16" s="456">
        <f>'Budget Filing Data'!$S10</f>
        <v>77207264</v>
      </c>
      <c r="AH16" s="456">
        <f>'Budget Filing Data'!T10</f>
        <v>4020408.8969999985</v>
      </c>
      <c r="AI16" s="456">
        <f>'Budget Filing Data'!$U10</f>
        <v>33848.229391726803</v>
      </c>
      <c r="AJ16" s="456">
        <f>'Budget Filing Data'!$V10</f>
        <v>21348.37124307</v>
      </c>
      <c r="AK16" s="466">
        <v>0</v>
      </c>
      <c r="AL16" s="466">
        <v>0</v>
      </c>
      <c r="AM16" s="395"/>
    </row>
    <row r="17" spans="3:39" ht="15.75">
      <c r="C17" s="414" t="str">
        <f>'Budget Filing Data'!D11</f>
        <v>PGE_CC_001</v>
      </c>
      <c r="D17" s="414" t="str">
        <f>'Budget Filing Data'!E11</f>
        <v>Innovation-enabling Market Support Program Placeholder</v>
      </c>
      <c r="E17" s="394" t="s">
        <v>48</v>
      </c>
      <c r="F17" s="393" t="s">
        <v>290</v>
      </c>
      <c r="G17" s="415" t="str">
        <f>'Budget Filing Data'!J11</f>
        <v>IOU Core</v>
      </c>
      <c r="H17" s="415" t="str">
        <f>'Budget Filing Data'!H11</f>
        <v>Local</v>
      </c>
      <c r="I17" s="416" t="s">
        <v>15</v>
      </c>
      <c r="J17" s="415" t="str">
        <f>'Budget Filing Data'!G11</f>
        <v>Cross-Cutting</v>
      </c>
      <c r="K17" s="415" t="str">
        <f>'Budget Filing Data'!I11</f>
        <v>Market Transformation</v>
      </c>
      <c r="L17" s="415" t="str">
        <f>'Budget Filing Data'!K11</f>
        <v>Market Support</v>
      </c>
      <c r="M17" s="415">
        <f>'Budget Filing Data'!B11</f>
        <v>2028</v>
      </c>
      <c r="N17" s="581">
        <f t="shared" si="0"/>
        <v>1500000</v>
      </c>
      <c r="O17" s="417">
        <f>'Budget Filing Data'!AG11</f>
        <v>150000</v>
      </c>
      <c r="P17" s="417">
        <f>'Budget Filing Data'!AH11</f>
        <v>150000</v>
      </c>
      <c r="Q17" s="417">
        <f>'Budget Filing Data'!AI11</f>
        <v>1200000</v>
      </c>
      <c r="R17" s="417">
        <f>'Budget Filing Data'!AJ11</f>
        <v>0</v>
      </c>
      <c r="S17" s="417">
        <f>'Budget Filing Data'!AK11</f>
        <v>0</v>
      </c>
      <c r="T17" s="417">
        <f>'Budget Filing Data'!AL11</f>
        <v>0</v>
      </c>
      <c r="U17" s="417">
        <f>'Budget Filing Data'!AM11</f>
        <v>0</v>
      </c>
      <c r="V17" s="417">
        <f>'Budget Filing Data'!W11</f>
        <v>0</v>
      </c>
      <c r="W17" s="418">
        <f>IF('Budget Filing Data'!Z11&lt;&gt;0,('Budget Filing Data'!AB11+'Budget Filing Data'!AC11+'Budget Filing Data'!AR11+'Budget Filing Data'!AD11+'Budget Filing Data'!BK11)/'Budget Filing Data'!Z11,0)</f>
        <v>0</v>
      </c>
      <c r="X17" s="419">
        <f>IF('Budget Filing Data'!AA11&lt;&gt;0,('Budget Filing Data'!AB11+'Budget Filing Data'!AC11+'Budget Filing Data'!AR11+'Budget Filing Data'!AD11)/'Budget Filing Data'!AA11,0)</f>
        <v>0</v>
      </c>
      <c r="Y17" s="419">
        <f>IF('Budget Filing Data'!BL11&lt;&gt;0,('Budget Filing Data'!AB11+'Budget Filing Data'!AC11+'Budget Filing Data'!AR11+'Budget Filing Data'!AD11+'Budget Filing Data'!AP11+'Budget Filing Data'!AQ11)/('Budget Filing Data'!BL11),0)</f>
        <v>0</v>
      </c>
      <c r="Z17" s="419">
        <f>IF('Budget Filing Data'!BC11&lt;&gt;0,('Budget Filing Data'!BD11+'Budget Filing Data'!BE11+'Budget Filing Data'!BF11+'Budget Filing Data'!AD11)/'Budget Filing Data'!BC11,0)</f>
        <v>0</v>
      </c>
      <c r="AA17" s="419">
        <f>IF('Budget Filing Data'!BG11&lt;&gt;0,('Budget Filing Data'!BH11+'Budget Filing Data'!BI11+'Budget Filing Data'!BJ11+'Budget Filing Data'!AD11)/'Budget Filing Data'!BG11,0)</f>
        <v>0</v>
      </c>
      <c r="AB17" s="456">
        <f>'Budget Filing Data'!P11</f>
        <v>0</v>
      </c>
      <c r="AC17" s="456">
        <f>'Budget Filing Data'!Q11</f>
        <v>0</v>
      </c>
      <c r="AD17" s="456">
        <f>'Budget Filing Data'!R11</f>
        <v>0</v>
      </c>
      <c r="AE17" s="456">
        <f>'Budget Filing Data'!AE11</f>
        <v>0</v>
      </c>
      <c r="AF17" s="456">
        <f>'Budget Filing Data'!AF11</f>
        <v>0</v>
      </c>
      <c r="AG17" s="456">
        <f>'Budget Filing Data'!$S11</f>
        <v>0</v>
      </c>
      <c r="AH17" s="456">
        <f>'Budget Filing Data'!T11</f>
        <v>0</v>
      </c>
      <c r="AI17" s="456">
        <f>'Budget Filing Data'!$U11</f>
        <v>0</v>
      </c>
      <c r="AJ17" s="456">
        <f>'Budget Filing Data'!$V11</f>
        <v>0</v>
      </c>
      <c r="AK17" s="466">
        <v>0</v>
      </c>
      <c r="AL17" s="466">
        <v>0</v>
      </c>
      <c r="AM17" s="395"/>
    </row>
    <row r="18" spans="3:39" ht="15.75">
      <c r="C18" s="414" t="str">
        <f>'Budget Filing Data'!D12</f>
        <v>PGE_Com_003</v>
      </c>
      <c r="D18" s="414" t="str">
        <f>'Budget Filing Data'!E12</f>
        <v>Commercial Efficiency Program</v>
      </c>
      <c r="E18" s="394" t="s">
        <v>289</v>
      </c>
      <c r="F18" s="393" t="s">
        <v>289</v>
      </c>
      <c r="G18" s="415" t="str">
        <f>'Budget Filing Data'!J12</f>
        <v>Third-Party Solicited</v>
      </c>
      <c r="H18" s="415" t="str">
        <f>'Budget Filing Data'!H12</f>
        <v>Local</v>
      </c>
      <c r="I18" s="416" t="s">
        <v>23</v>
      </c>
      <c r="J18" s="415" t="str">
        <f>'Budget Filing Data'!G12</f>
        <v>Commercial</v>
      </c>
      <c r="K18" s="415" t="str">
        <f>'Budget Filing Data'!I12</f>
        <v>Other</v>
      </c>
      <c r="L18" s="415" t="str">
        <f>'Budget Filing Data'!K12</f>
        <v>Resource</v>
      </c>
      <c r="M18" s="415">
        <f>'Budget Filing Data'!B12</f>
        <v>2028</v>
      </c>
      <c r="N18" s="581">
        <f t="shared" si="0"/>
        <v>11794524.037396463</v>
      </c>
      <c r="O18" s="417">
        <f>'Budget Filing Data'!AG12</f>
        <v>1111351.6269007307</v>
      </c>
      <c r="P18" s="417">
        <f>'Budget Filing Data'!AH12</f>
        <v>687375.59221898194</v>
      </c>
      <c r="Q18" s="417">
        <f>'Budget Filing Data'!AI12</f>
        <v>3991579.3294607499</v>
      </c>
      <c r="R18" s="417">
        <f>'Budget Filing Data'!AJ12</f>
        <v>0</v>
      </c>
      <c r="S18" s="417">
        <f>'Budget Filing Data'!AK12</f>
        <v>0</v>
      </c>
      <c r="T18" s="417">
        <f>'Budget Filing Data'!AL12</f>
        <v>0</v>
      </c>
      <c r="U18" s="417">
        <f>'Budget Filing Data'!AM12</f>
        <v>6004217.4888160005</v>
      </c>
      <c r="V18" s="417">
        <f>'Budget Filing Data'!W12</f>
        <v>22707753.829287499</v>
      </c>
      <c r="W18" s="418">
        <f>IF('Budget Filing Data'!Z12&lt;&gt;0,('Budget Filing Data'!AB12+'Budget Filing Data'!AC12+'Budget Filing Data'!AR12+'Budget Filing Data'!AD12+'Budget Filing Data'!BK12)/'Budget Filing Data'!Z12,0)</f>
        <v>1.6128373027924925</v>
      </c>
      <c r="X18" s="419">
        <f>IF('Budget Filing Data'!AA12&lt;&gt;0,('Budget Filing Data'!AB12+'Budget Filing Data'!AC12+'Budget Filing Data'!AR12+'Budget Filing Data'!AD12)/'Budget Filing Data'!AA12,0)</f>
        <v>1.5005400248189609</v>
      </c>
      <c r="Y18" s="419">
        <f>IF('Budget Filing Data'!BL12&lt;&gt;0,('Budget Filing Data'!AB12+'Budget Filing Data'!AC12+'Budget Filing Data'!AR12+'Budget Filing Data'!AD12+'Budget Filing Data'!AP12+'Budget Filing Data'!AQ12)/('Budget Filing Data'!BL12),0)</f>
        <v>1.3646408667554304</v>
      </c>
      <c r="Z18" s="419">
        <f>IF('Budget Filing Data'!BC12&lt;&gt;0,('Budget Filing Data'!BD12+'Budget Filing Data'!BE12+'Budget Filing Data'!BF12+'Budget Filing Data'!AD12)/'Budget Filing Data'!BC12,0)</f>
        <v>2.1923412620991969</v>
      </c>
      <c r="AA18" s="419">
        <f>IF('Budget Filing Data'!BG12&lt;&gt;0,('Budget Filing Data'!BH12+'Budget Filing Data'!BI12+'Budget Filing Data'!BJ12+'Budget Filing Data'!AD12)/'Budget Filing Data'!BG12,0)</f>
        <v>2.1967306560226549</v>
      </c>
      <c r="AB18" s="456">
        <f>'Budget Filing Data'!P12</f>
        <v>-2866652.0183000001</v>
      </c>
      <c r="AC18" s="456">
        <f>'Budget Filing Data'!Q12</f>
        <v>3.4223595000000078</v>
      </c>
      <c r="AD18" s="456">
        <f>'Budget Filing Data'!R12</f>
        <v>1310365.7027750001</v>
      </c>
      <c r="AE18" s="456">
        <f>'Budget Filing Data'!AE12</f>
        <v>-999.26494439715304</v>
      </c>
      <c r="AF18" s="456">
        <f>'Budget Filing Data'!AF12</f>
        <v>6958.0418817352474</v>
      </c>
      <c r="AG18" s="456">
        <f>'Budget Filing Data'!$S12</f>
        <v>-96201676.927000001</v>
      </c>
      <c r="AH18" s="456">
        <f>'Budget Filing Data'!T12</f>
        <v>17081088.103314999</v>
      </c>
      <c r="AI18" s="456">
        <f>'Budget Filing Data'!$U12</f>
        <v>-20489.376098680499</v>
      </c>
      <c r="AJ18" s="456">
        <f>'Budget Filing Data'!$V12</f>
        <v>90700.577828602662</v>
      </c>
      <c r="AK18" s="456">
        <v>-2199.9071155260999</v>
      </c>
      <c r="AL18" s="456">
        <v>9161.3430000000008</v>
      </c>
      <c r="AM18" s="395"/>
    </row>
    <row r="19" spans="3:39" ht="15.75">
      <c r="C19" s="414" t="str">
        <f>'Budget Filing Data'!D13</f>
        <v>PGE_Com_004</v>
      </c>
      <c r="D19" s="414" t="str">
        <f>'Budget Filing Data'!E13</f>
        <v>High Tech and Bio Tech Efficiency Program</v>
      </c>
      <c r="E19" s="394" t="s">
        <v>289</v>
      </c>
      <c r="F19" s="393" t="s">
        <v>289</v>
      </c>
      <c r="G19" s="415" t="str">
        <f>'Budget Filing Data'!J13</f>
        <v>Third-Party Solicited</v>
      </c>
      <c r="H19" s="415" t="str">
        <f>'Budget Filing Data'!H13</f>
        <v>Local</v>
      </c>
      <c r="I19" s="416" t="s">
        <v>23</v>
      </c>
      <c r="J19" s="415" t="str">
        <f>'Budget Filing Data'!G13</f>
        <v>Commercial</v>
      </c>
      <c r="K19" s="415" t="str">
        <f>'Budget Filing Data'!I13</f>
        <v>Other</v>
      </c>
      <c r="L19" s="415" t="str">
        <f>'Budget Filing Data'!K13</f>
        <v>Resource</v>
      </c>
      <c r="M19" s="415">
        <f>'Budget Filing Data'!B13</f>
        <v>2028</v>
      </c>
      <c r="N19" s="581">
        <f t="shared" si="0"/>
        <v>942927.57227113878</v>
      </c>
      <c r="O19" s="417">
        <f>'Budget Filing Data'!AG13</f>
        <v>23437.528845319372</v>
      </c>
      <c r="P19" s="417">
        <f>'Budget Filing Data'!AH13</f>
        <v>31326.05000000001</v>
      </c>
      <c r="Q19" s="417">
        <f>'Budget Filing Data'!AI13</f>
        <v>609163.99342581944</v>
      </c>
      <c r="R19" s="417">
        <f>'Budget Filing Data'!AJ13</f>
        <v>0</v>
      </c>
      <c r="S19" s="417">
        <f>'Budget Filing Data'!AK13</f>
        <v>0</v>
      </c>
      <c r="T19" s="417">
        <f>'Budget Filing Data'!AL13</f>
        <v>0</v>
      </c>
      <c r="U19" s="417">
        <f>'Budget Filing Data'!AM13</f>
        <v>279000</v>
      </c>
      <c r="V19" s="417">
        <f>'Budget Filing Data'!W13</f>
        <v>1805381.39479509</v>
      </c>
      <c r="W19" s="418">
        <f>IF('Budget Filing Data'!Z13&lt;&gt;0,('Budget Filing Data'!AB13+'Budget Filing Data'!AC13+'Budget Filing Data'!AR13+'Budget Filing Data'!AD13+'Budget Filing Data'!BK13)/'Budget Filing Data'!Z13,0)</f>
        <v>1.3345692281386716</v>
      </c>
      <c r="X19" s="419">
        <f>IF('Budget Filing Data'!AA13&lt;&gt;0,('Budget Filing Data'!AB13+'Budget Filing Data'!AC13+'Budget Filing Data'!AR13+'Budget Filing Data'!AD13)/'Budget Filing Data'!AA13,0)</f>
        <v>1.8144072170063974</v>
      </c>
      <c r="Y19" s="419">
        <f>IF('Budget Filing Data'!BL13&lt;&gt;0,('Budget Filing Data'!AB13+'Budget Filing Data'!AC13+'Budget Filing Data'!AR13+'Budget Filing Data'!AD13+'Budget Filing Data'!AP13+'Budget Filing Data'!AQ13)/('Budget Filing Data'!BL13),0)</f>
        <v>0.31219132194660593</v>
      </c>
      <c r="Z19" s="419">
        <f>IF('Budget Filing Data'!BC13&lt;&gt;0,('Budget Filing Data'!BD13+'Budget Filing Data'!BE13+'Budget Filing Data'!BF13+'Budget Filing Data'!AD13)/'Budget Filing Data'!BC13,0)</f>
        <v>1.6712855895748115</v>
      </c>
      <c r="AA19" s="419">
        <f>IF('Budget Filing Data'!BG13&lt;&gt;0,('Budget Filing Data'!BH13+'Budget Filing Data'!BI13+'Budget Filing Data'!BJ13+'Budget Filing Data'!AD13)/'Budget Filing Data'!BG13,0)</f>
        <v>1.6725747830936568</v>
      </c>
      <c r="AB19" s="456">
        <f>'Budget Filing Data'!P13</f>
        <v>2436311.559287</v>
      </c>
      <c r="AC19" s="456">
        <f>'Budget Filing Data'!Q13</f>
        <v>123.26896296434998</v>
      </c>
      <c r="AD19" s="456">
        <f>'Budget Filing Data'!R13</f>
        <v>29367.461444665001</v>
      </c>
      <c r="AE19" s="456">
        <f>'Budget Filing Data'!AE13</f>
        <v>402.47097323962299</v>
      </c>
      <c r="AF19" s="456">
        <f>'Budget Filing Data'!AF13</f>
        <v>155.9412202711712</v>
      </c>
      <c r="AG19" s="456">
        <f>'Budget Filing Data'!$S13</f>
        <v>17294692.974206448</v>
      </c>
      <c r="AH19" s="456">
        <f>'Budget Filing Data'!T13</f>
        <v>318989.13855507784</v>
      </c>
      <c r="AI19" s="456">
        <f>'Budget Filing Data'!$U13</f>
        <v>2471.6956176887802</v>
      </c>
      <c r="AJ19" s="456">
        <f>'Budget Filing Data'!$V13</f>
        <v>1693.8323257274628</v>
      </c>
      <c r="AK19" s="466">
        <v>0</v>
      </c>
      <c r="AL19" s="466">
        <v>0</v>
      </c>
      <c r="AM19" s="395"/>
    </row>
    <row r="20" spans="3:39" ht="15.75">
      <c r="C20" s="414" t="str">
        <f>'Budget Filing Data'!D14</f>
        <v>PGE_Com_005</v>
      </c>
      <c r="D20" s="414" t="str">
        <f>'Budget Filing Data'!E14</f>
        <v>Healthcare Efficiency Program</v>
      </c>
      <c r="E20" s="394" t="s">
        <v>289</v>
      </c>
      <c r="F20" s="393" t="s">
        <v>289</v>
      </c>
      <c r="G20" s="415" t="str">
        <f>'Budget Filing Data'!J14</f>
        <v>Third-Party Solicited</v>
      </c>
      <c r="H20" s="415" t="str">
        <f>'Budget Filing Data'!H14</f>
        <v>Local</v>
      </c>
      <c r="I20" s="416" t="s">
        <v>23</v>
      </c>
      <c r="J20" s="415" t="str">
        <f>'Budget Filing Data'!G14</f>
        <v>Commercial</v>
      </c>
      <c r="K20" s="415" t="str">
        <f>'Budget Filing Data'!I14</f>
        <v>Other</v>
      </c>
      <c r="L20" s="415" t="str">
        <f>'Budget Filing Data'!K14</f>
        <v>Resource</v>
      </c>
      <c r="M20" s="415">
        <f>'Budget Filing Data'!B14</f>
        <v>2028</v>
      </c>
      <c r="N20" s="581">
        <f t="shared" si="0"/>
        <v>1572997.8430377897</v>
      </c>
      <c r="O20" s="417">
        <f>'Budget Filing Data'!AG14</f>
        <v>47479.261845319365</v>
      </c>
      <c r="P20" s="417">
        <f>'Budget Filing Data'!AH14</f>
        <v>87423.426999999952</v>
      </c>
      <c r="Q20" s="417">
        <f>'Budget Filing Data'!AI14</f>
        <v>1372363.2541924703</v>
      </c>
      <c r="R20" s="417">
        <f>'Budget Filing Data'!AJ14</f>
        <v>0</v>
      </c>
      <c r="S20" s="417">
        <f>'Budget Filing Data'!AK14</f>
        <v>0</v>
      </c>
      <c r="T20" s="417">
        <f>'Budget Filing Data'!AL14</f>
        <v>0</v>
      </c>
      <c r="U20" s="417">
        <f>'Budget Filing Data'!AM14</f>
        <v>65731.899999999994</v>
      </c>
      <c r="V20" s="417">
        <f>'Budget Filing Data'!W14</f>
        <v>4065076.8127495199</v>
      </c>
      <c r="W20" s="418">
        <f>IF('Budget Filing Data'!Z14&lt;&gt;0,('Budget Filing Data'!AB14+'Budget Filing Data'!AC14+'Budget Filing Data'!AR14+'Budget Filing Data'!AD14+'Budget Filing Data'!BK14)/'Budget Filing Data'!Z14,0)</f>
        <v>1.0771318422910092</v>
      </c>
      <c r="X20" s="419">
        <f>IF('Budget Filing Data'!AA14&lt;&gt;0,('Budget Filing Data'!AB14+'Budget Filing Data'!AC14+'Budget Filing Data'!AR14+'Budget Filing Data'!AD14)/'Budget Filing Data'!AA14,0)</f>
        <v>2.1646920434916828</v>
      </c>
      <c r="Y20" s="419">
        <f>IF('Budget Filing Data'!BL14&lt;&gt;0,('Budget Filing Data'!AB14+'Budget Filing Data'!AC14+'Budget Filing Data'!AR14+'Budget Filing Data'!AD14+'Budget Filing Data'!AP14+'Budget Filing Data'!AQ14)/('Budget Filing Data'!BL14),0)</f>
        <v>0.44005349979873842</v>
      </c>
      <c r="Z20" s="419">
        <f>IF('Budget Filing Data'!BC14&lt;&gt;0,('Budget Filing Data'!BD14+'Budget Filing Data'!BE14+'Budget Filing Data'!BF14+'Budget Filing Data'!AD14)/'Budget Filing Data'!BC14,0)</f>
        <v>1.3909427259024409</v>
      </c>
      <c r="AA20" s="419">
        <f>IF('Budget Filing Data'!BG14&lt;&gt;0,('Budget Filing Data'!BH14+'Budget Filing Data'!BI14+'Budget Filing Data'!BJ14+'Budget Filing Data'!AD14)/'Budget Filing Data'!BG14,0)</f>
        <v>1.396027763296148</v>
      </c>
      <c r="AB20" s="456">
        <f>'Budget Filing Data'!P14</f>
        <v>4402967.9384629996</v>
      </c>
      <c r="AC20" s="456">
        <f>'Budget Filing Data'!Q14</f>
        <v>264.57726740317497</v>
      </c>
      <c r="AD20" s="456">
        <f>'Budget Filing Data'!R14</f>
        <v>93906.664592150002</v>
      </c>
      <c r="AE20" s="456">
        <f>'Budget Filing Data'!AE14</f>
        <v>780.93985235603202</v>
      </c>
      <c r="AF20" s="456">
        <f>'Budget Filing Data'!AF14</f>
        <v>498.64438898431638</v>
      </c>
      <c r="AG20" s="456">
        <f>'Budget Filing Data'!$S14</f>
        <v>28279044.444304951</v>
      </c>
      <c r="AH20" s="456">
        <f>'Budget Filing Data'!T14</f>
        <v>1093100.61377565</v>
      </c>
      <c r="AI20" s="456">
        <f>'Budget Filing Data'!$U14</f>
        <v>7271.9132053639796</v>
      </c>
      <c r="AJ20" s="456">
        <f>'Budget Filing Data'!$V14</f>
        <v>5804.3642591487014</v>
      </c>
      <c r="AK20" s="466">
        <v>0</v>
      </c>
      <c r="AL20" s="466">
        <v>0</v>
      </c>
      <c r="AM20" s="395"/>
    </row>
    <row r="21" spans="3:39" ht="15.75">
      <c r="C21" s="414" t="str">
        <f>'Budget Filing Data'!D15</f>
        <v>PGE_Com_007</v>
      </c>
      <c r="D21" s="414" t="str">
        <f>'Budget Filing Data'!E15</f>
        <v>Commercial Behavioral Program</v>
      </c>
      <c r="E21" s="394" t="s">
        <v>289</v>
      </c>
      <c r="F21" s="393" t="s">
        <v>289</v>
      </c>
      <c r="G21" s="415" t="str">
        <f>'Budget Filing Data'!J15</f>
        <v>Third-Party Solicited</v>
      </c>
      <c r="H21" s="415" t="str">
        <f>'Budget Filing Data'!H15</f>
        <v>Local</v>
      </c>
      <c r="I21" s="416" t="s">
        <v>23</v>
      </c>
      <c r="J21" s="415" t="str">
        <f>'Budget Filing Data'!G15</f>
        <v>Commercial</v>
      </c>
      <c r="K21" s="415" t="str">
        <f>'Budget Filing Data'!I15</f>
        <v>Other</v>
      </c>
      <c r="L21" s="415" t="str">
        <f>'Budget Filing Data'!K15</f>
        <v>Resource</v>
      </c>
      <c r="M21" s="415">
        <f>'Budget Filing Data'!B15</f>
        <v>2028</v>
      </c>
      <c r="N21" s="581">
        <f t="shared" si="0"/>
        <v>229600.33242472683</v>
      </c>
      <c r="O21" s="417">
        <f>'Budget Filing Data'!AG15</f>
        <v>5269.5151817470296</v>
      </c>
      <c r="P21" s="417">
        <f>'Budget Filing Data'!AH15</f>
        <v>47240.180607256501</v>
      </c>
      <c r="Q21" s="417">
        <f>'Budget Filing Data'!AI15</f>
        <v>177090.63663572329</v>
      </c>
      <c r="R21" s="417">
        <f>'Budget Filing Data'!AJ15</f>
        <v>0</v>
      </c>
      <c r="S21" s="417">
        <f>'Budget Filing Data'!AK15</f>
        <v>0</v>
      </c>
      <c r="T21" s="417">
        <f>'Budget Filing Data'!AL15</f>
        <v>0</v>
      </c>
      <c r="U21" s="417">
        <f>'Budget Filing Data'!AM15</f>
        <v>0</v>
      </c>
      <c r="V21" s="417">
        <f>'Budget Filing Data'!W15</f>
        <v>0</v>
      </c>
      <c r="W21" s="418">
        <f>IF('Budget Filing Data'!Z15&lt;&gt;0,('Budget Filing Data'!AB15+'Budget Filing Data'!AC15+'Budget Filing Data'!AR15+'Budget Filing Data'!AD15+'Budget Filing Data'!BK15)/'Budget Filing Data'!Z15,0)</f>
        <v>0</v>
      </c>
      <c r="X21" s="419">
        <f>IF('Budget Filing Data'!AA15&lt;&gt;0,('Budget Filing Data'!AB15+'Budget Filing Data'!AC15+'Budget Filing Data'!AR15+'Budget Filing Data'!AD15)/'Budget Filing Data'!AA15,0)</f>
        <v>0</v>
      </c>
      <c r="Y21" s="419">
        <f>IF('Budget Filing Data'!BL15&lt;&gt;0,('Budget Filing Data'!AB15+'Budget Filing Data'!AC15+'Budget Filing Data'!AR15+'Budget Filing Data'!AD15+'Budget Filing Data'!AP15+'Budget Filing Data'!AQ15)/('Budget Filing Data'!BL15),0)</f>
        <v>0</v>
      </c>
      <c r="Z21" s="419">
        <f>IF('Budget Filing Data'!BC15&lt;&gt;0,('Budget Filing Data'!BD15+'Budget Filing Data'!BE15+'Budget Filing Data'!BF15+'Budget Filing Data'!AD15)/'Budget Filing Data'!BC15,0)</f>
        <v>0</v>
      </c>
      <c r="AA21" s="419">
        <f>IF('Budget Filing Data'!BG15&lt;&gt;0,('Budget Filing Data'!BH15+'Budget Filing Data'!BI15+'Budget Filing Data'!BJ15+'Budget Filing Data'!AD15)/'Budget Filing Data'!BG15,0)</f>
        <v>0</v>
      </c>
      <c r="AB21" s="456">
        <f>'Budget Filing Data'!P15</f>
        <v>0</v>
      </c>
      <c r="AC21" s="456">
        <f>'Budget Filing Data'!Q15</f>
        <v>0</v>
      </c>
      <c r="AD21" s="456">
        <f>'Budget Filing Data'!R15</f>
        <v>0</v>
      </c>
      <c r="AE21" s="456">
        <f>'Budget Filing Data'!AE15</f>
        <v>0</v>
      </c>
      <c r="AF21" s="456">
        <f>'Budget Filing Data'!AF15</f>
        <v>0</v>
      </c>
      <c r="AG21" s="456">
        <f>'Budget Filing Data'!$S15</f>
        <v>0</v>
      </c>
      <c r="AH21" s="456">
        <f>'Budget Filing Data'!T15</f>
        <v>0</v>
      </c>
      <c r="AI21" s="456">
        <f>'Budget Filing Data'!$U15</f>
        <v>0</v>
      </c>
      <c r="AJ21" s="456">
        <f>'Budget Filing Data'!$V15</f>
        <v>0</v>
      </c>
      <c r="AK21" s="466">
        <v>0</v>
      </c>
      <c r="AL21" s="466">
        <v>0</v>
      </c>
      <c r="AM21" s="395"/>
    </row>
    <row r="22" spans="3:39" ht="76.5">
      <c r="C22" s="414" t="str">
        <f>'Budget Filing Data'!D16</f>
        <v>PGE_Com_009</v>
      </c>
      <c r="D22" s="414" t="str">
        <f>'Budget Filing Data'!E16</f>
        <v>Strategic Energy Management - Commercial</v>
      </c>
      <c r="E22" s="394" t="s">
        <v>42</v>
      </c>
      <c r="F22" s="393" t="s">
        <v>291</v>
      </c>
      <c r="G22" s="415" t="str">
        <f>'Budget Filing Data'!J16</f>
        <v>Third-Party Solicited</v>
      </c>
      <c r="H22" s="415" t="str">
        <f>'Budget Filing Data'!H16</f>
        <v>Local</v>
      </c>
      <c r="I22" s="416" t="s">
        <v>23</v>
      </c>
      <c r="J22" s="415" t="str">
        <f>'Budget Filing Data'!G16</f>
        <v>Commercial</v>
      </c>
      <c r="K22" s="415" t="str">
        <f>'Budget Filing Data'!I16</f>
        <v>Other</v>
      </c>
      <c r="L22" s="415" t="str">
        <f>'Budget Filing Data'!K16</f>
        <v>Resource</v>
      </c>
      <c r="M22" s="415">
        <f>'Budget Filing Data'!B16</f>
        <v>2028</v>
      </c>
      <c r="N22" s="581">
        <f t="shared" si="0"/>
        <v>3065036.6973309834</v>
      </c>
      <c r="O22" s="417">
        <f>'Budget Filing Data'!AG16</f>
        <v>71067.64153378841</v>
      </c>
      <c r="P22" s="417">
        <f>'Budget Filing Data'!AH16</f>
        <v>45815.000000000029</v>
      </c>
      <c r="Q22" s="417">
        <f>'Budget Filing Data'!AI16</f>
        <v>2461540.165807195</v>
      </c>
      <c r="R22" s="417">
        <f>'Budget Filing Data'!AJ16</f>
        <v>0</v>
      </c>
      <c r="S22" s="417">
        <f>'Budget Filing Data'!AK16</f>
        <v>0</v>
      </c>
      <c r="T22" s="417">
        <f>'Budget Filing Data'!AL16</f>
        <v>0</v>
      </c>
      <c r="U22" s="417">
        <f>'Budget Filing Data'!AM16</f>
        <v>486613.88999</v>
      </c>
      <c r="V22" s="417">
        <f>'Budget Filing Data'!W16</f>
        <v>4230218.8052012566</v>
      </c>
      <c r="W22" s="418">
        <f>IF('Budget Filing Data'!Z16&lt;&gt;0,('Budget Filing Data'!AB16+'Budget Filing Data'!AC16+'Budget Filing Data'!AR16+'Budget Filing Data'!AD16+'Budget Filing Data'!BK16)/'Budget Filing Data'!Z16,0)</f>
        <v>1.5071255187894292</v>
      </c>
      <c r="X22" s="419">
        <f>IF('Budget Filing Data'!AA16&lt;&gt;0,('Budget Filing Data'!AB16+'Budget Filing Data'!AC16+'Budget Filing Data'!AR16+'Budget Filing Data'!AD16)/'Budget Filing Data'!AA16,0)</f>
        <v>1.3923811966753217</v>
      </c>
      <c r="Y22" s="419">
        <f>IF('Budget Filing Data'!BL16&lt;&gt;0,('Budget Filing Data'!AB16+'Budget Filing Data'!AC16+'Budget Filing Data'!AR16+'Budget Filing Data'!AD16+'Budget Filing Data'!AP16+'Budget Filing Data'!AQ16)/('Budget Filing Data'!BL16),0)</f>
        <v>0.25380494399918457</v>
      </c>
      <c r="Z22" s="419">
        <f>IF('Budget Filing Data'!BC16&lt;&gt;0,('Budget Filing Data'!BD16+'Budget Filing Data'!BE16+'Budget Filing Data'!BF16+'Budget Filing Data'!AD16)/'Budget Filing Data'!BC16,0)</f>
        <v>1.9749739683610721</v>
      </c>
      <c r="AA22" s="419">
        <f>IF('Budget Filing Data'!BG16&lt;&gt;0,('Budget Filing Data'!BH16+'Budget Filing Data'!BI16+'Budget Filing Data'!BJ16+'Budget Filing Data'!AD16)/'Budget Filing Data'!BG16,0)</f>
        <v>2.0267188330445531</v>
      </c>
      <c r="AB22" s="456">
        <f>'Budget Filing Data'!P16</f>
        <v>6280721.8434499996</v>
      </c>
      <c r="AC22" s="456">
        <f>'Budget Filing Data'!Q16</f>
        <v>0</v>
      </c>
      <c r="AD22" s="456">
        <f>'Budget Filing Data'!R16</f>
        <v>150188.58749999999</v>
      </c>
      <c r="AE22" s="456">
        <f>'Budget Filing Data'!AE16</f>
        <v>1867.578920871696</v>
      </c>
      <c r="AF22" s="456">
        <f>'Budget Filing Data'!AF16</f>
        <v>797.50139962499998</v>
      </c>
      <c r="AG22" s="456">
        <f>'Budget Filing Data'!$S16</f>
        <v>31403609.217250001</v>
      </c>
      <c r="AH22" s="456">
        <f>'Budget Filing Data'!T16</f>
        <v>750942.9375</v>
      </c>
      <c r="AI22" s="456">
        <f>'Budget Filing Data'!$U16</f>
        <v>20738.62949097974</v>
      </c>
      <c r="AJ22" s="456">
        <f>'Budget Filing Data'!$V16</f>
        <v>3987.5069981249999</v>
      </c>
      <c r="AK22" s="466">
        <v>0</v>
      </c>
      <c r="AL22" s="466">
        <v>0</v>
      </c>
      <c r="AM22" s="395"/>
    </row>
    <row r="23" spans="3:39" ht="15.75">
      <c r="C23" s="414" t="str">
        <f>'Budget Filing Data'!D17</f>
        <v>PGE_Com_010</v>
      </c>
      <c r="D23" s="414" t="str">
        <f>'Budget Filing Data'!E17</f>
        <v>Targeted Load Management Placeholder</v>
      </c>
      <c r="E23" s="394" t="s">
        <v>48</v>
      </c>
      <c r="F23" s="393" t="s">
        <v>290</v>
      </c>
      <c r="G23" s="415" t="str">
        <f>'Budget Filing Data'!J17</f>
        <v>IOU Core</v>
      </c>
      <c r="H23" s="415" t="str">
        <f>'Budget Filing Data'!H17</f>
        <v>Local</v>
      </c>
      <c r="I23" s="416" t="s">
        <v>15</v>
      </c>
      <c r="J23" s="415" t="str">
        <f>'Budget Filing Data'!G17</f>
        <v>Commercial</v>
      </c>
      <c r="K23" s="415" t="str">
        <f>'Budget Filing Data'!I17</f>
        <v>Market Transformation</v>
      </c>
      <c r="L23" s="415" t="str">
        <f>'Budget Filing Data'!K17</f>
        <v>Market Support</v>
      </c>
      <c r="M23" s="415">
        <f>'Budget Filing Data'!B17</f>
        <v>2028</v>
      </c>
      <c r="N23" s="581">
        <f t="shared" si="0"/>
        <v>2614848.4078073069</v>
      </c>
      <c r="O23" s="417">
        <f>'Budget Filing Data'!AG17</f>
        <v>261484.84078073071</v>
      </c>
      <c r="P23" s="417">
        <f>'Budget Filing Data'!AH17</f>
        <v>250000</v>
      </c>
      <c r="Q23" s="417">
        <f>'Budget Filing Data'!AI17</f>
        <v>2103363.567026576</v>
      </c>
      <c r="R23" s="417">
        <f>'Budget Filing Data'!AJ17</f>
        <v>0</v>
      </c>
      <c r="S23" s="417">
        <f>'Budget Filing Data'!AK17</f>
        <v>0</v>
      </c>
      <c r="T23" s="417">
        <f>'Budget Filing Data'!AL17</f>
        <v>0</v>
      </c>
      <c r="U23" s="417">
        <f>'Budget Filing Data'!AM17</f>
        <v>0</v>
      </c>
      <c r="V23" s="417">
        <f>'Budget Filing Data'!W17</f>
        <v>0</v>
      </c>
      <c r="W23" s="418">
        <f>IF('Budget Filing Data'!Z17&lt;&gt;0,('Budget Filing Data'!AB17+'Budget Filing Data'!AC17+'Budget Filing Data'!AR17+'Budget Filing Data'!AD17+'Budget Filing Data'!BK17)/'Budget Filing Data'!Z17,0)</f>
        <v>0</v>
      </c>
      <c r="X23" s="419">
        <f>IF('Budget Filing Data'!AA17&lt;&gt;0,('Budget Filing Data'!AB17+'Budget Filing Data'!AC17+'Budget Filing Data'!AR17+'Budget Filing Data'!AD17)/'Budget Filing Data'!AA17,0)</f>
        <v>0</v>
      </c>
      <c r="Y23" s="419">
        <f>IF('Budget Filing Data'!BL17&lt;&gt;0,('Budget Filing Data'!AB17+'Budget Filing Data'!AC17+'Budget Filing Data'!AR17+'Budget Filing Data'!AD17+'Budget Filing Data'!AP17+'Budget Filing Data'!AQ17)/('Budget Filing Data'!BL17),0)</f>
        <v>0</v>
      </c>
      <c r="Z23" s="419">
        <f>IF('Budget Filing Data'!BC17&lt;&gt;0,('Budget Filing Data'!BD17+'Budget Filing Data'!BE17+'Budget Filing Data'!BF17+'Budget Filing Data'!AD17)/'Budget Filing Data'!BC17,0)</f>
        <v>0</v>
      </c>
      <c r="AA23" s="419">
        <f>IF('Budget Filing Data'!BG17&lt;&gt;0,('Budget Filing Data'!BH17+'Budget Filing Data'!BI17+'Budget Filing Data'!BJ17+'Budget Filing Data'!AD17)/'Budget Filing Data'!BG17,0)</f>
        <v>0</v>
      </c>
      <c r="AB23" s="456">
        <f>'Budget Filing Data'!P17</f>
        <v>0</v>
      </c>
      <c r="AC23" s="456">
        <f>'Budget Filing Data'!Q17</f>
        <v>0</v>
      </c>
      <c r="AD23" s="456">
        <f>'Budget Filing Data'!R17</f>
        <v>0</v>
      </c>
      <c r="AE23" s="456">
        <f>'Budget Filing Data'!AE17</f>
        <v>0</v>
      </c>
      <c r="AF23" s="456">
        <f>'Budget Filing Data'!AF17</f>
        <v>0</v>
      </c>
      <c r="AG23" s="456">
        <f>'Budget Filing Data'!$S17</f>
        <v>0</v>
      </c>
      <c r="AH23" s="456">
        <f>'Budget Filing Data'!T17</f>
        <v>0</v>
      </c>
      <c r="AI23" s="456">
        <f>'Budget Filing Data'!$U17</f>
        <v>0</v>
      </c>
      <c r="AJ23" s="456">
        <f>'Budget Filing Data'!$V17</f>
        <v>0</v>
      </c>
      <c r="AK23" s="466">
        <v>0</v>
      </c>
      <c r="AL23" s="466">
        <v>0</v>
      </c>
      <c r="AM23" s="395"/>
    </row>
    <row r="24" spans="3:39" ht="15.75">
      <c r="C24" s="414" t="str">
        <f>'Budget Filing Data'!D18</f>
        <v>PGE_Com_SmallBiz</v>
      </c>
      <c r="D24" s="414" t="str">
        <f>'Budget Filing Data'!E18</f>
        <v>Micro and Small Business Program</v>
      </c>
      <c r="E24" s="394" t="s">
        <v>289</v>
      </c>
      <c r="F24" s="393" t="s">
        <v>289</v>
      </c>
      <c r="G24" s="415" t="str">
        <f>'Budget Filing Data'!J18</f>
        <v>Third-Party Solicited</v>
      </c>
      <c r="H24" s="415" t="str">
        <f>'Budget Filing Data'!H18</f>
        <v>Local</v>
      </c>
      <c r="I24" s="416" t="s">
        <v>23</v>
      </c>
      <c r="J24" s="415" t="str">
        <f>'Budget Filing Data'!G18</f>
        <v>Commercial</v>
      </c>
      <c r="K24" s="415" t="str">
        <f>'Budget Filing Data'!I18</f>
        <v>Other</v>
      </c>
      <c r="L24" s="415" t="str">
        <f>'Budget Filing Data'!K18</f>
        <v>Equity</v>
      </c>
      <c r="M24" s="415">
        <f>'Budget Filing Data'!B18</f>
        <v>2028</v>
      </c>
      <c r="N24" s="581">
        <f t="shared" si="0"/>
        <v>3231386.9076978168</v>
      </c>
      <c r="O24" s="417">
        <f>'Budget Filing Data'!AG18</f>
        <v>50024.157690638705</v>
      </c>
      <c r="P24" s="417">
        <f>'Budget Filing Data'!AH18</f>
        <v>121145.33079142901</v>
      </c>
      <c r="Q24" s="417">
        <f>'Budget Filing Data'!AI18</f>
        <v>1080217.419215749</v>
      </c>
      <c r="R24" s="417">
        <f>'Budget Filing Data'!AJ18</f>
        <v>0</v>
      </c>
      <c r="S24" s="417">
        <f>'Budget Filing Data'!AK18</f>
        <v>0</v>
      </c>
      <c r="T24" s="417">
        <f>'Budget Filing Data'!AL18</f>
        <v>0</v>
      </c>
      <c r="U24" s="417">
        <f>'Budget Filing Data'!AM18</f>
        <v>1980000</v>
      </c>
      <c r="V24" s="417">
        <f>'Budget Filing Data'!W18</f>
        <v>0</v>
      </c>
      <c r="W24" s="418">
        <f>IF('Budget Filing Data'!Z18&lt;&gt;0,('Budget Filing Data'!AB18+'Budget Filing Data'!AC18+'Budget Filing Data'!AR18+'Budget Filing Data'!AD18+'Budget Filing Data'!BK18)/'Budget Filing Data'!Z18,0)</f>
        <v>0</v>
      </c>
      <c r="X24" s="419">
        <f>IF('Budget Filing Data'!AA18&lt;&gt;0,('Budget Filing Data'!AB18+'Budget Filing Data'!AC18+'Budget Filing Data'!AR18+'Budget Filing Data'!AD18)/'Budget Filing Data'!AA18,0)</f>
        <v>0</v>
      </c>
      <c r="Y24" s="419">
        <f>IF('Budget Filing Data'!BL18&lt;&gt;0,('Budget Filing Data'!AB18+'Budget Filing Data'!AC18+'Budget Filing Data'!AR18+'Budget Filing Data'!AD18+'Budget Filing Data'!AP18+'Budget Filing Data'!AQ18)/('Budget Filing Data'!BL18),0)</f>
        <v>0</v>
      </c>
      <c r="Z24" s="419">
        <f>IF('Budget Filing Data'!BC18&lt;&gt;0,('Budget Filing Data'!BD18+'Budget Filing Data'!BE18+'Budget Filing Data'!BF18+'Budget Filing Data'!AD18)/'Budget Filing Data'!BC18,0)</f>
        <v>0</v>
      </c>
      <c r="AA24" s="419">
        <f>IF('Budget Filing Data'!BG18&lt;&gt;0,('Budget Filing Data'!BH18+'Budget Filing Data'!BI18+'Budget Filing Data'!BJ18+'Budget Filing Data'!AD18)/'Budget Filing Data'!BG18,0)</f>
        <v>0</v>
      </c>
      <c r="AB24" s="456">
        <f>'Budget Filing Data'!P18</f>
        <v>0</v>
      </c>
      <c r="AC24" s="456">
        <f>'Budget Filing Data'!Q18</f>
        <v>0</v>
      </c>
      <c r="AD24" s="456">
        <f>'Budget Filing Data'!R18</f>
        <v>0</v>
      </c>
      <c r="AE24" s="456">
        <f>'Budget Filing Data'!AE18</f>
        <v>0</v>
      </c>
      <c r="AF24" s="456">
        <f>'Budget Filing Data'!AF18</f>
        <v>0</v>
      </c>
      <c r="AG24" s="456">
        <f>'Budget Filing Data'!$S18</f>
        <v>0</v>
      </c>
      <c r="AH24" s="456">
        <f>'Budget Filing Data'!T18</f>
        <v>0</v>
      </c>
      <c r="AI24" s="456">
        <f>'Budget Filing Data'!$U18</f>
        <v>0</v>
      </c>
      <c r="AJ24" s="456">
        <f>'Budget Filing Data'!$V18</f>
        <v>0</v>
      </c>
      <c r="AK24" s="466">
        <v>0</v>
      </c>
      <c r="AL24" s="466">
        <v>0</v>
      </c>
      <c r="AM24" s="395"/>
    </row>
    <row r="25" spans="3:39" ht="15.75">
      <c r="C25" s="414" t="str">
        <f>'Budget Filing Data'!D19</f>
        <v>PGE_CS_Decarb</v>
      </c>
      <c r="D25" s="414" t="str">
        <f>'Budget Filing Data'!E19</f>
        <v>C&amp;S Decarbonization Support Placeholder</v>
      </c>
      <c r="E25" s="394" t="s">
        <v>289</v>
      </c>
      <c r="F25" s="393" t="s">
        <v>289</v>
      </c>
      <c r="G25" s="415" t="str">
        <f>'Budget Filing Data'!J19</f>
        <v>IOU Core</v>
      </c>
      <c r="H25" s="415" t="str">
        <f>'Budget Filing Data'!H19</f>
        <v>Local</v>
      </c>
      <c r="I25" s="416" t="s">
        <v>15</v>
      </c>
      <c r="J25" s="415" t="str">
        <f>'Budget Filing Data'!G19</f>
        <v>Cross-Cutting</v>
      </c>
      <c r="K25" s="415" t="str">
        <f>'Budget Filing Data'!I19</f>
        <v>Codes and Standards</v>
      </c>
      <c r="L25" s="415" t="str">
        <f>'Budget Filing Data'!K19</f>
        <v>C&amp;S</v>
      </c>
      <c r="M25" s="415">
        <f>'Budget Filing Data'!B19</f>
        <v>2028</v>
      </c>
      <c r="N25" s="581">
        <f t="shared" si="0"/>
        <v>1290985.1180802546</v>
      </c>
      <c r="O25" s="417">
        <f>'Budget Filing Data'!AG19</f>
        <v>16598.511808025469</v>
      </c>
      <c r="P25" s="417">
        <f>'Budget Filing Data'!AH19</f>
        <v>0</v>
      </c>
      <c r="Q25" s="417">
        <f>'Budget Filing Data'!AI19</f>
        <v>1274386.6062722292</v>
      </c>
      <c r="R25" s="417">
        <f>'Budget Filing Data'!AJ19</f>
        <v>0</v>
      </c>
      <c r="S25" s="417">
        <f>'Budget Filing Data'!AK19</f>
        <v>0</v>
      </c>
      <c r="T25" s="417">
        <f>'Budget Filing Data'!AL19</f>
        <v>0</v>
      </c>
      <c r="U25" s="417">
        <f>'Budget Filing Data'!AM19</f>
        <v>0</v>
      </c>
      <c r="V25" s="417">
        <f>'Budget Filing Data'!W19</f>
        <v>0</v>
      </c>
      <c r="W25" s="418">
        <f>IF('Budget Filing Data'!Z19&lt;&gt;0,('Budget Filing Data'!AB19+'Budget Filing Data'!AC19+'Budget Filing Data'!AR19+'Budget Filing Data'!AD19+'Budget Filing Data'!BK19)/'Budget Filing Data'!Z19,0)</f>
        <v>0</v>
      </c>
      <c r="X25" s="419">
        <f>IF('Budget Filing Data'!AA19&lt;&gt;0,('Budget Filing Data'!AB19+'Budget Filing Data'!AC19+'Budget Filing Data'!AR19+'Budget Filing Data'!AD19)/'Budget Filing Data'!AA19,0)</f>
        <v>0</v>
      </c>
      <c r="Y25" s="419">
        <f>IF('Budget Filing Data'!BL19&lt;&gt;0,('Budget Filing Data'!AB19+'Budget Filing Data'!AC19+'Budget Filing Data'!AR19+'Budget Filing Data'!AD19+'Budget Filing Data'!AP19+'Budget Filing Data'!AQ19)/('Budget Filing Data'!BL19),0)</f>
        <v>0</v>
      </c>
      <c r="Z25" s="419">
        <f>IF('Budget Filing Data'!BC19&lt;&gt;0,('Budget Filing Data'!BD19+'Budget Filing Data'!BE19+'Budget Filing Data'!BF19+'Budget Filing Data'!AD19)/'Budget Filing Data'!BC19,0)</f>
        <v>0</v>
      </c>
      <c r="AA25" s="419">
        <f>IF('Budget Filing Data'!BG19&lt;&gt;0,('Budget Filing Data'!BH19+'Budget Filing Data'!BI19+'Budget Filing Data'!BJ19+'Budget Filing Data'!AD19)/'Budget Filing Data'!BG19,0)</f>
        <v>0</v>
      </c>
      <c r="AB25" s="456">
        <f>'Budget Filing Data'!P19</f>
        <v>0</v>
      </c>
      <c r="AC25" s="456">
        <f>'Budget Filing Data'!Q19</f>
        <v>0</v>
      </c>
      <c r="AD25" s="456">
        <f>'Budget Filing Data'!R19</f>
        <v>0</v>
      </c>
      <c r="AE25" s="456">
        <f>'Budget Filing Data'!AE19</f>
        <v>0</v>
      </c>
      <c r="AF25" s="456">
        <f>'Budget Filing Data'!AF19</f>
        <v>0</v>
      </c>
      <c r="AG25" s="456">
        <f>'Budget Filing Data'!$S19</f>
        <v>0</v>
      </c>
      <c r="AH25" s="456">
        <f>'Budget Filing Data'!T19</f>
        <v>0</v>
      </c>
      <c r="AI25" s="456">
        <f>'Budget Filing Data'!$U19</f>
        <v>0</v>
      </c>
      <c r="AJ25" s="456">
        <f>'Budget Filing Data'!$V19</f>
        <v>0</v>
      </c>
      <c r="AK25" s="466">
        <v>0</v>
      </c>
      <c r="AL25" s="466">
        <v>0</v>
      </c>
      <c r="AM25" s="395"/>
    </row>
    <row r="26" spans="3:39" ht="15.75">
      <c r="C26" s="414" t="str">
        <f>'Budget Filing Data'!D20</f>
        <v>PGE_CS_PortfolioSupport</v>
      </c>
      <c r="D26" s="414" t="str">
        <f>'Budget Filing Data'!E20</f>
        <v>Codes &amp; Standards Portfolio Support PA Costs</v>
      </c>
      <c r="E26" s="394" t="s">
        <v>289</v>
      </c>
      <c r="F26" s="393" t="s">
        <v>289</v>
      </c>
      <c r="G26" s="415" t="str">
        <f>'Budget Filing Data'!J20</f>
        <v>Non-Program</v>
      </c>
      <c r="H26" s="415" t="str">
        <f>'Budget Filing Data'!H20</f>
        <v>PA Costs</v>
      </c>
      <c r="I26" s="416" t="s">
        <v>23</v>
      </c>
      <c r="J26" s="415" t="str">
        <f>'Budget Filing Data'!G20</f>
        <v>Portfolio Support</v>
      </c>
      <c r="K26" s="415" t="str">
        <f>'Budget Filing Data'!I20</f>
        <v>Other</v>
      </c>
      <c r="L26" s="415" t="str">
        <f>'Budget Filing Data'!K20</f>
        <v>C&amp;S</v>
      </c>
      <c r="M26" s="415">
        <f>'Budget Filing Data'!B20</f>
        <v>2028</v>
      </c>
      <c r="N26" s="581">
        <f t="shared" si="0"/>
        <v>3273799.108</v>
      </c>
      <c r="O26" s="417">
        <f>'Budget Filing Data'!AG20</f>
        <v>2003143.3319999999</v>
      </c>
      <c r="P26" s="417">
        <f>'Budget Filing Data'!AH20</f>
        <v>771317.98899999994</v>
      </c>
      <c r="Q26" s="417">
        <f>'Budget Filing Data'!AI20</f>
        <v>499337.78700000001</v>
      </c>
      <c r="R26" s="417">
        <f>'Budget Filing Data'!AJ20</f>
        <v>0</v>
      </c>
      <c r="S26" s="417">
        <f>'Budget Filing Data'!AK20</f>
        <v>0</v>
      </c>
      <c r="T26" s="417">
        <f>'Budget Filing Data'!AL20</f>
        <v>0</v>
      </c>
      <c r="U26" s="417">
        <f>'Budget Filing Data'!AM20</f>
        <v>0</v>
      </c>
      <c r="V26" s="417">
        <f>'Budget Filing Data'!W20</f>
        <v>0</v>
      </c>
      <c r="W26" s="418">
        <f>IF('Budget Filing Data'!Z20&lt;&gt;0,('Budget Filing Data'!AB20+'Budget Filing Data'!AC20+'Budget Filing Data'!AR20+'Budget Filing Data'!AD20+'Budget Filing Data'!BK20)/'Budget Filing Data'!Z20,0)</f>
        <v>0</v>
      </c>
      <c r="X26" s="419">
        <f>IF('Budget Filing Data'!AA20&lt;&gt;0,('Budget Filing Data'!AB20+'Budget Filing Data'!AC20+'Budget Filing Data'!AR20+'Budget Filing Data'!AD20)/'Budget Filing Data'!AA20,0)</f>
        <v>0</v>
      </c>
      <c r="Y26" s="419">
        <f>IF('Budget Filing Data'!BL20&lt;&gt;0,('Budget Filing Data'!AB20+'Budget Filing Data'!AC20+'Budget Filing Data'!AR20+'Budget Filing Data'!AD20+'Budget Filing Data'!AP20+'Budget Filing Data'!AQ20)/('Budget Filing Data'!BL20),0)</f>
        <v>0</v>
      </c>
      <c r="Z26" s="419">
        <f>IF('Budget Filing Data'!BC20&lt;&gt;0,('Budget Filing Data'!BD20+'Budget Filing Data'!BE20+'Budget Filing Data'!BF20+'Budget Filing Data'!AD20)/'Budget Filing Data'!BC20,0)</f>
        <v>0</v>
      </c>
      <c r="AA26" s="419">
        <f>IF('Budget Filing Data'!BG20&lt;&gt;0,('Budget Filing Data'!BH20+'Budget Filing Data'!BI20+'Budget Filing Data'!BJ20+'Budget Filing Data'!AD20)/'Budget Filing Data'!BG20,0)</f>
        <v>0</v>
      </c>
      <c r="AB26" s="456">
        <f>'Budget Filing Data'!P20</f>
        <v>0</v>
      </c>
      <c r="AC26" s="456">
        <f>'Budget Filing Data'!Q20</f>
        <v>0</v>
      </c>
      <c r="AD26" s="456">
        <f>'Budget Filing Data'!R20</f>
        <v>0</v>
      </c>
      <c r="AE26" s="456">
        <f>'Budget Filing Data'!AE20</f>
        <v>0</v>
      </c>
      <c r="AF26" s="456">
        <f>'Budget Filing Data'!AF20</f>
        <v>0</v>
      </c>
      <c r="AG26" s="456">
        <f>'Budget Filing Data'!$S20</f>
        <v>0</v>
      </c>
      <c r="AH26" s="456">
        <f>'Budget Filing Data'!T20</f>
        <v>0</v>
      </c>
      <c r="AI26" s="456">
        <f>'Budget Filing Data'!$U20</f>
        <v>0</v>
      </c>
      <c r="AJ26" s="456">
        <f>'Budget Filing Data'!$V20</f>
        <v>0</v>
      </c>
      <c r="AK26" s="466">
        <v>0</v>
      </c>
      <c r="AL26" s="466">
        <v>0</v>
      </c>
      <c r="AM26" s="395"/>
    </row>
    <row r="27" spans="3:39" ht="15.75">
      <c r="C27" s="414" t="str">
        <f>'Budget Filing Data'!D21</f>
        <v>PGE_EMV_001</v>
      </c>
      <c r="D27" s="414" t="str">
        <f>'Budget Filing Data'!E21</f>
        <v>PGE EM&amp;V</v>
      </c>
      <c r="E27" s="394" t="s">
        <v>289</v>
      </c>
      <c r="F27" s="393" t="s">
        <v>289</v>
      </c>
      <c r="G27" s="415" t="str">
        <f>'Budget Filing Data'!J21</f>
        <v>Non-Program</v>
      </c>
      <c r="H27" s="415" t="str">
        <f>'Budget Filing Data'!H21</f>
        <v>EM&amp;V</v>
      </c>
      <c r="I27" s="416" t="s">
        <v>23</v>
      </c>
      <c r="J27" s="415" t="str">
        <f>'Budget Filing Data'!G21</f>
        <v>Cross-Cutting</v>
      </c>
      <c r="K27" s="415" t="str">
        <f>'Budget Filing Data'!I21</f>
        <v>Evaluation Measurement and Verification</v>
      </c>
      <c r="L27" s="415" t="str">
        <f>'Budget Filing Data'!K21</f>
        <v>EM&amp;V</v>
      </c>
      <c r="M27" s="415">
        <f>'Budget Filing Data'!B21</f>
        <v>2028</v>
      </c>
      <c r="N27" s="581">
        <f t="shared" si="0"/>
        <v>2489051.733</v>
      </c>
      <c r="O27" s="417">
        <f>'Budget Filing Data'!AG21</f>
        <v>0</v>
      </c>
      <c r="P27" s="417">
        <f>'Budget Filing Data'!AH21</f>
        <v>0</v>
      </c>
      <c r="Q27" s="417">
        <f>'Budget Filing Data'!AI21</f>
        <v>0</v>
      </c>
      <c r="R27" s="417">
        <f>'Budget Filing Data'!AJ21</f>
        <v>2489051.733</v>
      </c>
      <c r="S27" s="417">
        <f>'Budget Filing Data'!AK21</f>
        <v>0</v>
      </c>
      <c r="T27" s="417">
        <f>'Budget Filing Data'!AL21</f>
        <v>0</v>
      </c>
      <c r="U27" s="417">
        <f>'Budget Filing Data'!AM21</f>
        <v>0</v>
      </c>
      <c r="V27" s="417">
        <f>'Budget Filing Data'!W21</f>
        <v>0</v>
      </c>
      <c r="W27" s="418">
        <f>IF('Budget Filing Data'!Z21&lt;&gt;0,('Budget Filing Data'!AB21+'Budget Filing Data'!AC21+'Budget Filing Data'!AR21+'Budget Filing Data'!AD21+'Budget Filing Data'!BK21)/'Budget Filing Data'!Z21,0)</f>
        <v>0</v>
      </c>
      <c r="X27" s="419">
        <f>IF('Budget Filing Data'!AA21&lt;&gt;0,('Budget Filing Data'!AB21+'Budget Filing Data'!AC21+'Budget Filing Data'!AR21+'Budget Filing Data'!AD21)/'Budget Filing Data'!AA21,0)</f>
        <v>0</v>
      </c>
      <c r="Y27" s="419">
        <f>IF('Budget Filing Data'!BL21&lt;&gt;0,('Budget Filing Data'!AB21+'Budget Filing Data'!AC21+'Budget Filing Data'!AR21+'Budget Filing Data'!AD21+'Budget Filing Data'!AP21+'Budget Filing Data'!AQ21)/('Budget Filing Data'!BL21),0)</f>
        <v>0</v>
      </c>
      <c r="Z27" s="419">
        <f>IF('Budget Filing Data'!BC21&lt;&gt;0,('Budget Filing Data'!BD21+'Budget Filing Data'!BE21+'Budget Filing Data'!BF21+'Budget Filing Data'!AD21)/'Budget Filing Data'!BC21,0)</f>
        <v>0</v>
      </c>
      <c r="AA27" s="419">
        <f>IF('Budget Filing Data'!BG21&lt;&gt;0,('Budget Filing Data'!BH21+'Budget Filing Data'!BI21+'Budget Filing Data'!BJ21+'Budget Filing Data'!AD21)/'Budget Filing Data'!BG21,0)</f>
        <v>0</v>
      </c>
      <c r="AB27" s="456">
        <f>'Budget Filing Data'!P21</f>
        <v>0</v>
      </c>
      <c r="AC27" s="456">
        <f>'Budget Filing Data'!Q21</f>
        <v>0</v>
      </c>
      <c r="AD27" s="456">
        <f>'Budget Filing Data'!R21</f>
        <v>0</v>
      </c>
      <c r="AE27" s="456">
        <f>'Budget Filing Data'!AE21</f>
        <v>0</v>
      </c>
      <c r="AF27" s="456">
        <f>'Budget Filing Data'!AF21</f>
        <v>0</v>
      </c>
      <c r="AG27" s="456">
        <f>'Budget Filing Data'!$S21</f>
        <v>0</v>
      </c>
      <c r="AH27" s="456">
        <f>'Budget Filing Data'!T21</f>
        <v>0</v>
      </c>
      <c r="AI27" s="456">
        <f>'Budget Filing Data'!$U21</f>
        <v>0</v>
      </c>
      <c r="AJ27" s="456">
        <f>'Budget Filing Data'!$V21</f>
        <v>0</v>
      </c>
      <c r="AK27" s="466">
        <v>0</v>
      </c>
      <c r="AL27" s="466">
        <v>0</v>
      </c>
      <c r="AM27" s="395"/>
    </row>
    <row r="28" spans="3:39" ht="15.75">
      <c r="C28" s="414" t="str">
        <f>'Budget Filing Data'!D22</f>
        <v>PGE_EMV_002</v>
      </c>
      <c r="D28" s="414" t="str">
        <f>'Budget Filing Data'!E22</f>
        <v>CPUC EM&amp;V</v>
      </c>
      <c r="E28" s="394" t="s">
        <v>289</v>
      </c>
      <c r="F28" s="393" t="s">
        <v>289</v>
      </c>
      <c r="G28" s="415" t="str">
        <f>'Budget Filing Data'!J22</f>
        <v>Non-Program</v>
      </c>
      <c r="H28" s="415" t="str">
        <f>'Budget Filing Data'!H22</f>
        <v>EM&amp;V</v>
      </c>
      <c r="I28" s="416" t="s">
        <v>23</v>
      </c>
      <c r="J28" s="415" t="str">
        <f>'Budget Filing Data'!G22</f>
        <v>Cross-Cutting</v>
      </c>
      <c r="K28" s="415" t="str">
        <f>'Budget Filing Data'!I22</f>
        <v>Evaluation Measurement and Verification</v>
      </c>
      <c r="L28" s="415" t="str">
        <f>'Budget Filing Data'!K22</f>
        <v>EM&amp;V</v>
      </c>
      <c r="M28" s="415">
        <f>'Budget Filing Data'!B22</f>
        <v>2028</v>
      </c>
      <c r="N28" s="581">
        <f t="shared" si="0"/>
        <v>6562045.4780000001</v>
      </c>
      <c r="O28" s="417">
        <f>'Budget Filing Data'!AG22</f>
        <v>0</v>
      </c>
      <c r="P28" s="417">
        <f>'Budget Filing Data'!AH22</f>
        <v>0</v>
      </c>
      <c r="Q28" s="417">
        <f>'Budget Filing Data'!AI22</f>
        <v>0</v>
      </c>
      <c r="R28" s="417">
        <f>'Budget Filing Data'!AJ22</f>
        <v>6562045.4780000001</v>
      </c>
      <c r="S28" s="417">
        <f>'Budget Filing Data'!AK22</f>
        <v>0</v>
      </c>
      <c r="T28" s="417">
        <f>'Budget Filing Data'!AL22</f>
        <v>0</v>
      </c>
      <c r="U28" s="417">
        <f>'Budget Filing Data'!AM22</f>
        <v>0</v>
      </c>
      <c r="V28" s="417">
        <f>'Budget Filing Data'!W22</f>
        <v>0</v>
      </c>
      <c r="W28" s="418">
        <f>IF('Budget Filing Data'!Z22&lt;&gt;0,('Budget Filing Data'!AB22+'Budget Filing Data'!AC22+'Budget Filing Data'!AR22+'Budget Filing Data'!AD22+'Budget Filing Data'!BK22)/'Budget Filing Data'!Z22,0)</f>
        <v>0</v>
      </c>
      <c r="X28" s="419">
        <f>IF('Budget Filing Data'!AA22&lt;&gt;0,('Budget Filing Data'!AB22+'Budget Filing Data'!AC22+'Budget Filing Data'!AR22+'Budget Filing Data'!AD22)/'Budget Filing Data'!AA22,0)</f>
        <v>0</v>
      </c>
      <c r="Y28" s="419">
        <f>IF('Budget Filing Data'!BL22&lt;&gt;0,('Budget Filing Data'!AB22+'Budget Filing Data'!AC22+'Budget Filing Data'!AR22+'Budget Filing Data'!AD22+'Budget Filing Data'!AP22+'Budget Filing Data'!AQ22)/('Budget Filing Data'!BL22),0)</f>
        <v>0</v>
      </c>
      <c r="Z28" s="419">
        <f>IF('Budget Filing Data'!BC22&lt;&gt;0,('Budget Filing Data'!BD22+'Budget Filing Data'!BE22+'Budget Filing Data'!BF22+'Budget Filing Data'!AD22)/'Budget Filing Data'!BC22,0)</f>
        <v>0</v>
      </c>
      <c r="AA28" s="419">
        <f>IF('Budget Filing Data'!BG22&lt;&gt;0,('Budget Filing Data'!BH22+'Budget Filing Data'!BI22+'Budget Filing Data'!BJ22+'Budget Filing Data'!AD22)/'Budget Filing Data'!BG22,0)</f>
        <v>0</v>
      </c>
      <c r="AB28" s="456">
        <f>'Budget Filing Data'!P22</f>
        <v>0</v>
      </c>
      <c r="AC28" s="456">
        <f>'Budget Filing Data'!Q22</f>
        <v>0</v>
      </c>
      <c r="AD28" s="456">
        <f>'Budget Filing Data'!R22</f>
        <v>0</v>
      </c>
      <c r="AE28" s="456">
        <f>'Budget Filing Data'!AE22</f>
        <v>0</v>
      </c>
      <c r="AF28" s="456">
        <f>'Budget Filing Data'!AF22</f>
        <v>0</v>
      </c>
      <c r="AG28" s="456">
        <f>'Budget Filing Data'!$S22</f>
        <v>0</v>
      </c>
      <c r="AH28" s="456">
        <f>'Budget Filing Data'!T22</f>
        <v>0</v>
      </c>
      <c r="AI28" s="456">
        <f>'Budget Filing Data'!$U22</f>
        <v>0</v>
      </c>
      <c r="AJ28" s="456">
        <f>'Budget Filing Data'!$V22</f>
        <v>0</v>
      </c>
      <c r="AK28" s="466">
        <v>0</v>
      </c>
      <c r="AL28" s="466">
        <v>0</v>
      </c>
      <c r="AM28" s="395"/>
    </row>
    <row r="29" spans="3:39" ht="15.75">
      <c r="C29" s="414" t="str">
        <f>'Budget Filing Data'!D23</f>
        <v>PGE_Equity_PortfolioSupport</v>
      </c>
      <c r="D29" s="414" t="str">
        <f>'Budget Filing Data'!E23</f>
        <v>Equity Portfolio Support PA Costs</v>
      </c>
      <c r="E29" s="394" t="s">
        <v>289</v>
      </c>
      <c r="F29" s="393" t="s">
        <v>289</v>
      </c>
      <c r="G29" s="415" t="str">
        <f>'Budget Filing Data'!J23</f>
        <v>Non-Program</v>
      </c>
      <c r="H29" s="415" t="str">
        <f>'Budget Filing Data'!H23</f>
        <v>PA Costs</v>
      </c>
      <c r="I29" s="416" t="s">
        <v>23</v>
      </c>
      <c r="J29" s="415" t="str">
        <f>'Budget Filing Data'!G23</f>
        <v>Portfolio Support</v>
      </c>
      <c r="K29" s="415" t="str">
        <f>'Budget Filing Data'!I23</f>
        <v>Other</v>
      </c>
      <c r="L29" s="415" t="str">
        <f>'Budget Filing Data'!K23</f>
        <v>Equity</v>
      </c>
      <c r="M29" s="415">
        <f>'Budget Filing Data'!B23</f>
        <v>2028</v>
      </c>
      <c r="N29" s="581">
        <f t="shared" si="0"/>
        <v>1566390.081</v>
      </c>
      <c r="O29" s="417">
        <f>'Budget Filing Data'!AG23</f>
        <v>958428.95200000005</v>
      </c>
      <c r="P29" s="417">
        <f>'Budget Filing Data'!AH23</f>
        <v>369046.72700000001</v>
      </c>
      <c r="Q29" s="417">
        <f>'Budget Filing Data'!AI23</f>
        <v>238914.402</v>
      </c>
      <c r="R29" s="417">
        <f>'Budget Filing Data'!AJ23</f>
        <v>0</v>
      </c>
      <c r="S29" s="417">
        <f>'Budget Filing Data'!AK23</f>
        <v>0</v>
      </c>
      <c r="T29" s="417">
        <f>'Budget Filing Data'!AL23</f>
        <v>0</v>
      </c>
      <c r="U29" s="417">
        <f>'Budget Filing Data'!AM23</f>
        <v>0</v>
      </c>
      <c r="V29" s="417">
        <f>'Budget Filing Data'!W23</f>
        <v>0</v>
      </c>
      <c r="W29" s="418">
        <f>IF('Budget Filing Data'!Z23&lt;&gt;0,('Budget Filing Data'!AB23+'Budget Filing Data'!AC23+'Budget Filing Data'!AR23+'Budget Filing Data'!AD23+'Budget Filing Data'!BK23)/'Budget Filing Data'!Z23,0)</f>
        <v>0</v>
      </c>
      <c r="X29" s="419">
        <f>IF('Budget Filing Data'!AA23&lt;&gt;0,('Budget Filing Data'!AB23+'Budget Filing Data'!AC23+'Budget Filing Data'!AR23+'Budget Filing Data'!AD23)/'Budget Filing Data'!AA23,0)</f>
        <v>0</v>
      </c>
      <c r="Y29" s="419">
        <f>IF('Budget Filing Data'!BL23&lt;&gt;0,('Budget Filing Data'!AB23+'Budget Filing Data'!AC23+'Budget Filing Data'!AR23+'Budget Filing Data'!AD23+'Budget Filing Data'!AP23+'Budget Filing Data'!AQ23)/('Budget Filing Data'!BL23),0)</f>
        <v>0</v>
      </c>
      <c r="Z29" s="419">
        <f>IF('Budget Filing Data'!BC23&lt;&gt;0,('Budget Filing Data'!BD23+'Budget Filing Data'!BE23+'Budget Filing Data'!BF23+'Budget Filing Data'!AD23)/'Budget Filing Data'!BC23,0)</f>
        <v>0</v>
      </c>
      <c r="AA29" s="419">
        <f>IF('Budget Filing Data'!BG23&lt;&gt;0,('Budget Filing Data'!BH23+'Budget Filing Data'!BI23+'Budget Filing Data'!BJ23+'Budget Filing Data'!AD23)/'Budget Filing Data'!BG23,0)</f>
        <v>0</v>
      </c>
      <c r="AB29" s="456">
        <f>'Budget Filing Data'!P23</f>
        <v>0</v>
      </c>
      <c r="AC29" s="456">
        <f>'Budget Filing Data'!Q23</f>
        <v>0</v>
      </c>
      <c r="AD29" s="456">
        <f>'Budget Filing Data'!R23</f>
        <v>0</v>
      </c>
      <c r="AE29" s="456">
        <f>'Budget Filing Data'!AE23</f>
        <v>0</v>
      </c>
      <c r="AF29" s="456">
        <f>'Budget Filing Data'!AF23</f>
        <v>0</v>
      </c>
      <c r="AG29" s="456">
        <f>'Budget Filing Data'!$S23</f>
        <v>0</v>
      </c>
      <c r="AH29" s="456">
        <f>'Budget Filing Data'!T23</f>
        <v>0</v>
      </c>
      <c r="AI29" s="456">
        <f>'Budget Filing Data'!$U23</f>
        <v>0</v>
      </c>
      <c r="AJ29" s="456">
        <f>'Budget Filing Data'!$V23</f>
        <v>0</v>
      </c>
      <c r="AK29" s="466">
        <v>0</v>
      </c>
      <c r="AL29" s="466">
        <v>0</v>
      </c>
      <c r="AM29" s="395"/>
    </row>
    <row r="30" spans="3:39" ht="15.75">
      <c r="C30" s="414" t="str">
        <f>'Budget Filing Data'!D24</f>
        <v>PGE_Ind_001a</v>
      </c>
      <c r="D30" s="414" t="str">
        <f>'Budget Filing Data'!E24</f>
        <v>Industrial Strategic Energy Management - Food Processing</v>
      </c>
      <c r="E30" s="394" t="s">
        <v>289</v>
      </c>
      <c r="F30" s="393" t="s">
        <v>289</v>
      </c>
      <c r="G30" s="415" t="str">
        <f>'Budget Filing Data'!J24</f>
        <v>Third-Party Solicited</v>
      </c>
      <c r="H30" s="415" t="str">
        <f>'Budget Filing Data'!H24</f>
        <v>Local</v>
      </c>
      <c r="I30" s="416" t="s">
        <v>23</v>
      </c>
      <c r="J30" s="415" t="str">
        <f>'Budget Filing Data'!G24</f>
        <v>Industrial</v>
      </c>
      <c r="K30" s="415" t="str">
        <f>'Budget Filing Data'!I24</f>
        <v>Other</v>
      </c>
      <c r="L30" s="415" t="str">
        <f>'Budget Filing Data'!K24</f>
        <v>Resource</v>
      </c>
      <c r="M30" s="415">
        <f>'Budget Filing Data'!B24</f>
        <v>2028</v>
      </c>
      <c r="N30" s="581">
        <f t="shared" si="0"/>
        <v>5044208.9324025176</v>
      </c>
      <c r="O30" s="417">
        <f>'Budget Filing Data'!AG24</f>
        <v>428052.64033170871</v>
      </c>
      <c r="P30" s="417">
        <f>'Budget Filing Data'!AH24</f>
        <v>271654.6762999997</v>
      </c>
      <c r="Q30" s="417">
        <f>'Budget Filing Data'!AI24</f>
        <v>3240185.0157708088</v>
      </c>
      <c r="R30" s="417">
        <f>'Budget Filing Data'!AJ24</f>
        <v>0</v>
      </c>
      <c r="S30" s="417">
        <f>'Budget Filing Data'!AK24</f>
        <v>0</v>
      </c>
      <c r="T30" s="417">
        <f>'Budget Filing Data'!AL24</f>
        <v>0</v>
      </c>
      <c r="U30" s="417">
        <f>'Budget Filing Data'!AM24</f>
        <v>1104316.6000000001</v>
      </c>
      <c r="V30" s="417">
        <f>'Budget Filing Data'!W24</f>
        <v>27448337.349829182</v>
      </c>
      <c r="W30" s="418">
        <f>IF('Budget Filing Data'!Z24&lt;&gt;0,('Budget Filing Data'!AB24+'Budget Filing Data'!AC24+'Budget Filing Data'!AR24+'Budget Filing Data'!AD24+'Budget Filing Data'!BK24)/'Budget Filing Data'!Z24,0)</f>
        <v>3.7746450266754032</v>
      </c>
      <c r="X30" s="419">
        <f>IF('Budget Filing Data'!AA24&lt;&gt;0,('Budget Filing Data'!AB24+'Budget Filing Data'!AC24+'Budget Filing Data'!AR24+'Budget Filing Data'!AD24)/'Budget Filing Data'!AA24,0)</f>
        <v>5.5082626884738239</v>
      </c>
      <c r="Y30" s="419">
        <f>IF('Budget Filing Data'!BL24&lt;&gt;0,('Budget Filing Data'!AB24+'Budget Filing Data'!AC24+'Budget Filing Data'!AR24+'Budget Filing Data'!AD24+'Budget Filing Data'!AP24+'Budget Filing Data'!AQ24)/('Budget Filing Data'!BL24),0)</f>
        <v>0.66756071016766316</v>
      </c>
      <c r="Z30" s="419">
        <f>IF('Budget Filing Data'!BC24&lt;&gt;0,('Budget Filing Data'!BD24+'Budget Filing Data'!BE24+'Budget Filing Data'!BF24+'Budget Filing Data'!AD24)/'Budget Filing Data'!BC24,0)</f>
        <v>5.0922204404450886</v>
      </c>
      <c r="AA30" s="419">
        <f>IF('Budget Filing Data'!BG24&lt;&gt;0,('Budget Filing Data'!BH24+'Budget Filing Data'!BI24+'Budget Filing Data'!BJ24+'Budget Filing Data'!AD24)/'Budget Filing Data'!BG24,0)</f>
        <v>5.1670341311676227</v>
      </c>
      <c r="AB30" s="456">
        <f>'Budget Filing Data'!P24</f>
        <v>19000000</v>
      </c>
      <c r="AC30" s="456">
        <f>'Budget Filing Data'!Q24</f>
        <v>2168.85</v>
      </c>
      <c r="AD30" s="456">
        <f>'Budget Filing Data'!R24</f>
        <v>1920503.85</v>
      </c>
      <c r="AE30" s="456">
        <f>'Budget Filing Data'!AE24</f>
        <v>5849.9708000000001</v>
      </c>
      <c r="AF30" s="456">
        <f>'Budget Filing Data'!AF24</f>
        <v>10197.875443499999</v>
      </c>
      <c r="AG30" s="456">
        <f>'Budget Filing Data'!$S24</f>
        <v>95000000</v>
      </c>
      <c r="AH30" s="456">
        <f>'Budget Filing Data'!T24</f>
        <v>9602519.25</v>
      </c>
      <c r="AI30" s="456">
        <f>'Budget Filing Data'!$U24</f>
        <v>66146.544899999994</v>
      </c>
      <c r="AJ30" s="456">
        <f>'Budget Filing Data'!$V24</f>
        <v>50989.377217499998</v>
      </c>
      <c r="AK30" s="466">
        <v>0</v>
      </c>
      <c r="AL30" s="466">
        <v>0</v>
      </c>
      <c r="AM30" s="395"/>
    </row>
    <row r="31" spans="3:39" ht="15.75">
      <c r="C31" s="414" t="str">
        <f>'Budget Filing Data'!D25</f>
        <v>PGE_Ind_001b</v>
      </c>
      <c r="D31" s="414" t="str">
        <f>'Budget Filing Data'!E25</f>
        <v>Industrial Strategic Energy Management - Manufacturing</v>
      </c>
      <c r="E31" s="394" t="s">
        <v>289</v>
      </c>
      <c r="F31" s="393" t="s">
        <v>289</v>
      </c>
      <c r="G31" s="415" t="str">
        <f>'Budget Filing Data'!J25</f>
        <v>Third-Party Solicited</v>
      </c>
      <c r="H31" s="415" t="str">
        <f>'Budget Filing Data'!H25</f>
        <v>Local</v>
      </c>
      <c r="I31" s="416" t="s">
        <v>23</v>
      </c>
      <c r="J31" s="415" t="str">
        <f>'Budget Filing Data'!G25</f>
        <v>Industrial</v>
      </c>
      <c r="K31" s="415" t="str">
        <f>'Budget Filing Data'!I25</f>
        <v>Other</v>
      </c>
      <c r="L31" s="415" t="str">
        <f>'Budget Filing Data'!K25</f>
        <v>Resource</v>
      </c>
      <c r="M31" s="415">
        <f>'Budget Filing Data'!B25</f>
        <v>2028</v>
      </c>
      <c r="N31" s="581">
        <f t="shared" si="0"/>
        <v>9765363.8733752929</v>
      </c>
      <c r="O31" s="417">
        <f>'Budget Filing Data'!AG25</f>
        <v>3123457.6259317086</v>
      </c>
      <c r="P31" s="417">
        <f>'Budget Filing Data'!AH25</f>
        <v>27380.784852545301</v>
      </c>
      <c r="Q31" s="417">
        <f>'Budget Filing Data'!AI25</f>
        <v>2444152.4625910381</v>
      </c>
      <c r="R31" s="417">
        <f>'Budget Filing Data'!AJ25</f>
        <v>0</v>
      </c>
      <c r="S31" s="417">
        <f>'Budget Filing Data'!AK25</f>
        <v>0</v>
      </c>
      <c r="T31" s="417">
        <f>'Budget Filing Data'!AL25</f>
        <v>0</v>
      </c>
      <c r="U31" s="417">
        <f>'Budget Filing Data'!AM25</f>
        <v>4170373</v>
      </c>
      <c r="V31" s="417">
        <f>'Budget Filing Data'!W25</f>
        <v>43161007.138023399</v>
      </c>
      <c r="W31" s="418">
        <f>IF('Budget Filing Data'!Z25&lt;&gt;0,('Budget Filing Data'!AB25+'Budget Filing Data'!AC25+'Budget Filing Data'!AR25+'Budget Filing Data'!AD25+'Budget Filing Data'!BK25)/'Budget Filing Data'!Z25,0)</f>
        <v>4.5267445372304227</v>
      </c>
      <c r="X31" s="419">
        <f>IF('Budget Filing Data'!AA25&lt;&gt;0,('Budget Filing Data'!AB25+'Budget Filing Data'!AC25+'Budget Filing Data'!AR25+'Budget Filing Data'!AD25)/'Budget Filing Data'!AA25,0)</f>
        <v>4.5267445372304227</v>
      </c>
      <c r="Y31" s="419">
        <f>IF('Budget Filing Data'!BL25&lt;&gt;0,('Budget Filing Data'!AB25+'Budget Filing Data'!AC25+'Budget Filing Data'!AR25+'Budget Filing Data'!AD25+'Budget Filing Data'!AP25+'Budget Filing Data'!AQ25)/('Budget Filing Data'!BL25),0)</f>
        <v>0.59760779393797447</v>
      </c>
      <c r="Z31" s="419">
        <f>IF('Budget Filing Data'!BC25&lt;&gt;0,('Budget Filing Data'!BD25+'Budget Filing Data'!BE25+'Budget Filing Data'!BF25+'Budget Filing Data'!AD25)/'Budget Filing Data'!BC25,0)</f>
        <v>6.0527668648870341</v>
      </c>
      <c r="AA31" s="419">
        <f>IF('Budget Filing Data'!BG25&lt;&gt;0,('Budget Filing Data'!BH25+'Budget Filing Data'!BI25+'Budget Filing Data'!BJ25+'Budget Filing Data'!AD25)/'Budget Filing Data'!BG25,0)</f>
        <v>6.1569631327238863</v>
      </c>
      <c r="AB31" s="456">
        <f>'Budget Filing Data'!P25</f>
        <v>36731704.399999999</v>
      </c>
      <c r="AC31" s="456">
        <f>'Budget Filing Data'!Q25</f>
        <v>5140.45</v>
      </c>
      <c r="AD31" s="456">
        <f>'Budget Filing Data'!R25</f>
        <v>2660712.5</v>
      </c>
      <c r="AE31" s="456">
        <f>'Budget Filing Data'!AE25</f>
        <v>11309.442009170099</v>
      </c>
      <c r="AF31" s="456">
        <f>'Budget Filing Data'!AF25</f>
        <v>14128.383374999999</v>
      </c>
      <c r="AG31" s="456">
        <f>'Budget Filing Data'!$S25</f>
        <v>183658522</v>
      </c>
      <c r="AH31" s="456">
        <f>'Budget Filing Data'!T25</f>
        <v>13303562.5</v>
      </c>
      <c r="AI31" s="456">
        <f>'Budget Filing Data'!$U25</f>
        <v>127877.649176217</v>
      </c>
      <c r="AJ31" s="456">
        <f>'Budget Filing Data'!$V25</f>
        <v>70641.916874999995</v>
      </c>
      <c r="AK31" s="466">
        <v>0</v>
      </c>
      <c r="AL31" s="466">
        <v>0</v>
      </c>
      <c r="AM31" s="395"/>
    </row>
    <row r="32" spans="3:39" ht="15.75">
      <c r="C32" s="414" t="str">
        <f>'Budget Filing Data'!D26</f>
        <v>PGE_Ind_003</v>
      </c>
      <c r="D32" s="414" t="str">
        <f>'Budget Filing Data'!E26</f>
        <v>Manufacturing and Food Processing Efficiency Program</v>
      </c>
      <c r="E32" s="394" t="s">
        <v>289</v>
      </c>
      <c r="F32" s="393" t="s">
        <v>289</v>
      </c>
      <c r="G32" s="415" t="str">
        <f>'Budget Filing Data'!J26</f>
        <v>Third-Party Solicited</v>
      </c>
      <c r="H32" s="415" t="str">
        <f>'Budget Filing Data'!H26</f>
        <v>Local</v>
      </c>
      <c r="I32" s="416" t="s">
        <v>23</v>
      </c>
      <c r="J32" s="415" t="str">
        <f>'Budget Filing Data'!G26</f>
        <v>Industrial</v>
      </c>
      <c r="K32" s="415" t="str">
        <f>'Budget Filing Data'!I26</f>
        <v>Other</v>
      </c>
      <c r="L32" s="415" t="str">
        <f>'Budget Filing Data'!K26</f>
        <v>Resource</v>
      </c>
      <c r="M32" s="415">
        <f>'Budget Filing Data'!B26</f>
        <v>2028</v>
      </c>
      <c r="N32" s="581">
        <f t="shared" si="0"/>
        <v>3735998.2280929233</v>
      </c>
      <c r="O32" s="417">
        <f>'Budget Filing Data'!AG26</f>
        <v>288714.644484422</v>
      </c>
      <c r="P32" s="417">
        <f>'Budget Filing Data'!AH26</f>
        <v>141039.47929999995</v>
      </c>
      <c r="Q32" s="417">
        <f>'Budget Filing Data'!AI26</f>
        <v>2663015.6043085014</v>
      </c>
      <c r="R32" s="417">
        <f>'Budget Filing Data'!AJ26</f>
        <v>0</v>
      </c>
      <c r="S32" s="417">
        <f>'Budget Filing Data'!AK26</f>
        <v>0</v>
      </c>
      <c r="T32" s="417">
        <f>'Budget Filing Data'!AL26</f>
        <v>0</v>
      </c>
      <c r="U32" s="417">
        <f>'Budget Filing Data'!AM26</f>
        <v>643228.5</v>
      </c>
      <c r="V32" s="417">
        <f>'Budget Filing Data'!W26</f>
        <v>6299916.6301908502</v>
      </c>
      <c r="W32" s="418">
        <f>IF('Budget Filing Data'!Z26&lt;&gt;0,('Budget Filing Data'!AB26+'Budget Filing Data'!AC26+'Budget Filing Data'!AR26+'Budget Filing Data'!AD26+'Budget Filing Data'!BK26)/'Budget Filing Data'!Z26,0)</f>
        <v>1.1541363830309852</v>
      </c>
      <c r="X32" s="419">
        <f>IF('Budget Filing Data'!AA26&lt;&gt;0,('Budget Filing Data'!AB26+'Budget Filing Data'!AC26+'Budget Filing Data'!AR26+'Budget Filing Data'!AD26)/'Budget Filing Data'!AA26,0)</f>
        <v>1.6729558528613762</v>
      </c>
      <c r="Y32" s="419">
        <f>IF('Budget Filing Data'!BL26&lt;&gt;0,('Budget Filing Data'!AB26+'Budget Filing Data'!AC26+'Budget Filing Data'!AR26+'Budget Filing Data'!AD26+'Budget Filing Data'!AP26+'Budget Filing Data'!AQ26)/('Budget Filing Data'!BL26),0)</f>
        <v>0.64943594298025831</v>
      </c>
      <c r="Z32" s="419">
        <f>IF('Budget Filing Data'!BC26&lt;&gt;0,('Budget Filing Data'!BD26+'Budget Filing Data'!BE26+'Budget Filing Data'!BF26+'Budget Filing Data'!AD26)/'Budget Filing Data'!BC26,0)</f>
        <v>1.7458004696299703</v>
      </c>
      <c r="AA32" s="419">
        <f>IF('Budget Filing Data'!BG26&lt;&gt;0,('Budget Filing Data'!BH26+'Budget Filing Data'!BI26+'Budget Filing Data'!BJ26+'Budget Filing Data'!AD26)/'Budget Filing Data'!BG26,0)</f>
        <v>1.7671529945708091</v>
      </c>
      <c r="AB32" s="456">
        <f>'Budget Filing Data'!P26</f>
        <v>2063280.7760000005</v>
      </c>
      <c r="AC32" s="456">
        <f>'Budget Filing Data'!Q26</f>
        <v>654.31600000000014</v>
      </c>
      <c r="AD32" s="456">
        <f>'Budget Filing Data'!R26</f>
        <v>159659.41</v>
      </c>
      <c r="AE32" s="456">
        <f>'Budget Filing Data'!AE26</f>
        <v>722.71759398021902</v>
      </c>
      <c r="AF32" s="456">
        <f>'Budget Filing Data'!AF26</f>
        <v>847.79146709999986</v>
      </c>
      <c r="AG32" s="456">
        <f>'Budget Filing Data'!$S26</f>
        <v>18887286.511999998</v>
      </c>
      <c r="AH32" s="456">
        <f>'Budget Filing Data'!T26</f>
        <v>2710575.9580000006</v>
      </c>
      <c r="AI32" s="456">
        <f>'Budget Filing Data'!$U26</f>
        <v>17807.063882577499</v>
      </c>
      <c r="AJ32" s="456">
        <f>'Budget Filing Data'!$V26</f>
        <v>14393.158336980003</v>
      </c>
      <c r="AK32" s="466">
        <v>0</v>
      </c>
      <c r="AL32" s="466">
        <v>0</v>
      </c>
      <c r="AM32" s="395"/>
    </row>
    <row r="33" spans="3:39" ht="15.75">
      <c r="C33" s="414" t="str">
        <f>'Budget Filing Data'!D27</f>
        <v>PGE_MS_PortfolioSupport</v>
      </c>
      <c r="D33" s="414" t="str">
        <f>'Budget Filing Data'!E27</f>
        <v>Market Support Portfolio Support PA Costs</v>
      </c>
      <c r="E33" s="394" t="s">
        <v>42</v>
      </c>
      <c r="F33" s="393" t="s">
        <v>292</v>
      </c>
      <c r="G33" s="415" t="str">
        <f>'Budget Filing Data'!J27</f>
        <v>Non-Program</v>
      </c>
      <c r="H33" s="415" t="str">
        <f>'Budget Filing Data'!H27</f>
        <v>PA Costs</v>
      </c>
      <c r="I33" s="416" t="s">
        <v>23</v>
      </c>
      <c r="J33" s="415" t="str">
        <f>'Budget Filing Data'!G27</f>
        <v>Portfolio Support</v>
      </c>
      <c r="K33" s="415" t="str">
        <f>'Budget Filing Data'!I27</f>
        <v>Other</v>
      </c>
      <c r="L33" s="415" t="str">
        <f>'Budget Filing Data'!K27</f>
        <v>Market Support</v>
      </c>
      <c r="M33" s="415">
        <f>'Budget Filing Data'!B27</f>
        <v>2028</v>
      </c>
      <c r="N33" s="581">
        <f t="shared" si="0"/>
        <v>4655251.1780000003</v>
      </c>
      <c r="O33" s="417">
        <f>'Budget Filing Data'!AG27</f>
        <v>2848414.0440000002</v>
      </c>
      <c r="P33" s="417">
        <f>'Budget Filing Data'!AH27</f>
        <v>1096792.7039999999</v>
      </c>
      <c r="Q33" s="417">
        <f>'Budget Filing Data'!AI27</f>
        <v>710044.43</v>
      </c>
      <c r="R33" s="417">
        <f>'Budget Filing Data'!AJ27</f>
        <v>0</v>
      </c>
      <c r="S33" s="417">
        <f>'Budget Filing Data'!AK27</f>
        <v>0</v>
      </c>
      <c r="T33" s="417">
        <f>'Budget Filing Data'!AL27</f>
        <v>0</v>
      </c>
      <c r="U33" s="417">
        <f>'Budget Filing Data'!AM27</f>
        <v>0</v>
      </c>
      <c r="V33" s="417">
        <f>'Budget Filing Data'!W27</f>
        <v>0</v>
      </c>
      <c r="W33" s="418">
        <f>IF('Budget Filing Data'!Z27&lt;&gt;0,('Budget Filing Data'!AB27+'Budget Filing Data'!AC27+'Budget Filing Data'!AR27+'Budget Filing Data'!AD27+'Budget Filing Data'!BK27)/'Budget Filing Data'!Z27,0)</f>
        <v>0</v>
      </c>
      <c r="X33" s="419">
        <f>IF('Budget Filing Data'!AA27&lt;&gt;0,('Budget Filing Data'!AB27+'Budget Filing Data'!AC27+'Budget Filing Data'!AR27+'Budget Filing Data'!AD27)/'Budget Filing Data'!AA27,0)</f>
        <v>0</v>
      </c>
      <c r="Y33" s="419">
        <f>IF('Budget Filing Data'!BL27&lt;&gt;0,('Budget Filing Data'!AB27+'Budget Filing Data'!AC27+'Budget Filing Data'!AR27+'Budget Filing Data'!AD27+'Budget Filing Data'!AP27+'Budget Filing Data'!AQ27)/('Budget Filing Data'!BL27),0)</f>
        <v>0</v>
      </c>
      <c r="Z33" s="419">
        <f>IF('Budget Filing Data'!BC27&lt;&gt;0,('Budget Filing Data'!BD27+'Budget Filing Data'!BE27+'Budget Filing Data'!BF27+'Budget Filing Data'!AD27)/'Budget Filing Data'!BC27,0)</f>
        <v>0</v>
      </c>
      <c r="AA33" s="419">
        <f>IF('Budget Filing Data'!BG27&lt;&gt;0,('Budget Filing Data'!BH27+'Budget Filing Data'!BI27+'Budget Filing Data'!BJ27+'Budget Filing Data'!AD27)/'Budget Filing Data'!BG27,0)</f>
        <v>0</v>
      </c>
      <c r="AB33" s="456">
        <f>'Budget Filing Data'!P27</f>
        <v>0</v>
      </c>
      <c r="AC33" s="456">
        <f>'Budget Filing Data'!Q27</f>
        <v>0</v>
      </c>
      <c r="AD33" s="456">
        <f>'Budget Filing Data'!R27</f>
        <v>0</v>
      </c>
      <c r="AE33" s="456">
        <f>'Budget Filing Data'!AE27</f>
        <v>0</v>
      </c>
      <c r="AF33" s="456">
        <f>'Budget Filing Data'!AF27</f>
        <v>0</v>
      </c>
      <c r="AG33" s="456">
        <f>'Budget Filing Data'!$S27</f>
        <v>0</v>
      </c>
      <c r="AH33" s="456">
        <f>'Budget Filing Data'!T27</f>
        <v>0</v>
      </c>
      <c r="AI33" s="456">
        <f>'Budget Filing Data'!$U27</f>
        <v>0</v>
      </c>
      <c r="AJ33" s="456">
        <f>'Budget Filing Data'!$V27</f>
        <v>0</v>
      </c>
      <c r="AK33" s="466">
        <v>0</v>
      </c>
      <c r="AL33" s="466">
        <v>0</v>
      </c>
      <c r="AM33" s="395"/>
    </row>
    <row r="34" spans="3:39" ht="15.75">
      <c r="C34" s="414" t="str">
        <f>'Budget Filing Data'!D28</f>
        <v>PGE_OBFAP</v>
      </c>
      <c r="D34" s="414" t="str">
        <f>'Budget Filing Data'!E28</f>
        <v>On-Bill Financing Alternative Pathway</v>
      </c>
      <c r="E34" s="394" t="s">
        <v>289</v>
      </c>
      <c r="F34" s="393" t="s">
        <v>289</v>
      </c>
      <c r="G34" s="415" t="str">
        <f>'Budget Filing Data'!J28</f>
        <v>IOU Core</v>
      </c>
      <c r="H34" s="415" t="str">
        <f>'Budget Filing Data'!H28</f>
        <v>Local</v>
      </c>
      <c r="I34" s="416" t="s">
        <v>23</v>
      </c>
      <c r="J34" s="415" t="str">
        <f>'Budget Filing Data'!G28</f>
        <v>Cross-Cutting</v>
      </c>
      <c r="K34" s="415" t="str">
        <f>'Budget Filing Data'!I28</f>
        <v>Financing</v>
      </c>
      <c r="L34" s="415" t="str">
        <f>'Budget Filing Data'!K28</f>
        <v>Market Support</v>
      </c>
      <c r="M34" s="415">
        <f>'Budget Filing Data'!B28</f>
        <v>2028</v>
      </c>
      <c r="N34" s="581">
        <f t="shared" si="0"/>
        <v>1954151.9386169077</v>
      </c>
      <c r="O34" s="417">
        <f>'Budget Filing Data'!AG28</f>
        <v>94851.273271446713</v>
      </c>
      <c r="P34" s="417">
        <f>'Budget Filing Data'!AH28</f>
        <v>433993.1768412395</v>
      </c>
      <c r="Q34" s="417">
        <f>'Budget Filing Data'!AI28</f>
        <v>1425307.4885042214</v>
      </c>
      <c r="R34" s="417">
        <f>'Budget Filing Data'!AJ28</f>
        <v>0</v>
      </c>
      <c r="S34" s="417">
        <f>'Budget Filing Data'!AK28</f>
        <v>0</v>
      </c>
      <c r="T34" s="417">
        <f>'Budget Filing Data'!AL28</f>
        <v>0</v>
      </c>
      <c r="U34" s="417">
        <f>'Budget Filing Data'!AM28</f>
        <v>0</v>
      </c>
      <c r="V34" s="417">
        <f>'Budget Filing Data'!W28</f>
        <v>15871545.3537257</v>
      </c>
      <c r="W34" s="418">
        <f>IF('Budget Filing Data'!Z28&lt;&gt;0,('Budget Filing Data'!AB28+'Budget Filing Data'!AC28+'Budget Filing Data'!AR28+'Budget Filing Data'!AD28+'Budget Filing Data'!BK28)/'Budget Filing Data'!Z28,0)</f>
        <v>0.56155264214376333</v>
      </c>
      <c r="X34" s="419">
        <f>IF('Budget Filing Data'!AA28&lt;&gt;0,('Budget Filing Data'!AB28+'Budget Filing Data'!AC28+'Budget Filing Data'!AR28+'Budget Filing Data'!AD28)/'Budget Filing Data'!AA28,0)</f>
        <v>3.4741188692322593</v>
      </c>
      <c r="Y34" s="419">
        <f>IF('Budget Filing Data'!BL28&lt;&gt;0,('Budget Filing Data'!AB28+'Budget Filing Data'!AC28+'Budget Filing Data'!AR28+'Budget Filing Data'!AD28+'Budget Filing Data'!AP28+'Budget Filing Data'!AQ28)/('Budget Filing Data'!BL28),0)</f>
        <v>0.61564745986685898</v>
      </c>
      <c r="Z34" s="419">
        <f>IF('Budget Filing Data'!BC28&lt;&gt;0,('Budget Filing Data'!BD28+'Budget Filing Data'!BE28+'Budget Filing Data'!BF28+'Budget Filing Data'!AD28)/'Budget Filing Data'!BC28,0)</f>
        <v>0.7905137481398955</v>
      </c>
      <c r="AA34" s="419">
        <f>IF('Budget Filing Data'!BG28&lt;&gt;0,('Budget Filing Data'!BH28+'Budget Filing Data'!BI28+'Budget Filing Data'!BJ28+'Budget Filing Data'!AD28)/'Budget Filing Data'!BG28,0)</f>
        <v>0.80152395124503606</v>
      </c>
      <c r="AB34" s="456">
        <f>'Budget Filing Data'!P28</f>
        <v>7742912.4436862003</v>
      </c>
      <c r="AC34" s="456">
        <f>'Budget Filing Data'!Q28</f>
        <v>3109.0987615693602</v>
      </c>
      <c r="AD34" s="456">
        <f>'Budget Filing Data'!R28</f>
        <v>394898.32999999996</v>
      </c>
      <c r="AE34" s="456">
        <f>'Budget Filing Data'!AE28</f>
        <v>2434.8826547170202</v>
      </c>
      <c r="AF34" s="456">
        <f>'Budget Filing Data'!AF28</f>
        <v>2096.9101323</v>
      </c>
      <c r="AG34" s="456">
        <f>'Budget Filing Data'!$S28</f>
        <v>74297518.843548208</v>
      </c>
      <c r="AH34" s="456">
        <f>'Budget Filing Data'!T28</f>
        <v>5553092.5999999996</v>
      </c>
      <c r="AI34" s="456">
        <f>'Budget Filing Data'!$U28</f>
        <v>73693.145612919994</v>
      </c>
      <c r="AJ34" s="456">
        <f>'Budget Filing Data'!$V28</f>
        <v>29486.921706000001</v>
      </c>
      <c r="AK34" s="456">
        <v>-1256.486036493377</v>
      </c>
      <c r="AL34" s="456">
        <v>6363.1142460000001</v>
      </c>
      <c r="AM34" s="395"/>
    </row>
    <row r="35" spans="3:39" ht="15.75">
      <c r="C35" s="414" t="str">
        <f>'Budget Filing Data'!D29</f>
        <v>PGE_Pub_009</v>
      </c>
      <c r="D35" s="414" t="str">
        <f>'Budget Filing Data'!E29</f>
        <v>Government and K-12 Comprehensive Program</v>
      </c>
      <c r="E35" s="394" t="s">
        <v>289</v>
      </c>
      <c r="F35" s="393" t="s">
        <v>289</v>
      </c>
      <c r="G35" s="415" t="str">
        <f>'Budget Filing Data'!J29</f>
        <v>Third-Party Solicited</v>
      </c>
      <c r="H35" s="415" t="str">
        <f>'Budget Filing Data'!H29</f>
        <v>Local</v>
      </c>
      <c r="I35" s="416" t="s">
        <v>23</v>
      </c>
      <c r="J35" s="415" t="str">
        <f>'Budget Filing Data'!G29</f>
        <v>Public</v>
      </c>
      <c r="K35" s="415" t="str">
        <f>'Budget Filing Data'!I29</f>
        <v>Other</v>
      </c>
      <c r="L35" s="415" t="str">
        <f>'Budget Filing Data'!K29</f>
        <v>Resource</v>
      </c>
      <c r="M35" s="415">
        <f>'Budget Filing Data'!B29</f>
        <v>2028</v>
      </c>
      <c r="N35" s="581">
        <f t="shared" si="0"/>
        <v>7723679.2294970956</v>
      </c>
      <c r="O35" s="417">
        <f>'Budget Filing Data'!AG29</f>
        <v>513217.7664807305</v>
      </c>
      <c r="P35" s="417">
        <f>'Budget Filing Data'!AH29</f>
        <v>421674.24784698215</v>
      </c>
      <c r="Q35" s="417">
        <f>'Budget Filing Data'!AI29</f>
        <v>2872593.8272393867</v>
      </c>
      <c r="R35" s="417">
        <f>'Budget Filing Data'!AJ29</f>
        <v>0</v>
      </c>
      <c r="S35" s="417">
        <f>'Budget Filing Data'!AK29</f>
        <v>0</v>
      </c>
      <c r="T35" s="417">
        <f>'Budget Filing Data'!AL29</f>
        <v>0</v>
      </c>
      <c r="U35" s="417">
        <f>'Budget Filing Data'!AM29</f>
        <v>3916193.387929996</v>
      </c>
      <c r="V35" s="417">
        <f>'Budget Filing Data'!W29</f>
        <v>8855155.3870186005</v>
      </c>
      <c r="W35" s="418">
        <f>IF('Budget Filing Data'!Z29&lt;&gt;0,('Budget Filing Data'!AB29+'Budget Filing Data'!AC29+'Budget Filing Data'!AR29+'Budget Filing Data'!AD29+'Budget Filing Data'!BK29)/'Budget Filing Data'!Z29,0)</f>
        <v>1.1237285659887724</v>
      </c>
      <c r="X35" s="419">
        <f>IF('Budget Filing Data'!AA29&lt;&gt;0,('Budget Filing Data'!AB29+'Budget Filing Data'!AC29+'Budget Filing Data'!AR29+'Budget Filing Data'!AD29)/'Budget Filing Data'!AA29,0)</f>
        <v>1.1057587850663786</v>
      </c>
      <c r="Y35" s="419">
        <f>IF('Budget Filing Data'!BL29&lt;&gt;0,('Budget Filing Data'!AB29+'Budget Filing Data'!AC29+'Budget Filing Data'!AR29+'Budget Filing Data'!AD29+'Budget Filing Data'!AP29+'Budget Filing Data'!AQ29)/('Budget Filing Data'!BL29),0)</f>
        <v>1.4010030148756571</v>
      </c>
      <c r="Z35" s="419">
        <f>IF('Budget Filing Data'!BC29&lt;&gt;0,('Budget Filing Data'!BD29+'Budget Filing Data'!BE29+'Budget Filing Data'!BF29+'Budget Filing Data'!AD29)/'Budget Filing Data'!BC29,0)</f>
        <v>1.5736800847958623</v>
      </c>
      <c r="AA35" s="419">
        <f>IF('Budget Filing Data'!BG29&lt;&gt;0,('Budget Filing Data'!BH29+'Budget Filing Data'!BI29+'Budget Filing Data'!BJ29+'Budget Filing Data'!AD29)/'Budget Filing Data'!BG29,0)</f>
        <v>1.577438205808233</v>
      </c>
      <c r="AB35" s="456">
        <f>'Budget Filing Data'!P29</f>
        <v>-3608580.5745000006</v>
      </c>
      <c r="AC35" s="456">
        <f>'Budget Filing Data'!Q29</f>
        <v>52.328913749999991</v>
      </c>
      <c r="AD35" s="456">
        <f>'Budget Filing Data'!R29</f>
        <v>605583.70425999991</v>
      </c>
      <c r="AE35" s="456">
        <f>'Budget Filing Data'!AE29</f>
        <v>-945.11542188470503</v>
      </c>
      <c r="AF35" s="456">
        <f>'Budget Filing Data'!AF29</f>
        <v>3215.6494696206009</v>
      </c>
      <c r="AG35" s="456">
        <f>'Budget Filing Data'!$S29</f>
        <v>-47782345.058875017</v>
      </c>
      <c r="AH35" s="456">
        <f>'Budget Filing Data'!T29</f>
        <v>7100339.0839300053</v>
      </c>
      <c r="AI35" s="456">
        <f>'Budget Filing Data'!$U29</f>
        <v>-9894.5900683193504</v>
      </c>
      <c r="AJ35" s="456">
        <f>'Budget Filing Data'!$V29</f>
        <v>37702.800535668313</v>
      </c>
      <c r="AK35" s="466">
        <v>0</v>
      </c>
      <c r="AL35" s="466">
        <v>0</v>
      </c>
      <c r="AM35" s="395"/>
    </row>
    <row r="36" spans="3:39" ht="15.75">
      <c r="C36" s="414" t="str">
        <f>'Budget Filing Data'!D30</f>
        <v>PGE_Pub_011</v>
      </c>
      <c r="D36" s="414" t="str">
        <f>'Budget Filing Data'!E30</f>
        <v>California Analysis Tool for Locational Energy Assessment (CATALENA)</v>
      </c>
      <c r="E36" s="394" t="s">
        <v>289</v>
      </c>
      <c r="F36" s="393" t="s">
        <v>289</v>
      </c>
      <c r="G36" s="415" t="str">
        <f>'Budget Filing Data'!J30</f>
        <v>IOU Core</v>
      </c>
      <c r="H36" s="415" t="str">
        <f>'Budget Filing Data'!H30</f>
        <v>Local</v>
      </c>
      <c r="I36" s="416" t="s">
        <v>15</v>
      </c>
      <c r="J36" s="415" t="str">
        <f>'Budget Filing Data'!G30</f>
        <v>Public</v>
      </c>
      <c r="K36" s="415" t="str">
        <f>'Budget Filing Data'!I30</f>
        <v>Other</v>
      </c>
      <c r="L36" s="415" t="str">
        <f>'Budget Filing Data'!K30</f>
        <v>Market Support</v>
      </c>
      <c r="M36" s="415">
        <f>'Budget Filing Data'!B30</f>
        <v>2028</v>
      </c>
      <c r="N36" s="581">
        <f t="shared" si="0"/>
        <v>81960</v>
      </c>
      <c r="O36" s="417">
        <f>'Budget Filing Data'!AG30</f>
        <v>0</v>
      </c>
      <c r="P36" s="417">
        <f>'Budget Filing Data'!AH30</f>
        <v>0</v>
      </c>
      <c r="Q36" s="417">
        <f>'Budget Filing Data'!AI30</f>
        <v>81960</v>
      </c>
      <c r="R36" s="417">
        <f>'Budget Filing Data'!AJ30</f>
        <v>0</v>
      </c>
      <c r="S36" s="417">
        <f>'Budget Filing Data'!AK30</f>
        <v>0</v>
      </c>
      <c r="T36" s="417">
        <f>'Budget Filing Data'!AL30</f>
        <v>0</v>
      </c>
      <c r="U36" s="417">
        <f>'Budget Filing Data'!AM30</f>
        <v>0</v>
      </c>
      <c r="V36" s="417">
        <f>'Budget Filing Data'!W30</f>
        <v>0</v>
      </c>
      <c r="W36" s="418">
        <f>IF('Budget Filing Data'!Z30&lt;&gt;0,('Budget Filing Data'!AB30+'Budget Filing Data'!AC30+'Budget Filing Data'!AR30+'Budget Filing Data'!AD30+'Budget Filing Data'!BK30)/'Budget Filing Data'!Z30,0)</f>
        <v>0</v>
      </c>
      <c r="X36" s="419">
        <f>IF('Budget Filing Data'!AA30&lt;&gt;0,('Budget Filing Data'!AB30+'Budget Filing Data'!AC30+'Budget Filing Data'!AR30+'Budget Filing Data'!AD30)/'Budget Filing Data'!AA30,0)</f>
        <v>0</v>
      </c>
      <c r="Y36" s="419">
        <f>IF('Budget Filing Data'!BL30&lt;&gt;0,('Budget Filing Data'!AB30+'Budget Filing Data'!AC30+'Budget Filing Data'!AR30+'Budget Filing Data'!AD30+'Budget Filing Data'!AP30+'Budget Filing Data'!AQ30)/('Budget Filing Data'!BL30),0)</f>
        <v>0</v>
      </c>
      <c r="Z36" s="419">
        <f>IF('Budget Filing Data'!BC30&lt;&gt;0,('Budget Filing Data'!BD30+'Budget Filing Data'!BE30+'Budget Filing Data'!BF30+'Budget Filing Data'!AD30)/'Budget Filing Data'!BC30,0)</f>
        <v>0</v>
      </c>
      <c r="AA36" s="419">
        <f>IF('Budget Filing Data'!BG30&lt;&gt;0,('Budget Filing Data'!BH30+'Budget Filing Data'!BI30+'Budget Filing Data'!BJ30+'Budget Filing Data'!AD30)/'Budget Filing Data'!BG30,0)</f>
        <v>0</v>
      </c>
      <c r="AB36" s="456">
        <f>'Budget Filing Data'!P30</f>
        <v>0</v>
      </c>
      <c r="AC36" s="456">
        <f>'Budget Filing Data'!Q30</f>
        <v>0</v>
      </c>
      <c r="AD36" s="456">
        <f>'Budget Filing Data'!R30</f>
        <v>0</v>
      </c>
      <c r="AE36" s="456">
        <f>'Budget Filing Data'!AE30</f>
        <v>0</v>
      </c>
      <c r="AF36" s="456">
        <f>'Budget Filing Data'!AF30</f>
        <v>0</v>
      </c>
      <c r="AG36" s="456">
        <f>'Budget Filing Data'!$S30</f>
        <v>0</v>
      </c>
      <c r="AH36" s="456">
        <f>'Budget Filing Data'!T30</f>
        <v>0</v>
      </c>
      <c r="AI36" s="456">
        <f>'Budget Filing Data'!$U30</f>
        <v>0</v>
      </c>
      <c r="AJ36" s="456">
        <f>'Budget Filing Data'!$V30</f>
        <v>0</v>
      </c>
      <c r="AK36" s="466">
        <v>0</v>
      </c>
      <c r="AL36" s="466">
        <v>0</v>
      </c>
      <c r="AM36" s="395"/>
    </row>
    <row r="37" spans="3:39" ht="15.75">
      <c r="C37" s="414" t="str">
        <f>'Budget Filing Data'!D31</f>
        <v>PGE_RA_PortfolioSupport</v>
      </c>
      <c r="D37" s="414" t="str">
        <f>'Budget Filing Data'!E31</f>
        <v>Resource Acquisition Portfolio Support PA Costs</v>
      </c>
      <c r="E37" s="394" t="s">
        <v>289</v>
      </c>
      <c r="F37" s="393" t="s">
        <v>289</v>
      </c>
      <c r="G37" s="415" t="str">
        <f>'Budget Filing Data'!J31</f>
        <v>Non-Program</v>
      </c>
      <c r="H37" s="415" t="str">
        <f>'Budget Filing Data'!H31</f>
        <v>PA Costs</v>
      </c>
      <c r="I37" s="416" t="s">
        <v>23</v>
      </c>
      <c r="J37" s="415" t="str">
        <f>'Budget Filing Data'!G31</f>
        <v>Portfolio Support</v>
      </c>
      <c r="K37" s="415" t="str">
        <f>'Budget Filing Data'!I31</f>
        <v>Other</v>
      </c>
      <c r="L37" s="415" t="str">
        <f>'Budget Filing Data'!K31</f>
        <v>Resource</v>
      </c>
      <c r="M37" s="415">
        <f>'Budget Filing Data'!B31</f>
        <v>2028</v>
      </c>
      <c r="N37" s="581">
        <f t="shared" si="0"/>
        <v>10237117.83</v>
      </c>
      <c r="O37" s="417">
        <f>'Budget Filing Data'!AG31</f>
        <v>6263797.3940000003</v>
      </c>
      <c r="P37" s="417">
        <f>'Budget Filing Data'!AH31</f>
        <v>2411899.1039999998</v>
      </c>
      <c r="Q37" s="417">
        <f>'Budget Filing Data'!AI31</f>
        <v>1561421.3319999999</v>
      </c>
      <c r="R37" s="417">
        <f>'Budget Filing Data'!AJ31</f>
        <v>0</v>
      </c>
      <c r="S37" s="417">
        <f>'Budget Filing Data'!AK31</f>
        <v>0</v>
      </c>
      <c r="T37" s="417">
        <f>'Budget Filing Data'!AL31</f>
        <v>0</v>
      </c>
      <c r="U37" s="417">
        <f>'Budget Filing Data'!AM31</f>
        <v>0</v>
      </c>
      <c r="V37" s="417">
        <f>'Budget Filing Data'!W31</f>
        <v>0</v>
      </c>
      <c r="W37" s="418">
        <f>IF('Budget Filing Data'!Z31&lt;&gt;0,('Budget Filing Data'!AB31+'Budget Filing Data'!AC31+'Budget Filing Data'!AR31+'Budget Filing Data'!AD31+'Budget Filing Data'!BK31)/'Budget Filing Data'!Z31,0)</f>
        <v>0</v>
      </c>
      <c r="X37" s="419">
        <f>IF('Budget Filing Data'!AA31&lt;&gt;0,('Budget Filing Data'!AB31+'Budget Filing Data'!AC31+'Budget Filing Data'!AR31+'Budget Filing Data'!AD31)/'Budget Filing Data'!AA31,0)</f>
        <v>0</v>
      </c>
      <c r="Y37" s="419">
        <f>IF('Budget Filing Data'!BL31&lt;&gt;0,('Budget Filing Data'!AB31+'Budget Filing Data'!AC31+'Budget Filing Data'!AR31+'Budget Filing Data'!AD31+'Budget Filing Data'!AP31+'Budget Filing Data'!AQ31)/('Budget Filing Data'!BL31),0)</f>
        <v>0</v>
      </c>
      <c r="Z37" s="419">
        <f>IF('Budget Filing Data'!BC31&lt;&gt;0,('Budget Filing Data'!BD31+'Budget Filing Data'!BE31+'Budget Filing Data'!BF31+'Budget Filing Data'!AD31)/'Budget Filing Data'!BC31,0)</f>
        <v>0</v>
      </c>
      <c r="AA37" s="419">
        <f>IF('Budget Filing Data'!BG31&lt;&gt;0,('Budget Filing Data'!BH31+'Budget Filing Data'!BI31+'Budget Filing Data'!BJ31+'Budget Filing Data'!AD31)/'Budget Filing Data'!BG31,0)</f>
        <v>0</v>
      </c>
      <c r="AB37" s="456">
        <f>'Budget Filing Data'!P31</f>
        <v>0</v>
      </c>
      <c r="AC37" s="456">
        <f>'Budget Filing Data'!Q31</f>
        <v>0</v>
      </c>
      <c r="AD37" s="456">
        <f>'Budget Filing Data'!R31</f>
        <v>0</v>
      </c>
      <c r="AE37" s="456">
        <f>'Budget Filing Data'!AE31</f>
        <v>0</v>
      </c>
      <c r="AF37" s="456">
        <f>'Budget Filing Data'!AF31</f>
        <v>0</v>
      </c>
      <c r="AG37" s="456">
        <f>'Budget Filing Data'!$S31</f>
        <v>0</v>
      </c>
      <c r="AH37" s="456">
        <f>'Budget Filing Data'!T31</f>
        <v>0</v>
      </c>
      <c r="AI37" s="456">
        <f>'Budget Filing Data'!$U31</f>
        <v>0</v>
      </c>
      <c r="AJ37" s="456">
        <f>'Budget Filing Data'!$V31</f>
        <v>0</v>
      </c>
      <c r="AK37" s="466">
        <v>0</v>
      </c>
      <c r="AL37" s="466">
        <v>0</v>
      </c>
      <c r="AM37" s="395"/>
    </row>
    <row r="38" spans="3:39" ht="15.75">
      <c r="C38" s="414" t="str">
        <f>'Budget Filing Data'!D32</f>
        <v>PGE_Res_001b</v>
      </c>
      <c r="D38" s="414" t="str">
        <f>'Budget Filing Data'!E32</f>
        <v>Virtual Energy Audit Program</v>
      </c>
      <c r="E38" s="394" t="s">
        <v>289</v>
      </c>
      <c r="F38" s="393" t="s">
        <v>289</v>
      </c>
      <c r="G38" s="415" t="str">
        <f>'Budget Filing Data'!J32</f>
        <v>Third-Party Solicited</v>
      </c>
      <c r="H38" s="415" t="str">
        <f>'Budget Filing Data'!H32</f>
        <v>Local</v>
      </c>
      <c r="I38" s="416" t="s">
        <v>23</v>
      </c>
      <c r="J38" s="415" t="str">
        <f>'Budget Filing Data'!G32</f>
        <v>Residential</v>
      </c>
      <c r="K38" s="415" t="str">
        <f>'Budget Filing Data'!I32</f>
        <v>Other</v>
      </c>
      <c r="L38" s="415" t="str">
        <f>'Budget Filing Data'!K32</f>
        <v>Resource</v>
      </c>
      <c r="M38" s="415">
        <f>'Budget Filing Data'!B32</f>
        <v>2028</v>
      </c>
      <c r="N38" s="581">
        <f t="shared" si="0"/>
        <v>3481436.5263961591</v>
      </c>
      <c r="O38" s="417">
        <f>'Budget Filing Data'!AG32</f>
        <v>124785.04048465875</v>
      </c>
      <c r="P38" s="417">
        <f>'Budget Filing Data'!AH32</f>
        <v>660270.40816680796</v>
      </c>
      <c r="Q38" s="417">
        <f>'Budget Filing Data'!AI32</f>
        <v>2696381.0777446926</v>
      </c>
      <c r="R38" s="417">
        <f>'Budget Filing Data'!AJ32</f>
        <v>0</v>
      </c>
      <c r="S38" s="417">
        <f>'Budget Filing Data'!AK32</f>
        <v>0</v>
      </c>
      <c r="T38" s="417">
        <f>'Budget Filing Data'!AL32</f>
        <v>0</v>
      </c>
      <c r="U38" s="417">
        <f>'Budget Filing Data'!AM32</f>
        <v>0</v>
      </c>
      <c r="V38" s="417">
        <f>'Budget Filing Data'!W32</f>
        <v>2278583.4473473099</v>
      </c>
      <c r="W38" s="418">
        <f>IF('Budget Filing Data'!Z32&lt;&gt;0,('Budget Filing Data'!AB32+'Budget Filing Data'!AC32+'Budget Filing Data'!AR32+'Budget Filing Data'!AD32+'Budget Filing Data'!BK32)/'Budget Filing Data'!Z32,0)</f>
        <v>0.65449518613111224</v>
      </c>
      <c r="X38" s="419">
        <f>IF('Budget Filing Data'!AA32&lt;&gt;0,('Budget Filing Data'!AB32+'Budget Filing Data'!AC32+'Budget Filing Data'!AR32+'Budget Filing Data'!AD32)/'Budget Filing Data'!AA32,0)</f>
        <v>0.65449518613111224</v>
      </c>
      <c r="Y38" s="419">
        <f>IF('Budget Filing Data'!BL32&lt;&gt;0,('Budget Filing Data'!AB32+'Budget Filing Data'!AC32+'Budget Filing Data'!AR32+'Budget Filing Data'!AD32+'Budget Filing Data'!AP32+'Budget Filing Data'!AQ32)/('Budget Filing Data'!BL32),0)</f>
        <v>0.29495719155019196</v>
      </c>
      <c r="Z38" s="419">
        <f>IF('Budget Filing Data'!BC32&lt;&gt;0,('Budget Filing Data'!BD32+'Budget Filing Data'!BE32+'Budget Filing Data'!BF32+'Budget Filing Data'!AD32)/'Budget Filing Data'!BC32,0)</f>
        <v>0.75476657470181452</v>
      </c>
      <c r="AA38" s="419">
        <f>IF('Budget Filing Data'!BG32&lt;&gt;0,('Budget Filing Data'!BH32+'Budget Filing Data'!BI32+'Budget Filing Data'!BJ32+'Budget Filing Data'!AD32)/'Budget Filing Data'!BG32,0)</f>
        <v>0.76009977228494963</v>
      </c>
      <c r="AB38" s="456">
        <f>'Budget Filing Data'!P32</f>
        <v>3826620</v>
      </c>
      <c r="AC38" s="456">
        <f>'Budget Filing Data'!Q32</f>
        <v>1386</v>
      </c>
      <c r="AD38" s="456">
        <f>'Budget Filing Data'!R32</f>
        <v>218160</v>
      </c>
      <c r="AE38" s="456">
        <f>'Budget Filing Data'!AE32</f>
        <v>1119.4997797305</v>
      </c>
      <c r="AF38" s="456">
        <f>'Budget Filing Data'!AF32</f>
        <v>1158.4295999999999</v>
      </c>
      <c r="AG38" s="456">
        <f>'Budget Filing Data'!$S32</f>
        <v>7653240</v>
      </c>
      <c r="AH38" s="456">
        <f>'Budget Filing Data'!T32</f>
        <v>436320</v>
      </c>
      <c r="AI38" s="456">
        <f>'Budget Filing Data'!$U32</f>
        <v>1939.167619326</v>
      </c>
      <c r="AJ38" s="456">
        <f>'Budget Filing Data'!$V32</f>
        <v>2316.8591999999999</v>
      </c>
      <c r="AK38" s="466">
        <v>0</v>
      </c>
      <c r="AL38" s="466">
        <v>0</v>
      </c>
      <c r="AM38" s="395"/>
    </row>
    <row r="39" spans="3:39" ht="15.75">
      <c r="C39" s="414" t="str">
        <f>'Budget Filing Data'!D33</f>
        <v>PGE_Res_002a</v>
      </c>
      <c r="D39" s="414" t="str">
        <f>'Budget Filing Data'!E33</f>
        <v>Universal Audit Tool Program</v>
      </c>
      <c r="E39" s="394" t="s">
        <v>289</v>
      </c>
      <c r="F39" s="393" t="s">
        <v>289</v>
      </c>
      <c r="G39" s="415" t="str">
        <f>'Budget Filing Data'!J33</f>
        <v>Third-Party Solicited</v>
      </c>
      <c r="H39" s="415" t="str">
        <f>'Budget Filing Data'!H33</f>
        <v>Local</v>
      </c>
      <c r="I39" s="416" t="s">
        <v>23</v>
      </c>
      <c r="J39" s="415" t="str">
        <f>'Budget Filing Data'!G33</f>
        <v>Residential</v>
      </c>
      <c r="K39" s="415" t="str">
        <f>'Budget Filing Data'!I33</f>
        <v>Other</v>
      </c>
      <c r="L39" s="415" t="str">
        <f>'Budget Filing Data'!K33</f>
        <v>Resource</v>
      </c>
      <c r="M39" s="415">
        <f>'Budget Filing Data'!B33</f>
        <v>2028</v>
      </c>
      <c r="N39" s="581">
        <f t="shared" si="0"/>
        <v>2315835.1164545203</v>
      </c>
      <c r="O39" s="417">
        <f>'Budget Filing Data'!AG33</f>
        <v>7904.2727726205394</v>
      </c>
      <c r="P39" s="417">
        <f>'Budget Filing Data'!AH33</f>
        <v>449093.34877187497</v>
      </c>
      <c r="Q39" s="417">
        <f>'Budget Filing Data'!AI33</f>
        <v>1858837.4949100246</v>
      </c>
      <c r="R39" s="417">
        <f>'Budget Filing Data'!AJ33</f>
        <v>0</v>
      </c>
      <c r="S39" s="417">
        <f>'Budget Filing Data'!AK33</f>
        <v>0</v>
      </c>
      <c r="T39" s="417">
        <f>'Budget Filing Data'!AL33</f>
        <v>0</v>
      </c>
      <c r="U39" s="417">
        <f>'Budget Filing Data'!AM33</f>
        <v>0</v>
      </c>
      <c r="V39" s="417">
        <f>'Budget Filing Data'!W33</f>
        <v>2723613.8911143802</v>
      </c>
      <c r="W39" s="418">
        <f>IF('Budget Filing Data'!Z33&lt;&gt;0,('Budget Filing Data'!AB33+'Budget Filing Data'!AC33+'Budget Filing Data'!AR33+'Budget Filing Data'!AD33+'Budget Filing Data'!BK33)/'Budget Filing Data'!Z33,0)</f>
        <v>1.1760828185748198</v>
      </c>
      <c r="X39" s="419">
        <f>IF('Budget Filing Data'!AA33&lt;&gt;0,('Budget Filing Data'!AB33+'Budget Filing Data'!AC33+'Budget Filing Data'!AR33+'Budget Filing Data'!AD33)/'Budget Filing Data'!AA33,0)</f>
        <v>1.1760828185748198</v>
      </c>
      <c r="Y39" s="419">
        <f>IF('Budget Filing Data'!BL33&lt;&gt;0,('Budget Filing Data'!AB33+'Budget Filing Data'!AC33+'Budget Filing Data'!AR33+'Budget Filing Data'!AD33+'Budget Filing Data'!AP33+'Budget Filing Data'!AQ33)/('Budget Filing Data'!BL33),0)</f>
        <v>0.28561485587882213</v>
      </c>
      <c r="Z39" s="419">
        <f>IF('Budget Filing Data'!BC33&lt;&gt;0,('Budget Filing Data'!BD33+'Budget Filing Data'!BE33+'Budget Filing Data'!BF33+'Budget Filing Data'!AD33)/'Budget Filing Data'!BC33,0)</f>
        <v>1.3446522643665626</v>
      </c>
      <c r="AA39" s="419">
        <f>IF('Budget Filing Data'!BG33&lt;&gt;0,('Budget Filing Data'!BH33+'Budget Filing Data'!BI33+'Budget Filing Data'!BJ33+'Budget Filing Data'!AD33)/'Budget Filing Data'!BG33,0)</f>
        <v>1.3582054961722609</v>
      </c>
      <c r="AB39" s="456">
        <f>'Budget Filing Data'!P33</f>
        <v>14155417.23716891</v>
      </c>
      <c r="AC39" s="456">
        <f>'Budget Filing Data'!Q33</f>
        <v>0</v>
      </c>
      <c r="AD39" s="456">
        <f>'Budget Filing Data'!R33</f>
        <v>521938.00869073754</v>
      </c>
      <c r="AE39" s="456">
        <f>'Budget Filing Data'!AE33</f>
        <v>4233.6454643132001</v>
      </c>
      <c r="AF39" s="456">
        <f>'Budget Filing Data'!AF33</f>
        <v>2771.4908261478136</v>
      </c>
      <c r="AG39" s="456">
        <f>'Budget Filing Data'!$S33</f>
        <v>14155417.23716891</v>
      </c>
      <c r="AH39" s="456">
        <f>'Budget Filing Data'!T33</f>
        <v>521938.00869073754</v>
      </c>
      <c r="AI39" s="456">
        <f>'Budget Filing Data'!$U33</f>
        <v>4233.6454643132001</v>
      </c>
      <c r="AJ39" s="456">
        <f>'Budget Filing Data'!$V33</f>
        <v>2771.4908261478136</v>
      </c>
      <c r="AK39" s="466">
        <v>0</v>
      </c>
      <c r="AL39" s="466">
        <v>0</v>
      </c>
      <c r="AM39" s="395"/>
    </row>
    <row r="40" spans="3:39" ht="15.75">
      <c r="C40" s="414" t="str">
        <f>'Budget Filing Data'!D34</f>
        <v>PGE_Res_002d</v>
      </c>
      <c r="D40" s="414" t="str">
        <f>'Budget Filing Data'!E34</f>
        <v>Residential Behavioral Program</v>
      </c>
      <c r="E40" s="394" t="s">
        <v>289</v>
      </c>
      <c r="F40" s="393" t="s">
        <v>289</v>
      </c>
      <c r="G40" s="415" t="str">
        <f>'Budget Filing Data'!J34</f>
        <v>Third-Party Solicited</v>
      </c>
      <c r="H40" s="415" t="str">
        <f>'Budget Filing Data'!H34</f>
        <v>Local</v>
      </c>
      <c r="I40" s="416" t="s">
        <v>23</v>
      </c>
      <c r="J40" s="415" t="str">
        <f>'Budget Filing Data'!G34</f>
        <v>Residential</v>
      </c>
      <c r="K40" s="415" t="str">
        <f>'Budget Filing Data'!I34</f>
        <v>Other</v>
      </c>
      <c r="L40" s="415" t="str">
        <f>'Budget Filing Data'!K34</f>
        <v>Resource</v>
      </c>
      <c r="M40" s="415">
        <f>'Budget Filing Data'!B34</f>
        <v>2028</v>
      </c>
      <c r="N40" s="581">
        <f t="shared" si="0"/>
        <v>21302099.628318734</v>
      </c>
      <c r="O40" s="417">
        <f>'Budget Filing Data'!AG34</f>
        <v>39521.363863102757</v>
      </c>
      <c r="P40" s="417">
        <f>'Budget Filing Data'!AH34</f>
        <v>109786.179731264</v>
      </c>
      <c r="Q40" s="417">
        <f>'Budget Filing Data'!AI34</f>
        <v>21152792.084724367</v>
      </c>
      <c r="R40" s="417">
        <f>'Budget Filing Data'!AJ34</f>
        <v>0</v>
      </c>
      <c r="S40" s="417">
        <f>'Budget Filing Data'!AK34</f>
        <v>0</v>
      </c>
      <c r="T40" s="417">
        <f>'Budget Filing Data'!AL34</f>
        <v>0</v>
      </c>
      <c r="U40" s="417">
        <f>'Budget Filing Data'!AM34</f>
        <v>0</v>
      </c>
      <c r="V40" s="417">
        <f>'Budget Filing Data'!W34</f>
        <v>46812860.046923898</v>
      </c>
      <c r="W40" s="418">
        <f>IF('Budget Filing Data'!Z34&lt;&gt;0,('Budget Filing Data'!AB34+'Budget Filing Data'!AC34+'Budget Filing Data'!AR34+'Budget Filing Data'!AD34+'Budget Filing Data'!BK34)/'Budget Filing Data'!Z34,0)</f>
        <v>2.1975702331563371</v>
      </c>
      <c r="X40" s="419">
        <f>IF('Budget Filing Data'!AA34&lt;&gt;0,('Budget Filing Data'!AB34+'Budget Filing Data'!AC34+'Budget Filing Data'!AR34+'Budget Filing Data'!AD34)/'Budget Filing Data'!AA34,0)</f>
        <v>2.1975702331563371</v>
      </c>
      <c r="Y40" s="419">
        <f>IF('Budget Filing Data'!BL34&lt;&gt;0,('Budget Filing Data'!AB34+'Budget Filing Data'!AC34+'Budget Filing Data'!AR34+'Budget Filing Data'!AD34+'Budget Filing Data'!AP34+'Budget Filing Data'!AQ34)/('Budget Filing Data'!BL34),0)</f>
        <v>0.3171766312944902</v>
      </c>
      <c r="Z40" s="419">
        <f>IF('Budget Filing Data'!BC34&lt;&gt;0,('Budget Filing Data'!BD34+'Budget Filing Data'!BE34+'Budget Filing Data'!BF34+'Budget Filing Data'!AD34)/'Budget Filing Data'!BC34,0)</f>
        <v>2.4912654001735235</v>
      </c>
      <c r="AA40" s="419">
        <f>IF('Budget Filing Data'!BG34&lt;&gt;0,('Budget Filing Data'!BH34+'Budget Filing Data'!BI34+'Budget Filing Data'!BJ34+'Budget Filing Data'!AD34)/'Budget Filing Data'!BG34,0)</f>
        <v>2.5161625343996548</v>
      </c>
      <c r="AB40" s="456">
        <f>'Budget Filing Data'!P34</f>
        <v>253000000</v>
      </c>
      <c r="AC40" s="456">
        <f>'Budget Filing Data'!Q34</f>
        <v>54500</v>
      </c>
      <c r="AD40" s="456">
        <f>'Budget Filing Data'!R34</f>
        <v>8350000</v>
      </c>
      <c r="AE40" s="456">
        <f>'Budget Filing Data'!AE34</f>
        <v>76481.151132889994</v>
      </c>
      <c r="AF40" s="456">
        <f>'Budget Filing Data'!AF34</f>
        <v>44338.5</v>
      </c>
      <c r="AG40" s="456">
        <f>'Budget Filing Data'!$S34</f>
        <v>253000000</v>
      </c>
      <c r="AH40" s="456">
        <f>'Budget Filing Data'!T34</f>
        <v>8350000</v>
      </c>
      <c r="AI40" s="456">
        <f>'Budget Filing Data'!$U34</f>
        <v>76481.151132889994</v>
      </c>
      <c r="AJ40" s="456">
        <f>'Budget Filing Data'!$V34</f>
        <v>44338.5</v>
      </c>
      <c r="AK40" s="466">
        <v>0</v>
      </c>
      <c r="AL40" s="466">
        <v>0</v>
      </c>
      <c r="AM40" s="395"/>
    </row>
    <row r="41" spans="3:39" ht="15.75">
      <c r="C41" s="414" t="str">
        <f>'Budget Filing Data'!D35</f>
        <v>PGE_Res_002e</v>
      </c>
      <c r="D41" s="414" t="str">
        <f>'Budget Filing Data'!E35</f>
        <v>Online Marketplace Program</v>
      </c>
      <c r="E41" s="394" t="s">
        <v>289</v>
      </c>
      <c r="F41" s="393" t="s">
        <v>289</v>
      </c>
      <c r="G41" s="415" t="str">
        <f>'Budget Filing Data'!J35</f>
        <v>Third/Local Party</v>
      </c>
      <c r="H41" s="415" t="str">
        <f>'Budget Filing Data'!H35</f>
        <v>Local</v>
      </c>
      <c r="I41" s="416" t="s">
        <v>15</v>
      </c>
      <c r="J41" s="415" t="str">
        <f>'Budget Filing Data'!G35</f>
        <v>Residential</v>
      </c>
      <c r="K41" s="415" t="str">
        <f>'Budget Filing Data'!I35</f>
        <v>Other</v>
      </c>
      <c r="L41" s="415" t="str">
        <f>'Budget Filing Data'!K35</f>
        <v>Market Support</v>
      </c>
      <c r="M41" s="415">
        <f>'Budget Filing Data'!B35</f>
        <v>2028</v>
      </c>
      <c r="N41" s="581">
        <f t="shared" si="0"/>
        <v>982350.83460456389</v>
      </c>
      <c r="O41" s="417">
        <f>'Budget Filing Data'!AG35</f>
        <v>3513.0101211646902</v>
      </c>
      <c r="P41" s="417">
        <f>'Budget Filing Data'!AH35</f>
        <v>681120.73339291697</v>
      </c>
      <c r="Q41" s="417">
        <f>'Budget Filing Data'!AI35</f>
        <v>297717.09109048219</v>
      </c>
      <c r="R41" s="417">
        <f>'Budget Filing Data'!AJ35</f>
        <v>0</v>
      </c>
      <c r="S41" s="417">
        <f>'Budget Filing Data'!AK35</f>
        <v>0</v>
      </c>
      <c r="T41" s="417">
        <f>'Budget Filing Data'!AL35</f>
        <v>0</v>
      </c>
      <c r="U41" s="417">
        <f>'Budget Filing Data'!AM35</f>
        <v>0</v>
      </c>
      <c r="V41" s="417">
        <f>'Budget Filing Data'!W35</f>
        <v>0</v>
      </c>
      <c r="W41" s="418">
        <f>IF('Budget Filing Data'!Z35&lt;&gt;0,('Budget Filing Data'!AB35+'Budget Filing Data'!AC35+'Budget Filing Data'!AR35+'Budget Filing Data'!AD35+'Budget Filing Data'!BK35)/'Budget Filing Data'!Z35,0)</f>
        <v>0</v>
      </c>
      <c r="X41" s="419">
        <f>IF('Budget Filing Data'!AA35&lt;&gt;0,('Budget Filing Data'!AB35+'Budget Filing Data'!AC35+'Budget Filing Data'!AR35+'Budget Filing Data'!AD35)/'Budget Filing Data'!AA35,0)</f>
        <v>0</v>
      </c>
      <c r="Y41" s="419">
        <f>IF('Budget Filing Data'!BL35&lt;&gt;0,('Budget Filing Data'!AB35+'Budget Filing Data'!AC35+'Budget Filing Data'!AR35+'Budget Filing Data'!AD35+'Budget Filing Data'!AP35+'Budget Filing Data'!AQ35)/('Budget Filing Data'!BL35),0)</f>
        <v>0</v>
      </c>
      <c r="Z41" s="419">
        <f>IF('Budget Filing Data'!BC35&lt;&gt;0,('Budget Filing Data'!BD35+'Budget Filing Data'!BE35+'Budget Filing Data'!BF35+'Budget Filing Data'!AD35)/'Budget Filing Data'!BC35,0)</f>
        <v>0</v>
      </c>
      <c r="AA41" s="419">
        <f>IF('Budget Filing Data'!BG35&lt;&gt;0,('Budget Filing Data'!BH35+'Budget Filing Data'!BI35+'Budget Filing Data'!BJ35+'Budget Filing Data'!AD35)/'Budget Filing Data'!BG35,0)</f>
        <v>0</v>
      </c>
      <c r="AB41" s="456">
        <f>'Budget Filing Data'!P35</f>
        <v>0</v>
      </c>
      <c r="AC41" s="456">
        <f>'Budget Filing Data'!Q35</f>
        <v>0</v>
      </c>
      <c r="AD41" s="456">
        <f>'Budget Filing Data'!R35</f>
        <v>0</v>
      </c>
      <c r="AE41" s="456">
        <f>'Budget Filing Data'!AE35</f>
        <v>0</v>
      </c>
      <c r="AF41" s="456">
        <f>'Budget Filing Data'!AF35</f>
        <v>0</v>
      </c>
      <c r="AG41" s="456">
        <f>'Budget Filing Data'!$S35</f>
        <v>0</v>
      </c>
      <c r="AH41" s="456">
        <f>'Budget Filing Data'!T35</f>
        <v>0</v>
      </c>
      <c r="AI41" s="456">
        <f>'Budget Filing Data'!$U35</f>
        <v>0</v>
      </c>
      <c r="AJ41" s="456">
        <f>'Budget Filing Data'!$V35</f>
        <v>0</v>
      </c>
      <c r="AK41" s="466">
        <v>0</v>
      </c>
      <c r="AL41" s="466">
        <v>0</v>
      </c>
      <c r="AM41" s="395"/>
    </row>
    <row r="42" spans="3:39" ht="15.75">
      <c r="C42" s="414" t="str">
        <f>'Budget Filing Data'!D36</f>
        <v>PGE_Res_004a</v>
      </c>
      <c r="D42" s="414" t="str">
        <f>'Budget Filing Data'!E36</f>
        <v>Powerful Neighborhood ZE</v>
      </c>
      <c r="E42" s="394" t="s">
        <v>42</v>
      </c>
      <c r="F42" s="393" t="s">
        <v>293</v>
      </c>
      <c r="G42" s="415" t="str">
        <f>'Budget Filing Data'!J36</f>
        <v>Third-Party Solicited</v>
      </c>
      <c r="H42" s="415" t="str">
        <f>'Budget Filing Data'!H36</f>
        <v>Local</v>
      </c>
      <c r="I42" s="416" t="s">
        <v>23</v>
      </c>
      <c r="J42" s="415" t="str">
        <f>'Budget Filing Data'!G36</f>
        <v>Residential</v>
      </c>
      <c r="K42" s="415" t="str">
        <f>'Budget Filing Data'!I36</f>
        <v>Other</v>
      </c>
      <c r="L42" s="415" t="str">
        <f>'Budget Filing Data'!K36</f>
        <v>Equity</v>
      </c>
      <c r="M42" s="415">
        <f>'Budget Filing Data'!B36</f>
        <v>2028</v>
      </c>
      <c r="N42" s="581">
        <f t="shared" si="0"/>
        <v>3749906.6667222497</v>
      </c>
      <c r="O42" s="417">
        <f>'Budget Filing Data'!AG36</f>
        <v>25870.519587273699</v>
      </c>
      <c r="P42" s="417">
        <f>'Budget Filing Data'!AH36</f>
        <v>272486.56553342997</v>
      </c>
      <c r="Q42" s="417">
        <f>'Budget Filing Data'!AI36</f>
        <v>1918858.3086015461</v>
      </c>
      <c r="R42" s="417">
        <f>'Budget Filing Data'!AJ36</f>
        <v>0</v>
      </c>
      <c r="S42" s="417">
        <f>'Budget Filing Data'!AK36</f>
        <v>0</v>
      </c>
      <c r="T42" s="417">
        <f>'Budget Filing Data'!AL36</f>
        <v>0</v>
      </c>
      <c r="U42" s="417">
        <f>'Budget Filing Data'!AM36</f>
        <v>1532691.273</v>
      </c>
      <c r="V42" s="417">
        <f>'Budget Filing Data'!W36</f>
        <v>0</v>
      </c>
      <c r="W42" s="418">
        <f>IF('Budget Filing Data'!Z36&lt;&gt;0,('Budget Filing Data'!AB36+'Budget Filing Data'!AC36+'Budget Filing Data'!AR36+'Budget Filing Data'!AD36+'Budget Filing Data'!BK36)/'Budget Filing Data'!Z36,0)</f>
        <v>0</v>
      </c>
      <c r="X42" s="419">
        <f>IF('Budget Filing Data'!AA36&lt;&gt;0,('Budget Filing Data'!AB36+'Budget Filing Data'!AC36+'Budget Filing Data'!AR36+'Budget Filing Data'!AD36)/'Budget Filing Data'!AA36,0)</f>
        <v>0</v>
      </c>
      <c r="Y42" s="419">
        <f>IF('Budget Filing Data'!BL36&lt;&gt;0,('Budget Filing Data'!AB36+'Budget Filing Data'!AC36+'Budget Filing Data'!AR36+'Budget Filing Data'!AD36+'Budget Filing Data'!AP36+'Budget Filing Data'!AQ36)/('Budget Filing Data'!BL36),0)</f>
        <v>0</v>
      </c>
      <c r="Z42" s="419">
        <f>IF('Budget Filing Data'!BC36&lt;&gt;0,('Budget Filing Data'!BD36+'Budget Filing Data'!BE36+'Budget Filing Data'!BF36+'Budget Filing Data'!AD36)/'Budget Filing Data'!BC36,0)</f>
        <v>0</v>
      </c>
      <c r="AA42" s="419">
        <f>IF('Budget Filing Data'!BG36&lt;&gt;0,('Budget Filing Data'!BH36+'Budget Filing Data'!BI36+'Budget Filing Data'!BJ36+'Budget Filing Data'!AD36)/'Budget Filing Data'!BG36,0)</f>
        <v>0</v>
      </c>
      <c r="AB42" s="456">
        <f>'Budget Filing Data'!P36</f>
        <v>0</v>
      </c>
      <c r="AC42" s="456">
        <f>'Budget Filing Data'!Q36</f>
        <v>0</v>
      </c>
      <c r="AD42" s="456">
        <f>'Budget Filing Data'!R36</f>
        <v>0</v>
      </c>
      <c r="AE42" s="456">
        <f>'Budget Filing Data'!AE36</f>
        <v>0</v>
      </c>
      <c r="AF42" s="456">
        <f>'Budget Filing Data'!AF36</f>
        <v>0</v>
      </c>
      <c r="AG42" s="456">
        <f>'Budget Filing Data'!$S36</f>
        <v>0</v>
      </c>
      <c r="AH42" s="456">
        <f>'Budget Filing Data'!T36</f>
        <v>0</v>
      </c>
      <c r="AI42" s="456">
        <f>'Budget Filing Data'!$U36</f>
        <v>0</v>
      </c>
      <c r="AJ42" s="456">
        <f>'Budget Filing Data'!$V36</f>
        <v>0</v>
      </c>
      <c r="AK42" s="466">
        <v>0</v>
      </c>
      <c r="AL42" s="466">
        <v>0</v>
      </c>
      <c r="AM42" s="395"/>
    </row>
    <row r="43" spans="3:39" ht="15.75">
      <c r="C43" s="414" t="str">
        <f>'Budget Filing Data'!D37</f>
        <v>PGE_Res_004b</v>
      </c>
      <c r="D43" s="414" t="str">
        <f>'Budget Filing Data'!E37</f>
        <v>Electrify My Block</v>
      </c>
      <c r="E43" s="394" t="s">
        <v>289</v>
      </c>
      <c r="F43" s="393" t="s">
        <v>289</v>
      </c>
      <c r="G43" s="415" t="str">
        <f>'Budget Filing Data'!J37</f>
        <v>Third-Party Solicited</v>
      </c>
      <c r="H43" s="415" t="str">
        <f>'Budget Filing Data'!H37</f>
        <v>Local</v>
      </c>
      <c r="I43" s="416" t="s">
        <v>23</v>
      </c>
      <c r="J43" s="415" t="str">
        <f>'Budget Filing Data'!G37</f>
        <v>Residential</v>
      </c>
      <c r="K43" s="415" t="str">
        <f>'Budget Filing Data'!I37</f>
        <v>Other</v>
      </c>
      <c r="L43" s="415" t="str">
        <f>'Budget Filing Data'!K37</f>
        <v>Equity</v>
      </c>
      <c r="M43" s="415">
        <f>'Budget Filing Data'!B37</f>
        <v>2028</v>
      </c>
      <c r="N43" s="581">
        <f t="shared" si="0"/>
        <v>3744788.6653626193</v>
      </c>
      <c r="O43" s="417">
        <f>'Budget Filing Data'!AG37</f>
        <v>27644.7128502423</v>
      </c>
      <c r="P43" s="417">
        <f>'Budget Filing Data'!AH37</f>
        <v>386446.163736741</v>
      </c>
      <c r="Q43" s="417">
        <f>'Budget Filing Data'!AI37</f>
        <v>1371253.0217756361</v>
      </c>
      <c r="R43" s="417">
        <f>'Budget Filing Data'!AJ37</f>
        <v>0</v>
      </c>
      <c r="S43" s="417">
        <f>'Budget Filing Data'!AK37</f>
        <v>0</v>
      </c>
      <c r="T43" s="417">
        <f>'Budget Filing Data'!AL37</f>
        <v>0</v>
      </c>
      <c r="U43" s="417">
        <f>'Budget Filing Data'!AM37</f>
        <v>1959444.767</v>
      </c>
      <c r="V43" s="417">
        <f>'Budget Filing Data'!W37</f>
        <v>0</v>
      </c>
      <c r="W43" s="418">
        <f>IF('Budget Filing Data'!Z37&lt;&gt;0,('Budget Filing Data'!AB37+'Budget Filing Data'!AC37+'Budget Filing Data'!AR37+'Budget Filing Data'!AD37+'Budget Filing Data'!BK37)/'Budget Filing Data'!Z37,0)</f>
        <v>0</v>
      </c>
      <c r="X43" s="419">
        <f>IF('Budget Filing Data'!AA37&lt;&gt;0,('Budget Filing Data'!AB37+'Budget Filing Data'!AC37+'Budget Filing Data'!AR37+'Budget Filing Data'!AD37)/'Budget Filing Data'!AA37,0)</f>
        <v>0</v>
      </c>
      <c r="Y43" s="419">
        <f>IF('Budget Filing Data'!BL37&lt;&gt;0,('Budget Filing Data'!AB37+'Budget Filing Data'!AC37+'Budget Filing Data'!AR37+'Budget Filing Data'!AD37+'Budget Filing Data'!AP37+'Budget Filing Data'!AQ37)/('Budget Filing Data'!BL37),0)</f>
        <v>0</v>
      </c>
      <c r="Z43" s="419">
        <f>IF('Budget Filing Data'!BC37&lt;&gt;0,('Budget Filing Data'!BD37+'Budget Filing Data'!BE37+'Budget Filing Data'!BF37+'Budget Filing Data'!AD37)/'Budget Filing Data'!BC37,0)</f>
        <v>0</v>
      </c>
      <c r="AA43" s="419">
        <f>IF('Budget Filing Data'!BG37&lt;&gt;0,('Budget Filing Data'!BH37+'Budget Filing Data'!BI37+'Budget Filing Data'!BJ37+'Budget Filing Data'!AD37)/'Budget Filing Data'!BG37,0)</f>
        <v>0</v>
      </c>
      <c r="AB43" s="456">
        <f>'Budget Filing Data'!P37</f>
        <v>0</v>
      </c>
      <c r="AC43" s="456">
        <f>'Budget Filing Data'!Q37</f>
        <v>0</v>
      </c>
      <c r="AD43" s="456">
        <f>'Budget Filing Data'!R37</f>
        <v>0</v>
      </c>
      <c r="AE43" s="456">
        <f>'Budget Filing Data'!AE37</f>
        <v>0</v>
      </c>
      <c r="AF43" s="456">
        <f>'Budget Filing Data'!AF37</f>
        <v>0</v>
      </c>
      <c r="AG43" s="456">
        <f>'Budget Filing Data'!$S37</f>
        <v>0</v>
      </c>
      <c r="AH43" s="456">
        <f>'Budget Filing Data'!T37</f>
        <v>0</v>
      </c>
      <c r="AI43" s="456">
        <f>'Budget Filing Data'!$U37</f>
        <v>0</v>
      </c>
      <c r="AJ43" s="456">
        <f>'Budget Filing Data'!$V37</f>
        <v>0</v>
      </c>
      <c r="AK43" s="466">
        <v>0</v>
      </c>
      <c r="AL43" s="466">
        <v>0</v>
      </c>
      <c r="AM43" s="395"/>
    </row>
    <row r="44" spans="3:39" ht="15.75">
      <c r="C44" s="414" t="str">
        <f>'Budget Filing Data'!D38</f>
        <v>PGE_Res_005</v>
      </c>
      <c r="D44" s="414" t="str">
        <f>'Budget Filing Data'!E38</f>
        <v>Residential Equity Program - Empower My Home</v>
      </c>
      <c r="E44" s="394" t="s">
        <v>289</v>
      </c>
      <c r="F44" s="393" t="s">
        <v>289</v>
      </c>
      <c r="G44" s="415" t="str">
        <f>'Budget Filing Data'!J38</f>
        <v>Third-Party Solicited</v>
      </c>
      <c r="H44" s="415" t="str">
        <f>'Budget Filing Data'!H38</f>
        <v>Local</v>
      </c>
      <c r="I44" s="416" t="s">
        <v>23</v>
      </c>
      <c r="J44" s="415" t="str">
        <f>'Budget Filing Data'!G38</f>
        <v>Residential</v>
      </c>
      <c r="K44" s="415" t="str">
        <f>'Budget Filing Data'!I38</f>
        <v>Other</v>
      </c>
      <c r="L44" s="415" t="str">
        <f>'Budget Filing Data'!K38</f>
        <v>Equity</v>
      </c>
      <c r="M44" s="415">
        <f>'Budget Filing Data'!B38</f>
        <v>2028</v>
      </c>
      <c r="N44" s="581">
        <f t="shared" si="0"/>
        <v>4247253.1861095224</v>
      </c>
      <c r="O44" s="417">
        <f>'Budget Filing Data'!AG38</f>
        <v>32101.982574466201</v>
      </c>
      <c r="P44" s="417">
        <f>'Budget Filing Data'!AH38</f>
        <v>225890.24513439072</v>
      </c>
      <c r="Q44" s="417">
        <f>'Budget Filing Data'!AI38</f>
        <v>2500041.7484006658</v>
      </c>
      <c r="R44" s="417">
        <f>'Budget Filing Data'!AJ38</f>
        <v>0</v>
      </c>
      <c r="S44" s="417">
        <f>'Budget Filing Data'!AK38</f>
        <v>0</v>
      </c>
      <c r="T44" s="417">
        <f>'Budget Filing Data'!AL38</f>
        <v>0</v>
      </c>
      <c r="U44" s="417">
        <f>'Budget Filing Data'!AM38</f>
        <v>1489219.21</v>
      </c>
      <c r="V44" s="417">
        <f>'Budget Filing Data'!W38</f>
        <v>0</v>
      </c>
      <c r="W44" s="418">
        <f>IF('Budget Filing Data'!Z38&lt;&gt;0,('Budget Filing Data'!AB38+'Budget Filing Data'!AC38+'Budget Filing Data'!AR38+'Budget Filing Data'!AD38+'Budget Filing Data'!BK38)/'Budget Filing Data'!Z38,0)</f>
        <v>0</v>
      </c>
      <c r="X44" s="419">
        <f>IF('Budget Filing Data'!AA38&lt;&gt;0,('Budget Filing Data'!AB38+'Budget Filing Data'!AC38+'Budget Filing Data'!AR38+'Budget Filing Data'!AD38)/'Budget Filing Data'!AA38,0)</f>
        <v>0</v>
      </c>
      <c r="Y44" s="419">
        <f>IF('Budget Filing Data'!BL38&lt;&gt;0,('Budget Filing Data'!AB38+'Budget Filing Data'!AC38+'Budget Filing Data'!AR38+'Budget Filing Data'!AD38+'Budget Filing Data'!AP38+'Budget Filing Data'!AQ38)/('Budget Filing Data'!BL38),0)</f>
        <v>0</v>
      </c>
      <c r="Z44" s="419">
        <f>IF('Budget Filing Data'!BC38&lt;&gt;0,('Budget Filing Data'!BD38+'Budget Filing Data'!BE38+'Budget Filing Data'!BF38+'Budget Filing Data'!AD38)/'Budget Filing Data'!BC38,0)</f>
        <v>0</v>
      </c>
      <c r="AA44" s="419">
        <f>IF('Budget Filing Data'!BG38&lt;&gt;0,('Budget Filing Data'!BH38+'Budget Filing Data'!BI38+'Budget Filing Data'!BJ38+'Budget Filing Data'!AD38)/'Budget Filing Data'!BG38,0)</f>
        <v>0</v>
      </c>
      <c r="AB44" s="456">
        <f>'Budget Filing Data'!P38</f>
        <v>0</v>
      </c>
      <c r="AC44" s="456">
        <f>'Budget Filing Data'!Q38</f>
        <v>0</v>
      </c>
      <c r="AD44" s="456">
        <f>'Budget Filing Data'!R38</f>
        <v>0</v>
      </c>
      <c r="AE44" s="456">
        <f>'Budget Filing Data'!AE38</f>
        <v>0</v>
      </c>
      <c r="AF44" s="456">
        <f>'Budget Filing Data'!AF38</f>
        <v>0</v>
      </c>
      <c r="AG44" s="456">
        <f>'Budget Filing Data'!$S38</f>
        <v>0</v>
      </c>
      <c r="AH44" s="456">
        <f>'Budget Filing Data'!T38</f>
        <v>0</v>
      </c>
      <c r="AI44" s="456">
        <f>'Budget Filing Data'!$U38</f>
        <v>0</v>
      </c>
      <c r="AJ44" s="456">
        <f>'Budget Filing Data'!$V38</f>
        <v>0</v>
      </c>
      <c r="AK44" s="466">
        <v>0</v>
      </c>
      <c r="AL44" s="466">
        <v>0</v>
      </c>
      <c r="AM44" s="395"/>
    </row>
    <row r="45" spans="3:39" ht="15.75">
      <c r="C45" s="414" t="str">
        <f>'Budget Filing Data'!D39</f>
        <v>PGE_Res_008</v>
      </c>
      <c r="D45" s="414" t="str">
        <f>'Budget Filing Data'!E39</f>
        <v>Electrification Contractor Support Placeholder</v>
      </c>
      <c r="E45" s="394" t="s">
        <v>48</v>
      </c>
      <c r="F45" s="393" t="s">
        <v>290</v>
      </c>
      <c r="G45" s="415" t="str">
        <f>'Budget Filing Data'!J39</f>
        <v>Third-Party Solicited</v>
      </c>
      <c r="H45" s="415" t="str">
        <f>'Budget Filing Data'!H39</f>
        <v>Local</v>
      </c>
      <c r="I45" s="416" t="s">
        <v>15</v>
      </c>
      <c r="J45" s="415" t="str">
        <f>'Budget Filing Data'!G39</f>
        <v>Residential</v>
      </c>
      <c r="K45" s="415" t="str">
        <f>'Budget Filing Data'!I39</f>
        <v>Market Transformation</v>
      </c>
      <c r="L45" s="415" t="str">
        <f>'Budget Filing Data'!K39</f>
        <v>Market Support</v>
      </c>
      <c r="M45" s="415">
        <f>'Budget Filing Data'!B39</f>
        <v>2028</v>
      </c>
      <c r="N45" s="581">
        <f t="shared" si="0"/>
        <v>4614848.4078073064</v>
      </c>
      <c r="O45" s="417">
        <f>'Budget Filing Data'!AG39</f>
        <v>461484.84078073071</v>
      </c>
      <c r="P45" s="417">
        <f>'Budget Filing Data'!AH39</f>
        <v>450000</v>
      </c>
      <c r="Q45" s="417">
        <f>'Budget Filing Data'!AI39</f>
        <v>3703363.567026576</v>
      </c>
      <c r="R45" s="417">
        <f>'Budget Filing Data'!AJ39</f>
        <v>0</v>
      </c>
      <c r="S45" s="417">
        <f>'Budget Filing Data'!AK39</f>
        <v>0</v>
      </c>
      <c r="T45" s="417">
        <f>'Budget Filing Data'!AL39</f>
        <v>0</v>
      </c>
      <c r="U45" s="417">
        <f>'Budget Filing Data'!AM39</f>
        <v>0</v>
      </c>
      <c r="V45" s="417">
        <f>'Budget Filing Data'!W39</f>
        <v>0</v>
      </c>
      <c r="W45" s="418">
        <f>IF('Budget Filing Data'!Z39&lt;&gt;0,('Budget Filing Data'!AB39+'Budget Filing Data'!AC39+'Budget Filing Data'!AR39+'Budget Filing Data'!AD39+'Budget Filing Data'!BK39)/'Budget Filing Data'!Z39,0)</f>
        <v>0</v>
      </c>
      <c r="X45" s="419">
        <f>IF('Budget Filing Data'!AA39&lt;&gt;0,('Budget Filing Data'!AB39+'Budget Filing Data'!AC39+'Budget Filing Data'!AR39+'Budget Filing Data'!AD39)/'Budget Filing Data'!AA39,0)</f>
        <v>0</v>
      </c>
      <c r="Y45" s="419">
        <f>IF('Budget Filing Data'!BL39&lt;&gt;0,('Budget Filing Data'!AB39+'Budget Filing Data'!AC39+'Budget Filing Data'!AR39+'Budget Filing Data'!AD39+'Budget Filing Data'!AP39+'Budget Filing Data'!AQ39)/('Budget Filing Data'!BL39),0)</f>
        <v>0</v>
      </c>
      <c r="Z45" s="419">
        <f>IF('Budget Filing Data'!BC39&lt;&gt;0,('Budget Filing Data'!BD39+'Budget Filing Data'!BE39+'Budget Filing Data'!BF39+'Budget Filing Data'!AD39)/'Budget Filing Data'!BC39,0)</f>
        <v>0</v>
      </c>
      <c r="AA45" s="419">
        <f>IF('Budget Filing Data'!BG39&lt;&gt;0,('Budget Filing Data'!BH39+'Budget Filing Data'!BI39+'Budget Filing Data'!BJ39+'Budget Filing Data'!AD39)/'Budget Filing Data'!BG39,0)</f>
        <v>0</v>
      </c>
      <c r="AB45" s="456">
        <f>'Budget Filing Data'!P39</f>
        <v>0</v>
      </c>
      <c r="AC45" s="456">
        <f>'Budget Filing Data'!Q39</f>
        <v>0</v>
      </c>
      <c r="AD45" s="456">
        <f>'Budget Filing Data'!R39</f>
        <v>0</v>
      </c>
      <c r="AE45" s="456">
        <f>'Budget Filing Data'!AE39</f>
        <v>0</v>
      </c>
      <c r="AF45" s="456">
        <f>'Budget Filing Data'!AF39</f>
        <v>0</v>
      </c>
      <c r="AG45" s="456">
        <f>'Budget Filing Data'!$S39</f>
        <v>0</v>
      </c>
      <c r="AH45" s="456">
        <f>'Budget Filing Data'!T39</f>
        <v>0</v>
      </c>
      <c r="AI45" s="456">
        <f>'Budget Filing Data'!$U39</f>
        <v>0</v>
      </c>
      <c r="AJ45" s="456">
        <f>'Budget Filing Data'!$V39</f>
        <v>0</v>
      </c>
      <c r="AK45" s="466">
        <v>0</v>
      </c>
      <c r="AL45" s="466">
        <v>0</v>
      </c>
      <c r="AM45" s="395"/>
    </row>
    <row r="46" spans="3:39" ht="15.75">
      <c r="C46" s="414" t="str">
        <f>'Budget Filing Data'!D40</f>
        <v>PGE_Res_009</v>
      </c>
      <c r="D46" s="414" t="str">
        <f>'Budget Filing Data'!E40</f>
        <v>Targeted Electrification Placeholder</v>
      </c>
      <c r="E46" s="394" t="s">
        <v>48</v>
      </c>
      <c r="F46" s="393" t="s">
        <v>290</v>
      </c>
      <c r="G46" s="415" t="str">
        <f>'Budget Filing Data'!J40</f>
        <v>Third-Party Solicited</v>
      </c>
      <c r="H46" s="415" t="str">
        <f>'Budget Filing Data'!H40</f>
        <v>Local</v>
      </c>
      <c r="I46" s="416" t="s">
        <v>23</v>
      </c>
      <c r="J46" s="415" t="str">
        <f>'Budget Filing Data'!G40</f>
        <v>Residential</v>
      </c>
      <c r="K46" s="415" t="str">
        <f>'Budget Filing Data'!I40</f>
        <v>Market Transformation</v>
      </c>
      <c r="L46" s="415" t="str">
        <f>'Budget Filing Data'!K40</f>
        <v>Market Support</v>
      </c>
      <c r="M46" s="415">
        <f>'Budget Filing Data'!B40</f>
        <v>2028</v>
      </c>
      <c r="N46" s="581">
        <f t="shared" si="0"/>
        <v>5114848.4078073064</v>
      </c>
      <c r="O46" s="417">
        <f>'Budget Filing Data'!AG40</f>
        <v>511484.84078073071</v>
      </c>
      <c r="P46" s="417">
        <f>'Budget Filing Data'!AH40</f>
        <v>500000</v>
      </c>
      <c r="Q46" s="417">
        <f>'Budget Filing Data'!AI40</f>
        <v>4103363.567026576</v>
      </c>
      <c r="R46" s="417">
        <f>'Budget Filing Data'!AJ40</f>
        <v>0</v>
      </c>
      <c r="S46" s="417">
        <f>'Budget Filing Data'!AK40</f>
        <v>0</v>
      </c>
      <c r="T46" s="417">
        <f>'Budget Filing Data'!AL40</f>
        <v>0</v>
      </c>
      <c r="U46" s="417">
        <f>'Budget Filing Data'!AM40</f>
        <v>0</v>
      </c>
      <c r="V46" s="417">
        <f>'Budget Filing Data'!W40</f>
        <v>0</v>
      </c>
      <c r="W46" s="418">
        <f>IF('Budget Filing Data'!Z40&lt;&gt;0,('Budget Filing Data'!AB40+'Budget Filing Data'!AC40+'Budget Filing Data'!AR40+'Budget Filing Data'!AD40+'Budget Filing Data'!BK40)/'Budget Filing Data'!Z40,0)</f>
        <v>0</v>
      </c>
      <c r="X46" s="419">
        <f>IF('Budget Filing Data'!AA40&lt;&gt;0,('Budget Filing Data'!AB40+'Budget Filing Data'!AC40+'Budget Filing Data'!AR40+'Budget Filing Data'!AD40)/'Budget Filing Data'!AA40,0)</f>
        <v>0</v>
      </c>
      <c r="Y46" s="419">
        <f>IF('Budget Filing Data'!BL40&lt;&gt;0,('Budget Filing Data'!AB40+'Budget Filing Data'!AC40+'Budget Filing Data'!AR40+'Budget Filing Data'!AD40+'Budget Filing Data'!AP40+'Budget Filing Data'!AQ40)/('Budget Filing Data'!BL40),0)</f>
        <v>0</v>
      </c>
      <c r="Z46" s="419">
        <f>IF('Budget Filing Data'!BC40&lt;&gt;0,('Budget Filing Data'!BD40+'Budget Filing Data'!BE40+'Budget Filing Data'!BF40+'Budget Filing Data'!AD40)/'Budget Filing Data'!BC40,0)</f>
        <v>0</v>
      </c>
      <c r="AA46" s="419">
        <f>IF('Budget Filing Data'!BG40&lt;&gt;0,('Budget Filing Data'!BH40+'Budget Filing Data'!BI40+'Budget Filing Data'!BJ40+'Budget Filing Data'!AD40)/'Budget Filing Data'!BG40,0)</f>
        <v>0</v>
      </c>
      <c r="AB46" s="456">
        <f>'Budget Filing Data'!P40</f>
        <v>0</v>
      </c>
      <c r="AC46" s="456">
        <f>'Budget Filing Data'!Q40</f>
        <v>0</v>
      </c>
      <c r="AD46" s="456">
        <f>'Budget Filing Data'!R40</f>
        <v>0</v>
      </c>
      <c r="AE46" s="456">
        <f>'Budget Filing Data'!AE40</f>
        <v>0</v>
      </c>
      <c r="AF46" s="456">
        <f>'Budget Filing Data'!AF40</f>
        <v>0</v>
      </c>
      <c r="AG46" s="456">
        <f>'Budget Filing Data'!$S40</f>
        <v>0</v>
      </c>
      <c r="AH46" s="456">
        <f>'Budget Filing Data'!T40</f>
        <v>0</v>
      </c>
      <c r="AI46" s="456">
        <f>'Budget Filing Data'!$U40</f>
        <v>0</v>
      </c>
      <c r="AJ46" s="456">
        <f>'Budget Filing Data'!$V40</f>
        <v>0</v>
      </c>
      <c r="AK46" s="466">
        <v>0</v>
      </c>
      <c r="AL46" s="466">
        <v>0</v>
      </c>
      <c r="AM46" s="395"/>
    </row>
    <row r="47" spans="3:39" ht="15.75">
      <c r="C47" s="414" t="str">
        <f>'Budget Filing Data'!D41</f>
        <v>PGE_Res_010</v>
      </c>
      <c r="D47" s="414" t="str">
        <f>'Budget Filing Data'!E41</f>
        <v>Electrification Customer Experience Support Placeholder</v>
      </c>
      <c r="E47" s="394" t="s">
        <v>48</v>
      </c>
      <c r="F47" s="393" t="s">
        <v>290</v>
      </c>
      <c r="G47" s="415" t="str">
        <f>'Budget Filing Data'!J41</f>
        <v>IOU Core</v>
      </c>
      <c r="H47" s="415" t="str">
        <f>'Budget Filing Data'!H41</f>
        <v>Local</v>
      </c>
      <c r="I47" s="416" t="s">
        <v>15</v>
      </c>
      <c r="J47" s="415" t="str">
        <f>'Budget Filing Data'!G41</f>
        <v>Residential</v>
      </c>
      <c r="K47" s="415" t="str">
        <f>'Budget Filing Data'!I41</f>
        <v>Market Transformation</v>
      </c>
      <c r="L47" s="415" t="str">
        <f>'Budget Filing Data'!K41</f>
        <v>Market Support</v>
      </c>
      <c r="M47" s="415">
        <f>'Budget Filing Data'!B41</f>
        <v>2028</v>
      </c>
      <c r="N47" s="581">
        <f t="shared" si="0"/>
        <v>2114848.4078073069</v>
      </c>
      <c r="O47" s="417">
        <f>'Budget Filing Data'!AG41</f>
        <v>211484.84078073071</v>
      </c>
      <c r="P47" s="417">
        <f>'Budget Filing Data'!AH41</f>
        <v>200000</v>
      </c>
      <c r="Q47" s="417">
        <f>'Budget Filing Data'!AI41</f>
        <v>1703363.567026576</v>
      </c>
      <c r="R47" s="417">
        <f>'Budget Filing Data'!AJ41</f>
        <v>0</v>
      </c>
      <c r="S47" s="417">
        <f>'Budget Filing Data'!AK41</f>
        <v>0</v>
      </c>
      <c r="T47" s="417">
        <f>'Budget Filing Data'!AL41</f>
        <v>0</v>
      </c>
      <c r="U47" s="417">
        <f>'Budget Filing Data'!AM41</f>
        <v>0</v>
      </c>
      <c r="V47" s="417">
        <f>'Budget Filing Data'!W41</f>
        <v>0</v>
      </c>
      <c r="W47" s="418">
        <f>IF('Budget Filing Data'!Z41&lt;&gt;0,('Budget Filing Data'!AB41+'Budget Filing Data'!AC41+'Budget Filing Data'!AR41+'Budget Filing Data'!AD41+'Budget Filing Data'!BK41)/'Budget Filing Data'!Z41,0)</f>
        <v>0</v>
      </c>
      <c r="X47" s="419">
        <f>IF('Budget Filing Data'!AA41&lt;&gt;0,('Budget Filing Data'!AB41+'Budget Filing Data'!AC41+'Budget Filing Data'!AR41+'Budget Filing Data'!AD41)/'Budget Filing Data'!AA41,0)</f>
        <v>0</v>
      </c>
      <c r="Y47" s="419">
        <f>IF('Budget Filing Data'!BL41&lt;&gt;0,('Budget Filing Data'!AB41+'Budget Filing Data'!AC41+'Budget Filing Data'!AR41+'Budget Filing Data'!AD41+'Budget Filing Data'!AP41+'Budget Filing Data'!AQ41)/('Budget Filing Data'!BL41),0)</f>
        <v>0</v>
      </c>
      <c r="Z47" s="419">
        <f>IF('Budget Filing Data'!BC41&lt;&gt;0,('Budget Filing Data'!BD41+'Budget Filing Data'!BE41+'Budget Filing Data'!BF41+'Budget Filing Data'!AD41)/'Budget Filing Data'!BC41,0)</f>
        <v>0</v>
      </c>
      <c r="AA47" s="419">
        <f>IF('Budget Filing Data'!BG41&lt;&gt;0,('Budget Filing Data'!BH41+'Budget Filing Data'!BI41+'Budget Filing Data'!BJ41+'Budget Filing Data'!AD41)/'Budget Filing Data'!BG41,0)</f>
        <v>0</v>
      </c>
      <c r="AB47" s="456">
        <f>'Budget Filing Data'!P41</f>
        <v>0</v>
      </c>
      <c r="AC47" s="456">
        <f>'Budget Filing Data'!Q41</f>
        <v>0</v>
      </c>
      <c r="AD47" s="456">
        <f>'Budget Filing Data'!R41</f>
        <v>0</v>
      </c>
      <c r="AE47" s="456">
        <f>'Budget Filing Data'!AE41</f>
        <v>0</v>
      </c>
      <c r="AF47" s="456">
        <f>'Budget Filing Data'!AF41</f>
        <v>0</v>
      </c>
      <c r="AG47" s="456">
        <f>'Budget Filing Data'!$S41</f>
        <v>0</v>
      </c>
      <c r="AH47" s="456">
        <f>'Budget Filing Data'!T41</f>
        <v>0</v>
      </c>
      <c r="AI47" s="456">
        <f>'Budget Filing Data'!$U41</f>
        <v>0</v>
      </c>
      <c r="AJ47" s="456">
        <f>'Budget Filing Data'!$V41</f>
        <v>0</v>
      </c>
      <c r="AK47" s="466">
        <v>0</v>
      </c>
      <c r="AL47" s="466">
        <v>0</v>
      </c>
      <c r="AM47" s="395"/>
    </row>
    <row r="48" spans="3:39" ht="15.75">
      <c r="C48" s="414" t="str">
        <f>'Budget Filing Data'!D42</f>
        <v>PGE_Res_011</v>
      </c>
      <c r="D48" s="414" t="str">
        <f>'Budget Filing Data'!E42</f>
        <v>Heat Pump Adoption Program Placeholder</v>
      </c>
      <c r="E48" s="394" t="s">
        <v>48</v>
      </c>
      <c r="F48" s="393" t="s">
        <v>290</v>
      </c>
      <c r="G48" s="415" t="str">
        <f>'Budget Filing Data'!J42</f>
        <v>Third-Party Solicited</v>
      </c>
      <c r="H48" s="415" t="str">
        <f>'Budget Filing Data'!H42</f>
        <v>Local</v>
      </c>
      <c r="I48" s="416" t="s">
        <v>23</v>
      </c>
      <c r="J48" s="415" t="str">
        <f>'Budget Filing Data'!G42</f>
        <v>Residential</v>
      </c>
      <c r="K48" s="415" t="str">
        <f>'Budget Filing Data'!I42</f>
        <v>Market Transformation</v>
      </c>
      <c r="L48" s="415" t="str">
        <f>'Budget Filing Data'!K42</f>
        <v>Resource</v>
      </c>
      <c r="M48" s="415">
        <f>'Budget Filing Data'!B42</f>
        <v>2028</v>
      </c>
      <c r="N48" s="581">
        <f t="shared" si="0"/>
        <v>3114848.4078073069</v>
      </c>
      <c r="O48" s="417">
        <f>'Budget Filing Data'!AG42</f>
        <v>311484.84078073071</v>
      </c>
      <c r="P48" s="417">
        <f>'Budget Filing Data'!AH42</f>
        <v>300000</v>
      </c>
      <c r="Q48" s="417">
        <f>'Budget Filing Data'!AI42</f>
        <v>2503363.567026576</v>
      </c>
      <c r="R48" s="417">
        <f>'Budget Filing Data'!AJ42</f>
        <v>0</v>
      </c>
      <c r="S48" s="417">
        <f>'Budget Filing Data'!AK42</f>
        <v>0</v>
      </c>
      <c r="T48" s="417">
        <f>'Budget Filing Data'!AL42</f>
        <v>0</v>
      </c>
      <c r="U48" s="417">
        <f>'Budget Filing Data'!AM42</f>
        <v>0</v>
      </c>
      <c r="V48" s="417">
        <f>'Budget Filing Data'!W42</f>
        <v>0</v>
      </c>
      <c r="W48" s="418">
        <f>IF('Budget Filing Data'!Z42&lt;&gt;0,('Budget Filing Data'!AB42+'Budget Filing Data'!AC42+'Budget Filing Data'!AR42+'Budget Filing Data'!AD42+'Budget Filing Data'!BK42)/'Budget Filing Data'!Z42,0)</f>
        <v>0</v>
      </c>
      <c r="X48" s="419">
        <f>IF('Budget Filing Data'!AA42&lt;&gt;0,('Budget Filing Data'!AB42+'Budget Filing Data'!AC42+'Budget Filing Data'!AR42+'Budget Filing Data'!AD42)/'Budget Filing Data'!AA42,0)</f>
        <v>0</v>
      </c>
      <c r="Y48" s="419">
        <f>IF('Budget Filing Data'!BL42&lt;&gt;0,('Budget Filing Data'!AB42+'Budget Filing Data'!AC42+'Budget Filing Data'!AR42+'Budget Filing Data'!AD42+'Budget Filing Data'!AP42+'Budget Filing Data'!AQ42)/('Budget Filing Data'!BL42),0)</f>
        <v>0</v>
      </c>
      <c r="Z48" s="419">
        <f>IF('Budget Filing Data'!BC42&lt;&gt;0,('Budget Filing Data'!BD42+'Budget Filing Data'!BE42+'Budget Filing Data'!BF42+'Budget Filing Data'!AD42)/'Budget Filing Data'!BC42,0)</f>
        <v>0</v>
      </c>
      <c r="AA48" s="419">
        <f>IF('Budget Filing Data'!BG42&lt;&gt;0,('Budget Filing Data'!BH42+'Budget Filing Data'!BI42+'Budget Filing Data'!BJ42+'Budget Filing Data'!AD42)/'Budget Filing Data'!BG42,0)</f>
        <v>0</v>
      </c>
      <c r="AB48" s="456">
        <f>'Budget Filing Data'!P42</f>
        <v>0</v>
      </c>
      <c r="AC48" s="456">
        <f>'Budget Filing Data'!Q42</f>
        <v>0</v>
      </c>
      <c r="AD48" s="456">
        <f>'Budget Filing Data'!R42</f>
        <v>0</v>
      </c>
      <c r="AE48" s="456">
        <f>'Budget Filing Data'!AE42</f>
        <v>0</v>
      </c>
      <c r="AF48" s="456">
        <f>'Budget Filing Data'!AF42</f>
        <v>0</v>
      </c>
      <c r="AG48" s="456">
        <f>'Budget Filing Data'!$S42</f>
        <v>0</v>
      </c>
      <c r="AH48" s="456">
        <f>'Budget Filing Data'!T42</f>
        <v>0</v>
      </c>
      <c r="AI48" s="456">
        <f>'Budget Filing Data'!$U42</f>
        <v>0</v>
      </c>
      <c r="AJ48" s="456">
        <f>'Budget Filing Data'!$V42</f>
        <v>0</v>
      </c>
      <c r="AK48" s="466">
        <v>0</v>
      </c>
      <c r="AL48" s="466">
        <v>0</v>
      </c>
      <c r="AM48" s="395"/>
    </row>
    <row r="49" spans="3:39" ht="25.5">
      <c r="C49" s="414" t="str">
        <f>'Budget Filing Data'!D43</f>
        <v>PGE_SW_CSA_Appl</v>
      </c>
      <c r="D49" s="414" t="str">
        <f>'Budget Filing Data'!E43</f>
        <v>State Appliance Standards Advocacy</v>
      </c>
      <c r="E49" s="394" t="s">
        <v>42</v>
      </c>
      <c r="F49" s="393" t="s">
        <v>294</v>
      </c>
      <c r="G49" s="415" t="str">
        <f>'Budget Filing Data'!J43</f>
        <v>Third-Party Solicited</v>
      </c>
      <c r="H49" s="415" t="str">
        <f>'Budget Filing Data'!H43</f>
        <v>SW - PGE Lead</v>
      </c>
      <c r="I49" s="416" t="s">
        <v>23</v>
      </c>
      <c r="J49" s="415" t="str">
        <f>'Budget Filing Data'!G43</f>
        <v>Cross-Cutting</v>
      </c>
      <c r="K49" s="415" t="str">
        <f>'Budget Filing Data'!I43</f>
        <v>Codes and Standards</v>
      </c>
      <c r="L49" s="415" t="str">
        <f>'Budget Filing Data'!K43</f>
        <v>C&amp;S</v>
      </c>
      <c r="M49" s="415">
        <f>'Budget Filing Data'!B43</f>
        <v>2028</v>
      </c>
      <c r="N49" s="581">
        <f t="shared" si="0"/>
        <v>1812096.1803999969</v>
      </c>
      <c r="O49" s="417">
        <f>'Budget Filing Data'!AG43</f>
        <v>0</v>
      </c>
      <c r="P49" s="417">
        <f>'Budget Filing Data'!AH43</f>
        <v>0</v>
      </c>
      <c r="Q49" s="417">
        <f>'Budget Filing Data'!AI43</f>
        <v>1812096.1803999969</v>
      </c>
      <c r="R49" s="417">
        <f>'Budget Filing Data'!AJ43</f>
        <v>0</v>
      </c>
      <c r="S49" s="417">
        <f>'Budget Filing Data'!AK43</f>
        <v>0</v>
      </c>
      <c r="T49" s="417">
        <f>'Budget Filing Data'!AL43</f>
        <v>0</v>
      </c>
      <c r="U49" s="417">
        <f>'Budget Filing Data'!AM43</f>
        <v>0</v>
      </c>
      <c r="V49" s="417">
        <f>'Budget Filing Data'!W43</f>
        <v>88970078.582420379</v>
      </c>
      <c r="W49" s="418">
        <f>IF('Budget Filing Data'!Z43&lt;&gt;0,('Budget Filing Data'!AB43+'Budget Filing Data'!AC43+'Budget Filing Data'!AR43+'Budget Filing Data'!AD43+'Budget Filing Data'!BK43)/'Budget Filing Data'!Z43,0)</f>
        <v>6.2117397109177688</v>
      </c>
      <c r="X49" s="419">
        <f>IF('Budget Filing Data'!AA43&lt;&gt;0,('Budget Filing Data'!AB43+'Budget Filing Data'!AC43+'Budget Filing Data'!AR43+'Budget Filing Data'!AD43)/'Budget Filing Data'!AA43,0)</f>
        <v>49.097878768654198</v>
      </c>
      <c r="Y49" s="419">
        <f>IF('Budget Filing Data'!BL43&lt;&gt;0,('Budget Filing Data'!AB43+'Budget Filing Data'!AC43+'Budget Filing Data'!AR43+'Budget Filing Data'!AD43+'Budget Filing Data'!AP43+'Budget Filing Data'!AQ43)/('Budget Filing Data'!BL43),0)</f>
        <v>0.38468741825835945</v>
      </c>
      <c r="Z49" s="419">
        <f>IF('Budget Filing Data'!BC43&lt;&gt;0,('Budget Filing Data'!BD43+'Budget Filing Data'!BE43+'Budget Filing Data'!BF43+'Budget Filing Data'!AD43)/'Budget Filing Data'!BC43,0)</f>
        <v>8.6622440530352769</v>
      </c>
      <c r="AA49" s="419">
        <f>IF('Budget Filing Data'!BG43&lt;&gt;0,('Budget Filing Data'!BH43+'Budget Filing Data'!BI43+'Budget Filing Data'!BJ43+'Budget Filing Data'!AD43)/'Budget Filing Data'!BG43,0)</f>
        <v>8.8499832634440949</v>
      </c>
      <c r="AB49" s="456">
        <f>'Budget Filing Data'!P43</f>
        <v>75656485.198130637</v>
      </c>
      <c r="AC49" s="456">
        <f>'Budget Filing Data'!Q43</f>
        <v>9784.0347512889748</v>
      </c>
      <c r="AD49" s="456">
        <f>'Budget Filing Data'!R43</f>
        <v>1081103.0933300399</v>
      </c>
      <c r="AE49" s="456">
        <f>'Budget Filing Data'!AE43</f>
        <v>19907.677855113168</v>
      </c>
      <c r="AF49" s="456">
        <f>'Budget Filing Data'!AF43</f>
        <v>5740.6574255825126</v>
      </c>
      <c r="AG49" s="456">
        <f>'Budget Filing Data'!$S43</f>
        <v>971362735.11398947</v>
      </c>
      <c r="AH49" s="456">
        <f>'Budget Filing Data'!T43</f>
        <v>11553305.931602435</v>
      </c>
      <c r="AI49" s="456">
        <f>'Budget Filing Data'!$U43</f>
        <v>201427.1346509401</v>
      </c>
      <c r="AJ49" s="456">
        <f>'Budget Filing Data'!$V43</f>
        <v>61348.054496808945</v>
      </c>
      <c r="AK49" s="466">
        <v>0</v>
      </c>
      <c r="AL49" s="466">
        <v>0</v>
      </c>
      <c r="AM49" s="395"/>
    </row>
    <row r="50" spans="3:39" ht="15.75">
      <c r="C50" s="414" t="str">
        <f>'Budget Filing Data'!D44</f>
        <v>PGE_SW_CSA_Appl_PA</v>
      </c>
      <c r="D50" s="414" t="str">
        <f>'Budget Filing Data'!E44</f>
        <v>State Appliance Standards Advocacy PA Costs</v>
      </c>
      <c r="E50" s="394" t="s">
        <v>289</v>
      </c>
      <c r="F50" s="393" t="s">
        <v>289</v>
      </c>
      <c r="G50" s="415" t="str">
        <f>'Budget Filing Data'!J44</f>
        <v>IOU Core</v>
      </c>
      <c r="H50" s="415" t="str">
        <f>'Budget Filing Data'!H44</f>
        <v>SW - PGE Lead</v>
      </c>
      <c r="I50" s="416" t="s">
        <v>23</v>
      </c>
      <c r="J50" s="415" t="str">
        <f>'Budget Filing Data'!G44</f>
        <v>Cross-Cutting</v>
      </c>
      <c r="K50" s="415" t="str">
        <f>'Budget Filing Data'!I44</f>
        <v>Codes and Standards</v>
      </c>
      <c r="L50" s="415" t="str">
        <f>'Budget Filing Data'!K44</f>
        <v>C&amp;S</v>
      </c>
      <c r="M50" s="415">
        <f>'Budget Filing Data'!B44</f>
        <v>2028</v>
      </c>
      <c r="N50" s="581">
        <f t="shared" si="0"/>
        <v>2465141.5535999998</v>
      </c>
      <c r="O50" s="417">
        <f>'Budget Filing Data'!AG44</f>
        <v>12705.3866</v>
      </c>
      <c r="P50" s="417">
        <f>'Budget Filing Data'!AH44</f>
        <v>0</v>
      </c>
      <c r="Q50" s="417">
        <f>'Budget Filing Data'!AI44</f>
        <v>2452436.1669999999</v>
      </c>
      <c r="R50" s="417">
        <f>'Budget Filing Data'!AJ44</f>
        <v>0</v>
      </c>
      <c r="S50" s="417">
        <f>'Budget Filing Data'!AK44</f>
        <v>0</v>
      </c>
      <c r="T50" s="417">
        <f>'Budget Filing Data'!AL44</f>
        <v>0</v>
      </c>
      <c r="U50" s="417">
        <f>'Budget Filing Data'!AM44</f>
        <v>0</v>
      </c>
      <c r="V50" s="417">
        <f>'Budget Filing Data'!W44</f>
        <v>0</v>
      </c>
      <c r="W50" s="418">
        <f>IF('Budget Filing Data'!Z44&lt;&gt;0,('Budget Filing Data'!AB44+'Budget Filing Data'!AC44+'Budget Filing Data'!AR44+'Budget Filing Data'!AD44+'Budget Filing Data'!BK44)/'Budget Filing Data'!Z44,0)</f>
        <v>0</v>
      </c>
      <c r="X50" s="419">
        <f>IF('Budget Filing Data'!AA44&lt;&gt;0,('Budget Filing Data'!AB44+'Budget Filing Data'!AC44+'Budget Filing Data'!AR44+'Budget Filing Data'!AD44)/'Budget Filing Data'!AA44,0)</f>
        <v>0</v>
      </c>
      <c r="Y50" s="419">
        <f>IF('Budget Filing Data'!BL44&lt;&gt;0,('Budget Filing Data'!AB44+'Budget Filing Data'!AC44+'Budget Filing Data'!AR44+'Budget Filing Data'!AD44+'Budget Filing Data'!AP44+'Budget Filing Data'!AQ44)/('Budget Filing Data'!BL44),0)</f>
        <v>0</v>
      </c>
      <c r="Z50" s="419">
        <f>IF('Budget Filing Data'!BC44&lt;&gt;0,('Budget Filing Data'!BD44+'Budget Filing Data'!BE44+'Budget Filing Data'!BF44+'Budget Filing Data'!AD44)/'Budget Filing Data'!BC44,0)</f>
        <v>0</v>
      </c>
      <c r="AA50" s="419">
        <f>IF('Budget Filing Data'!BG44&lt;&gt;0,('Budget Filing Data'!BH44+'Budget Filing Data'!BI44+'Budget Filing Data'!BJ44+'Budget Filing Data'!AD44)/'Budget Filing Data'!BG44,0)</f>
        <v>0</v>
      </c>
      <c r="AB50" s="456">
        <f>'Budget Filing Data'!P44</f>
        <v>0</v>
      </c>
      <c r="AC50" s="456">
        <f>'Budget Filing Data'!Q44</f>
        <v>0</v>
      </c>
      <c r="AD50" s="456">
        <f>'Budget Filing Data'!R44</f>
        <v>0</v>
      </c>
      <c r="AE50" s="456">
        <f>'Budget Filing Data'!AE44</f>
        <v>0</v>
      </c>
      <c r="AF50" s="456">
        <f>'Budget Filing Data'!AF44</f>
        <v>0</v>
      </c>
      <c r="AG50" s="456">
        <f>'Budget Filing Data'!$S44</f>
        <v>0</v>
      </c>
      <c r="AH50" s="456">
        <f>'Budget Filing Data'!T44</f>
        <v>0</v>
      </c>
      <c r="AI50" s="456">
        <f>'Budget Filing Data'!$U44</f>
        <v>0</v>
      </c>
      <c r="AJ50" s="456">
        <f>'Budget Filing Data'!$V44</f>
        <v>0</v>
      </c>
      <c r="AK50" s="466">
        <v>0</v>
      </c>
      <c r="AL50" s="466">
        <v>0</v>
      </c>
      <c r="AM50" s="395"/>
    </row>
    <row r="51" spans="3:39" ht="15.75">
      <c r="C51" s="414" t="str">
        <f>'Budget Filing Data'!D45</f>
        <v>PGE_SW_CSA_Bldg</v>
      </c>
      <c r="D51" s="414" t="str">
        <f>'Budget Filing Data'!E45</f>
        <v>State Building Codes Advocacy</v>
      </c>
      <c r="E51" s="394" t="s">
        <v>289</v>
      </c>
      <c r="F51" s="393" t="s">
        <v>289</v>
      </c>
      <c r="G51" s="415" t="str">
        <f>'Budget Filing Data'!J45</f>
        <v>Third-Party Solicited</v>
      </c>
      <c r="H51" s="415" t="str">
        <f>'Budget Filing Data'!H45</f>
        <v>SW - PGE Lead</v>
      </c>
      <c r="I51" s="416" t="s">
        <v>23</v>
      </c>
      <c r="J51" s="415" t="str">
        <f>'Budget Filing Data'!G45</f>
        <v>Cross-Cutting</v>
      </c>
      <c r="K51" s="415" t="str">
        <f>'Budget Filing Data'!I45</f>
        <v>Codes and Standards</v>
      </c>
      <c r="L51" s="415" t="str">
        <f>'Budget Filing Data'!K45</f>
        <v>C&amp;S</v>
      </c>
      <c r="M51" s="415">
        <f>'Budget Filing Data'!B45</f>
        <v>2028</v>
      </c>
      <c r="N51" s="581">
        <f t="shared" si="0"/>
        <v>3806691.4687999957</v>
      </c>
      <c r="O51" s="417">
        <f>'Budget Filing Data'!AG45</f>
        <v>0</v>
      </c>
      <c r="P51" s="417">
        <f>'Budget Filing Data'!AH45</f>
        <v>0</v>
      </c>
      <c r="Q51" s="417">
        <f>'Budget Filing Data'!AI45</f>
        <v>3806691.4687999957</v>
      </c>
      <c r="R51" s="417">
        <f>'Budget Filing Data'!AJ45</f>
        <v>0</v>
      </c>
      <c r="S51" s="417">
        <f>'Budget Filing Data'!AK45</f>
        <v>0</v>
      </c>
      <c r="T51" s="417">
        <f>'Budget Filing Data'!AL45</f>
        <v>0</v>
      </c>
      <c r="U51" s="417">
        <f>'Budget Filing Data'!AM45</f>
        <v>0</v>
      </c>
      <c r="V51" s="417">
        <f>'Budget Filing Data'!W45</f>
        <v>775334761.19355643</v>
      </c>
      <c r="W51" s="418">
        <f>IF('Budget Filing Data'!Z45&lt;&gt;0,('Budget Filing Data'!AB45+'Budget Filing Data'!AC45+'Budget Filing Data'!AR45+'Budget Filing Data'!AD45+'Budget Filing Data'!BK45)/'Budget Filing Data'!Z45,0)</f>
        <v>1.5528132499065386</v>
      </c>
      <c r="X51" s="419">
        <f>IF('Budget Filing Data'!AA45&lt;&gt;0,('Budget Filing Data'!AB45+'Budget Filing Data'!AC45+'Budget Filing Data'!AR45+'Budget Filing Data'!AD45)/'Budget Filing Data'!AA45,0)</f>
        <v>203.67680636801623</v>
      </c>
      <c r="Y51" s="419">
        <f>IF('Budget Filing Data'!BL45&lt;&gt;0,('Budget Filing Data'!AB45+'Budget Filing Data'!AC45+'Budget Filing Data'!AR45+'Budget Filing Data'!AD45+'Budget Filing Data'!AP45+'Budget Filing Data'!AQ45)/('Budget Filing Data'!BL45),0)</f>
        <v>0.53042611746498791</v>
      </c>
      <c r="Z51" s="419">
        <f>IF('Budget Filing Data'!BC45&lt;&gt;0,('Budget Filing Data'!BD45+'Budget Filing Data'!BE45+'Budget Filing Data'!BF45+'Budget Filing Data'!AD45)/'Budget Filing Data'!BC45,0)</f>
        <v>2.2728568497312067</v>
      </c>
      <c r="AA51" s="419">
        <f>IF('Budget Filing Data'!BG45&lt;&gt;0,('Budget Filing Data'!BH45+'Budget Filing Data'!BI45+'Budget Filing Data'!BJ45+'Budget Filing Data'!AD45)/'Budget Filing Data'!BG45,0)</f>
        <v>2.2967316175634207</v>
      </c>
      <c r="AB51" s="456">
        <f>'Budget Filing Data'!P45</f>
        <v>425825898.80401891</v>
      </c>
      <c r="AC51" s="456">
        <f>'Budget Filing Data'!Q45</f>
        <v>77775.641885744015</v>
      </c>
      <c r="AD51" s="456">
        <f>'Budget Filing Data'!R45</f>
        <v>14746666.441935575</v>
      </c>
      <c r="AE51" s="456">
        <f>'Budget Filing Data'!AE45</f>
        <v>100866.04716524882</v>
      </c>
      <c r="AF51" s="456">
        <f>'Budget Filing Data'!AF45</f>
        <v>78304.798806678198</v>
      </c>
      <c r="AG51" s="456">
        <f>'Budget Filing Data'!$S45</f>
        <v>6391116947.3077364</v>
      </c>
      <c r="AH51" s="456">
        <f>'Budget Filing Data'!T45</f>
        <v>229331193.33950132</v>
      </c>
      <c r="AI51" s="456">
        <f>'Budget Filing Data'!$U45</f>
        <v>1069701.6629170505</v>
      </c>
      <c r="AJ51" s="456">
        <f>'Budget Filing Data'!$V45</f>
        <v>1217748.6366327496</v>
      </c>
      <c r="AK51" s="466">
        <v>0</v>
      </c>
      <c r="AL51" s="466">
        <v>0</v>
      </c>
      <c r="AM51" s="395"/>
    </row>
    <row r="52" spans="3:39" ht="15.75">
      <c r="C52" s="414" t="str">
        <f>'Budget Filing Data'!D46</f>
        <v>PGE_SW_CSA_Bldg_PA</v>
      </c>
      <c r="D52" s="414" t="str">
        <f>'Budget Filing Data'!E46</f>
        <v>State Building Codes Advocacy PA Costs</v>
      </c>
      <c r="E52" s="394" t="s">
        <v>289</v>
      </c>
      <c r="F52" s="393" t="s">
        <v>289</v>
      </c>
      <c r="G52" s="415" t="str">
        <f>'Budget Filing Data'!J46</f>
        <v>IOU Core</v>
      </c>
      <c r="H52" s="415" t="str">
        <f>'Budget Filing Data'!H46</f>
        <v>SW - PGE Lead</v>
      </c>
      <c r="I52" s="416" t="s">
        <v>23</v>
      </c>
      <c r="J52" s="415" t="str">
        <f>'Budget Filing Data'!G46</f>
        <v>Cross-Cutting</v>
      </c>
      <c r="K52" s="415" t="str">
        <f>'Budget Filing Data'!I46</f>
        <v>Codes and Standards</v>
      </c>
      <c r="L52" s="415" t="str">
        <f>'Budget Filing Data'!K46</f>
        <v>C&amp;S</v>
      </c>
      <c r="M52" s="415">
        <f>'Budget Filing Data'!B46</f>
        <v>2028</v>
      </c>
      <c r="N52" s="581">
        <f t="shared" si="0"/>
        <v>722977.31212999998</v>
      </c>
      <c r="O52" s="417">
        <f>'Budget Filing Data'!AG46</f>
        <v>20697.484629999999</v>
      </c>
      <c r="P52" s="417">
        <f>'Budget Filing Data'!AH46</f>
        <v>0</v>
      </c>
      <c r="Q52" s="417">
        <f>'Budget Filing Data'!AI46</f>
        <v>702279.82750000001</v>
      </c>
      <c r="R52" s="417">
        <f>'Budget Filing Data'!AJ46</f>
        <v>0</v>
      </c>
      <c r="S52" s="417">
        <f>'Budget Filing Data'!AK46</f>
        <v>0</v>
      </c>
      <c r="T52" s="417">
        <f>'Budget Filing Data'!AL46</f>
        <v>0</v>
      </c>
      <c r="U52" s="417">
        <f>'Budget Filing Data'!AM46</f>
        <v>0</v>
      </c>
      <c r="V52" s="417">
        <f>'Budget Filing Data'!W46</f>
        <v>0</v>
      </c>
      <c r="W52" s="418">
        <f>IF('Budget Filing Data'!Z46&lt;&gt;0,('Budget Filing Data'!AB46+'Budget Filing Data'!AC46+'Budget Filing Data'!AR46+'Budget Filing Data'!AD46+'Budget Filing Data'!BK46)/'Budget Filing Data'!Z46,0)</f>
        <v>0</v>
      </c>
      <c r="X52" s="419">
        <f>IF('Budget Filing Data'!AA46&lt;&gt;0,('Budget Filing Data'!AB46+'Budget Filing Data'!AC46+'Budget Filing Data'!AR46+'Budget Filing Data'!AD46)/'Budget Filing Data'!AA46,0)</f>
        <v>0</v>
      </c>
      <c r="Y52" s="419">
        <f>IF('Budget Filing Data'!BL46&lt;&gt;0,('Budget Filing Data'!AB46+'Budget Filing Data'!AC46+'Budget Filing Data'!AR46+'Budget Filing Data'!AD46+'Budget Filing Data'!AP46+'Budget Filing Data'!AQ46)/('Budget Filing Data'!BL46),0)</f>
        <v>0</v>
      </c>
      <c r="Z52" s="419">
        <f>IF('Budget Filing Data'!BC46&lt;&gt;0,('Budget Filing Data'!BD46+'Budget Filing Data'!BE46+'Budget Filing Data'!BF46+'Budget Filing Data'!AD46)/'Budget Filing Data'!BC46,0)</f>
        <v>0</v>
      </c>
      <c r="AA52" s="419">
        <f>IF('Budget Filing Data'!BG46&lt;&gt;0,('Budget Filing Data'!BH46+'Budget Filing Data'!BI46+'Budget Filing Data'!BJ46+'Budget Filing Data'!AD46)/'Budget Filing Data'!BG46,0)</f>
        <v>0</v>
      </c>
      <c r="AB52" s="456">
        <f>'Budget Filing Data'!P46</f>
        <v>0</v>
      </c>
      <c r="AC52" s="456">
        <f>'Budget Filing Data'!Q46</f>
        <v>0</v>
      </c>
      <c r="AD52" s="456">
        <f>'Budget Filing Data'!R46</f>
        <v>0</v>
      </c>
      <c r="AE52" s="456">
        <f>'Budget Filing Data'!AE46</f>
        <v>0</v>
      </c>
      <c r="AF52" s="456">
        <f>'Budget Filing Data'!AF46</f>
        <v>0</v>
      </c>
      <c r="AG52" s="456">
        <f>'Budget Filing Data'!$S46</f>
        <v>0</v>
      </c>
      <c r="AH52" s="456">
        <f>'Budget Filing Data'!T46</f>
        <v>0</v>
      </c>
      <c r="AI52" s="456">
        <f>'Budget Filing Data'!$U46</f>
        <v>0</v>
      </c>
      <c r="AJ52" s="456">
        <f>'Budget Filing Data'!$V46</f>
        <v>0</v>
      </c>
      <c r="AK52" s="466">
        <v>0</v>
      </c>
      <c r="AL52" s="466">
        <v>0</v>
      </c>
      <c r="AM52" s="395"/>
    </row>
    <row r="53" spans="3:39" ht="15.75">
      <c r="C53" s="414" t="str">
        <f>'Budget Filing Data'!D47</f>
        <v>PGE_SW_CSA_Natl</v>
      </c>
      <c r="D53" s="414" t="str">
        <f>'Budget Filing Data'!E47</f>
        <v>National Codes &amp; Standards Advocacy</v>
      </c>
      <c r="E53" s="394" t="s">
        <v>289</v>
      </c>
      <c r="F53" s="393" t="s">
        <v>289</v>
      </c>
      <c r="G53" s="415" t="str">
        <f>'Budget Filing Data'!J47</f>
        <v>Third-Party Solicited</v>
      </c>
      <c r="H53" s="415" t="str">
        <f>'Budget Filing Data'!H47</f>
        <v>SW - PGE Lead</v>
      </c>
      <c r="I53" s="416" t="s">
        <v>23</v>
      </c>
      <c r="J53" s="415" t="str">
        <f>'Budget Filing Data'!G47</f>
        <v>Cross-Cutting</v>
      </c>
      <c r="K53" s="415" t="str">
        <f>'Budget Filing Data'!I47</f>
        <v>Codes and Standards</v>
      </c>
      <c r="L53" s="415" t="str">
        <f>'Budget Filing Data'!K47</f>
        <v>C&amp;S</v>
      </c>
      <c r="M53" s="415">
        <f>'Budget Filing Data'!B47</f>
        <v>2028</v>
      </c>
      <c r="N53" s="581">
        <f t="shared" si="0"/>
        <v>2306256.3963999939</v>
      </c>
      <c r="O53" s="417">
        <f>'Budget Filing Data'!AG47</f>
        <v>0</v>
      </c>
      <c r="P53" s="417">
        <f>'Budget Filing Data'!AH47</f>
        <v>0</v>
      </c>
      <c r="Q53" s="417">
        <f>'Budget Filing Data'!AI47</f>
        <v>2306256.3963999939</v>
      </c>
      <c r="R53" s="417">
        <f>'Budget Filing Data'!AJ47</f>
        <v>0</v>
      </c>
      <c r="S53" s="417">
        <f>'Budget Filing Data'!AK47</f>
        <v>0</v>
      </c>
      <c r="T53" s="417">
        <f>'Budget Filing Data'!AL47</f>
        <v>0</v>
      </c>
      <c r="U53" s="417">
        <f>'Budget Filing Data'!AM47</f>
        <v>0</v>
      </c>
      <c r="V53" s="417">
        <f>'Budget Filing Data'!W47</f>
        <v>192977924.22266459</v>
      </c>
      <c r="W53" s="418">
        <f>IF('Budget Filing Data'!Z47&lt;&gt;0,('Budget Filing Data'!AB47+'Budget Filing Data'!AC47+'Budget Filing Data'!AR47+'Budget Filing Data'!AD47+'Budget Filing Data'!BK47)/'Budget Filing Data'!Z47,0)</f>
        <v>1.6581621296806817</v>
      </c>
      <c r="X53" s="419">
        <f>IF('Budget Filing Data'!AA47&lt;&gt;0,('Budget Filing Data'!AB47+'Budget Filing Data'!AC47+'Budget Filing Data'!AR47+'Budget Filing Data'!AD47)/'Budget Filing Data'!AA47,0)</f>
        <v>83.675832628105837</v>
      </c>
      <c r="Y53" s="419">
        <f>IF('Budget Filing Data'!BL47&lt;&gt;0,('Budget Filing Data'!AB47+'Budget Filing Data'!AC47+'Budget Filing Data'!AR47+'Budget Filing Data'!AD47+'Budget Filing Data'!AP47+'Budget Filing Data'!AQ47)/('Budget Filing Data'!BL47),0)</f>
        <v>0.39422274961670467</v>
      </c>
      <c r="Z53" s="419">
        <f>IF('Budget Filing Data'!BC47&lt;&gt;0,('Budget Filing Data'!BD47+'Budget Filing Data'!BE47+'Budget Filing Data'!BF47+'Budget Filing Data'!AD47)/'Budget Filing Data'!BC47,0)</f>
        <v>2.3320337400763678</v>
      </c>
      <c r="AA53" s="419">
        <f>IF('Budget Filing Data'!BG47&lt;&gt;0,('Budget Filing Data'!BH47+'Budget Filing Data'!BI47+'Budget Filing Data'!BJ47+'Budget Filing Data'!AD47)/'Budget Filing Data'!BG47,0)</f>
        <v>2.3827567736708679</v>
      </c>
      <c r="AB53" s="456">
        <f>'Budget Filing Data'!P47</f>
        <v>187342600.92498347</v>
      </c>
      <c r="AC53" s="456">
        <f>'Budget Filing Data'!Q47</f>
        <v>59798.605097087959</v>
      </c>
      <c r="AD53" s="456">
        <f>'Budget Filing Data'!R47</f>
        <v>839940.63447933737</v>
      </c>
      <c r="AE53" s="456">
        <f>'Budget Filing Data'!AE47</f>
        <v>47130.271566022151</v>
      </c>
      <c r="AF53" s="456">
        <f>'Budget Filing Data'!AF47</f>
        <v>4460.0847690853125</v>
      </c>
      <c r="AG53" s="456">
        <f>'Budget Filing Data'!$S47</f>
        <v>2553637772.6810517</v>
      </c>
      <c r="AH53" s="456">
        <f>'Budget Filing Data'!T47</f>
        <v>16794282.905819986</v>
      </c>
      <c r="AI53" s="456">
        <f>'Budget Filing Data'!$U47</f>
        <v>485173.86623887834</v>
      </c>
      <c r="AJ53" s="456">
        <f>'Budget Filing Data'!$V47</f>
        <v>89177.642229903955</v>
      </c>
      <c r="AK53" s="466">
        <v>0</v>
      </c>
      <c r="AL53" s="466">
        <v>0</v>
      </c>
      <c r="AM53" s="395"/>
    </row>
    <row r="54" spans="3:39" ht="15.75">
      <c r="C54" s="414" t="str">
        <f>'Budget Filing Data'!D48</f>
        <v>PGE_SW_CSA_Natl_PA</v>
      </c>
      <c r="D54" s="414" t="str">
        <f>'Budget Filing Data'!E48</f>
        <v>National Codes &amp; Standards Advocacy PA Costs</v>
      </c>
      <c r="E54" s="394" t="s">
        <v>289</v>
      </c>
      <c r="F54" s="393" t="s">
        <v>289</v>
      </c>
      <c r="G54" s="415" t="str">
        <f>'Budget Filing Data'!J48</f>
        <v>IOU Core</v>
      </c>
      <c r="H54" s="415" t="str">
        <f>'Budget Filing Data'!H48</f>
        <v>SW - PGE Lead</v>
      </c>
      <c r="I54" s="416" t="s">
        <v>23</v>
      </c>
      <c r="J54" s="415" t="str">
        <f>'Budget Filing Data'!G48</f>
        <v>Cross-Cutting</v>
      </c>
      <c r="K54" s="415" t="str">
        <f>'Budget Filing Data'!I48</f>
        <v>Codes and Standards</v>
      </c>
      <c r="L54" s="415" t="str">
        <f>'Budget Filing Data'!K48</f>
        <v>C&amp;S</v>
      </c>
      <c r="M54" s="415">
        <f>'Budget Filing Data'!B48</f>
        <v>2028</v>
      </c>
      <c r="N54" s="581">
        <f t="shared" si="0"/>
        <v>284770.90093999996</v>
      </c>
      <c r="O54" s="417">
        <f>'Budget Filing Data'!AG48</f>
        <v>26845.252339999999</v>
      </c>
      <c r="P54" s="417">
        <f>'Budget Filing Data'!AH48</f>
        <v>0</v>
      </c>
      <c r="Q54" s="417">
        <f>'Budget Filing Data'!AI48</f>
        <v>257925.64859999999</v>
      </c>
      <c r="R54" s="417">
        <f>'Budget Filing Data'!AJ48</f>
        <v>0</v>
      </c>
      <c r="S54" s="417">
        <f>'Budget Filing Data'!AK48</f>
        <v>0</v>
      </c>
      <c r="T54" s="417">
        <f>'Budget Filing Data'!AL48</f>
        <v>0</v>
      </c>
      <c r="U54" s="417">
        <f>'Budget Filing Data'!AM48</f>
        <v>0</v>
      </c>
      <c r="V54" s="417">
        <f>'Budget Filing Data'!W48</f>
        <v>0</v>
      </c>
      <c r="W54" s="418">
        <f>IF('Budget Filing Data'!Z48&lt;&gt;0,('Budget Filing Data'!AB48+'Budget Filing Data'!AC48+'Budget Filing Data'!AR48+'Budget Filing Data'!AD48+'Budget Filing Data'!BK48)/'Budget Filing Data'!Z48,0)</f>
        <v>0</v>
      </c>
      <c r="X54" s="419">
        <f>IF('Budget Filing Data'!AA48&lt;&gt;0,('Budget Filing Data'!AB48+'Budget Filing Data'!AC48+'Budget Filing Data'!AR48+'Budget Filing Data'!AD48)/'Budget Filing Data'!AA48,0)</f>
        <v>0</v>
      </c>
      <c r="Y54" s="419">
        <f>IF('Budget Filing Data'!BL48&lt;&gt;0,('Budget Filing Data'!AB48+'Budget Filing Data'!AC48+'Budget Filing Data'!AR48+'Budget Filing Data'!AD48+'Budget Filing Data'!AP48+'Budget Filing Data'!AQ48)/('Budget Filing Data'!BL48),0)</f>
        <v>0</v>
      </c>
      <c r="Z54" s="419">
        <f>IF('Budget Filing Data'!BC48&lt;&gt;0,('Budget Filing Data'!BD48+'Budget Filing Data'!BE48+'Budget Filing Data'!BF48+'Budget Filing Data'!AD48)/'Budget Filing Data'!BC48,0)</f>
        <v>0</v>
      </c>
      <c r="AA54" s="419">
        <f>IF('Budget Filing Data'!BG48&lt;&gt;0,('Budget Filing Data'!BH48+'Budget Filing Data'!BI48+'Budget Filing Data'!BJ48+'Budget Filing Data'!AD48)/'Budget Filing Data'!BG48,0)</f>
        <v>0</v>
      </c>
      <c r="AB54" s="456">
        <f>'Budget Filing Data'!P48</f>
        <v>0</v>
      </c>
      <c r="AC54" s="456">
        <f>'Budget Filing Data'!Q48</f>
        <v>0</v>
      </c>
      <c r="AD54" s="456">
        <f>'Budget Filing Data'!R48</f>
        <v>0</v>
      </c>
      <c r="AE54" s="456">
        <f>'Budget Filing Data'!AE48</f>
        <v>0</v>
      </c>
      <c r="AF54" s="456">
        <f>'Budget Filing Data'!AF48</f>
        <v>0</v>
      </c>
      <c r="AG54" s="456">
        <f>'Budget Filing Data'!$S48</f>
        <v>0</v>
      </c>
      <c r="AH54" s="456">
        <f>'Budget Filing Data'!T48</f>
        <v>0</v>
      </c>
      <c r="AI54" s="456">
        <f>'Budget Filing Data'!$U48</f>
        <v>0</v>
      </c>
      <c r="AJ54" s="456">
        <f>'Budget Filing Data'!$V48</f>
        <v>0</v>
      </c>
      <c r="AK54" s="466">
        <v>0</v>
      </c>
      <c r="AL54" s="466">
        <v>0</v>
      </c>
      <c r="AM54" s="395"/>
    </row>
    <row r="55" spans="3:39" ht="15.75">
      <c r="C55" s="414" t="str">
        <f>'Budget Filing Data'!D49</f>
        <v>PGE_SW_FS</v>
      </c>
      <c r="D55" s="414" t="str">
        <f>'Budget Filing Data'!E49</f>
        <v>Food Service POS</v>
      </c>
      <c r="E55" s="394" t="s">
        <v>289</v>
      </c>
      <c r="F55" s="393" t="s">
        <v>289</v>
      </c>
      <c r="G55" s="415" t="str">
        <f>'Budget Filing Data'!J49</f>
        <v>Third-Party Solicited</v>
      </c>
      <c r="H55" s="415" t="str">
        <f>'Budget Filing Data'!H49</f>
        <v>SW - Other IOU Lead</v>
      </c>
      <c r="I55" s="416" t="s">
        <v>23</v>
      </c>
      <c r="J55" s="415" t="str">
        <f>'Budget Filing Data'!G49</f>
        <v>Commercial</v>
      </c>
      <c r="K55" s="415" t="str">
        <f>'Budget Filing Data'!I49</f>
        <v>Other</v>
      </c>
      <c r="L55" s="415" t="str">
        <f>'Budget Filing Data'!K49</f>
        <v>Resource</v>
      </c>
      <c r="M55" s="415">
        <f>'Budget Filing Data'!B49</f>
        <v>2028</v>
      </c>
      <c r="N55" s="581">
        <f t="shared" si="0"/>
        <v>7037599.9985183962</v>
      </c>
      <c r="O55" s="417">
        <f>'Budget Filing Data'!AG49</f>
        <v>655698.71984959813</v>
      </c>
      <c r="P55" s="417">
        <f>'Budget Filing Data'!AH49</f>
        <v>489098.59179439914</v>
      </c>
      <c r="Q55" s="417">
        <f>'Budget Filing Data'!AI49</f>
        <v>2808559.670874394</v>
      </c>
      <c r="R55" s="417">
        <f>'Budget Filing Data'!AJ49</f>
        <v>0</v>
      </c>
      <c r="S55" s="417">
        <f>'Budget Filing Data'!AK49</f>
        <v>0</v>
      </c>
      <c r="T55" s="417">
        <f>'Budget Filing Data'!AL49</f>
        <v>0</v>
      </c>
      <c r="U55" s="417">
        <f>'Budget Filing Data'!AM49</f>
        <v>3084243.016000005</v>
      </c>
      <c r="V55" s="417">
        <f>'Budget Filing Data'!W49</f>
        <v>15237038.5754898</v>
      </c>
      <c r="W55" s="418">
        <f>IF('Budget Filing Data'!Z49&lt;&gt;0,('Budget Filing Data'!AB49+'Budget Filing Data'!AC49+'Budget Filing Data'!AR49+'Budget Filing Data'!AD49+'Budget Filing Data'!BK49)/'Budget Filing Data'!Z49,0)</f>
        <v>1.5792384602176059</v>
      </c>
      <c r="X55" s="419">
        <f>IF('Budget Filing Data'!AA49&lt;&gt;0,('Budget Filing Data'!AB49+'Budget Filing Data'!AC49+'Budget Filing Data'!AR49+'Budget Filing Data'!AD49)/'Budget Filing Data'!AA49,0)</f>
        <v>2.2140148261917769</v>
      </c>
      <c r="Y55" s="419">
        <f>IF('Budget Filing Data'!BL49&lt;&gt;0,('Budget Filing Data'!AB49+'Budget Filing Data'!AC49+'Budget Filing Data'!AR49+'Budget Filing Data'!AD49+'Budget Filing Data'!AP49+'Budget Filing Data'!AQ49)/('Budget Filing Data'!BL49),0)</f>
        <v>0.58518148341699161</v>
      </c>
      <c r="Z55" s="419">
        <f>IF('Budget Filing Data'!BC49&lt;&gt;0,('Budget Filing Data'!BD49+'Budget Filing Data'!BE49+'Budget Filing Data'!BF49+'Budget Filing Data'!AD49)/'Budget Filing Data'!BC49,0)</f>
        <v>2.2175138869822759</v>
      </c>
      <c r="AA55" s="419">
        <f>IF('Budget Filing Data'!BG49&lt;&gt;0,('Budget Filing Data'!BH49+'Budget Filing Data'!BI49+'Budget Filing Data'!BJ49+'Budget Filing Data'!AD49)/'Budget Filing Data'!BG49,0)</f>
        <v>2.2208080702257393</v>
      </c>
      <c r="AB55" s="456">
        <f>'Budget Filing Data'!P49</f>
        <v>2942939.3665300184</v>
      </c>
      <c r="AC55" s="456">
        <f>'Budget Filing Data'!Q49</f>
        <v>349.06706359207658</v>
      </c>
      <c r="AD55" s="456">
        <f>'Budget Filing Data'!R49</f>
        <v>652783.47523119976</v>
      </c>
      <c r="AE55" s="456">
        <f>'Budget Filing Data'!AE49</f>
        <v>503.03695975090301</v>
      </c>
      <c r="AF55" s="456">
        <f>'Budget Filing Data'!AF49</f>
        <v>3466.2802534776729</v>
      </c>
      <c r="AG55" s="456">
        <f>'Budget Filing Data'!$S49</f>
        <v>35418664.504056253</v>
      </c>
      <c r="AH55" s="456">
        <f>'Budget Filing Data'!T49</f>
        <v>7542207.5098283999</v>
      </c>
      <c r="AI55" s="456">
        <f>'Budget Filing Data'!$U49</f>
        <v>4927.9580829551696</v>
      </c>
      <c r="AJ55" s="456">
        <f>'Budget Filing Data'!$V49</f>
        <v>40049.121877188831</v>
      </c>
      <c r="AK55" s="466">
        <v>0</v>
      </c>
      <c r="AL55" s="466">
        <v>0</v>
      </c>
      <c r="AM55" s="395"/>
    </row>
    <row r="56" spans="3:39" ht="38.25">
      <c r="C56" s="414" t="str">
        <f>'Budget Filing Data'!D50</f>
        <v>PGE_SW_FS_PA</v>
      </c>
      <c r="D56" s="414" t="str">
        <f>'Budget Filing Data'!E50</f>
        <v>Food Service POS - PGE Costs</v>
      </c>
      <c r="E56" s="394" t="s">
        <v>36</v>
      </c>
      <c r="F56" s="393" t="s">
        <v>295</v>
      </c>
      <c r="G56" s="415" t="str">
        <f>'Budget Filing Data'!J50</f>
        <v>IOU Core</v>
      </c>
      <c r="H56" s="415" t="str">
        <f>'Budget Filing Data'!H50</f>
        <v>SW - Other IOU Lead</v>
      </c>
      <c r="I56" s="416" t="s">
        <v>23</v>
      </c>
      <c r="J56" s="415" t="str">
        <f>'Budget Filing Data'!G50</f>
        <v>Commercial</v>
      </c>
      <c r="K56" s="415" t="str">
        <f>'Budget Filing Data'!I50</f>
        <v>Other</v>
      </c>
      <c r="L56" s="415" t="str">
        <f>'Budget Filing Data'!K50</f>
        <v>Resource</v>
      </c>
      <c r="M56" s="415">
        <f>'Budget Filing Data'!B50</f>
        <v>2028</v>
      </c>
      <c r="N56" s="581">
        <f t="shared" si="0"/>
        <v>26507.066934000002</v>
      </c>
      <c r="O56" s="417">
        <f>'Budget Filing Data'!AG50</f>
        <v>2509.2929439999998</v>
      </c>
      <c r="P56" s="417">
        <f>'Budget Filing Data'!AH50</f>
        <v>0</v>
      </c>
      <c r="Q56" s="417">
        <f>'Budget Filing Data'!AI50</f>
        <v>23997.773990000002</v>
      </c>
      <c r="R56" s="417">
        <f>'Budget Filing Data'!AJ50</f>
        <v>0</v>
      </c>
      <c r="S56" s="417">
        <f>'Budget Filing Data'!AK50</f>
        <v>0</v>
      </c>
      <c r="T56" s="417">
        <f>'Budget Filing Data'!AL50</f>
        <v>0</v>
      </c>
      <c r="U56" s="417">
        <f>'Budget Filing Data'!AM50</f>
        <v>0</v>
      </c>
      <c r="V56" s="417">
        <f>'Budget Filing Data'!W50</f>
        <v>0</v>
      </c>
      <c r="W56" s="418">
        <f>IF('Budget Filing Data'!Z50&lt;&gt;0,('Budget Filing Data'!AB50+'Budget Filing Data'!AC50+'Budget Filing Data'!AR50+'Budget Filing Data'!AD50+'Budget Filing Data'!BK50)/'Budget Filing Data'!Z50,0)</f>
        <v>0</v>
      </c>
      <c r="X56" s="419">
        <f>IF('Budget Filing Data'!AA50&lt;&gt;0,('Budget Filing Data'!AB50+'Budget Filing Data'!AC50+'Budget Filing Data'!AR50+'Budget Filing Data'!AD50)/'Budget Filing Data'!AA50,0)</f>
        <v>0</v>
      </c>
      <c r="Y56" s="419">
        <f>IF('Budget Filing Data'!BL50&lt;&gt;0,('Budget Filing Data'!AB50+'Budget Filing Data'!AC50+'Budget Filing Data'!AR50+'Budget Filing Data'!AD50+'Budget Filing Data'!AP50+'Budget Filing Data'!AQ50)/('Budget Filing Data'!BL50),0)</f>
        <v>0</v>
      </c>
      <c r="Z56" s="419">
        <f>IF('Budget Filing Data'!BC50&lt;&gt;0,('Budget Filing Data'!BD50+'Budget Filing Data'!BE50+'Budget Filing Data'!BF50+'Budget Filing Data'!AD50)/'Budget Filing Data'!BC50,0)</f>
        <v>0</v>
      </c>
      <c r="AA56" s="419">
        <f>IF('Budget Filing Data'!BG50&lt;&gt;0,('Budget Filing Data'!BH50+'Budget Filing Data'!BI50+'Budget Filing Data'!BJ50+'Budget Filing Data'!AD50)/'Budget Filing Data'!BG50,0)</f>
        <v>0</v>
      </c>
      <c r="AB56" s="456">
        <f>'Budget Filing Data'!P50</f>
        <v>0</v>
      </c>
      <c r="AC56" s="456">
        <f>'Budget Filing Data'!Q50</f>
        <v>0</v>
      </c>
      <c r="AD56" s="456">
        <f>'Budget Filing Data'!R50</f>
        <v>0</v>
      </c>
      <c r="AE56" s="456">
        <f>'Budget Filing Data'!AE50</f>
        <v>0</v>
      </c>
      <c r="AF56" s="456">
        <f>'Budget Filing Data'!AF50</f>
        <v>0</v>
      </c>
      <c r="AG56" s="456">
        <f>'Budget Filing Data'!$S50</f>
        <v>0</v>
      </c>
      <c r="AH56" s="456">
        <f>'Budget Filing Data'!T50</f>
        <v>0</v>
      </c>
      <c r="AI56" s="456">
        <f>'Budget Filing Data'!$U50</f>
        <v>0</v>
      </c>
      <c r="AJ56" s="456">
        <f>'Budget Filing Data'!$V50</f>
        <v>0</v>
      </c>
      <c r="AK56" s="466">
        <v>0</v>
      </c>
      <c r="AL56" s="466">
        <v>0</v>
      </c>
      <c r="AM56" s="395"/>
    </row>
    <row r="57" spans="3:39" ht="15.75">
      <c r="C57" s="414" t="str">
        <f>'Budget Filing Data'!D51</f>
        <v>PGE_SW_HESC</v>
      </c>
      <c r="D57" s="414" t="str">
        <f>'Budget Filing Data'!E51</f>
        <v>SW Home Energy Score California</v>
      </c>
      <c r="E57" s="394" t="s">
        <v>289</v>
      </c>
      <c r="F57" s="393" t="s">
        <v>289</v>
      </c>
      <c r="G57" s="415" t="str">
        <f>'Budget Filing Data'!J51</f>
        <v>REN/CCA</v>
      </c>
      <c r="H57" s="415" t="str">
        <f>'Budget Filing Data'!H51</f>
        <v>SW - Other IOU Lead</v>
      </c>
      <c r="I57" s="416" t="s">
        <v>15</v>
      </c>
      <c r="J57" s="415" t="str">
        <f>'Budget Filing Data'!G51</f>
        <v>Residential</v>
      </c>
      <c r="K57" s="415" t="str">
        <f>'Budget Filing Data'!I51</f>
        <v>Audit</v>
      </c>
      <c r="L57" s="415" t="str">
        <f>'Budget Filing Data'!K51</f>
        <v>Market Support</v>
      </c>
      <c r="M57" s="415">
        <f>'Budget Filing Data'!B51</f>
        <v>2028</v>
      </c>
      <c r="N57" s="581">
        <f t="shared" si="0"/>
        <v>1460888.4886</v>
      </c>
      <c r="O57" s="417">
        <f>'Budget Filing Data'!AG51</f>
        <v>48449.254399999998</v>
      </c>
      <c r="P57" s="417">
        <f>'Budget Filing Data'!AH51</f>
        <v>133832.5</v>
      </c>
      <c r="Q57" s="417">
        <f>'Budget Filing Data'!AI51</f>
        <v>1278606.7342000001</v>
      </c>
      <c r="R57" s="417">
        <f>'Budget Filing Data'!AJ51</f>
        <v>0</v>
      </c>
      <c r="S57" s="417">
        <f>'Budget Filing Data'!AK51</f>
        <v>0</v>
      </c>
      <c r="T57" s="417">
        <f>'Budget Filing Data'!AL51</f>
        <v>0</v>
      </c>
      <c r="U57" s="417">
        <f>'Budget Filing Data'!AM51</f>
        <v>0</v>
      </c>
      <c r="V57" s="417">
        <f>'Budget Filing Data'!W51</f>
        <v>0</v>
      </c>
      <c r="W57" s="418">
        <f>IF('Budget Filing Data'!Z51&lt;&gt;0,('Budget Filing Data'!AB51+'Budget Filing Data'!AC51+'Budget Filing Data'!AR51+'Budget Filing Data'!AD51+'Budget Filing Data'!BK51)/'Budget Filing Data'!Z51,0)</f>
        <v>0</v>
      </c>
      <c r="X57" s="419">
        <f>IF('Budget Filing Data'!AA51&lt;&gt;0,('Budget Filing Data'!AB51+'Budget Filing Data'!AC51+'Budget Filing Data'!AR51+'Budget Filing Data'!AD51)/'Budget Filing Data'!AA51,0)</f>
        <v>0</v>
      </c>
      <c r="Y57" s="419">
        <f>IF('Budget Filing Data'!BL51&lt;&gt;0,('Budget Filing Data'!AB51+'Budget Filing Data'!AC51+'Budget Filing Data'!AR51+'Budget Filing Data'!AD51+'Budget Filing Data'!AP51+'Budget Filing Data'!AQ51)/('Budget Filing Data'!BL51),0)</f>
        <v>0</v>
      </c>
      <c r="Z57" s="419">
        <f>IF('Budget Filing Data'!BC51&lt;&gt;0,('Budget Filing Data'!BD51+'Budget Filing Data'!BE51+'Budget Filing Data'!BF51+'Budget Filing Data'!AD51)/'Budget Filing Data'!BC51,0)</f>
        <v>0</v>
      </c>
      <c r="AA57" s="419">
        <f>IF('Budget Filing Data'!BG51&lt;&gt;0,('Budget Filing Data'!BH51+'Budget Filing Data'!BI51+'Budget Filing Data'!BJ51+'Budget Filing Data'!AD51)/'Budget Filing Data'!BG51,0)</f>
        <v>0</v>
      </c>
      <c r="AB57" s="456">
        <f>'Budget Filing Data'!P51</f>
        <v>0</v>
      </c>
      <c r="AC57" s="456">
        <f>'Budget Filing Data'!Q51</f>
        <v>0</v>
      </c>
      <c r="AD57" s="456">
        <f>'Budget Filing Data'!R51</f>
        <v>0</v>
      </c>
      <c r="AE57" s="456">
        <f>'Budget Filing Data'!AE51</f>
        <v>0</v>
      </c>
      <c r="AF57" s="456">
        <f>'Budget Filing Data'!AF51</f>
        <v>0</v>
      </c>
      <c r="AG57" s="456">
        <f>'Budget Filing Data'!$S51</f>
        <v>0</v>
      </c>
      <c r="AH57" s="456">
        <f>'Budget Filing Data'!T51</f>
        <v>0</v>
      </c>
      <c r="AI57" s="456">
        <f>'Budget Filing Data'!$U51</f>
        <v>0</v>
      </c>
      <c r="AJ57" s="456">
        <f>'Budget Filing Data'!$V51</f>
        <v>0</v>
      </c>
      <c r="AK57" s="466">
        <v>0</v>
      </c>
      <c r="AL57" s="466">
        <v>0</v>
      </c>
      <c r="AM57" s="395"/>
    </row>
    <row r="58" spans="3:39" ht="15.75">
      <c r="C58" s="414" t="str">
        <f>'Budget Filing Data'!D52</f>
        <v>PGE_SW_HESC_PA</v>
      </c>
      <c r="D58" s="414" t="str">
        <f>'Budget Filing Data'!E52</f>
        <v>SW Home Energy Score California - PGE Costs</v>
      </c>
      <c r="E58" s="394" t="s">
        <v>289</v>
      </c>
      <c r="F58" s="393" t="s">
        <v>289</v>
      </c>
      <c r="G58" s="415" t="str">
        <f>'Budget Filing Data'!J52</f>
        <v>IOU Core</v>
      </c>
      <c r="H58" s="415" t="str">
        <f>'Budget Filing Data'!H52</f>
        <v>SW - Other IOU Lead</v>
      </c>
      <c r="I58" s="416" t="s">
        <v>15</v>
      </c>
      <c r="J58" s="415" t="str">
        <f>'Budget Filing Data'!G52</f>
        <v>Residential</v>
      </c>
      <c r="K58" s="415" t="str">
        <f>'Budget Filing Data'!I52</f>
        <v>Audit</v>
      </c>
      <c r="L58" s="415" t="str">
        <f>'Budget Filing Data'!K52</f>
        <v>Market Support</v>
      </c>
      <c r="M58" s="415">
        <f>'Budget Filing Data'!B52</f>
        <v>2028</v>
      </c>
      <c r="N58" s="581">
        <f t="shared" si="0"/>
        <v>25092.929434000001</v>
      </c>
      <c r="O58" s="417">
        <f>'Budget Filing Data'!AG52</f>
        <v>2509.2929439999998</v>
      </c>
      <c r="P58" s="417">
        <f>'Budget Filing Data'!AH52</f>
        <v>0</v>
      </c>
      <c r="Q58" s="417">
        <f>'Budget Filing Data'!AI52</f>
        <v>22583.636490000001</v>
      </c>
      <c r="R58" s="417">
        <f>'Budget Filing Data'!AJ52</f>
        <v>0</v>
      </c>
      <c r="S58" s="417">
        <f>'Budget Filing Data'!AK52</f>
        <v>0</v>
      </c>
      <c r="T58" s="417">
        <f>'Budget Filing Data'!AL52</f>
        <v>0</v>
      </c>
      <c r="U58" s="417">
        <f>'Budget Filing Data'!AM52</f>
        <v>0</v>
      </c>
      <c r="V58" s="417">
        <f>'Budget Filing Data'!W52</f>
        <v>0</v>
      </c>
      <c r="W58" s="418">
        <f>IF('Budget Filing Data'!Z52&lt;&gt;0,('Budget Filing Data'!AB52+'Budget Filing Data'!AC52+'Budget Filing Data'!AR52+'Budget Filing Data'!AD52+'Budget Filing Data'!BK52)/'Budget Filing Data'!Z52,0)</f>
        <v>0</v>
      </c>
      <c r="X58" s="419">
        <f>IF('Budget Filing Data'!AA52&lt;&gt;0,('Budget Filing Data'!AB52+'Budget Filing Data'!AC52+'Budget Filing Data'!AR52+'Budget Filing Data'!AD52)/'Budget Filing Data'!AA52,0)</f>
        <v>0</v>
      </c>
      <c r="Y58" s="419">
        <f>IF('Budget Filing Data'!BL52&lt;&gt;0,('Budget Filing Data'!AB52+'Budget Filing Data'!AC52+'Budget Filing Data'!AR52+'Budget Filing Data'!AD52+'Budget Filing Data'!AP52+'Budget Filing Data'!AQ52)/('Budget Filing Data'!BL52),0)</f>
        <v>0</v>
      </c>
      <c r="Z58" s="419">
        <f>IF('Budget Filing Data'!BC52&lt;&gt;0,('Budget Filing Data'!BD52+'Budget Filing Data'!BE52+'Budget Filing Data'!BF52+'Budget Filing Data'!AD52)/'Budget Filing Data'!BC52,0)</f>
        <v>0</v>
      </c>
      <c r="AA58" s="419">
        <f>IF('Budget Filing Data'!BG52&lt;&gt;0,('Budget Filing Data'!BH52+'Budget Filing Data'!BI52+'Budget Filing Data'!BJ52+'Budget Filing Data'!AD52)/'Budget Filing Data'!BG52,0)</f>
        <v>0</v>
      </c>
      <c r="AB58" s="456">
        <f>'Budget Filing Data'!P52</f>
        <v>0</v>
      </c>
      <c r="AC58" s="456">
        <f>'Budget Filing Data'!Q52</f>
        <v>0</v>
      </c>
      <c r="AD58" s="456">
        <f>'Budget Filing Data'!R52</f>
        <v>0</v>
      </c>
      <c r="AE58" s="456">
        <f>'Budget Filing Data'!AE52</f>
        <v>0</v>
      </c>
      <c r="AF58" s="456">
        <f>'Budget Filing Data'!AF52</f>
        <v>0</v>
      </c>
      <c r="AG58" s="456">
        <f>'Budget Filing Data'!$S52</f>
        <v>0</v>
      </c>
      <c r="AH58" s="456">
        <f>'Budget Filing Data'!T52</f>
        <v>0</v>
      </c>
      <c r="AI58" s="456">
        <f>'Budget Filing Data'!$U52</f>
        <v>0</v>
      </c>
      <c r="AJ58" s="456">
        <f>'Budget Filing Data'!$V52</f>
        <v>0</v>
      </c>
      <c r="AK58" s="466">
        <v>0</v>
      </c>
      <c r="AL58" s="466">
        <v>0</v>
      </c>
      <c r="AM58" s="395"/>
    </row>
    <row r="59" spans="3:39" ht="15.75">
      <c r="C59" s="414" t="str">
        <f>'Budget Filing Data'!D53</f>
        <v>PGE_SW_HVAC_AE_NonRes</v>
      </c>
      <c r="D59" s="414" t="str">
        <f>'Budget Filing Data'!E53</f>
        <v>SW HVAC All Electric Non-Residential</v>
      </c>
      <c r="E59" s="394" t="s">
        <v>42</v>
      </c>
      <c r="F59" s="393" t="s">
        <v>296</v>
      </c>
      <c r="G59" s="415" t="str">
        <f>'Budget Filing Data'!J53</f>
        <v>Third-Party Solicited</v>
      </c>
      <c r="H59" s="415" t="str">
        <f>'Budget Filing Data'!H53</f>
        <v>SW - PGE Lead</v>
      </c>
      <c r="I59" s="416" t="s">
        <v>23</v>
      </c>
      <c r="J59" s="415" t="str">
        <f>'Budget Filing Data'!G53</f>
        <v>Commercial</v>
      </c>
      <c r="K59" s="415" t="str">
        <f>'Budget Filing Data'!I53</f>
        <v>Market Transformation</v>
      </c>
      <c r="L59" s="415" t="str">
        <f>'Budget Filing Data'!K53</f>
        <v>Resource</v>
      </c>
      <c r="M59" s="415">
        <f>'Budget Filing Data'!B53</f>
        <v>2028</v>
      </c>
      <c r="N59" s="581">
        <f t="shared" si="0"/>
        <v>2208750.000232046</v>
      </c>
      <c r="O59" s="417">
        <f>'Budget Filing Data'!AG53</f>
        <v>265050.00382904953</v>
      </c>
      <c r="P59" s="417">
        <f>'Budget Filing Data'!AH53</f>
        <v>176699.99862899957</v>
      </c>
      <c r="Q59" s="417">
        <f>'Budget Filing Data'!AI53</f>
        <v>1170426.0823199973</v>
      </c>
      <c r="R59" s="417">
        <f>'Budget Filing Data'!AJ53</f>
        <v>0</v>
      </c>
      <c r="S59" s="417">
        <f>'Budget Filing Data'!AK53</f>
        <v>0</v>
      </c>
      <c r="T59" s="417">
        <f>'Budget Filing Data'!AL53</f>
        <v>0</v>
      </c>
      <c r="U59" s="417">
        <f>'Budget Filing Data'!AM53</f>
        <v>596573.91545399989</v>
      </c>
      <c r="V59" s="417">
        <f>'Budget Filing Data'!W53</f>
        <v>1969414.8690050801</v>
      </c>
      <c r="W59" s="418">
        <f>IF('Budget Filing Data'!Z53&lt;&gt;0,('Budget Filing Data'!AB53+'Budget Filing Data'!AC53+'Budget Filing Data'!AR53+'Budget Filing Data'!AD53+'Budget Filing Data'!BK53)/'Budget Filing Data'!Z53,0)</f>
        <v>1.0016246536558089</v>
      </c>
      <c r="X59" s="419">
        <f>IF('Budget Filing Data'!AA53&lt;&gt;0,('Budget Filing Data'!AB53+'Budget Filing Data'!AC53+'Budget Filing Data'!AR53+'Budget Filing Data'!AD53)/'Budget Filing Data'!AA53,0)</f>
        <v>0.92198072729673974</v>
      </c>
      <c r="Y59" s="419">
        <f>IF('Budget Filing Data'!BL53&lt;&gt;0,('Budget Filing Data'!AB53+'Budget Filing Data'!AC53+'Budget Filing Data'!AR53+'Budget Filing Data'!AD53+'Budget Filing Data'!AP53+'Budget Filing Data'!AQ53)/('Budget Filing Data'!BL53),0)</f>
        <v>0.97064449029922306</v>
      </c>
      <c r="Z59" s="419">
        <f>IF('Budget Filing Data'!BC53&lt;&gt;0,('Budget Filing Data'!BD53+'Budget Filing Data'!BE53+'Budget Filing Data'!BF53+'Budget Filing Data'!AD53)/'Budget Filing Data'!BC53,0)</f>
        <v>1.5413528387639142</v>
      </c>
      <c r="AA59" s="419">
        <f>IF('Budget Filing Data'!BG53&lt;&gt;0,('Budget Filing Data'!BH53+'Budget Filing Data'!BI53+'Budget Filing Data'!BJ53+'Budget Filing Data'!AD53)/'Budget Filing Data'!BG53,0)</f>
        <v>1.5429341360128968</v>
      </c>
      <c r="AB59" s="456">
        <f>'Budget Filing Data'!P53</f>
        <v>-271990.205487</v>
      </c>
      <c r="AC59" s="456">
        <f>'Budget Filing Data'!Q53</f>
        <v>18.046358104500001</v>
      </c>
      <c r="AD59" s="456">
        <f>'Budget Filing Data'!R53</f>
        <v>71522.379331920019</v>
      </c>
      <c r="AE59" s="456">
        <f>'Budget Filing Data'!AE53</f>
        <v>-48.434717803870797</v>
      </c>
      <c r="AF59" s="456">
        <f>'Budget Filing Data'!AF53</f>
        <v>379.78383425249524</v>
      </c>
      <c r="AG59" s="456">
        <f>'Budget Filing Data'!$S53</f>
        <v>-5728454.4497399973</v>
      </c>
      <c r="AH59" s="456">
        <f>'Budget Filing Data'!T53</f>
        <v>1430447.6365937991</v>
      </c>
      <c r="AI59" s="456">
        <f>'Budget Filing Data'!$U53</f>
        <v>-786.26873141095598</v>
      </c>
      <c r="AJ59" s="456">
        <f>'Budget Filing Data'!$V53</f>
        <v>7595.6769503130763</v>
      </c>
      <c r="AK59" s="466">
        <v>0</v>
      </c>
      <c r="AL59" s="466">
        <v>0</v>
      </c>
      <c r="AM59" s="395"/>
    </row>
    <row r="60" spans="3:39" ht="15.75">
      <c r="C60" s="414" t="str">
        <f>'Budget Filing Data'!D54</f>
        <v>PGE_SW_HVAC_AE_NonRes_PA</v>
      </c>
      <c r="D60" s="414" t="str">
        <f>'Budget Filing Data'!E54</f>
        <v>SW HVAC All Electric Non-Residential - PGE Costs</v>
      </c>
      <c r="E60" s="394" t="s">
        <v>289</v>
      </c>
      <c r="F60" s="393" t="s">
        <v>289</v>
      </c>
      <c r="G60" s="415" t="str">
        <f>'Budget Filing Data'!J54</f>
        <v>IOU Core</v>
      </c>
      <c r="H60" s="415" t="str">
        <f>'Budget Filing Data'!H54</f>
        <v>SW - PGE Lead</v>
      </c>
      <c r="I60" s="416" t="s">
        <v>23</v>
      </c>
      <c r="J60" s="415" t="str">
        <f>'Budget Filing Data'!G54</f>
        <v>Commercial</v>
      </c>
      <c r="K60" s="415" t="str">
        <f>'Budget Filing Data'!I54</f>
        <v>Market Transformation</v>
      </c>
      <c r="L60" s="415" t="str">
        <f>'Budget Filing Data'!K54</f>
        <v>Resource</v>
      </c>
      <c r="M60" s="415">
        <f>'Budget Filing Data'!B54</f>
        <v>2028</v>
      </c>
      <c r="N60" s="581">
        <f t="shared" si="0"/>
        <v>189563.94597999999</v>
      </c>
      <c r="O60" s="417">
        <f>'Budget Filing Data'!AG54</f>
        <v>11484.84078</v>
      </c>
      <c r="P60" s="417">
        <f>'Budget Filing Data'!AH54</f>
        <v>0</v>
      </c>
      <c r="Q60" s="417">
        <f>'Budget Filing Data'!AI54</f>
        <v>178079.10519999999</v>
      </c>
      <c r="R60" s="417">
        <f>'Budget Filing Data'!AJ54</f>
        <v>0</v>
      </c>
      <c r="S60" s="417">
        <f>'Budget Filing Data'!AK54</f>
        <v>0</v>
      </c>
      <c r="T60" s="417">
        <f>'Budget Filing Data'!AL54</f>
        <v>0</v>
      </c>
      <c r="U60" s="417">
        <f>'Budget Filing Data'!AM54</f>
        <v>0</v>
      </c>
      <c r="V60" s="417">
        <f>'Budget Filing Data'!W54</f>
        <v>0</v>
      </c>
      <c r="W60" s="418">
        <f>IF('Budget Filing Data'!Z54&lt;&gt;0,('Budget Filing Data'!AB54+'Budget Filing Data'!AC54+'Budget Filing Data'!AR54+'Budget Filing Data'!AD54+'Budget Filing Data'!BK54)/'Budget Filing Data'!Z54,0)</f>
        <v>0</v>
      </c>
      <c r="X60" s="419">
        <f>IF('Budget Filing Data'!AA54&lt;&gt;0,('Budget Filing Data'!AB54+'Budget Filing Data'!AC54+'Budget Filing Data'!AR54+'Budget Filing Data'!AD54)/'Budget Filing Data'!AA54,0)</f>
        <v>0</v>
      </c>
      <c r="Y60" s="419">
        <f>IF('Budget Filing Data'!BL54&lt;&gt;0,('Budget Filing Data'!AB54+'Budget Filing Data'!AC54+'Budget Filing Data'!AR54+'Budget Filing Data'!AD54+'Budget Filing Data'!AP54+'Budget Filing Data'!AQ54)/('Budget Filing Data'!BL54),0)</f>
        <v>0</v>
      </c>
      <c r="Z60" s="419">
        <f>IF('Budget Filing Data'!BC54&lt;&gt;0,('Budget Filing Data'!BD54+'Budget Filing Data'!BE54+'Budget Filing Data'!BF54+'Budget Filing Data'!AD54)/'Budget Filing Data'!BC54,0)</f>
        <v>0</v>
      </c>
      <c r="AA60" s="419">
        <f>IF('Budget Filing Data'!BG54&lt;&gt;0,('Budget Filing Data'!BH54+'Budget Filing Data'!BI54+'Budget Filing Data'!BJ54+'Budget Filing Data'!AD54)/'Budget Filing Data'!BG54,0)</f>
        <v>0</v>
      </c>
      <c r="AB60" s="456">
        <f>'Budget Filing Data'!P54</f>
        <v>0</v>
      </c>
      <c r="AC60" s="456">
        <f>'Budget Filing Data'!Q54</f>
        <v>0</v>
      </c>
      <c r="AD60" s="456">
        <f>'Budget Filing Data'!R54</f>
        <v>0</v>
      </c>
      <c r="AE60" s="456">
        <f>'Budget Filing Data'!AE54</f>
        <v>0</v>
      </c>
      <c r="AF60" s="456">
        <f>'Budget Filing Data'!AF54</f>
        <v>0</v>
      </c>
      <c r="AG60" s="456">
        <f>'Budget Filing Data'!$S54</f>
        <v>0</v>
      </c>
      <c r="AH60" s="456">
        <f>'Budget Filing Data'!T54</f>
        <v>0</v>
      </c>
      <c r="AI60" s="456">
        <f>'Budget Filing Data'!$U54</f>
        <v>0</v>
      </c>
      <c r="AJ60" s="456">
        <f>'Budget Filing Data'!$V54</f>
        <v>0</v>
      </c>
      <c r="AK60" s="466">
        <v>0</v>
      </c>
      <c r="AL60" s="466">
        <v>0</v>
      </c>
      <c r="AM60" s="395"/>
    </row>
    <row r="61" spans="3:39" ht="15.75">
      <c r="C61" s="414" t="str">
        <f>'Budget Filing Data'!D55</f>
        <v>PGE_SW_HVAC_QIQM</v>
      </c>
      <c r="D61" s="414" t="str">
        <f>'Budget Filing Data'!E55</f>
        <v>Statewide Residential QI/QM</v>
      </c>
      <c r="E61" s="394" t="s">
        <v>289</v>
      </c>
      <c r="F61" s="393" t="s">
        <v>289</v>
      </c>
      <c r="G61" s="415" t="str">
        <f>'Budget Filing Data'!J55</f>
        <v>Third-Party Solicited</v>
      </c>
      <c r="H61" s="415" t="str">
        <f>'Budget Filing Data'!H55</f>
        <v>SW - Other IOU Lead</v>
      </c>
      <c r="I61" s="416" t="s">
        <v>23</v>
      </c>
      <c r="J61" s="415" t="str">
        <f>'Budget Filing Data'!G55</f>
        <v>Residential</v>
      </c>
      <c r="K61" s="415" t="str">
        <f>'Budget Filing Data'!I55</f>
        <v>Other</v>
      </c>
      <c r="L61" s="415" t="str">
        <f>'Budget Filing Data'!K55</f>
        <v>Market Support</v>
      </c>
      <c r="M61" s="415">
        <f>'Budget Filing Data'!B55</f>
        <v>2028</v>
      </c>
      <c r="N61" s="581">
        <f t="shared" si="0"/>
        <v>2172810</v>
      </c>
      <c r="O61" s="417">
        <f>'Budget Filing Data'!AG55</f>
        <v>108640.5</v>
      </c>
      <c r="P61" s="417">
        <f>'Budget Filing Data'!AH55</f>
        <v>108640.5</v>
      </c>
      <c r="Q61" s="417">
        <f>'Budget Filing Data'!AI55</f>
        <v>1955529</v>
      </c>
      <c r="R61" s="417">
        <f>'Budget Filing Data'!AJ55</f>
        <v>0</v>
      </c>
      <c r="S61" s="417">
        <f>'Budget Filing Data'!AK55</f>
        <v>0</v>
      </c>
      <c r="T61" s="417">
        <f>'Budget Filing Data'!AL55</f>
        <v>0</v>
      </c>
      <c r="U61" s="417">
        <f>'Budget Filing Data'!AM55</f>
        <v>0</v>
      </c>
      <c r="V61" s="417">
        <f>'Budget Filing Data'!W55</f>
        <v>0</v>
      </c>
      <c r="W61" s="418">
        <f>IF('Budget Filing Data'!Z55&lt;&gt;0,('Budget Filing Data'!AB55+'Budget Filing Data'!AC55+'Budget Filing Data'!AR55+'Budget Filing Data'!AD55+'Budget Filing Data'!BK55)/'Budget Filing Data'!Z55,0)</f>
        <v>0</v>
      </c>
      <c r="X61" s="419">
        <f>IF('Budget Filing Data'!AA55&lt;&gt;0,('Budget Filing Data'!AB55+'Budget Filing Data'!AC55+'Budget Filing Data'!AR55+'Budget Filing Data'!AD55)/'Budget Filing Data'!AA55,0)</f>
        <v>0</v>
      </c>
      <c r="Y61" s="419">
        <f>IF('Budget Filing Data'!BL55&lt;&gt;0,('Budget Filing Data'!AB55+'Budget Filing Data'!AC55+'Budget Filing Data'!AR55+'Budget Filing Data'!AD55+'Budget Filing Data'!AP55+'Budget Filing Data'!AQ55)/('Budget Filing Data'!BL55),0)</f>
        <v>0</v>
      </c>
      <c r="Z61" s="419">
        <f>IF('Budget Filing Data'!BC55&lt;&gt;0,('Budget Filing Data'!BD55+'Budget Filing Data'!BE55+'Budget Filing Data'!BF55+'Budget Filing Data'!AD55)/'Budget Filing Data'!BC55,0)</f>
        <v>0</v>
      </c>
      <c r="AA61" s="419">
        <f>IF('Budget Filing Data'!BG55&lt;&gt;0,('Budget Filing Data'!BH55+'Budget Filing Data'!BI55+'Budget Filing Data'!BJ55+'Budget Filing Data'!AD55)/'Budget Filing Data'!BG55,0)</f>
        <v>0</v>
      </c>
      <c r="AB61" s="456">
        <f>'Budget Filing Data'!P55</f>
        <v>0</v>
      </c>
      <c r="AC61" s="456">
        <f>'Budget Filing Data'!Q55</f>
        <v>0</v>
      </c>
      <c r="AD61" s="456">
        <f>'Budget Filing Data'!R55</f>
        <v>0</v>
      </c>
      <c r="AE61" s="456">
        <f>'Budget Filing Data'!AE55</f>
        <v>0</v>
      </c>
      <c r="AF61" s="456">
        <f>'Budget Filing Data'!AF55</f>
        <v>0</v>
      </c>
      <c r="AG61" s="456">
        <f>'Budget Filing Data'!$S55</f>
        <v>0</v>
      </c>
      <c r="AH61" s="456">
        <f>'Budget Filing Data'!T55</f>
        <v>0</v>
      </c>
      <c r="AI61" s="456">
        <f>'Budget Filing Data'!$U55</f>
        <v>0</v>
      </c>
      <c r="AJ61" s="456">
        <f>'Budget Filing Data'!$V55</f>
        <v>0</v>
      </c>
      <c r="AK61" s="466">
        <v>0</v>
      </c>
      <c r="AL61" s="466">
        <v>0</v>
      </c>
      <c r="AM61" s="395"/>
    </row>
    <row r="62" spans="3:39" ht="15.75">
      <c r="C62" s="414" t="str">
        <f>'Budget Filing Data'!D56</f>
        <v>PGE_SW_HVAC_QIQM_PA</v>
      </c>
      <c r="D62" s="414" t="str">
        <f>'Budget Filing Data'!E56</f>
        <v>Statewide Residential QI/QM - PGE Costs</v>
      </c>
      <c r="E62" s="394" t="s">
        <v>289</v>
      </c>
      <c r="F62" s="393" t="s">
        <v>289</v>
      </c>
      <c r="G62" s="415" t="str">
        <f>'Budget Filing Data'!J56</f>
        <v>IOU Core</v>
      </c>
      <c r="H62" s="415" t="str">
        <f>'Budget Filing Data'!H56</f>
        <v>SW - Other IOU Lead</v>
      </c>
      <c r="I62" s="416" t="s">
        <v>23</v>
      </c>
      <c r="J62" s="415" t="str">
        <f>'Budget Filing Data'!G56</f>
        <v>Residential</v>
      </c>
      <c r="K62" s="415" t="str">
        <f>'Budget Filing Data'!I56</f>
        <v>Other</v>
      </c>
      <c r="L62" s="415" t="str">
        <f>'Budget Filing Data'!K56</f>
        <v>Market Support</v>
      </c>
      <c r="M62" s="415">
        <f>'Budget Filing Data'!B56</f>
        <v>2028</v>
      </c>
      <c r="N62" s="581">
        <f t="shared" si="0"/>
        <v>26507.066934000002</v>
      </c>
      <c r="O62" s="417">
        <f>'Budget Filing Data'!AG56</f>
        <v>2509.2929439999998</v>
      </c>
      <c r="P62" s="417">
        <f>'Budget Filing Data'!AH56</f>
        <v>0</v>
      </c>
      <c r="Q62" s="417">
        <f>'Budget Filing Data'!AI56</f>
        <v>23997.773990000002</v>
      </c>
      <c r="R62" s="417">
        <f>'Budget Filing Data'!AJ56</f>
        <v>0</v>
      </c>
      <c r="S62" s="417">
        <f>'Budget Filing Data'!AK56</f>
        <v>0</v>
      </c>
      <c r="T62" s="417">
        <f>'Budget Filing Data'!AL56</f>
        <v>0</v>
      </c>
      <c r="U62" s="417">
        <f>'Budget Filing Data'!AM56</f>
        <v>0</v>
      </c>
      <c r="V62" s="417">
        <f>'Budget Filing Data'!W56</f>
        <v>0</v>
      </c>
      <c r="W62" s="418">
        <f>IF('Budget Filing Data'!Z56&lt;&gt;0,('Budget Filing Data'!AB56+'Budget Filing Data'!AC56+'Budget Filing Data'!AR56+'Budget Filing Data'!AD56+'Budget Filing Data'!BK56)/'Budget Filing Data'!Z56,0)</f>
        <v>0</v>
      </c>
      <c r="X62" s="419">
        <f>IF('Budget Filing Data'!AA56&lt;&gt;0,('Budget Filing Data'!AB56+'Budget Filing Data'!AC56+'Budget Filing Data'!AR56+'Budget Filing Data'!AD56)/'Budget Filing Data'!AA56,0)</f>
        <v>0</v>
      </c>
      <c r="Y62" s="419">
        <f>IF('Budget Filing Data'!BL56&lt;&gt;0,('Budget Filing Data'!AB56+'Budget Filing Data'!AC56+'Budget Filing Data'!AR56+'Budget Filing Data'!AD56+'Budget Filing Data'!AP56+'Budget Filing Data'!AQ56)/('Budget Filing Data'!BL56),0)</f>
        <v>0</v>
      </c>
      <c r="Z62" s="419">
        <f>IF('Budget Filing Data'!BC56&lt;&gt;0,('Budget Filing Data'!BD56+'Budget Filing Data'!BE56+'Budget Filing Data'!BF56+'Budget Filing Data'!AD56)/'Budget Filing Data'!BC56,0)</f>
        <v>0</v>
      </c>
      <c r="AA62" s="419">
        <f>IF('Budget Filing Data'!BG56&lt;&gt;0,('Budget Filing Data'!BH56+'Budget Filing Data'!BI56+'Budget Filing Data'!BJ56+'Budget Filing Data'!AD56)/'Budget Filing Data'!BG56,0)</f>
        <v>0</v>
      </c>
      <c r="AB62" s="456">
        <f>'Budget Filing Data'!P56</f>
        <v>0</v>
      </c>
      <c r="AC62" s="456">
        <f>'Budget Filing Data'!Q56</f>
        <v>0</v>
      </c>
      <c r="AD62" s="456">
        <f>'Budget Filing Data'!R56</f>
        <v>0</v>
      </c>
      <c r="AE62" s="456">
        <f>'Budget Filing Data'!AE56</f>
        <v>0</v>
      </c>
      <c r="AF62" s="456">
        <f>'Budget Filing Data'!AF56</f>
        <v>0</v>
      </c>
      <c r="AG62" s="456">
        <f>'Budget Filing Data'!$S56</f>
        <v>0</v>
      </c>
      <c r="AH62" s="456">
        <f>'Budget Filing Data'!T56</f>
        <v>0</v>
      </c>
      <c r="AI62" s="456">
        <f>'Budget Filing Data'!$U56</f>
        <v>0</v>
      </c>
      <c r="AJ62" s="456">
        <f>'Budget Filing Data'!$V56</f>
        <v>0</v>
      </c>
      <c r="AK62" s="466">
        <v>0</v>
      </c>
      <c r="AL62" s="466">
        <v>0</v>
      </c>
      <c r="AM62" s="395"/>
    </row>
    <row r="63" spans="3:39" ht="15.75">
      <c r="C63" s="414" t="str">
        <f>'Budget Filing Data'!D57</f>
        <v>PGE_SW_IP_Colleges</v>
      </c>
      <c r="D63" s="414" t="str">
        <f>'Budget Filing Data'!E57</f>
        <v>Institutional Partnerships, UC/CSU/CCC</v>
      </c>
      <c r="E63" s="394" t="s">
        <v>42</v>
      </c>
      <c r="F63" s="393" t="s">
        <v>297</v>
      </c>
      <c r="G63" s="415" t="str">
        <f>'Budget Filing Data'!J57</f>
        <v>Third-Party Solicited</v>
      </c>
      <c r="H63" s="415" t="str">
        <f>'Budget Filing Data'!H57</f>
        <v>SW - Other IOU Lead</v>
      </c>
      <c r="I63" s="416" t="s">
        <v>23</v>
      </c>
      <c r="J63" s="415" t="str">
        <f>'Budget Filing Data'!G57</f>
        <v>Public</v>
      </c>
      <c r="K63" s="415" t="str">
        <f>'Budget Filing Data'!I57</f>
        <v>Government Partnerships</v>
      </c>
      <c r="L63" s="415" t="str">
        <f>'Budget Filing Data'!K57</f>
        <v>Resource</v>
      </c>
      <c r="M63" s="415">
        <f>'Budget Filing Data'!B57</f>
        <v>2028</v>
      </c>
      <c r="N63" s="581">
        <f t="shared" si="0"/>
        <v>1353807.9153429</v>
      </c>
      <c r="O63" s="417">
        <f>'Budget Filing Data'!AG57</f>
        <v>0</v>
      </c>
      <c r="P63" s="417">
        <f>'Budget Filing Data'!AH57</f>
        <v>0</v>
      </c>
      <c r="Q63" s="417">
        <f>'Budget Filing Data'!AI57</f>
        <v>878668.34787109995</v>
      </c>
      <c r="R63" s="417">
        <f>'Budget Filing Data'!AJ57</f>
        <v>0</v>
      </c>
      <c r="S63" s="417">
        <f>'Budget Filing Data'!AK57</f>
        <v>0</v>
      </c>
      <c r="T63" s="417">
        <f>'Budget Filing Data'!AL57</f>
        <v>0</v>
      </c>
      <c r="U63" s="417">
        <f>'Budget Filing Data'!AM57</f>
        <v>475139.56747180002</v>
      </c>
      <c r="V63" s="417">
        <f>'Budget Filing Data'!W57</f>
        <v>2116700.28839903</v>
      </c>
      <c r="W63" s="418">
        <f>IF('Budget Filing Data'!Z57&lt;&gt;0,('Budget Filing Data'!AB57+'Budget Filing Data'!AC57+'Budget Filing Data'!AR57+'Budget Filing Data'!AD57+'Budget Filing Data'!BK57)/'Budget Filing Data'!Z57,0)</f>
        <v>1.2417402202065464</v>
      </c>
      <c r="X63" s="419">
        <f>IF('Budget Filing Data'!AA57&lt;&gt;0,('Budget Filing Data'!AB57+'Budget Filing Data'!AC57+'Budget Filing Data'!AR57+'Budget Filing Data'!AD57)/'Budget Filing Data'!AA57,0)</f>
        <v>1.5944322935733168</v>
      </c>
      <c r="Y63" s="419">
        <f>IF('Budget Filing Data'!BL57&lt;&gt;0,('Budget Filing Data'!AB57+'Budget Filing Data'!AC57+'Budget Filing Data'!AR57+'Budget Filing Data'!AD57+'Budget Filing Data'!AP57+'Budget Filing Data'!AQ57)/('Budget Filing Data'!BL57),0)</f>
        <v>0.34907136804963695</v>
      </c>
      <c r="Z63" s="419">
        <f>IF('Budget Filing Data'!BC57&lt;&gt;0,('Budget Filing Data'!BD57+'Budget Filing Data'!BE57+'Budget Filing Data'!BF57+'Budget Filing Data'!AD57)/'Budget Filing Data'!BC57,0)</f>
        <v>1.3884762167606564</v>
      </c>
      <c r="AA63" s="419">
        <f>IF('Budget Filing Data'!BG57&lt;&gt;0,('Budget Filing Data'!BH57+'Budget Filing Data'!BI57+'Budget Filing Data'!BJ57+'Budget Filing Data'!AD57)/'Budget Filing Data'!BG57,0)</f>
        <v>1.3884762167606564</v>
      </c>
      <c r="AB63" s="456">
        <f>'Budget Filing Data'!P57</f>
        <v>2599159.7933532</v>
      </c>
      <c r="AC63" s="456">
        <f>'Budget Filing Data'!Q57</f>
        <v>2157.3026284831499</v>
      </c>
      <c r="AD63" s="456">
        <f>'Budget Filing Data'!R57</f>
        <v>0</v>
      </c>
      <c r="AE63" s="456">
        <f>'Budget Filing Data'!AE57</f>
        <v>499.711082962354</v>
      </c>
      <c r="AF63" s="456">
        <f>'Budget Filing Data'!AF57</f>
        <v>0</v>
      </c>
      <c r="AG63" s="456">
        <f>'Budget Filing Data'!$S57</f>
        <v>20793278.3468256</v>
      </c>
      <c r="AH63" s="456">
        <f>'Budget Filing Data'!T57</f>
        <v>0</v>
      </c>
      <c r="AI63" s="456">
        <f>'Budget Filing Data'!$U57</f>
        <v>3326.6227730400901</v>
      </c>
      <c r="AJ63" s="456">
        <f>'Budget Filing Data'!$V57</f>
        <v>0</v>
      </c>
      <c r="AK63" s="466">
        <v>0</v>
      </c>
      <c r="AL63" s="466">
        <v>0</v>
      </c>
      <c r="AM63" s="395"/>
    </row>
    <row r="64" spans="3:39" ht="15.75">
      <c r="C64" s="414" t="str">
        <f>'Budget Filing Data'!D58</f>
        <v>PGE_SW_IP_Colleges_PA</v>
      </c>
      <c r="D64" s="414" t="str">
        <f>'Budget Filing Data'!E58</f>
        <v>Institutional Partnerships, UC/CSU/CCC - PGE Costs</v>
      </c>
      <c r="E64" s="394" t="s">
        <v>289</v>
      </c>
      <c r="F64" s="393" t="s">
        <v>289</v>
      </c>
      <c r="G64" s="415" t="str">
        <f>'Budget Filing Data'!J58</f>
        <v>State Institutional Partnership</v>
      </c>
      <c r="H64" s="415" t="str">
        <f>'Budget Filing Data'!H58</f>
        <v>SW - Other IOU Lead</v>
      </c>
      <c r="I64" s="416" t="s">
        <v>23</v>
      </c>
      <c r="J64" s="415" t="str">
        <f>'Budget Filing Data'!G58</f>
        <v>Public</v>
      </c>
      <c r="K64" s="415" t="str">
        <f>'Budget Filing Data'!I58</f>
        <v>Government Partnerships</v>
      </c>
      <c r="L64" s="415" t="str">
        <f>'Budget Filing Data'!K58</f>
        <v>Resource</v>
      </c>
      <c r="M64" s="415">
        <f>'Budget Filing Data'!B58</f>
        <v>2028</v>
      </c>
      <c r="N64" s="581">
        <f t="shared" si="0"/>
        <v>26507.066934000002</v>
      </c>
      <c r="O64" s="417">
        <f>'Budget Filing Data'!AG58</f>
        <v>2509.2929439999998</v>
      </c>
      <c r="P64" s="417">
        <f>'Budget Filing Data'!AH58</f>
        <v>0</v>
      </c>
      <c r="Q64" s="417">
        <f>'Budget Filing Data'!AI58</f>
        <v>23997.773990000002</v>
      </c>
      <c r="R64" s="417">
        <f>'Budget Filing Data'!AJ58</f>
        <v>0</v>
      </c>
      <c r="S64" s="417">
        <f>'Budget Filing Data'!AK58</f>
        <v>0</v>
      </c>
      <c r="T64" s="417">
        <f>'Budget Filing Data'!AL58</f>
        <v>0</v>
      </c>
      <c r="U64" s="417">
        <f>'Budget Filing Data'!AM58</f>
        <v>0</v>
      </c>
      <c r="V64" s="417">
        <f>'Budget Filing Data'!W58</f>
        <v>0</v>
      </c>
      <c r="W64" s="418">
        <f>IF('Budget Filing Data'!Z58&lt;&gt;0,('Budget Filing Data'!AB58+'Budget Filing Data'!AC58+'Budget Filing Data'!AR58+'Budget Filing Data'!AD58+'Budget Filing Data'!BK58)/'Budget Filing Data'!Z58,0)</f>
        <v>0</v>
      </c>
      <c r="X64" s="419">
        <f>IF('Budget Filing Data'!AA58&lt;&gt;0,('Budget Filing Data'!AB58+'Budget Filing Data'!AC58+'Budget Filing Data'!AR58+'Budget Filing Data'!AD58)/'Budget Filing Data'!AA58,0)</f>
        <v>0</v>
      </c>
      <c r="Y64" s="419">
        <f>IF('Budget Filing Data'!BL58&lt;&gt;0,('Budget Filing Data'!AB58+'Budget Filing Data'!AC58+'Budget Filing Data'!AR58+'Budget Filing Data'!AD58+'Budget Filing Data'!AP58+'Budget Filing Data'!AQ58)/('Budget Filing Data'!BL58),0)</f>
        <v>0</v>
      </c>
      <c r="Z64" s="419">
        <f>IF('Budget Filing Data'!BC58&lt;&gt;0,('Budget Filing Data'!BD58+'Budget Filing Data'!BE58+'Budget Filing Data'!BF58+'Budget Filing Data'!AD58)/'Budget Filing Data'!BC58,0)</f>
        <v>0</v>
      </c>
      <c r="AA64" s="419">
        <f>IF('Budget Filing Data'!BG58&lt;&gt;0,('Budget Filing Data'!BH58+'Budget Filing Data'!BI58+'Budget Filing Data'!BJ58+'Budget Filing Data'!AD58)/'Budget Filing Data'!BG58,0)</f>
        <v>0</v>
      </c>
      <c r="AB64" s="456">
        <f>'Budget Filing Data'!P58</f>
        <v>0</v>
      </c>
      <c r="AC64" s="456">
        <f>'Budget Filing Data'!Q58</f>
        <v>0</v>
      </c>
      <c r="AD64" s="456">
        <f>'Budget Filing Data'!R58</f>
        <v>0</v>
      </c>
      <c r="AE64" s="456">
        <f>'Budget Filing Data'!AE58</f>
        <v>0</v>
      </c>
      <c r="AF64" s="456">
        <f>'Budget Filing Data'!AF58</f>
        <v>0</v>
      </c>
      <c r="AG64" s="456">
        <f>'Budget Filing Data'!$S58</f>
        <v>0</v>
      </c>
      <c r="AH64" s="456">
        <f>'Budget Filing Data'!T58</f>
        <v>0</v>
      </c>
      <c r="AI64" s="456">
        <f>'Budget Filing Data'!$U58</f>
        <v>0</v>
      </c>
      <c r="AJ64" s="456">
        <f>'Budget Filing Data'!$V58</f>
        <v>0</v>
      </c>
      <c r="AK64" s="466">
        <v>0</v>
      </c>
      <c r="AL64" s="466">
        <v>0</v>
      </c>
      <c r="AM64" s="395"/>
    </row>
    <row r="65" spans="3:39" ht="15.75">
      <c r="C65" s="414" t="str">
        <f>'Budget Filing Data'!D59</f>
        <v>PGE_SW_IP_Gov</v>
      </c>
      <c r="D65" s="414" t="str">
        <f>'Budget Filing Data'!E59</f>
        <v>Institutional Partnerships: DGS and DoC</v>
      </c>
      <c r="E65" s="394" t="s">
        <v>289</v>
      </c>
      <c r="F65" s="393" t="s">
        <v>289</v>
      </c>
      <c r="G65" s="415" t="str">
        <f>'Budget Filing Data'!J59</f>
        <v>Third-Party Solicited</v>
      </c>
      <c r="H65" s="415" t="str">
        <f>'Budget Filing Data'!H59</f>
        <v>SW - PGE Lead</v>
      </c>
      <c r="I65" s="416" t="s">
        <v>23</v>
      </c>
      <c r="J65" s="415" t="str">
        <f>'Budget Filing Data'!G59</f>
        <v>Public</v>
      </c>
      <c r="K65" s="415" t="str">
        <f>'Budget Filing Data'!I59</f>
        <v>Government Partnerships</v>
      </c>
      <c r="L65" s="415" t="str">
        <f>'Budget Filing Data'!K59</f>
        <v>Resource</v>
      </c>
      <c r="M65" s="415">
        <f>'Budget Filing Data'!B59</f>
        <v>2028</v>
      </c>
      <c r="N65" s="581">
        <f t="shared" si="0"/>
        <v>733102.94539362448</v>
      </c>
      <c r="O65" s="417">
        <f>'Budget Filing Data'!AG59</f>
        <v>30230.399999999958</v>
      </c>
      <c r="P65" s="417">
        <f>'Budget Filing Data'!AH59</f>
        <v>1574.4999999999968</v>
      </c>
      <c r="Q65" s="417">
        <f>'Budget Filing Data'!AI59</f>
        <v>430911.9783549995</v>
      </c>
      <c r="R65" s="417">
        <f>'Budget Filing Data'!AJ59</f>
        <v>0</v>
      </c>
      <c r="S65" s="417">
        <f>'Budget Filing Data'!AK59</f>
        <v>0</v>
      </c>
      <c r="T65" s="417">
        <f>'Budget Filing Data'!AL59</f>
        <v>0</v>
      </c>
      <c r="U65" s="417">
        <f>'Budget Filing Data'!AM59</f>
        <v>270386.06703862495</v>
      </c>
      <c r="V65" s="417">
        <f>'Budget Filing Data'!W59</f>
        <v>504143.44680365402</v>
      </c>
      <c r="W65" s="418">
        <f>IF('Budget Filing Data'!Z59&lt;&gt;0,('Budget Filing Data'!AB59+'Budget Filing Data'!AC59+'Budget Filing Data'!AR59+'Budget Filing Data'!AD59+'Budget Filing Data'!BK59)/'Budget Filing Data'!Z59,0)</f>
        <v>0.54009727524020545</v>
      </c>
      <c r="X65" s="419">
        <f>IF('Budget Filing Data'!AA59&lt;&gt;0,('Budget Filing Data'!AB59+'Budget Filing Data'!AC59+'Budget Filing Data'!AR59+'Budget Filing Data'!AD59)/'Budget Filing Data'!AA59,0)</f>
        <v>0.72836017828933752</v>
      </c>
      <c r="Y65" s="419">
        <f>IF('Budget Filing Data'!BL59&lt;&gt;0,('Budget Filing Data'!AB59+'Budget Filing Data'!AC59+'Budget Filing Data'!AR59+'Budget Filing Data'!AD59+'Budget Filing Data'!AP59+'Budget Filing Data'!AQ59)/('Budget Filing Data'!BL59),0)</f>
        <v>0.46709037204690285</v>
      </c>
      <c r="Z65" s="419">
        <f>IF('Budget Filing Data'!BC59&lt;&gt;0,('Budget Filing Data'!BD59+'Budget Filing Data'!BE59+'Budget Filing Data'!BF59+'Budget Filing Data'!AD59)/'Budget Filing Data'!BC59,0)</f>
        <v>0.72511629657793897</v>
      </c>
      <c r="AA65" s="419">
        <f>IF('Budget Filing Data'!BG59&lt;&gt;0,('Budget Filing Data'!BH59+'Budget Filing Data'!BI59+'Budget Filing Data'!BJ59+'Budget Filing Data'!AD59)/'Budget Filing Data'!BG59,0)</f>
        <v>0.72922198198897548</v>
      </c>
      <c r="AB65" s="456">
        <f>'Budget Filing Data'!P59</f>
        <v>474947.82405558962</v>
      </c>
      <c r="AC65" s="456">
        <f>'Budget Filing Data'!Q59</f>
        <v>169.84186579805166</v>
      </c>
      <c r="AD65" s="456">
        <f>'Budget Filing Data'!R59</f>
        <v>19328.766635372223</v>
      </c>
      <c r="AE65" s="456">
        <f>'Budget Filing Data'!AE59</f>
        <v>98.801970302773199</v>
      </c>
      <c r="AF65" s="456">
        <f>'Budget Filing Data'!AF59</f>
        <v>102.63575083382655</v>
      </c>
      <c r="AG65" s="456">
        <f>'Budget Filing Data'!$S59</f>
        <v>1669576.9865831593</v>
      </c>
      <c r="AH65" s="456">
        <f>'Budget Filing Data'!T59</f>
        <v>257853.6953597751</v>
      </c>
      <c r="AI65" s="456">
        <f>'Budget Filing Data'!$U59</f>
        <v>435.944718469203</v>
      </c>
      <c r="AJ65" s="456">
        <f>'Budget Filing Data'!$V59</f>
        <v>1369.2031223604054</v>
      </c>
      <c r="AK65" s="466">
        <v>0</v>
      </c>
      <c r="AL65" s="466">
        <v>0</v>
      </c>
      <c r="AM65" s="395"/>
    </row>
    <row r="66" spans="3:39" ht="15.75">
      <c r="C66" s="414" t="str">
        <f>'Budget Filing Data'!D60</f>
        <v>PGE_SW_IP_Gov_PA</v>
      </c>
      <c r="D66" s="414" t="str">
        <f>'Budget Filing Data'!E60</f>
        <v>Institutional Partnerships: DGS and DoC - PGE Costs</v>
      </c>
      <c r="E66" s="394" t="s">
        <v>289</v>
      </c>
      <c r="F66" s="393" t="s">
        <v>289</v>
      </c>
      <c r="G66" s="415" t="str">
        <f>'Budget Filing Data'!J60</f>
        <v>State Institutional Partnership</v>
      </c>
      <c r="H66" s="415" t="str">
        <f>'Budget Filing Data'!H60</f>
        <v>SW - PGE Lead</v>
      </c>
      <c r="I66" s="416" t="s">
        <v>23</v>
      </c>
      <c r="J66" s="415" t="str">
        <f>'Budget Filing Data'!G60</f>
        <v>Public</v>
      </c>
      <c r="K66" s="415" t="str">
        <f>'Budget Filing Data'!I60</f>
        <v>Government Partnerships</v>
      </c>
      <c r="L66" s="415" t="str">
        <f>'Budget Filing Data'!K60</f>
        <v>Resource</v>
      </c>
      <c r="M66" s="415">
        <f>'Budget Filing Data'!B60</f>
        <v>2028</v>
      </c>
      <c r="N66" s="581">
        <f t="shared" si="0"/>
        <v>167397.28815400001</v>
      </c>
      <c r="O66" s="417">
        <f>'Budget Filing Data'!AG60</f>
        <v>2654.2743139999998</v>
      </c>
      <c r="P66" s="417">
        <f>'Budget Filing Data'!AH60</f>
        <v>58526.115640000004</v>
      </c>
      <c r="Q66" s="417">
        <f>'Budget Filing Data'!AI60</f>
        <v>106216.8982</v>
      </c>
      <c r="R66" s="417">
        <f>'Budget Filing Data'!AJ60</f>
        <v>0</v>
      </c>
      <c r="S66" s="417">
        <f>'Budget Filing Data'!AK60</f>
        <v>0</v>
      </c>
      <c r="T66" s="417">
        <f>'Budget Filing Data'!AL60</f>
        <v>0</v>
      </c>
      <c r="U66" s="417">
        <f>'Budget Filing Data'!AM60</f>
        <v>0</v>
      </c>
      <c r="V66" s="417">
        <f>'Budget Filing Data'!W60</f>
        <v>0</v>
      </c>
      <c r="W66" s="418">
        <f>IF('Budget Filing Data'!Z60&lt;&gt;0,('Budget Filing Data'!AB60+'Budget Filing Data'!AC60+'Budget Filing Data'!AR60+'Budget Filing Data'!AD60+'Budget Filing Data'!BK60)/'Budget Filing Data'!Z60,0)</f>
        <v>0</v>
      </c>
      <c r="X66" s="419">
        <f>IF('Budget Filing Data'!AA60&lt;&gt;0,('Budget Filing Data'!AB60+'Budget Filing Data'!AC60+'Budget Filing Data'!AR60+'Budget Filing Data'!AD60)/'Budget Filing Data'!AA60,0)</f>
        <v>0</v>
      </c>
      <c r="Y66" s="419">
        <f>IF('Budget Filing Data'!BL60&lt;&gt;0,('Budget Filing Data'!AB60+'Budget Filing Data'!AC60+'Budget Filing Data'!AR60+'Budget Filing Data'!AD60+'Budget Filing Data'!AP60+'Budget Filing Data'!AQ60)/('Budget Filing Data'!BL60),0)</f>
        <v>0</v>
      </c>
      <c r="Z66" s="419">
        <f>IF('Budget Filing Data'!BC60&lt;&gt;0,('Budget Filing Data'!BD60+'Budget Filing Data'!BE60+'Budget Filing Data'!BF60+'Budget Filing Data'!AD60)/'Budget Filing Data'!BC60,0)</f>
        <v>0</v>
      </c>
      <c r="AA66" s="419">
        <f>IF('Budget Filing Data'!BG60&lt;&gt;0,('Budget Filing Data'!BH60+'Budget Filing Data'!BI60+'Budget Filing Data'!BJ60+'Budget Filing Data'!AD60)/'Budget Filing Data'!BG60,0)</f>
        <v>0</v>
      </c>
      <c r="AB66" s="456">
        <f>'Budget Filing Data'!P60</f>
        <v>0</v>
      </c>
      <c r="AC66" s="456">
        <f>'Budget Filing Data'!Q60</f>
        <v>0</v>
      </c>
      <c r="AD66" s="456">
        <f>'Budget Filing Data'!R60</f>
        <v>0</v>
      </c>
      <c r="AE66" s="456">
        <f>'Budget Filing Data'!AE60</f>
        <v>0</v>
      </c>
      <c r="AF66" s="456">
        <f>'Budget Filing Data'!AF60</f>
        <v>0</v>
      </c>
      <c r="AG66" s="456">
        <f>'Budget Filing Data'!$S60</f>
        <v>0</v>
      </c>
      <c r="AH66" s="456">
        <f>'Budget Filing Data'!T60</f>
        <v>0</v>
      </c>
      <c r="AI66" s="456">
        <f>'Budget Filing Data'!$U60</f>
        <v>0</v>
      </c>
      <c r="AJ66" s="456">
        <f>'Budget Filing Data'!$V60</f>
        <v>0</v>
      </c>
      <c r="AK66" s="466">
        <v>0</v>
      </c>
      <c r="AL66" s="466">
        <v>0</v>
      </c>
      <c r="AM66" s="395"/>
    </row>
    <row r="67" spans="3:39" ht="15.75">
      <c r="C67" s="414" t="str">
        <f>'Budget Filing Data'!D61</f>
        <v>PGE_SW_MCWH</v>
      </c>
      <c r="D67" s="414" t="str">
        <f>'Budget Filing Data'!E61</f>
        <v>Midstream Comm Water Heating</v>
      </c>
      <c r="E67" s="394" t="s">
        <v>42</v>
      </c>
      <c r="F67" s="393" t="s">
        <v>297</v>
      </c>
      <c r="G67" s="415" t="str">
        <f>'Budget Filing Data'!J61</f>
        <v>Third-Party Solicited</v>
      </c>
      <c r="H67" s="415" t="str">
        <f>'Budget Filing Data'!H61</f>
        <v>SW - Other IOU Lead</v>
      </c>
      <c r="I67" s="416" t="s">
        <v>23</v>
      </c>
      <c r="J67" s="415" t="str">
        <f>'Budget Filing Data'!G61</f>
        <v>Commercial</v>
      </c>
      <c r="K67" s="415" t="str">
        <f>'Budget Filing Data'!I61</f>
        <v>Other</v>
      </c>
      <c r="L67" s="415" t="str">
        <f>'Budget Filing Data'!K61</f>
        <v>Resource</v>
      </c>
      <c r="M67" s="415">
        <f>'Budget Filing Data'!B61</f>
        <v>2028</v>
      </c>
      <c r="N67" s="581">
        <f t="shared" si="0"/>
        <v>7778399.9999607233</v>
      </c>
      <c r="O67" s="417">
        <f>'Budget Filing Data'!AG61</f>
        <v>912415.5681471976</v>
      </c>
      <c r="P67" s="417">
        <f>'Budget Filing Data'!AH61</f>
        <v>663973.80995199853</v>
      </c>
      <c r="Q67" s="417">
        <f>'Budget Filing Data'!AI61</f>
        <v>2251528.8390095937</v>
      </c>
      <c r="R67" s="417">
        <f>'Budget Filing Data'!AJ61</f>
        <v>0</v>
      </c>
      <c r="S67" s="417">
        <f>'Budget Filing Data'!AK61</f>
        <v>0</v>
      </c>
      <c r="T67" s="417">
        <f>'Budget Filing Data'!AL61</f>
        <v>0</v>
      </c>
      <c r="U67" s="417">
        <f>'Budget Filing Data'!AM61</f>
        <v>3950481.7828519335</v>
      </c>
      <c r="V67" s="417">
        <f>'Budget Filing Data'!W61</f>
        <v>46143850.804668002</v>
      </c>
      <c r="W67" s="418">
        <f>IF('Budget Filing Data'!Z61&lt;&gt;0,('Budget Filing Data'!AB61+'Budget Filing Data'!AC61+'Budget Filing Data'!AR61+'Budget Filing Data'!AD61+'Budget Filing Data'!BK61)/'Budget Filing Data'!Z61,0)</f>
        <v>3.9887715869492895</v>
      </c>
      <c r="X67" s="419">
        <f>IF('Budget Filing Data'!AA61&lt;&gt;0,('Budget Filing Data'!AB61+'Budget Filing Data'!AC61+'Budget Filing Data'!AR61+'Budget Filing Data'!AD61)/'Budget Filing Data'!AA61,0)</f>
        <v>4.7554614696569608</v>
      </c>
      <c r="Y67" s="419">
        <f>IF('Budget Filing Data'!BL61&lt;&gt;0,('Budget Filing Data'!AB61+'Budget Filing Data'!AC61+'Budget Filing Data'!AR61+'Budget Filing Data'!AD61+'Budget Filing Data'!AP61+'Budget Filing Data'!AQ61)/('Budget Filing Data'!BL61),0)</f>
        <v>1.2064458333712</v>
      </c>
      <c r="Z67" s="419">
        <f>IF('Budget Filing Data'!BC61&lt;&gt;0,('Budget Filing Data'!BD61+'Budget Filing Data'!BE61+'Budget Filing Data'!BF61+'Budget Filing Data'!AD61)/'Budget Filing Data'!BC61,0)</f>
        <v>5.9481819455925029</v>
      </c>
      <c r="AA67" s="419">
        <f>IF('Budget Filing Data'!BG61&lt;&gt;0,('Budget Filing Data'!BH61+'Budget Filing Data'!BI61+'Budget Filing Data'!BJ61+'Budget Filing Data'!AD61)/'Budget Filing Data'!BG61,0)</f>
        <v>5.9552001073016934</v>
      </c>
      <c r="AB67" s="456">
        <f>'Budget Filing Data'!P61</f>
        <v>-1642878.1407364681</v>
      </c>
      <c r="AC67" s="456">
        <f>'Budget Filing Data'!Q61</f>
        <v>-4.5666199142026667</v>
      </c>
      <c r="AD67" s="456">
        <f>'Budget Filing Data'!R61</f>
        <v>1850801.4399266113</v>
      </c>
      <c r="AE67" s="456">
        <f>'Budget Filing Data'!AE61</f>
        <v>-318.37857829633703</v>
      </c>
      <c r="AF67" s="456">
        <f>'Budget Filing Data'!AF61</f>
        <v>9827.7556460103006</v>
      </c>
      <c r="AG67" s="456">
        <f>'Budget Filing Data'!$S61</f>
        <v>-28063086.961164214</v>
      </c>
      <c r="AH67" s="456">
        <f>'Budget Filing Data'!T61</f>
        <v>33800038.722572617</v>
      </c>
      <c r="AI67" s="456">
        <f>'Budget Filing Data'!$U61</f>
        <v>-4465.7127117114196</v>
      </c>
      <c r="AJ67" s="456">
        <f>'Budget Filing Data'!$V61</f>
        <v>179478.20561686042</v>
      </c>
      <c r="AK67" s="466">
        <v>0</v>
      </c>
      <c r="AL67" s="466">
        <v>0</v>
      </c>
      <c r="AM67" s="395"/>
    </row>
    <row r="68" spans="3:39" ht="38.25">
      <c r="C68" s="414" t="str">
        <f>'Budget Filing Data'!D62</f>
        <v>PGE_SW_MCWH_PA</v>
      </c>
      <c r="D68" s="414" t="str">
        <f>'Budget Filing Data'!E62</f>
        <v>Midstream Comm Water Heating - PGE Costs</v>
      </c>
      <c r="E68" s="394" t="s">
        <v>36</v>
      </c>
      <c r="F68" s="393" t="s">
        <v>295</v>
      </c>
      <c r="G68" s="415" t="str">
        <f>'Budget Filing Data'!J62</f>
        <v>IOU Core</v>
      </c>
      <c r="H68" s="415" t="str">
        <f>'Budget Filing Data'!H62</f>
        <v>SW - Other IOU Lead</v>
      </c>
      <c r="I68" s="416" t="s">
        <v>23</v>
      </c>
      <c r="J68" s="415" t="str">
        <f>'Budget Filing Data'!G62</f>
        <v>Commercial</v>
      </c>
      <c r="K68" s="415" t="str">
        <f>'Budget Filing Data'!I62</f>
        <v>Other</v>
      </c>
      <c r="L68" s="415" t="str">
        <f>'Budget Filing Data'!K62</f>
        <v>Resource</v>
      </c>
      <c r="M68" s="415">
        <f>'Budget Filing Data'!B62</f>
        <v>2028</v>
      </c>
      <c r="N68" s="581">
        <f t="shared" si="0"/>
        <v>26507.066934000002</v>
      </c>
      <c r="O68" s="417">
        <f>'Budget Filing Data'!AG62</f>
        <v>2509.2929439999998</v>
      </c>
      <c r="P68" s="417">
        <f>'Budget Filing Data'!AH62</f>
        <v>0</v>
      </c>
      <c r="Q68" s="417">
        <f>'Budget Filing Data'!AI62</f>
        <v>23997.773990000002</v>
      </c>
      <c r="R68" s="417">
        <f>'Budget Filing Data'!AJ62</f>
        <v>0</v>
      </c>
      <c r="S68" s="417">
        <f>'Budget Filing Data'!AK62</f>
        <v>0</v>
      </c>
      <c r="T68" s="417">
        <f>'Budget Filing Data'!AL62</f>
        <v>0</v>
      </c>
      <c r="U68" s="417">
        <f>'Budget Filing Data'!AM62</f>
        <v>0</v>
      </c>
      <c r="V68" s="417">
        <f>'Budget Filing Data'!W62</f>
        <v>0</v>
      </c>
      <c r="W68" s="418">
        <f>IF('Budget Filing Data'!Z62&lt;&gt;0,('Budget Filing Data'!AB62+'Budget Filing Data'!AC62+'Budget Filing Data'!AR62+'Budget Filing Data'!AD62+'Budget Filing Data'!BK62)/'Budget Filing Data'!Z62,0)</f>
        <v>0</v>
      </c>
      <c r="X68" s="419">
        <f>IF('Budget Filing Data'!AA62&lt;&gt;0,('Budget Filing Data'!AB62+'Budget Filing Data'!AC62+'Budget Filing Data'!AR62+'Budget Filing Data'!AD62)/'Budget Filing Data'!AA62,0)</f>
        <v>0</v>
      </c>
      <c r="Y68" s="419">
        <f>IF('Budget Filing Data'!BL62&lt;&gt;0,('Budget Filing Data'!AB62+'Budget Filing Data'!AC62+'Budget Filing Data'!AR62+'Budget Filing Data'!AD62+'Budget Filing Data'!AP62+'Budget Filing Data'!AQ62)/('Budget Filing Data'!BL62),0)</f>
        <v>0</v>
      </c>
      <c r="Z68" s="419">
        <f>IF('Budget Filing Data'!BC62&lt;&gt;0,('Budget Filing Data'!BD62+'Budget Filing Data'!BE62+'Budget Filing Data'!BF62+'Budget Filing Data'!AD62)/'Budget Filing Data'!BC62,0)</f>
        <v>0</v>
      </c>
      <c r="AA68" s="419">
        <f>IF('Budget Filing Data'!BG62&lt;&gt;0,('Budget Filing Data'!BH62+'Budget Filing Data'!BI62+'Budget Filing Data'!BJ62+'Budget Filing Data'!AD62)/'Budget Filing Data'!BG62,0)</f>
        <v>0</v>
      </c>
      <c r="AB68" s="456">
        <f>'Budget Filing Data'!P62</f>
        <v>0</v>
      </c>
      <c r="AC68" s="456">
        <f>'Budget Filing Data'!Q62</f>
        <v>0</v>
      </c>
      <c r="AD68" s="456">
        <f>'Budget Filing Data'!R62</f>
        <v>0</v>
      </c>
      <c r="AE68" s="456">
        <f>'Budget Filing Data'!AE62</f>
        <v>0</v>
      </c>
      <c r="AF68" s="456">
        <f>'Budget Filing Data'!AF62</f>
        <v>0</v>
      </c>
      <c r="AG68" s="456">
        <f>'Budget Filing Data'!$S62</f>
        <v>0</v>
      </c>
      <c r="AH68" s="456">
        <f>'Budget Filing Data'!T62</f>
        <v>0</v>
      </c>
      <c r="AI68" s="456">
        <f>'Budget Filing Data'!$U62</f>
        <v>0</v>
      </c>
      <c r="AJ68" s="456">
        <f>'Budget Filing Data'!$V62</f>
        <v>0</v>
      </c>
      <c r="AK68" s="466">
        <v>0</v>
      </c>
      <c r="AL68" s="466">
        <v>0</v>
      </c>
      <c r="AM68" s="395"/>
    </row>
    <row r="69" spans="3:39" ht="15.75">
      <c r="C69" s="414" t="str">
        <f>'Budget Filing Data'!D63</f>
        <v>PGE_SW_NC_NonRes_Ag_electric</v>
      </c>
      <c r="D69" s="414" t="str">
        <f>'Budget Filing Data'!E63</f>
        <v>SW New Construction NonRes Ag - All Electric</v>
      </c>
      <c r="E69" s="394" t="s">
        <v>289</v>
      </c>
      <c r="F69" s="393" t="s">
        <v>289</v>
      </c>
      <c r="G69" s="415" t="str">
        <f>'Budget Filing Data'!J63</f>
        <v>Third-Party Solicited</v>
      </c>
      <c r="H69" s="415" t="str">
        <f>'Budget Filing Data'!H63</f>
        <v>SW - PGE Lead</v>
      </c>
      <c r="I69" s="416" t="s">
        <v>23</v>
      </c>
      <c r="J69" s="415" t="str">
        <f>'Budget Filing Data'!G63</f>
        <v>Agricultural</v>
      </c>
      <c r="K69" s="415" t="str">
        <f>'Budget Filing Data'!I63</f>
        <v>New Construction</v>
      </c>
      <c r="L69" s="415" t="str">
        <f>'Budget Filing Data'!K63</f>
        <v>Market Support</v>
      </c>
      <c r="M69" s="415">
        <f>'Budget Filing Data'!B63</f>
        <v>2028</v>
      </c>
      <c r="N69" s="581">
        <f t="shared" si="0"/>
        <v>191721.41801999975</v>
      </c>
      <c r="O69" s="417">
        <f>'Budget Filing Data'!AG63</f>
        <v>16639.523603999973</v>
      </c>
      <c r="P69" s="417">
        <f>'Budget Filing Data'!AH63</f>
        <v>12479.642702999949</v>
      </c>
      <c r="Q69" s="417">
        <f>'Budget Filing Data'!AI63</f>
        <v>54078.451712999798</v>
      </c>
      <c r="R69" s="417">
        <f>'Budget Filing Data'!AJ63</f>
        <v>0</v>
      </c>
      <c r="S69" s="417">
        <f>'Budget Filing Data'!AK63</f>
        <v>0</v>
      </c>
      <c r="T69" s="417">
        <f>'Budget Filing Data'!AL63</f>
        <v>0</v>
      </c>
      <c r="U69" s="417">
        <f>'Budget Filing Data'!AM63</f>
        <v>108523.80000000002</v>
      </c>
      <c r="V69" s="417">
        <f>'Budget Filing Data'!W63</f>
        <v>8720.2638881894909</v>
      </c>
      <c r="W69" s="418">
        <f>IF('Budget Filing Data'!Z63&lt;&gt;0,('Budget Filing Data'!AB63+'Budget Filing Data'!AC63+'Budget Filing Data'!AR63+'Budget Filing Data'!AD63+'Budget Filing Data'!BK63)/'Budget Filing Data'!Z63,0)</f>
        <v>6.2353779720581523E-2</v>
      </c>
      <c r="X69" s="419">
        <f>IF('Budget Filing Data'!AA63&lt;&gt;0,('Budget Filing Data'!AB63+'Budget Filing Data'!AC63+'Budget Filing Data'!AR63+'Budget Filing Data'!AD63)/'Budget Filing Data'!AA63,0)</f>
        <v>4.6934270240430412E-2</v>
      </c>
      <c r="Y69" s="419">
        <f>IF('Budget Filing Data'!BL63&lt;&gt;0,('Budget Filing Data'!AB63+'Budget Filing Data'!AC63+'Budget Filing Data'!AR63+'Budget Filing Data'!AD63+'Budget Filing Data'!AP63+'Budget Filing Data'!AQ63)/('Budget Filing Data'!BL63),0)</f>
        <v>4.2528143440696116E-2</v>
      </c>
      <c r="Z69" s="419">
        <f>IF('Budget Filing Data'!BC63&lt;&gt;0,('Budget Filing Data'!BD63+'Budget Filing Data'!BE63+'Budget Filing Data'!BF63+'Budget Filing Data'!AD63)/'Budget Filing Data'!BC63,0)</f>
        <v>6.6333102146727885E-2</v>
      </c>
      <c r="AA69" s="419">
        <f>IF('Budget Filing Data'!BG63&lt;&gt;0,('Budget Filing Data'!BH63+'Budget Filing Data'!BI63+'Budget Filing Data'!BJ63+'Budget Filing Data'!AD63)/'Budget Filing Data'!BG63,0)</f>
        <v>6.6333102146727885E-2</v>
      </c>
      <c r="AB69" s="456">
        <f>'Budget Filing Data'!P63</f>
        <v>5466.384</v>
      </c>
      <c r="AC69" s="456">
        <f>'Budget Filing Data'!Q63</f>
        <v>0.23519232000000001</v>
      </c>
      <c r="AD69" s="456">
        <f>'Budget Filing Data'!R63</f>
        <v>0</v>
      </c>
      <c r="AE69" s="456">
        <f>'Budget Filing Data'!AE63</f>
        <v>1.4156248180536</v>
      </c>
      <c r="AF69" s="456">
        <f>'Budget Filing Data'!AF63</f>
        <v>0</v>
      </c>
      <c r="AG69" s="456">
        <f>'Budget Filing Data'!$S63</f>
        <v>54663.839999999997</v>
      </c>
      <c r="AH69" s="456">
        <f>'Budget Filing Data'!T63</f>
        <v>0</v>
      </c>
      <c r="AI69" s="456">
        <f>'Budget Filing Data'!$U63</f>
        <v>10.6964078421816</v>
      </c>
      <c r="AJ69" s="456">
        <f>'Budget Filing Data'!$V63</f>
        <v>0</v>
      </c>
      <c r="AK69" s="466">
        <v>0</v>
      </c>
      <c r="AL69" s="466">
        <v>0</v>
      </c>
      <c r="AM69" s="395"/>
    </row>
    <row r="70" spans="3:39" ht="15.75">
      <c r="C70" s="414" t="str">
        <f>'Budget Filing Data'!D64</f>
        <v>PGE_SW_NC_NonRes_Ag_electric_PA</v>
      </c>
      <c r="D70" s="414" t="str">
        <f>'Budget Filing Data'!E64</f>
        <v>SW New Construction NonRes Ag - All Electric - PGE Costs</v>
      </c>
      <c r="E70" s="394" t="s">
        <v>289</v>
      </c>
      <c r="F70" s="393" t="s">
        <v>289</v>
      </c>
      <c r="G70" s="415" t="str">
        <f>'Budget Filing Data'!J64</f>
        <v>IOU Core</v>
      </c>
      <c r="H70" s="415" t="str">
        <f>'Budget Filing Data'!H64</f>
        <v>SW - PGE Lead</v>
      </c>
      <c r="I70" s="416" t="s">
        <v>23</v>
      </c>
      <c r="J70" s="415" t="str">
        <f>'Budget Filing Data'!G64</f>
        <v>Agricultural</v>
      </c>
      <c r="K70" s="415" t="str">
        <f>'Budget Filing Data'!I64</f>
        <v>New Construction</v>
      </c>
      <c r="L70" s="415" t="str">
        <f>'Budget Filing Data'!K64</f>
        <v>Market Support</v>
      </c>
      <c r="M70" s="415">
        <f>'Budget Filing Data'!B64</f>
        <v>2028</v>
      </c>
      <c r="N70" s="581">
        <f t="shared" si="0"/>
        <v>26601.059898</v>
      </c>
      <c r="O70" s="417">
        <f>'Budget Filing Data'!AG64</f>
        <v>1148.484078</v>
      </c>
      <c r="P70" s="417">
        <f>'Budget Filing Data'!AH64</f>
        <v>0</v>
      </c>
      <c r="Q70" s="417">
        <f>'Budget Filing Data'!AI64</f>
        <v>25452.575819999998</v>
      </c>
      <c r="R70" s="417">
        <f>'Budget Filing Data'!AJ64</f>
        <v>0</v>
      </c>
      <c r="S70" s="417">
        <f>'Budget Filing Data'!AK64</f>
        <v>0</v>
      </c>
      <c r="T70" s="417">
        <f>'Budget Filing Data'!AL64</f>
        <v>0</v>
      </c>
      <c r="U70" s="417">
        <f>'Budget Filing Data'!AM64</f>
        <v>0</v>
      </c>
      <c r="V70" s="417">
        <f>'Budget Filing Data'!W64</f>
        <v>0</v>
      </c>
      <c r="W70" s="418">
        <f>IF('Budget Filing Data'!Z64&lt;&gt;0,('Budget Filing Data'!AB64+'Budget Filing Data'!AC64+'Budget Filing Data'!AR64+'Budget Filing Data'!AD64+'Budget Filing Data'!BK64)/'Budget Filing Data'!Z64,0)</f>
        <v>0</v>
      </c>
      <c r="X70" s="419">
        <f>IF('Budget Filing Data'!AA64&lt;&gt;0,('Budget Filing Data'!AB64+'Budget Filing Data'!AC64+'Budget Filing Data'!AR64+'Budget Filing Data'!AD64)/'Budget Filing Data'!AA64,0)</f>
        <v>0</v>
      </c>
      <c r="Y70" s="419">
        <f>IF('Budget Filing Data'!BL64&lt;&gt;0,('Budget Filing Data'!AB64+'Budget Filing Data'!AC64+'Budget Filing Data'!AR64+'Budget Filing Data'!AD64+'Budget Filing Data'!AP64+'Budget Filing Data'!AQ64)/('Budget Filing Data'!BL64),0)</f>
        <v>0</v>
      </c>
      <c r="Z70" s="419">
        <f>IF('Budget Filing Data'!BC64&lt;&gt;0,('Budget Filing Data'!BD64+'Budget Filing Data'!BE64+'Budget Filing Data'!BF64+'Budget Filing Data'!AD64)/'Budget Filing Data'!BC64,0)</f>
        <v>0</v>
      </c>
      <c r="AA70" s="419">
        <f>IF('Budget Filing Data'!BG64&lt;&gt;0,('Budget Filing Data'!BH64+'Budget Filing Data'!BI64+'Budget Filing Data'!BJ64+'Budget Filing Data'!AD64)/'Budget Filing Data'!BG64,0)</f>
        <v>0</v>
      </c>
      <c r="AB70" s="456">
        <f>'Budget Filing Data'!P64</f>
        <v>0</v>
      </c>
      <c r="AC70" s="456">
        <f>'Budget Filing Data'!Q64</f>
        <v>0</v>
      </c>
      <c r="AD70" s="456">
        <f>'Budget Filing Data'!R64</f>
        <v>0</v>
      </c>
      <c r="AE70" s="456">
        <f>'Budget Filing Data'!AE64</f>
        <v>0</v>
      </c>
      <c r="AF70" s="456">
        <f>'Budget Filing Data'!AF64</f>
        <v>0</v>
      </c>
      <c r="AG70" s="456">
        <f>'Budget Filing Data'!$S64</f>
        <v>0</v>
      </c>
      <c r="AH70" s="456">
        <f>'Budget Filing Data'!T64</f>
        <v>0</v>
      </c>
      <c r="AI70" s="456">
        <f>'Budget Filing Data'!$U64</f>
        <v>0</v>
      </c>
      <c r="AJ70" s="456">
        <f>'Budget Filing Data'!$V64</f>
        <v>0</v>
      </c>
      <c r="AK70" s="466">
        <v>0</v>
      </c>
      <c r="AL70" s="466">
        <v>0</v>
      </c>
      <c r="AM70" s="395"/>
    </row>
    <row r="71" spans="3:39" ht="15.75">
      <c r="C71" s="414" t="str">
        <f>'Budget Filing Data'!D65</f>
        <v>PGE_SW_NC_NonRes_Ag_mixed</v>
      </c>
      <c r="D71" s="414" t="str">
        <f>'Budget Filing Data'!E65</f>
        <v>SW New Construction NonRes Ag - Mixed Fuel</v>
      </c>
      <c r="E71" s="394" t="s">
        <v>289</v>
      </c>
      <c r="F71" s="393" t="s">
        <v>289</v>
      </c>
      <c r="G71" s="415" t="str">
        <f>'Budget Filing Data'!J65</f>
        <v>Third-Party Solicited</v>
      </c>
      <c r="H71" s="415" t="str">
        <f>'Budget Filing Data'!H65</f>
        <v>SW - PGE Lead</v>
      </c>
      <c r="I71" s="416" t="s">
        <v>23</v>
      </c>
      <c r="J71" s="415" t="str">
        <f>'Budget Filing Data'!G65</f>
        <v>Agricultural</v>
      </c>
      <c r="K71" s="415" t="str">
        <f>'Budget Filing Data'!I65</f>
        <v>New Construction</v>
      </c>
      <c r="L71" s="415" t="str">
        <f>'Budget Filing Data'!K65</f>
        <v>Market Support</v>
      </c>
      <c r="M71" s="415">
        <f>'Budget Filing Data'!B65</f>
        <v>2028</v>
      </c>
      <c r="N71" s="581">
        <f t="shared" si="0"/>
        <v>141457.42562005814</v>
      </c>
      <c r="O71" s="417">
        <f>'Budget Filing Data'!AG65</f>
        <v>12420.525123999978</v>
      </c>
      <c r="P71" s="417">
        <f>'Budget Filing Data'!AH65</f>
        <v>9315.3938429999926</v>
      </c>
      <c r="Q71" s="417">
        <f>'Budget Filing Data'!AI65</f>
        <v>40366.706652999943</v>
      </c>
      <c r="R71" s="417">
        <f>'Budget Filing Data'!AJ65</f>
        <v>0</v>
      </c>
      <c r="S71" s="417">
        <f>'Budget Filing Data'!AK65</f>
        <v>0</v>
      </c>
      <c r="T71" s="417">
        <f>'Budget Filing Data'!AL65</f>
        <v>0</v>
      </c>
      <c r="U71" s="417">
        <f>'Budget Filing Data'!AM65</f>
        <v>79354.800000058225</v>
      </c>
      <c r="V71" s="417">
        <f>'Budget Filing Data'!W65</f>
        <v>48670.889993410499</v>
      </c>
      <c r="W71" s="418">
        <f>IF('Budget Filing Data'!Z65&lt;&gt;0,('Budget Filing Data'!AB65+'Budget Filing Data'!AC65+'Budget Filing Data'!AR65+'Budget Filing Data'!AD65+'Budget Filing Data'!BK65)/'Budget Filing Data'!Z65,0)</f>
        <v>0.41431542733066962</v>
      </c>
      <c r="X71" s="419">
        <f>IF('Budget Filing Data'!AA65&lt;&gt;0,('Budget Filing Data'!AB65+'Budget Filing Data'!AC65+'Budget Filing Data'!AR65+'Budget Filing Data'!AD65)/'Budget Filing Data'!AA65,0)</f>
        <v>0.35738202320683832</v>
      </c>
      <c r="Y71" s="419">
        <f>IF('Budget Filing Data'!BL65&lt;&gt;0,('Budget Filing Data'!AB65+'Budget Filing Data'!AC65+'Budget Filing Data'!AR65+'Budget Filing Data'!AD65+'Budget Filing Data'!AP65+'Budget Filing Data'!AQ65)/('Budget Filing Data'!BL65),0)</f>
        <v>0.17382662436416391</v>
      </c>
      <c r="Z71" s="419">
        <f>IF('Budget Filing Data'!BC65&lt;&gt;0,('Budget Filing Data'!BD65+'Budget Filing Data'!BE65+'Budget Filing Data'!BF65+'Budget Filing Data'!AD65)/'Budget Filing Data'!BC65,0)</f>
        <v>0.47736085150053431</v>
      </c>
      <c r="AA71" s="419">
        <f>IF('Budget Filing Data'!BG65&lt;&gt;0,('Budget Filing Data'!BH65+'Budget Filing Data'!BI65+'Budget Filing Data'!BJ65+'Budget Filing Data'!AD65)/'Budget Filing Data'!BG65,0)</f>
        <v>0.47736085150053431</v>
      </c>
      <c r="AB71" s="456">
        <f>'Budget Filing Data'!P65</f>
        <v>49572.390225599978</v>
      </c>
      <c r="AC71" s="456">
        <f>'Budget Filing Data'!Q65</f>
        <v>8.7098669657999981</v>
      </c>
      <c r="AD71" s="456">
        <f>'Budget Filing Data'!R65</f>
        <v>0</v>
      </c>
      <c r="AE71" s="456">
        <f>'Budget Filing Data'!AE65</f>
        <v>11.5817967894503</v>
      </c>
      <c r="AF71" s="456">
        <f>'Budget Filing Data'!AF65</f>
        <v>0</v>
      </c>
      <c r="AG71" s="456">
        <f>'Budget Filing Data'!$S65</f>
        <v>631660.97491199989</v>
      </c>
      <c r="AH71" s="456">
        <f>'Budget Filing Data'!T65</f>
        <v>0</v>
      </c>
      <c r="AI71" s="456">
        <f>'Budget Filing Data'!$U65</f>
        <v>104.703593256004</v>
      </c>
      <c r="AJ71" s="456">
        <f>'Budget Filing Data'!$V65</f>
        <v>0</v>
      </c>
      <c r="AK71" s="466">
        <v>0</v>
      </c>
      <c r="AL71" s="466">
        <v>0</v>
      </c>
      <c r="AM71" s="395"/>
    </row>
    <row r="72" spans="3:39" ht="15.75">
      <c r="C72" s="414" t="str">
        <f>'Budget Filing Data'!D66</f>
        <v>PGE_SW_NC_NonRes_Ag_mixed_PA</v>
      </c>
      <c r="D72" s="414" t="str">
        <f>'Budget Filing Data'!E66</f>
        <v>SW New Construction NonRes Ag - Mixed Fuel - PGE Costs</v>
      </c>
      <c r="E72" s="394" t="s">
        <v>289</v>
      </c>
      <c r="F72" s="393" t="s">
        <v>289</v>
      </c>
      <c r="G72" s="415" t="str">
        <f>'Budget Filing Data'!J66</f>
        <v>IOU Core</v>
      </c>
      <c r="H72" s="415" t="str">
        <f>'Budget Filing Data'!H66</f>
        <v>SW - PGE Lead</v>
      </c>
      <c r="I72" s="416" t="s">
        <v>23</v>
      </c>
      <c r="J72" s="415" t="str">
        <f>'Budget Filing Data'!G66</f>
        <v>Agricultural</v>
      </c>
      <c r="K72" s="415" t="str">
        <f>'Budget Filing Data'!I66</f>
        <v>New Construction</v>
      </c>
      <c r="L72" s="415" t="str">
        <f>'Budget Filing Data'!K66</f>
        <v>Market Support</v>
      </c>
      <c r="M72" s="415">
        <f>'Budget Filing Data'!B66</f>
        <v>2028</v>
      </c>
      <c r="N72" s="581">
        <f t="shared" si="0"/>
        <v>26427.948418</v>
      </c>
      <c r="O72" s="417">
        <f>'Budget Filing Data'!AG66</f>
        <v>1148.484078</v>
      </c>
      <c r="P72" s="417">
        <f>'Budget Filing Data'!AH66</f>
        <v>0</v>
      </c>
      <c r="Q72" s="417">
        <f>'Budget Filing Data'!AI66</f>
        <v>25279.464339999999</v>
      </c>
      <c r="R72" s="417">
        <f>'Budget Filing Data'!AJ66</f>
        <v>0</v>
      </c>
      <c r="S72" s="417">
        <f>'Budget Filing Data'!AK66</f>
        <v>0</v>
      </c>
      <c r="T72" s="417">
        <f>'Budget Filing Data'!AL66</f>
        <v>0</v>
      </c>
      <c r="U72" s="417">
        <f>'Budget Filing Data'!AM66</f>
        <v>0</v>
      </c>
      <c r="V72" s="417">
        <f>'Budget Filing Data'!W66</f>
        <v>0</v>
      </c>
      <c r="W72" s="418">
        <f>IF('Budget Filing Data'!Z66&lt;&gt;0,('Budget Filing Data'!AB66+'Budget Filing Data'!AC66+'Budget Filing Data'!AR66+'Budget Filing Data'!AD66+'Budget Filing Data'!BK66)/'Budget Filing Data'!Z66,0)</f>
        <v>0</v>
      </c>
      <c r="X72" s="419">
        <f>IF('Budget Filing Data'!AA66&lt;&gt;0,('Budget Filing Data'!AB66+'Budget Filing Data'!AC66+'Budget Filing Data'!AR66+'Budget Filing Data'!AD66)/'Budget Filing Data'!AA66,0)</f>
        <v>0</v>
      </c>
      <c r="Y72" s="419">
        <f>IF('Budget Filing Data'!BL66&lt;&gt;0,('Budget Filing Data'!AB66+'Budget Filing Data'!AC66+'Budget Filing Data'!AR66+'Budget Filing Data'!AD66+'Budget Filing Data'!AP66+'Budget Filing Data'!AQ66)/('Budget Filing Data'!BL66),0)</f>
        <v>0</v>
      </c>
      <c r="Z72" s="419">
        <f>IF('Budget Filing Data'!BC66&lt;&gt;0,('Budget Filing Data'!BD66+'Budget Filing Data'!BE66+'Budget Filing Data'!BF66+'Budget Filing Data'!AD66)/'Budget Filing Data'!BC66,0)</f>
        <v>0</v>
      </c>
      <c r="AA72" s="419">
        <f>IF('Budget Filing Data'!BG66&lt;&gt;0,('Budget Filing Data'!BH66+'Budget Filing Data'!BI66+'Budget Filing Data'!BJ66+'Budget Filing Data'!AD66)/'Budget Filing Data'!BG66,0)</f>
        <v>0</v>
      </c>
      <c r="AB72" s="456">
        <f>'Budget Filing Data'!P66</f>
        <v>0</v>
      </c>
      <c r="AC72" s="456">
        <f>'Budget Filing Data'!Q66</f>
        <v>0</v>
      </c>
      <c r="AD72" s="456">
        <f>'Budget Filing Data'!R66</f>
        <v>0</v>
      </c>
      <c r="AE72" s="456">
        <f>'Budget Filing Data'!AE66</f>
        <v>0</v>
      </c>
      <c r="AF72" s="456">
        <f>'Budget Filing Data'!AF66</f>
        <v>0</v>
      </c>
      <c r="AG72" s="456">
        <f>'Budget Filing Data'!$S66</f>
        <v>0</v>
      </c>
      <c r="AH72" s="456">
        <f>'Budget Filing Data'!T66</f>
        <v>0</v>
      </c>
      <c r="AI72" s="456">
        <f>'Budget Filing Data'!$U66</f>
        <v>0</v>
      </c>
      <c r="AJ72" s="456">
        <f>'Budget Filing Data'!$V66</f>
        <v>0</v>
      </c>
      <c r="AK72" s="466">
        <v>0</v>
      </c>
      <c r="AL72" s="466">
        <v>0</v>
      </c>
      <c r="AM72" s="395"/>
    </row>
    <row r="73" spans="3:39" ht="15.75">
      <c r="C73" s="414" t="str">
        <f>'Budget Filing Data'!D67</f>
        <v>PGE_SW_NC_NonRes_Com_electric</v>
      </c>
      <c r="D73" s="414" t="str">
        <f>'Budget Filing Data'!E67</f>
        <v>SW New Construction NonRes Com - All Electric</v>
      </c>
      <c r="E73" s="394" t="s">
        <v>289</v>
      </c>
      <c r="F73" s="393" t="s">
        <v>289</v>
      </c>
      <c r="G73" s="415" t="str">
        <f>'Budget Filing Data'!J67</f>
        <v>Third-Party Solicited</v>
      </c>
      <c r="H73" s="415" t="str">
        <f>'Budget Filing Data'!H67</f>
        <v>SW - PGE Lead</v>
      </c>
      <c r="I73" s="416" t="s">
        <v>23</v>
      </c>
      <c r="J73" s="415" t="str">
        <f>'Budget Filing Data'!G67</f>
        <v>Commercial</v>
      </c>
      <c r="K73" s="415" t="str">
        <f>'Budget Filing Data'!I67</f>
        <v>New Construction</v>
      </c>
      <c r="L73" s="415" t="str">
        <f>'Budget Filing Data'!K67</f>
        <v>Market Support</v>
      </c>
      <c r="M73" s="415">
        <f>'Budget Filing Data'!B67</f>
        <v>2028</v>
      </c>
      <c r="N73" s="581">
        <f t="shared" si="0"/>
        <v>1227017.0739504541</v>
      </c>
      <c r="O73" s="417">
        <f>'Budget Filing Data'!AG67</f>
        <v>106492.95106559964</v>
      </c>
      <c r="P73" s="417">
        <f>'Budget Filing Data'!AH67</f>
        <v>79869.713299199866</v>
      </c>
      <c r="Q73" s="417">
        <f>'Budget Filing Data'!AI67</f>
        <v>346102.0909631995</v>
      </c>
      <c r="R73" s="417">
        <f>'Budget Filing Data'!AJ67</f>
        <v>0</v>
      </c>
      <c r="S73" s="417">
        <f>'Budget Filing Data'!AK67</f>
        <v>0</v>
      </c>
      <c r="T73" s="417">
        <f>'Budget Filing Data'!AL67</f>
        <v>0</v>
      </c>
      <c r="U73" s="417">
        <f>'Budget Filing Data'!AM67</f>
        <v>694552.318622455</v>
      </c>
      <c r="V73" s="417">
        <f>'Budget Filing Data'!W67</f>
        <v>543175.76159009896</v>
      </c>
      <c r="W73" s="418">
        <f>IF('Budget Filing Data'!Z67&lt;&gt;0,('Budget Filing Data'!AB67+'Budget Filing Data'!AC67+'Budget Filing Data'!AR67+'Budget Filing Data'!AD67+'Budget Filing Data'!BK67)/'Budget Filing Data'!Z67,0)</f>
        <v>0.53355956440675911</v>
      </c>
      <c r="X73" s="419">
        <f>IF('Budget Filing Data'!AA67&lt;&gt;0,('Budget Filing Data'!AB67+'Budget Filing Data'!AC67+'Budget Filing Data'!AR67+'Budget Filing Data'!AD67)/'Budget Filing Data'!AA67,0)</f>
        <v>0.45755694482315923</v>
      </c>
      <c r="Y73" s="419">
        <f>IF('Budget Filing Data'!BL67&lt;&gt;0,('Budget Filing Data'!AB67+'Budget Filing Data'!AC67+'Budget Filing Data'!AR67+'Budget Filing Data'!AD67+'Budget Filing Data'!AP67+'Budget Filing Data'!AQ67)/('Budget Filing Data'!BL67),0)</f>
        <v>0.21449925615524318</v>
      </c>
      <c r="Z73" s="419">
        <f>IF('Budget Filing Data'!BC67&lt;&gt;0,('Budget Filing Data'!BD67+'Budget Filing Data'!BE67+'Budget Filing Data'!BF67+'Budget Filing Data'!AD67)/'Budget Filing Data'!BC67,0)</f>
        <v>0.62867468106721436</v>
      </c>
      <c r="AA73" s="419">
        <f>IF('Budget Filing Data'!BG67&lt;&gt;0,('Budget Filing Data'!BH67+'Budget Filing Data'!BI67+'Budget Filing Data'!BJ67+'Budget Filing Data'!AD67)/'Budget Filing Data'!BG67,0)</f>
        <v>0.62876993408526005</v>
      </c>
      <c r="AB73" s="456">
        <f>'Budget Filing Data'!P67</f>
        <v>473963.91512579983</v>
      </c>
      <c r="AC73" s="456">
        <f>'Budget Filing Data'!Q67</f>
        <v>64.023166211399996</v>
      </c>
      <c r="AD73" s="456">
        <f>'Budget Filing Data'!R67</f>
        <v>1097.05917024</v>
      </c>
      <c r="AE73" s="456">
        <f>'Budget Filing Data'!AE67</f>
        <v>113.964147865884</v>
      </c>
      <c r="AF73" s="456">
        <f>'Budget Filing Data'!AF67</f>
        <v>5.8253841939744007</v>
      </c>
      <c r="AG73" s="456">
        <f>'Budget Filing Data'!$S67</f>
        <v>6056599.4554824019</v>
      </c>
      <c r="AH73" s="456">
        <f>'Budget Filing Data'!T67</f>
        <v>15332.085362880005</v>
      </c>
      <c r="AI73" s="456">
        <f>'Budget Filing Data'!$U67</f>
        <v>978.02040542927398</v>
      </c>
      <c r="AJ73" s="456">
        <f>'Budget Filing Data'!$V67</f>
        <v>81.413373276892827</v>
      </c>
      <c r="AK73" s="466">
        <v>0</v>
      </c>
      <c r="AL73" s="466">
        <v>0</v>
      </c>
      <c r="AM73" s="395"/>
    </row>
    <row r="74" spans="3:39" ht="15.75">
      <c r="C74" s="414" t="str">
        <f>'Budget Filing Data'!D68</f>
        <v>PGE_SW_NC_NonRes_Com_electric_PA</v>
      </c>
      <c r="D74" s="414" t="str">
        <f>'Budget Filing Data'!E68</f>
        <v>SW New Construction NonRes Com - All Electric - PGE Costs</v>
      </c>
      <c r="E74" s="394" t="s">
        <v>289</v>
      </c>
      <c r="F74" s="393" t="s">
        <v>289</v>
      </c>
      <c r="G74" s="415" t="str">
        <f>'Budget Filing Data'!J68</f>
        <v>IOU Core</v>
      </c>
      <c r="H74" s="415" t="str">
        <f>'Budget Filing Data'!H68</f>
        <v>SW - PGE Lead</v>
      </c>
      <c r="I74" s="416" t="s">
        <v>23</v>
      </c>
      <c r="J74" s="415" t="str">
        <f>'Budget Filing Data'!G68</f>
        <v>Commercial</v>
      </c>
      <c r="K74" s="415" t="str">
        <f>'Budget Filing Data'!I68</f>
        <v>New Construction</v>
      </c>
      <c r="L74" s="415" t="str">
        <f>'Budget Filing Data'!K68</f>
        <v>Market Support</v>
      </c>
      <c r="M74" s="415">
        <f>'Budget Filing Data'!B68</f>
        <v>2028</v>
      </c>
      <c r="N74" s="581">
        <f t="shared" si="0"/>
        <v>27409.745488</v>
      </c>
      <c r="O74" s="417">
        <f>'Budget Filing Data'!AG68</f>
        <v>1148.484078</v>
      </c>
      <c r="P74" s="417">
        <f>'Budget Filing Data'!AH68</f>
        <v>0</v>
      </c>
      <c r="Q74" s="417">
        <f>'Budget Filing Data'!AI68</f>
        <v>26261.261409999999</v>
      </c>
      <c r="R74" s="417">
        <f>'Budget Filing Data'!AJ68</f>
        <v>0</v>
      </c>
      <c r="S74" s="417">
        <f>'Budget Filing Data'!AK68</f>
        <v>0</v>
      </c>
      <c r="T74" s="417">
        <f>'Budget Filing Data'!AL68</f>
        <v>0</v>
      </c>
      <c r="U74" s="417">
        <f>'Budget Filing Data'!AM68</f>
        <v>0</v>
      </c>
      <c r="V74" s="417">
        <f>'Budget Filing Data'!W68</f>
        <v>0</v>
      </c>
      <c r="W74" s="418">
        <f>IF('Budget Filing Data'!Z68&lt;&gt;0,('Budget Filing Data'!AB68+'Budget Filing Data'!AC68+'Budget Filing Data'!AR68+'Budget Filing Data'!AD68+'Budget Filing Data'!BK68)/'Budget Filing Data'!Z68,0)</f>
        <v>0</v>
      </c>
      <c r="X74" s="419">
        <f>IF('Budget Filing Data'!AA68&lt;&gt;0,('Budget Filing Data'!AB68+'Budget Filing Data'!AC68+'Budget Filing Data'!AR68+'Budget Filing Data'!AD68)/'Budget Filing Data'!AA68,0)</f>
        <v>0</v>
      </c>
      <c r="Y74" s="419">
        <f>IF('Budget Filing Data'!BL68&lt;&gt;0,('Budget Filing Data'!AB68+'Budget Filing Data'!AC68+'Budget Filing Data'!AR68+'Budget Filing Data'!AD68+'Budget Filing Data'!AP68+'Budget Filing Data'!AQ68)/('Budget Filing Data'!BL68),0)</f>
        <v>0</v>
      </c>
      <c r="Z74" s="419">
        <f>IF('Budget Filing Data'!BC68&lt;&gt;0,('Budget Filing Data'!BD68+'Budget Filing Data'!BE68+'Budget Filing Data'!BF68+'Budget Filing Data'!AD68)/'Budget Filing Data'!BC68,0)</f>
        <v>0</v>
      </c>
      <c r="AA74" s="419">
        <f>IF('Budget Filing Data'!BG68&lt;&gt;0,('Budget Filing Data'!BH68+'Budget Filing Data'!BI68+'Budget Filing Data'!BJ68+'Budget Filing Data'!AD68)/'Budget Filing Data'!BG68,0)</f>
        <v>0</v>
      </c>
      <c r="AB74" s="456">
        <f>'Budget Filing Data'!P68</f>
        <v>0</v>
      </c>
      <c r="AC74" s="456">
        <f>'Budget Filing Data'!Q68</f>
        <v>0</v>
      </c>
      <c r="AD74" s="456">
        <f>'Budget Filing Data'!R68</f>
        <v>0</v>
      </c>
      <c r="AE74" s="456">
        <f>'Budget Filing Data'!AE68</f>
        <v>0</v>
      </c>
      <c r="AF74" s="456">
        <f>'Budget Filing Data'!AF68</f>
        <v>0</v>
      </c>
      <c r="AG74" s="456">
        <f>'Budget Filing Data'!$S68</f>
        <v>0</v>
      </c>
      <c r="AH74" s="456">
        <f>'Budget Filing Data'!T68</f>
        <v>0</v>
      </c>
      <c r="AI74" s="456">
        <f>'Budget Filing Data'!$U68</f>
        <v>0</v>
      </c>
      <c r="AJ74" s="456">
        <f>'Budget Filing Data'!$V68</f>
        <v>0</v>
      </c>
      <c r="AK74" s="466">
        <v>0</v>
      </c>
      <c r="AL74" s="466">
        <v>0</v>
      </c>
      <c r="AM74" s="395"/>
    </row>
    <row r="75" spans="3:39" ht="15.75">
      <c r="C75" s="414" t="str">
        <f>'Budget Filing Data'!D69</f>
        <v>PGE_SW_NC_NonRes_Com_mixed</v>
      </c>
      <c r="D75" s="414" t="str">
        <f>'Budget Filing Data'!E69</f>
        <v>SW New Construction NonRes Com - Mixed Fuel</v>
      </c>
      <c r="E75" s="394" t="s">
        <v>289</v>
      </c>
      <c r="F75" s="393" t="s">
        <v>289</v>
      </c>
      <c r="G75" s="415" t="str">
        <f>'Budget Filing Data'!J69</f>
        <v>Third-Party Solicited</v>
      </c>
      <c r="H75" s="415" t="str">
        <f>'Budget Filing Data'!H69</f>
        <v>SW - PGE Lead</v>
      </c>
      <c r="I75" s="416" t="s">
        <v>23</v>
      </c>
      <c r="J75" s="415" t="str">
        <f>'Budget Filing Data'!G69</f>
        <v>Commercial</v>
      </c>
      <c r="K75" s="415" t="str">
        <f>'Budget Filing Data'!I69</f>
        <v>New Construction</v>
      </c>
      <c r="L75" s="415" t="str">
        <f>'Budget Filing Data'!K69</f>
        <v>Market Support</v>
      </c>
      <c r="M75" s="415">
        <f>'Budget Filing Data'!B69</f>
        <v>2028</v>
      </c>
      <c r="N75" s="581">
        <f t="shared" si="0"/>
        <v>905327.52387577633</v>
      </c>
      <c r="O75" s="417">
        <f>'Budget Filing Data'!AG69</f>
        <v>79491.360793599728</v>
      </c>
      <c r="P75" s="417">
        <f>'Budget Filing Data'!AH69</f>
        <v>59618.520595199916</v>
      </c>
      <c r="Q75" s="417">
        <f>'Budget Filing Data'!AI69</f>
        <v>258346.92257919931</v>
      </c>
      <c r="R75" s="417">
        <f>'Budget Filing Data'!AJ69</f>
        <v>0</v>
      </c>
      <c r="S75" s="417">
        <f>'Budget Filing Data'!AK69</f>
        <v>0</v>
      </c>
      <c r="T75" s="417">
        <f>'Budget Filing Data'!AL69</f>
        <v>0</v>
      </c>
      <c r="U75" s="417">
        <f>'Budget Filing Data'!AM69</f>
        <v>507870.71990777738</v>
      </c>
      <c r="V75" s="417">
        <f>'Budget Filing Data'!W69</f>
        <v>224548.35592922999</v>
      </c>
      <c r="W75" s="418">
        <f>IF('Budget Filing Data'!Z69&lt;&gt;0,('Budget Filing Data'!AB69+'Budget Filing Data'!AC69+'Budget Filing Data'!AR69+'Budget Filing Data'!AD69+'Budget Filing Data'!BK69)/'Budget Filing Data'!Z69,0)</f>
        <v>0.27213839302921344</v>
      </c>
      <c r="X75" s="419">
        <f>IF('Budget Filing Data'!AA69&lt;&gt;0,('Budget Filing Data'!AB69+'Budget Filing Data'!AC69+'Budget Filing Data'!AR69+'Budget Filing Data'!AD69)/'Budget Filing Data'!AA69,0)</f>
        <v>0.25611640710369771</v>
      </c>
      <c r="Y75" s="419">
        <f>IF('Budget Filing Data'!BL69&lt;&gt;0,('Budget Filing Data'!AB69+'Budget Filing Data'!AC69+'Budget Filing Data'!AR69+'Budget Filing Data'!AD69+'Budget Filing Data'!AP69+'Budget Filing Data'!AQ69)/('Budget Filing Data'!BL69),0)</f>
        <v>0.14659342672883299</v>
      </c>
      <c r="Z75" s="419">
        <f>IF('Budget Filing Data'!BC69&lt;&gt;0,('Budget Filing Data'!BD69+'Budget Filing Data'!BE69+'Budget Filing Data'!BF69+'Budget Filing Data'!AD69)/'Budget Filing Data'!BC69,0)</f>
        <v>0.32991773857125523</v>
      </c>
      <c r="AA75" s="419">
        <f>IF('Budget Filing Data'!BG69&lt;&gt;0,('Budget Filing Data'!BH69+'Budget Filing Data'!BI69+'Budget Filing Data'!BJ69+'Budget Filing Data'!AD69)/'Budget Filing Data'!BG69,0)</f>
        <v>0.33007174992585864</v>
      </c>
      <c r="AB75" s="456">
        <f>'Budget Filing Data'!P69</f>
        <v>134826.84182669126</v>
      </c>
      <c r="AC75" s="456">
        <f>'Budget Filing Data'!Q69</f>
        <v>34.203388279470346</v>
      </c>
      <c r="AD75" s="456">
        <f>'Budget Filing Data'!R69</f>
        <v>1828.2538430240002</v>
      </c>
      <c r="AE75" s="456">
        <f>'Budget Filing Data'!AE69</f>
        <v>34.838838746630103</v>
      </c>
      <c r="AF75" s="456">
        <f>'Budget Filing Data'!AF69</f>
        <v>9.7080279064574366</v>
      </c>
      <c r="AG75" s="456">
        <f>'Budget Filing Data'!$S69</f>
        <v>2057540.4601876098</v>
      </c>
      <c r="AH75" s="456">
        <f>'Budget Filing Data'!T69</f>
        <v>23665.673677488005</v>
      </c>
      <c r="AI75" s="456">
        <f>'Budget Filing Data'!$U69</f>
        <v>363.90645421618802</v>
      </c>
      <c r="AJ75" s="456">
        <f>'Budget Filing Data'!$V69</f>
        <v>125.66472722746127</v>
      </c>
      <c r="AK75" s="466">
        <v>0</v>
      </c>
      <c r="AL75" s="466">
        <v>0</v>
      </c>
      <c r="AM75" s="395"/>
    </row>
    <row r="76" spans="3:39" ht="15.75">
      <c r="C76" s="414" t="str">
        <f>'Budget Filing Data'!D70</f>
        <v>PGE_SW_NC_NonRes_Com_mixed_PA</v>
      </c>
      <c r="D76" s="414" t="str">
        <f>'Budget Filing Data'!E70</f>
        <v>SW New Construction NonRes Com - Mixed Fuel - PGE Costs</v>
      </c>
      <c r="E76" s="394" t="s">
        <v>289</v>
      </c>
      <c r="F76" s="393" t="s">
        <v>289</v>
      </c>
      <c r="G76" s="415" t="str">
        <f>'Budget Filing Data'!J70</f>
        <v>IOU Core</v>
      </c>
      <c r="H76" s="415" t="str">
        <f>'Budget Filing Data'!H70</f>
        <v>SW - PGE Lead</v>
      </c>
      <c r="I76" s="416" t="s">
        <v>23</v>
      </c>
      <c r="J76" s="415" t="str">
        <f>'Budget Filing Data'!G70</f>
        <v>Commercial</v>
      </c>
      <c r="K76" s="415" t="str">
        <f>'Budget Filing Data'!I70</f>
        <v>New Construction</v>
      </c>
      <c r="L76" s="415" t="str">
        <f>'Budget Filing Data'!K70</f>
        <v>Market Support</v>
      </c>
      <c r="M76" s="415">
        <f>'Budget Filing Data'!B70</f>
        <v>2028</v>
      </c>
      <c r="N76" s="581">
        <f t="shared" si="0"/>
        <v>27595.935518000002</v>
      </c>
      <c r="O76" s="417">
        <f>'Budget Filing Data'!AG70</f>
        <v>1148.484078</v>
      </c>
      <c r="P76" s="417">
        <f>'Budget Filing Data'!AH70</f>
        <v>0</v>
      </c>
      <c r="Q76" s="417">
        <f>'Budget Filing Data'!AI70</f>
        <v>26447.451440000001</v>
      </c>
      <c r="R76" s="417">
        <f>'Budget Filing Data'!AJ70</f>
        <v>0</v>
      </c>
      <c r="S76" s="417">
        <f>'Budget Filing Data'!AK70</f>
        <v>0</v>
      </c>
      <c r="T76" s="417">
        <f>'Budget Filing Data'!AL70</f>
        <v>0</v>
      </c>
      <c r="U76" s="417">
        <f>'Budget Filing Data'!AM70</f>
        <v>0</v>
      </c>
      <c r="V76" s="417">
        <f>'Budget Filing Data'!W70</f>
        <v>0</v>
      </c>
      <c r="W76" s="418">
        <f>IF('Budget Filing Data'!Z70&lt;&gt;0,('Budget Filing Data'!AB70+'Budget Filing Data'!AC70+'Budget Filing Data'!AR70+'Budget Filing Data'!AD70+'Budget Filing Data'!BK70)/'Budget Filing Data'!Z70,0)</f>
        <v>0</v>
      </c>
      <c r="X76" s="419">
        <f>IF('Budget Filing Data'!AA70&lt;&gt;0,('Budget Filing Data'!AB70+'Budget Filing Data'!AC70+'Budget Filing Data'!AR70+'Budget Filing Data'!AD70)/'Budget Filing Data'!AA70,0)</f>
        <v>0</v>
      </c>
      <c r="Y76" s="419">
        <f>IF('Budget Filing Data'!BL70&lt;&gt;0,('Budget Filing Data'!AB70+'Budget Filing Data'!AC70+'Budget Filing Data'!AR70+'Budget Filing Data'!AD70+'Budget Filing Data'!AP70+'Budget Filing Data'!AQ70)/('Budget Filing Data'!BL70),0)</f>
        <v>0</v>
      </c>
      <c r="Z76" s="419">
        <f>IF('Budget Filing Data'!BC70&lt;&gt;0,('Budget Filing Data'!BD70+'Budget Filing Data'!BE70+'Budget Filing Data'!BF70+'Budget Filing Data'!AD70)/'Budget Filing Data'!BC70,0)</f>
        <v>0</v>
      </c>
      <c r="AA76" s="419">
        <f>IF('Budget Filing Data'!BG70&lt;&gt;0,('Budget Filing Data'!BH70+'Budget Filing Data'!BI70+'Budget Filing Data'!BJ70+'Budget Filing Data'!AD70)/'Budget Filing Data'!BG70,0)</f>
        <v>0</v>
      </c>
      <c r="AB76" s="456">
        <f>'Budget Filing Data'!P70</f>
        <v>0</v>
      </c>
      <c r="AC76" s="456">
        <f>'Budget Filing Data'!Q70</f>
        <v>0</v>
      </c>
      <c r="AD76" s="456">
        <f>'Budget Filing Data'!R70</f>
        <v>0</v>
      </c>
      <c r="AE76" s="456">
        <f>'Budget Filing Data'!AE70</f>
        <v>0</v>
      </c>
      <c r="AF76" s="456">
        <f>'Budget Filing Data'!AF70</f>
        <v>0</v>
      </c>
      <c r="AG76" s="456">
        <f>'Budget Filing Data'!$S70</f>
        <v>0</v>
      </c>
      <c r="AH76" s="456">
        <f>'Budget Filing Data'!T70</f>
        <v>0</v>
      </c>
      <c r="AI76" s="456">
        <f>'Budget Filing Data'!$U70</f>
        <v>0</v>
      </c>
      <c r="AJ76" s="456">
        <f>'Budget Filing Data'!$V70</f>
        <v>0</v>
      </c>
      <c r="AK76" s="466">
        <v>0</v>
      </c>
      <c r="AL76" s="466">
        <v>0</v>
      </c>
      <c r="AM76" s="395"/>
    </row>
    <row r="77" spans="3:39" ht="15.75">
      <c r="C77" s="414" t="str">
        <f>'Budget Filing Data'!D71</f>
        <v>PGE_SW_NC_NonRes_Ind_electric</v>
      </c>
      <c r="D77" s="414" t="str">
        <f>'Budget Filing Data'!E71</f>
        <v>SW New Construction NonRes Ind - All Electric</v>
      </c>
      <c r="E77" s="394" t="s">
        <v>289</v>
      </c>
      <c r="F77" s="393" t="s">
        <v>289</v>
      </c>
      <c r="G77" s="415" t="str">
        <f>'Budget Filing Data'!J71</f>
        <v>Third-Party Solicited</v>
      </c>
      <c r="H77" s="415" t="str">
        <f>'Budget Filing Data'!H71</f>
        <v>SW - PGE Lead</v>
      </c>
      <c r="I77" s="416" t="s">
        <v>23</v>
      </c>
      <c r="J77" s="415" t="str">
        <f>'Budget Filing Data'!G71</f>
        <v>Industrial</v>
      </c>
      <c r="K77" s="415" t="str">
        <f>'Budget Filing Data'!I71</f>
        <v>New Construction</v>
      </c>
      <c r="L77" s="415" t="str">
        <f>'Budget Filing Data'!K71</f>
        <v>Market Support</v>
      </c>
      <c r="M77" s="415">
        <f>'Budget Filing Data'!B71</f>
        <v>2028</v>
      </c>
      <c r="N77" s="581">
        <f t="shared" si="0"/>
        <v>191721.41801999992</v>
      </c>
      <c r="O77" s="417">
        <f>'Budget Filing Data'!AG71</f>
        <v>16639.523603999973</v>
      </c>
      <c r="P77" s="417">
        <f>'Budget Filing Data'!AH71</f>
        <v>12479.642702999969</v>
      </c>
      <c r="Q77" s="417">
        <f>'Budget Filing Data'!AI71</f>
        <v>54078.45171299998</v>
      </c>
      <c r="R77" s="417">
        <f>'Budget Filing Data'!AJ71</f>
        <v>0</v>
      </c>
      <c r="S77" s="417">
        <f>'Budget Filing Data'!AK71</f>
        <v>0</v>
      </c>
      <c r="T77" s="417">
        <f>'Budget Filing Data'!AL71</f>
        <v>0</v>
      </c>
      <c r="U77" s="417">
        <f>'Budget Filing Data'!AM71</f>
        <v>108523.8</v>
      </c>
      <c r="V77" s="417">
        <f>'Budget Filing Data'!W71</f>
        <v>4991.7663987899896</v>
      </c>
      <c r="W77" s="418">
        <f>IF('Budget Filing Data'!Z71&lt;&gt;0,('Budget Filing Data'!AB71+'Budget Filing Data'!AC71+'Budget Filing Data'!AR71+'Budget Filing Data'!AD71+'Budget Filing Data'!BK71)/'Budget Filing Data'!Z71,0)</f>
        <v>3.6420651081625247E-2</v>
      </c>
      <c r="X77" s="419">
        <f>IF('Budget Filing Data'!AA71&lt;&gt;0,('Budget Filing Data'!AB71+'Budget Filing Data'!AC71+'Budget Filing Data'!AR71+'Budget Filing Data'!AD71)/'Budget Filing Data'!AA71,0)</f>
        <v>2.6878186534518012E-2</v>
      </c>
      <c r="Y77" s="419">
        <f>IF('Budget Filing Data'!BL71&lt;&gt;0,('Budget Filing Data'!AB71+'Budget Filing Data'!AC71+'Budget Filing Data'!AR71+'Budget Filing Data'!AD71+'Budget Filing Data'!AP71+'Budget Filing Data'!AQ71)/('Budget Filing Data'!BL71),0)</f>
        <v>2.5553867914687209E-2</v>
      </c>
      <c r="Z77" s="419">
        <f>IF('Budget Filing Data'!BC71&lt;&gt;0,('Budget Filing Data'!BD71+'Budget Filing Data'!BE71+'Budget Filing Data'!BF71+'Budget Filing Data'!AD71)/'Budget Filing Data'!BC71,0)</f>
        <v>3.8543274021435932E-2</v>
      </c>
      <c r="AA77" s="419">
        <f>IF('Budget Filing Data'!BG71&lt;&gt;0,('Budget Filing Data'!BH71+'Budget Filing Data'!BI71+'Budget Filing Data'!BJ71+'Budget Filing Data'!AD71)/'Budget Filing Data'!BG71,0)</f>
        <v>3.8543274021435932E-2</v>
      </c>
      <c r="AB77" s="456">
        <f>'Budget Filing Data'!P71</f>
        <v>2733.192</v>
      </c>
      <c r="AC77" s="456">
        <f>'Budget Filing Data'!Q71</f>
        <v>0.11759616000000001</v>
      </c>
      <c r="AD77" s="456">
        <f>'Budget Filing Data'!R71</f>
        <v>0</v>
      </c>
      <c r="AE77" s="456">
        <f>'Budget Filing Data'!AE71</f>
        <v>0.59774963703840001</v>
      </c>
      <c r="AF77" s="456">
        <f>'Budget Filing Data'!AF71</f>
        <v>0</v>
      </c>
      <c r="AG77" s="456">
        <f>'Budget Filing Data'!$S71</f>
        <v>27331.919999999998</v>
      </c>
      <c r="AH77" s="456">
        <f>'Budget Filing Data'!T71</f>
        <v>0</v>
      </c>
      <c r="AI77" s="456">
        <f>'Budget Filing Data'!$U71</f>
        <v>5.2390417358664001</v>
      </c>
      <c r="AJ77" s="456">
        <f>'Budget Filing Data'!$V71</f>
        <v>0</v>
      </c>
      <c r="AK77" s="466">
        <v>0</v>
      </c>
      <c r="AL77" s="466">
        <v>0</v>
      </c>
      <c r="AM77" s="395"/>
    </row>
    <row r="78" spans="3:39" ht="15.75">
      <c r="C78" s="414" t="str">
        <f>'Budget Filing Data'!D72</f>
        <v>PGE_SW_NC_NonRes_Ind_electric_PA</v>
      </c>
      <c r="D78" s="414" t="str">
        <f>'Budget Filing Data'!E72</f>
        <v>SW New Construction NonRes Ind - All Electric - PGE Costs</v>
      </c>
      <c r="E78" s="394" t="s">
        <v>289</v>
      </c>
      <c r="F78" s="393" t="s">
        <v>289</v>
      </c>
      <c r="G78" s="415" t="str">
        <f>'Budget Filing Data'!J72</f>
        <v>IOU Core</v>
      </c>
      <c r="H78" s="415" t="str">
        <f>'Budget Filing Data'!H72</f>
        <v>SW - PGE Lead</v>
      </c>
      <c r="I78" s="416" t="s">
        <v>23</v>
      </c>
      <c r="J78" s="415" t="str">
        <f>'Budget Filing Data'!G72</f>
        <v>Industrial</v>
      </c>
      <c r="K78" s="415" t="str">
        <f>'Budget Filing Data'!I72</f>
        <v>New Construction</v>
      </c>
      <c r="L78" s="415" t="str">
        <f>'Budget Filing Data'!K72</f>
        <v>Market Support</v>
      </c>
      <c r="M78" s="415">
        <f>'Budget Filing Data'!B72</f>
        <v>2028</v>
      </c>
      <c r="N78" s="581">
        <f t="shared" si="0"/>
        <v>26541.194668</v>
      </c>
      <c r="O78" s="417">
        <f>'Budget Filing Data'!AG72</f>
        <v>1148.484078</v>
      </c>
      <c r="P78" s="417">
        <f>'Budget Filing Data'!AH72</f>
        <v>0</v>
      </c>
      <c r="Q78" s="417">
        <f>'Budget Filing Data'!AI72</f>
        <v>25392.710589999999</v>
      </c>
      <c r="R78" s="417">
        <f>'Budget Filing Data'!AJ72</f>
        <v>0</v>
      </c>
      <c r="S78" s="417">
        <f>'Budget Filing Data'!AK72</f>
        <v>0</v>
      </c>
      <c r="T78" s="417">
        <f>'Budget Filing Data'!AL72</f>
        <v>0</v>
      </c>
      <c r="U78" s="417">
        <f>'Budget Filing Data'!AM72</f>
        <v>0</v>
      </c>
      <c r="V78" s="417">
        <f>'Budget Filing Data'!W72</f>
        <v>0</v>
      </c>
      <c r="W78" s="418">
        <f>IF('Budget Filing Data'!Z72&lt;&gt;0,('Budget Filing Data'!AB72+'Budget Filing Data'!AC72+'Budget Filing Data'!AR72+'Budget Filing Data'!AD72+'Budget Filing Data'!BK72)/'Budget Filing Data'!Z72,0)</f>
        <v>0</v>
      </c>
      <c r="X78" s="419">
        <f>IF('Budget Filing Data'!AA72&lt;&gt;0,('Budget Filing Data'!AB72+'Budget Filing Data'!AC72+'Budget Filing Data'!AR72+'Budget Filing Data'!AD72)/'Budget Filing Data'!AA72,0)</f>
        <v>0</v>
      </c>
      <c r="Y78" s="419">
        <f>IF('Budget Filing Data'!BL72&lt;&gt;0,('Budget Filing Data'!AB72+'Budget Filing Data'!AC72+'Budget Filing Data'!AR72+'Budget Filing Data'!AD72+'Budget Filing Data'!AP72+'Budget Filing Data'!AQ72)/('Budget Filing Data'!BL72),0)</f>
        <v>0</v>
      </c>
      <c r="Z78" s="419">
        <f>IF('Budget Filing Data'!BC72&lt;&gt;0,('Budget Filing Data'!BD72+'Budget Filing Data'!BE72+'Budget Filing Data'!BF72+'Budget Filing Data'!AD72)/'Budget Filing Data'!BC72,0)</f>
        <v>0</v>
      </c>
      <c r="AA78" s="419">
        <f>IF('Budget Filing Data'!BG72&lt;&gt;0,('Budget Filing Data'!BH72+'Budget Filing Data'!BI72+'Budget Filing Data'!BJ72+'Budget Filing Data'!AD72)/'Budget Filing Data'!BG72,0)</f>
        <v>0</v>
      </c>
      <c r="AB78" s="456">
        <f>'Budget Filing Data'!P72</f>
        <v>0</v>
      </c>
      <c r="AC78" s="456">
        <f>'Budget Filing Data'!Q72</f>
        <v>0</v>
      </c>
      <c r="AD78" s="456">
        <f>'Budget Filing Data'!R72</f>
        <v>0</v>
      </c>
      <c r="AE78" s="456">
        <f>'Budget Filing Data'!AE72</f>
        <v>0</v>
      </c>
      <c r="AF78" s="456">
        <f>'Budget Filing Data'!AF72</f>
        <v>0</v>
      </c>
      <c r="AG78" s="456">
        <f>'Budget Filing Data'!$S72</f>
        <v>0</v>
      </c>
      <c r="AH78" s="456">
        <f>'Budget Filing Data'!T72</f>
        <v>0</v>
      </c>
      <c r="AI78" s="456">
        <f>'Budget Filing Data'!$U72</f>
        <v>0</v>
      </c>
      <c r="AJ78" s="456">
        <f>'Budget Filing Data'!$V72</f>
        <v>0</v>
      </c>
      <c r="AK78" s="466">
        <v>0</v>
      </c>
      <c r="AL78" s="466">
        <v>0</v>
      </c>
      <c r="AM78" s="395"/>
    </row>
    <row r="79" spans="3:39" ht="15.75">
      <c r="C79" s="414" t="str">
        <f>'Budget Filing Data'!D73</f>
        <v>PGE_SW_NC_NonRes_Ind_mixed</v>
      </c>
      <c r="D79" s="414" t="str">
        <f>'Budget Filing Data'!E73</f>
        <v>SW New Construction NonRes Ind - Mixed Fuel</v>
      </c>
      <c r="E79" s="394" t="s">
        <v>289</v>
      </c>
      <c r="F79" s="393" t="s">
        <v>289</v>
      </c>
      <c r="G79" s="415" t="str">
        <f>'Budget Filing Data'!J73</f>
        <v>Third-Party Solicited</v>
      </c>
      <c r="H79" s="415" t="str">
        <f>'Budget Filing Data'!H73</f>
        <v>SW - PGE Lead</v>
      </c>
      <c r="I79" s="416" t="s">
        <v>23</v>
      </c>
      <c r="J79" s="415" t="str">
        <f>'Budget Filing Data'!G73</f>
        <v>Industrial</v>
      </c>
      <c r="K79" s="415" t="str">
        <f>'Budget Filing Data'!I73</f>
        <v>New Construction</v>
      </c>
      <c r="L79" s="415" t="str">
        <f>'Budget Filing Data'!K73</f>
        <v>Market Support</v>
      </c>
      <c r="M79" s="415">
        <f>'Budget Filing Data'!B73</f>
        <v>2028</v>
      </c>
      <c r="N79" s="581">
        <f t="shared" si="0"/>
        <v>141457.42562173191</v>
      </c>
      <c r="O79" s="417">
        <f>'Budget Filing Data'!AG73</f>
        <v>12420.525123999978</v>
      </c>
      <c r="P79" s="417">
        <f>'Budget Filing Data'!AH73</f>
        <v>9315.3938429999762</v>
      </c>
      <c r="Q79" s="417">
        <f>'Budget Filing Data'!AI73</f>
        <v>40366.706653000023</v>
      </c>
      <c r="R79" s="417">
        <f>'Budget Filing Data'!AJ73</f>
        <v>0</v>
      </c>
      <c r="S79" s="417">
        <f>'Budget Filing Data'!AK73</f>
        <v>0</v>
      </c>
      <c r="T79" s="417">
        <f>'Budget Filing Data'!AL73</f>
        <v>0</v>
      </c>
      <c r="U79" s="417">
        <f>'Budget Filing Data'!AM73</f>
        <v>79354.800001731943</v>
      </c>
      <c r="V79" s="417">
        <f>'Budget Filing Data'!W73</f>
        <v>58806.741451734801</v>
      </c>
      <c r="W79" s="418">
        <f>IF('Budget Filing Data'!Z73&lt;&gt;0,('Budget Filing Data'!AB73+'Budget Filing Data'!AC73+'Budget Filing Data'!AR73+'Budget Filing Data'!AD73+'Budget Filing Data'!BK73)/'Budget Filing Data'!Z73,0)</f>
        <v>0.55493821040377778</v>
      </c>
      <c r="X79" s="419">
        <f>IF('Budget Filing Data'!AA73&lt;&gt;0,('Budget Filing Data'!AB73+'Budget Filing Data'!AC73+'Budget Filing Data'!AR73+'Budget Filing Data'!AD73)/'Budget Filing Data'!AA73,0)</f>
        <v>0.42889634394469256</v>
      </c>
      <c r="Y79" s="419">
        <f>IF('Budget Filing Data'!BL73&lt;&gt;0,('Budget Filing Data'!AB73+'Budget Filing Data'!AC73+'Budget Filing Data'!AR73+'Budget Filing Data'!AD73+'Budget Filing Data'!AP73+'Budget Filing Data'!AQ73)/('Budget Filing Data'!BL73),0)</f>
        <v>0.33104231795307043</v>
      </c>
      <c r="Z79" s="419">
        <f>IF('Budget Filing Data'!BC73&lt;&gt;0,('Budget Filing Data'!BD73+'Budget Filing Data'!BE73+'Budget Filing Data'!BF73+'Budget Filing Data'!AD73)/'Budget Filing Data'!BC73,0)</f>
        <v>0.8456474439525089</v>
      </c>
      <c r="AA79" s="419">
        <f>IF('Budget Filing Data'!BG73&lt;&gt;0,('Budget Filing Data'!BH73+'Budget Filing Data'!BI73+'Budget Filing Data'!BJ73+'Budget Filing Data'!AD73)/'Budget Filing Data'!BG73,0)</f>
        <v>0.84703376733585778</v>
      </c>
      <c r="AB79" s="456">
        <f>'Budget Filing Data'!P73</f>
        <v>1566.4176</v>
      </c>
      <c r="AC79" s="456">
        <f>'Budget Filing Data'!Q73</f>
        <v>0.32000165999999997</v>
      </c>
      <c r="AD79" s="456">
        <f>'Budget Filing Data'!R73</f>
        <v>2935.5796349999951</v>
      </c>
      <c r="AE79" s="456">
        <f>'Budget Filing Data'!AE73</f>
        <v>0.33097697576064</v>
      </c>
      <c r="AF79" s="456">
        <f>'Budget Filing Data'!AF73</f>
        <v>15.58792786185</v>
      </c>
      <c r="AG79" s="456">
        <f>'Budget Filing Data'!$S73</f>
        <v>22028.608800000002</v>
      </c>
      <c r="AH79" s="456">
        <f>'Budget Filing Data'!T73</f>
        <v>44033.694524999999</v>
      </c>
      <c r="AI79" s="456">
        <f>'Budget Filing Data'!$U73</f>
        <v>2.94376165555428</v>
      </c>
      <c r="AJ79" s="456">
        <f>'Budget Filing Data'!$V73</f>
        <v>233.81891792775002</v>
      </c>
      <c r="AK79" s="466">
        <v>0</v>
      </c>
      <c r="AL79" s="466">
        <v>0</v>
      </c>
      <c r="AM79" s="395"/>
    </row>
    <row r="80" spans="3:39" ht="15.75">
      <c r="C80" s="414" t="str">
        <f>'Budget Filing Data'!D74</f>
        <v>PGE_SW_NC_NonRes_Ind_mixed_PA</v>
      </c>
      <c r="D80" s="414" t="str">
        <f>'Budget Filing Data'!E74</f>
        <v>SW New Construction NonRes Ind - Mixed Fuel - PGE Costs</v>
      </c>
      <c r="E80" s="394" t="s">
        <v>289</v>
      </c>
      <c r="F80" s="393" t="s">
        <v>289</v>
      </c>
      <c r="G80" s="415" t="str">
        <f>'Budget Filing Data'!J74</f>
        <v>IOU Core</v>
      </c>
      <c r="H80" s="415" t="str">
        <f>'Budget Filing Data'!H74</f>
        <v>SW - PGE Lead</v>
      </c>
      <c r="I80" s="416" t="s">
        <v>23</v>
      </c>
      <c r="J80" s="415" t="str">
        <f>'Budget Filing Data'!G74</f>
        <v>Industrial</v>
      </c>
      <c r="K80" s="415" t="str">
        <f>'Budget Filing Data'!I74</f>
        <v>New Construction</v>
      </c>
      <c r="L80" s="415" t="str">
        <f>'Budget Filing Data'!K74</f>
        <v>Market Support</v>
      </c>
      <c r="M80" s="415">
        <f>'Budget Filing Data'!B74</f>
        <v>2028</v>
      </c>
      <c r="N80" s="581">
        <f t="shared" ref="N80:N143" si="1">SUM(O80:R80,U80)</f>
        <v>26433.773498000002</v>
      </c>
      <c r="O80" s="417">
        <f>'Budget Filing Data'!AG74</f>
        <v>1148.484078</v>
      </c>
      <c r="P80" s="417">
        <f>'Budget Filing Data'!AH74</f>
        <v>0</v>
      </c>
      <c r="Q80" s="417">
        <f>'Budget Filing Data'!AI74</f>
        <v>25285.289420000001</v>
      </c>
      <c r="R80" s="417">
        <f>'Budget Filing Data'!AJ74</f>
        <v>0</v>
      </c>
      <c r="S80" s="417">
        <f>'Budget Filing Data'!AK74</f>
        <v>0</v>
      </c>
      <c r="T80" s="417">
        <f>'Budget Filing Data'!AL74</f>
        <v>0</v>
      </c>
      <c r="U80" s="417">
        <f>'Budget Filing Data'!AM74</f>
        <v>0</v>
      </c>
      <c r="V80" s="417">
        <f>'Budget Filing Data'!W74</f>
        <v>0</v>
      </c>
      <c r="W80" s="418">
        <f>IF('Budget Filing Data'!Z74&lt;&gt;0,('Budget Filing Data'!AB74+'Budget Filing Data'!AC74+'Budget Filing Data'!AR74+'Budget Filing Data'!AD74+'Budget Filing Data'!BK74)/'Budget Filing Data'!Z74,0)</f>
        <v>0</v>
      </c>
      <c r="X80" s="419">
        <f>IF('Budget Filing Data'!AA74&lt;&gt;0,('Budget Filing Data'!AB74+'Budget Filing Data'!AC74+'Budget Filing Data'!AR74+'Budget Filing Data'!AD74)/'Budget Filing Data'!AA74,0)</f>
        <v>0</v>
      </c>
      <c r="Y80" s="419">
        <f>IF('Budget Filing Data'!BL74&lt;&gt;0,('Budget Filing Data'!AB74+'Budget Filing Data'!AC74+'Budget Filing Data'!AR74+'Budget Filing Data'!AD74+'Budget Filing Data'!AP74+'Budget Filing Data'!AQ74)/('Budget Filing Data'!BL74),0)</f>
        <v>0</v>
      </c>
      <c r="Z80" s="419">
        <f>IF('Budget Filing Data'!BC74&lt;&gt;0,('Budget Filing Data'!BD74+'Budget Filing Data'!BE74+'Budget Filing Data'!BF74+'Budget Filing Data'!AD74)/'Budget Filing Data'!BC74,0)</f>
        <v>0</v>
      </c>
      <c r="AA80" s="419">
        <f>IF('Budget Filing Data'!BG74&lt;&gt;0,('Budget Filing Data'!BH74+'Budget Filing Data'!BI74+'Budget Filing Data'!BJ74+'Budget Filing Data'!AD74)/'Budget Filing Data'!BG74,0)</f>
        <v>0</v>
      </c>
      <c r="AB80" s="456">
        <f>'Budget Filing Data'!P74</f>
        <v>0</v>
      </c>
      <c r="AC80" s="456">
        <f>'Budget Filing Data'!Q74</f>
        <v>0</v>
      </c>
      <c r="AD80" s="456">
        <f>'Budget Filing Data'!R74</f>
        <v>0</v>
      </c>
      <c r="AE80" s="456">
        <f>'Budget Filing Data'!AE74</f>
        <v>0</v>
      </c>
      <c r="AF80" s="456">
        <f>'Budget Filing Data'!AF74</f>
        <v>0</v>
      </c>
      <c r="AG80" s="456">
        <f>'Budget Filing Data'!$S74</f>
        <v>0</v>
      </c>
      <c r="AH80" s="456">
        <f>'Budget Filing Data'!T74</f>
        <v>0</v>
      </c>
      <c r="AI80" s="456">
        <f>'Budget Filing Data'!$U74</f>
        <v>0</v>
      </c>
      <c r="AJ80" s="456">
        <f>'Budget Filing Data'!$V74</f>
        <v>0</v>
      </c>
      <c r="AK80" s="466">
        <v>0</v>
      </c>
      <c r="AL80" s="466">
        <v>0</v>
      </c>
      <c r="AM80" s="395"/>
    </row>
    <row r="81" spans="3:39" ht="15.75">
      <c r="C81" s="414" t="str">
        <f>'Budget Filing Data'!D75</f>
        <v>PGE_SW_NC_NonRes_Pub_electric</v>
      </c>
      <c r="D81" s="414" t="str">
        <f>'Budget Filing Data'!E75</f>
        <v>SW New Construction NonRes Public - All Electric</v>
      </c>
      <c r="E81" s="394" t="s">
        <v>289</v>
      </c>
      <c r="F81" s="393" t="s">
        <v>289</v>
      </c>
      <c r="G81" s="415" t="str">
        <f>'Budget Filing Data'!J75</f>
        <v>Third-Party Solicited</v>
      </c>
      <c r="H81" s="415" t="str">
        <f>'Budget Filing Data'!H75</f>
        <v>SW - PGE Lead</v>
      </c>
      <c r="I81" s="416" t="s">
        <v>23</v>
      </c>
      <c r="J81" s="415" t="str">
        <f>'Budget Filing Data'!G75</f>
        <v>Public</v>
      </c>
      <c r="K81" s="415" t="str">
        <f>'Budget Filing Data'!I75</f>
        <v>New Construction</v>
      </c>
      <c r="L81" s="415" t="str">
        <f>'Budget Filing Data'!K75</f>
        <v>Market Support</v>
      </c>
      <c r="M81" s="415">
        <f>'Budget Filing Data'!B75</f>
        <v>2028</v>
      </c>
      <c r="N81" s="581">
        <f t="shared" si="1"/>
        <v>805229.95620080945</v>
      </c>
      <c r="O81" s="417">
        <f>'Budget Filing Data'!AG75</f>
        <v>69885.999136799772</v>
      </c>
      <c r="P81" s="417">
        <f>'Budget Filing Data'!AH75</f>
        <v>52414.499352599996</v>
      </c>
      <c r="Q81" s="417">
        <f>'Budget Filing Data'!AI75</f>
        <v>227129.49719459965</v>
      </c>
      <c r="R81" s="417">
        <f>'Budget Filing Data'!AJ75</f>
        <v>0</v>
      </c>
      <c r="S81" s="417">
        <f>'Budget Filing Data'!AK75</f>
        <v>0</v>
      </c>
      <c r="T81" s="417">
        <f>'Budget Filing Data'!AL75</f>
        <v>0</v>
      </c>
      <c r="U81" s="417">
        <f>'Budget Filing Data'!AM75</f>
        <v>455799.96051681001</v>
      </c>
      <c r="V81" s="417">
        <f>'Budget Filing Data'!W75</f>
        <v>123337.234091312</v>
      </c>
      <c r="W81" s="418">
        <f>IF('Budget Filing Data'!Z75&lt;&gt;0,('Budget Filing Data'!AB75+'Budget Filing Data'!AC75+'Budget Filing Data'!AR75+'Budget Filing Data'!AD75+'Budget Filing Data'!BK75)/'Budget Filing Data'!Z75,0)</f>
        <v>0.20098790694149943</v>
      </c>
      <c r="X81" s="419">
        <f>IF('Budget Filing Data'!AA75&lt;&gt;0,('Budget Filing Data'!AB75+'Budget Filing Data'!AC75+'Budget Filing Data'!AR75+'Budget Filing Data'!AD75)/'Budget Filing Data'!AA75,0)</f>
        <v>0.15803564895473504</v>
      </c>
      <c r="Y81" s="419">
        <f>IF('Budget Filing Data'!BL75&lt;&gt;0,('Budget Filing Data'!AB75+'Budget Filing Data'!AC75+'Budget Filing Data'!AR75+'Budget Filing Data'!AD75+'Budget Filing Data'!AP75+'Budget Filing Data'!AQ75)/('Budget Filing Data'!BL75),0)</f>
        <v>0.12800809937814112</v>
      </c>
      <c r="Z81" s="419">
        <f>IF('Budget Filing Data'!BC75&lt;&gt;0,('Budget Filing Data'!BD75+'Budget Filing Data'!BE75+'Budget Filing Data'!BF75+'Budget Filing Data'!AD75)/'Budget Filing Data'!BC75,0)</f>
        <v>0.2125241820126669</v>
      </c>
      <c r="AA81" s="419">
        <f>IF('Budget Filing Data'!BG75&lt;&gt;0,('Budget Filing Data'!BH75+'Budget Filing Data'!BI75+'Budget Filing Data'!BJ75+'Budget Filing Data'!AD75)/'Budget Filing Data'!BG75,0)</f>
        <v>0.2125148863498432</v>
      </c>
      <c r="AB81" s="456">
        <f>'Budget Filing Data'!P75</f>
        <v>50811.630962399977</v>
      </c>
      <c r="AC81" s="456">
        <f>'Budget Filing Data'!Q75</f>
        <v>7.6770508419000043</v>
      </c>
      <c r="AD81" s="456">
        <f>'Budget Filing Data'!R75</f>
        <v>-32.151295440000069</v>
      </c>
      <c r="AE81" s="456">
        <f>'Budget Filing Data'!AE75</f>
        <v>12.229771677400599</v>
      </c>
      <c r="AF81" s="456">
        <f>'Budget Filing Data'!AF75</f>
        <v>-0.17072337878639957</v>
      </c>
      <c r="AG81" s="456">
        <f>'Budget Filing Data'!$S75</f>
        <v>641945.25291600008</v>
      </c>
      <c r="AH81" s="456">
        <f>'Budget Filing Data'!T75</f>
        <v>-103.35048767999999</v>
      </c>
      <c r="AI81" s="456">
        <f>'Budget Filing Data'!$U75</f>
        <v>104.207821320451</v>
      </c>
      <c r="AJ81" s="456">
        <f>'Budget Filing Data'!$V75</f>
        <v>-0.54879108958079614</v>
      </c>
      <c r="AK81" s="466">
        <v>0</v>
      </c>
      <c r="AL81" s="466">
        <v>0</v>
      </c>
      <c r="AM81" s="395"/>
    </row>
    <row r="82" spans="3:39" ht="15.75">
      <c r="C82" s="414" t="str">
        <f>'Budget Filing Data'!D76</f>
        <v>PGE_SW_NC_NonRes_Pub_electric_PA</v>
      </c>
      <c r="D82" s="414" t="str">
        <f>'Budget Filing Data'!E76</f>
        <v>SW New Construction NonRes Public - All Electric - PGE Costs</v>
      </c>
      <c r="E82" s="394" t="s">
        <v>289</v>
      </c>
      <c r="F82" s="393" t="s">
        <v>289</v>
      </c>
      <c r="G82" s="415" t="str">
        <f>'Budget Filing Data'!J76</f>
        <v>IOU Core</v>
      </c>
      <c r="H82" s="415" t="str">
        <f>'Budget Filing Data'!H76</f>
        <v>SW - PGE Lead</v>
      </c>
      <c r="I82" s="416" t="s">
        <v>23</v>
      </c>
      <c r="J82" s="415" t="str">
        <f>'Budget Filing Data'!G76</f>
        <v>Public</v>
      </c>
      <c r="K82" s="415" t="str">
        <f>'Budget Filing Data'!I76</f>
        <v>New Construction</v>
      </c>
      <c r="L82" s="415" t="str">
        <f>'Budget Filing Data'!K76</f>
        <v>Market Support</v>
      </c>
      <c r="M82" s="415">
        <f>'Budget Filing Data'!B76</f>
        <v>2028</v>
      </c>
      <c r="N82" s="581">
        <f t="shared" si="1"/>
        <v>29481.255278000001</v>
      </c>
      <c r="O82" s="417">
        <f>'Budget Filing Data'!AG76</f>
        <v>1148.484078</v>
      </c>
      <c r="P82" s="417">
        <f>'Budget Filing Data'!AH76</f>
        <v>0</v>
      </c>
      <c r="Q82" s="417">
        <f>'Budget Filing Data'!AI76</f>
        <v>28332.771199999999</v>
      </c>
      <c r="R82" s="417">
        <f>'Budget Filing Data'!AJ76</f>
        <v>0</v>
      </c>
      <c r="S82" s="417">
        <f>'Budget Filing Data'!AK76</f>
        <v>0</v>
      </c>
      <c r="T82" s="417">
        <f>'Budget Filing Data'!AL76</f>
        <v>0</v>
      </c>
      <c r="U82" s="417">
        <f>'Budget Filing Data'!AM76</f>
        <v>0</v>
      </c>
      <c r="V82" s="417">
        <f>'Budget Filing Data'!W76</f>
        <v>0</v>
      </c>
      <c r="W82" s="418">
        <f>IF('Budget Filing Data'!Z76&lt;&gt;0,('Budget Filing Data'!AB76+'Budget Filing Data'!AC76+'Budget Filing Data'!AR76+'Budget Filing Data'!AD76+'Budget Filing Data'!BK76)/'Budget Filing Data'!Z76,0)</f>
        <v>0</v>
      </c>
      <c r="X82" s="419">
        <f>IF('Budget Filing Data'!AA76&lt;&gt;0,('Budget Filing Data'!AB76+'Budget Filing Data'!AC76+'Budget Filing Data'!AR76+'Budget Filing Data'!AD76)/'Budget Filing Data'!AA76,0)</f>
        <v>0</v>
      </c>
      <c r="Y82" s="419">
        <f>IF('Budget Filing Data'!BL76&lt;&gt;0,('Budget Filing Data'!AB76+'Budget Filing Data'!AC76+'Budget Filing Data'!AR76+'Budget Filing Data'!AD76+'Budget Filing Data'!AP76+'Budget Filing Data'!AQ76)/('Budget Filing Data'!BL76),0)</f>
        <v>0</v>
      </c>
      <c r="Z82" s="419">
        <f>IF('Budget Filing Data'!BC76&lt;&gt;0,('Budget Filing Data'!BD76+'Budget Filing Data'!BE76+'Budget Filing Data'!BF76+'Budget Filing Data'!AD76)/'Budget Filing Data'!BC76,0)</f>
        <v>0</v>
      </c>
      <c r="AA82" s="419">
        <f>IF('Budget Filing Data'!BG76&lt;&gt;0,('Budget Filing Data'!BH76+'Budget Filing Data'!BI76+'Budget Filing Data'!BJ76+'Budget Filing Data'!AD76)/'Budget Filing Data'!BG76,0)</f>
        <v>0</v>
      </c>
      <c r="AB82" s="456">
        <f>'Budget Filing Data'!P76</f>
        <v>0</v>
      </c>
      <c r="AC82" s="456">
        <f>'Budget Filing Data'!Q76</f>
        <v>0</v>
      </c>
      <c r="AD82" s="456">
        <f>'Budget Filing Data'!R76</f>
        <v>0</v>
      </c>
      <c r="AE82" s="456">
        <f>'Budget Filing Data'!AE76</f>
        <v>0</v>
      </c>
      <c r="AF82" s="456">
        <f>'Budget Filing Data'!AF76</f>
        <v>0</v>
      </c>
      <c r="AG82" s="456">
        <f>'Budget Filing Data'!$S76</f>
        <v>0</v>
      </c>
      <c r="AH82" s="456">
        <f>'Budget Filing Data'!T76</f>
        <v>0</v>
      </c>
      <c r="AI82" s="456">
        <f>'Budget Filing Data'!$U76</f>
        <v>0</v>
      </c>
      <c r="AJ82" s="456">
        <f>'Budget Filing Data'!$V76</f>
        <v>0</v>
      </c>
      <c r="AK82" s="466">
        <v>0</v>
      </c>
      <c r="AL82" s="466">
        <v>0</v>
      </c>
      <c r="AM82" s="395"/>
    </row>
    <row r="83" spans="3:39" ht="15.75">
      <c r="C83" s="414" t="str">
        <f>'Budget Filing Data'!D77</f>
        <v>PGE_SW_NC_NonRes_Pub_mixed</v>
      </c>
      <c r="D83" s="414" t="str">
        <f>'Budget Filing Data'!E77</f>
        <v>SW New Construction NonRes Public - Mixed Fuel</v>
      </c>
      <c r="E83" s="394" t="s">
        <v>289</v>
      </c>
      <c r="F83" s="393" t="s">
        <v>289</v>
      </c>
      <c r="G83" s="415" t="str">
        <f>'Budget Filing Data'!J77</f>
        <v>Third-Party Solicited</v>
      </c>
      <c r="H83" s="415" t="str">
        <f>'Budget Filing Data'!H77</f>
        <v>SW - PGE Lead</v>
      </c>
      <c r="I83" s="416" t="s">
        <v>23</v>
      </c>
      <c r="J83" s="415" t="str">
        <f>'Budget Filing Data'!G77</f>
        <v>Public</v>
      </c>
      <c r="K83" s="415" t="str">
        <f>'Budget Filing Data'!I77</f>
        <v>New Construction</v>
      </c>
      <c r="L83" s="415" t="str">
        <f>'Budget Filing Data'!K77</f>
        <v>Market Support</v>
      </c>
      <c r="M83" s="415">
        <f>'Budget Filing Data'!B77</f>
        <v>2028</v>
      </c>
      <c r="N83" s="581">
        <f t="shared" si="1"/>
        <v>594121.18760392407</v>
      </c>
      <c r="O83" s="417">
        <f>'Budget Filing Data'!AG77</f>
        <v>52166.205520799886</v>
      </c>
      <c r="P83" s="417">
        <f>'Budget Filing Data'!AH77</f>
        <v>39124.654140599945</v>
      </c>
      <c r="Q83" s="417">
        <f>'Budget Filing Data'!AI77</f>
        <v>169540.16794259998</v>
      </c>
      <c r="R83" s="417">
        <f>'Budget Filing Data'!AJ77</f>
        <v>0</v>
      </c>
      <c r="S83" s="417">
        <f>'Budget Filing Data'!AK77</f>
        <v>0</v>
      </c>
      <c r="T83" s="417">
        <f>'Budget Filing Data'!AL77</f>
        <v>0</v>
      </c>
      <c r="U83" s="417">
        <f>'Budget Filing Data'!AM77</f>
        <v>333290.15999992425</v>
      </c>
      <c r="V83" s="417">
        <f>'Budget Filing Data'!W77</f>
        <v>68243.530414502398</v>
      </c>
      <c r="W83" s="418">
        <f>IF('Budget Filing Data'!Z77&lt;&gt;0,('Budget Filing Data'!AB77+'Budget Filing Data'!AC77+'Budget Filing Data'!AR77+'Budget Filing Data'!AD77+'Budget Filing Data'!BK77)/'Budget Filing Data'!Z77,0)</f>
        <v>0.14582049878862091</v>
      </c>
      <c r="X83" s="419">
        <f>IF('Budget Filing Data'!AA77&lt;&gt;0,('Budget Filing Data'!AB77+'Budget Filing Data'!AC77+'Budget Filing Data'!AR77+'Budget Filing Data'!AD77)/'Budget Filing Data'!AA77,0)</f>
        <v>0.11869060532840109</v>
      </c>
      <c r="Y83" s="419">
        <f>IF('Budget Filing Data'!BL77&lt;&gt;0,('Budget Filing Data'!AB77+'Budget Filing Data'!AC77+'Budget Filing Data'!AR77+'Budget Filing Data'!AD77+'Budget Filing Data'!AP77+'Budget Filing Data'!AQ77)/('Budget Filing Data'!BL77),0)</f>
        <v>9.8335405049755936E-2</v>
      </c>
      <c r="Z83" s="419">
        <f>IF('Budget Filing Data'!BC77&lt;&gt;0,('Budget Filing Data'!BD77+'Budget Filing Data'!BE77+'Budget Filing Data'!BF77+'Budget Filing Data'!AD77)/'Budget Filing Data'!BC77,0)</f>
        <v>0.16033689396381201</v>
      </c>
      <c r="AA83" s="419">
        <f>IF('Budget Filing Data'!BG77&lt;&gt;0,('Budget Filing Data'!BH77+'Budget Filing Data'!BI77+'Budget Filing Data'!BJ77+'Budget Filing Data'!AD77)/'Budget Filing Data'!BG77,0)</f>
        <v>0.16035351823009394</v>
      </c>
      <c r="AB83" s="456">
        <f>'Budget Filing Data'!P77</f>
        <v>25849.898316000006</v>
      </c>
      <c r="AC83" s="456">
        <f>'Budget Filing Data'!Q77</f>
        <v>11.576153358000001</v>
      </c>
      <c r="AD83" s="456">
        <f>'Budget Filing Data'!R77</f>
        <v>130.09541400000001</v>
      </c>
      <c r="AE83" s="456">
        <f>'Budget Filing Data'!AE77</f>
        <v>5.69416060406797</v>
      </c>
      <c r="AF83" s="456">
        <f>'Budget Filing Data'!AF77</f>
        <v>0.69080664833999994</v>
      </c>
      <c r="AG83" s="456">
        <f>'Budget Filing Data'!$S77</f>
        <v>382896.01389599999</v>
      </c>
      <c r="AH83" s="456">
        <f>'Budget Filing Data'!T77</f>
        <v>1843.2611280000001</v>
      </c>
      <c r="AI83" s="456">
        <f>'Budget Filing Data'!$U77</f>
        <v>56.721728890599799</v>
      </c>
      <c r="AJ83" s="456">
        <f>'Budget Filing Data'!$V77</f>
        <v>9.7877165896799987</v>
      </c>
      <c r="AK83" s="466">
        <v>0</v>
      </c>
      <c r="AL83" s="466">
        <v>0</v>
      </c>
      <c r="AM83" s="395"/>
    </row>
    <row r="84" spans="3:39" ht="15.75">
      <c r="C84" s="414" t="str">
        <f>'Budget Filing Data'!D78</f>
        <v>PGE_SW_NC_NonRes_Pub_mixed_PA</v>
      </c>
      <c r="D84" s="414" t="str">
        <f>'Budget Filing Data'!E78</f>
        <v>SW New Construction NonRes Public - Mixed Fuel - PGE Costs</v>
      </c>
      <c r="E84" s="394" t="s">
        <v>289</v>
      </c>
      <c r="F84" s="393" t="s">
        <v>289</v>
      </c>
      <c r="G84" s="415" t="str">
        <f>'Budget Filing Data'!J78</f>
        <v>IOU Core</v>
      </c>
      <c r="H84" s="415" t="str">
        <f>'Budget Filing Data'!H78</f>
        <v>SW - PGE Lead</v>
      </c>
      <c r="I84" s="416" t="s">
        <v>23</v>
      </c>
      <c r="J84" s="415" t="str">
        <f>'Budget Filing Data'!G78</f>
        <v>Public</v>
      </c>
      <c r="K84" s="415" t="str">
        <f>'Budget Filing Data'!I78</f>
        <v>New Construction</v>
      </c>
      <c r="L84" s="415" t="str">
        <f>'Budget Filing Data'!K78</f>
        <v>Market Support</v>
      </c>
      <c r="M84" s="415">
        <f>'Budget Filing Data'!B78</f>
        <v>2028</v>
      </c>
      <c r="N84" s="581">
        <f t="shared" si="1"/>
        <v>27874.686448</v>
      </c>
      <c r="O84" s="417">
        <f>'Budget Filing Data'!AG78</f>
        <v>1148.484078</v>
      </c>
      <c r="P84" s="417">
        <f>'Budget Filing Data'!AH78</f>
        <v>0</v>
      </c>
      <c r="Q84" s="417">
        <f>'Budget Filing Data'!AI78</f>
        <v>26726.202369999999</v>
      </c>
      <c r="R84" s="417">
        <f>'Budget Filing Data'!AJ78</f>
        <v>0</v>
      </c>
      <c r="S84" s="417">
        <f>'Budget Filing Data'!AK78</f>
        <v>0</v>
      </c>
      <c r="T84" s="417">
        <f>'Budget Filing Data'!AL78</f>
        <v>0</v>
      </c>
      <c r="U84" s="417">
        <f>'Budget Filing Data'!AM78</f>
        <v>0</v>
      </c>
      <c r="V84" s="417">
        <f>'Budget Filing Data'!W78</f>
        <v>0</v>
      </c>
      <c r="W84" s="418">
        <f>IF('Budget Filing Data'!Z78&lt;&gt;0,('Budget Filing Data'!AB78+'Budget Filing Data'!AC78+'Budget Filing Data'!AR78+'Budget Filing Data'!AD78+'Budget Filing Data'!BK78)/'Budget Filing Data'!Z78,0)</f>
        <v>0</v>
      </c>
      <c r="X84" s="419">
        <f>IF('Budget Filing Data'!AA78&lt;&gt;0,('Budget Filing Data'!AB78+'Budget Filing Data'!AC78+'Budget Filing Data'!AR78+'Budget Filing Data'!AD78)/'Budget Filing Data'!AA78,0)</f>
        <v>0</v>
      </c>
      <c r="Y84" s="419">
        <f>IF('Budget Filing Data'!BL78&lt;&gt;0,('Budget Filing Data'!AB78+'Budget Filing Data'!AC78+'Budget Filing Data'!AR78+'Budget Filing Data'!AD78+'Budget Filing Data'!AP78+'Budget Filing Data'!AQ78)/('Budget Filing Data'!BL78),0)</f>
        <v>0</v>
      </c>
      <c r="Z84" s="419">
        <f>IF('Budget Filing Data'!BC78&lt;&gt;0,('Budget Filing Data'!BD78+'Budget Filing Data'!BE78+'Budget Filing Data'!BF78+'Budget Filing Data'!AD78)/'Budget Filing Data'!BC78,0)</f>
        <v>0</v>
      </c>
      <c r="AA84" s="419">
        <f>IF('Budget Filing Data'!BG78&lt;&gt;0,('Budget Filing Data'!BH78+'Budget Filing Data'!BI78+'Budget Filing Data'!BJ78+'Budget Filing Data'!AD78)/'Budget Filing Data'!BG78,0)</f>
        <v>0</v>
      </c>
      <c r="AB84" s="456">
        <f>'Budget Filing Data'!P78</f>
        <v>0</v>
      </c>
      <c r="AC84" s="456">
        <f>'Budget Filing Data'!Q78</f>
        <v>0</v>
      </c>
      <c r="AD84" s="456">
        <f>'Budget Filing Data'!R78</f>
        <v>0</v>
      </c>
      <c r="AE84" s="456">
        <f>'Budget Filing Data'!AE78</f>
        <v>0</v>
      </c>
      <c r="AF84" s="456">
        <f>'Budget Filing Data'!AF78</f>
        <v>0</v>
      </c>
      <c r="AG84" s="456">
        <f>'Budget Filing Data'!$S78</f>
        <v>0</v>
      </c>
      <c r="AH84" s="456">
        <f>'Budget Filing Data'!T78</f>
        <v>0</v>
      </c>
      <c r="AI84" s="456">
        <f>'Budget Filing Data'!$U78</f>
        <v>0</v>
      </c>
      <c r="AJ84" s="456">
        <f>'Budget Filing Data'!$V78</f>
        <v>0</v>
      </c>
      <c r="AK84" s="466">
        <v>0</v>
      </c>
      <c r="AL84" s="466">
        <v>0</v>
      </c>
      <c r="AM84" s="395"/>
    </row>
    <row r="85" spans="3:39" ht="15.75">
      <c r="C85" s="414" t="str">
        <f>'Budget Filing Data'!D79</f>
        <v>PGE_SW_NC_NonRes_Res_electric</v>
      </c>
      <c r="D85" s="414" t="str">
        <f>'Budget Filing Data'!E79</f>
        <v>SW New Construction NonRes Res - All Electric</v>
      </c>
      <c r="E85" s="394" t="s">
        <v>289</v>
      </c>
      <c r="F85" s="393" t="s">
        <v>289</v>
      </c>
      <c r="G85" s="415" t="str">
        <f>'Budget Filing Data'!J79</f>
        <v>Third-Party Solicited</v>
      </c>
      <c r="H85" s="415" t="str">
        <f>'Budget Filing Data'!H79</f>
        <v>SW - PGE Lead</v>
      </c>
      <c r="I85" s="416" t="s">
        <v>23</v>
      </c>
      <c r="J85" s="415" t="str">
        <f>'Budget Filing Data'!G79</f>
        <v>Residential</v>
      </c>
      <c r="K85" s="415" t="str">
        <f>'Budget Filing Data'!I79</f>
        <v>New Construction</v>
      </c>
      <c r="L85" s="415" t="str">
        <f>'Budget Filing Data'!K79</f>
        <v>Market Support</v>
      </c>
      <c r="M85" s="415">
        <f>'Budget Filing Data'!B79</f>
        <v>2028</v>
      </c>
      <c r="N85" s="581">
        <f t="shared" si="1"/>
        <v>1418738.4935550669</v>
      </c>
      <c r="O85" s="417">
        <f>'Budget Filing Data'!AG79</f>
        <v>123132.47466959983</v>
      </c>
      <c r="P85" s="417">
        <f>'Budget Filing Data'!AH79</f>
        <v>92349.356002199711</v>
      </c>
      <c r="Q85" s="417">
        <f>'Budget Filing Data'!AI79</f>
        <v>400180.54267619899</v>
      </c>
      <c r="R85" s="417">
        <f>'Budget Filing Data'!AJ79</f>
        <v>0</v>
      </c>
      <c r="S85" s="417">
        <f>'Budget Filing Data'!AK79</f>
        <v>0</v>
      </c>
      <c r="T85" s="417">
        <f>'Budget Filing Data'!AL79</f>
        <v>0</v>
      </c>
      <c r="U85" s="417">
        <f>'Budget Filing Data'!AM79</f>
        <v>803076.12020706828</v>
      </c>
      <c r="V85" s="417">
        <f>'Budget Filing Data'!W79</f>
        <v>1165308.18954062</v>
      </c>
      <c r="W85" s="418">
        <f>IF('Budget Filing Data'!Z79&lt;&gt;0,('Budget Filing Data'!AB79+'Budget Filing Data'!AC79+'Budget Filing Data'!AR79+'Budget Filing Data'!AD79+'Budget Filing Data'!BK79)/'Budget Filing Data'!Z79,0)</f>
        <v>0.38328592391195615</v>
      </c>
      <c r="X85" s="419">
        <f>IF('Budget Filing Data'!AA79&lt;&gt;0,('Budget Filing Data'!AB79+'Budget Filing Data'!AC79+'Budget Filing Data'!AR79+'Budget Filing Data'!AD79)/'Budget Filing Data'!AA79,0)</f>
        <v>0.84660171084973357</v>
      </c>
      <c r="Y85" s="419">
        <f>IF('Budget Filing Data'!BL79&lt;&gt;0,('Budget Filing Data'!AB79+'Budget Filing Data'!AC79+'Budget Filing Data'!AR79+'Budget Filing Data'!AD79+'Budget Filing Data'!AP79+'Budget Filing Data'!AQ79)/('Budget Filing Data'!BL79),0)</f>
        <v>0.39047289807127716</v>
      </c>
      <c r="Z85" s="419">
        <f>IF('Budget Filing Data'!BC79&lt;&gt;0,('Budget Filing Data'!BD79+'Budget Filing Data'!BE79+'Budget Filing Data'!BF79+'Budget Filing Data'!AD79)/'Budget Filing Data'!BC79,0)</f>
        <v>0.4301559508694715</v>
      </c>
      <c r="AA85" s="419">
        <f>IF('Budget Filing Data'!BG79&lt;&gt;0,('Budget Filing Data'!BH79+'Budget Filing Data'!BI79+'Budget Filing Data'!BJ79+'Budget Filing Data'!AD79)/'Budget Filing Data'!BG79,0)</f>
        <v>0.4302028296771957</v>
      </c>
      <c r="AB85" s="456">
        <f>'Budget Filing Data'!P79</f>
        <v>362398.84357725584</v>
      </c>
      <c r="AC85" s="456">
        <f>'Budget Filing Data'!Q79</f>
        <v>127.77646539117049</v>
      </c>
      <c r="AD85" s="456">
        <f>'Budget Filing Data'!R79</f>
        <v>1944.0014646096015</v>
      </c>
      <c r="AE85" s="456">
        <f>'Budget Filing Data'!AE79</f>
        <v>93.830101524824798</v>
      </c>
      <c r="AF85" s="456">
        <f>'Budget Filing Data'!AF79</f>
        <v>10.32264777707698</v>
      </c>
      <c r="AG85" s="456">
        <f>'Budget Filing Data'!$S79</f>
        <v>6248092.981817035</v>
      </c>
      <c r="AH85" s="456">
        <f>'Budget Filing Data'!T79</f>
        <v>20854.912120415993</v>
      </c>
      <c r="AI85" s="456">
        <f>'Budget Filing Data'!$U79</f>
        <v>1426.71597742774</v>
      </c>
      <c r="AJ85" s="456">
        <f>'Budget Filing Data'!$V79</f>
        <v>110.739583359409</v>
      </c>
      <c r="AK85" s="466">
        <v>0</v>
      </c>
      <c r="AL85" s="466">
        <v>0</v>
      </c>
      <c r="AM85" s="395"/>
    </row>
    <row r="86" spans="3:39" ht="15.75">
      <c r="C86" s="414" t="str">
        <f>'Budget Filing Data'!D80</f>
        <v>PGE_SW_NC_NonRes_Res_electric_PA</v>
      </c>
      <c r="D86" s="414" t="str">
        <f>'Budget Filing Data'!E80</f>
        <v>SW New Construction NonRes Res - All Electric - PGE Costs</v>
      </c>
      <c r="E86" s="394" t="s">
        <v>289</v>
      </c>
      <c r="F86" s="393" t="s">
        <v>289</v>
      </c>
      <c r="G86" s="415" t="str">
        <f>'Budget Filing Data'!J80</f>
        <v>IOU Core</v>
      </c>
      <c r="H86" s="415" t="str">
        <f>'Budget Filing Data'!H80</f>
        <v>SW - PGE Lead</v>
      </c>
      <c r="I86" s="416" t="s">
        <v>23</v>
      </c>
      <c r="J86" s="415" t="str">
        <f>'Budget Filing Data'!G80</f>
        <v>Residential</v>
      </c>
      <c r="K86" s="415" t="str">
        <f>'Budget Filing Data'!I80</f>
        <v>New Construction</v>
      </c>
      <c r="L86" s="415" t="str">
        <f>'Budget Filing Data'!K80</f>
        <v>Market Support</v>
      </c>
      <c r="M86" s="415">
        <f>'Budget Filing Data'!B80</f>
        <v>2028</v>
      </c>
      <c r="N86" s="581">
        <f t="shared" si="1"/>
        <v>50336.519158000003</v>
      </c>
      <c r="O86" s="417">
        <f>'Budget Filing Data'!AG80</f>
        <v>1148.484078</v>
      </c>
      <c r="P86" s="417">
        <f>'Budget Filing Data'!AH80</f>
        <v>0</v>
      </c>
      <c r="Q86" s="417">
        <f>'Budget Filing Data'!AI80</f>
        <v>49188.035080000001</v>
      </c>
      <c r="R86" s="417">
        <f>'Budget Filing Data'!AJ80</f>
        <v>0</v>
      </c>
      <c r="S86" s="417">
        <f>'Budget Filing Data'!AK80</f>
        <v>0</v>
      </c>
      <c r="T86" s="417">
        <f>'Budget Filing Data'!AL80</f>
        <v>0</v>
      </c>
      <c r="U86" s="417">
        <f>'Budget Filing Data'!AM80</f>
        <v>0</v>
      </c>
      <c r="V86" s="417">
        <f>'Budget Filing Data'!W80</f>
        <v>0</v>
      </c>
      <c r="W86" s="418">
        <f>IF('Budget Filing Data'!Z80&lt;&gt;0,('Budget Filing Data'!AB80+'Budget Filing Data'!AC80+'Budget Filing Data'!AR80+'Budget Filing Data'!AD80+'Budget Filing Data'!BK80)/'Budget Filing Data'!Z80,0)</f>
        <v>0</v>
      </c>
      <c r="X86" s="419">
        <f>IF('Budget Filing Data'!AA80&lt;&gt;0,('Budget Filing Data'!AB80+'Budget Filing Data'!AC80+'Budget Filing Data'!AR80+'Budget Filing Data'!AD80)/'Budget Filing Data'!AA80,0)</f>
        <v>0</v>
      </c>
      <c r="Y86" s="419">
        <f>IF('Budget Filing Data'!BL80&lt;&gt;0,('Budget Filing Data'!AB80+'Budget Filing Data'!AC80+'Budget Filing Data'!AR80+'Budget Filing Data'!AD80+'Budget Filing Data'!AP80+'Budget Filing Data'!AQ80)/('Budget Filing Data'!BL80),0)</f>
        <v>0</v>
      </c>
      <c r="Z86" s="419">
        <f>IF('Budget Filing Data'!BC80&lt;&gt;0,('Budget Filing Data'!BD80+'Budget Filing Data'!BE80+'Budget Filing Data'!BF80+'Budget Filing Data'!AD80)/'Budget Filing Data'!BC80,0)</f>
        <v>0</v>
      </c>
      <c r="AA86" s="419">
        <f>IF('Budget Filing Data'!BG80&lt;&gt;0,('Budget Filing Data'!BH80+'Budget Filing Data'!BI80+'Budget Filing Data'!BJ80+'Budget Filing Data'!AD80)/'Budget Filing Data'!BG80,0)</f>
        <v>0</v>
      </c>
      <c r="AB86" s="456">
        <f>'Budget Filing Data'!P80</f>
        <v>0</v>
      </c>
      <c r="AC86" s="456">
        <f>'Budget Filing Data'!Q80</f>
        <v>0</v>
      </c>
      <c r="AD86" s="456">
        <f>'Budget Filing Data'!R80</f>
        <v>0</v>
      </c>
      <c r="AE86" s="456">
        <f>'Budget Filing Data'!AE80</f>
        <v>0</v>
      </c>
      <c r="AF86" s="456">
        <f>'Budget Filing Data'!AF80</f>
        <v>0</v>
      </c>
      <c r="AG86" s="456">
        <f>'Budget Filing Data'!$S80</f>
        <v>0</v>
      </c>
      <c r="AH86" s="456">
        <f>'Budget Filing Data'!T80</f>
        <v>0</v>
      </c>
      <c r="AI86" s="456">
        <f>'Budget Filing Data'!$U80</f>
        <v>0</v>
      </c>
      <c r="AJ86" s="456">
        <f>'Budget Filing Data'!$V80</f>
        <v>0</v>
      </c>
      <c r="AK86" s="466">
        <v>0</v>
      </c>
      <c r="AL86" s="466">
        <v>0</v>
      </c>
      <c r="AM86" s="395"/>
    </row>
    <row r="87" spans="3:39" ht="15.75">
      <c r="C87" s="414" t="str">
        <f>'Budget Filing Data'!D81</f>
        <v>PGE_SW_NC_NonRes_Res_mixed</v>
      </c>
      <c r="D87" s="414" t="str">
        <f>'Budget Filing Data'!E81</f>
        <v>SW New Construction NonRes Res - Mixed Fuel</v>
      </c>
      <c r="E87" s="394" t="s">
        <v>289</v>
      </c>
      <c r="F87" s="393" t="s">
        <v>289</v>
      </c>
      <c r="G87" s="415" t="str">
        <f>'Budget Filing Data'!J81</f>
        <v>Third-Party Solicited</v>
      </c>
      <c r="H87" s="415" t="str">
        <f>'Budget Filing Data'!H81</f>
        <v>SW - PGE Lead</v>
      </c>
      <c r="I87" s="416" t="s">
        <v>23</v>
      </c>
      <c r="J87" s="415" t="str">
        <f>'Budget Filing Data'!G81</f>
        <v>Residential</v>
      </c>
      <c r="K87" s="415" t="str">
        <f>'Budget Filing Data'!I81</f>
        <v>New Construction</v>
      </c>
      <c r="L87" s="415" t="str">
        <f>'Budget Filing Data'!K81</f>
        <v>Market Support</v>
      </c>
      <c r="M87" s="415">
        <f>'Budget Filing Data'!B81</f>
        <v>2028</v>
      </c>
      <c r="N87" s="581">
        <f t="shared" si="1"/>
        <v>1046784.9492087285</v>
      </c>
      <c r="O87" s="417">
        <f>'Budget Filing Data'!AG81</f>
        <v>91911.885917599851</v>
      </c>
      <c r="P87" s="417">
        <f>'Budget Filing Data'!AH81</f>
        <v>68933.914438199965</v>
      </c>
      <c r="Q87" s="417">
        <f>'Budget Filing Data'!AI81</f>
        <v>298713.62923219975</v>
      </c>
      <c r="R87" s="417">
        <f>'Budget Filing Data'!AJ81</f>
        <v>0</v>
      </c>
      <c r="S87" s="417">
        <f>'Budget Filing Data'!AK81</f>
        <v>0</v>
      </c>
      <c r="T87" s="417">
        <f>'Budget Filing Data'!AL81</f>
        <v>0</v>
      </c>
      <c r="U87" s="417">
        <f>'Budget Filing Data'!AM81</f>
        <v>587225.51962072891</v>
      </c>
      <c r="V87" s="417">
        <f>'Budget Filing Data'!W81</f>
        <v>204100.17458824901</v>
      </c>
      <c r="W87" s="418">
        <f>IF('Budget Filing Data'!Z81&lt;&gt;0,('Budget Filing Data'!AB81+'Budget Filing Data'!AC81+'Budget Filing Data'!AR81+'Budget Filing Data'!AD81+'Budget Filing Data'!BK81)/'Budget Filing Data'!Z81,0)</f>
        <v>4.6684440053029602E-2</v>
      </c>
      <c r="X87" s="419">
        <f>IF('Budget Filing Data'!AA81&lt;&gt;0,('Budget Filing Data'!AB81+'Budget Filing Data'!AC81+'Budget Filing Data'!AR81+'Budget Filing Data'!AD81)/'Budget Filing Data'!AA81,0)</f>
        <v>0.20105965470549947</v>
      </c>
      <c r="Y87" s="419">
        <f>IF('Budget Filing Data'!BL81&lt;&gt;0,('Budget Filing Data'!AB81+'Budget Filing Data'!AC81+'Budget Filing Data'!AR81+'Budget Filing Data'!AD81+'Budget Filing Data'!AP81+'Budget Filing Data'!AQ81)/('Budget Filing Data'!BL81),0)</f>
        <v>0.12876281708931769</v>
      </c>
      <c r="Z87" s="419">
        <f>IF('Budget Filing Data'!BC81&lt;&gt;0,('Budget Filing Data'!BD81+'Budget Filing Data'!BE81+'Budget Filing Data'!BF81+'Budget Filing Data'!AD81)/'Budget Filing Data'!BC81,0)</f>
        <v>5.8175426740068578E-2</v>
      </c>
      <c r="AA87" s="419">
        <f>IF('Budget Filing Data'!BG81&lt;&gt;0,('Budget Filing Data'!BH81+'Budget Filing Data'!BI81+'Budget Filing Data'!BJ81+'Budget Filing Data'!AD81)/'Budget Filing Data'!BG81,0)</f>
        <v>5.8202013642447405E-2</v>
      </c>
      <c r="AB87" s="456">
        <f>'Budget Filing Data'!P81</f>
        <v>116789.00601538674</v>
      </c>
      <c r="AC87" s="456">
        <f>'Budget Filing Data'!Q81</f>
        <v>20.513637512740324</v>
      </c>
      <c r="AD87" s="456">
        <f>'Budget Filing Data'!R81</f>
        <v>2400.8770199488008</v>
      </c>
      <c r="AE87" s="456">
        <f>'Budget Filing Data'!AE81</f>
        <v>27.945969540387999</v>
      </c>
      <c r="AF87" s="456">
        <f>'Budget Filing Data'!AF81</f>
        <v>12.748656975928125</v>
      </c>
      <c r="AG87" s="456">
        <f>'Budget Filing Data'!$S81</f>
        <v>1822153.9301394175</v>
      </c>
      <c r="AH87" s="456">
        <f>'Budget Filing Data'!T81</f>
        <v>25815.027048578006</v>
      </c>
      <c r="AI87" s="456">
        <f>'Budget Filing Data'!$U81</f>
        <v>398.687945252139</v>
      </c>
      <c r="AJ87" s="456">
        <f>'Budget Filing Data'!$V81</f>
        <v>137.07779362794923</v>
      </c>
      <c r="AK87" s="466">
        <v>0</v>
      </c>
      <c r="AL87" s="466">
        <v>0</v>
      </c>
      <c r="AM87" s="395"/>
    </row>
    <row r="88" spans="3:39" ht="15.75">
      <c r="C88" s="414" t="str">
        <f>'Budget Filing Data'!D82</f>
        <v>PGE_SW_NC_NonRes_Res_mixed_PA</v>
      </c>
      <c r="D88" s="414" t="str">
        <f>'Budget Filing Data'!E82</f>
        <v>SW New Construction NonRes Res - Mixed Fuel - PGE Costs</v>
      </c>
      <c r="E88" s="394" t="s">
        <v>289</v>
      </c>
      <c r="F88" s="393" t="s">
        <v>289</v>
      </c>
      <c r="G88" s="415" t="str">
        <f>'Budget Filing Data'!J82</f>
        <v>IOU Core</v>
      </c>
      <c r="H88" s="415" t="str">
        <f>'Budget Filing Data'!H82</f>
        <v>SW - PGE Lead</v>
      </c>
      <c r="I88" s="416" t="s">
        <v>23</v>
      </c>
      <c r="J88" s="415" t="str">
        <f>'Budget Filing Data'!G82</f>
        <v>Residential</v>
      </c>
      <c r="K88" s="415" t="str">
        <f>'Budget Filing Data'!I82</f>
        <v>New Construction</v>
      </c>
      <c r="L88" s="415" t="str">
        <f>'Budget Filing Data'!K82</f>
        <v>Market Support</v>
      </c>
      <c r="M88" s="415">
        <f>'Budget Filing Data'!B82</f>
        <v>2028</v>
      </c>
      <c r="N88" s="581">
        <f t="shared" si="1"/>
        <v>26477.135198</v>
      </c>
      <c r="O88" s="417">
        <f>'Budget Filing Data'!AG82</f>
        <v>1148.484078</v>
      </c>
      <c r="P88" s="417">
        <f>'Budget Filing Data'!AH82</f>
        <v>0</v>
      </c>
      <c r="Q88" s="417">
        <f>'Budget Filing Data'!AI82</f>
        <v>25328.651119999999</v>
      </c>
      <c r="R88" s="417">
        <f>'Budget Filing Data'!AJ82</f>
        <v>0</v>
      </c>
      <c r="S88" s="417">
        <f>'Budget Filing Data'!AK82</f>
        <v>0</v>
      </c>
      <c r="T88" s="417">
        <f>'Budget Filing Data'!AL82</f>
        <v>0</v>
      </c>
      <c r="U88" s="417">
        <f>'Budget Filing Data'!AM82</f>
        <v>0</v>
      </c>
      <c r="V88" s="417">
        <f>'Budget Filing Data'!W82</f>
        <v>0</v>
      </c>
      <c r="W88" s="418">
        <f>IF('Budget Filing Data'!Z82&lt;&gt;0,('Budget Filing Data'!AB82+'Budget Filing Data'!AC82+'Budget Filing Data'!AR82+'Budget Filing Data'!AD82+'Budget Filing Data'!BK82)/'Budget Filing Data'!Z82,0)</f>
        <v>0</v>
      </c>
      <c r="X88" s="419">
        <f>IF('Budget Filing Data'!AA82&lt;&gt;0,('Budget Filing Data'!AB82+'Budget Filing Data'!AC82+'Budget Filing Data'!AR82+'Budget Filing Data'!AD82)/'Budget Filing Data'!AA82,0)</f>
        <v>0</v>
      </c>
      <c r="Y88" s="419">
        <f>IF('Budget Filing Data'!BL82&lt;&gt;0,('Budget Filing Data'!AB82+'Budget Filing Data'!AC82+'Budget Filing Data'!AR82+'Budget Filing Data'!AD82+'Budget Filing Data'!AP82+'Budget Filing Data'!AQ82)/('Budget Filing Data'!BL82),0)</f>
        <v>0</v>
      </c>
      <c r="Z88" s="419">
        <f>IF('Budget Filing Data'!BC82&lt;&gt;0,('Budget Filing Data'!BD82+'Budget Filing Data'!BE82+'Budget Filing Data'!BF82+'Budget Filing Data'!AD82)/'Budget Filing Data'!BC82,0)</f>
        <v>0</v>
      </c>
      <c r="AA88" s="419">
        <f>IF('Budget Filing Data'!BG82&lt;&gt;0,('Budget Filing Data'!BH82+'Budget Filing Data'!BI82+'Budget Filing Data'!BJ82+'Budget Filing Data'!AD82)/'Budget Filing Data'!BG82,0)</f>
        <v>0</v>
      </c>
      <c r="AB88" s="456">
        <f>'Budget Filing Data'!P82</f>
        <v>0</v>
      </c>
      <c r="AC88" s="456">
        <f>'Budget Filing Data'!Q82</f>
        <v>0</v>
      </c>
      <c r="AD88" s="456">
        <f>'Budget Filing Data'!R82</f>
        <v>0</v>
      </c>
      <c r="AE88" s="456">
        <f>'Budget Filing Data'!AE82</f>
        <v>0</v>
      </c>
      <c r="AF88" s="456">
        <f>'Budget Filing Data'!AF82</f>
        <v>0</v>
      </c>
      <c r="AG88" s="456">
        <f>'Budget Filing Data'!$S82</f>
        <v>0</v>
      </c>
      <c r="AH88" s="456">
        <f>'Budget Filing Data'!T82</f>
        <v>0</v>
      </c>
      <c r="AI88" s="456">
        <f>'Budget Filing Data'!$U82</f>
        <v>0</v>
      </c>
      <c r="AJ88" s="456">
        <f>'Budget Filing Data'!$V82</f>
        <v>0</v>
      </c>
      <c r="AK88" s="466">
        <v>0</v>
      </c>
      <c r="AL88" s="466">
        <v>0</v>
      </c>
      <c r="AM88" s="395"/>
    </row>
    <row r="89" spans="3:39" ht="15.75">
      <c r="C89" s="414" t="str">
        <f>'Budget Filing Data'!D83</f>
        <v>PGE_SW_NC_Res_electric</v>
      </c>
      <c r="D89" s="414" t="str">
        <f>'Budget Filing Data'!E83</f>
        <v>SW New Construction Res - All Electric</v>
      </c>
      <c r="E89" s="394" t="s">
        <v>289</v>
      </c>
      <c r="F89" s="393" t="s">
        <v>289</v>
      </c>
      <c r="G89" s="415" t="str">
        <f>'Budget Filing Data'!J83</f>
        <v>Third-Party Solicited</v>
      </c>
      <c r="H89" s="415" t="str">
        <f>'Budget Filing Data'!H83</f>
        <v>SW - PGE Lead</v>
      </c>
      <c r="I89" s="416" t="s">
        <v>23</v>
      </c>
      <c r="J89" s="415" t="str">
        <f>'Budget Filing Data'!G83</f>
        <v>Residential</v>
      </c>
      <c r="K89" s="415" t="str">
        <f>'Budget Filing Data'!I83</f>
        <v>New Construction</v>
      </c>
      <c r="L89" s="415" t="str">
        <f>'Budget Filing Data'!K83</f>
        <v>Market Support</v>
      </c>
      <c r="M89" s="415">
        <f>'Budget Filing Data'!B83</f>
        <v>2028</v>
      </c>
      <c r="N89" s="581">
        <f t="shared" si="1"/>
        <v>3145127.6735977037</v>
      </c>
      <c r="O89" s="417">
        <f>'Budget Filing Data'!AG83</f>
        <v>108120.71159999984</v>
      </c>
      <c r="P89" s="417">
        <f>'Budget Filing Data'!AH83</f>
        <v>63161.999999999898</v>
      </c>
      <c r="Q89" s="417">
        <f>'Budget Filing Data'!AI83</f>
        <v>1189260.071999999</v>
      </c>
      <c r="R89" s="417">
        <f>'Budget Filing Data'!AJ83</f>
        <v>0</v>
      </c>
      <c r="S89" s="417">
        <f>'Budget Filing Data'!AK83</f>
        <v>0</v>
      </c>
      <c r="T89" s="417">
        <f>'Budget Filing Data'!AL83</f>
        <v>0</v>
      </c>
      <c r="U89" s="417">
        <f>'Budget Filing Data'!AM83</f>
        <v>1784584.8899977049</v>
      </c>
      <c r="V89" s="417">
        <f>'Budget Filing Data'!W83</f>
        <v>2220911.5965732099</v>
      </c>
      <c r="W89" s="418">
        <f>IF('Budget Filing Data'!Z83&lt;&gt;0,('Budget Filing Data'!AB83+'Budget Filing Data'!AC83+'Budget Filing Data'!AR83+'Budget Filing Data'!AD83+'Budget Filing Data'!BK83)/'Budget Filing Data'!Z83,0)</f>
        <v>0.6652420914746211</v>
      </c>
      <c r="X89" s="419">
        <f>IF('Budget Filing Data'!AA83&lt;&gt;0,('Budget Filing Data'!AB83+'Budget Filing Data'!AC83+'Budget Filing Data'!AR83+'Budget Filing Data'!AD83)/'Budget Filing Data'!AA83,0)</f>
        <v>0.75446295116384421</v>
      </c>
      <c r="Y89" s="419">
        <f>IF('Budget Filing Data'!BL83&lt;&gt;0,('Budget Filing Data'!AB83+'Budget Filing Data'!AC83+'Budget Filing Data'!AR83+'Budget Filing Data'!AD83+'Budget Filing Data'!AP83+'Budget Filing Data'!AQ83)/('Budget Filing Data'!BL83),0)</f>
        <v>0.75363605379195764</v>
      </c>
      <c r="Z89" s="419">
        <f>IF('Budget Filing Data'!BC83&lt;&gt;0,('Budget Filing Data'!BD83+'Budget Filing Data'!BE83+'Budget Filing Data'!BF83+'Budget Filing Data'!AD83)/'Budget Filing Data'!BC83,0)</f>
        <v>0.78763217404514763</v>
      </c>
      <c r="AA89" s="419">
        <f>IF('Budget Filing Data'!BG83&lt;&gt;0,('Budget Filing Data'!BH83+'Budget Filing Data'!BI83+'Budget Filing Data'!BJ83+'Budget Filing Data'!AD83)/'Budget Filing Data'!BG83,0)</f>
        <v>0.78835079419577236</v>
      </c>
      <c r="AB89" s="456">
        <f>'Budget Filing Data'!P83</f>
        <v>-318706.47623722092</v>
      </c>
      <c r="AC89" s="456">
        <f>'Budget Filing Data'!Q83</f>
        <v>0</v>
      </c>
      <c r="AD89" s="456">
        <f>'Budget Filing Data'!R83</f>
        <v>50278.391079287147</v>
      </c>
      <c r="AE89" s="456">
        <f>'Budget Filing Data'!AE83</f>
        <v>-73.325383470141205</v>
      </c>
      <c r="AF89" s="456">
        <f>'Budget Filing Data'!AF83</f>
        <v>266.97825663101492</v>
      </c>
      <c r="AG89" s="456">
        <f>'Budget Filing Data'!$S83</f>
        <v>-3617264.6333280425</v>
      </c>
      <c r="AH89" s="456">
        <f>'Budget Filing Data'!T83</f>
        <v>621715.5595796468</v>
      </c>
      <c r="AI89" s="456">
        <f>'Budget Filing Data'!$U83</f>
        <v>-765.85376936881903</v>
      </c>
      <c r="AJ89" s="456">
        <f>'Budget Filing Data'!$V83</f>
        <v>3301.3096213679255</v>
      </c>
      <c r="AK89" s="466">
        <v>0</v>
      </c>
      <c r="AL89" s="466">
        <v>0</v>
      </c>
      <c r="AM89" s="395"/>
    </row>
    <row r="90" spans="3:39" ht="15.75">
      <c r="C90" s="414" t="str">
        <f>'Budget Filing Data'!D84</f>
        <v>PGE_SW_NC_Res_electric_PA</v>
      </c>
      <c r="D90" s="414" t="str">
        <f>'Budget Filing Data'!E84</f>
        <v>SW New Construction Res - All Electric - PGE Costs</v>
      </c>
      <c r="E90" s="394" t="s">
        <v>289</v>
      </c>
      <c r="F90" s="393" t="s">
        <v>289</v>
      </c>
      <c r="G90" s="415" t="str">
        <f>'Budget Filing Data'!J84</f>
        <v>IOU Core</v>
      </c>
      <c r="H90" s="415" t="str">
        <f>'Budget Filing Data'!H84</f>
        <v>SW - PGE Lead</v>
      </c>
      <c r="I90" s="416" t="s">
        <v>23</v>
      </c>
      <c r="J90" s="415" t="str">
        <f>'Budget Filing Data'!G84</f>
        <v>Residential</v>
      </c>
      <c r="K90" s="415" t="str">
        <f>'Budget Filing Data'!I84</f>
        <v>New Construction</v>
      </c>
      <c r="L90" s="415" t="str">
        <f>'Budget Filing Data'!K84</f>
        <v>Market Support</v>
      </c>
      <c r="M90" s="415">
        <f>'Budget Filing Data'!B84</f>
        <v>2028</v>
      </c>
      <c r="N90" s="581">
        <f t="shared" si="1"/>
        <v>189563.94597999999</v>
      </c>
      <c r="O90" s="417">
        <f>'Budget Filing Data'!AG84</f>
        <v>11484.84078</v>
      </c>
      <c r="P90" s="417">
        <f>'Budget Filing Data'!AH84</f>
        <v>0</v>
      </c>
      <c r="Q90" s="417">
        <f>'Budget Filing Data'!AI84</f>
        <v>178079.10519999999</v>
      </c>
      <c r="R90" s="417">
        <f>'Budget Filing Data'!AJ84</f>
        <v>0</v>
      </c>
      <c r="S90" s="417">
        <f>'Budget Filing Data'!AK84</f>
        <v>0</v>
      </c>
      <c r="T90" s="417">
        <f>'Budget Filing Data'!AL84</f>
        <v>0</v>
      </c>
      <c r="U90" s="417">
        <f>'Budget Filing Data'!AM84</f>
        <v>0</v>
      </c>
      <c r="V90" s="417">
        <f>'Budget Filing Data'!W84</f>
        <v>0</v>
      </c>
      <c r="W90" s="418">
        <f>IF('Budget Filing Data'!Z84&lt;&gt;0,('Budget Filing Data'!AB84+'Budget Filing Data'!AC84+'Budget Filing Data'!AR84+'Budget Filing Data'!AD84+'Budget Filing Data'!BK84)/'Budget Filing Data'!Z84,0)</f>
        <v>0</v>
      </c>
      <c r="X90" s="419">
        <f>IF('Budget Filing Data'!AA84&lt;&gt;0,('Budget Filing Data'!AB84+'Budget Filing Data'!AC84+'Budget Filing Data'!AR84+'Budget Filing Data'!AD84)/'Budget Filing Data'!AA84,0)</f>
        <v>0</v>
      </c>
      <c r="Y90" s="419">
        <f>IF('Budget Filing Data'!BL84&lt;&gt;0,('Budget Filing Data'!AB84+'Budget Filing Data'!AC84+'Budget Filing Data'!AR84+'Budget Filing Data'!AD84+'Budget Filing Data'!AP84+'Budget Filing Data'!AQ84)/('Budget Filing Data'!BL84),0)</f>
        <v>0</v>
      </c>
      <c r="Z90" s="419">
        <f>IF('Budget Filing Data'!BC84&lt;&gt;0,('Budget Filing Data'!BD84+'Budget Filing Data'!BE84+'Budget Filing Data'!BF84+'Budget Filing Data'!AD84)/'Budget Filing Data'!BC84,0)</f>
        <v>0</v>
      </c>
      <c r="AA90" s="419">
        <f>IF('Budget Filing Data'!BG84&lt;&gt;0,('Budget Filing Data'!BH84+'Budget Filing Data'!BI84+'Budget Filing Data'!BJ84+'Budget Filing Data'!AD84)/'Budget Filing Data'!BG84,0)</f>
        <v>0</v>
      </c>
      <c r="AB90" s="456">
        <f>'Budget Filing Data'!P84</f>
        <v>0</v>
      </c>
      <c r="AC90" s="456">
        <f>'Budget Filing Data'!Q84</f>
        <v>0</v>
      </c>
      <c r="AD90" s="456">
        <f>'Budget Filing Data'!R84</f>
        <v>0</v>
      </c>
      <c r="AE90" s="456">
        <f>'Budget Filing Data'!AE84</f>
        <v>0</v>
      </c>
      <c r="AF90" s="456">
        <f>'Budget Filing Data'!AF84</f>
        <v>0</v>
      </c>
      <c r="AG90" s="456">
        <f>'Budget Filing Data'!$S84</f>
        <v>0</v>
      </c>
      <c r="AH90" s="456">
        <f>'Budget Filing Data'!T84</f>
        <v>0</v>
      </c>
      <c r="AI90" s="456">
        <f>'Budget Filing Data'!$U84</f>
        <v>0</v>
      </c>
      <c r="AJ90" s="456">
        <f>'Budget Filing Data'!$V84</f>
        <v>0</v>
      </c>
      <c r="AK90" s="466">
        <v>0</v>
      </c>
      <c r="AL90" s="466">
        <v>0</v>
      </c>
      <c r="AM90" s="395"/>
    </row>
    <row r="91" spans="3:39" ht="15.75">
      <c r="C91" s="414" t="str">
        <f>'Budget Filing Data'!D85</f>
        <v>PGE_SW_WET_CC</v>
      </c>
      <c r="D91" s="414" t="str">
        <f>'Budget Filing Data'!E85</f>
        <v>WET Career Connections</v>
      </c>
      <c r="E91" s="394" t="s">
        <v>289</v>
      </c>
      <c r="F91" s="393" t="s">
        <v>289</v>
      </c>
      <c r="G91" s="415" t="str">
        <f>'Budget Filing Data'!J85</f>
        <v>Third-Party Solicited</v>
      </c>
      <c r="H91" s="415" t="str">
        <f>'Budget Filing Data'!H85</f>
        <v>SW - PGE Lead</v>
      </c>
      <c r="I91" s="416" t="s">
        <v>15</v>
      </c>
      <c r="J91" s="415" t="str">
        <f>'Budget Filing Data'!G85</f>
        <v>Cross-Cutting</v>
      </c>
      <c r="K91" s="415" t="str">
        <f>'Budget Filing Data'!I85</f>
        <v>Workforce Education and Training</v>
      </c>
      <c r="L91" s="415" t="str">
        <f>'Budget Filing Data'!K85</f>
        <v>Market Support</v>
      </c>
      <c r="M91" s="415">
        <f>'Budget Filing Data'!B85</f>
        <v>2028</v>
      </c>
      <c r="N91" s="581">
        <f t="shared" si="1"/>
        <v>346390</v>
      </c>
      <c r="O91" s="417">
        <f>'Budget Filing Data'!AG85</f>
        <v>3463.9</v>
      </c>
      <c r="P91" s="417">
        <f>'Budget Filing Data'!AH85</f>
        <v>24247.3</v>
      </c>
      <c r="Q91" s="417">
        <f>'Budget Filing Data'!AI85</f>
        <v>318678.8</v>
      </c>
      <c r="R91" s="417">
        <f>'Budget Filing Data'!AJ85</f>
        <v>0</v>
      </c>
      <c r="S91" s="417">
        <f>'Budget Filing Data'!AK85</f>
        <v>0</v>
      </c>
      <c r="T91" s="417">
        <f>'Budget Filing Data'!AL85</f>
        <v>0</v>
      </c>
      <c r="U91" s="417">
        <f>'Budget Filing Data'!AM85</f>
        <v>0</v>
      </c>
      <c r="V91" s="417">
        <f>'Budget Filing Data'!W85</f>
        <v>0</v>
      </c>
      <c r="W91" s="418">
        <f>IF('Budget Filing Data'!Z85&lt;&gt;0,('Budget Filing Data'!AB85+'Budget Filing Data'!AC85+'Budget Filing Data'!AR85+'Budget Filing Data'!AD85+'Budget Filing Data'!BK85)/'Budget Filing Data'!Z85,0)</f>
        <v>0</v>
      </c>
      <c r="X91" s="419">
        <f>IF('Budget Filing Data'!AA85&lt;&gt;0,('Budget Filing Data'!AB85+'Budget Filing Data'!AC85+'Budget Filing Data'!AR85+'Budget Filing Data'!AD85)/'Budget Filing Data'!AA85,0)</f>
        <v>0</v>
      </c>
      <c r="Y91" s="419">
        <f>IF('Budget Filing Data'!BL85&lt;&gt;0,('Budget Filing Data'!AB85+'Budget Filing Data'!AC85+'Budget Filing Data'!AR85+'Budget Filing Data'!AD85+'Budget Filing Data'!AP85+'Budget Filing Data'!AQ85)/('Budget Filing Data'!BL85),0)</f>
        <v>0</v>
      </c>
      <c r="Z91" s="419">
        <f>IF('Budget Filing Data'!BC85&lt;&gt;0,('Budget Filing Data'!BD85+'Budget Filing Data'!BE85+'Budget Filing Data'!BF85+'Budget Filing Data'!AD85)/'Budget Filing Data'!BC85,0)</f>
        <v>0</v>
      </c>
      <c r="AA91" s="419">
        <f>IF('Budget Filing Data'!BG85&lt;&gt;0,('Budget Filing Data'!BH85+'Budget Filing Data'!BI85+'Budget Filing Data'!BJ85+'Budget Filing Data'!AD85)/'Budget Filing Data'!BG85,0)</f>
        <v>0</v>
      </c>
      <c r="AB91" s="456">
        <f>'Budget Filing Data'!P85</f>
        <v>0</v>
      </c>
      <c r="AC91" s="456">
        <f>'Budget Filing Data'!Q85</f>
        <v>0</v>
      </c>
      <c r="AD91" s="456">
        <f>'Budget Filing Data'!R85</f>
        <v>0</v>
      </c>
      <c r="AE91" s="456">
        <f>'Budget Filing Data'!AE85</f>
        <v>0</v>
      </c>
      <c r="AF91" s="456">
        <f>'Budget Filing Data'!AF85</f>
        <v>0</v>
      </c>
      <c r="AG91" s="456">
        <f>'Budget Filing Data'!$S85</f>
        <v>0</v>
      </c>
      <c r="AH91" s="456">
        <f>'Budget Filing Data'!T85</f>
        <v>0</v>
      </c>
      <c r="AI91" s="456">
        <f>'Budget Filing Data'!$U85</f>
        <v>0</v>
      </c>
      <c r="AJ91" s="456">
        <f>'Budget Filing Data'!$V85</f>
        <v>0</v>
      </c>
      <c r="AK91" s="466">
        <v>0</v>
      </c>
      <c r="AL91" s="466">
        <v>0</v>
      </c>
      <c r="AM91" s="395"/>
    </row>
    <row r="92" spans="3:39" ht="15.75">
      <c r="C92" s="414" t="str">
        <f>'Budget Filing Data'!D86</f>
        <v>PGE_SW_WET_CC_PA</v>
      </c>
      <c r="D92" s="414" t="str">
        <f>'Budget Filing Data'!E86</f>
        <v>WET Career Connections - PGE Costs</v>
      </c>
      <c r="E92" s="394" t="s">
        <v>289</v>
      </c>
      <c r="F92" s="393" t="s">
        <v>289</v>
      </c>
      <c r="G92" s="415" t="str">
        <f>'Budget Filing Data'!J86</f>
        <v>IOU Core</v>
      </c>
      <c r="H92" s="415" t="str">
        <f>'Budget Filing Data'!H86</f>
        <v>SW - PGE Lead</v>
      </c>
      <c r="I92" s="416" t="s">
        <v>15</v>
      </c>
      <c r="J92" s="415" t="str">
        <f>'Budget Filing Data'!G86</f>
        <v>Cross-Cutting</v>
      </c>
      <c r="K92" s="415" t="str">
        <f>'Budget Filing Data'!I86</f>
        <v>Workforce Education and Training</v>
      </c>
      <c r="L92" s="415" t="str">
        <f>'Budget Filing Data'!K86</f>
        <v>Market Support</v>
      </c>
      <c r="M92" s="415">
        <f>'Budget Filing Data'!B86</f>
        <v>2028</v>
      </c>
      <c r="N92" s="581">
        <f t="shared" si="1"/>
        <v>8680.2182709999997</v>
      </c>
      <c r="O92" s="417">
        <f>'Budget Filing Data'!AG86</f>
        <v>0</v>
      </c>
      <c r="P92" s="417">
        <f>'Budget Filing Data'!AH86</f>
        <v>0</v>
      </c>
      <c r="Q92" s="417">
        <f>'Budget Filing Data'!AI86</f>
        <v>8680.2182709999997</v>
      </c>
      <c r="R92" s="417">
        <f>'Budget Filing Data'!AJ86</f>
        <v>0</v>
      </c>
      <c r="S92" s="417">
        <f>'Budget Filing Data'!AK86</f>
        <v>0</v>
      </c>
      <c r="T92" s="417">
        <f>'Budget Filing Data'!AL86</f>
        <v>0</v>
      </c>
      <c r="U92" s="417">
        <f>'Budget Filing Data'!AM86</f>
        <v>0</v>
      </c>
      <c r="V92" s="417">
        <f>'Budget Filing Data'!W86</f>
        <v>0</v>
      </c>
      <c r="W92" s="418">
        <f>IF('Budget Filing Data'!Z86&lt;&gt;0,('Budget Filing Data'!AB86+'Budget Filing Data'!AC86+'Budget Filing Data'!AR86+'Budget Filing Data'!AD86+'Budget Filing Data'!BK86)/'Budget Filing Data'!Z86,0)</f>
        <v>0</v>
      </c>
      <c r="X92" s="419">
        <f>IF('Budget Filing Data'!AA86&lt;&gt;0,('Budget Filing Data'!AB86+'Budget Filing Data'!AC86+'Budget Filing Data'!AR86+'Budget Filing Data'!AD86)/'Budget Filing Data'!AA86,0)</f>
        <v>0</v>
      </c>
      <c r="Y92" s="419">
        <f>IF('Budget Filing Data'!BL86&lt;&gt;0,('Budget Filing Data'!AB86+'Budget Filing Data'!AC86+'Budget Filing Data'!AR86+'Budget Filing Data'!AD86+'Budget Filing Data'!AP86+'Budget Filing Data'!AQ86)/('Budget Filing Data'!BL86),0)</f>
        <v>0</v>
      </c>
      <c r="Z92" s="419">
        <f>IF('Budget Filing Data'!BC86&lt;&gt;0,('Budget Filing Data'!BD86+'Budget Filing Data'!BE86+'Budget Filing Data'!BF86+'Budget Filing Data'!AD86)/'Budget Filing Data'!BC86,0)</f>
        <v>0</v>
      </c>
      <c r="AA92" s="419">
        <f>IF('Budget Filing Data'!BG86&lt;&gt;0,('Budget Filing Data'!BH86+'Budget Filing Data'!BI86+'Budget Filing Data'!BJ86+'Budget Filing Data'!AD86)/'Budget Filing Data'!BG86,0)</f>
        <v>0</v>
      </c>
      <c r="AB92" s="456">
        <f>'Budget Filing Data'!P86</f>
        <v>0</v>
      </c>
      <c r="AC92" s="456">
        <f>'Budget Filing Data'!Q86</f>
        <v>0</v>
      </c>
      <c r="AD92" s="456">
        <f>'Budget Filing Data'!R86</f>
        <v>0</v>
      </c>
      <c r="AE92" s="456">
        <f>'Budget Filing Data'!AE86</f>
        <v>0</v>
      </c>
      <c r="AF92" s="456">
        <f>'Budget Filing Data'!AF86</f>
        <v>0</v>
      </c>
      <c r="AG92" s="456">
        <f>'Budget Filing Data'!$S86</f>
        <v>0</v>
      </c>
      <c r="AH92" s="456">
        <f>'Budget Filing Data'!T86</f>
        <v>0</v>
      </c>
      <c r="AI92" s="456">
        <f>'Budget Filing Data'!$U86</f>
        <v>0</v>
      </c>
      <c r="AJ92" s="456">
        <f>'Budget Filing Data'!$V86</f>
        <v>0</v>
      </c>
      <c r="AK92" s="466">
        <v>0</v>
      </c>
      <c r="AL92" s="466">
        <v>0</v>
      </c>
      <c r="AM92" s="395"/>
    </row>
    <row r="93" spans="3:39" ht="15.75">
      <c r="C93" s="414" t="str">
        <f>'Budget Filing Data'!D87</f>
        <v>PGE_SW_WET_Work</v>
      </c>
      <c r="D93" s="414" t="str">
        <f>'Budget Filing Data'!E87</f>
        <v>WET Career and Workforce Readiness</v>
      </c>
      <c r="E93" s="394" t="s">
        <v>289</v>
      </c>
      <c r="F93" s="393" t="s">
        <v>289</v>
      </c>
      <c r="G93" s="415" t="str">
        <f>'Budget Filing Data'!J87</f>
        <v>Third-Party Solicited</v>
      </c>
      <c r="H93" s="415" t="str">
        <f>'Budget Filing Data'!H87</f>
        <v>SW - PGE Lead</v>
      </c>
      <c r="I93" s="416" t="s">
        <v>15</v>
      </c>
      <c r="J93" s="415" t="str">
        <f>'Budget Filing Data'!G87</f>
        <v>Cross-Cutting</v>
      </c>
      <c r="K93" s="415" t="str">
        <f>'Budget Filing Data'!I87</f>
        <v>Workforce Education and Training</v>
      </c>
      <c r="L93" s="415" t="str">
        <f>'Budget Filing Data'!K87</f>
        <v>Equity</v>
      </c>
      <c r="M93" s="415">
        <f>'Budget Filing Data'!B87</f>
        <v>2028</v>
      </c>
      <c r="N93" s="581">
        <f t="shared" si="1"/>
        <v>692780</v>
      </c>
      <c r="O93" s="417">
        <f>'Budget Filing Data'!AG87</f>
        <v>69278</v>
      </c>
      <c r="P93" s="417">
        <f>'Budget Filing Data'!AH87</f>
        <v>41566.800000000003</v>
      </c>
      <c r="Q93" s="417">
        <f>'Budget Filing Data'!AI87</f>
        <v>581935.19999999995</v>
      </c>
      <c r="R93" s="417">
        <f>'Budget Filing Data'!AJ87</f>
        <v>0</v>
      </c>
      <c r="S93" s="417">
        <f>'Budget Filing Data'!AK87</f>
        <v>0</v>
      </c>
      <c r="T93" s="417">
        <f>'Budget Filing Data'!AL87</f>
        <v>0</v>
      </c>
      <c r="U93" s="417">
        <f>'Budget Filing Data'!AM87</f>
        <v>0</v>
      </c>
      <c r="V93" s="417">
        <f>'Budget Filing Data'!W87</f>
        <v>0</v>
      </c>
      <c r="W93" s="418">
        <f>IF('Budget Filing Data'!Z87&lt;&gt;0,('Budget Filing Data'!AB87+'Budget Filing Data'!AC87+'Budget Filing Data'!AR87+'Budget Filing Data'!AD87+'Budget Filing Data'!BK87)/'Budget Filing Data'!Z87,0)</f>
        <v>0</v>
      </c>
      <c r="X93" s="419">
        <f>IF('Budget Filing Data'!AA87&lt;&gt;0,('Budget Filing Data'!AB87+'Budget Filing Data'!AC87+'Budget Filing Data'!AR87+'Budget Filing Data'!AD87)/'Budget Filing Data'!AA87,0)</f>
        <v>0</v>
      </c>
      <c r="Y93" s="419">
        <f>IF('Budget Filing Data'!BL87&lt;&gt;0,('Budget Filing Data'!AB87+'Budget Filing Data'!AC87+'Budget Filing Data'!AR87+'Budget Filing Data'!AD87+'Budget Filing Data'!AP87+'Budget Filing Data'!AQ87)/('Budget Filing Data'!BL87),0)</f>
        <v>0</v>
      </c>
      <c r="Z93" s="419">
        <f>IF('Budget Filing Data'!BC87&lt;&gt;0,('Budget Filing Data'!BD87+'Budget Filing Data'!BE87+'Budget Filing Data'!BF87+'Budget Filing Data'!AD87)/'Budget Filing Data'!BC87,0)</f>
        <v>0</v>
      </c>
      <c r="AA93" s="419">
        <f>IF('Budget Filing Data'!BG87&lt;&gt;0,('Budget Filing Data'!BH87+'Budget Filing Data'!BI87+'Budget Filing Data'!BJ87+'Budget Filing Data'!AD87)/'Budget Filing Data'!BG87,0)</f>
        <v>0</v>
      </c>
      <c r="AB93" s="456">
        <f>'Budget Filing Data'!P87</f>
        <v>0</v>
      </c>
      <c r="AC93" s="456">
        <f>'Budget Filing Data'!Q87</f>
        <v>0</v>
      </c>
      <c r="AD93" s="456">
        <f>'Budget Filing Data'!R87</f>
        <v>0</v>
      </c>
      <c r="AE93" s="456">
        <f>'Budget Filing Data'!AE87</f>
        <v>0</v>
      </c>
      <c r="AF93" s="456">
        <f>'Budget Filing Data'!AF87</f>
        <v>0</v>
      </c>
      <c r="AG93" s="456">
        <f>'Budget Filing Data'!$S87</f>
        <v>0</v>
      </c>
      <c r="AH93" s="456">
        <f>'Budget Filing Data'!T87</f>
        <v>0</v>
      </c>
      <c r="AI93" s="456">
        <f>'Budget Filing Data'!$U87</f>
        <v>0</v>
      </c>
      <c r="AJ93" s="456">
        <f>'Budget Filing Data'!$V87</f>
        <v>0</v>
      </c>
      <c r="AK93" s="466">
        <v>0</v>
      </c>
      <c r="AL93" s="466">
        <v>0</v>
      </c>
      <c r="AM93" s="395"/>
    </row>
    <row r="94" spans="3:39" ht="15.75">
      <c r="C94" s="414" t="str">
        <f>'Budget Filing Data'!D88</f>
        <v>PGE_SW_WET_Work_PA</v>
      </c>
      <c r="D94" s="414" t="str">
        <f>'Budget Filing Data'!E88</f>
        <v>WET Career and Workforce Readiness - PGE Costs</v>
      </c>
      <c r="E94" s="394" t="s">
        <v>289</v>
      </c>
      <c r="F94" s="393" t="s">
        <v>289</v>
      </c>
      <c r="G94" s="415" t="str">
        <f>'Budget Filing Data'!J88</f>
        <v>IOU Core</v>
      </c>
      <c r="H94" s="415" t="str">
        <f>'Budget Filing Data'!H88</f>
        <v>SW - PGE Lead</v>
      </c>
      <c r="I94" s="416" t="s">
        <v>15</v>
      </c>
      <c r="J94" s="415" t="str">
        <f>'Budget Filing Data'!G88</f>
        <v>Cross-Cutting</v>
      </c>
      <c r="K94" s="415" t="str">
        <f>'Budget Filing Data'!I88</f>
        <v>Workforce Education and Training</v>
      </c>
      <c r="L94" s="415" t="str">
        <f>'Budget Filing Data'!K88</f>
        <v>Equity</v>
      </c>
      <c r="M94" s="415">
        <f>'Budget Filing Data'!B88</f>
        <v>2028</v>
      </c>
      <c r="N94" s="581">
        <f t="shared" si="1"/>
        <v>11136.707662999999</v>
      </c>
      <c r="O94" s="417">
        <f>'Budget Filing Data'!AG88</f>
        <v>0</v>
      </c>
      <c r="P94" s="417">
        <f>'Budget Filing Data'!AH88</f>
        <v>2456.489392</v>
      </c>
      <c r="Q94" s="417">
        <f>'Budget Filing Data'!AI88</f>
        <v>8680.2182709999997</v>
      </c>
      <c r="R94" s="417">
        <f>'Budget Filing Data'!AJ88</f>
        <v>0</v>
      </c>
      <c r="S94" s="417">
        <f>'Budget Filing Data'!AK88</f>
        <v>0</v>
      </c>
      <c r="T94" s="417">
        <f>'Budget Filing Data'!AL88</f>
        <v>0</v>
      </c>
      <c r="U94" s="417">
        <f>'Budget Filing Data'!AM88</f>
        <v>0</v>
      </c>
      <c r="V94" s="417">
        <f>'Budget Filing Data'!W88</f>
        <v>0</v>
      </c>
      <c r="W94" s="418">
        <f>IF('Budget Filing Data'!Z88&lt;&gt;0,('Budget Filing Data'!AB88+'Budget Filing Data'!AC88+'Budget Filing Data'!AR88+'Budget Filing Data'!AD88+'Budget Filing Data'!BK88)/'Budget Filing Data'!Z88,0)</f>
        <v>0</v>
      </c>
      <c r="X94" s="419">
        <f>IF('Budget Filing Data'!AA88&lt;&gt;0,('Budget Filing Data'!AB88+'Budget Filing Data'!AC88+'Budget Filing Data'!AR88+'Budget Filing Data'!AD88)/'Budget Filing Data'!AA88,0)</f>
        <v>0</v>
      </c>
      <c r="Y94" s="419">
        <f>IF('Budget Filing Data'!BL88&lt;&gt;0,('Budget Filing Data'!AB88+'Budget Filing Data'!AC88+'Budget Filing Data'!AR88+'Budget Filing Data'!AD88+'Budget Filing Data'!AP88+'Budget Filing Data'!AQ88)/('Budget Filing Data'!BL88),0)</f>
        <v>0</v>
      </c>
      <c r="Z94" s="419">
        <f>IF('Budget Filing Data'!BC88&lt;&gt;0,('Budget Filing Data'!BD88+'Budget Filing Data'!BE88+'Budget Filing Data'!BF88+'Budget Filing Data'!AD88)/'Budget Filing Data'!BC88,0)</f>
        <v>0</v>
      </c>
      <c r="AA94" s="419">
        <f>IF('Budget Filing Data'!BG88&lt;&gt;0,('Budget Filing Data'!BH88+'Budget Filing Data'!BI88+'Budget Filing Data'!BJ88+'Budget Filing Data'!AD88)/'Budget Filing Data'!BG88,0)</f>
        <v>0</v>
      </c>
      <c r="AB94" s="456">
        <f>'Budget Filing Data'!P88</f>
        <v>0</v>
      </c>
      <c r="AC94" s="456">
        <f>'Budget Filing Data'!Q88</f>
        <v>0</v>
      </c>
      <c r="AD94" s="456">
        <f>'Budget Filing Data'!R88</f>
        <v>0</v>
      </c>
      <c r="AE94" s="456">
        <f>'Budget Filing Data'!AE88</f>
        <v>0</v>
      </c>
      <c r="AF94" s="456">
        <f>'Budget Filing Data'!AF88</f>
        <v>0</v>
      </c>
      <c r="AG94" s="456">
        <f>'Budget Filing Data'!$S88</f>
        <v>0</v>
      </c>
      <c r="AH94" s="456">
        <f>'Budget Filing Data'!T88</f>
        <v>0</v>
      </c>
      <c r="AI94" s="456">
        <f>'Budget Filing Data'!$U88</f>
        <v>0</v>
      </c>
      <c r="AJ94" s="456">
        <f>'Budget Filing Data'!$V88</f>
        <v>0</v>
      </c>
      <c r="AK94" s="466">
        <v>0</v>
      </c>
      <c r="AL94" s="466">
        <v>0</v>
      </c>
      <c r="AM94" s="395"/>
    </row>
    <row r="95" spans="3:39" ht="15.75">
      <c r="C95" s="414" t="str">
        <f>'Budget Filing Data'!D89</f>
        <v>PGE21011</v>
      </c>
      <c r="D95" s="414" t="str">
        <f>'Budget Filing Data'!E89</f>
        <v>Commercial Calculated Incentives</v>
      </c>
      <c r="E95" s="394" t="s">
        <v>289</v>
      </c>
      <c r="F95" s="393" t="s">
        <v>289</v>
      </c>
      <c r="G95" s="415" t="str">
        <f>'Budget Filing Data'!J89</f>
        <v>IOU Core</v>
      </c>
      <c r="H95" s="415" t="str">
        <f>'Budget Filing Data'!H89</f>
        <v>Local</v>
      </c>
      <c r="I95" s="416" t="s">
        <v>23</v>
      </c>
      <c r="J95" s="415" t="str">
        <f>'Budget Filing Data'!G89</f>
        <v>Commercial</v>
      </c>
      <c r="K95" s="415" t="str">
        <f>'Budget Filing Data'!I89</f>
        <v>Other</v>
      </c>
      <c r="L95" s="415" t="str">
        <f>'Budget Filing Data'!K89</f>
        <v>Resource</v>
      </c>
      <c r="M95" s="415">
        <f>'Budget Filing Data'!B89</f>
        <v>2028</v>
      </c>
      <c r="N95" s="581">
        <f t="shared" si="1"/>
        <v>45024.157690638771</v>
      </c>
      <c r="O95" s="417">
        <f>'Budget Filing Data'!AG89</f>
        <v>2002.4157690638699</v>
      </c>
      <c r="P95" s="417">
        <f>'Budget Filing Data'!AH89</f>
        <v>0</v>
      </c>
      <c r="Q95" s="417">
        <f>'Budget Filing Data'!AI89</f>
        <v>18021.7419215749</v>
      </c>
      <c r="R95" s="417">
        <f>'Budget Filing Data'!AJ89</f>
        <v>0</v>
      </c>
      <c r="S95" s="417">
        <f>'Budget Filing Data'!AK89</f>
        <v>0</v>
      </c>
      <c r="T95" s="417">
        <f>'Budget Filing Data'!AL89</f>
        <v>0</v>
      </c>
      <c r="U95" s="417">
        <f>'Budget Filing Data'!AM89</f>
        <v>25000</v>
      </c>
      <c r="V95" s="417">
        <f>'Budget Filing Data'!W89</f>
        <v>0</v>
      </c>
      <c r="W95" s="418">
        <f>IF('Budget Filing Data'!Z89&lt;&gt;0,('Budget Filing Data'!AB89+'Budget Filing Data'!AC89+'Budget Filing Data'!AR89+'Budget Filing Data'!AD89+'Budget Filing Data'!BK89)/'Budget Filing Data'!Z89,0)</f>
        <v>0</v>
      </c>
      <c r="X95" s="419">
        <f>IF('Budget Filing Data'!AA89&lt;&gt;0,('Budget Filing Data'!AB89+'Budget Filing Data'!AC89+'Budget Filing Data'!AR89+'Budget Filing Data'!AD89)/'Budget Filing Data'!AA89,0)</f>
        <v>0</v>
      </c>
      <c r="Y95" s="419">
        <f>IF('Budget Filing Data'!BL89&lt;&gt;0,('Budget Filing Data'!AB89+'Budget Filing Data'!AC89+'Budget Filing Data'!AR89+'Budget Filing Data'!AD89+'Budget Filing Data'!AP89+'Budget Filing Data'!AQ89)/('Budget Filing Data'!BL89),0)</f>
        <v>0</v>
      </c>
      <c r="Z95" s="419">
        <f>IF('Budget Filing Data'!BC89&lt;&gt;0,('Budget Filing Data'!BD89+'Budget Filing Data'!BE89+'Budget Filing Data'!BF89+'Budget Filing Data'!AD89)/'Budget Filing Data'!BC89,0)</f>
        <v>0</v>
      </c>
      <c r="AA95" s="419">
        <f>IF('Budget Filing Data'!BG89&lt;&gt;0,('Budget Filing Data'!BH89+'Budget Filing Data'!BI89+'Budget Filing Data'!BJ89+'Budget Filing Data'!AD89)/'Budget Filing Data'!BG89,0)</f>
        <v>0</v>
      </c>
      <c r="AB95" s="456">
        <f>'Budget Filing Data'!P89</f>
        <v>0</v>
      </c>
      <c r="AC95" s="456">
        <f>'Budget Filing Data'!Q89</f>
        <v>0</v>
      </c>
      <c r="AD95" s="456">
        <f>'Budget Filing Data'!R89</f>
        <v>0</v>
      </c>
      <c r="AE95" s="456">
        <f>'Budget Filing Data'!AE89</f>
        <v>0</v>
      </c>
      <c r="AF95" s="456">
        <f>'Budget Filing Data'!AF89</f>
        <v>0</v>
      </c>
      <c r="AG95" s="456">
        <f>'Budget Filing Data'!$S89</f>
        <v>0</v>
      </c>
      <c r="AH95" s="456">
        <f>'Budget Filing Data'!T89</f>
        <v>0</v>
      </c>
      <c r="AI95" s="456">
        <f>'Budget Filing Data'!$U89</f>
        <v>0</v>
      </c>
      <c r="AJ95" s="456">
        <f>'Budget Filing Data'!$V89</f>
        <v>0</v>
      </c>
      <c r="AK95" s="466">
        <v>0</v>
      </c>
      <c r="AL95" s="466">
        <v>0</v>
      </c>
      <c r="AM95" s="395"/>
    </row>
    <row r="96" spans="3:39" ht="15.75">
      <c r="C96" s="414" t="str">
        <f>'Budget Filing Data'!D90</f>
        <v>PGE21012</v>
      </c>
      <c r="D96" s="414" t="str">
        <f>'Budget Filing Data'!E90</f>
        <v>Commercial Deemed Incentives</v>
      </c>
      <c r="E96" s="394" t="s">
        <v>36</v>
      </c>
      <c r="F96" s="393" t="s">
        <v>298</v>
      </c>
      <c r="G96" s="415" t="str">
        <f>'Budget Filing Data'!J90</f>
        <v>IOU Core</v>
      </c>
      <c r="H96" s="415" t="str">
        <f>'Budget Filing Data'!H90</f>
        <v>Local</v>
      </c>
      <c r="I96" s="416" t="s">
        <v>23</v>
      </c>
      <c r="J96" s="415" t="str">
        <f>'Budget Filing Data'!G90</f>
        <v>Commercial</v>
      </c>
      <c r="K96" s="415" t="str">
        <f>'Budget Filing Data'!I90</f>
        <v>Other</v>
      </c>
      <c r="L96" s="415" t="str">
        <f>'Budget Filing Data'!K90</f>
        <v>Resource</v>
      </c>
      <c r="M96" s="415">
        <f>'Budget Filing Data'!B90</f>
        <v>2028</v>
      </c>
      <c r="N96" s="581">
        <f t="shared" si="1"/>
        <v>45024.157690638771</v>
      </c>
      <c r="O96" s="417">
        <f>'Budget Filing Data'!AG90</f>
        <v>2002.4157690638699</v>
      </c>
      <c r="P96" s="417">
        <f>'Budget Filing Data'!AH90</f>
        <v>0</v>
      </c>
      <c r="Q96" s="417">
        <f>'Budget Filing Data'!AI90</f>
        <v>18021.7419215749</v>
      </c>
      <c r="R96" s="417">
        <f>'Budget Filing Data'!AJ90</f>
        <v>0</v>
      </c>
      <c r="S96" s="417">
        <f>'Budget Filing Data'!AK90</f>
        <v>0</v>
      </c>
      <c r="T96" s="417">
        <f>'Budget Filing Data'!AL90</f>
        <v>0</v>
      </c>
      <c r="U96" s="417">
        <f>'Budget Filing Data'!AM90</f>
        <v>25000</v>
      </c>
      <c r="V96" s="417">
        <f>'Budget Filing Data'!W90</f>
        <v>0</v>
      </c>
      <c r="W96" s="418">
        <f>IF('Budget Filing Data'!Z90&lt;&gt;0,('Budget Filing Data'!AB90+'Budget Filing Data'!AC90+'Budget Filing Data'!AR90+'Budget Filing Data'!AD90+'Budget Filing Data'!BK90)/'Budget Filing Data'!Z90,0)</f>
        <v>0</v>
      </c>
      <c r="X96" s="419">
        <f>IF('Budget Filing Data'!AA90&lt;&gt;0,('Budget Filing Data'!AB90+'Budget Filing Data'!AC90+'Budget Filing Data'!AR90+'Budget Filing Data'!AD90)/'Budget Filing Data'!AA90,0)</f>
        <v>0</v>
      </c>
      <c r="Y96" s="419">
        <f>IF('Budget Filing Data'!BL90&lt;&gt;0,('Budget Filing Data'!AB90+'Budget Filing Data'!AC90+'Budget Filing Data'!AR90+'Budget Filing Data'!AD90+'Budget Filing Data'!AP90+'Budget Filing Data'!AQ90)/('Budget Filing Data'!BL90),0)</f>
        <v>0</v>
      </c>
      <c r="Z96" s="419">
        <f>IF('Budget Filing Data'!BC90&lt;&gt;0,('Budget Filing Data'!BD90+'Budget Filing Data'!BE90+'Budget Filing Data'!BF90+'Budget Filing Data'!AD90)/'Budget Filing Data'!BC90,0)</f>
        <v>0</v>
      </c>
      <c r="AA96" s="419">
        <f>IF('Budget Filing Data'!BG90&lt;&gt;0,('Budget Filing Data'!BH90+'Budget Filing Data'!BI90+'Budget Filing Data'!BJ90+'Budget Filing Data'!AD90)/'Budget Filing Data'!BG90,0)</f>
        <v>0</v>
      </c>
      <c r="AB96" s="456">
        <f>'Budget Filing Data'!P90</f>
        <v>0</v>
      </c>
      <c r="AC96" s="456">
        <f>'Budget Filing Data'!Q90</f>
        <v>0</v>
      </c>
      <c r="AD96" s="456">
        <f>'Budget Filing Data'!R90</f>
        <v>0</v>
      </c>
      <c r="AE96" s="456">
        <f>'Budget Filing Data'!AE90</f>
        <v>0</v>
      </c>
      <c r="AF96" s="456">
        <f>'Budget Filing Data'!AF90</f>
        <v>0</v>
      </c>
      <c r="AG96" s="456">
        <f>'Budget Filing Data'!$S90</f>
        <v>0</v>
      </c>
      <c r="AH96" s="456">
        <f>'Budget Filing Data'!T90</f>
        <v>0</v>
      </c>
      <c r="AI96" s="456">
        <f>'Budget Filing Data'!$U90</f>
        <v>0</v>
      </c>
      <c r="AJ96" s="456">
        <f>'Budget Filing Data'!$V90</f>
        <v>0</v>
      </c>
      <c r="AK96" s="466">
        <v>0</v>
      </c>
      <c r="AL96" s="466">
        <v>0</v>
      </c>
      <c r="AM96" s="395"/>
    </row>
    <row r="97" spans="3:39" ht="25.5">
      <c r="C97" s="414" t="str">
        <f>'Budget Filing Data'!D91</f>
        <v>PGE21021</v>
      </c>
      <c r="D97" s="414" t="str">
        <f>'Budget Filing Data'!E91</f>
        <v>Industrial Calculated Incentives</v>
      </c>
      <c r="E97" s="394" t="s">
        <v>36</v>
      </c>
      <c r="F97" s="393" t="s">
        <v>299</v>
      </c>
      <c r="G97" s="415" t="str">
        <f>'Budget Filing Data'!J91</f>
        <v>IOU Core</v>
      </c>
      <c r="H97" s="415" t="str">
        <f>'Budget Filing Data'!H91</f>
        <v>Local</v>
      </c>
      <c r="I97" s="416" t="s">
        <v>23</v>
      </c>
      <c r="J97" s="415" t="str">
        <f>'Budget Filing Data'!G91</f>
        <v>Industrial</v>
      </c>
      <c r="K97" s="415" t="str">
        <f>'Budget Filing Data'!I91</f>
        <v>Other</v>
      </c>
      <c r="L97" s="415" t="str">
        <f>'Budget Filing Data'!K91</f>
        <v>Resource</v>
      </c>
      <c r="M97" s="415">
        <f>'Budget Filing Data'!B91</f>
        <v>2028</v>
      </c>
      <c r="N97" s="581">
        <f t="shared" si="1"/>
        <v>31635.685784422189</v>
      </c>
      <c r="O97" s="417">
        <f>'Budget Filing Data'!AG91</f>
        <v>663.56857844221895</v>
      </c>
      <c r="P97" s="417">
        <f>'Budget Filing Data'!AH91</f>
        <v>0</v>
      </c>
      <c r="Q97" s="417">
        <f>'Budget Filing Data'!AI91</f>
        <v>5972.1172059799701</v>
      </c>
      <c r="R97" s="417">
        <f>'Budget Filing Data'!AJ91</f>
        <v>0</v>
      </c>
      <c r="S97" s="417">
        <f>'Budget Filing Data'!AK91</f>
        <v>0</v>
      </c>
      <c r="T97" s="417">
        <f>'Budget Filing Data'!AL91</f>
        <v>0</v>
      </c>
      <c r="U97" s="417">
        <f>'Budget Filing Data'!AM91</f>
        <v>25000</v>
      </c>
      <c r="V97" s="417">
        <f>'Budget Filing Data'!W91</f>
        <v>0</v>
      </c>
      <c r="W97" s="418">
        <f>IF('Budget Filing Data'!Z91&lt;&gt;0,('Budget Filing Data'!AB91+'Budget Filing Data'!AC91+'Budget Filing Data'!AR91+'Budget Filing Data'!AD91+'Budget Filing Data'!BK91)/'Budget Filing Data'!Z91,0)</f>
        <v>0</v>
      </c>
      <c r="X97" s="419">
        <f>IF('Budget Filing Data'!AA91&lt;&gt;0,('Budget Filing Data'!AB91+'Budget Filing Data'!AC91+'Budget Filing Data'!AR91+'Budget Filing Data'!AD91)/'Budget Filing Data'!AA91,0)</f>
        <v>0</v>
      </c>
      <c r="Y97" s="419">
        <f>IF('Budget Filing Data'!BL91&lt;&gt;0,('Budget Filing Data'!AB91+'Budget Filing Data'!AC91+'Budget Filing Data'!AR91+'Budget Filing Data'!AD91+'Budget Filing Data'!AP91+'Budget Filing Data'!AQ91)/('Budget Filing Data'!BL91),0)</f>
        <v>0</v>
      </c>
      <c r="Z97" s="419">
        <f>IF('Budget Filing Data'!BC91&lt;&gt;0,('Budget Filing Data'!BD91+'Budget Filing Data'!BE91+'Budget Filing Data'!BF91+'Budget Filing Data'!AD91)/'Budget Filing Data'!BC91,0)</f>
        <v>0</v>
      </c>
      <c r="AA97" s="419">
        <f>IF('Budget Filing Data'!BG91&lt;&gt;0,('Budget Filing Data'!BH91+'Budget Filing Data'!BI91+'Budget Filing Data'!BJ91+'Budget Filing Data'!AD91)/'Budget Filing Data'!BG91,0)</f>
        <v>0</v>
      </c>
      <c r="AB97" s="456">
        <f>'Budget Filing Data'!P91</f>
        <v>0</v>
      </c>
      <c r="AC97" s="456">
        <f>'Budget Filing Data'!Q91</f>
        <v>0</v>
      </c>
      <c r="AD97" s="456">
        <f>'Budget Filing Data'!R91</f>
        <v>0</v>
      </c>
      <c r="AE97" s="456">
        <f>'Budget Filing Data'!AE91</f>
        <v>0</v>
      </c>
      <c r="AF97" s="456">
        <f>'Budget Filing Data'!AF91</f>
        <v>0</v>
      </c>
      <c r="AG97" s="456">
        <f>'Budget Filing Data'!$S91</f>
        <v>0</v>
      </c>
      <c r="AH97" s="456">
        <f>'Budget Filing Data'!T91</f>
        <v>0</v>
      </c>
      <c r="AI97" s="456">
        <f>'Budget Filing Data'!$U91</f>
        <v>0</v>
      </c>
      <c r="AJ97" s="456">
        <f>'Budget Filing Data'!$V91</f>
        <v>0</v>
      </c>
      <c r="AK97" s="466">
        <v>0</v>
      </c>
      <c r="AL97" s="466">
        <v>0</v>
      </c>
      <c r="AM97" s="395"/>
    </row>
    <row r="98" spans="3:39" ht="15.75">
      <c r="C98" s="414" t="str">
        <f>'Budget Filing Data'!D92</f>
        <v>PGE21022</v>
      </c>
      <c r="D98" s="414" t="str">
        <f>'Budget Filing Data'!E92</f>
        <v>Industrial Deemed Incentives</v>
      </c>
      <c r="E98" s="394" t="s">
        <v>289</v>
      </c>
      <c r="F98" s="393" t="s">
        <v>289</v>
      </c>
      <c r="G98" s="415" t="str">
        <f>'Budget Filing Data'!J92</f>
        <v>IOU Core</v>
      </c>
      <c r="H98" s="415" t="str">
        <f>'Budget Filing Data'!H92</f>
        <v>Local</v>
      </c>
      <c r="I98" s="416" t="s">
        <v>23</v>
      </c>
      <c r="J98" s="415" t="str">
        <f>'Budget Filing Data'!G92</f>
        <v>Industrial</v>
      </c>
      <c r="K98" s="415" t="str">
        <f>'Budget Filing Data'!I92</f>
        <v>Other</v>
      </c>
      <c r="L98" s="415" t="str">
        <f>'Budget Filing Data'!K92</f>
        <v>Resource</v>
      </c>
      <c r="M98" s="415">
        <f>'Budget Filing Data'!B92</f>
        <v>2028</v>
      </c>
      <c r="N98" s="581">
        <f t="shared" si="1"/>
        <v>31635.685784422189</v>
      </c>
      <c r="O98" s="417">
        <f>'Budget Filing Data'!AG92</f>
        <v>663.56857844221895</v>
      </c>
      <c r="P98" s="417">
        <f>'Budget Filing Data'!AH92</f>
        <v>0</v>
      </c>
      <c r="Q98" s="417">
        <f>'Budget Filing Data'!AI92</f>
        <v>5972.1172059799701</v>
      </c>
      <c r="R98" s="417">
        <f>'Budget Filing Data'!AJ92</f>
        <v>0</v>
      </c>
      <c r="S98" s="417">
        <f>'Budget Filing Data'!AK92</f>
        <v>0</v>
      </c>
      <c r="T98" s="417">
        <f>'Budget Filing Data'!AL92</f>
        <v>0</v>
      </c>
      <c r="U98" s="417">
        <f>'Budget Filing Data'!AM92</f>
        <v>25000</v>
      </c>
      <c r="V98" s="417">
        <f>'Budget Filing Data'!W92</f>
        <v>0</v>
      </c>
      <c r="W98" s="418">
        <f>IF('Budget Filing Data'!Z92&lt;&gt;0,('Budget Filing Data'!AB92+'Budget Filing Data'!AC92+'Budget Filing Data'!AR92+'Budget Filing Data'!AD92+'Budget Filing Data'!BK92)/'Budget Filing Data'!Z92,0)</f>
        <v>0</v>
      </c>
      <c r="X98" s="419">
        <f>IF('Budget Filing Data'!AA92&lt;&gt;0,('Budget Filing Data'!AB92+'Budget Filing Data'!AC92+'Budget Filing Data'!AR92+'Budget Filing Data'!AD92)/'Budget Filing Data'!AA92,0)</f>
        <v>0</v>
      </c>
      <c r="Y98" s="419">
        <f>IF('Budget Filing Data'!BL92&lt;&gt;0,('Budget Filing Data'!AB92+'Budget Filing Data'!AC92+'Budget Filing Data'!AR92+'Budget Filing Data'!AD92+'Budget Filing Data'!AP92+'Budget Filing Data'!AQ92)/('Budget Filing Data'!BL92),0)</f>
        <v>0</v>
      </c>
      <c r="Z98" s="419">
        <f>IF('Budget Filing Data'!BC92&lt;&gt;0,('Budget Filing Data'!BD92+'Budget Filing Data'!BE92+'Budget Filing Data'!BF92+'Budget Filing Data'!AD92)/'Budget Filing Data'!BC92,0)</f>
        <v>0</v>
      </c>
      <c r="AA98" s="419">
        <f>IF('Budget Filing Data'!BG92&lt;&gt;0,('Budget Filing Data'!BH92+'Budget Filing Data'!BI92+'Budget Filing Data'!BJ92+'Budget Filing Data'!AD92)/'Budget Filing Data'!BG92,0)</f>
        <v>0</v>
      </c>
      <c r="AB98" s="456">
        <f>'Budget Filing Data'!P92</f>
        <v>0</v>
      </c>
      <c r="AC98" s="456">
        <f>'Budget Filing Data'!Q92</f>
        <v>0</v>
      </c>
      <c r="AD98" s="456">
        <f>'Budget Filing Data'!R92</f>
        <v>0</v>
      </c>
      <c r="AE98" s="456">
        <f>'Budget Filing Data'!AE92</f>
        <v>0</v>
      </c>
      <c r="AF98" s="456">
        <f>'Budget Filing Data'!AF92</f>
        <v>0</v>
      </c>
      <c r="AG98" s="456">
        <f>'Budget Filing Data'!$S92</f>
        <v>0</v>
      </c>
      <c r="AH98" s="456">
        <f>'Budget Filing Data'!T92</f>
        <v>0</v>
      </c>
      <c r="AI98" s="456">
        <f>'Budget Filing Data'!$U92</f>
        <v>0</v>
      </c>
      <c r="AJ98" s="456">
        <f>'Budget Filing Data'!$V92</f>
        <v>0</v>
      </c>
      <c r="AK98" s="466">
        <v>0</v>
      </c>
      <c r="AL98" s="466">
        <v>0</v>
      </c>
      <c r="AM98" s="395"/>
    </row>
    <row r="99" spans="3:39" ht="15.75">
      <c r="C99" s="414" t="str">
        <f>'Budget Filing Data'!D93</f>
        <v>PGE21031</v>
      </c>
      <c r="D99" s="414" t="str">
        <f>'Budget Filing Data'!E93</f>
        <v>Agricultural Calculated Incentives</v>
      </c>
      <c r="E99" s="394" t="s">
        <v>289</v>
      </c>
      <c r="F99" s="393" t="s">
        <v>289</v>
      </c>
      <c r="G99" s="415" t="str">
        <f>'Budget Filing Data'!J93</f>
        <v>IOU Core</v>
      </c>
      <c r="H99" s="415" t="str">
        <f>'Budget Filing Data'!H93</f>
        <v>Local</v>
      </c>
      <c r="I99" s="416" t="s">
        <v>23</v>
      </c>
      <c r="J99" s="415" t="str">
        <f>'Budget Filing Data'!G93</f>
        <v>Agricultural</v>
      </c>
      <c r="K99" s="415" t="str">
        <f>'Budget Filing Data'!I93</f>
        <v>Other</v>
      </c>
      <c r="L99" s="415" t="str">
        <f>'Budget Filing Data'!K93</f>
        <v>Resource</v>
      </c>
      <c r="M99" s="415">
        <f>'Budget Filing Data'!B93</f>
        <v>2028</v>
      </c>
      <c r="N99" s="581">
        <f t="shared" si="1"/>
        <v>31635.685784422189</v>
      </c>
      <c r="O99" s="417">
        <f>'Budget Filing Data'!AG93</f>
        <v>663.56857844221895</v>
      </c>
      <c r="P99" s="417">
        <f>'Budget Filing Data'!AH93</f>
        <v>0</v>
      </c>
      <c r="Q99" s="417">
        <f>'Budget Filing Data'!AI93</f>
        <v>5972.1172059799701</v>
      </c>
      <c r="R99" s="417">
        <f>'Budget Filing Data'!AJ93</f>
        <v>0</v>
      </c>
      <c r="S99" s="417">
        <f>'Budget Filing Data'!AK93</f>
        <v>0</v>
      </c>
      <c r="T99" s="417">
        <f>'Budget Filing Data'!AL93</f>
        <v>0</v>
      </c>
      <c r="U99" s="417">
        <f>'Budget Filing Data'!AM93</f>
        <v>25000</v>
      </c>
      <c r="V99" s="417">
        <f>'Budget Filing Data'!W93</f>
        <v>0</v>
      </c>
      <c r="W99" s="418">
        <f>IF('Budget Filing Data'!Z93&lt;&gt;0,('Budget Filing Data'!AB93+'Budget Filing Data'!AC93+'Budget Filing Data'!AR93+'Budget Filing Data'!AD93+'Budget Filing Data'!BK93)/'Budget Filing Data'!Z93,0)</f>
        <v>0</v>
      </c>
      <c r="X99" s="419">
        <f>IF('Budget Filing Data'!AA93&lt;&gt;0,('Budget Filing Data'!AB93+'Budget Filing Data'!AC93+'Budget Filing Data'!AR93+'Budget Filing Data'!AD93)/'Budget Filing Data'!AA93,0)</f>
        <v>0</v>
      </c>
      <c r="Y99" s="419">
        <f>IF('Budget Filing Data'!BL93&lt;&gt;0,('Budget Filing Data'!AB93+'Budget Filing Data'!AC93+'Budget Filing Data'!AR93+'Budget Filing Data'!AD93+'Budget Filing Data'!AP93+'Budget Filing Data'!AQ93)/('Budget Filing Data'!BL93),0)</f>
        <v>0</v>
      </c>
      <c r="Z99" s="419">
        <f>IF('Budget Filing Data'!BC93&lt;&gt;0,('Budget Filing Data'!BD93+'Budget Filing Data'!BE93+'Budget Filing Data'!BF93+'Budget Filing Data'!AD93)/'Budget Filing Data'!BC93,0)</f>
        <v>0</v>
      </c>
      <c r="AA99" s="419">
        <f>IF('Budget Filing Data'!BG93&lt;&gt;0,('Budget Filing Data'!BH93+'Budget Filing Data'!BI93+'Budget Filing Data'!BJ93+'Budget Filing Data'!AD93)/'Budget Filing Data'!BG93,0)</f>
        <v>0</v>
      </c>
      <c r="AB99" s="456">
        <f>'Budget Filing Data'!P93</f>
        <v>0</v>
      </c>
      <c r="AC99" s="456">
        <f>'Budget Filing Data'!Q93</f>
        <v>0</v>
      </c>
      <c r="AD99" s="456">
        <f>'Budget Filing Data'!R93</f>
        <v>0</v>
      </c>
      <c r="AE99" s="456">
        <f>'Budget Filing Data'!AE93</f>
        <v>0</v>
      </c>
      <c r="AF99" s="456">
        <f>'Budget Filing Data'!AF93</f>
        <v>0</v>
      </c>
      <c r="AG99" s="456">
        <f>'Budget Filing Data'!$S93</f>
        <v>0</v>
      </c>
      <c r="AH99" s="456">
        <f>'Budget Filing Data'!T93</f>
        <v>0</v>
      </c>
      <c r="AI99" s="456">
        <f>'Budget Filing Data'!$U93</f>
        <v>0</v>
      </c>
      <c r="AJ99" s="456">
        <f>'Budget Filing Data'!$V93</f>
        <v>0</v>
      </c>
      <c r="AK99" s="466">
        <v>0</v>
      </c>
      <c r="AL99" s="466">
        <v>0</v>
      </c>
      <c r="AM99" s="395"/>
    </row>
    <row r="100" spans="3:39" ht="15.75">
      <c r="C100" s="414" t="str">
        <f>'Budget Filing Data'!D94</f>
        <v>PGE21032</v>
      </c>
      <c r="D100" s="414" t="str">
        <f>'Budget Filing Data'!E94</f>
        <v>Agricultural Deemed Incentives</v>
      </c>
      <c r="E100" s="394" t="s">
        <v>289</v>
      </c>
      <c r="F100" s="393" t="s">
        <v>289</v>
      </c>
      <c r="G100" s="415" t="str">
        <f>'Budget Filing Data'!J94</f>
        <v>IOU Core</v>
      </c>
      <c r="H100" s="415" t="str">
        <f>'Budget Filing Data'!H94</f>
        <v>Local</v>
      </c>
      <c r="I100" s="416" t="s">
        <v>23</v>
      </c>
      <c r="J100" s="415" t="str">
        <f>'Budget Filing Data'!G94</f>
        <v>Agricultural</v>
      </c>
      <c r="K100" s="415" t="str">
        <f>'Budget Filing Data'!I94</f>
        <v>Other</v>
      </c>
      <c r="L100" s="415" t="str">
        <f>'Budget Filing Data'!K94</f>
        <v>Resource</v>
      </c>
      <c r="M100" s="415">
        <f>'Budget Filing Data'!B94</f>
        <v>2028</v>
      </c>
      <c r="N100" s="581">
        <f t="shared" si="1"/>
        <v>31635.685784422189</v>
      </c>
      <c r="O100" s="417">
        <f>'Budget Filing Data'!AG94</f>
        <v>663.56857844221895</v>
      </c>
      <c r="P100" s="417">
        <f>'Budget Filing Data'!AH94</f>
        <v>0</v>
      </c>
      <c r="Q100" s="417">
        <f>'Budget Filing Data'!AI94</f>
        <v>5972.1172059799701</v>
      </c>
      <c r="R100" s="417">
        <f>'Budget Filing Data'!AJ94</f>
        <v>0</v>
      </c>
      <c r="S100" s="417">
        <f>'Budget Filing Data'!AK94</f>
        <v>0</v>
      </c>
      <c r="T100" s="417">
        <f>'Budget Filing Data'!AL94</f>
        <v>0</v>
      </c>
      <c r="U100" s="417">
        <f>'Budget Filing Data'!AM94</f>
        <v>25000</v>
      </c>
      <c r="V100" s="417">
        <f>'Budget Filing Data'!W94</f>
        <v>0</v>
      </c>
      <c r="W100" s="418">
        <f>IF('Budget Filing Data'!Z94&lt;&gt;0,('Budget Filing Data'!AB94+'Budget Filing Data'!AC94+'Budget Filing Data'!AR94+'Budget Filing Data'!AD94+'Budget Filing Data'!BK94)/'Budget Filing Data'!Z94,0)</f>
        <v>0</v>
      </c>
      <c r="X100" s="419">
        <f>IF('Budget Filing Data'!AA94&lt;&gt;0,('Budget Filing Data'!AB94+'Budget Filing Data'!AC94+'Budget Filing Data'!AR94+'Budget Filing Data'!AD94)/'Budget Filing Data'!AA94,0)</f>
        <v>0</v>
      </c>
      <c r="Y100" s="419">
        <f>IF('Budget Filing Data'!BL94&lt;&gt;0,('Budget Filing Data'!AB94+'Budget Filing Data'!AC94+'Budget Filing Data'!AR94+'Budget Filing Data'!AD94+'Budget Filing Data'!AP94+'Budget Filing Data'!AQ94)/('Budget Filing Data'!BL94),0)</f>
        <v>0</v>
      </c>
      <c r="Z100" s="419">
        <f>IF('Budget Filing Data'!BC94&lt;&gt;0,('Budget Filing Data'!BD94+'Budget Filing Data'!BE94+'Budget Filing Data'!BF94+'Budget Filing Data'!AD94)/'Budget Filing Data'!BC94,0)</f>
        <v>0</v>
      </c>
      <c r="AA100" s="419">
        <f>IF('Budget Filing Data'!BG94&lt;&gt;0,('Budget Filing Data'!BH94+'Budget Filing Data'!BI94+'Budget Filing Data'!BJ94+'Budget Filing Data'!AD94)/'Budget Filing Data'!BG94,0)</f>
        <v>0</v>
      </c>
      <c r="AB100" s="456">
        <f>'Budget Filing Data'!P94</f>
        <v>0</v>
      </c>
      <c r="AC100" s="456">
        <f>'Budget Filing Data'!Q94</f>
        <v>0</v>
      </c>
      <c r="AD100" s="456">
        <f>'Budget Filing Data'!R94</f>
        <v>0</v>
      </c>
      <c r="AE100" s="456">
        <f>'Budget Filing Data'!AE94</f>
        <v>0</v>
      </c>
      <c r="AF100" s="456">
        <f>'Budget Filing Data'!AF94</f>
        <v>0</v>
      </c>
      <c r="AG100" s="456">
        <f>'Budget Filing Data'!$S94</f>
        <v>0</v>
      </c>
      <c r="AH100" s="456">
        <f>'Budget Filing Data'!T94</f>
        <v>0</v>
      </c>
      <c r="AI100" s="456">
        <f>'Budget Filing Data'!$U94</f>
        <v>0</v>
      </c>
      <c r="AJ100" s="456">
        <f>'Budget Filing Data'!$V94</f>
        <v>0</v>
      </c>
      <c r="AK100" s="466">
        <v>0</v>
      </c>
      <c r="AL100" s="466">
        <v>0</v>
      </c>
      <c r="AM100" s="395"/>
    </row>
    <row r="101" spans="3:39" ht="15.75">
      <c r="C101" s="414" t="str">
        <f>'Budget Filing Data'!D95</f>
        <v>PGE21053</v>
      </c>
      <c r="D101" s="414" t="str">
        <f>'Budget Filing Data'!E95</f>
        <v>Compliance Improvement</v>
      </c>
      <c r="E101" s="394" t="s">
        <v>289</v>
      </c>
      <c r="F101" s="393" t="s">
        <v>289</v>
      </c>
      <c r="G101" s="415" t="str">
        <f>'Budget Filing Data'!J95</f>
        <v>IOU Core</v>
      </c>
      <c r="H101" s="415" t="str">
        <f>'Budget Filing Data'!H95</f>
        <v>Local</v>
      </c>
      <c r="I101" s="416" t="s">
        <v>15</v>
      </c>
      <c r="J101" s="415" t="str">
        <f>'Budget Filing Data'!G95</f>
        <v>Cross-Cutting</v>
      </c>
      <c r="K101" s="415" t="str">
        <f>'Budget Filing Data'!I95</f>
        <v>Codes and Standards</v>
      </c>
      <c r="L101" s="415" t="str">
        <f>'Budget Filing Data'!K95</f>
        <v>C&amp;S</v>
      </c>
      <c r="M101" s="415">
        <f>'Budget Filing Data'!B95</f>
        <v>2028</v>
      </c>
      <c r="N101" s="581">
        <f t="shared" si="1"/>
        <v>6567289.6284815278</v>
      </c>
      <c r="O101" s="417">
        <f>'Budget Filing Data'!AG95</f>
        <v>85369.070848152798</v>
      </c>
      <c r="P101" s="417">
        <f>'Budget Filing Data'!AH95</f>
        <v>0</v>
      </c>
      <c r="Q101" s="417">
        <f>'Budget Filing Data'!AI95</f>
        <v>6481920.5576333748</v>
      </c>
      <c r="R101" s="417">
        <f>'Budget Filing Data'!AJ95</f>
        <v>0</v>
      </c>
      <c r="S101" s="417">
        <f>'Budget Filing Data'!AK95</f>
        <v>0</v>
      </c>
      <c r="T101" s="417">
        <f>'Budget Filing Data'!AL95</f>
        <v>0</v>
      </c>
      <c r="U101" s="417">
        <f>'Budget Filing Data'!AM95</f>
        <v>0</v>
      </c>
      <c r="V101" s="417">
        <f>'Budget Filing Data'!W95</f>
        <v>0</v>
      </c>
      <c r="W101" s="418">
        <f>IF('Budget Filing Data'!Z95&lt;&gt;0,('Budget Filing Data'!AB95+'Budget Filing Data'!AC95+'Budget Filing Data'!AR95+'Budget Filing Data'!AD95+'Budget Filing Data'!BK95)/'Budget Filing Data'!Z95,0)</f>
        <v>0</v>
      </c>
      <c r="X101" s="419">
        <f>IF('Budget Filing Data'!AA95&lt;&gt;0,('Budget Filing Data'!AB95+'Budget Filing Data'!AC95+'Budget Filing Data'!AR95+'Budget Filing Data'!AD95)/'Budget Filing Data'!AA95,0)</f>
        <v>0</v>
      </c>
      <c r="Y101" s="419">
        <f>IF('Budget Filing Data'!BL95&lt;&gt;0,('Budget Filing Data'!AB95+'Budget Filing Data'!AC95+'Budget Filing Data'!AR95+'Budget Filing Data'!AD95+'Budget Filing Data'!AP95+'Budget Filing Data'!AQ95)/('Budget Filing Data'!BL95),0)</f>
        <v>0</v>
      </c>
      <c r="Z101" s="419">
        <f>IF('Budget Filing Data'!BC95&lt;&gt;0,('Budget Filing Data'!BD95+'Budget Filing Data'!BE95+'Budget Filing Data'!BF95+'Budget Filing Data'!AD95)/'Budget Filing Data'!BC95,0)</f>
        <v>0</v>
      </c>
      <c r="AA101" s="419">
        <f>IF('Budget Filing Data'!BG95&lt;&gt;0,('Budget Filing Data'!BH95+'Budget Filing Data'!BI95+'Budget Filing Data'!BJ95+'Budget Filing Data'!AD95)/'Budget Filing Data'!BG95,0)</f>
        <v>0</v>
      </c>
      <c r="AB101" s="456">
        <f>'Budget Filing Data'!P95</f>
        <v>0</v>
      </c>
      <c r="AC101" s="456">
        <f>'Budget Filing Data'!Q95</f>
        <v>0</v>
      </c>
      <c r="AD101" s="456">
        <f>'Budget Filing Data'!R95</f>
        <v>0</v>
      </c>
      <c r="AE101" s="456">
        <f>'Budget Filing Data'!AE95</f>
        <v>0</v>
      </c>
      <c r="AF101" s="456">
        <f>'Budget Filing Data'!AF95</f>
        <v>0</v>
      </c>
      <c r="AG101" s="456">
        <f>'Budget Filing Data'!$S95</f>
        <v>0</v>
      </c>
      <c r="AH101" s="456">
        <f>'Budget Filing Data'!T95</f>
        <v>0</v>
      </c>
      <c r="AI101" s="456">
        <f>'Budget Filing Data'!$U95</f>
        <v>0</v>
      </c>
      <c r="AJ101" s="456">
        <f>'Budget Filing Data'!$V95</f>
        <v>0</v>
      </c>
      <c r="AK101" s="466">
        <v>0</v>
      </c>
      <c r="AL101" s="466">
        <v>0</v>
      </c>
      <c r="AM101" s="395"/>
    </row>
    <row r="102" spans="3:39" ht="15.75">
      <c r="C102" s="414" t="str">
        <f>'Budget Filing Data'!D96</f>
        <v>PGE21054</v>
      </c>
      <c r="D102" s="414" t="str">
        <f>'Budget Filing Data'!E96</f>
        <v>Reach Codes</v>
      </c>
      <c r="E102" s="394" t="s">
        <v>289</v>
      </c>
      <c r="F102" s="393" t="s">
        <v>289</v>
      </c>
      <c r="G102" s="415" t="str">
        <f>'Budget Filing Data'!J96</f>
        <v>IOU Core</v>
      </c>
      <c r="H102" s="415" t="str">
        <f>'Budget Filing Data'!H96</f>
        <v>Local</v>
      </c>
      <c r="I102" s="416" t="s">
        <v>15</v>
      </c>
      <c r="J102" s="415" t="str">
        <f>'Budget Filing Data'!G96</f>
        <v>Cross-Cutting</v>
      </c>
      <c r="K102" s="415" t="str">
        <f>'Budget Filing Data'!I96</f>
        <v>Codes and Standards</v>
      </c>
      <c r="L102" s="415" t="str">
        <f>'Budget Filing Data'!K96</f>
        <v>C&amp;S</v>
      </c>
      <c r="M102" s="415">
        <f>'Budget Filing Data'!B96</f>
        <v>2028</v>
      </c>
      <c r="N102" s="581">
        <f t="shared" si="1"/>
        <v>2403540.6376003185</v>
      </c>
      <c r="O102" s="417">
        <f>'Budget Filing Data'!AG96</f>
        <v>5123.1397600318396</v>
      </c>
      <c r="P102" s="417">
        <f>'Budget Filing Data'!AH96</f>
        <v>0</v>
      </c>
      <c r="Q102" s="417">
        <f>'Budget Filing Data'!AI96</f>
        <v>2398417.4978402867</v>
      </c>
      <c r="R102" s="417">
        <f>'Budget Filing Data'!AJ96</f>
        <v>0</v>
      </c>
      <c r="S102" s="417">
        <f>'Budget Filing Data'!AK96</f>
        <v>0</v>
      </c>
      <c r="T102" s="417">
        <f>'Budget Filing Data'!AL96</f>
        <v>0</v>
      </c>
      <c r="U102" s="417">
        <f>'Budget Filing Data'!AM96</f>
        <v>0</v>
      </c>
      <c r="V102" s="417">
        <f>'Budget Filing Data'!W96</f>
        <v>0</v>
      </c>
      <c r="W102" s="418">
        <f>IF('Budget Filing Data'!Z96&lt;&gt;0,('Budget Filing Data'!AB96+'Budget Filing Data'!AC96+'Budget Filing Data'!AR96+'Budget Filing Data'!AD96+'Budget Filing Data'!BK96)/'Budget Filing Data'!Z96,0)</f>
        <v>0</v>
      </c>
      <c r="X102" s="419">
        <f>IF('Budget Filing Data'!AA96&lt;&gt;0,('Budget Filing Data'!AB96+'Budget Filing Data'!AC96+'Budget Filing Data'!AR96+'Budget Filing Data'!AD96)/'Budget Filing Data'!AA96,0)</f>
        <v>0</v>
      </c>
      <c r="Y102" s="419">
        <f>IF('Budget Filing Data'!BL96&lt;&gt;0,('Budget Filing Data'!AB96+'Budget Filing Data'!AC96+'Budget Filing Data'!AR96+'Budget Filing Data'!AD96+'Budget Filing Data'!AP96+'Budget Filing Data'!AQ96)/('Budget Filing Data'!BL96),0)</f>
        <v>0</v>
      </c>
      <c r="Z102" s="419">
        <f>IF('Budget Filing Data'!BC96&lt;&gt;0,('Budget Filing Data'!BD96+'Budget Filing Data'!BE96+'Budget Filing Data'!BF96+'Budget Filing Data'!AD96)/'Budget Filing Data'!BC96,0)</f>
        <v>0</v>
      </c>
      <c r="AA102" s="419">
        <f>IF('Budget Filing Data'!BG96&lt;&gt;0,('Budget Filing Data'!BH96+'Budget Filing Data'!BI96+'Budget Filing Data'!BJ96+'Budget Filing Data'!AD96)/'Budget Filing Data'!BG96,0)</f>
        <v>0</v>
      </c>
      <c r="AB102" s="456">
        <f>'Budget Filing Data'!P96</f>
        <v>0</v>
      </c>
      <c r="AC102" s="456">
        <f>'Budget Filing Data'!Q96</f>
        <v>0</v>
      </c>
      <c r="AD102" s="456">
        <f>'Budget Filing Data'!R96</f>
        <v>0</v>
      </c>
      <c r="AE102" s="456">
        <f>'Budget Filing Data'!AE96</f>
        <v>0</v>
      </c>
      <c r="AF102" s="456">
        <f>'Budget Filing Data'!AF96</f>
        <v>0</v>
      </c>
      <c r="AG102" s="456">
        <f>'Budget Filing Data'!$S96</f>
        <v>0</v>
      </c>
      <c r="AH102" s="456">
        <f>'Budget Filing Data'!T96</f>
        <v>0</v>
      </c>
      <c r="AI102" s="456">
        <f>'Budget Filing Data'!$U96</f>
        <v>0</v>
      </c>
      <c r="AJ102" s="456">
        <f>'Budget Filing Data'!$V96</f>
        <v>0</v>
      </c>
      <c r="AK102" s="466">
        <v>0</v>
      </c>
      <c r="AL102" s="466">
        <v>0</v>
      </c>
      <c r="AM102" s="395"/>
    </row>
    <row r="103" spans="3:39" ht="15.75">
      <c r="C103" s="414" t="str">
        <f>'Budget Filing Data'!D97</f>
        <v>PGE21055</v>
      </c>
      <c r="D103" s="414" t="str">
        <f>'Budget Filing Data'!E97</f>
        <v>Planning and Coordination</v>
      </c>
      <c r="E103" s="394" t="s">
        <v>289</v>
      </c>
      <c r="F103" s="393" t="s">
        <v>289</v>
      </c>
      <c r="G103" s="415" t="str">
        <f>'Budget Filing Data'!J97</f>
        <v>IOU Core</v>
      </c>
      <c r="H103" s="415" t="str">
        <f>'Budget Filing Data'!H97</f>
        <v>Local</v>
      </c>
      <c r="I103" s="416" t="s">
        <v>15</v>
      </c>
      <c r="J103" s="415" t="str">
        <f>'Budget Filing Data'!G97</f>
        <v>Cross-Cutting</v>
      </c>
      <c r="K103" s="415" t="str">
        <f>'Budget Filing Data'!I97</f>
        <v>Codes and Standards</v>
      </c>
      <c r="L103" s="415" t="str">
        <f>'Budget Filing Data'!K97</f>
        <v>C&amp;S</v>
      </c>
      <c r="M103" s="415">
        <f>'Budget Filing Data'!B97</f>
        <v>2028</v>
      </c>
      <c r="N103" s="581">
        <f t="shared" si="1"/>
        <v>1022498.0460802546</v>
      </c>
      <c r="O103" s="417">
        <f>'Budget Filing Data'!AG97</f>
        <v>13834.511808025469</v>
      </c>
      <c r="P103" s="417">
        <f>'Budget Filing Data'!AH97</f>
        <v>0</v>
      </c>
      <c r="Q103" s="417">
        <f>'Budget Filing Data'!AI97</f>
        <v>1008663.5342722292</v>
      </c>
      <c r="R103" s="417">
        <f>'Budget Filing Data'!AJ97</f>
        <v>0</v>
      </c>
      <c r="S103" s="417">
        <f>'Budget Filing Data'!AK97</f>
        <v>0</v>
      </c>
      <c r="T103" s="417">
        <f>'Budget Filing Data'!AL97</f>
        <v>0</v>
      </c>
      <c r="U103" s="417">
        <f>'Budget Filing Data'!AM97</f>
        <v>0</v>
      </c>
      <c r="V103" s="417">
        <f>'Budget Filing Data'!W97</f>
        <v>0</v>
      </c>
      <c r="W103" s="418">
        <f>IF('Budget Filing Data'!Z97&lt;&gt;0,('Budget Filing Data'!AB97+'Budget Filing Data'!AC97+'Budget Filing Data'!AR97+'Budget Filing Data'!AD97+'Budget Filing Data'!BK97)/'Budget Filing Data'!Z97,0)</f>
        <v>0</v>
      </c>
      <c r="X103" s="419">
        <f>IF('Budget Filing Data'!AA97&lt;&gt;0,('Budget Filing Data'!AB97+'Budget Filing Data'!AC97+'Budget Filing Data'!AR97+'Budget Filing Data'!AD97)/'Budget Filing Data'!AA97,0)</f>
        <v>0</v>
      </c>
      <c r="Y103" s="419">
        <f>IF('Budget Filing Data'!BL97&lt;&gt;0,('Budget Filing Data'!AB97+'Budget Filing Data'!AC97+'Budget Filing Data'!AR97+'Budget Filing Data'!AD97+'Budget Filing Data'!AP97+'Budget Filing Data'!AQ97)/('Budget Filing Data'!BL97),0)</f>
        <v>0</v>
      </c>
      <c r="Z103" s="419">
        <f>IF('Budget Filing Data'!BC97&lt;&gt;0,('Budget Filing Data'!BD97+'Budget Filing Data'!BE97+'Budget Filing Data'!BF97+'Budget Filing Data'!AD97)/'Budget Filing Data'!BC97,0)</f>
        <v>0</v>
      </c>
      <c r="AA103" s="419">
        <f>IF('Budget Filing Data'!BG97&lt;&gt;0,('Budget Filing Data'!BH97+'Budget Filing Data'!BI97+'Budget Filing Data'!BJ97+'Budget Filing Data'!AD97)/'Budget Filing Data'!BG97,0)</f>
        <v>0</v>
      </c>
      <c r="AB103" s="456">
        <f>'Budget Filing Data'!P97</f>
        <v>0</v>
      </c>
      <c r="AC103" s="456">
        <f>'Budget Filing Data'!Q97</f>
        <v>0</v>
      </c>
      <c r="AD103" s="456">
        <f>'Budget Filing Data'!R97</f>
        <v>0</v>
      </c>
      <c r="AE103" s="456">
        <f>'Budget Filing Data'!AE97</f>
        <v>0</v>
      </c>
      <c r="AF103" s="456">
        <f>'Budget Filing Data'!AF97</f>
        <v>0</v>
      </c>
      <c r="AG103" s="456">
        <f>'Budget Filing Data'!$S97</f>
        <v>0</v>
      </c>
      <c r="AH103" s="456">
        <f>'Budget Filing Data'!T97</f>
        <v>0</v>
      </c>
      <c r="AI103" s="456">
        <f>'Budget Filing Data'!$U97</f>
        <v>0</v>
      </c>
      <c r="AJ103" s="456">
        <f>'Budget Filing Data'!$V97</f>
        <v>0</v>
      </c>
      <c r="AK103" s="466">
        <v>0</v>
      </c>
      <c r="AL103" s="466">
        <v>0</v>
      </c>
      <c r="AM103" s="395"/>
    </row>
    <row r="104" spans="3:39" ht="15.75">
      <c r="C104" s="414" t="str">
        <f>'Budget Filing Data'!D98</f>
        <v>PGE21056</v>
      </c>
      <c r="D104" s="414" t="str">
        <f>'Budget Filing Data'!E98</f>
        <v>Code Readiness</v>
      </c>
      <c r="E104" s="394" t="s">
        <v>289</v>
      </c>
      <c r="F104" s="393" t="s">
        <v>289</v>
      </c>
      <c r="G104" s="415" t="str">
        <f>'Budget Filing Data'!J98</f>
        <v>Third-Party Solicited</v>
      </c>
      <c r="H104" s="415" t="str">
        <f>'Budget Filing Data'!H98</f>
        <v>Local</v>
      </c>
      <c r="I104" s="416" t="s">
        <v>15</v>
      </c>
      <c r="J104" s="415" t="str">
        <f>'Budget Filing Data'!G98</f>
        <v>Cross-Cutting</v>
      </c>
      <c r="K104" s="415" t="str">
        <f>'Budget Filing Data'!I98</f>
        <v>Codes and Standards</v>
      </c>
      <c r="L104" s="415" t="str">
        <f>'Budget Filing Data'!K98</f>
        <v>C&amp;S</v>
      </c>
      <c r="M104" s="415">
        <f>'Budget Filing Data'!B98</f>
        <v>2028</v>
      </c>
      <c r="N104" s="581">
        <f t="shared" si="1"/>
        <v>10083648.472749392</v>
      </c>
      <c r="O104" s="417">
        <f>'Budget Filing Data'!AG98</f>
        <v>24386.145257751501</v>
      </c>
      <c r="P104" s="417">
        <f>'Budget Filing Data'!AH98</f>
        <v>0</v>
      </c>
      <c r="Q104" s="417">
        <f>'Budget Filing Data'!AI98</f>
        <v>10059262.327491639</v>
      </c>
      <c r="R104" s="417">
        <f>'Budget Filing Data'!AJ98</f>
        <v>0</v>
      </c>
      <c r="S104" s="417">
        <f>'Budget Filing Data'!AK98</f>
        <v>0</v>
      </c>
      <c r="T104" s="417">
        <f>'Budget Filing Data'!AL98</f>
        <v>0</v>
      </c>
      <c r="U104" s="417">
        <f>'Budget Filing Data'!AM98</f>
        <v>0</v>
      </c>
      <c r="V104" s="417">
        <f>'Budget Filing Data'!W98</f>
        <v>0</v>
      </c>
      <c r="W104" s="418">
        <f>IF('Budget Filing Data'!Z98&lt;&gt;0,('Budget Filing Data'!AB98+'Budget Filing Data'!AC98+'Budget Filing Data'!AR98+'Budget Filing Data'!AD98+'Budget Filing Data'!BK98)/'Budget Filing Data'!Z98,0)</f>
        <v>0</v>
      </c>
      <c r="X104" s="419">
        <f>IF('Budget Filing Data'!AA98&lt;&gt;0,('Budget Filing Data'!AB98+'Budget Filing Data'!AC98+'Budget Filing Data'!AR98+'Budget Filing Data'!AD98)/'Budget Filing Data'!AA98,0)</f>
        <v>0</v>
      </c>
      <c r="Y104" s="419">
        <f>IF('Budget Filing Data'!BL98&lt;&gt;0,('Budget Filing Data'!AB98+'Budget Filing Data'!AC98+'Budget Filing Data'!AR98+'Budget Filing Data'!AD98+'Budget Filing Data'!AP98+'Budget Filing Data'!AQ98)/('Budget Filing Data'!BL98),0)</f>
        <v>0</v>
      </c>
      <c r="Z104" s="419">
        <f>IF('Budget Filing Data'!BC98&lt;&gt;0,('Budget Filing Data'!BD98+'Budget Filing Data'!BE98+'Budget Filing Data'!BF98+'Budget Filing Data'!AD98)/'Budget Filing Data'!BC98,0)</f>
        <v>0</v>
      </c>
      <c r="AA104" s="419">
        <f>IF('Budget Filing Data'!BG98&lt;&gt;0,('Budget Filing Data'!BH98+'Budget Filing Data'!BI98+'Budget Filing Data'!BJ98+'Budget Filing Data'!AD98)/'Budget Filing Data'!BG98,0)</f>
        <v>0</v>
      </c>
      <c r="AB104" s="456">
        <f>'Budget Filing Data'!P98</f>
        <v>0</v>
      </c>
      <c r="AC104" s="456">
        <f>'Budget Filing Data'!Q98</f>
        <v>0</v>
      </c>
      <c r="AD104" s="456">
        <f>'Budget Filing Data'!R98</f>
        <v>0</v>
      </c>
      <c r="AE104" s="456">
        <f>'Budget Filing Data'!AE98</f>
        <v>0</v>
      </c>
      <c r="AF104" s="456">
        <f>'Budget Filing Data'!AF98</f>
        <v>0</v>
      </c>
      <c r="AG104" s="456">
        <f>'Budget Filing Data'!$S98</f>
        <v>0</v>
      </c>
      <c r="AH104" s="456">
        <f>'Budget Filing Data'!T98</f>
        <v>0</v>
      </c>
      <c r="AI104" s="456">
        <f>'Budget Filing Data'!$U98</f>
        <v>0</v>
      </c>
      <c r="AJ104" s="456">
        <f>'Budget Filing Data'!$V98</f>
        <v>0</v>
      </c>
      <c r="AK104" s="466">
        <v>0</v>
      </c>
      <c r="AL104" s="466">
        <v>0</v>
      </c>
      <c r="AM104" s="395"/>
    </row>
    <row r="105" spans="3:39" ht="15.75">
      <c r="C105" s="414" t="str">
        <f>'Budget Filing Data'!D99</f>
        <v>PGE21071</v>
      </c>
      <c r="D105" s="414" t="str">
        <f>'Budget Filing Data'!E99</f>
        <v>WE&amp;T Integrated Energy Education and Training</v>
      </c>
      <c r="E105" s="394" t="s">
        <v>289</v>
      </c>
      <c r="F105" s="393" t="s">
        <v>289</v>
      </c>
      <c r="G105" s="415" t="str">
        <f>'Budget Filing Data'!J99</f>
        <v>IOU Core</v>
      </c>
      <c r="H105" s="415" t="str">
        <f>'Budget Filing Data'!H99</f>
        <v>Local</v>
      </c>
      <c r="I105" s="416" t="s">
        <v>15</v>
      </c>
      <c r="J105" s="415" t="str">
        <f>'Budget Filing Data'!G99</f>
        <v>Cross-Cutting</v>
      </c>
      <c r="K105" s="415" t="str">
        <f>'Budget Filing Data'!I99</f>
        <v>Workforce Education and Training</v>
      </c>
      <c r="L105" s="415" t="str">
        <f>'Budget Filing Data'!K99</f>
        <v>Market Support</v>
      </c>
      <c r="M105" s="415">
        <f>'Budget Filing Data'!B99</f>
        <v>2028</v>
      </c>
      <c r="N105" s="581">
        <f t="shared" si="1"/>
        <v>6737266.6134467097</v>
      </c>
      <c r="O105" s="417">
        <f>'Budget Filing Data'!AG99</f>
        <v>0</v>
      </c>
      <c r="P105" s="417">
        <f>'Budget Filing Data'!AH99</f>
        <v>191675.85161513</v>
      </c>
      <c r="Q105" s="417">
        <f>'Budget Filing Data'!AI99</f>
        <v>6545590.7618315797</v>
      </c>
      <c r="R105" s="417">
        <f>'Budget Filing Data'!AJ99</f>
        <v>0</v>
      </c>
      <c r="S105" s="417">
        <f>'Budget Filing Data'!AK99</f>
        <v>0</v>
      </c>
      <c r="T105" s="417">
        <f>'Budget Filing Data'!AL99</f>
        <v>0</v>
      </c>
      <c r="U105" s="417">
        <f>'Budget Filing Data'!AM99</f>
        <v>0</v>
      </c>
      <c r="V105" s="417">
        <f>'Budget Filing Data'!W99</f>
        <v>0</v>
      </c>
      <c r="W105" s="418">
        <f>IF('Budget Filing Data'!Z99&lt;&gt;0,('Budget Filing Data'!AB99+'Budget Filing Data'!AC99+'Budget Filing Data'!AR99+'Budget Filing Data'!AD99+'Budget Filing Data'!BK99)/'Budget Filing Data'!Z99,0)</f>
        <v>0</v>
      </c>
      <c r="X105" s="419">
        <f>IF('Budget Filing Data'!AA99&lt;&gt;0,('Budget Filing Data'!AB99+'Budget Filing Data'!AC99+'Budget Filing Data'!AR99+'Budget Filing Data'!AD99)/'Budget Filing Data'!AA99,0)</f>
        <v>0</v>
      </c>
      <c r="Y105" s="419">
        <f>IF('Budget Filing Data'!BL99&lt;&gt;0,('Budget Filing Data'!AB99+'Budget Filing Data'!AC99+'Budget Filing Data'!AR99+'Budget Filing Data'!AD99+'Budget Filing Data'!AP99+'Budget Filing Data'!AQ99)/('Budget Filing Data'!BL99),0)</f>
        <v>0</v>
      </c>
      <c r="Z105" s="419">
        <f>IF('Budget Filing Data'!BC99&lt;&gt;0,('Budget Filing Data'!BD99+'Budget Filing Data'!BE99+'Budget Filing Data'!BF99+'Budget Filing Data'!AD99)/'Budget Filing Data'!BC99,0)</f>
        <v>0</v>
      </c>
      <c r="AA105" s="419">
        <f>IF('Budget Filing Data'!BG99&lt;&gt;0,('Budget Filing Data'!BH99+'Budget Filing Data'!BI99+'Budget Filing Data'!BJ99+'Budget Filing Data'!AD99)/'Budget Filing Data'!BG99,0)</f>
        <v>0</v>
      </c>
      <c r="AB105" s="456">
        <f>'Budget Filing Data'!P99</f>
        <v>0</v>
      </c>
      <c r="AC105" s="456">
        <f>'Budget Filing Data'!Q99</f>
        <v>0</v>
      </c>
      <c r="AD105" s="456">
        <f>'Budget Filing Data'!R99</f>
        <v>0</v>
      </c>
      <c r="AE105" s="456">
        <f>'Budget Filing Data'!AE99</f>
        <v>0</v>
      </c>
      <c r="AF105" s="456">
        <f>'Budget Filing Data'!AF99</f>
        <v>0</v>
      </c>
      <c r="AG105" s="456">
        <f>'Budget Filing Data'!$S99</f>
        <v>0</v>
      </c>
      <c r="AH105" s="456">
        <f>'Budget Filing Data'!T99</f>
        <v>0</v>
      </c>
      <c r="AI105" s="456">
        <f>'Budget Filing Data'!$U99</f>
        <v>0</v>
      </c>
      <c r="AJ105" s="456">
        <f>'Budget Filing Data'!$V99</f>
        <v>0</v>
      </c>
      <c r="AK105" s="466">
        <v>0</v>
      </c>
      <c r="AL105" s="466">
        <v>0</v>
      </c>
      <c r="AM105" s="395"/>
    </row>
    <row r="106" spans="3:39" ht="15.75">
      <c r="C106" s="414" t="str">
        <f>'Budget Filing Data'!D100</f>
        <v>PGE_Ag_001</v>
      </c>
      <c r="D106" s="414" t="str">
        <f>'Budget Filing Data'!E100</f>
        <v>Agricultural Efficiency Program</v>
      </c>
      <c r="E106" s="394" t="s">
        <v>289</v>
      </c>
      <c r="F106" s="393" t="s">
        <v>289</v>
      </c>
      <c r="G106" s="415" t="str">
        <f>'Budget Filing Data'!J100</f>
        <v>Third-Party Solicited</v>
      </c>
      <c r="H106" s="415" t="str">
        <f>'Budget Filing Data'!H100</f>
        <v>Local</v>
      </c>
      <c r="I106" s="416" t="s">
        <v>23</v>
      </c>
      <c r="J106" s="415" t="str">
        <f>'Budget Filing Data'!G100</f>
        <v>Agricultural</v>
      </c>
      <c r="K106" s="415" t="str">
        <f>'Budget Filing Data'!I100</f>
        <v>Other</v>
      </c>
      <c r="L106" s="415" t="str">
        <f>'Budget Filing Data'!K100</f>
        <v>Resource</v>
      </c>
      <c r="M106" s="415">
        <f>'Budget Filing Data'!B100</f>
        <v>2029</v>
      </c>
      <c r="N106" s="581">
        <f t="shared" si="1"/>
        <v>8343342.75998611</v>
      </c>
      <c r="O106" s="417">
        <f>'Budget Filing Data'!AG100</f>
        <v>342884.524001338</v>
      </c>
      <c r="P106" s="417">
        <f>'Budget Filing Data'!AH100</f>
        <v>278177.31939058576</v>
      </c>
      <c r="Q106" s="417">
        <f>'Budget Filing Data'!AI100</f>
        <v>4522280.9165941868</v>
      </c>
      <c r="R106" s="417">
        <f>'Budget Filing Data'!AJ100</f>
        <v>0</v>
      </c>
      <c r="S106" s="417">
        <f>'Budget Filing Data'!AK100</f>
        <v>0</v>
      </c>
      <c r="T106" s="417">
        <f>'Budget Filing Data'!AL100</f>
        <v>0</v>
      </c>
      <c r="U106" s="417">
        <f>'Budget Filing Data'!AM100</f>
        <v>3200000</v>
      </c>
      <c r="V106" s="417">
        <f>'Budget Filing Data'!W100</f>
        <v>11398878.993497699</v>
      </c>
      <c r="W106" s="418">
        <f>IF('Budget Filing Data'!Z100&lt;&gt;0,('Budget Filing Data'!AB100+'Budget Filing Data'!AC100+'Budget Filing Data'!AR100+'Budget Filing Data'!AD100+'Budget Filing Data'!BK100)/'Budget Filing Data'!Z100,0)</f>
        <v>1.1433757765038957</v>
      </c>
      <c r="X106" s="419">
        <f>IF('Budget Filing Data'!AA100&lt;&gt;0,('Budget Filing Data'!AB100+'Budget Filing Data'!AC100+'Budget Filing Data'!AR100+'Budget Filing Data'!AD100)/'Budget Filing Data'!AA100,0)</f>
        <v>1.3530808590327699</v>
      </c>
      <c r="Y106" s="419">
        <f>IF('Budget Filing Data'!BL100&lt;&gt;0,('Budget Filing Data'!AB100+'Budget Filing Data'!AC100+'Budget Filing Data'!AR100+'Budget Filing Data'!AD100+'Budget Filing Data'!AP100+'Budget Filing Data'!AQ100)/('Budget Filing Data'!BL100),0)</f>
        <v>0.47331619921023499</v>
      </c>
      <c r="Z106" s="419">
        <f>IF('Budget Filing Data'!BC100&lt;&gt;0,('Budget Filing Data'!BD100+'Budget Filing Data'!BE100+'Budget Filing Data'!BF100+'Budget Filing Data'!AD100)/'Budget Filing Data'!BC100,0)</f>
        <v>1.6083399143569295</v>
      </c>
      <c r="AA106" s="419">
        <f>IF('Budget Filing Data'!BG100&lt;&gt;0,('Budget Filing Data'!BH100+'Budget Filing Data'!BI100+'Budget Filing Data'!BJ100+'Budget Filing Data'!AD100)/'Budget Filing Data'!BG100,0)</f>
        <v>1.6104688857324465</v>
      </c>
      <c r="AB106" s="456">
        <f>'Budget Filing Data'!P100</f>
        <v>4089644</v>
      </c>
      <c r="AC106" s="456">
        <f>'Budget Filing Data'!Q100</f>
        <v>688.34519999999998</v>
      </c>
      <c r="AD106" s="456">
        <f>'Budget Filing Data'!R100</f>
        <v>441793.56900000008</v>
      </c>
      <c r="AE106" s="456">
        <f>'Budget Filing Data'!AE100</f>
        <v>693.60455638120004</v>
      </c>
      <c r="AF106" s="456">
        <f>'Budget Filing Data'!AF100</f>
        <v>2345.9238513899995</v>
      </c>
      <c r="AG106" s="456">
        <f>'Budget Filing Data'!$S100</f>
        <v>45472298</v>
      </c>
      <c r="AH106" s="456">
        <f>'Budget Filing Data'!T100</f>
        <v>4036023.8969999985</v>
      </c>
      <c r="AI106" s="456">
        <f>'Budget Filing Data'!$U100</f>
        <v>19165.287476702</v>
      </c>
      <c r="AJ106" s="456">
        <f>'Budget Filing Data'!$V100</f>
        <v>21431.286893069995</v>
      </c>
      <c r="AK106" s="466">
        <v>0</v>
      </c>
      <c r="AL106" s="466">
        <v>0</v>
      </c>
      <c r="AM106" s="395"/>
    </row>
    <row r="107" spans="3:39" ht="15.75">
      <c r="C107" s="414" t="str">
        <f>'Budget Filing Data'!D101</f>
        <v>PGE_CC_001</v>
      </c>
      <c r="D107" s="414" t="str">
        <f>'Budget Filing Data'!E101</f>
        <v>Innovation-enabling Market Support Program Placeholder</v>
      </c>
      <c r="E107" s="394" t="s">
        <v>289</v>
      </c>
      <c r="F107" s="393" t="s">
        <v>289</v>
      </c>
      <c r="G107" s="415" t="str">
        <f>'Budget Filing Data'!J101</f>
        <v>IOU Core</v>
      </c>
      <c r="H107" s="415" t="str">
        <f>'Budget Filing Data'!H101</f>
        <v>Local</v>
      </c>
      <c r="I107" s="416" t="s">
        <v>15</v>
      </c>
      <c r="J107" s="415" t="str">
        <f>'Budget Filing Data'!G101</f>
        <v>Cross-Cutting</v>
      </c>
      <c r="K107" s="415" t="str">
        <f>'Budget Filing Data'!I101</f>
        <v>Market Transformation</v>
      </c>
      <c r="L107" s="415" t="str">
        <f>'Budget Filing Data'!K101</f>
        <v>Market Support</v>
      </c>
      <c r="M107" s="415">
        <f>'Budget Filing Data'!B101</f>
        <v>2029</v>
      </c>
      <c r="N107" s="581">
        <f t="shared" si="1"/>
        <v>1500000</v>
      </c>
      <c r="O107" s="417">
        <f>'Budget Filing Data'!AG101</f>
        <v>150000</v>
      </c>
      <c r="P107" s="417">
        <f>'Budget Filing Data'!AH101</f>
        <v>150000</v>
      </c>
      <c r="Q107" s="417">
        <f>'Budget Filing Data'!AI101</f>
        <v>1200000</v>
      </c>
      <c r="R107" s="417">
        <f>'Budget Filing Data'!AJ101</f>
        <v>0</v>
      </c>
      <c r="S107" s="417">
        <f>'Budget Filing Data'!AK101</f>
        <v>0</v>
      </c>
      <c r="T107" s="417">
        <f>'Budget Filing Data'!AL101</f>
        <v>0</v>
      </c>
      <c r="U107" s="417">
        <f>'Budget Filing Data'!AM101</f>
        <v>0</v>
      </c>
      <c r="V107" s="417">
        <f>'Budget Filing Data'!W101</f>
        <v>0</v>
      </c>
      <c r="W107" s="418">
        <f>IF('Budget Filing Data'!Z101&lt;&gt;0,('Budget Filing Data'!AB101+'Budget Filing Data'!AC101+'Budget Filing Data'!AR101+'Budget Filing Data'!AD101+'Budget Filing Data'!BK101)/'Budget Filing Data'!Z101,0)</f>
        <v>0</v>
      </c>
      <c r="X107" s="419">
        <f>IF('Budget Filing Data'!AA101&lt;&gt;0,('Budget Filing Data'!AB101+'Budget Filing Data'!AC101+'Budget Filing Data'!AR101+'Budget Filing Data'!AD101)/'Budget Filing Data'!AA101,0)</f>
        <v>0</v>
      </c>
      <c r="Y107" s="419">
        <f>IF('Budget Filing Data'!BL101&lt;&gt;0,('Budget Filing Data'!AB101+'Budget Filing Data'!AC101+'Budget Filing Data'!AR101+'Budget Filing Data'!AD101+'Budget Filing Data'!AP101+'Budget Filing Data'!AQ101)/('Budget Filing Data'!BL101),0)</f>
        <v>0</v>
      </c>
      <c r="Z107" s="419">
        <f>IF('Budget Filing Data'!BC101&lt;&gt;0,('Budget Filing Data'!BD101+'Budget Filing Data'!BE101+'Budget Filing Data'!BF101+'Budget Filing Data'!AD101)/'Budget Filing Data'!BC101,0)</f>
        <v>0</v>
      </c>
      <c r="AA107" s="419">
        <f>IF('Budget Filing Data'!BG101&lt;&gt;0,('Budget Filing Data'!BH101+'Budget Filing Data'!BI101+'Budget Filing Data'!BJ101+'Budget Filing Data'!AD101)/'Budget Filing Data'!BG101,0)</f>
        <v>0</v>
      </c>
      <c r="AB107" s="456">
        <f>'Budget Filing Data'!P101</f>
        <v>0</v>
      </c>
      <c r="AC107" s="456">
        <f>'Budget Filing Data'!Q101</f>
        <v>0</v>
      </c>
      <c r="AD107" s="456">
        <f>'Budget Filing Data'!R101</f>
        <v>0</v>
      </c>
      <c r="AE107" s="456">
        <f>'Budget Filing Data'!AE101</f>
        <v>0</v>
      </c>
      <c r="AF107" s="456">
        <f>'Budget Filing Data'!AF101</f>
        <v>0</v>
      </c>
      <c r="AG107" s="456">
        <f>'Budget Filing Data'!$S101</f>
        <v>0</v>
      </c>
      <c r="AH107" s="456">
        <f>'Budget Filing Data'!T101</f>
        <v>0</v>
      </c>
      <c r="AI107" s="456">
        <f>'Budget Filing Data'!$U101</f>
        <v>0</v>
      </c>
      <c r="AJ107" s="456">
        <f>'Budget Filing Data'!$V101</f>
        <v>0</v>
      </c>
      <c r="AK107" s="466">
        <v>0</v>
      </c>
      <c r="AL107" s="466">
        <v>0</v>
      </c>
      <c r="AM107" s="395"/>
    </row>
    <row r="108" spans="3:39" ht="15.75">
      <c r="C108" s="414" t="str">
        <f>'Budget Filing Data'!D102</f>
        <v>PGE_Com_003</v>
      </c>
      <c r="D108" s="414" t="str">
        <f>'Budget Filing Data'!E102</f>
        <v>Commercial Efficiency Program</v>
      </c>
      <c r="E108" s="394" t="s">
        <v>289</v>
      </c>
      <c r="F108" s="393" t="s">
        <v>289</v>
      </c>
      <c r="G108" s="415" t="str">
        <f>'Budget Filing Data'!J102</f>
        <v>Third-Party Solicited</v>
      </c>
      <c r="H108" s="415" t="str">
        <f>'Budget Filing Data'!H102</f>
        <v>Local</v>
      </c>
      <c r="I108" s="416" t="s">
        <v>23</v>
      </c>
      <c r="J108" s="415" t="str">
        <f>'Budget Filing Data'!G102</f>
        <v>Commercial</v>
      </c>
      <c r="K108" s="415" t="str">
        <f>'Budget Filing Data'!I102</f>
        <v>Other</v>
      </c>
      <c r="L108" s="415" t="str">
        <f>'Budget Filing Data'!K102</f>
        <v>Resource</v>
      </c>
      <c r="M108" s="415">
        <f>'Budget Filing Data'!B102</f>
        <v>2029</v>
      </c>
      <c r="N108" s="581">
        <f t="shared" si="1"/>
        <v>12200646.873090498</v>
      </c>
      <c r="O108" s="417">
        <f>'Budget Filing Data'!AG102</f>
        <v>1177385.0623200082</v>
      </c>
      <c r="P108" s="417">
        <f>'Budget Filing Data'!AH102</f>
        <v>727057.97593330406</v>
      </c>
      <c r="Q108" s="417">
        <f>'Budget Filing Data'!AI102</f>
        <v>4211589.4260211866</v>
      </c>
      <c r="R108" s="417">
        <f>'Budget Filing Data'!AJ102</f>
        <v>0</v>
      </c>
      <c r="S108" s="417">
        <f>'Budget Filing Data'!AK102</f>
        <v>0</v>
      </c>
      <c r="T108" s="417">
        <f>'Budget Filing Data'!AL102</f>
        <v>0</v>
      </c>
      <c r="U108" s="417">
        <f>'Budget Filing Data'!AM102</f>
        <v>6084614.4088159995</v>
      </c>
      <c r="V108" s="417">
        <f>'Budget Filing Data'!W102</f>
        <v>24040790.072639801</v>
      </c>
      <c r="W108" s="418">
        <f>IF('Budget Filing Data'!Z102&lt;&gt;0,('Budget Filing Data'!AB102+'Budget Filing Data'!AC102+'Budget Filing Data'!AR102+'Budget Filing Data'!AD102+'Budget Filing Data'!BK102)/'Budget Filing Data'!Z102,0)</f>
        <v>1.6179986295016076</v>
      </c>
      <c r="X108" s="419">
        <f>IF('Budget Filing Data'!AA102&lt;&gt;0,('Budget Filing Data'!AB102+'Budget Filing Data'!AC102+'Budget Filing Data'!AR102+'Budget Filing Data'!AD102)/'Budget Filing Data'!AA102,0)</f>
        <v>1.5134339244930493</v>
      </c>
      <c r="Y108" s="419">
        <f>IF('Budget Filing Data'!BL102&lt;&gt;0,('Budget Filing Data'!AB102+'Budget Filing Data'!AC102+'Budget Filing Data'!AR102+'Budget Filing Data'!AD102+'Budget Filing Data'!AP102+'Budget Filing Data'!AQ102)/('Budget Filing Data'!BL102),0)</f>
        <v>1.4124403387401887</v>
      </c>
      <c r="Z108" s="419">
        <f>IF('Budget Filing Data'!BC102&lt;&gt;0,('Budget Filing Data'!BD102+'Budget Filing Data'!BE102+'Budget Filing Data'!BF102+'Budget Filing Data'!AD102)/'Budget Filing Data'!BC102,0)</f>
        <v>2.194956567038207</v>
      </c>
      <c r="AA108" s="419">
        <f>IF('Budget Filing Data'!BG102&lt;&gt;0,('Budget Filing Data'!BH102+'Budget Filing Data'!BI102+'Budget Filing Data'!BJ102+'Budget Filing Data'!AD102)/'Budget Filing Data'!BG102,0)</f>
        <v>2.1960514435378777</v>
      </c>
      <c r="AB108" s="456">
        <f>'Budget Filing Data'!P102</f>
        <v>-3664203.4269499998</v>
      </c>
      <c r="AC108" s="456">
        <f>'Budget Filing Data'!Q102</f>
        <v>5.8696148749999786</v>
      </c>
      <c r="AD108" s="456">
        <f>'Budget Filing Data'!R102</f>
        <v>1331380.4942475001</v>
      </c>
      <c r="AE108" s="456">
        <f>'Budget Filing Data'!AE102</f>
        <v>-1033.9726685391299</v>
      </c>
      <c r="AF108" s="456">
        <f>'Budget Filing Data'!AF102</f>
        <v>7069.6304244542225</v>
      </c>
      <c r="AG108" s="456">
        <f>'Budget Filing Data'!$S102</f>
        <v>-104721265.7516</v>
      </c>
      <c r="AH108" s="456">
        <f>'Budget Filing Data'!T102</f>
        <v>17459777.160980001</v>
      </c>
      <c r="AI108" s="456">
        <f>'Budget Filing Data'!$U102</f>
        <v>-21786.962303665401</v>
      </c>
      <c r="AJ108" s="456">
        <f>'Budget Filing Data'!$V102</f>
        <v>92711.416724803814</v>
      </c>
      <c r="AK108" s="466">
        <v>0</v>
      </c>
      <c r="AL108" s="466">
        <v>0</v>
      </c>
      <c r="AM108" s="395"/>
    </row>
    <row r="109" spans="3:39" ht="15.75">
      <c r="C109" s="414" t="str">
        <f>'Budget Filing Data'!D103</f>
        <v>PGE_Com_004</v>
      </c>
      <c r="D109" s="414" t="str">
        <f>'Budget Filing Data'!E103</f>
        <v>High Tech and Bio Tech Efficiency Program</v>
      </c>
      <c r="E109" s="394" t="s">
        <v>289</v>
      </c>
      <c r="F109" s="393" t="s">
        <v>289</v>
      </c>
      <c r="G109" s="415" t="str">
        <f>'Budget Filing Data'!J103</f>
        <v>Third-Party Solicited</v>
      </c>
      <c r="H109" s="415" t="str">
        <f>'Budget Filing Data'!H103</f>
        <v>Local</v>
      </c>
      <c r="I109" s="416" t="s">
        <v>23</v>
      </c>
      <c r="J109" s="415" t="str">
        <f>'Budget Filing Data'!G103</f>
        <v>Commercial</v>
      </c>
      <c r="K109" s="415" t="str">
        <f>'Budget Filing Data'!I103</f>
        <v>Other</v>
      </c>
      <c r="L109" s="415" t="str">
        <f>'Budget Filing Data'!K103</f>
        <v>Resource</v>
      </c>
      <c r="M109" s="415">
        <f>'Budget Filing Data'!B103</f>
        <v>2029</v>
      </c>
      <c r="N109" s="581">
        <f t="shared" si="1"/>
        <v>948805.12334287004</v>
      </c>
      <c r="O109" s="417">
        <f>'Budget Filing Data'!AG103</f>
        <v>23812.98180201884</v>
      </c>
      <c r="P109" s="417">
        <f>'Budget Filing Data'!AH103</f>
        <v>31326.050000000036</v>
      </c>
      <c r="Q109" s="417">
        <f>'Budget Filing Data'!AI103</f>
        <v>614666.09154085116</v>
      </c>
      <c r="R109" s="417">
        <f>'Budget Filing Data'!AJ103</f>
        <v>0</v>
      </c>
      <c r="S109" s="417">
        <f>'Budget Filing Data'!AK103</f>
        <v>0</v>
      </c>
      <c r="T109" s="417">
        <f>'Budget Filing Data'!AL103</f>
        <v>0</v>
      </c>
      <c r="U109" s="417">
        <f>'Budget Filing Data'!AM103</f>
        <v>279000</v>
      </c>
      <c r="V109" s="417">
        <f>'Budget Filing Data'!W103</f>
        <v>1901857.4613034399</v>
      </c>
      <c r="W109" s="418">
        <f>IF('Budget Filing Data'!Z103&lt;&gt;0,('Budget Filing Data'!AB103+'Budget Filing Data'!AC103+'Budget Filing Data'!AR103+'Budget Filing Data'!AD103+'Budget Filing Data'!BK103)/'Budget Filing Data'!Z103,0)</f>
        <v>1.392740617428285</v>
      </c>
      <c r="X109" s="419">
        <f>IF('Budget Filing Data'!AA103&lt;&gt;0,('Budget Filing Data'!AB103+'Budget Filing Data'!AC103+'Budget Filing Data'!AR103+'Budget Filing Data'!AD103)/'Budget Filing Data'!AA103,0)</f>
        <v>1.8872477651137873</v>
      </c>
      <c r="Y109" s="419">
        <f>IF('Budget Filing Data'!BL103&lt;&gt;0,('Budget Filing Data'!AB103+'Budget Filing Data'!AC103+'Budget Filing Data'!AR103+'Budget Filing Data'!AD103+'Budget Filing Data'!AP103+'Budget Filing Data'!AQ103)/('Budget Filing Data'!BL103),0)</f>
        <v>0.31866775122287327</v>
      </c>
      <c r="Z109" s="419">
        <f>IF('Budget Filing Data'!BC103&lt;&gt;0,('Budget Filing Data'!BD103+'Budget Filing Data'!BE103+'Budget Filing Data'!BF103+'Budget Filing Data'!AD103)/'Budget Filing Data'!BC103,0)</f>
        <v>1.737483564200885</v>
      </c>
      <c r="AA109" s="419">
        <f>IF('Budget Filing Data'!BG103&lt;&gt;0,('Budget Filing Data'!BH103+'Budget Filing Data'!BI103+'Budget Filing Data'!BJ103+'Budget Filing Data'!AD103)/'Budget Filing Data'!BG103,0)</f>
        <v>1.7377561308719529</v>
      </c>
      <c r="AB109" s="456">
        <f>'Budget Filing Data'!P103</f>
        <v>2436311.559287</v>
      </c>
      <c r="AC109" s="456">
        <f>'Budget Filing Data'!Q103</f>
        <v>123.26896296434998</v>
      </c>
      <c r="AD109" s="456">
        <f>'Budget Filing Data'!R103</f>
        <v>29367.461444665001</v>
      </c>
      <c r="AE109" s="456">
        <f>'Budget Filing Data'!AE103</f>
        <v>321.84740700725803</v>
      </c>
      <c r="AF109" s="456">
        <f>'Budget Filing Data'!AF103</f>
        <v>155.9412202711712</v>
      </c>
      <c r="AG109" s="456">
        <f>'Budget Filing Data'!$S103</f>
        <v>17294692.974206448</v>
      </c>
      <c r="AH109" s="456">
        <f>'Budget Filing Data'!T103</f>
        <v>318989.13855507784</v>
      </c>
      <c r="AI109" s="456">
        <f>'Budget Filing Data'!$U103</f>
        <v>2401.9275228440802</v>
      </c>
      <c r="AJ109" s="456">
        <f>'Budget Filing Data'!$V103</f>
        <v>1693.8323257274628</v>
      </c>
      <c r="AK109" s="466">
        <v>0</v>
      </c>
      <c r="AL109" s="466">
        <v>0</v>
      </c>
      <c r="AM109" s="395"/>
    </row>
    <row r="110" spans="3:39" ht="15.75">
      <c r="C110" s="414" t="str">
        <f>'Budget Filing Data'!D104</f>
        <v>PGE_Com_005</v>
      </c>
      <c r="D110" s="414" t="str">
        <f>'Budget Filing Data'!E104</f>
        <v>Healthcare Efficiency Program</v>
      </c>
      <c r="E110" s="394" t="s">
        <v>289</v>
      </c>
      <c r="F110" s="393" t="s">
        <v>289</v>
      </c>
      <c r="G110" s="415" t="str">
        <f>'Budget Filing Data'!J104</f>
        <v>Third-Party Solicited</v>
      </c>
      <c r="H110" s="415" t="str">
        <f>'Budget Filing Data'!H104</f>
        <v>Local</v>
      </c>
      <c r="I110" s="416" t="s">
        <v>23</v>
      </c>
      <c r="J110" s="415" t="str">
        <f>'Budget Filing Data'!G104</f>
        <v>Commercial</v>
      </c>
      <c r="K110" s="415" t="str">
        <f>'Budget Filing Data'!I104</f>
        <v>Other</v>
      </c>
      <c r="L110" s="415" t="str">
        <f>'Budget Filing Data'!K104</f>
        <v>Resource</v>
      </c>
      <c r="M110" s="415">
        <f>'Budget Filing Data'!B104</f>
        <v>2029</v>
      </c>
      <c r="N110" s="581">
        <f t="shared" si="1"/>
        <v>1578418.449362102</v>
      </c>
      <c r="O110" s="417">
        <f>'Budget Filing Data'!AG104</f>
        <v>47854.714802018818</v>
      </c>
      <c r="P110" s="417">
        <f>'Budget Filing Data'!AH104</f>
        <v>87423.427000000025</v>
      </c>
      <c r="Q110" s="417">
        <f>'Budget Filing Data'!AI104</f>
        <v>1377408.4075600833</v>
      </c>
      <c r="R110" s="417">
        <f>'Budget Filing Data'!AJ104</f>
        <v>0</v>
      </c>
      <c r="S110" s="417">
        <f>'Budget Filing Data'!AK104</f>
        <v>0</v>
      </c>
      <c r="T110" s="417">
        <f>'Budget Filing Data'!AL104</f>
        <v>0</v>
      </c>
      <c r="U110" s="417">
        <f>'Budget Filing Data'!AM104</f>
        <v>65731.899999999994</v>
      </c>
      <c r="V110" s="417">
        <f>'Budget Filing Data'!W104</f>
        <v>4287460.77328871</v>
      </c>
      <c r="W110" s="418">
        <f>IF('Budget Filing Data'!Z104&lt;&gt;0,('Budget Filing Data'!AB104+'Budget Filing Data'!AC104+'Budget Filing Data'!AR104+'Budget Filing Data'!AD104+'Budget Filing Data'!BK104)/'Budget Filing Data'!Z104,0)</f>
        <v>1.1264908744857516</v>
      </c>
      <c r="X110" s="419">
        <f>IF('Budget Filing Data'!AA104&lt;&gt;0,('Budget Filing Data'!AB104+'Budget Filing Data'!AC104+'Budget Filing Data'!AR104+'Budget Filing Data'!AD104)/'Budget Filing Data'!AA104,0)</f>
        <v>2.2456980130658395</v>
      </c>
      <c r="Y110" s="419">
        <f>IF('Budget Filing Data'!BL104&lt;&gt;0,('Budget Filing Data'!AB104+'Budget Filing Data'!AC104+'Budget Filing Data'!AR104+'Budget Filing Data'!AD104+'Budget Filing Data'!AP104+'Budget Filing Data'!AQ104)/('Budget Filing Data'!BL104),0)</f>
        <v>0.44794350836916336</v>
      </c>
      <c r="Z110" s="419">
        <f>IF('Budget Filing Data'!BC104&lt;&gt;0,('Budget Filing Data'!BD104+'Budget Filing Data'!BE104+'Budget Filing Data'!BF104+'Budget Filing Data'!AD104)/'Budget Filing Data'!BC104,0)</f>
        <v>1.4483347814770524</v>
      </c>
      <c r="AA110" s="419">
        <f>IF('Budget Filing Data'!BG104&lt;&gt;0,('Budget Filing Data'!BH104+'Budget Filing Data'!BI104+'Budget Filing Data'!BJ104+'Budget Filing Data'!AD104)/'Budget Filing Data'!BG104,0)</f>
        <v>1.4496175344393507</v>
      </c>
      <c r="AB110" s="456">
        <f>'Budget Filing Data'!P104</f>
        <v>4402967.9384629996</v>
      </c>
      <c r="AC110" s="456">
        <f>'Budget Filing Data'!Q104</f>
        <v>264.57726740317497</v>
      </c>
      <c r="AD110" s="456">
        <f>'Budget Filing Data'!R104</f>
        <v>93906.664592150002</v>
      </c>
      <c r="AE110" s="456">
        <f>'Budget Filing Data'!AE104</f>
        <v>618.626569855649</v>
      </c>
      <c r="AF110" s="456">
        <f>'Budget Filing Data'!AF104</f>
        <v>498.64438898431638</v>
      </c>
      <c r="AG110" s="456">
        <f>'Budget Filing Data'!$S104</f>
        <v>28279044.444304951</v>
      </c>
      <c r="AH110" s="456">
        <f>'Budget Filing Data'!T104</f>
        <v>1093100.61377565</v>
      </c>
      <c r="AI110" s="456">
        <f>'Budget Filing Data'!$U104</f>
        <v>7128.9585349497002</v>
      </c>
      <c r="AJ110" s="456">
        <f>'Budget Filing Data'!$V104</f>
        <v>5804.3642591487014</v>
      </c>
      <c r="AK110" s="466">
        <v>0</v>
      </c>
      <c r="AL110" s="466">
        <v>0</v>
      </c>
      <c r="AM110" s="395"/>
    </row>
    <row r="111" spans="3:39" ht="15.75">
      <c r="C111" s="414" t="str">
        <f>'Budget Filing Data'!D105</f>
        <v>PGE_Com_007</v>
      </c>
      <c r="D111" s="414" t="str">
        <f>'Budget Filing Data'!E105</f>
        <v>Commercial Behavioral Program</v>
      </c>
      <c r="E111" s="394" t="s">
        <v>289</v>
      </c>
      <c r="F111" s="393" t="s">
        <v>289</v>
      </c>
      <c r="G111" s="415" t="str">
        <f>'Budget Filing Data'!J105</f>
        <v>Third-Party Solicited</v>
      </c>
      <c r="H111" s="415" t="str">
        <f>'Budget Filing Data'!H105</f>
        <v>Local</v>
      </c>
      <c r="I111" s="416" t="s">
        <v>23</v>
      </c>
      <c r="J111" s="415" t="str">
        <f>'Budget Filing Data'!G105</f>
        <v>Commercial</v>
      </c>
      <c r="K111" s="415" t="str">
        <f>'Budget Filing Data'!I105</f>
        <v>Other</v>
      </c>
      <c r="L111" s="415" t="str">
        <f>'Budget Filing Data'!K105</f>
        <v>Resource</v>
      </c>
      <c r="M111" s="415">
        <f>'Budget Filing Data'!B105</f>
        <v>2029</v>
      </c>
      <c r="N111" s="581">
        <f t="shared" si="1"/>
        <v>233031.57255983335</v>
      </c>
      <c r="O111" s="417">
        <f>'Budget Filing Data'!AG105</f>
        <v>5467.1220010625402</v>
      </c>
      <c r="P111" s="417">
        <f>'Budget Filing Data'!AH105</f>
        <v>48695.352549207899</v>
      </c>
      <c r="Q111" s="417">
        <f>'Budget Filing Data'!AI105</f>
        <v>178869.09800956291</v>
      </c>
      <c r="R111" s="417">
        <f>'Budget Filing Data'!AJ105</f>
        <v>0</v>
      </c>
      <c r="S111" s="417">
        <f>'Budget Filing Data'!AK105</f>
        <v>0</v>
      </c>
      <c r="T111" s="417">
        <f>'Budget Filing Data'!AL105</f>
        <v>0</v>
      </c>
      <c r="U111" s="417">
        <f>'Budget Filing Data'!AM105</f>
        <v>0</v>
      </c>
      <c r="V111" s="417">
        <f>'Budget Filing Data'!W105</f>
        <v>0</v>
      </c>
      <c r="W111" s="418">
        <f>IF('Budget Filing Data'!Z105&lt;&gt;0,('Budget Filing Data'!AB105+'Budget Filing Data'!AC105+'Budget Filing Data'!AR105+'Budget Filing Data'!AD105+'Budget Filing Data'!BK105)/'Budget Filing Data'!Z105,0)</f>
        <v>0</v>
      </c>
      <c r="X111" s="419">
        <f>IF('Budget Filing Data'!AA105&lt;&gt;0,('Budget Filing Data'!AB105+'Budget Filing Data'!AC105+'Budget Filing Data'!AR105+'Budget Filing Data'!AD105)/'Budget Filing Data'!AA105,0)</f>
        <v>0</v>
      </c>
      <c r="Y111" s="419">
        <f>IF('Budget Filing Data'!BL105&lt;&gt;0,('Budget Filing Data'!AB105+'Budget Filing Data'!AC105+'Budget Filing Data'!AR105+'Budget Filing Data'!AD105+'Budget Filing Data'!AP105+'Budget Filing Data'!AQ105)/('Budget Filing Data'!BL105),0)</f>
        <v>0</v>
      </c>
      <c r="Z111" s="419">
        <f>IF('Budget Filing Data'!BC105&lt;&gt;0,('Budget Filing Data'!BD105+'Budget Filing Data'!BE105+'Budget Filing Data'!BF105+'Budget Filing Data'!AD105)/'Budget Filing Data'!BC105,0)</f>
        <v>0</v>
      </c>
      <c r="AA111" s="419">
        <f>IF('Budget Filing Data'!BG105&lt;&gt;0,('Budget Filing Data'!BH105+'Budget Filing Data'!BI105+'Budget Filing Data'!BJ105+'Budget Filing Data'!AD105)/'Budget Filing Data'!BG105,0)</f>
        <v>0</v>
      </c>
      <c r="AB111" s="456">
        <f>'Budget Filing Data'!P105</f>
        <v>0</v>
      </c>
      <c r="AC111" s="456">
        <f>'Budget Filing Data'!Q105</f>
        <v>0</v>
      </c>
      <c r="AD111" s="456">
        <f>'Budget Filing Data'!R105</f>
        <v>0</v>
      </c>
      <c r="AE111" s="456">
        <f>'Budget Filing Data'!AE105</f>
        <v>0</v>
      </c>
      <c r="AF111" s="456">
        <f>'Budget Filing Data'!AF105</f>
        <v>0</v>
      </c>
      <c r="AG111" s="456">
        <f>'Budget Filing Data'!$S105</f>
        <v>0</v>
      </c>
      <c r="AH111" s="456">
        <f>'Budget Filing Data'!T105</f>
        <v>0</v>
      </c>
      <c r="AI111" s="456">
        <f>'Budget Filing Data'!$U105</f>
        <v>0</v>
      </c>
      <c r="AJ111" s="456">
        <f>'Budget Filing Data'!$V105</f>
        <v>0</v>
      </c>
      <c r="AK111" s="466">
        <v>0</v>
      </c>
      <c r="AL111" s="466">
        <v>0</v>
      </c>
      <c r="AM111" s="395"/>
    </row>
    <row r="112" spans="3:39" ht="15.75">
      <c r="C112" s="414" t="str">
        <f>'Budget Filing Data'!D106</f>
        <v>PGE_Com_009</v>
      </c>
      <c r="D112" s="414" t="str">
        <f>'Budget Filing Data'!E106</f>
        <v>Strategic Energy Management - Commercial</v>
      </c>
      <c r="E112" s="394" t="s">
        <v>289</v>
      </c>
      <c r="F112" s="393" t="s">
        <v>289</v>
      </c>
      <c r="G112" s="415" t="str">
        <f>'Budget Filing Data'!J106</f>
        <v>Third-Party Solicited</v>
      </c>
      <c r="H112" s="415" t="str">
        <f>'Budget Filing Data'!H106</f>
        <v>Local</v>
      </c>
      <c r="I112" s="416" t="s">
        <v>23</v>
      </c>
      <c r="J112" s="415" t="str">
        <f>'Budget Filing Data'!G106</f>
        <v>Commercial</v>
      </c>
      <c r="K112" s="415" t="str">
        <f>'Budget Filing Data'!I106</f>
        <v>Other</v>
      </c>
      <c r="L112" s="415" t="str">
        <f>'Budget Filing Data'!K106</f>
        <v>Resource</v>
      </c>
      <c r="M112" s="415">
        <f>'Budget Filing Data'!B106</f>
        <v>2029</v>
      </c>
      <c r="N112" s="581">
        <f t="shared" si="1"/>
        <v>3770811.4463661416</v>
      </c>
      <c r="O112" s="417">
        <f>'Budget Filing Data'!AG106</f>
        <v>73170.178091305439</v>
      </c>
      <c r="P112" s="417">
        <f>'Budget Filing Data'!AH106</f>
        <v>45814.999999999971</v>
      </c>
      <c r="Q112" s="417">
        <f>'Budget Filing Data'!AI106</f>
        <v>3034040.9805348362</v>
      </c>
      <c r="R112" s="417">
        <f>'Budget Filing Data'!AJ106</f>
        <v>0</v>
      </c>
      <c r="S112" s="417">
        <f>'Budget Filing Data'!AK106</f>
        <v>0</v>
      </c>
      <c r="T112" s="417">
        <f>'Budget Filing Data'!AL106</f>
        <v>0</v>
      </c>
      <c r="U112" s="417">
        <f>'Budget Filing Data'!AM106</f>
        <v>617785.28773999994</v>
      </c>
      <c r="V112" s="417">
        <f>'Budget Filing Data'!W106</f>
        <v>6400314.6036035791</v>
      </c>
      <c r="W112" s="418">
        <f>IF('Budget Filing Data'!Z106&lt;&gt;0,('Budget Filing Data'!AB106+'Budget Filing Data'!AC106+'Budget Filing Data'!AR106+'Budget Filing Data'!AD106+'Budget Filing Data'!BK106)/'Budget Filing Data'!Z106,0)</f>
        <v>1.8601999228663575</v>
      </c>
      <c r="X112" s="419">
        <f>IF('Budget Filing Data'!AA106&lt;&gt;0,('Budget Filing Data'!AB106+'Budget Filing Data'!AC106+'Budget Filing Data'!AR106+'Budget Filing Data'!AD106)/'Budget Filing Data'!AA106,0)</f>
        <v>1.7128542832634546</v>
      </c>
      <c r="Y112" s="419">
        <f>IF('Budget Filing Data'!BL106&lt;&gt;0,('Budget Filing Data'!AB106+'Budget Filing Data'!AC106+'Budget Filing Data'!AR106+'Budget Filing Data'!AD106+'Budget Filing Data'!AP106+'Budget Filing Data'!AQ106)/('Budget Filing Data'!BL106),0)</f>
        <v>0.25687039140072521</v>
      </c>
      <c r="Z112" s="419">
        <f>IF('Budget Filing Data'!BC106&lt;&gt;0,('Budget Filing Data'!BD106+'Budget Filing Data'!BE106+'Budget Filing Data'!BF106+'Budget Filing Data'!AD106)/'Budget Filing Data'!BC106,0)</f>
        <v>2.4249621408178021</v>
      </c>
      <c r="AA112" s="419">
        <f>IF('Budget Filing Data'!BG106&lt;&gt;0,('Budget Filing Data'!BH106+'Budget Filing Data'!BI106+'Budget Filing Data'!BJ106+'Budget Filing Data'!AD106)/'Budget Filing Data'!BG106,0)</f>
        <v>2.4240744394991718</v>
      </c>
      <c r="AB112" s="456">
        <f>'Budget Filing Data'!P106</f>
        <v>9675594.3900000006</v>
      </c>
      <c r="AC112" s="456">
        <f>'Budget Filing Data'!Q106</f>
        <v>0</v>
      </c>
      <c r="AD112" s="456">
        <f>'Budget Filing Data'!R106</f>
        <v>183281.34350000002</v>
      </c>
      <c r="AE112" s="456">
        <f>'Budget Filing Data'!AE106</f>
        <v>2116.6572177423741</v>
      </c>
      <c r="AF112" s="456">
        <f>'Budget Filing Data'!AF106</f>
        <v>973.22393398499992</v>
      </c>
      <c r="AG112" s="456">
        <f>'Budget Filing Data'!$S106</f>
        <v>48377971.950000003</v>
      </c>
      <c r="AH112" s="456">
        <f>'Budget Filing Data'!T106</f>
        <v>916406.71750000003</v>
      </c>
      <c r="AI112" s="456">
        <f>'Budget Filing Data'!$U106</f>
        <v>31148.710684006648</v>
      </c>
      <c r="AJ112" s="456">
        <f>'Budget Filing Data'!$V106</f>
        <v>4866.1196699249995</v>
      </c>
      <c r="AK112" s="466">
        <v>0</v>
      </c>
      <c r="AL112" s="466">
        <v>0</v>
      </c>
      <c r="AM112" s="395"/>
    </row>
    <row r="113" spans="3:39" ht="15.75">
      <c r="C113" s="414" t="str">
        <f>'Budget Filing Data'!D107</f>
        <v>PGE_Com_010</v>
      </c>
      <c r="D113" s="414" t="str">
        <f>'Budget Filing Data'!E107</f>
        <v>Targeted Load Management Placeholder</v>
      </c>
      <c r="E113" s="394" t="s">
        <v>289</v>
      </c>
      <c r="F113" s="393" t="s">
        <v>289</v>
      </c>
      <c r="G113" s="415" t="str">
        <f>'Budget Filing Data'!J107</f>
        <v>IOU Core</v>
      </c>
      <c r="H113" s="415" t="str">
        <f>'Budget Filing Data'!H107</f>
        <v>Local</v>
      </c>
      <c r="I113" s="416" t="s">
        <v>15</v>
      </c>
      <c r="J113" s="415" t="str">
        <f>'Budget Filing Data'!G107</f>
        <v>Commercial</v>
      </c>
      <c r="K113" s="415" t="str">
        <f>'Budget Filing Data'!I107</f>
        <v>Market Transformation</v>
      </c>
      <c r="L113" s="415" t="str">
        <f>'Budget Filing Data'!K107</f>
        <v>Market Support</v>
      </c>
      <c r="M113" s="415">
        <f>'Budget Filing Data'!B107</f>
        <v>2029</v>
      </c>
      <c r="N113" s="581">
        <f t="shared" si="1"/>
        <v>2619155.2231000811</v>
      </c>
      <c r="O113" s="417">
        <f>'Budget Filing Data'!AG107</f>
        <v>261915.52231000809</v>
      </c>
      <c r="P113" s="417">
        <f>'Budget Filing Data'!AH107</f>
        <v>250000</v>
      </c>
      <c r="Q113" s="417">
        <f>'Budget Filing Data'!AI107</f>
        <v>2107239.7007900728</v>
      </c>
      <c r="R113" s="417">
        <f>'Budget Filing Data'!AJ107</f>
        <v>0</v>
      </c>
      <c r="S113" s="417">
        <f>'Budget Filing Data'!AK107</f>
        <v>0</v>
      </c>
      <c r="T113" s="417">
        <f>'Budget Filing Data'!AL107</f>
        <v>0</v>
      </c>
      <c r="U113" s="417">
        <f>'Budget Filing Data'!AM107</f>
        <v>0</v>
      </c>
      <c r="V113" s="417">
        <f>'Budget Filing Data'!W107</f>
        <v>0</v>
      </c>
      <c r="W113" s="418">
        <f>IF('Budget Filing Data'!Z107&lt;&gt;0,('Budget Filing Data'!AB107+'Budget Filing Data'!AC107+'Budget Filing Data'!AR107+'Budget Filing Data'!AD107+'Budget Filing Data'!BK107)/'Budget Filing Data'!Z107,0)</f>
        <v>0</v>
      </c>
      <c r="X113" s="419">
        <f>IF('Budget Filing Data'!AA107&lt;&gt;0,('Budget Filing Data'!AB107+'Budget Filing Data'!AC107+'Budget Filing Data'!AR107+'Budget Filing Data'!AD107)/'Budget Filing Data'!AA107,0)</f>
        <v>0</v>
      </c>
      <c r="Y113" s="419">
        <f>IF('Budget Filing Data'!BL107&lt;&gt;0,('Budget Filing Data'!AB107+'Budget Filing Data'!AC107+'Budget Filing Data'!AR107+'Budget Filing Data'!AD107+'Budget Filing Data'!AP107+'Budget Filing Data'!AQ107)/('Budget Filing Data'!BL107),0)</f>
        <v>0</v>
      </c>
      <c r="Z113" s="419">
        <f>IF('Budget Filing Data'!BC107&lt;&gt;0,('Budget Filing Data'!BD107+'Budget Filing Data'!BE107+'Budget Filing Data'!BF107+'Budget Filing Data'!AD107)/'Budget Filing Data'!BC107,0)</f>
        <v>0</v>
      </c>
      <c r="AA113" s="419">
        <f>IF('Budget Filing Data'!BG107&lt;&gt;0,('Budget Filing Data'!BH107+'Budget Filing Data'!BI107+'Budget Filing Data'!BJ107+'Budget Filing Data'!AD107)/'Budget Filing Data'!BG107,0)</f>
        <v>0</v>
      </c>
      <c r="AB113" s="456">
        <f>'Budget Filing Data'!P107</f>
        <v>0</v>
      </c>
      <c r="AC113" s="456">
        <f>'Budget Filing Data'!Q107</f>
        <v>0</v>
      </c>
      <c r="AD113" s="456">
        <f>'Budget Filing Data'!R107</f>
        <v>0</v>
      </c>
      <c r="AE113" s="456">
        <f>'Budget Filing Data'!AE107</f>
        <v>0</v>
      </c>
      <c r="AF113" s="456">
        <f>'Budget Filing Data'!AF107</f>
        <v>0</v>
      </c>
      <c r="AG113" s="456">
        <f>'Budget Filing Data'!$S107</f>
        <v>0</v>
      </c>
      <c r="AH113" s="456">
        <f>'Budget Filing Data'!T107</f>
        <v>0</v>
      </c>
      <c r="AI113" s="456">
        <f>'Budget Filing Data'!$U107</f>
        <v>0</v>
      </c>
      <c r="AJ113" s="456">
        <f>'Budget Filing Data'!$V107</f>
        <v>0</v>
      </c>
      <c r="AK113" s="466">
        <v>0</v>
      </c>
      <c r="AL113" s="466">
        <v>0</v>
      </c>
      <c r="AM113" s="395"/>
    </row>
    <row r="114" spans="3:39" ht="15.75">
      <c r="C114" s="414" t="str">
        <f>'Budget Filing Data'!D108</f>
        <v>PGE_Com_SmallBiz</v>
      </c>
      <c r="D114" s="414" t="str">
        <f>'Budget Filing Data'!E108</f>
        <v>Micro and Small Business Program</v>
      </c>
      <c r="E114" s="394" t="s">
        <v>289</v>
      </c>
      <c r="F114" s="393" t="s">
        <v>289</v>
      </c>
      <c r="G114" s="415" t="str">
        <f>'Budget Filing Data'!J108</f>
        <v>Third-Party Solicited</v>
      </c>
      <c r="H114" s="415" t="str">
        <f>'Budget Filing Data'!H108</f>
        <v>Local</v>
      </c>
      <c r="I114" s="416" t="s">
        <v>23</v>
      </c>
      <c r="J114" s="415" t="str">
        <f>'Budget Filing Data'!G108</f>
        <v>Commercial</v>
      </c>
      <c r="K114" s="415" t="str">
        <f>'Budget Filing Data'!I108</f>
        <v>Other</v>
      </c>
      <c r="L114" s="415" t="str">
        <f>'Budget Filing Data'!K108</f>
        <v>Equity</v>
      </c>
      <c r="M114" s="415">
        <f>'Budget Filing Data'!B108</f>
        <v>2029</v>
      </c>
      <c r="N114" s="581">
        <f t="shared" si="1"/>
        <v>2739292.8579879757</v>
      </c>
      <c r="O114" s="417">
        <f>'Budget Filing Data'!AG108</f>
        <v>45775.063604037699</v>
      </c>
      <c r="P114" s="417">
        <f>'Budget Filing Data'!AH108</f>
        <v>106542.2219475992</v>
      </c>
      <c r="Q114" s="417">
        <f>'Budget Filing Data'!AI108</f>
        <v>936975.57243633899</v>
      </c>
      <c r="R114" s="417">
        <f>'Budget Filing Data'!AJ108</f>
        <v>0</v>
      </c>
      <c r="S114" s="417">
        <f>'Budget Filing Data'!AK108</f>
        <v>0</v>
      </c>
      <c r="T114" s="417">
        <f>'Budget Filing Data'!AL108</f>
        <v>0</v>
      </c>
      <c r="U114" s="417">
        <f>'Budget Filing Data'!AM108</f>
        <v>1650000</v>
      </c>
      <c r="V114" s="417">
        <f>'Budget Filing Data'!W108</f>
        <v>0</v>
      </c>
      <c r="W114" s="418">
        <f>IF('Budget Filing Data'!Z108&lt;&gt;0,('Budget Filing Data'!AB108+'Budget Filing Data'!AC108+'Budget Filing Data'!AR108+'Budget Filing Data'!AD108+'Budget Filing Data'!BK108)/'Budget Filing Data'!Z108,0)</f>
        <v>0</v>
      </c>
      <c r="X114" s="419">
        <f>IF('Budget Filing Data'!AA108&lt;&gt;0,('Budget Filing Data'!AB108+'Budget Filing Data'!AC108+'Budget Filing Data'!AR108+'Budget Filing Data'!AD108)/'Budget Filing Data'!AA108,0)</f>
        <v>0</v>
      </c>
      <c r="Y114" s="419">
        <f>IF('Budget Filing Data'!BL108&lt;&gt;0,('Budget Filing Data'!AB108+'Budget Filing Data'!AC108+'Budget Filing Data'!AR108+'Budget Filing Data'!AD108+'Budget Filing Data'!AP108+'Budget Filing Data'!AQ108)/('Budget Filing Data'!BL108),0)</f>
        <v>0</v>
      </c>
      <c r="Z114" s="419">
        <f>IF('Budget Filing Data'!BC108&lt;&gt;0,('Budget Filing Data'!BD108+'Budget Filing Data'!BE108+'Budget Filing Data'!BF108+'Budget Filing Data'!AD108)/'Budget Filing Data'!BC108,0)</f>
        <v>0</v>
      </c>
      <c r="AA114" s="419">
        <f>IF('Budget Filing Data'!BG108&lt;&gt;0,('Budget Filing Data'!BH108+'Budget Filing Data'!BI108+'Budget Filing Data'!BJ108+'Budget Filing Data'!AD108)/'Budget Filing Data'!BG108,0)</f>
        <v>0</v>
      </c>
      <c r="AB114" s="456">
        <f>'Budget Filing Data'!P108</f>
        <v>0</v>
      </c>
      <c r="AC114" s="456">
        <f>'Budget Filing Data'!Q108</f>
        <v>0</v>
      </c>
      <c r="AD114" s="456">
        <f>'Budget Filing Data'!R108</f>
        <v>0</v>
      </c>
      <c r="AE114" s="456">
        <f>'Budget Filing Data'!AE108</f>
        <v>0</v>
      </c>
      <c r="AF114" s="456">
        <f>'Budget Filing Data'!AF108</f>
        <v>0</v>
      </c>
      <c r="AG114" s="456">
        <f>'Budget Filing Data'!$S108</f>
        <v>0</v>
      </c>
      <c r="AH114" s="456">
        <f>'Budget Filing Data'!T108</f>
        <v>0</v>
      </c>
      <c r="AI114" s="456">
        <f>'Budget Filing Data'!$U108</f>
        <v>0</v>
      </c>
      <c r="AJ114" s="456">
        <f>'Budget Filing Data'!$V108</f>
        <v>0</v>
      </c>
      <c r="AK114" s="466">
        <v>0</v>
      </c>
      <c r="AL114" s="466">
        <v>0</v>
      </c>
      <c r="AM114" s="395"/>
    </row>
    <row r="115" spans="3:39" ht="15.75">
      <c r="C115" s="414" t="str">
        <f>'Budget Filing Data'!D109</f>
        <v>PGE_CS_Decarb</v>
      </c>
      <c r="D115" s="414" t="str">
        <f>'Budget Filing Data'!E109</f>
        <v>C&amp;S Decarbonization Support Placeholder</v>
      </c>
      <c r="E115" s="394" t="s">
        <v>289</v>
      </c>
      <c r="F115" s="393" t="s">
        <v>289</v>
      </c>
      <c r="G115" s="415" t="str">
        <f>'Budget Filing Data'!J109</f>
        <v>IOU Core</v>
      </c>
      <c r="H115" s="415" t="str">
        <f>'Budget Filing Data'!H109</f>
        <v>Local</v>
      </c>
      <c r="I115" s="416" t="s">
        <v>15</v>
      </c>
      <c r="J115" s="415" t="str">
        <f>'Budget Filing Data'!G109</f>
        <v>Cross-Cutting</v>
      </c>
      <c r="K115" s="415" t="str">
        <f>'Budget Filing Data'!I109</f>
        <v>Codes and Standards</v>
      </c>
      <c r="L115" s="415" t="str">
        <f>'Budget Filing Data'!K109</f>
        <v>C&amp;S</v>
      </c>
      <c r="M115" s="415">
        <f>'Budget Filing Data'!B109</f>
        <v>2029</v>
      </c>
      <c r="N115" s="581">
        <f t="shared" si="1"/>
        <v>1292522.0600082641</v>
      </c>
      <c r="O115" s="417">
        <f>'Budget Filing Data'!AG109</f>
        <v>16752.206000826431</v>
      </c>
      <c r="P115" s="417">
        <f>'Budget Filing Data'!AH109</f>
        <v>0</v>
      </c>
      <c r="Q115" s="417">
        <f>'Budget Filing Data'!AI109</f>
        <v>1275769.8540074378</v>
      </c>
      <c r="R115" s="417">
        <f>'Budget Filing Data'!AJ109</f>
        <v>0</v>
      </c>
      <c r="S115" s="417">
        <f>'Budget Filing Data'!AK109</f>
        <v>0</v>
      </c>
      <c r="T115" s="417">
        <f>'Budget Filing Data'!AL109</f>
        <v>0</v>
      </c>
      <c r="U115" s="417">
        <f>'Budget Filing Data'!AM109</f>
        <v>0</v>
      </c>
      <c r="V115" s="417">
        <f>'Budget Filing Data'!W109</f>
        <v>0</v>
      </c>
      <c r="W115" s="418">
        <f>IF('Budget Filing Data'!Z109&lt;&gt;0,('Budget Filing Data'!AB109+'Budget Filing Data'!AC109+'Budget Filing Data'!AR109+'Budget Filing Data'!AD109+'Budget Filing Data'!BK109)/'Budget Filing Data'!Z109,0)</f>
        <v>0</v>
      </c>
      <c r="X115" s="419">
        <f>IF('Budget Filing Data'!AA109&lt;&gt;0,('Budget Filing Data'!AB109+'Budget Filing Data'!AC109+'Budget Filing Data'!AR109+'Budget Filing Data'!AD109)/'Budget Filing Data'!AA109,0)</f>
        <v>0</v>
      </c>
      <c r="Y115" s="419">
        <f>IF('Budget Filing Data'!BL109&lt;&gt;0,('Budget Filing Data'!AB109+'Budget Filing Data'!AC109+'Budget Filing Data'!AR109+'Budget Filing Data'!AD109+'Budget Filing Data'!AP109+'Budget Filing Data'!AQ109)/('Budget Filing Data'!BL109),0)</f>
        <v>0</v>
      </c>
      <c r="Z115" s="419">
        <f>IF('Budget Filing Data'!BC109&lt;&gt;0,('Budget Filing Data'!BD109+'Budget Filing Data'!BE109+'Budget Filing Data'!BF109+'Budget Filing Data'!AD109)/'Budget Filing Data'!BC109,0)</f>
        <v>0</v>
      </c>
      <c r="AA115" s="419">
        <f>IF('Budget Filing Data'!BG109&lt;&gt;0,('Budget Filing Data'!BH109+'Budget Filing Data'!BI109+'Budget Filing Data'!BJ109+'Budget Filing Data'!AD109)/'Budget Filing Data'!BG109,0)</f>
        <v>0</v>
      </c>
      <c r="AB115" s="456">
        <f>'Budget Filing Data'!P109</f>
        <v>0</v>
      </c>
      <c r="AC115" s="456">
        <f>'Budget Filing Data'!Q109</f>
        <v>0</v>
      </c>
      <c r="AD115" s="456">
        <f>'Budget Filing Data'!R109</f>
        <v>0</v>
      </c>
      <c r="AE115" s="456">
        <f>'Budget Filing Data'!AE109</f>
        <v>0</v>
      </c>
      <c r="AF115" s="456">
        <f>'Budget Filing Data'!AF109</f>
        <v>0</v>
      </c>
      <c r="AG115" s="456">
        <f>'Budget Filing Data'!$S109</f>
        <v>0</v>
      </c>
      <c r="AH115" s="456">
        <f>'Budget Filing Data'!T109</f>
        <v>0</v>
      </c>
      <c r="AI115" s="456">
        <f>'Budget Filing Data'!$U109</f>
        <v>0</v>
      </c>
      <c r="AJ115" s="456">
        <f>'Budget Filing Data'!$V109</f>
        <v>0</v>
      </c>
      <c r="AK115" s="466">
        <v>0</v>
      </c>
      <c r="AL115" s="466">
        <v>0</v>
      </c>
      <c r="AM115" s="395"/>
    </row>
    <row r="116" spans="3:39" ht="15.75">
      <c r="C116" s="414" t="str">
        <f>'Budget Filing Data'!D110</f>
        <v>PGE_CS_PortfolioSupport</v>
      </c>
      <c r="D116" s="414" t="str">
        <f>'Budget Filing Data'!E110</f>
        <v>Codes &amp; Standards Portfolio Support PA Costs</v>
      </c>
      <c r="E116" s="394"/>
      <c r="F116" s="393"/>
      <c r="G116" s="415" t="str">
        <f>'Budget Filing Data'!J110</f>
        <v>Non-Program</v>
      </c>
      <c r="H116" s="415" t="str">
        <f>'Budget Filing Data'!H110</f>
        <v>PA Costs</v>
      </c>
      <c r="I116" s="416" t="s">
        <v>23</v>
      </c>
      <c r="J116" s="415" t="str">
        <f>'Budget Filing Data'!G110</f>
        <v>Portfolio Support</v>
      </c>
      <c r="K116" s="415" t="str">
        <f>'Budget Filing Data'!I110</f>
        <v>Other</v>
      </c>
      <c r="L116" s="415" t="str">
        <f>'Budget Filing Data'!K110</f>
        <v>C&amp;S</v>
      </c>
      <c r="M116" s="415">
        <f>'Budget Filing Data'!B110</f>
        <v>2029</v>
      </c>
      <c r="N116" s="581">
        <f t="shared" si="1"/>
        <v>3335705.5120000001</v>
      </c>
      <c r="O116" s="417">
        <f>'Budget Filing Data'!AG110</f>
        <v>2046026.8770000001</v>
      </c>
      <c r="P116" s="417">
        <f>'Budget Filing Data'!AH110</f>
        <v>778532.64</v>
      </c>
      <c r="Q116" s="417">
        <f>'Budget Filing Data'!AI110</f>
        <v>511145.995</v>
      </c>
      <c r="R116" s="417">
        <f>'Budget Filing Data'!AJ110</f>
        <v>0</v>
      </c>
      <c r="S116" s="417">
        <f>'Budget Filing Data'!AK110</f>
        <v>0</v>
      </c>
      <c r="T116" s="417">
        <f>'Budget Filing Data'!AL110</f>
        <v>0</v>
      </c>
      <c r="U116" s="417">
        <f>'Budget Filing Data'!AM110</f>
        <v>0</v>
      </c>
      <c r="V116" s="417">
        <f>'Budget Filing Data'!W110</f>
        <v>0</v>
      </c>
      <c r="W116" s="418">
        <f>IF('Budget Filing Data'!Z110&lt;&gt;0,('Budget Filing Data'!AB110+'Budget Filing Data'!AC110+'Budget Filing Data'!AR110+'Budget Filing Data'!AD110+'Budget Filing Data'!BK110)/'Budget Filing Data'!Z110,0)</f>
        <v>0</v>
      </c>
      <c r="X116" s="419">
        <f>IF('Budget Filing Data'!AA110&lt;&gt;0,('Budget Filing Data'!AB110+'Budget Filing Data'!AC110+'Budget Filing Data'!AR110+'Budget Filing Data'!AD110)/'Budget Filing Data'!AA110,0)</f>
        <v>0</v>
      </c>
      <c r="Y116" s="419">
        <f>IF('Budget Filing Data'!BL110&lt;&gt;0,('Budget Filing Data'!AB110+'Budget Filing Data'!AC110+'Budget Filing Data'!AR110+'Budget Filing Data'!AD110+'Budget Filing Data'!AP110+'Budget Filing Data'!AQ110)/('Budget Filing Data'!BL110),0)</f>
        <v>0</v>
      </c>
      <c r="Z116" s="419">
        <f>IF('Budget Filing Data'!BC110&lt;&gt;0,('Budget Filing Data'!BD110+'Budget Filing Data'!BE110+'Budget Filing Data'!BF110+'Budget Filing Data'!AD110)/'Budget Filing Data'!BC110,0)</f>
        <v>0</v>
      </c>
      <c r="AA116" s="419">
        <f>IF('Budget Filing Data'!BG110&lt;&gt;0,('Budget Filing Data'!BH110+'Budget Filing Data'!BI110+'Budget Filing Data'!BJ110+'Budget Filing Data'!AD110)/'Budget Filing Data'!BG110,0)</f>
        <v>0</v>
      </c>
      <c r="AB116" s="456">
        <f>'Budget Filing Data'!P110</f>
        <v>0</v>
      </c>
      <c r="AC116" s="456">
        <f>'Budget Filing Data'!Q110</f>
        <v>0</v>
      </c>
      <c r="AD116" s="456">
        <f>'Budget Filing Data'!R110</f>
        <v>0</v>
      </c>
      <c r="AE116" s="456">
        <f>'Budget Filing Data'!AE110</f>
        <v>0</v>
      </c>
      <c r="AF116" s="456">
        <f>'Budget Filing Data'!AF110</f>
        <v>0</v>
      </c>
      <c r="AG116" s="456">
        <f>'Budget Filing Data'!$S110</f>
        <v>0</v>
      </c>
      <c r="AH116" s="456">
        <f>'Budget Filing Data'!T110</f>
        <v>0</v>
      </c>
      <c r="AI116" s="456">
        <f>'Budget Filing Data'!$U110</f>
        <v>0</v>
      </c>
      <c r="AJ116" s="456">
        <f>'Budget Filing Data'!$V110</f>
        <v>0</v>
      </c>
      <c r="AK116" s="466">
        <v>0</v>
      </c>
      <c r="AL116" s="466">
        <v>0</v>
      </c>
      <c r="AM116" s="395"/>
    </row>
    <row r="117" spans="3:39" ht="15.75">
      <c r="C117" s="414" t="str">
        <f>'Budget Filing Data'!D111</f>
        <v>PGE_EMV_001</v>
      </c>
      <c r="D117" s="414" t="str">
        <f>'Budget Filing Data'!E111</f>
        <v>PGE EM&amp;V</v>
      </c>
      <c r="E117" s="394"/>
      <c r="F117" s="393"/>
      <c r="G117" s="415" t="str">
        <f>'Budget Filing Data'!J111</f>
        <v>Non-Program</v>
      </c>
      <c r="H117" s="415" t="str">
        <f>'Budget Filing Data'!H111</f>
        <v>EM&amp;V</v>
      </c>
      <c r="I117" s="416" t="s">
        <v>23</v>
      </c>
      <c r="J117" s="415" t="str">
        <f>'Budget Filing Data'!G111</f>
        <v>Cross-Cutting</v>
      </c>
      <c r="K117" s="415" t="str">
        <f>'Budget Filing Data'!I111</f>
        <v>Evaluation Measurement and Verification</v>
      </c>
      <c r="L117" s="415" t="str">
        <f>'Budget Filing Data'!K111</f>
        <v>EM&amp;V</v>
      </c>
      <c r="M117" s="415">
        <f>'Budget Filing Data'!B111</f>
        <v>2029</v>
      </c>
      <c r="N117" s="581">
        <f t="shared" si="1"/>
        <v>2501282.0839999998</v>
      </c>
      <c r="O117" s="417">
        <f>'Budget Filing Data'!AG111</f>
        <v>0</v>
      </c>
      <c r="P117" s="417">
        <f>'Budget Filing Data'!AH111</f>
        <v>0</v>
      </c>
      <c r="Q117" s="417">
        <f>'Budget Filing Data'!AI111</f>
        <v>0</v>
      </c>
      <c r="R117" s="417">
        <f>'Budget Filing Data'!AJ111</f>
        <v>2501282.0839999998</v>
      </c>
      <c r="S117" s="417">
        <f>'Budget Filing Data'!AK111</f>
        <v>0</v>
      </c>
      <c r="T117" s="417">
        <f>'Budget Filing Data'!AL111</f>
        <v>0</v>
      </c>
      <c r="U117" s="417">
        <f>'Budget Filing Data'!AM111</f>
        <v>0</v>
      </c>
      <c r="V117" s="417">
        <f>'Budget Filing Data'!W111</f>
        <v>0</v>
      </c>
      <c r="W117" s="418">
        <f>IF('Budget Filing Data'!Z111&lt;&gt;0,('Budget Filing Data'!AB111+'Budget Filing Data'!AC111+'Budget Filing Data'!AR111+'Budget Filing Data'!AD111+'Budget Filing Data'!BK111)/'Budget Filing Data'!Z111,0)</f>
        <v>0</v>
      </c>
      <c r="X117" s="419">
        <f>IF('Budget Filing Data'!AA111&lt;&gt;0,('Budget Filing Data'!AB111+'Budget Filing Data'!AC111+'Budget Filing Data'!AR111+'Budget Filing Data'!AD111)/'Budget Filing Data'!AA111,0)</f>
        <v>0</v>
      </c>
      <c r="Y117" s="419">
        <f>IF('Budget Filing Data'!BL111&lt;&gt;0,('Budget Filing Data'!AB111+'Budget Filing Data'!AC111+'Budget Filing Data'!AR111+'Budget Filing Data'!AD111+'Budget Filing Data'!AP111+'Budget Filing Data'!AQ111)/('Budget Filing Data'!BL111),0)</f>
        <v>0</v>
      </c>
      <c r="Z117" s="419">
        <f>IF('Budget Filing Data'!BC111&lt;&gt;0,('Budget Filing Data'!BD111+'Budget Filing Data'!BE111+'Budget Filing Data'!BF111+'Budget Filing Data'!AD111)/'Budget Filing Data'!BC111,0)</f>
        <v>0</v>
      </c>
      <c r="AA117" s="419">
        <f>IF('Budget Filing Data'!BG111&lt;&gt;0,('Budget Filing Data'!BH111+'Budget Filing Data'!BI111+'Budget Filing Data'!BJ111+'Budget Filing Data'!AD111)/'Budget Filing Data'!BG111,0)</f>
        <v>0</v>
      </c>
      <c r="AB117" s="456">
        <f>'Budget Filing Data'!P111</f>
        <v>0</v>
      </c>
      <c r="AC117" s="456">
        <f>'Budget Filing Data'!Q111</f>
        <v>0</v>
      </c>
      <c r="AD117" s="456">
        <f>'Budget Filing Data'!R111</f>
        <v>0</v>
      </c>
      <c r="AE117" s="456">
        <f>'Budget Filing Data'!AE111</f>
        <v>0</v>
      </c>
      <c r="AF117" s="456">
        <f>'Budget Filing Data'!AF111</f>
        <v>0</v>
      </c>
      <c r="AG117" s="456">
        <f>'Budget Filing Data'!$S111</f>
        <v>0</v>
      </c>
      <c r="AH117" s="456">
        <f>'Budget Filing Data'!T111</f>
        <v>0</v>
      </c>
      <c r="AI117" s="456">
        <f>'Budget Filing Data'!$U111</f>
        <v>0</v>
      </c>
      <c r="AJ117" s="456">
        <f>'Budget Filing Data'!$V111</f>
        <v>0</v>
      </c>
      <c r="AK117" s="466">
        <v>0</v>
      </c>
      <c r="AL117" s="466">
        <v>0</v>
      </c>
      <c r="AM117" s="395"/>
    </row>
    <row r="118" spans="3:39" ht="15.75">
      <c r="C118" s="414" t="str">
        <f>'Budget Filing Data'!D112</f>
        <v>PGE_EMV_002</v>
      </c>
      <c r="D118" s="414" t="str">
        <f>'Budget Filing Data'!E112</f>
        <v>CPUC EM&amp;V</v>
      </c>
      <c r="E118" s="394"/>
      <c r="F118" s="393"/>
      <c r="G118" s="415" t="str">
        <f>'Budget Filing Data'!J112</f>
        <v>Non-Program</v>
      </c>
      <c r="H118" s="415" t="str">
        <f>'Budget Filing Data'!H112</f>
        <v>EM&amp;V</v>
      </c>
      <c r="I118" s="416" t="s">
        <v>23</v>
      </c>
      <c r="J118" s="415" t="str">
        <f>'Budget Filing Data'!G112</f>
        <v>Cross-Cutting</v>
      </c>
      <c r="K118" s="415" t="str">
        <f>'Budget Filing Data'!I112</f>
        <v>Evaluation Measurement and Verification</v>
      </c>
      <c r="L118" s="415" t="str">
        <f>'Budget Filing Data'!K112</f>
        <v>EM&amp;V</v>
      </c>
      <c r="M118" s="415">
        <f>'Budget Filing Data'!B112</f>
        <v>2029</v>
      </c>
      <c r="N118" s="581">
        <f t="shared" si="1"/>
        <v>6594289.1310000001</v>
      </c>
      <c r="O118" s="417">
        <f>'Budget Filing Data'!AG112</f>
        <v>0</v>
      </c>
      <c r="P118" s="417">
        <f>'Budget Filing Data'!AH112</f>
        <v>0</v>
      </c>
      <c r="Q118" s="417">
        <f>'Budget Filing Data'!AI112</f>
        <v>0</v>
      </c>
      <c r="R118" s="417">
        <f>'Budget Filing Data'!AJ112</f>
        <v>6594289.1310000001</v>
      </c>
      <c r="S118" s="417">
        <f>'Budget Filing Data'!AK112</f>
        <v>0</v>
      </c>
      <c r="T118" s="417">
        <f>'Budget Filing Data'!AL112</f>
        <v>0</v>
      </c>
      <c r="U118" s="417">
        <f>'Budget Filing Data'!AM112</f>
        <v>0</v>
      </c>
      <c r="V118" s="417">
        <f>'Budget Filing Data'!W112</f>
        <v>0</v>
      </c>
      <c r="W118" s="418">
        <f>IF('Budget Filing Data'!Z112&lt;&gt;0,('Budget Filing Data'!AB112+'Budget Filing Data'!AC112+'Budget Filing Data'!AR112+'Budget Filing Data'!AD112+'Budget Filing Data'!BK112)/'Budget Filing Data'!Z112,0)</f>
        <v>0</v>
      </c>
      <c r="X118" s="419">
        <f>IF('Budget Filing Data'!AA112&lt;&gt;0,('Budget Filing Data'!AB112+'Budget Filing Data'!AC112+'Budget Filing Data'!AR112+'Budget Filing Data'!AD112)/'Budget Filing Data'!AA112,0)</f>
        <v>0</v>
      </c>
      <c r="Y118" s="419">
        <f>IF('Budget Filing Data'!BL112&lt;&gt;0,('Budget Filing Data'!AB112+'Budget Filing Data'!AC112+'Budget Filing Data'!AR112+'Budget Filing Data'!AD112+'Budget Filing Data'!AP112+'Budget Filing Data'!AQ112)/('Budget Filing Data'!BL112),0)</f>
        <v>0</v>
      </c>
      <c r="Z118" s="419">
        <f>IF('Budget Filing Data'!BC112&lt;&gt;0,('Budget Filing Data'!BD112+'Budget Filing Data'!BE112+'Budget Filing Data'!BF112+'Budget Filing Data'!AD112)/'Budget Filing Data'!BC112,0)</f>
        <v>0</v>
      </c>
      <c r="AA118" s="419">
        <f>IF('Budget Filing Data'!BG112&lt;&gt;0,('Budget Filing Data'!BH112+'Budget Filing Data'!BI112+'Budget Filing Data'!BJ112+'Budget Filing Data'!AD112)/'Budget Filing Data'!BG112,0)</f>
        <v>0</v>
      </c>
      <c r="AB118" s="456">
        <f>'Budget Filing Data'!P112</f>
        <v>0</v>
      </c>
      <c r="AC118" s="456">
        <f>'Budget Filing Data'!Q112</f>
        <v>0</v>
      </c>
      <c r="AD118" s="456">
        <f>'Budget Filing Data'!R112</f>
        <v>0</v>
      </c>
      <c r="AE118" s="456">
        <f>'Budget Filing Data'!AE112</f>
        <v>0</v>
      </c>
      <c r="AF118" s="456">
        <f>'Budget Filing Data'!AF112</f>
        <v>0</v>
      </c>
      <c r="AG118" s="456">
        <f>'Budget Filing Data'!$S112</f>
        <v>0</v>
      </c>
      <c r="AH118" s="456">
        <f>'Budget Filing Data'!T112</f>
        <v>0</v>
      </c>
      <c r="AI118" s="456">
        <f>'Budget Filing Data'!$U112</f>
        <v>0</v>
      </c>
      <c r="AJ118" s="456">
        <f>'Budget Filing Data'!$V112</f>
        <v>0</v>
      </c>
      <c r="AK118" s="466">
        <v>0</v>
      </c>
      <c r="AL118" s="466">
        <v>0</v>
      </c>
      <c r="AM118" s="395"/>
    </row>
    <row r="119" spans="3:39" ht="15.75">
      <c r="C119" s="414" t="str">
        <f>'Budget Filing Data'!D113</f>
        <v>PGE_Equity_PortfolioSupport</v>
      </c>
      <c r="D119" s="414" t="str">
        <f>'Budget Filing Data'!E113</f>
        <v>Equity Portfolio Support PA Costs</v>
      </c>
      <c r="E119" s="394"/>
      <c r="F119" s="393"/>
      <c r="G119" s="415" t="str">
        <f>'Budget Filing Data'!J113</f>
        <v>Non-Program</v>
      </c>
      <c r="H119" s="415" t="str">
        <f>'Budget Filing Data'!H113</f>
        <v>PA Costs</v>
      </c>
      <c r="I119" s="416" t="s">
        <v>23</v>
      </c>
      <c r="J119" s="415" t="str">
        <f>'Budget Filing Data'!G113</f>
        <v>Portfolio Support</v>
      </c>
      <c r="K119" s="415" t="str">
        <f>'Budget Filing Data'!I113</f>
        <v>Other</v>
      </c>
      <c r="L119" s="415" t="str">
        <f>'Budget Filing Data'!K113</f>
        <v>Equity</v>
      </c>
      <c r="M119" s="415">
        <f>'Budget Filing Data'!B113</f>
        <v>2029</v>
      </c>
      <c r="N119" s="581">
        <f t="shared" si="1"/>
        <v>1542415.78</v>
      </c>
      <c r="O119" s="417">
        <f>'Budget Filing Data'!AG113</f>
        <v>946073.96600000001</v>
      </c>
      <c r="P119" s="417">
        <f>'Budget Filing Data'!AH113</f>
        <v>359990.12</v>
      </c>
      <c r="Q119" s="417">
        <f>'Budget Filing Data'!AI113</f>
        <v>236351.69399999999</v>
      </c>
      <c r="R119" s="417">
        <f>'Budget Filing Data'!AJ113</f>
        <v>0</v>
      </c>
      <c r="S119" s="417">
        <f>'Budget Filing Data'!AK113</f>
        <v>0</v>
      </c>
      <c r="T119" s="417">
        <f>'Budget Filing Data'!AL113</f>
        <v>0</v>
      </c>
      <c r="U119" s="417">
        <f>'Budget Filing Data'!AM113</f>
        <v>0</v>
      </c>
      <c r="V119" s="417">
        <f>'Budget Filing Data'!W113</f>
        <v>0</v>
      </c>
      <c r="W119" s="418">
        <f>IF('Budget Filing Data'!Z113&lt;&gt;0,('Budget Filing Data'!AB113+'Budget Filing Data'!AC113+'Budget Filing Data'!AR113+'Budget Filing Data'!AD113+'Budget Filing Data'!BK113)/'Budget Filing Data'!Z113,0)</f>
        <v>0</v>
      </c>
      <c r="X119" s="419">
        <f>IF('Budget Filing Data'!AA113&lt;&gt;0,('Budget Filing Data'!AB113+'Budget Filing Data'!AC113+'Budget Filing Data'!AR113+'Budget Filing Data'!AD113)/'Budget Filing Data'!AA113,0)</f>
        <v>0</v>
      </c>
      <c r="Y119" s="419">
        <f>IF('Budget Filing Data'!BL113&lt;&gt;0,('Budget Filing Data'!AB113+'Budget Filing Data'!AC113+'Budget Filing Data'!AR113+'Budget Filing Data'!AD113+'Budget Filing Data'!AP113+'Budget Filing Data'!AQ113)/('Budget Filing Data'!BL113),0)</f>
        <v>0</v>
      </c>
      <c r="Z119" s="419">
        <f>IF('Budget Filing Data'!BC113&lt;&gt;0,('Budget Filing Data'!BD113+'Budget Filing Data'!BE113+'Budget Filing Data'!BF113+'Budget Filing Data'!AD113)/'Budget Filing Data'!BC113,0)</f>
        <v>0</v>
      </c>
      <c r="AA119" s="419">
        <f>IF('Budget Filing Data'!BG113&lt;&gt;0,('Budget Filing Data'!BH113+'Budget Filing Data'!BI113+'Budget Filing Data'!BJ113+'Budget Filing Data'!AD113)/'Budget Filing Data'!BG113,0)</f>
        <v>0</v>
      </c>
      <c r="AB119" s="456">
        <f>'Budget Filing Data'!P113</f>
        <v>0</v>
      </c>
      <c r="AC119" s="456">
        <f>'Budget Filing Data'!Q113</f>
        <v>0</v>
      </c>
      <c r="AD119" s="456">
        <f>'Budget Filing Data'!R113</f>
        <v>0</v>
      </c>
      <c r="AE119" s="456">
        <f>'Budget Filing Data'!AE113</f>
        <v>0</v>
      </c>
      <c r="AF119" s="456">
        <f>'Budget Filing Data'!AF113</f>
        <v>0</v>
      </c>
      <c r="AG119" s="456">
        <f>'Budget Filing Data'!$S113</f>
        <v>0</v>
      </c>
      <c r="AH119" s="456">
        <f>'Budget Filing Data'!T113</f>
        <v>0</v>
      </c>
      <c r="AI119" s="456">
        <f>'Budget Filing Data'!$U113</f>
        <v>0</v>
      </c>
      <c r="AJ119" s="456">
        <f>'Budget Filing Data'!$V113</f>
        <v>0</v>
      </c>
      <c r="AK119" s="466">
        <v>0</v>
      </c>
      <c r="AL119" s="466">
        <v>0</v>
      </c>
      <c r="AM119" s="395"/>
    </row>
    <row r="120" spans="3:39" ht="15.75">
      <c r="C120" s="414" t="str">
        <f>'Budget Filing Data'!D114</f>
        <v>PGE_Ind_001a</v>
      </c>
      <c r="D120" s="414" t="str">
        <f>'Budget Filing Data'!E114</f>
        <v>Industrial Strategic Energy Management - Food Processing</v>
      </c>
      <c r="E120" s="394"/>
      <c r="F120" s="393"/>
      <c r="G120" s="415" t="str">
        <f>'Budget Filing Data'!J114</f>
        <v>Third-Party Solicited</v>
      </c>
      <c r="H120" s="415" t="str">
        <f>'Budget Filing Data'!H114</f>
        <v>Local</v>
      </c>
      <c r="I120" s="416" t="s">
        <v>23</v>
      </c>
      <c r="J120" s="415" t="str">
        <f>'Budget Filing Data'!G114</f>
        <v>Industrial</v>
      </c>
      <c r="K120" s="415" t="str">
        <f>'Budget Filing Data'!I114</f>
        <v>Other</v>
      </c>
      <c r="L120" s="415" t="str">
        <f>'Budget Filing Data'!K114</f>
        <v>Resource</v>
      </c>
      <c r="M120" s="415">
        <f>'Budget Filing Data'!B114</f>
        <v>2029</v>
      </c>
      <c r="N120" s="581">
        <f t="shared" si="1"/>
        <v>5048009.5893053459</v>
      </c>
      <c r="O120" s="417">
        <f>'Budget Filing Data'!AG114</f>
        <v>428824.03880414786</v>
      </c>
      <c r="P120" s="417">
        <f>'Budget Filing Data'!AH114</f>
        <v>271654.67629999982</v>
      </c>
      <c r="Q120" s="417">
        <f>'Budget Filing Data'!AI114</f>
        <v>3243214.274201198</v>
      </c>
      <c r="R120" s="417">
        <f>'Budget Filing Data'!AJ114</f>
        <v>0</v>
      </c>
      <c r="S120" s="417">
        <f>'Budget Filing Data'!AK114</f>
        <v>0</v>
      </c>
      <c r="T120" s="417">
        <f>'Budget Filing Data'!AL114</f>
        <v>0</v>
      </c>
      <c r="U120" s="417">
        <f>'Budget Filing Data'!AM114</f>
        <v>1104316.6000000001</v>
      </c>
      <c r="V120" s="417">
        <f>'Budget Filing Data'!W114</f>
        <v>28965432.461673368</v>
      </c>
      <c r="W120" s="418">
        <f>IF('Budget Filing Data'!Z114&lt;&gt;0,('Budget Filing Data'!AB114+'Budget Filing Data'!AC114+'Budget Filing Data'!AR114+'Budget Filing Data'!AD114+'Budget Filing Data'!BK114)/'Budget Filing Data'!Z114,0)</f>
        <v>3.9811923574245385</v>
      </c>
      <c r="X120" s="419">
        <f>IF('Budget Filing Data'!AA114&lt;&gt;0,('Budget Filing Data'!AB114+'Budget Filing Data'!AC114+'Budget Filing Data'!AR114+'Budget Filing Data'!AD114)/'Budget Filing Data'!AA114,0)</f>
        <v>5.8082794751810569</v>
      </c>
      <c r="Y120" s="419">
        <f>IF('Budget Filing Data'!BL114&lt;&gt;0,('Budget Filing Data'!AB114+'Budget Filing Data'!AC114+'Budget Filing Data'!AR114+'Budget Filing Data'!AD114+'Budget Filing Data'!AP114+'Budget Filing Data'!AQ114)/('Budget Filing Data'!BL114),0)</f>
        <v>0.68630020249625889</v>
      </c>
      <c r="Z120" s="419">
        <f>IF('Budget Filing Data'!BC114&lt;&gt;0,('Budget Filing Data'!BD114+'Budget Filing Data'!BE114+'Budget Filing Data'!BF114+'Budget Filing Data'!AD114)/'Budget Filing Data'!BC114,0)</f>
        <v>5.3520730423550873</v>
      </c>
      <c r="AA120" s="419">
        <f>IF('Budget Filing Data'!BG114&lt;&gt;0,('Budget Filing Data'!BH114+'Budget Filing Data'!BI114+'Budget Filing Data'!BJ114+'Budget Filing Data'!AD114)/'Budget Filing Data'!BG114,0)</f>
        <v>5.3531843944696966</v>
      </c>
      <c r="AB120" s="456">
        <f>'Budget Filing Data'!P114</f>
        <v>19000000</v>
      </c>
      <c r="AC120" s="456">
        <f>'Budget Filing Data'!Q114</f>
        <v>2168.85</v>
      </c>
      <c r="AD120" s="456">
        <f>'Budget Filing Data'!R114</f>
        <v>1920503.85</v>
      </c>
      <c r="AE120" s="456">
        <f>'Budget Filing Data'!AE114</f>
        <v>4361.8756000000003</v>
      </c>
      <c r="AF120" s="456">
        <f>'Budget Filing Data'!AF114</f>
        <v>10197.875443499999</v>
      </c>
      <c r="AG120" s="456">
        <f>'Budget Filing Data'!$S114</f>
        <v>95000000</v>
      </c>
      <c r="AH120" s="456">
        <f>'Budget Filing Data'!T114</f>
        <v>9602519.25</v>
      </c>
      <c r="AI120" s="456">
        <f>'Budget Filing Data'!$U114</f>
        <v>64620.962699999996</v>
      </c>
      <c r="AJ120" s="456">
        <f>'Budget Filing Data'!$V114</f>
        <v>50989.377217499998</v>
      </c>
      <c r="AK120" s="466">
        <v>0</v>
      </c>
      <c r="AL120" s="466">
        <v>0</v>
      </c>
      <c r="AM120" s="395"/>
    </row>
    <row r="121" spans="3:39" ht="15.75">
      <c r="C121" s="414" t="str">
        <f>'Budget Filing Data'!D115</f>
        <v>PGE_Ind_001b</v>
      </c>
      <c r="D121" s="414" t="str">
        <f>'Budget Filing Data'!E115</f>
        <v>Industrial Strategic Energy Management - Manufacturing</v>
      </c>
      <c r="E121" s="394"/>
      <c r="F121" s="393"/>
      <c r="G121" s="415" t="str">
        <f>'Budget Filing Data'!J115</f>
        <v>Third-Party Solicited</v>
      </c>
      <c r="H121" s="415" t="str">
        <f>'Budget Filing Data'!H115</f>
        <v>Local</v>
      </c>
      <c r="I121" s="416" t="s">
        <v>23</v>
      </c>
      <c r="J121" s="415" t="str">
        <f>'Budget Filing Data'!G115</f>
        <v>Industrial</v>
      </c>
      <c r="K121" s="415" t="str">
        <f>'Budget Filing Data'!I115</f>
        <v>Other</v>
      </c>
      <c r="L121" s="415" t="str">
        <f>'Budget Filing Data'!K115</f>
        <v>Resource</v>
      </c>
      <c r="M121" s="415">
        <f>'Budget Filing Data'!B115</f>
        <v>2029</v>
      </c>
      <c r="N121" s="581">
        <f t="shared" si="1"/>
        <v>9805784.8621715102</v>
      </c>
      <c r="O121" s="417">
        <f>'Budget Filing Data'!AG115</f>
        <v>3310916.0244041481</v>
      </c>
      <c r="P121" s="417">
        <f>'Budget Filing Data'!AH115</f>
        <v>27699.214097604399</v>
      </c>
      <c r="Q121" s="417">
        <f>'Budget Filing Data'!AI115</f>
        <v>2808668.623669758</v>
      </c>
      <c r="R121" s="417">
        <f>'Budget Filing Data'!AJ115</f>
        <v>0</v>
      </c>
      <c r="S121" s="417">
        <f>'Budget Filing Data'!AK115</f>
        <v>0</v>
      </c>
      <c r="T121" s="417">
        <f>'Budget Filing Data'!AL115</f>
        <v>0</v>
      </c>
      <c r="U121" s="417">
        <f>'Budget Filing Data'!AM115</f>
        <v>3658501</v>
      </c>
      <c r="V121" s="417">
        <f>'Budget Filing Data'!W115</f>
        <v>48883147.298283003</v>
      </c>
      <c r="W121" s="418">
        <f>IF('Budget Filing Data'!Z115&lt;&gt;0,('Budget Filing Data'!AB115+'Budget Filing Data'!AC115+'Budget Filing Data'!AR115+'Budget Filing Data'!AD115+'Budget Filing Data'!BK115)/'Budget Filing Data'!Z115,0)</f>
        <v>5.0901891956059515</v>
      </c>
      <c r="X121" s="419">
        <f>IF('Budget Filing Data'!AA115&lt;&gt;0,('Budget Filing Data'!AB115+'Budget Filing Data'!AC115+'Budget Filing Data'!AR115+'Budget Filing Data'!AD115)/'Budget Filing Data'!AA115,0)</f>
        <v>5.0901891956059515</v>
      </c>
      <c r="Y121" s="419">
        <f>IF('Budget Filing Data'!BL115&lt;&gt;0,('Budget Filing Data'!AB115+'Budget Filing Data'!AC115+'Budget Filing Data'!AR115+'Budget Filing Data'!AD115+'Budget Filing Data'!AP115+'Budget Filing Data'!AQ115)/('Budget Filing Data'!BL115),0)</f>
        <v>0.64569192486395188</v>
      </c>
      <c r="Z121" s="419">
        <f>IF('Budget Filing Data'!BC115&lt;&gt;0,('Budget Filing Data'!BD115+'Budget Filing Data'!BE115+'Budget Filing Data'!BF115+'Budget Filing Data'!AD115)/'Budget Filing Data'!BC115,0)</f>
        <v>6.8168022240790114</v>
      </c>
      <c r="AA121" s="419">
        <f>IF('Budget Filing Data'!BG115&lt;&gt;0,('Budget Filing Data'!BH115+'Budget Filing Data'!BI115+'Budget Filing Data'!BJ115+'Budget Filing Data'!AD115)/'Budget Filing Data'!BG115,0)</f>
        <v>6.817771534057381</v>
      </c>
      <c r="AB121" s="456">
        <f>'Budget Filing Data'!P115</f>
        <v>35962805.541000001</v>
      </c>
      <c r="AC121" s="456">
        <f>'Budget Filing Data'!Q115</f>
        <v>5033.1000000000004</v>
      </c>
      <c r="AD121" s="456">
        <f>'Budget Filing Data'!R115</f>
        <v>3016250</v>
      </c>
      <c r="AE121" s="456">
        <f>'Budget Filing Data'!AE115</f>
        <v>8256.0675787806704</v>
      </c>
      <c r="AF121" s="456">
        <f>'Budget Filing Data'!AF115</f>
        <v>16016.2875</v>
      </c>
      <c r="AG121" s="456">
        <f>'Budget Filing Data'!$S115</f>
        <v>179814027.70500001</v>
      </c>
      <c r="AH121" s="456">
        <f>'Budget Filing Data'!T115</f>
        <v>15081250</v>
      </c>
      <c r="AI121" s="456">
        <f>'Budget Filing Data'!$U115</f>
        <v>122313.216602753</v>
      </c>
      <c r="AJ121" s="456">
        <f>'Budget Filing Data'!$V115</f>
        <v>80081.4375</v>
      </c>
      <c r="AK121" s="466">
        <v>0</v>
      </c>
      <c r="AL121" s="466">
        <v>0</v>
      </c>
      <c r="AM121" s="395"/>
    </row>
    <row r="122" spans="3:39" ht="15.75">
      <c r="C122" s="414" t="str">
        <f>'Budget Filing Data'!D116</f>
        <v>PGE_Ind_003</v>
      </c>
      <c r="D122" s="414" t="str">
        <f>'Budget Filing Data'!E116</f>
        <v>Manufacturing and Food Processing Efficiency Program</v>
      </c>
      <c r="E122" s="394"/>
      <c r="F122" s="393"/>
      <c r="G122" s="415" t="str">
        <f>'Budget Filing Data'!J116</f>
        <v>Third-Party Solicited</v>
      </c>
      <c r="H122" s="415" t="str">
        <f>'Budget Filing Data'!H116</f>
        <v>Local</v>
      </c>
      <c r="I122" s="416" t="s">
        <v>23</v>
      </c>
      <c r="J122" s="415" t="str">
        <f>'Budget Filing Data'!G116</f>
        <v>Industrial</v>
      </c>
      <c r="K122" s="415" t="str">
        <f>'Budget Filing Data'!I116</f>
        <v>Other</v>
      </c>
      <c r="L122" s="415" t="str">
        <f>'Budget Filing Data'!K116</f>
        <v>Resource</v>
      </c>
      <c r="M122" s="415">
        <f>'Budget Filing Data'!B116</f>
        <v>2029</v>
      </c>
      <c r="N122" s="581">
        <f t="shared" si="1"/>
        <v>3729732.9707667585</v>
      </c>
      <c r="O122" s="417">
        <f>'Budget Filing Data'!AG116</f>
        <v>292003.71170133824</v>
      </c>
      <c r="P122" s="417">
        <f>'Budget Filing Data'!AH116</f>
        <v>142559.59389999998</v>
      </c>
      <c r="Q122" s="417">
        <f>'Budget Filing Data'!AI116</f>
        <v>2684754.6651654202</v>
      </c>
      <c r="R122" s="417">
        <f>'Budget Filing Data'!AJ116</f>
        <v>0</v>
      </c>
      <c r="S122" s="417">
        <f>'Budget Filing Data'!AK116</f>
        <v>0</v>
      </c>
      <c r="T122" s="417">
        <f>'Budget Filing Data'!AL116</f>
        <v>0</v>
      </c>
      <c r="U122" s="417">
        <f>'Budget Filing Data'!AM116</f>
        <v>610415</v>
      </c>
      <c r="V122" s="417">
        <f>'Budget Filing Data'!W116</f>
        <v>6377794.39101166</v>
      </c>
      <c r="W122" s="418">
        <f>IF('Budget Filing Data'!Z116&lt;&gt;0,('Budget Filing Data'!AB116+'Budget Filing Data'!AC116+'Budget Filing Data'!AR116+'Budget Filing Data'!AD116+'Budget Filing Data'!BK116)/'Budget Filing Data'!Z116,0)</f>
        <v>1.1848606727336557</v>
      </c>
      <c r="X122" s="419">
        <f>IF('Budget Filing Data'!AA116&lt;&gt;0,('Budget Filing Data'!AB116+'Budget Filing Data'!AC116+'Budget Filing Data'!AR116+'Budget Filing Data'!AD116)/'Budget Filing Data'!AA116,0)</f>
        <v>1.6945442825191752</v>
      </c>
      <c r="Y122" s="419">
        <f>IF('Budget Filing Data'!BL116&lt;&gt;0,('Budget Filing Data'!AB116+'Budget Filing Data'!AC116+'Budget Filing Data'!AR116+'Budget Filing Data'!AD116+'Budget Filing Data'!AP116+'Budget Filing Data'!AQ116)/('Budget Filing Data'!BL116),0)</f>
        <v>0.68337342876057294</v>
      </c>
      <c r="Z122" s="419">
        <f>IF('Budget Filing Data'!BC116&lt;&gt;0,('Budget Filing Data'!BD116+'Budget Filing Data'!BE116+'Budget Filing Data'!BF116+'Budget Filing Data'!AD116)/'Budget Filing Data'!BC116,0)</f>
        <v>1.7925068677507121</v>
      </c>
      <c r="AA122" s="419">
        <f>IF('Budget Filing Data'!BG116&lt;&gt;0,('Budget Filing Data'!BH116+'Budget Filing Data'!BI116+'Budget Filing Data'!BJ116+'Budget Filing Data'!AD116)/'Budget Filing Data'!BG116,0)</f>
        <v>1.8013447427553302</v>
      </c>
      <c r="AB122" s="456">
        <f>'Budget Filing Data'!P116</f>
        <v>1828829.5359999998</v>
      </c>
      <c r="AC122" s="456">
        <f>'Budget Filing Data'!Q116</f>
        <v>579.08000000000004</v>
      </c>
      <c r="AD122" s="456">
        <f>'Budget Filing Data'!R116</f>
        <v>158609.43039999998</v>
      </c>
      <c r="AE122" s="456">
        <f>'Budget Filing Data'!AE116</f>
        <v>458.48979829909001</v>
      </c>
      <c r="AF122" s="456">
        <f>'Budget Filing Data'!AF116</f>
        <v>842.21607542399988</v>
      </c>
      <c r="AG122" s="456">
        <f>'Budget Filing Data'!$S116</f>
        <v>16375133.631999999</v>
      </c>
      <c r="AH122" s="456">
        <f>'Budget Filing Data'!T116</f>
        <v>2685576.8079999997</v>
      </c>
      <c r="AI122" s="456">
        <f>'Budget Filing Data'!$U116</f>
        <v>15737.3238939478</v>
      </c>
      <c r="AJ122" s="456">
        <f>'Budget Filing Data'!$V116</f>
        <v>14260.412850479999</v>
      </c>
      <c r="AK122" s="466">
        <v>0</v>
      </c>
      <c r="AL122" s="466">
        <v>0</v>
      </c>
      <c r="AM122" s="395"/>
    </row>
    <row r="123" spans="3:39" ht="15.75">
      <c r="C123" s="414" t="str">
        <f>'Budget Filing Data'!D117</f>
        <v>PGE_MS_PortfolioSupport</v>
      </c>
      <c r="D123" s="414" t="str">
        <f>'Budget Filing Data'!E117</f>
        <v>Market Support Portfolio Support PA Costs</v>
      </c>
      <c r="E123" s="394"/>
      <c r="F123" s="393"/>
      <c r="G123" s="415" t="str">
        <f>'Budget Filing Data'!J117</f>
        <v>Non-Program</v>
      </c>
      <c r="H123" s="415" t="str">
        <f>'Budget Filing Data'!H117</f>
        <v>PA Costs</v>
      </c>
      <c r="I123" s="416" t="s">
        <v>23</v>
      </c>
      <c r="J123" s="415" t="str">
        <f>'Budget Filing Data'!G117</f>
        <v>Portfolio Support</v>
      </c>
      <c r="K123" s="415" t="str">
        <f>'Budget Filing Data'!I117</f>
        <v>Other</v>
      </c>
      <c r="L123" s="415" t="str">
        <f>'Budget Filing Data'!K117</f>
        <v>Market Support</v>
      </c>
      <c r="M123" s="415">
        <f>'Budget Filing Data'!B117</f>
        <v>2029</v>
      </c>
      <c r="N123" s="581">
        <f t="shared" si="1"/>
        <v>4636011.5829999996</v>
      </c>
      <c r="O123" s="417">
        <f>'Budget Filing Data'!AG117</f>
        <v>2843597.6349999998</v>
      </c>
      <c r="P123" s="417">
        <f>'Budget Filing Data'!AH117</f>
        <v>1082015.8799999999</v>
      </c>
      <c r="Q123" s="417">
        <f>'Budget Filing Data'!AI117</f>
        <v>710398.06799999997</v>
      </c>
      <c r="R123" s="417">
        <f>'Budget Filing Data'!AJ117</f>
        <v>0</v>
      </c>
      <c r="S123" s="417">
        <f>'Budget Filing Data'!AK117</f>
        <v>0</v>
      </c>
      <c r="T123" s="417">
        <f>'Budget Filing Data'!AL117</f>
        <v>0</v>
      </c>
      <c r="U123" s="417">
        <f>'Budget Filing Data'!AM117</f>
        <v>0</v>
      </c>
      <c r="V123" s="417">
        <f>'Budget Filing Data'!W117</f>
        <v>0</v>
      </c>
      <c r="W123" s="418">
        <f>IF('Budget Filing Data'!Z117&lt;&gt;0,('Budget Filing Data'!AB117+'Budget Filing Data'!AC117+'Budget Filing Data'!AR117+'Budget Filing Data'!AD117+'Budget Filing Data'!BK117)/'Budget Filing Data'!Z117,0)</f>
        <v>0</v>
      </c>
      <c r="X123" s="419">
        <f>IF('Budget Filing Data'!AA117&lt;&gt;0,('Budget Filing Data'!AB117+'Budget Filing Data'!AC117+'Budget Filing Data'!AR117+'Budget Filing Data'!AD117)/'Budget Filing Data'!AA117,0)</f>
        <v>0</v>
      </c>
      <c r="Y123" s="419">
        <f>IF('Budget Filing Data'!BL117&lt;&gt;0,('Budget Filing Data'!AB117+'Budget Filing Data'!AC117+'Budget Filing Data'!AR117+'Budget Filing Data'!AD117+'Budget Filing Data'!AP117+'Budget Filing Data'!AQ117)/('Budget Filing Data'!BL117),0)</f>
        <v>0</v>
      </c>
      <c r="Z123" s="419">
        <f>IF('Budget Filing Data'!BC117&lt;&gt;0,('Budget Filing Data'!BD117+'Budget Filing Data'!BE117+'Budget Filing Data'!BF117+'Budget Filing Data'!AD117)/'Budget Filing Data'!BC117,0)</f>
        <v>0</v>
      </c>
      <c r="AA123" s="419">
        <f>IF('Budget Filing Data'!BG117&lt;&gt;0,('Budget Filing Data'!BH117+'Budget Filing Data'!BI117+'Budget Filing Data'!BJ117+'Budget Filing Data'!AD117)/'Budget Filing Data'!BG117,0)</f>
        <v>0</v>
      </c>
      <c r="AB123" s="456">
        <f>'Budget Filing Data'!P117</f>
        <v>0</v>
      </c>
      <c r="AC123" s="456">
        <f>'Budget Filing Data'!Q117</f>
        <v>0</v>
      </c>
      <c r="AD123" s="456">
        <f>'Budget Filing Data'!R117</f>
        <v>0</v>
      </c>
      <c r="AE123" s="456">
        <f>'Budget Filing Data'!AE117</f>
        <v>0</v>
      </c>
      <c r="AF123" s="456">
        <f>'Budget Filing Data'!AF117</f>
        <v>0</v>
      </c>
      <c r="AG123" s="456">
        <f>'Budget Filing Data'!$S117</f>
        <v>0</v>
      </c>
      <c r="AH123" s="456">
        <f>'Budget Filing Data'!T117</f>
        <v>0</v>
      </c>
      <c r="AI123" s="456">
        <f>'Budget Filing Data'!$U117</f>
        <v>0</v>
      </c>
      <c r="AJ123" s="456">
        <f>'Budget Filing Data'!$V117</f>
        <v>0</v>
      </c>
      <c r="AK123" s="466">
        <v>0</v>
      </c>
      <c r="AL123" s="466">
        <v>0</v>
      </c>
      <c r="AM123" s="395"/>
    </row>
    <row r="124" spans="3:39" ht="15.75">
      <c r="C124" s="414" t="str">
        <f>'Budget Filing Data'!D118</f>
        <v>PGE_OBFAP</v>
      </c>
      <c r="D124" s="414" t="str">
        <f>'Budget Filing Data'!E118</f>
        <v>On-Bill Financing Alternative Pathway</v>
      </c>
      <c r="E124" s="394"/>
      <c r="F124" s="393"/>
      <c r="G124" s="415" t="str">
        <f>'Budget Filing Data'!J118</f>
        <v>IOU Core</v>
      </c>
      <c r="H124" s="415" t="str">
        <f>'Budget Filing Data'!H118</f>
        <v>Local</v>
      </c>
      <c r="I124" s="416" t="s">
        <v>23</v>
      </c>
      <c r="J124" s="415" t="str">
        <f>'Budget Filing Data'!G118</f>
        <v>Cross-Cutting</v>
      </c>
      <c r="K124" s="415" t="str">
        <f>'Budget Filing Data'!I118</f>
        <v>Financing</v>
      </c>
      <c r="L124" s="415" t="str">
        <f>'Budget Filing Data'!K118</f>
        <v>Market Support</v>
      </c>
      <c r="M124" s="415">
        <f>'Budget Filing Data'!B118</f>
        <v>2029</v>
      </c>
      <c r="N124" s="581">
        <f t="shared" si="1"/>
        <v>1988392.4493209701</v>
      </c>
      <c r="O124" s="417">
        <f>'Budget Filing Data'!AG118</f>
        <v>98408.196019125826</v>
      </c>
      <c r="P124" s="417">
        <f>'Budget Filing Data'!AH118</f>
        <v>437236.76870138041</v>
      </c>
      <c r="Q124" s="417">
        <f>'Budget Filing Data'!AI118</f>
        <v>1452747.4846004639</v>
      </c>
      <c r="R124" s="417">
        <f>'Budget Filing Data'!AJ118</f>
        <v>0</v>
      </c>
      <c r="S124" s="417">
        <f>'Budget Filing Data'!AK118</f>
        <v>0</v>
      </c>
      <c r="T124" s="417">
        <f>'Budget Filing Data'!AL118</f>
        <v>0</v>
      </c>
      <c r="U124" s="417">
        <f>'Budget Filing Data'!AM118</f>
        <v>0</v>
      </c>
      <c r="V124" s="417">
        <f>'Budget Filing Data'!W118</f>
        <v>18724994.347370502</v>
      </c>
      <c r="W124" s="418">
        <f>IF('Budget Filing Data'!Z118&lt;&gt;0,('Budget Filing Data'!AB118+'Budget Filing Data'!AC118+'Budget Filing Data'!AR118+'Budget Filing Data'!AD118+'Budget Filing Data'!BK118)/'Budget Filing Data'!Z118,0)</f>
        <v>0.648967423146663</v>
      </c>
      <c r="X124" s="419">
        <f>IF('Budget Filing Data'!AA118&lt;&gt;0,('Budget Filing Data'!AB118+'Budget Filing Data'!AC118+'Budget Filing Data'!AR118+'Budget Filing Data'!AD118)/'Budget Filing Data'!AA118,0)</f>
        <v>3.3756018300775636</v>
      </c>
      <c r="Y124" s="419">
        <f>IF('Budget Filing Data'!BL118&lt;&gt;0,('Budget Filing Data'!AB118+'Budget Filing Data'!AC118+'Budget Filing Data'!AR118+'Budget Filing Data'!AD118+'Budget Filing Data'!AP118+'Budget Filing Data'!AQ118)/('Budget Filing Data'!BL118),0)</f>
        <v>0.71715986913253504</v>
      </c>
      <c r="Z124" s="419">
        <f>IF('Budget Filing Data'!BC118&lt;&gt;0,('Budget Filing Data'!BD118+'Budget Filing Data'!BE118+'Budget Filing Data'!BF118+'Budget Filing Data'!AD118)/'Budget Filing Data'!BC118,0)</f>
        <v>0.91475446237418323</v>
      </c>
      <c r="AA124" s="419">
        <f>IF('Budget Filing Data'!BG118&lt;&gt;0,('Budget Filing Data'!BH118+'Budget Filing Data'!BI118+'Budget Filing Data'!BJ118+'Budget Filing Data'!AD118)/'Budget Filing Data'!BG118,0)</f>
        <v>0.91774761838174612</v>
      </c>
      <c r="AB124" s="456">
        <f>'Budget Filing Data'!P118</f>
        <v>6544208.9301014002</v>
      </c>
      <c r="AC124" s="456">
        <f>'Budget Filing Data'!Q118</f>
        <v>3052.9583912716803</v>
      </c>
      <c r="AD124" s="456">
        <f>'Budget Filing Data'!R118</f>
        <v>519010.69</v>
      </c>
      <c r="AE124" s="456">
        <f>'Budget Filing Data'!AE118</f>
        <v>1471.6681447446899</v>
      </c>
      <c r="AF124" s="456">
        <f>'Budget Filing Data'!AF118</f>
        <v>2755.9467639000004</v>
      </c>
      <c r="AG124" s="456">
        <f>'Budget Filing Data'!$S118</f>
        <v>57700512.431115389</v>
      </c>
      <c r="AH124" s="456">
        <f>'Budget Filing Data'!T118</f>
        <v>7298078.7999999998</v>
      </c>
      <c r="AI124" s="456">
        <f>'Budget Filing Data'!$U118</f>
        <v>70200.754045042704</v>
      </c>
      <c r="AJ124" s="456">
        <f>'Budget Filing Data'!$V118</f>
        <v>38752.798428000002</v>
      </c>
      <c r="AK124" s="466">
        <v>0</v>
      </c>
      <c r="AL124" s="466">
        <v>0</v>
      </c>
      <c r="AM124" s="395"/>
    </row>
    <row r="125" spans="3:39" ht="15.75">
      <c r="C125" s="414" t="str">
        <f>'Budget Filing Data'!D119</f>
        <v>PGE_Pub_009</v>
      </c>
      <c r="D125" s="414" t="str">
        <f>'Budget Filing Data'!E119</f>
        <v>Government and K-12 Comprehensive Program</v>
      </c>
      <c r="E125" s="394"/>
      <c r="F125" s="393"/>
      <c r="G125" s="415" t="str">
        <f>'Budget Filing Data'!J119</f>
        <v>Third-Party Solicited</v>
      </c>
      <c r="H125" s="415" t="str">
        <f>'Budget Filing Data'!H119</f>
        <v>Local</v>
      </c>
      <c r="I125" s="416" t="s">
        <v>23</v>
      </c>
      <c r="J125" s="415" t="str">
        <f>'Budget Filing Data'!G119</f>
        <v>Public</v>
      </c>
      <c r="K125" s="415" t="str">
        <f>'Budget Filing Data'!I119</f>
        <v>Other</v>
      </c>
      <c r="L125" s="415" t="str">
        <f>'Budget Filing Data'!K119</f>
        <v>Resource</v>
      </c>
      <c r="M125" s="415">
        <f>'Budget Filing Data'!B119</f>
        <v>2029</v>
      </c>
      <c r="N125" s="581">
        <f t="shared" si="1"/>
        <v>7774927.1569849402</v>
      </c>
      <c r="O125" s="417">
        <f>'Budget Filing Data'!AG119</f>
        <v>499751.29681000812</v>
      </c>
      <c r="P125" s="417">
        <f>'Budget Filing Data'!AH119</f>
        <v>411075.7890273041</v>
      </c>
      <c r="Q125" s="417">
        <f>'Budget Filing Data'!AI119</f>
        <v>2848641.3175736228</v>
      </c>
      <c r="R125" s="417">
        <f>'Budget Filing Data'!AJ119</f>
        <v>0</v>
      </c>
      <c r="S125" s="417">
        <f>'Budget Filing Data'!AK119</f>
        <v>0</v>
      </c>
      <c r="T125" s="417">
        <f>'Budget Filing Data'!AL119</f>
        <v>0</v>
      </c>
      <c r="U125" s="417">
        <f>'Budget Filing Data'!AM119</f>
        <v>4015458.7535740053</v>
      </c>
      <c r="V125" s="417">
        <f>'Budget Filing Data'!W119</f>
        <v>9554469.3906454593</v>
      </c>
      <c r="W125" s="418">
        <f>IF('Budget Filing Data'!Z119&lt;&gt;0,('Budget Filing Data'!AB119+'Budget Filing Data'!AC119+'Budget Filing Data'!AR119+'Budget Filing Data'!AD119+'Budget Filing Data'!BK119)/'Budget Filing Data'!Z119,0)</f>
        <v>1.1378723775172914</v>
      </c>
      <c r="X125" s="419">
        <f>IF('Budget Filing Data'!AA119&lt;&gt;0,('Budget Filing Data'!AB119+'Budget Filing Data'!AC119+'Budget Filing Data'!AR119+'Budget Filing Data'!AD119)/'Budget Filing Data'!AA119,0)</f>
        <v>1.1687479876589246</v>
      </c>
      <c r="Y125" s="419">
        <f>IF('Budget Filing Data'!BL119&lt;&gt;0,('Budget Filing Data'!AB119+'Budget Filing Data'!AC119+'Budget Filing Data'!AR119+'Budget Filing Data'!AD119+'Budget Filing Data'!AP119+'Budget Filing Data'!AQ119)/('Budget Filing Data'!BL119),0)</f>
        <v>1.1804817364608851</v>
      </c>
      <c r="Z125" s="419">
        <f>IF('Budget Filing Data'!BC119&lt;&gt;0,('Budget Filing Data'!BD119+'Budget Filing Data'!BE119+'Budget Filing Data'!BF119+'Budget Filing Data'!AD119)/'Budget Filing Data'!BC119,0)</f>
        <v>1.5687150340912748</v>
      </c>
      <c r="AA125" s="419">
        <f>IF('Budget Filing Data'!BG119&lt;&gt;0,('Budget Filing Data'!BH119+'Budget Filing Data'!BI119+'Budget Filing Data'!BJ119+'Budget Filing Data'!AD119)/'Budget Filing Data'!BG119,0)</f>
        <v>1.5696943505755403</v>
      </c>
      <c r="AB125" s="456">
        <f>'Budget Filing Data'!P119</f>
        <v>-1314532.4527999992</v>
      </c>
      <c r="AC125" s="456">
        <f>'Budget Filing Data'!Q119</f>
        <v>202.32591374999998</v>
      </c>
      <c r="AD125" s="456">
        <f>'Budget Filing Data'!R119</f>
        <v>605042.14328999992</v>
      </c>
      <c r="AE125" s="456">
        <f>'Budget Filing Data'!AE119</f>
        <v>-359.65065419269399</v>
      </c>
      <c r="AF125" s="456">
        <f>'Budget Filing Data'!AF119</f>
        <v>3212.7737808699012</v>
      </c>
      <c r="AG125" s="456">
        <f>'Budget Filing Data'!$S119</f>
        <v>-31714149.620774988</v>
      </c>
      <c r="AH125" s="456">
        <f>'Budget Filing Data'!T119</f>
        <v>6470202.0553200031</v>
      </c>
      <c r="AI125" s="456">
        <f>'Budget Filing Data'!$U119</f>
        <v>-7456.5792623925599</v>
      </c>
      <c r="AJ125" s="456">
        <f>'Budget Filing Data'!$V119</f>
        <v>34356.772913749192</v>
      </c>
      <c r="AK125" s="466">
        <v>0</v>
      </c>
      <c r="AL125" s="466">
        <v>0</v>
      </c>
      <c r="AM125" s="395"/>
    </row>
    <row r="126" spans="3:39" ht="15.75">
      <c r="C126" s="414" t="str">
        <f>'Budget Filing Data'!D120</f>
        <v>PGE_Pub_011</v>
      </c>
      <c r="D126" s="414" t="str">
        <f>'Budget Filing Data'!E120</f>
        <v>California Analysis Tool for Locational Energy Assessment (CATALENA)</v>
      </c>
      <c r="E126" s="394"/>
      <c r="F126" s="393"/>
      <c r="G126" s="415" t="str">
        <f>'Budget Filing Data'!J120</f>
        <v>IOU Core</v>
      </c>
      <c r="H126" s="415" t="str">
        <f>'Budget Filing Data'!H120</f>
        <v>Local</v>
      </c>
      <c r="I126" s="416" t="s">
        <v>15</v>
      </c>
      <c r="J126" s="415" t="str">
        <f>'Budget Filing Data'!G120</f>
        <v>Public</v>
      </c>
      <c r="K126" s="415" t="str">
        <f>'Budget Filing Data'!I120</f>
        <v>Other</v>
      </c>
      <c r="L126" s="415" t="str">
        <f>'Budget Filing Data'!K120</f>
        <v>Market Support</v>
      </c>
      <c r="M126" s="415">
        <f>'Budget Filing Data'!B120</f>
        <v>2029</v>
      </c>
      <c r="N126" s="581">
        <f t="shared" si="1"/>
        <v>81960</v>
      </c>
      <c r="O126" s="417">
        <f>'Budget Filing Data'!AG120</f>
        <v>0</v>
      </c>
      <c r="P126" s="417">
        <f>'Budget Filing Data'!AH120</f>
        <v>0</v>
      </c>
      <c r="Q126" s="417">
        <f>'Budget Filing Data'!AI120</f>
        <v>81960</v>
      </c>
      <c r="R126" s="417">
        <f>'Budget Filing Data'!AJ120</f>
        <v>0</v>
      </c>
      <c r="S126" s="417">
        <f>'Budget Filing Data'!AK120</f>
        <v>0</v>
      </c>
      <c r="T126" s="417">
        <f>'Budget Filing Data'!AL120</f>
        <v>0</v>
      </c>
      <c r="U126" s="417">
        <f>'Budget Filing Data'!AM120</f>
        <v>0</v>
      </c>
      <c r="V126" s="417">
        <f>'Budget Filing Data'!W120</f>
        <v>0</v>
      </c>
      <c r="W126" s="418">
        <f>IF('Budget Filing Data'!Z120&lt;&gt;0,('Budget Filing Data'!AB120+'Budget Filing Data'!AC120+'Budget Filing Data'!AR120+'Budget Filing Data'!AD120+'Budget Filing Data'!BK120)/'Budget Filing Data'!Z120,0)</f>
        <v>0</v>
      </c>
      <c r="X126" s="419">
        <f>IF('Budget Filing Data'!AA120&lt;&gt;0,('Budget Filing Data'!AB120+'Budget Filing Data'!AC120+'Budget Filing Data'!AR120+'Budget Filing Data'!AD120)/'Budget Filing Data'!AA120,0)</f>
        <v>0</v>
      </c>
      <c r="Y126" s="419">
        <f>IF('Budget Filing Data'!BL120&lt;&gt;0,('Budget Filing Data'!AB120+'Budget Filing Data'!AC120+'Budget Filing Data'!AR120+'Budget Filing Data'!AD120+'Budget Filing Data'!AP120+'Budget Filing Data'!AQ120)/('Budget Filing Data'!BL120),0)</f>
        <v>0</v>
      </c>
      <c r="Z126" s="419">
        <f>IF('Budget Filing Data'!BC120&lt;&gt;0,('Budget Filing Data'!BD120+'Budget Filing Data'!BE120+'Budget Filing Data'!BF120+'Budget Filing Data'!AD120)/'Budget Filing Data'!BC120,0)</f>
        <v>0</v>
      </c>
      <c r="AA126" s="419">
        <f>IF('Budget Filing Data'!BG120&lt;&gt;0,('Budget Filing Data'!BH120+'Budget Filing Data'!BI120+'Budget Filing Data'!BJ120+'Budget Filing Data'!AD120)/'Budget Filing Data'!BG120,0)</f>
        <v>0</v>
      </c>
      <c r="AB126" s="456">
        <f>'Budget Filing Data'!P120</f>
        <v>0</v>
      </c>
      <c r="AC126" s="456">
        <f>'Budget Filing Data'!Q120</f>
        <v>0</v>
      </c>
      <c r="AD126" s="456">
        <f>'Budget Filing Data'!R120</f>
        <v>0</v>
      </c>
      <c r="AE126" s="456">
        <f>'Budget Filing Data'!AE120</f>
        <v>0</v>
      </c>
      <c r="AF126" s="456">
        <f>'Budget Filing Data'!AF120</f>
        <v>0</v>
      </c>
      <c r="AG126" s="456">
        <f>'Budget Filing Data'!$S120</f>
        <v>0</v>
      </c>
      <c r="AH126" s="456">
        <f>'Budget Filing Data'!T120</f>
        <v>0</v>
      </c>
      <c r="AI126" s="456">
        <f>'Budget Filing Data'!$U120</f>
        <v>0</v>
      </c>
      <c r="AJ126" s="456">
        <f>'Budget Filing Data'!$V120</f>
        <v>0</v>
      </c>
      <c r="AK126" s="466">
        <v>0</v>
      </c>
      <c r="AL126" s="466">
        <v>0</v>
      </c>
      <c r="AM126" s="395"/>
    </row>
    <row r="127" spans="3:39" ht="15.75">
      <c r="C127" s="414" t="str">
        <f>'Budget Filing Data'!D121</f>
        <v>PGE_RA_PortfolioSupport</v>
      </c>
      <c r="D127" s="414" t="str">
        <f>'Budget Filing Data'!E121</f>
        <v>Resource Acquisition Portfolio Support PA Costs</v>
      </c>
      <c r="E127" s="394"/>
      <c r="F127" s="393"/>
      <c r="G127" s="415" t="str">
        <f>'Budget Filing Data'!J121</f>
        <v>Non-Program</v>
      </c>
      <c r="H127" s="415" t="str">
        <f>'Budget Filing Data'!H121</f>
        <v>PA Costs</v>
      </c>
      <c r="I127" s="416" t="s">
        <v>23</v>
      </c>
      <c r="J127" s="415" t="str">
        <f>'Budget Filing Data'!G121</f>
        <v>Portfolio Support</v>
      </c>
      <c r="K127" s="415" t="str">
        <f>'Budget Filing Data'!I121</f>
        <v>Other</v>
      </c>
      <c r="L127" s="415" t="str">
        <f>'Budget Filing Data'!K121</f>
        <v>Resource</v>
      </c>
      <c r="M127" s="415">
        <f>'Budget Filing Data'!B121</f>
        <v>2029</v>
      </c>
      <c r="N127" s="581">
        <f t="shared" si="1"/>
        <v>10594441.76</v>
      </c>
      <c r="O127" s="417">
        <f>'Budget Filing Data'!AG121</f>
        <v>6498329.2189999996</v>
      </c>
      <c r="P127" s="417">
        <f>'Budget Filing Data'!AH121</f>
        <v>2472675.9240000001</v>
      </c>
      <c r="Q127" s="417">
        <f>'Budget Filing Data'!AI121</f>
        <v>1623436.6170000001</v>
      </c>
      <c r="R127" s="417">
        <f>'Budget Filing Data'!AJ121</f>
        <v>0</v>
      </c>
      <c r="S127" s="417">
        <f>'Budget Filing Data'!AK121</f>
        <v>0</v>
      </c>
      <c r="T127" s="417">
        <f>'Budget Filing Data'!AL121</f>
        <v>0</v>
      </c>
      <c r="U127" s="417">
        <f>'Budget Filing Data'!AM121</f>
        <v>0</v>
      </c>
      <c r="V127" s="417">
        <f>'Budget Filing Data'!W121</f>
        <v>0</v>
      </c>
      <c r="W127" s="418">
        <f>IF('Budget Filing Data'!Z121&lt;&gt;0,('Budget Filing Data'!AB121+'Budget Filing Data'!AC121+'Budget Filing Data'!AR121+'Budget Filing Data'!AD121+'Budget Filing Data'!BK121)/'Budget Filing Data'!Z121,0)</f>
        <v>0</v>
      </c>
      <c r="X127" s="419">
        <f>IF('Budget Filing Data'!AA121&lt;&gt;0,('Budget Filing Data'!AB121+'Budget Filing Data'!AC121+'Budget Filing Data'!AR121+'Budget Filing Data'!AD121)/'Budget Filing Data'!AA121,0)</f>
        <v>0</v>
      </c>
      <c r="Y127" s="419">
        <f>IF('Budget Filing Data'!BL121&lt;&gt;0,('Budget Filing Data'!AB121+'Budget Filing Data'!AC121+'Budget Filing Data'!AR121+'Budget Filing Data'!AD121+'Budget Filing Data'!AP121+'Budget Filing Data'!AQ121)/('Budget Filing Data'!BL121),0)</f>
        <v>0</v>
      </c>
      <c r="Z127" s="419">
        <f>IF('Budget Filing Data'!BC121&lt;&gt;0,('Budget Filing Data'!BD121+'Budget Filing Data'!BE121+'Budget Filing Data'!BF121+'Budget Filing Data'!AD121)/'Budget Filing Data'!BC121,0)</f>
        <v>0</v>
      </c>
      <c r="AA127" s="419">
        <f>IF('Budget Filing Data'!BG121&lt;&gt;0,('Budget Filing Data'!BH121+'Budget Filing Data'!BI121+'Budget Filing Data'!BJ121+'Budget Filing Data'!AD121)/'Budget Filing Data'!BG121,0)</f>
        <v>0</v>
      </c>
      <c r="AB127" s="456">
        <f>'Budget Filing Data'!P121</f>
        <v>0</v>
      </c>
      <c r="AC127" s="456">
        <f>'Budget Filing Data'!Q121</f>
        <v>0</v>
      </c>
      <c r="AD127" s="456">
        <f>'Budget Filing Data'!R121</f>
        <v>0</v>
      </c>
      <c r="AE127" s="456">
        <f>'Budget Filing Data'!AE121</f>
        <v>0</v>
      </c>
      <c r="AF127" s="456">
        <f>'Budget Filing Data'!AF121</f>
        <v>0</v>
      </c>
      <c r="AG127" s="456">
        <f>'Budget Filing Data'!$S121</f>
        <v>0</v>
      </c>
      <c r="AH127" s="456">
        <f>'Budget Filing Data'!T121</f>
        <v>0</v>
      </c>
      <c r="AI127" s="456">
        <f>'Budget Filing Data'!$U121</f>
        <v>0</v>
      </c>
      <c r="AJ127" s="456">
        <f>'Budget Filing Data'!$V121</f>
        <v>0</v>
      </c>
      <c r="AK127" s="466">
        <v>0</v>
      </c>
      <c r="AL127" s="466">
        <v>0</v>
      </c>
      <c r="AM127" s="395"/>
    </row>
    <row r="128" spans="3:39" ht="15.75">
      <c r="C128" s="414" t="str">
        <f>'Budget Filing Data'!D122</f>
        <v>PGE_Res_001b</v>
      </c>
      <c r="D128" s="414" t="str">
        <f>'Budget Filing Data'!E122</f>
        <v>Virtual Energy Audit Program</v>
      </c>
      <c r="E128" s="394"/>
      <c r="F128" s="393"/>
      <c r="G128" s="415" t="str">
        <f>'Budget Filing Data'!J122</f>
        <v>Third-Party Solicited</v>
      </c>
      <c r="H128" s="415" t="str">
        <f>'Budget Filing Data'!H122</f>
        <v>Local</v>
      </c>
      <c r="I128" s="416" t="s">
        <v>23</v>
      </c>
      <c r="J128" s="415" t="str">
        <f>'Budget Filing Data'!G122</f>
        <v>Residential</v>
      </c>
      <c r="K128" s="415" t="str">
        <f>'Budget Filing Data'!I122</f>
        <v>Other</v>
      </c>
      <c r="L128" s="415" t="str">
        <f>'Budget Filing Data'!K122</f>
        <v>Resource</v>
      </c>
      <c r="M128" s="415">
        <f>'Budget Filing Data'!B122</f>
        <v>2029</v>
      </c>
      <c r="N128" s="581">
        <f t="shared" si="1"/>
        <v>3484698.100129006</v>
      </c>
      <c r="O128" s="417">
        <f>'Budget Filing Data'!AG122</f>
        <v>125311.99200283355</v>
      </c>
      <c r="P128" s="417">
        <f>'Budget Filing Data'!AH122</f>
        <v>661974.67290794197</v>
      </c>
      <c r="Q128" s="417">
        <f>'Budget Filing Data'!AI122</f>
        <v>2697411.4352182304</v>
      </c>
      <c r="R128" s="417">
        <f>'Budget Filing Data'!AJ122</f>
        <v>0</v>
      </c>
      <c r="S128" s="417">
        <f>'Budget Filing Data'!AK122</f>
        <v>0</v>
      </c>
      <c r="T128" s="417">
        <f>'Budget Filing Data'!AL122</f>
        <v>0</v>
      </c>
      <c r="U128" s="417">
        <f>'Budget Filing Data'!AM122</f>
        <v>0</v>
      </c>
      <c r="V128" s="417">
        <f>'Budget Filing Data'!W122</f>
        <v>2302532.3087163898</v>
      </c>
      <c r="W128" s="418">
        <f>IF('Budget Filing Data'!Z122&lt;&gt;0,('Budget Filing Data'!AB122+'Budget Filing Data'!AC122+'Budget Filing Data'!AR122+'Budget Filing Data'!AD122+'Budget Filing Data'!BK122)/'Budget Filing Data'!Z122,0)</f>
        <v>0.66075517664820371</v>
      </c>
      <c r="X128" s="419">
        <f>IF('Budget Filing Data'!AA122&lt;&gt;0,('Budget Filing Data'!AB122+'Budget Filing Data'!AC122+'Budget Filing Data'!AR122+'Budget Filing Data'!AD122)/'Budget Filing Data'!AA122,0)</f>
        <v>0.66075517664820371</v>
      </c>
      <c r="Y128" s="419">
        <f>IF('Budget Filing Data'!BL122&lt;&gt;0,('Budget Filing Data'!AB122+'Budget Filing Data'!AC122+'Budget Filing Data'!AR122+'Budget Filing Data'!AD122+'Budget Filing Data'!AP122+'Budget Filing Data'!AQ122)/('Budget Filing Data'!BL122),0)</f>
        <v>0.293103198372134</v>
      </c>
      <c r="Z128" s="419">
        <f>IF('Budget Filing Data'!BC122&lt;&gt;0,('Budget Filing Data'!BD122+'Budget Filing Data'!BE122+'Budget Filing Data'!BF122+'Budget Filing Data'!AD122)/'Budget Filing Data'!BC122,0)</f>
        <v>0.76388820136254998</v>
      </c>
      <c r="AA128" s="419">
        <f>IF('Budget Filing Data'!BG122&lt;&gt;0,('Budget Filing Data'!BH122+'Budget Filing Data'!BI122+'Budget Filing Data'!BJ122+'Budget Filing Data'!AD122)/'Budget Filing Data'!BG122,0)</f>
        <v>0.76543448659393032</v>
      </c>
      <c r="AB128" s="456">
        <f>'Budget Filing Data'!P122</f>
        <v>3826620</v>
      </c>
      <c r="AC128" s="456">
        <f>'Budget Filing Data'!Q122</f>
        <v>1386</v>
      </c>
      <c r="AD128" s="456">
        <f>'Budget Filing Data'!R122</f>
        <v>218160</v>
      </c>
      <c r="AE128" s="456">
        <f>'Budget Filing Data'!AE122</f>
        <v>819.66783959550003</v>
      </c>
      <c r="AF128" s="456">
        <f>'Budget Filing Data'!AF122</f>
        <v>1158.4295999999999</v>
      </c>
      <c r="AG128" s="456">
        <f>'Budget Filing Data'!$S122</f>
        <v>7653240</v>
      </c>
      <c r="AH128" s="456">
        <f>'Budget Filing Data'!T122</f>
        <v>436320</v>
      </c>
      <c r="AI128" s="456">
        <f>'Budget Filing Data'!$U122</f>
        <v>1587.5489784105</v>
      </c>
      <c r="AJ128" s="456">
        <f>'Budget Filing Data'!$V122</f>
        <v>2316.8591999999999</v>
      </c>
      <c r="AK128" s="466">
        <v>0</v>
      </c>
      <c r="AL128" s="466">
        <v>0</v>
      </c>
      <c r="AM128" s="395"/>
    </row>
    <row r="129" spans="3:39" ht="15.75">
      <c r="C129" s="414" t="str">
        <f>'Budget Filing Data'!D123</f>
        <v>PGE_Res_002a</v>
      </c>
      <c r="D129" s="414" t="str">
        <f>'Budget Filing Data'!E123</f>
        <v>Universal Audit Tool Program</v>
      </c>
      <c r="E129" s="394"/>
      <c r="F129" s="393"/>
      <c r="G129" s="415" t="str">
        <f>'Budget Filing Data'!J123</f>
        <v>Third-Party Solicited</v>
      </c>
      <c r="H129" s="415" t="str">
        <f>'Budget Filing Data'!H123</f>
        <v>Local</v>
      </c>
      <c r="I129" s="416" t="s">
        <v>23</v>
      </c>
      <c r="J129" s="415" t="str">
        <f>'Budget Filing Data'!G123</f>
        <v>Residential</v>
      </c>
      <c r="K129" s="415" t="str">
        <f>'Budget Filing Data'!I123</f>
        <v>Other</v>
      </c>
      <c r="L129" s="415" t="str">
        <f>'Budget Filing Data'!K123</f>
        <v>Resource</v>
      </c>
      <c r="M129" s="415">
        <f>'Budget Filing Data'!B123</f>
        <v>2029</v>
      </c>
      <c r="N129" s="581">
        <f t="shared" si="1"/>
        <v>2321456.8237996604</v>
      </c>
      <c r="O129" s="417">
        <f>'Budget Filing Data'!AG123</f>
        <v>8200.6830015938067</v>
      </c>
      <c r="P129" s="417">
        <f>'Budget Filing Data'!AH123</f>
        <v>452434.34935082024</v>
      </c>
      <c r="Q129" s="417">
        <f>'Budget Filing Data'!AI123</f>
        <v>1860821.7914472464</v>
      </c>
      <c r="R129" s="417">
        <f>'Budget Filing Data'!AJ123</f>
        <v>0</v>
      </c>
      <c r="S129" s="417">
        <f>'Budget Filing Data'!AK123</f>
        <v>0</v>
      </c>
      <c r="T129" s="417">
        <f>'Budget Filing Data'!AL123</f>
        <v>0</v>
      </c>
      <c r="U129" s="417">
        <f>'Budget Filing Data'!AM123</f>
        <v>0</v>
      </c>
      <c r="V129" s="417">
        <f>'Budget Filing Data'!W123</f>
        <v>2805342.7811786002</v>
      </c>
      <c r="W129" s="418">
        <f>IF('Budget Filing Data'!Z123&lt;&gt;0,('Budget Filing Data'!AB123+'Budget Filing Data'!AC123+'Budget Filing Data'!AR123+'Budget Filing Data'!AD123+'Budget Filing Data'!BK123)/'Budget Filing Data'!Z123,0)</f>
        <v>1.2084406448649485</v>
      </c>
      <c r="X129" s="419">
        <f>IF('Budget Filing Data'!AA123&lt;&gt;0,('Budget Filing Data'!AB123+'Budget Filing Data'!AC123+'Budget Filing Data'!AR123+'Budget Filing Data'!AD123)/'Budget Filing Data'!AA123,0)</f>
        <v>1.2084406448649485</v>
      </c>
      <c r="Y129" s="419">
        <f>IF('Budget Filing Data'!BL123&lt;&gt;0,('Budget Filing Data'!AB123+'Budget Filing Data'!AC123+'Budget Filing Data'!AR123+'Budget Filing Data'!AD123+'Budget Filing Data'!AP123+'Budget Filing Data'!AQ123)/('Budget Filing Data'!BL123),0)</f>
        <v>0.28748589287039866</v>
      </c>
      <c r="Z129" s="419">
        <f>IF('Budget Filing Data'!BC123&lt;&gt;0,('Budget Filing Data'!BD123+'Budget Filing Data'!BE123+'Budget Filing Data'!BF123+'Budget Filing Data'!AD123)/'Budget Filing Data'!BC123,0)</f>
        <v>1.3812277836170292</v>
      </c>
      <c r="AA129" s="419">
        <f>IF('Budget Filing Data'!BG123&lt;&gt;0,('Budget Filing Data'!BH123+'Budget Filing Data'!BI123+'Budget Filing Data'!BJ123+'Budget Filing Data'!AD123)/'Budget Filing Data'!BG123,0)</f>
        <v>1.3864338021912401</v>
      </c>
      <c r="AB129" s="456">
        <f>'Budget Filing Data'!P123</f>
        <v>14155417.23716891</v>
      </c>
      <c r="AC129" s="456">
        <f>'Budget Filing Data'!Q123</f>
        <v>0</v>
      </c>
      <c r="AD129" s="456">
        <f>'Budget Filing Data'!R123</f>
        <v>521938.00869073754</v>
      </c>
      <c r="AE129" s="456">
        <f>'Budget Filing Data'!AE123</f>
        <v>3297.4609697978499</v>
      </c>
      <c r="AF129" s="456">
        <f>'Budget Filing Data'!AF123</f>
        <v>2771.4908261478136</v>
      </c>
      <c r="AG129" s="456">
        <f>'Budget Filing Data'!$S123</f>
        <v>14155417.23716891</v>
      </c>
      <c r="AH129" s="456">
        <f>'Budget Filing Data'!T123</f>
        <v>521938.00869073754</v>
      </c>
      <c r="AI129" s="456">
        <f>'Budget Filing Data'!$U123</f>
        <v>3297.4609697978499</v>
      </c>
      <c r="AJ129" s="456">
        <f>'Budget Filing Data'!$V123</f>
        <v>2771.4908261478136</v>
      </c>
      <c r="AK129" s="466">
        <v>0</v>
      </c>
      <c r="AL129" s="466">
        <v>0</v>
      </c>
      <c r="AM129" s="395"/>
    </row>
    <row r="130" spans="3:39" ht="15.75">
      <c r="C130" s="414" t="str">
        <f>'Budget Filing Data'!D124</f>
        <v>PGE_Res_002d</v>
      </c>
      <c r="D130" s="414" t="str">
        <f>'Budget Filing Data'!E124</f>
        <v>Residential Behavioral Program</v>
      </c>
      <c r="E130" s="394"/>
      <c r="F130" s="393"/>
      <c r="G130" s="415" t="str">
        <f>'Budget Filing Data'!J124</f>
        <v>Third-Party Solicited</v>
      </c>
      <c r="H130" s="415" t="str">
        <f>'Budget Filing Data'!H124</f>
        <v>Local</v>
      </c>
      <c r="I130" s="416" t="s">
        <v>23</v>
      </c>
      <c r="J130" s="415" t="str">
        <f>'Budget Filing Data'!G124</f>
        <v>Residential</v>
      </c>
      <c r="K130" s="415" t="str">
        <f>'Budget Filing Data'!I124</f>
        <v>Other</v>
      </c>
      <c r="L130" s="415" t="str">
        <f>'Budget Filing Data'!K124</f>
        <v>Resource</v>
      </c>
      <c r="M130" s="415">
        <f>'Budget Filing Data'!B124</f>
        <v>2029</v>
      </c>
      <c r="N130" s="581">
        <f t="shared" si="1"/>
        <v>21319618.563836955</v>
      </c>
      <c r="O130" s="417">
        <f>'Budget Filing Data'!AG124</f>
        <v>41003.415007969044</v>
      </c>
      <c r="P130" s="417">
        <f>'Budget Filing Data'!AH124</f>
        <v>113167.99932435925</v>
      </c>
      <c r="Q130" s="417">
        <f>'Budget Filing Data'!AI124</f>
        <v>21165447.149504628</v>
      </c>
      <c r="R130" s="417">
        <f>'Budget Filing Data'!AJ124</f>
        <v>0</v>
      </c>
      <c r="S130" s="417">
        <f>'Budget Filing Data'!AK124</f>
        <v>0</v>
      </c>
      <c r="T130" s="417">
        <f>'Budget Filing Data'!AL124</f>
        <v>0</v>
      </c>
      <c r="U130" s="417">
        <f>'Budget Filing Data'!AM124</f>
        <v>0</v>
      </c>
      <c r="V130" s="417">
        <f>'Budget Filing Data'!W124</f>
        <v>47940134.885534197</v>
      </c>
      <c r="W130" s="418">
        <f>IF('Budget Filing Data'!Z124&lt;&gt;0,('Budget Filing Data'!AB124+'Budget Filing Data'!AC124+'Budget Filing Data'!AR124+'Budget Filing Data'!AD124+'Budget Filing Data'!BK124)/'Budget Filing Data'!Z124,0)</f>
        <v>2.2486394276702448</v>
      </c>
      <c r="X130" s="419">
        <f>IF('Budget Filing Data'!AA124&lt;&gt;0,('Budget Filing Data'!AB124+'Budget Filing Data'!AC124+'Budget Filing Data'!AR124+'Budget Filing Data'!AD124)/'Budget Filing Data'!AA124,0)</f>
        <v>2.2486394276702448</v>
      </c>
      <c r="Y130" s="419">
        <f>IF('Budget Filing Data'!BL124&lt;&gt;0,('Budget Filing Data'!AB124+'Budget Filing Data'!AC124+'Budget Filing Data'!AR124+'Budget Filing Data'!AD124+'Budget Filing Data'!AP124+'Budget Filing Data'!AQ124)/('Budget Filing Data'!BL124),0)</f>
        <v>0.31664841203726324</v>
      </c>
      <c r="Z130" s="419">
        <f>IF('Budget Filing Data'!BC124&lt;&gt;0,('Budget Filing Data'!BD124+'Budget Filing Data'!BE124+'Budget Filing Data'!BF124+'Budget Filing Data'!AD124)/'Budget Filing Data'!BC124,0)</f>
        <v>2.5499358226593167</v>
      </c>
      <c r="AA130" s="419">
        <f>IF('Budget Filing Data'!BG124&lt;&gt;0,('Budget Filing Data'!BH124+'Budget Filing Data'!BI124+'Budget Filing Data'!BJ124+'Budget Filing Data'!AD124)/'Budget Filing Data'!BG124,0)</f>
        <v>2.5603908071870172</v>
      </c>
      <c r="AB130" s="456">
        <f>'Budget Filing Data'!P124</f>
        <v>253000000</v>
      </c>
      <c r="AC130" s="456">
        <f>'Budget Filing Data'!Q124</f>
        <v>54500</v>
      </c>
      <c r="AD130" s="456">
        <f>'Budget Filing Data'!R124</f>
        <v>8350000</v>
      </c>
      <c r="AE130" s="456">
        <f>'Budget Filing Data'!AE124</f>
        <v>59029.63074416</v>
      </c>
      <c r="AF130" s="456">
        <f>'Budget Filing Data'!AF124</f>
        <v>44338.5</v>
      </c>
      <c r="AG130" s="456">
        <f>'Budget Filing Data'!$S124</f>
        <v>253000000</v>
      </c>
      <c r="AH130" s="456">
        <f>'Budget Filing Data'!T124</f>
        <v>8350000</v>
      </c>
      <c r="AI130" s="456">
        <f>'Budget Filing Data'!$U124</f>
        <v>59029.63074416</v>
      </c>
      <c r="AJ130" s="456">
        <f>'Budget Filing Data'!$V124</f>
        <v>44338.5</v>
      </c>
      <c r="AK130" s="466">
        <v>0</v>
      </c>
      <c r="AL130" s="466">
        <v>0</v>
      </c>
      <c r="AM130" s="395"/>
    </row>
    <row r="131" spans="3:39" ht="15.75">
      <c r="C131" s="414" t="str">
        <f>'Budget Filing Data'!D125</f>
        <v>PGE_Res_002e</v>
      </c>
      <c r="D131" s="414" t="str">
        <f>'Budget Filing Data'!E125</f>
        <v>Online Marketplace Program</v>
      </c>
      <c r="E131" s="394"/>
      <c r="F131" s="393"/>
      <c r="G131" s="415" t="str">
        <f>'Budget Filing Data'!J125</f>
        <v>Third/Local Party</v>
      </c>
      <c r="H131" s="415" t="str">
        <f>'Budget Filing Data'!H125</f>
        <v>Local</v>
      </c>
      <c r="I131" s="416" t="s">
        <v>15</v>
      </c>
      <c r="J131" s="415" t="str">
        <f>'Budget Filing Data'!G125</f>
        <v>Residential</v>
      </c>
      <c r="K131" s="415" t="str">
        <f>'Budget Filing Data'!I125</f>
        <v>Other</v>
      </c>
      <c r="L131" s="415" t="str">
        <f>'Budget Filing Data'!K125</f>
        <v>Market Support</v>
      </c>
      <c r="M131" s="415">
        <f>'Budget Filing Data'!B125</f>
        <v>2029</v>
      </c>
      <c r="N131" s="581">
        <f t="shared" si="1"/>
        <v>987774.24623209273</v>
      </c>
      <c r="O131" s="417">
        <f>'Budget Filing Data'!AG125</f>
        <v>3644.74800070836</v>
      </c>
      <c r="P131" s="417">
        <f>'Budget Filing Data'!AH125</f>
        <v>685226.76622500899</v>
      </c>
      <c r="Q131" s="417">
        <f>'Budget Filing Data'!AI125</f>
        <v>298902.73200637533</v>
      </c>
      <c r="R131" s="417">
        <f>'Budget Filing Data'!AJ125</f>
        <v>0</v>
      </c>
      <c r="S131" s="417">
        <f>'Budget Filing Data'!AK125</f>
        <v>0</v>
      </c>
      <c r="T131" s="417">
        <f>'Budget Filing Data'!AL125</f>
        <v>0</v>
      </c>
      <c r="U131" s="417">
        <f>'Budget Filing Data'!AM125</f>
        <v>0</v>
      </c>
      <c r="V131" s="417">
        <f>'Budget Filing Data'!W125</f>
        <v>0</v>
      </c>
      <c r="W131" s="418">
        <f>IF('Budget Filing Data'!Z125&lt;&gt;0,('Budget Filing Data'!AB125+'Budget Filing Data'!AC125+'Budget Filing Data'!AR125+'Budget Filing Data'!AD125+'Budget Filing Data'!BK125)/'Budget Filing Data'!Z125,0)</f>
        <v>0</v>
      </c>
      <c r="X131" s="419">
        <f>IF('Budget Filing Data'!AA125&lt;&gt;0,('Budget Filing Data'!AB125+'Budget Filing Data'!AC125+'Budget Filing Data'!AR125+'Budget Filing Data'!AD125)/'Budget Filing Data'!AA125,0)</f>
        <v>0</v>
      </c>
      <c r="Y131" s="419">
        <f>IF('Budget Filing Data'!BL125&lt;&gt;0,('Budget Filing Data'!AB125+'Budget Filing Data'!AC125+'Budget Filing Data'!AR125+'Budget Filing Data'!AD125+'Budget Filing Data'!AP125+'Budget Filing Data'!AQ125)/('Budget Filing Data'!BL125),0)</f>
        <v>0</v>
      </c>
      <c r="Z131" s="419">
        <f>IF('Budget Filing Data'!BC125&lt;&gt;0,('Budget Filing Data'!BD125+'Budget Filing Data'!BE125+'Budget Filing Data'!BF125+'Budget Filing Data'!AD125)/'Budget Filing Data'!BC125,0)</f>
        <v>0</v>
      </c>
      <c r="AA131" s="419">
        <f>IF('Budget Filing Data'!BG125&lt;&gt;0,('Budget Filing Data'!BH125+'Budget Filing Data'!BI125+'Budget Filing Data'!BJ125+'Budget Filing Data'!AD125)/'Budget Filing Data'!BG125,0)</f>
        <v>0</v>
      </c>
      <c r="AB131" s="456">
        <f>'Budget Filing Data'!P125</f>
        <v>0</v>
      </c>
      <c r="AC131" s="456">
        <f>'Budget Filing Data'!Q125</f>
        <v>0</v>
      </c>
      <c r="AD131" s="456">
        <f>'Budget Filing Data'!R125</f>
        <v>0</v>
      </c>
      <c r="AE131" s="456">
        <f>'Budget Filing Data'!AE125</f>
        <v>0</v>
      </c>
      <c r="AF131" s="456">
        <f>'Budget Filing Data'!AF125</f>
        <v>0</v>
      </c>
      <c r="AG131" s="456">
        <f>'Budget Filing Data'!$S125</f>
        <v>0</v>
      </c>
      <c r="AH131" s="456">
        <f>'Budget Filing Data'!T125</f>
        <v>0</v>
      </c>
      <c r="AI131" s="456">
        <f>'Budget Filing Data'!$U125</f>
        <v>0</v>
      </c>
      <c r="AJ131" s="456">
        <f>'Budget Filing Data'!$V125</f>
        <v>0</v>
      </c>
      <c r="AK131" s="466">
        <v>0</v>
      </c>
      <c r="AL131" s="466">
        <v>0</v>
      </c>
      <c r="AM131" s="395"/>
    </row>
    <row r="132" spans="3:39" ht="15.75">
      <c r="C132" s="414" t="str">
        <f>'Budget Filing Data'!D126</f>
        <v>PGE_Res_004a</v>
      </c>
      <c r="D132" s="414" t="str">
        <f>'Budget Filing Data'!E126</f>
        <v>Powerful Neighborhood ZE</v>
      </c>
      <c r="E132" s="394"/>
      <c r="F132" s="393"/>
      <c r="G132" s="415" t="str">
        <f>'Budget Filing Data'!J126</f>
        <v>Third-Party Solicited</v>
      </c>
      <c r="H132" s="415" t="str">
        <f>'Budget Filing Data'!H126</f>
        <v>Local</v>
      </c>
      <c r="I132" s="416" t="s">
        <v>23</v>
      </c>
      <c r="J132" s="415" t="str">
        <f>'Budget Filing Data'!G126</f>
        <v>Residential</v>
      </c>
      <c r="K132" s="415" t="str">
        <f>'Budget Filing Data'!I126</f>
        <v>Other</v>
      </c>
      <c r="L132" s="415" t="str">
        <f>'Budget Filing Data'!K126</f>
        <v>Equity</v>
      </c>
      <c r="M132" s="415">
        <f>'Budget Filing Data'!B126</f>
        <v>2029</v>
      </c>
      <c r="N132" s="581">
        <f t="shared" si="1"/>
        <v>3755298.7749382704</v>
      </c>
      <c r="O132" s="417">
        <f>'Budget Filing Data'!AG126</f>
        <v>26301.201116551099</v>
      </c>
      <c r="P132" s="417">
        <f>'Budget Filing Data'!AH126</f>
        <v>273571.85845667601</v>
      </c>
      <c r="Q132" s="417">
        <f>'Budget Filing Data'!AI126</f>
        <v>1922734.4423650431</v>
      </c>
      <c r="R132" s="417">
        <f>'Budget Filing Data'!AJ126</f>
        <v>0</v>
      </c>
      <c r="S132" s="417">
        <f>'Budget Filing Data'!AK126</f>
        <v>0</v>
      </c>
      <c r="T132" s="417">
        <f>'Budget Filing Data'!AL126</f>
        <v>0</v>
      </c>
      <c r="U132" s="417">
        <f>'Budget Filing Data'!AM126</f>
        <v>1532691.273</v>
      </c>
      <c r="V132" s="417">
        <f>'Budget Filing Data'!W126</f>
        <v>0</v>
      </c>
      <c r="W132" s="418">
        <f>IF('Budget Filing Data'!Z126&lt;&gt;0,('Budget Filing Data'!AB126+'Budget Filing Data'!AC126+'Budget Filing Data'!AR126+'Budget Filing Data'!AD126+'Budget Filing Data'!BK126)/'Budget Filing Data'!Z126,0)</f>
        <v>0</v>
      </c>
      <c r="X132" s="419">
        <f>IF('Budget Filing Data'!AA126&lt;&gt;0,('Budget Filing Data'!AB126+'Budget Filing Data'!AC126+'Budget Filing Data'!AR126+'Budget Filing Data'!AD126)/'Budget Filing Data'!AA126,0)</f>
        <v>0</v>
      </c>
      <c r="Y132" s="419">
        <f>IF('Budget Filing Data'!BL126&lt;&gt;0,('Budget Filing Data'!AB126+'Budget Filing Data'!AC126+'Budget Filing Data'!AR126+'Budget Filing Data'!AD126+'Budget Filing Data'!AP126+'Budget Filing Data'!AQ126)/('Budget Filing Data'!BL126),0)</f>
        <v>0</v>
      </c>
      <c r="Z132" s="419">
        <f>IF('Budget Filing Data'!BC126&lt;&gt;0,('Budget Filing Data'!BD126+'Budget Filing Data'!BE126+'Budget Filing Data'!BF126+'Budget Filing Data'!AD126)/'Budget Filing Data'!BC126,0)</f>
        <v>0</v>
      </c>
      <c r="AA132" s="419">
        <f>IF('Budget Filing Data'!BG126&lt;&gt;0,('Budget Filing Data'!BH126+'Budget Filing Data'!BI126+'Budget Filing Data'!BJ126+'Budget Filing Data'!AD126)/'Budget Filing Data'!BG126,0)</f>
        <v>0</v>
      </c>
      <c r="AB132" s="456">
        <f>'Budget Filing Data'!P126</f>
        <v>0</v>
      </c>
      <c r="AC132" s="456">
        <f>'Budget Filing Data'!Q126</f>
        <v>0</v>
      </c>
      <c r="AD132" s="456">
        <f>'Budget Filing Data'!R126</f>
        <v>0</v>
      </c>
      <c r="AE132" s="456">
        <f>'Budget Filing Data'!AE126</f>
        <v>0</v>
      </c>
      <c r="AF132" s="456">
        <f>'Budget Filing Data'!AF126</f>
        <v>0</v>
      </c>
      <c r="AG132" s="456">
        <f>'Budget Filing Data'!$S126</f>
        <v>0</v>
      </c>
      <c r="AH132" s="456">
        <f>'Budget Filing Data'!T126</f>
        <v>0</v>
      </c>
      <c r="AI132" s="456">
        <f>'Budget Filing Data'!$U126</f>
        <v>0</v>
      </c>
      <c r="AJ132" s="456">
        <f>'Budget Filing Data'!$V126</f>
        <v>0</v>
      </c>
      <c r="AK132" s="466">
        <v>0</v>
      </c>
      <c r="AL132" s="466">
        <v>0</v>
      </c>
      <c r="AM132" s="395"/>
    </row>
    <row r="133" spans="3:39" ht="15.75">
      <c r="C133" s="414" t="str">
        <f>'Budget Filing Data'!D127</f>
        <v>PGE_Res_004b</v>
      </c>
      <c r="D133" s="414" t="str">
        <f>'Budget Filing Data'!E127</f>
        <v>Electrify My Block</v>
      </c>
      <c r="E133" s="394"/>
      <c r="F133" s="393"/>
      <c r="G133" s="415" t="str">
        <f>'Budget Filing Data'!J127</f>
        <v>Third-Party Solicited</v>
      </c>
      <c r="H133" s="415" t="str">
        <f>'Budget Filing Data'!H127</f>
        <v>Local</v>
      </c>
      <c r="I133" s="416" t="s">
        <v>23</v>
      </c>
      <c r="J133" s="415" t="str">
        <f>'Budget Filing Data'!G127</f>
        <v>Residential</v>
      </c>
      <c r="K133" s="415" t="str">
        <f>'Budget Filing Data'!I127</f>
        <v>Other</v>
      </c>
      <c r="L133" s="415" t="str">
        <f>'Budget Filing Data'!K127</f>
        <v>Equity</v>
      </c>
      <c r="M133" s="415">
        <f>'Budget Filing Data'!B127</f>
        <v>2029</v>
      </c>
      <c r="N133" s="581">
        <f t="shared" si="1"/>
        <v>3750173.1202506255</v>
      </c>
      <c r="O133" s="417">
        <f>'Budget Filing Data'!AG127</f>
        <v>28075.394379519701</v>
      </c>
      <c r="P133" s="417">
        <f>'Budget Filing Data'!AH127</f>
        <v>387523.80333197303</v>
      </c>
      <c r="Q133" s="417">
        <f>'Budget Filing Data'!AI127</f>
        <v>1375129.1555391331</v>
      </c>
      <c r="R133" s="417">
        <f>'Budget Filing Data'!AJ127</f>
        <v>0</v>
      </c>
      <c r="S133" s="417">
        <f>'Budget Filing Data'!AK127</f>
        <v>0</v>
      </c>
      <c r="T133" s="417">
        <f>'Budget Filing Data'!AL127</f>
        <v>0</v>
      </c>
      <c r="U133" s="417">
        <f>'Budget Filing Data'!AM127</f>
        <v>1959444.767</v>
      </c>
      <c r="V133" s="417">
        <f>'Budget Filing Data'!W127</f>
        <v>0</v>
      </c>
      <c r="W133" s="418">
        <f>IF('Budget Filing Data'!Z127&lt;&gt;0,('Budget Filing Data'!AB127+'Budget Filing Data'!AC127+'Budget Filing Data'!AR127+'Budget Filing Data'!AD127+'Budget Filing Data'!BK127)/'Budget Filing Data'!Z127,0)</f>
        <v>0</v>
      </c>
      <c r="X133" s="419">
        <f>IF('Budget Filing Data'!AA127&lt;&gt;0,('Budget Filing Data'!AB127+'Budget Filing Data'!AC127+'Budget Filing Data'!AR127+'Budget Filing Data'!AD127)/'Budget Filing Data'!AA127,0)</f>
        <v>0</v>
      </c>
      <c r="Y133" s="419">
        <f>IF('Budget Filing Data'!BL127&lt;&gt;0,('Budget Filing Data'!AB127+'Budget Filing Data'!AC127+'Budget Filing Data'!AR127+'Budget Filing Data'!AD127+'Budget Filing Data'!AP127+'Budget Filing Data'!AQ127)/('Budget Filing Data'!BL127),0)</f>
        <v>0</v>
      </c>
      <c r="Z133" s="419">
        <f>IF('Budget Filing Data'!BC127&lt;&gt;0,('Budget Filing Data'!BD127+'Budget Filing Data'!BE127+'Budget Filing Data'!BF127+'Budget Filing Data'!AD127)/'Budget Filing Data'!BC127,0)</f>
        <v>0</v>
      </c>
      <c r="AA133" s="419">
        <f>IF('Budget Filing Data'!BG127&lt;&gt;0,('Budget Filing Data'!BH127+'Budget Filing Data'!BI127+'Budget Filing Data'!BJ127+'Budget Filing Data'!AD127)/'Budget Filing Data'!BG127,0)</f>
        <v>0</v>
      </c>
      <c r="AB133" s="456">
        <f>'Budget Filing Data'!P127</f>
        <v>0</v>
      </c>
      <c r="AC133" s="456">
        <f>'Budget Filing Data'!Q127</f>
        <v>0</v>
      </c>
      <c r="AD133" s="456">
        <f>'Budget Filing Data'!R127</f>
        <v>0</v>
      </c>
      <c r="AE133" s="456">
        <f>'Budget Filing Data'!AE127</f>
        <v>0</v>
      </c>
      <c r="AF133" s="456">
        <f>'Budget Filing Data'!AF127</f>
        <v>0</v>
      </c>
      <c r="AG133" s="456">
        <f>'Budget Filing Data'!$S127</f>
        <v>0</v>
      </c>
      <c r="AH133" s="456">
        <f>'Budget Filing Data'!T127</f>
        <v>0</v>
      </c>
      <c r="AI133" s="456">
        <f>'Budget Filing Data'!$U127</f>
        <v>0</v>
      </c>
      <c r="AJ133" s="456">
        <f>'Budget Filing Data'!$V127</f>
        <v>0</v>
      </c>
      <c r="AK133" s="466">
        <v>0</v>
      </c>
      <c r="AL133" s="466">
        <v>0</v>
      </c>
      <c r="AM133" s="395"/>
    </row>
    <row r="134" spans="3:39" ht="15.75">
      <c r="C134" s="414" t="str">
        <f>'Budget Filing Data'!D128</f>
        <v>PGE_Res_005</v>
      </c>
      <c r="D134" s="414" t="str">
        <f>'Budget Filing Data'!E128</f>
        <v>Residential Equity Program - Empower My Home</v>
      </c>
      <c r="E134" s="394"/>
      <c r="F134" s="393"/>
      <c r="G134" s="415" t="str">
        <f>'Budget Filing Data'!J128</f>
        <v>Third-Party Solicited</v>
      </c>
      <c r="H134" s="415" t="str">
        <f>'Budget Filing Data'!H128</f>
        <v>Local</v>
      </c>
      <c r="I134" s="416" t="s">
        <v>23</v>
      </c>
      <c r="J134" s="415" t="str">
        <f>'Budget Filing Data'!G128</f>
        <v>Residential</v>
      </c>
      <c r="K134" s="415" t="str">
        <f>'Budget Filing Data'!I128</f>
        <v>Other</v>
      </c>
      <c r="L134" s="415" t="str">
        <f>'Budget Filing Data'!K128</f>
        <v>Equity</v>
      </c>
      <c r="M134" s="415">
        <f>'Budget Filing Data'!B128</f>
        <v>2029</v>
      </c>
      <c r="N134" s="581">
        <f t="shared" si="1"/>
        <v>4252638.5573176518</v>
      </c>
      <c r="O134" s="417">
        <f>'Budget Filing Data'!AG128</f>
        <v>32532.664103743598</v>
      </c>
      <c r="P134" s="417">
        <f>'Budget Filing Data'!AH128</f>
        <v>226968.8010497457</v>
      </c>
      <c r="Q134" s="417">
        <f>'Budget Filing Data'!AI128</f>
        <v>2503917.8821641626</v>
      </c>
      <c r="R134" s="417">
        <f>'Budget Filing Data'!AJ128</f>
        <v>0</v>
      </c>
      <c r="S134" s="417">
        <f>'Budget Filing Data'!AK128</f>
        <v>0</v>
      </c>
      <c r="T134" s="417">
        <f>'Budget Filing Data'!AL128</f>
        <v>0</v>
      </c>
      <c r="U134" s="417">
        <f>'Budget Filing Data'!AM128</f>
        <v>1489219.21</v>
      </c>
      <c r="V134" s="417">
        <f>'Budget Filing Data'!W128</f>
        <v>0</v>
      </c>
      <c r="W134" s="418">
        <f>IF('Budget Filing Data'!Z128&lt;&gt;0,('Budget Filing Data'!AB128+'Budget Filing Data'!AC128+'Budget Filing Data'!AR128+'Budget Filing Data'!AD128+'Budget Filing Data'!BK128)/'Budget Filing Data'!Z128,0)</f>
        <v>0</v>
      </c>
      <c r="X134" s="419">
        <f>IF('Budget Filing Data'!AA128&lt;&gt;0,('Budget Filing Data'!AB128+'Budget Filing Data'!AC128+'Budget Filing Data'!AR128+'Budget Filing Data'!AD128)/'Budget Filing Data'!AA128,0)</f>
        <v>0</v>
      </c>
      <c r="Y134" s="419">
        <f>IF('Budget Filing Data'!BL128&lt;&gt;0,('Budget Filing Data'!AB128+'Budget Filing Data'!AC128+'Budget Filing Data'!AR128+'Budget Filing Data'!AD128+'Budget Filing Data'!AP128+'Budget Filing Data'!AQ128)/('Budget Filing Data'!BL128),0)</f>
        <v>0</v>
      </c>
      <c r="Z134" s="419">
        <f>IF('Budget Filing Data'!BC128&lt;&gt;0,('Budget Filing Data'!BD128+'Budget Filing Data'!BE128+'Budget Filing Data'!BF128+'Budget Filing Data'!AD128)/'Budget Filing Data'!BC128,0)</f>
        <v>0</v>
      </c>
      <c r="AA134" s="419">
        <f>IF('Budget Filing Data'!BG128&lt;&gt;0,('Budget Filing Data'!BH128+'Budget Filing Data'!BI128+'Budget Filing Data'!BJ128+'Budget Filing Data'!AD128)/'Budget Filing Data'!BG128,0)</f>
        <v>0</v>
      </c>
      <c r="AB134" s="456">
        <f>'Budget Filing Data'!P128</f>
        <v>0</v>
      </c>
      <c r="AC134" s="456">
        <f>'Budget Filing Data'!Q128</f>
        <v>0</v>
      </c>
      <c r="AD134" s="456">
        <f>'Budget Filing Data'!R128</f>
        <v>0</v>
      </c>
      <c r="AE134" s="456">
        <f>'Budget Filing Data'!AE128</f>
        <v>0</v>
      </c>
      <c r="AF134" s="456">
        <f>'Budget Filing Data'!AF128</f>
        <v>0</v>
      </c>
      <c r="AG134" s="456">
        <f>'Budget Filing Data'!$S128</f>
        <v>0</v>
      </c>
      <c r="AH134" s="456">
        <f>'Budget Filing Data'!T128</f>
        <v>0</v>
      </c>
      <c r="AI134" s="456">
        <f>'Budget Filing Data'!$U128</f>
        <v>0</v>
      </c>
      <c r="AJ134" s="456">
        <f>'Budget Filing Data'!$V128</f>
        <v>0</v>
      </c>
      <c r="AK134" s="466">
        <v>0</v>
      </c>
      <c r="AL134" s="466">
        <v>0</v>
      </c>
      <c r="AM134" s="395"/>
    </row>
    <row r="135" spans="3:39" ht="15.75">
      <c r="C135" s="414" t="str">
        <f>'Budget Filing Data'!D129</f>
        <v>PGE_Res_008</v>
      </c>
      <c r="D135" s="414" t="str">
        <f>'Budget Filing Data'!E129</f>
        <v>Electrification Contractor Support Placeholder</v>
      </c>
      <c r="E135" s="394"/>
      <c r="F135" s="393"/>
      <c r="G135" s="415" t="str">
        <f>'Budget Filing Data'!J129</f>
        <v>Third-Party Solicited</v>
      </c>
      <c r="H135" s="415" t="str">
        <f>'Budget Filing Data'!H129</f>
        <v>Local</v>
      </c>
      <c r="I135" s="416" t="s">
        <v>15</v>
      </c>
      <c r="J135" s="415" t="str">
        <f>'Budget Filing Data'!G129</f>
        <v>Residential</v>
      </c>
      <c r="K135" s="415" t="str">
        <f>'Budget Filing Data'!I129</f>
        <v>Market Transformation</v>
      </c>
      <c r="L135" s="415" t="str">
        <f>'Budget Filing Data'!K129</f>
        <v>Market Support</v>
      </c>
      <c r="M135" s="415">
        <f>'Budget Filing Data'!B129</f>
        <v>2029</v>
      </c>
      <c r="N135" s="581">
        <f t="shared" si="1"/>
        <v>4619155.2231000811</v>
      </c>
      <c r="O135" s="417">
        <f>'Budget Filing Data'!AG129</f>
        <v>461915.52231000812</v>
      </c>
      <c r="P135" s="417">
        <f>'Budget Filing Data'!AH129</f>
        <v>450000</v>
      </c>
      <c r="Q135" s="417">
        <f>'Budget Filing Data'!AI129</f>
        <v>3707239.7007900728</v>
      </c>
      <c r="R135" s="417">
        <f>'Budget Filing Data'!AJ129</f>
        <v>0</v>
      </c>
      <c r="S135" s="417">
        <f>'Budget Filing Data'!AK129</f>
        <v>0</v>
      </c>
      <c r="T135" s="417">
        <f>'Budget Filing Data'!AL129</f>
        <v>0</v>
      </c>
      <c r="U135" s="417">
        <f>'Budget Filing Data'!AM129</f>
        <v>0</v>
      </c>
      <c r="V135" s="417">
        <f>'Budget Filing Data'!W129</f>
        <v>0</v>
      </c>
      <c r="W135" s="418">
        <f>IF('Budget Filing Data'!Z129&lt;&gt;0,('Budget Filing Data'!AB129+'Budget Filing Data'!AC129+'Budget Filing Data'!AR129+'Budget Filing Data'!AD129+'Budget Filing Data'!BK129)/'Budget Filing Data'!Z129,0)</f>
        <v>0</v>
      </c>
      <c r="X135" s="419">
        <f>IF('Budget Filing Data'!AA129&lt;&gt;0,('Budget Filing Data'!AB129+'Budget Filing Data'!AC129+'Budget Filing Data'!AR129+'Budget Filing Data'!AD129)/'Budget Filing Data'!AA129,0)</f>
        <v>0</v>
      </c>
      <c r="Y135" s="419">
        <f>IF('Budget Filing Data'!BL129&lt;&gt;0,('Budget Filing Data'!AB129+'Budget Filing Data'!AC129+'Budget Filing Data'!AR129+'Budget Filing Data'!AD129+'Budget Filing Data'!AP129+'Budget Filing Data'!AQ129)/('Budget Filing Data'!BL129),0)</f>
        <v>0</v>
      </c>
      <c r="Z135" s="419">
        <f>IF('Budget Filing Data'!BC129&lt;&gt;0,('Budget Filing Data'!BD129+'Budget Filing Data'!BE129+'Budget Filing Data'!BF129+'Budget Filing Data'!AD129)/'Budget Filing Data'!BC129,0)</f>
        <v>0</v>
      </c>
      <c r="AA135" s="419">
        <f>IF('Budget Filing Data'!BG129&lt;&gt;0,('Budget Filing Data'!BH129+'Budget Filing Data'!BI129+'Budget Filing Data'!BJ129+'Budget Filing Data'!AD129)/'Budget Filing Data'!BG129,0)</f>
        <v>0</v>
      </c>
      <c r="AB135" s="456">
        <f>'Budget Filing Data'!P129</f>
        <v>0</v>
      </c>
      <c r="AC135" s="456">
        <f>'Budget Filing Data'!Q129</f>
        <v>0</v>
      </c>
      <c r="AD135" s="456">
        <f>'Budget Filing Data'!R129</f>
        <v>0</v>
      </c>
      <c r="AE135" s="456">
        <f>'Budget Filing Data'!AE129</f>
        <v>0</v>
      </c>
      <c r="AF135" s="456">
        <f>'Budget Filing Data'!AF129</f>
        <v>0</v>
      </c>
      <c r="AG135" s="456">
        <f>'Budget Filing Data'!$S129</f>
        <v>0</v>
      </c>
      <c r="AH135" s="456">
        <f>'Budget Filing Data'!T129</f>
        <v>0</v>
      </c>
      <c r="AI135" s="456">
        <f>'Budget Filing Data'!$U129</f>
        <v>0</v>
      </c>
      <c r="AJ135" s="456">
        <f>'Budget Filing Data'!$V129</f>
        <v>0</v>
      </c>
      <c r="AK135" s="466">
        <v>0</v>
      </c>
      <c r="AL135" s="466">
        <v>0</v>
      </c>
      <c r="AM135" s="395"/>
    </row>
    <row r="136" spans="3:39" ht="15.75">
      <c r="C136" s="414" t="str">
        <f>'Budget Filing Data'!D130</f>
        <v>PGE_Res_009</v>
      </c>
      <c r="D136" s="414" t="str">
        <f>'Budget Filing Data'!E130</f>
        <v>Targeted Electrification Placeholder</v>
      </c>
      <c r="E136" s="394"/>
      <c r="F136" s="393"/>
      <c r="G136" s="415" t="str">
        <f>'Budget Filing Data'!J130</f>
        <v>Third-Party Solicited</v>
      </c>
      <c r="H136" s="415" t="str">
        <f>'Budget Filing Data'!H130</f>
        <v>Local</v>
      </c>
      <c r="I136" s="416" t="s">
        <v>23</v>
      </c>
      <c r="J136" s="415" t="str">
        <f>'Budget Filing Data'!G130</f>
        <v>Residential</v>
      </c>
      <c r="K136" s="415" t="str">
        <f>'Budget Filing Data'!I130</f>
        <v>Market Transformation</v>
      </c>
      <c r="L136" s="415" t="str">
        <f>'Budget Filing Data'!K130</f>
        <v>Market Support</v>
      </c>
      <c r="M136" s="415">
        <f>'Budget Filing Data'!B130</f>
        <v>2029</v>
      </c>
      <c r="N136" s="581">
        <f t="shared" si="1"/>
        <v>4119155.2231000811</v>
      </c>
      <c r="O136" s="417">
        <f>'Budget Filing Data'!AG130</f>
        <v>411915.52231000812</v>
      </c>
      <c r="P136" s="417">
        <f>'Budget Filing Data'!AH130</f>
        <v>400000</v>
      </c>
      <c r="Q136" s="417">
        <f>'Budget Filing Data'!AI130</f>
        <v>3307239.7007900728</v>
      </c>
      <c r="R136" s="417">
        <f>'Budget Filing Data'!AJ130</f>
        <v>0</v>
      </c>
      <c r="S136" s="417">
        <f>'Budget Filing Data'!AK130</f>
        <v>0</v>
      </c>
      <c r="T136" s="417">
        <f>'Budget Filing Data'!AL130</f>
        <v>0</v>
      </c>
      <c r="U136" s="417">
        <f>'Budget Filing Data'!AM130</f>
        <v>0</v>
      </c>
      <c r="V136" s="417">
        <f>'Budget Filing Data'!W130</f>
        <v>0</v>
      </c>
      <c r="W136" s="418">
        <f>IF('Budget Filing Data'!Z130&lt;&gt;0,('Budget Filing Data'!AB130+'Budget Filing Data'!AC130+'Budget Filing Data'!AR130+'Budget Filing Data'!AD130+'Budget Filing Data'!BK130)/'Budget Filing Data'!Z130,0)</f>
        <v>0</v>
      </c>
      <c r="X136" s="419">
        <f>IF('Budget Filing Data'!AA130&lt;&gt;0,('Budget Filing Data'!AB130+'Budget Filing Data'!AC130+'Budget Filing Data'!AR130+'Budget Filing Data'!AD130)/'Budget Filing Data'!AA130,0)</f>
        <v>0</v>
      </c>
      <c r="Y136" s="419">
        <f>IF('Budget Filing Data'!BL130&lt;&gt;0,('Budget Filing Data'!AB130+'Budget Filing Data'!AC130+'Budget Filing Data'!AR130+'Budget Filing Data'!AD130+'Budget Filing Data'!AP130+'Budget Filing Data'!AQ130)/('Budget Filing Data'!BL130),0)</f>
        <v>0</v>
      </c>
      <c r="Z136" s="419">
        <f>IF('Budget Filing Data'!BC130&lt;&gt;0,('Budget Filing Data'!BD130+'Budget Filing Data'!BE130+'Budget Filing Data'!BF130+'Budget Filing Data'!AD130)/'Budget Filing Data'!BC130,0)</f>
        <v>0</v>
      </c>
      <c r="AA136" s="419">
        <f>IF('Budget Filing Data'!BG130&lt;&gt;0,('Budget Filing Data'!BH130+'Budget Filing Data'!BI130+'Budget Filing Data'!BJ130+'Budget Filing Data'!AD130)/'Budget Filing Data'!BG130,0)</f>
        <v>0</v>
      </c>
      <c r="AB136" s="456">
        <f>'Budget Filing Data'!P130</f>
        <v>0</v>
      </c>
      <c r="AC136" s="456">
        <f>'Budget Filing Data'!Q130</f>
        <v>0</v>
      </c>
      <c r="AD136" s="456">
        <f>'Budget Filing Data'!R130</f>
        <v>0</v>
      </c>
      <c r="AE136" s="456">
        <f>'Budget Filing Data'!AE130</f>
        <v>0</v>
      </c>
      <c r="AF136" s="456">
        <f>'Budget Filing Data'!AF130</f>
        <v>0</v>
      </c>
      <c r="AG136" s="456">
        <f>'Budget Filing Data'!$S130</f>
        <v>0</v>
      </c>
      <c r="AH136" s="456">
        <f>'Budget Filing Data'!T130</f>
        <v>0</v>
      </c>
      <c r="AI136" s="456">
        <f>'Budget Filing Data'!$U130</f>
        <v>0</v>
      </c>
      <c r="AJ136" s="456">
        <f>'Budget Filing Data'!$V130</f>
        <v>0</v>
      </c>
      <c r="AK136" s="466">
        <v>0</v>
      </c>
      <c r="AL136" s="466">
        <v>0</v>
      </c>
      <c r="AM136" s="395"/>
    </row>
    <row r="137" spans="3:39" ht="15.75">
      <c r="C137" s="414" t="str">
        <f>'Budget Filing Data'!D131</f>
        <v>PGE_Res_010</v>
      </c>
      <c r="D137" s="414" t="str">
        <f>'Budget Filing Data'!E131</f>
        <v>Electrification Customer Experience Support Placeholder</v>
      </c>
      <c r="E137" s="394"/>
      <c r="F137" s="393"/>
      <c r="G137" s="415" t="str">
        <f>'Budget Filing Data'!J131</f>
        <v>IOU Core</v>
      </c>
      <c r="H137" s="415" t="str">
        <f>'Budget Filing Data'!H131</f>
        <v>Local</v>
      </c>
      <c r="I137" s="416" t="s">
        <v>15</v>
      </c>
      <c r="J137" s="415" t="str">
        <f>'Budget Filing Data'!G131</f>
        <v>Residential</v>
      </c>
      <c r="K137" s="415" t="str">
        <f>'Budget Filing Data'!I131</f>
        <v>Market Transformation</v>
      </c>
      <c r="L137" s="415" t="str">
        <f>'Budget Filing Data'!K131</f>
        <v>Market Support</v>
      </c>
      <c r="M137" s="415">
        <f>'Budget Filing Data'!B131</f>
        <v>2029</v>
      </c>
      <c r="N137" s="581">
        <f t="shared" si="1"/>
        <v>2119155.2231000811</v>
      </c>
      <c r="O137" s="417">
        <f>'Budget Filing Data'!AG131</f>
        <v>211915.52231000809</v>
      </c>
      <c r="P137" s="417">
        <f>'Budget Filing Data'!AH131</f>
        <v>200000</v>
      </c>
      <c r="Q137" s="417">
        <f>'Budget Filing Data'!AI131</f>
        <v>1707239.700790073</v>
      </c>
      <c r="R137" s="417">
        <f>'Budget Filing Data'!AJ131</f>
        <v>0</v>
      </c>
      <c r="S137" s="417">
        <f>'Budget Filing Data'!AK131</f>
        <v>0</v>
      </c>
      <c r="T137" s="417">
        <f>'Budget Filing Data'!AL131</f>
        <v>0</v>
      </c>
      <c r="U137" s="417">
        <f>'Budget Filing Data'!AM131</f>
        <v>0</v>
      </c>
      <c r="V137" s="417">
        <f>'Budget Filing Data'!W131</f>
        <v>0</v>
      </c>
      <c r="W137" s="418">
        <f>IF('Budget Filing Data'!Z131&lt;&gt;0,('Budget Filing Data'!AB131+'Budget Filing Data'!AC131+'Budget Filing Data'!AR131+'Budget Filing Data'!AD131+'Budget Filing Data'!BK131)/'Budget Filing Data'!Z131,0)</f>
        <v>0</v>
      </c>
      <c r="X137" s="419">
        <f>IF('Budget Filing Data'!AA131&lt;&gt;0,('Budget Filing Data'!AB131+'Budget Filing Data'!AC131+'Budget Filing Data'!AR131+'Budget Filing Data'!AD131)/'Budget Filing Data'!AA131,0)</f>
        <v>0</v>
      </c>
      <c r="Y137" s="419">
        <f>IF('Budget Filing Data'!BL131&lt;&gt;0,('Budget Filing Data'!AB131+'Budget Filing Data'!AC131+'Budget Filing Data'!AR131+'Budget Filing Data'!AD131+'Budget Filing Data'!AP131+'Budget Filing Data'!AQ131)/('Budget Filing Data'!BL131),0)</f>
        <v>0</v>
      </c>
      <c r="Z137" s="419">
        <f>IF('Budget Filing Data'!BC131&lt;&gt;0,('Budget Filing Data'!BD131+'Budget Filing Data'!BE131+'Budget Filing Data'!BF131+'Budget Filing Data'!AD131)/'Budget Filing Data'!BC131,0)</f>
        <v>0</v>
      </c>
      <c r="AA137" s="419">
        <f>IF('Budget Filing Data'!BG131&lt;&gt;0,('Budget Filing Data'!BH131+'Budget Filing Data'!BI131+'Budget Filing Data'!BJ131+'Budget Filing Data'!AD131)/'Budget Filing Data'!BG131,0)</f>
        <v>0</v>
      </c>
      <c r="AB137" s="456">
        <f>'Budget Filing Data'!P131</f>
        <v>0</v>
      </c>
      <c r="AC137" s="456">
        <f>'Budget Filing Data'!Q131</f>
        <v>0</v>
      </c>
      <c r="AD137" s="456">
        <f>'Budget Filing Data'!R131</f>
        <v>0</v>
      </c>
      <c r="AE137" s="456">
        <f>'Budget Filing Data'!AE131</f>
        <v>0</v>
      </c>
      <c r="AF137" s="456">
        <f>'Budget Filing Data'!AF131</f>
        <v>0</v>
      </c>
      <c r="AG137" s="456">
        <f>'Budget Filing Data'!$S131</f>
        <v>0</v>
      </c>
      <c r="AH137" s="456">
        <f>'Budget Filing Data'!T131</f>
        <v>0</v>
      </c>
      <c r="AI137" s="456">
        <f>'Budget Filing Data'!$U131</f>
        <v>0</v>
      </c>
      <c r="AJ137" s="456">
        <f>'Budget Filing Data'!$V131</f>
        <v>0</v>
      </c>
      <c r="AK137" s="456">
        <v>-2721.6972026972999</v>
      </c>
      <c r="AL137" s="456">
        <v>11706.1605</v>
      </c>
      <c r="AM137" s="395"/>
    </row>
    <row r="138" spans="3:39" ht="15.75">
      <c r="C138" s="414" t="str">
        <f>'Budget Filing Data'!D132</f>
        <v>PGE_Res_011</v>
      </c>
      <c r="D138" s="414" t="str">
        <f>'Budget Filing Data'!E132</f>
        <v>Heat Pump Adoption Program Placeholder</v>
      </c>
      <c r="E138" s="394"/>
      <c r="F138" s="393"/>
      <c r="G138" s="415" t="str">
        <f>'Budget Filing Data'!J132</f>
        <v>Third-Party Solicited</v>
      </c>
      <c r="H138" s="415" t="str">
        <f>'Budget Filing Data'!H132</f>
        <v>Local</v>
      </c>
      <c r="I138" s="416" t="s">
        <v>23</v>
      </c>
      <c r="J138" s="415" t="str">
        <f>'Budget Filing Data'!G132</f>
        <v>Residential</v>
      </c>
      <c r="K138" s="415" t="str">
        <f>'Budget Filing Data'!I132</f>
        <v>Market Transformation</v>
      </c>
      <c r="L138" s="415" t="str">
        <f>'Budget Filing Data'!K132</f>
        <v>Resource</v>
      </c>
      <c r="M138" s="415">
        <f>'Budget Filing Data'!B132</f>
        <v>2029</v>
      </c>
      <c r="N138" s="581">
        <f t="shared" si="1"/>
        <v>3119155.2231000811</v>
      </c>
      <c r="O138" s="417">
        <f>'Budget Filing Data'!AG132</f>
        <v>311915.52231000812</v>
      </c>
      <c r="P138" s="417">
        <f>'Budget Filing Data'!AH132</f>
        <v>300000</v>
      </c>
      <c r="Q138" s="417">
        <f>'Budget Filing Data'!AI132</f>
        <v>2507239.7007900728</v>
      </c>
      <c r="R138" s="417">
        <f>'Budget Filing Data'!AJ132</f>
        <v>0</v>
      </c>
      <c r="S138" s="417">
        <f>'Budget Filing Data'!AK132</f>
        <v>0</v>
      </c>
      <c r="T138" s="417">
        <f>'Budget Filing Data'!AL132</f>
        <v>0</v>
      </c>
      <c r="U138" s="417">
        <f>'Budget Filing Data'!AM132</f>
        <v>0</v>
      </c>
      <c r="V138" s="417">
        <f>'Budget Filing Data'!W132</f>
        <v>0</v>
      </c>
      <c r="W138" s="418">
        <f>IF('Budget Filing Data'!Z132&lt;&gt;0,('Budget Filing Data'!AB132+'Budget Filing Data'!AC132+'Budget Filing Data'!AR132+'Budget Filing Data'!AD132+'Budget Filing Data'!BK132)/'Budget Filing Data'!Z132,0)</f>
        <v>0</v>
      </c>
      <c r="X138" s="419">
        <f>IF('Budget Filing Data'!AA132&lt;&gt;0,('Budget Filing Data'!AB132+'Budget Filing Data'!AC132+'Budget Filing Data'!AR132+'Budget Filing Data'!AD132)/'Budget Filing Data'!AA132,0)</f>
        <v>0</v>
      </c>
      <c r="Y138" s="419">
        <f>IF('Budget Filing Data'!BL132&lt;&gt;0,('Budget Filing Data'!AB132+'Budget Filing Data'!AC132+'Budget Filing Data'!AR132+'Budget Filing Data'!AD132+'Budget Filing Data'!AP132+'Budget Filing Data'!AQ132)/('Budget Filing Data'!BL132),0)</f>
        <v>0</v>
      </c>
      <c r="Z138" s="419">
        <f>IF('Budget Filing Data'!BC132&lt;&gt;0,('Budget Filing Data'!BD132+'Budget Filing Data'!BE132+'Budget Filing Data'!BF132+'Budget Filing Data'!AD132)/'Budget Filing Data'!BC132,0)</f>
        <v>0</v>
      </c>
      <c r="AA138" s="419">
        <f>IF('Budget Filing Data'!BG132&lt;&gt;0,('Budget Filing Data'!BH132+'Budget Filing Data'!BI132+'Budget Filing Data'!BJ132+'Budget Filing Data'!AD132)/'Budget Filing Data'!BG132,0)</f>
        <v>0</v>
      </c>
      <c r="AB138" s="456">
        <f>'Budget Filing Data'!P132</f>
        <v>0</v>
      </c>
      <c r="AC138" s="456">
        <f>'Budget Filing Data'!Q132</f>
        <v>0</v>
      </c>
      <c r="AD138" s="456">
        <f>'Budget Filing Data'!R132</f>
        <v>0</v>
      </c>
      <c r="AE138" s="456">
        <f>'Budget Filing Data'!AE132</f>
        <v>0</v>
      </c>
      <c r="AF138" s="456">
        <f>'Budget Filing Data'!AF132</f>
        <v>0</v>
      </c>
      <c r="AG138" s="456">
        <f>'Budget Filing Data'!$S132</f>
        <v>0</v>
      </c>
      <c r="AH138" s="456">
        <f>'Budget Filing Data'!T132</f>
        <v>0</v>
      </c>
      <c r="AI138" s="456">
        <f>'Budget Filing Data'!$U132</f>
        <v>0</v>
      </c>
      <c r="AJ138" s="456">
        <f>'Budget Filing Data'!$V132</f>
        <v>0</v>
      </c>
      <c r="AK138" s="466">
        <v>0</v>
      </c>
      <c r="AL138" s="466">
        <v>0</v>
      </c>
      <c r="AM138" s="395"/>
    </row>
    <row r="139" spans="3:39" ht="15.75">
      <c r="C139" s="414" t="str">
        <f>'Budget Filing Data'!D133</f>
        <v>PGE_SW_CSA_Appl</v>
      </c>
      <c r="D139" s="414" t="str">
        <f>'Budget Filing Data'!E133</f>
        <v>State Appliance Standards Advocacy</v>
      </c>
      <c r="E139" s="394"/>
      <c r="F139" s="393"/>
      <c r="G139" s="415" t="str">
        <f>'Budget Filing Data'!J133</f>
        <v>Third-Party Solicited</v>
      </c>
      <c r="H139" s="415" t="str">
        <f>'Budget Filing Data'!H133</f>
        <v>SW - PGE Lead</v>
      </c>
      <c r="I139" s="416" t="s">
        <v>23</v>
      </c>
      <c r="J139" s="415" t="str">
        <f>'Budget Filing Data'!G133</f>
        <v>Cross-Cutting</v>
      </c>
      <c r="K139" s="415" t="str">
        <f>'Budget Filing Data'!I133</f>
        <v>Codes and Standards</v>
      </c>
      <c r="L139" s="415" t="str">
        <f>'Budget Filing Data'!K133</f>
        <v>C&amp;S</v>
      </c>
      <c r="M139" s="415">
        <f>'Budget Filing Data'!B133</f>
        <v>2029</v>
      </c>
      <c r="N139" s="581">
        <f t="shared" si="1"/>
        <v>1812096.1803999958</v>
      </c>
      <c r="O139" s="417">
        <f>'Budget Filing Data'!AG133</f>
        <v>0</v>
      </c>
      <c r="P139" s="417">
        <f>'Budget Filing Data'!AH133</f>
        <v>0</v>
      </c>
      <c r="Q139" s="417">
        <f>'Budget Filing Data'!AI133</f>
        <v>1812096.1803999958</v>
      </c>
      <c r="R139" s="417">
        <f>'Budget Filing Data'!AJ133</f>
        <v>0</v>
      </c>
      <c r="S139" s="417">
        <f>'Budget Filing Data'!AK133</f>
        <v>0</v>
      </c>
      <c r="T139" s="417">
        <f>'Budget Filing Data'!AL133</f>
        <v>0</v>
      </c>
      <c r="U139" s="417">
        <f>'Budget Filing Data'!AM133</f>
        <v>0</v>
      </c>
      <c r="V139" s="417">
        <f>'Budget Filing Data'!W133</f>
        <v>65759929.66116631</v>
      </c>
      <c r="W139" s="418">
        <f>IF('Budget Filing Data'!Z133&lt;&gt;0,('Budget Filing Data'!AB133+'Budget Filing Data'!AC133+'Budget Filing Data'!AR133+'Budget Filing Data'!AD133+'Budget Filing Data'!BK133)/'Budget Filing Data'!Z133,0)</f>
        <v>5.2741398935832464</v>
      </c>
      <c r="X139" s="419">
        <f>IF('Budget Filing Data'!AA133&lt;&gt;0,('Budget Filing Data'!AB133+'Budget Filing Data'!AC133+'Budget Filing Data'!AR133+'Budget Filing Data'!AD133)/'Budget Filing Data'!AA133,0)</f>
        <v>36.289425678636277</v>
      </c>
      <c r="Y139" s="419">
        <f>IF('Budget Filing Data'!BL133&lt;&gt;0,('Budget Filing Data'!AB133+'Budget Filing Data'!AC133+'Budget Filing Data'!AR133+'Budget Filing Data'!AD133+'Budget Filing Data'!AP133+'Budget Filing Data'!AQ133)/('Budget Filing Data'!BL133),0)</f>
        <v>0.36449635452552698</v>
      </c>
      <c r="Z139" s="419">
        <f>IF('Budget Filing Data'!BC133&lt;&gt;0,('Budget Filing Data'!BD133+'Budget Filing Data'!BE133+'Budget Filing Data'!BF133+'Budget Filing Data'!AD133)/'Budget Filing Data'!BC133,0)</f>
        <v>7.3102733732657672</v>
      </c>
      <c r="AA139" s="419">
        <f>IF('Budget Filing Data'!BG133&lt;&gt;0,('Budget Filing Data'!BH133+'Budget Filing Data'!BI133+'Budget Filing Data'!BJ133+'Budget Filing Data'!AD133)/'Budget Filing Data'!BG133,0)</f>
        <v>7.3864035951044738</v>
      </c>
      <c r="AB139" s="456">
        <f>'Budget Filing Data'!P133</f>
        <v>61124574.072208121</v>
      </c>
      <c r="AC139" s="456">
        <f>'Budget Filing Data'!Q133</f>
        <v>7593.6110430456711</v>
      </c>
      <c r="AD139" s="456">
        <f>'Budget Filing Data'!R133</f>
        <v>407070.12635686283</v>
      </c>
      <c r="AE139" s="456">
        <f>'Budget Filing Data'!AE133</f>
        <v>11968.455802425451</v>
      </c>
      <c r="AF139" s="456">
        <f>'Budget Filing Data'!AF133</f>
        <v>2161.5423709549386</v>
      </c>
      <c r="AG139" s="456">
        <f>'Budget Filing Data'!$S133</f>
        <v>778835191.37206292</v>
      </c>
      <c r="AH139" s="456">
        <f>'Budget Filing Data'!T133</f>
        <v>4844899.9409538237</v>
      </c>
      <c r="AI139" s="456">
        <f>'Budget Filing Data'!$U133</f>
        <v>157427.50914340737</v>
      </c>
      <c r="AJ139" s="456">
        <f>'Budget Filing Data'!$V133</f>
        <v>25726.418686464782</v>
      </c>
      <c r="AK139" s="466">
        <v>0</v>
      </c>
      <c r="AL139" s="466">
        <v>0</v>
      </c>
      <c r="AM139" s="395"/>
    </row>
    <row r="140" spans="3:39" ht="15.75">
      <c r="C140" s="414" t="str">
        <f>'Budget Filing Data'!D134</f>
        <v>PGE_SW_CSA_Appl_PA</v>
      </c>
      <c r="D140" s="414" t="str">
        <f>'Budget Filing Data'!E134</f>
        <v>State Appliance Standards Advocacy PA Costs</v>
      </c>
      <c r="E140" s="394"/>
      <c r="F140" s="393"/>
      <c r="G140" s="415" t="str">
        <f>'Budget Filing Data'!J134</f>
        <v>IOU Core</v>
      </c>
      <c r="H140" s="415" t="str">
        <f>'Budget Filing Data'!H134</f>
        <v>SW - PGE Lead</v>
      </c>
      <c r="I140" s="416" t="s">
        <v>23</v>
      </c>
      <c r="J140" s="415" t="str">
        <f>'Budget Filing Data'!G134</f>
        <v>Cross-Cutting</v>
      </c>
      <c r="K140" s="415" t="str">
        <f>'Budget Filing Data'!I134</f>
        <v>Codes and Standards</v>
      </c>
      <c r="L140" s="415" t="str">
        <f>'Budget Filing Data'!K134</f>
        <v>C&amp;S</v>
      </c>
      <c r="M140" s="415">
        <f>'Budget Filing Data'!B134</f>
        <v>2029</v>
      </c>
      <c r="N140" s="581">
        <f t="shared" si="1"/>
        <v>2502997.2385999998</v>
      </c>
      <c r="O140" s="417">
        <f>'Budget Filing Data'!AG134</f>
        <v>13181.838599999999</v>
      </c>
      <c r="P140" s="417">
        <f>'Budget Filing Data'!AH134</f>
        <v>0</v>
      </c>
      <c r="Q140" s="417">
        <f>'Budget Filing Data'!AI134</f>
        <v>2489815.4</v>
      </c>
      <c r="R140" s="417">
        <f>'Budget Filing Data'!AJ134</f>
        <v>0</v>
      </c>
      <c r="S140" s="417">
        <f>'Budget Filing Data'!AK134</f>
        <v>0</v>
      </c>
      <c r="T140" s="417">
        <f>'Budget Filing Data'!AL134</f>
        <v>0</v>
      </c>
      <c r="U140" s="417">
        <f>'Budget Filing Data'!AM134</f>
        <v>0</v>
      </c>
      <c r="V140" s="417">
        <f>'Budget Filing Data'!W134</f>
        <v>0</v>
      </c>
      <c r="W140" s="418">
        <f>IF('Budget Filing Data'!Z134&lt;&gt;0,('Budget Filing Data'!AB134+'Budget Filing Data'!AC134+'Budget Filing Data'!AR134+'Budget Filing Data'!AD134+'Budget Filing Data'!BK134)/'Budget Filing Data'!Z134,0)</f>
        <v>0</v>
      </c>
      <c r="X140" s="419">
        <f>IF('Budget Filing Data'!AA134&lt;&gt;0,('Budget Filing Data'!AB134+'Budget Filing Data'!AC134+'Budget Filing Data'!AR134+'Budget Filing Data'!AD134)/'Budget Filing Data'!AA134,0)</f>
        <v>0</v>
      </c>
      <c r="Y140" s="419">
        <f>IF('Budget Filing Data'!BL134&lt;&gt;0,('Budget Filing Data'!AB134+'Budget Filing Data'!AC134+'Budget Filing Data'!AR134+'Budget Filing Data'!AD134+'Budget Filing Data'!AP134+'Budget Filing Data'!AQ134)/('Budget Filing Data'!BL134),0)</f>
        <v>0</v>
      </c>
      <c r="Z140" s="419">
        <f>IF('Budget Filing Data'!BC134&lt;&gt;0,('Budget Filing Data'!BD134+'Budget Filing Data'!BE134+'Budget Filing Data'!BF134+'Budget Filing Data'!AD134)/'Budget Filing Data'!BC134,0)</f>
        <v>0</v>
      </c>
      <c r="AA140" s="419">
        <f>IF('Budget Filing Data'!BG134&lt;&gt;0,('Budget Filing Data'!BH134+'Budget Filing Data'!BI134+'Budget Filing Data'!BJ134+'Budget Filing Data'!AD134)/'Budget Filing Data'!BG134,0)</f>
        <v>0</v>
      </c>
      <c r="AB140" s="456">
        <f>'Budget Filing Data'!P134</f>
        <v>0</v>
      </c>
      <c r="AC140" s="456">
        <f>'Budget Filing Data'!Q134</f>
        <v>0</v>
      </c>
      <c r="AD140" s="456">
        <f>'Budget Filing Data'!R134</f>
        <v>0</v>
      </c>
      <c r="AE140" s="456">
        <f>'Budget Filing Data'!AE134</f>
        <v>0</v>
      </c>
      <c r="AF140" s="456">
        <f>'Budget Filing Data'!AF134</f>
        <v>0</v>
      </c>
      <c r="AG140" s="456">
        <f>'Budget Filing Data'!$S134</f>
        <v>0</v>
      </c>
      <c r="AH140" s="456">
        <f>'Budget Filing Data'!T134</f>
        <v>0</v>
      </c>
      <c r="AI140" s="456">
        <f>'Budget Filing Data'!$U134</f>
        <v>0</v>
      </c>
      <c r="AJ140" s="456">
        <f>'Budget Filing Data'!$V134</f>
        <v>0</v>
      </c>
      <c r="AK140" s="466">
        <v>0</v>
      </c>
      <c r="AL140" s="466">
        <v>0</v>
      </c>
      <c r="AM140" s="395"/>
    </row>
    <row r="141" spans="3:39" ht="15.75">
      <c r="C141" s="414" t="str">
        <f>'Budget Filing Data'!D135</f>
        <v>PGE_SW_CSA_Bldg</v>
      </c>
      <c r="D141" s="414" t="str">
        <f>'Budget Filing Data'!E135</f>
        <v>State Building Codes Advocacy</v>
      </c>
      <c r="E141" s="394"/>
      <c r="F141" s="393"/>
      <c r="G141" s="415" t="str">
        <f>'Budget Filing Data'!J135</f>
        <v>Third-Party Solicited</v>
      </c>
      <c r="H141" s="415" t="str">
        <f>'Budget Filing Data'!H135</f>
        <v>SW - PGE Lead</v>
      </c>
      <c r="I141" s="416" t="s">
        <v>23</v>
      </c>
      <c r="J141" s="415" t="str">
        <f>'Budget Filing Data'!G135</f>
        <v>Cross-Cutting</v>
      </c>
      <c r="K141" s="415" t="str">
        <f>'Budget Filing Data'!I135</f>
        <v>Codes and Standards</v>
      </c>
      <c r="L141" s="415" t="str">
        <f>'Budget Filing Data'!K135</f>
        <v>C&amp;S</v>
      </c>
      <c r="M141" s="415">
        <f>'Budget Filing Data'!B135</f>
        <v>2029</v>
      </c>
      <c r="N141" s="581">
        <f t="shared" si="1"/>
        <v>3806691.4687999962</v>
      </c>
      <c r="O141" s="417">
        <f>'Budget Filing Data'!AG135</f>
        <v>0</v>
      </c>
      <c r="P141" s="417">
        <f>'Budget Filing Data'!AH135</f>
        <v>0</v>
      </c>
      <c r="Q141" s="417">
        <f>'Budget Filing Data'!AI135</f>
        <v>3806691.4687999962</v>
      </c>
      <c r="R141" s="417">
        <f>'Budget Filing Data'!AJ135</f>
        <v>0</v>
      </c>
      <c r="S141" s="417">
        <f>'Budget Filing Data'!AK135</f>
        <v>0</v>
      </c>
      <c r="T141" s="417">
        <f>'Budget Filing Data'!AL135</f>
        <v>0</v>
      </c>
      <c r="U141" s="417">
        <f>'Budget Filing Data'!AM135</f>
        <v>0</v>
      </c>
      <c r="V141" s="417">
        <f>'Budget Filing Data'!W135</f>
        <v>763102874.16654289</v>
      </c>
      <c r="W141" s="418">
        <f>IF('Budget Filing Data'!Z135&lt;&gt;0,('Budget Filing Data'!AB135+'Budget Filing Data'!AC135+'Budget Filing Data'!AR135+'Budget Filing Data'!AD135+'Budget Filing Data'!BK135)/'Budget Filing Data'!Z135,0)</f>
        <v>1.6431734469470416</v>
      </c>
      <c r="X141" s="419">
        <f>IF('Budget Filing Data'!AA135&lt;&gt;0,('Budget Filing Data'!AB135+'Budget Filing Data'!AC135+'Budget Filing Data'!AR135+'Budget Filing Data'!AD135)/'Budget Filing Data'!AA135,0)</f>
        <v>200.46354699901633</v>
      </c>
      <c r="Y141" s="419">
        <f>IF('Budget Filing Data'!BL135&lt;&gt;0,('Budget Filing Data'!AB135+'Budget Filing Data'!AC135+'Budget Filing Data'!AR135+'Budget Filing Data'!AD135+'Budget Filing Data'!AP135+'Budget Filing Data'!AQ135)/('Budget Filing Data'!BL135),0)</f>
        <v>0.55470145625241973</v>
      </c>
      <c r="Z141" s="419">
        <f>IF('Budget Filing Data'!BC135&lt;&gt;0,('Budget Filing Data'!BD135+'Budget Filing Data'!BE135+'Budget Filing Data'!BF135+'Budget Filing Data'!AD135)/'Budget Filing Data'!BC135,0)</f>
        <v>2.4107200612641408</v>
      </c>
      <c r="AA141" s="419">
        <f>IF('Budget Filing Data'!BG135&lt;&gt;0,('Budget Filing Data'!BH135+'Budget Filing Data'!BI135+'Budget Filing Data'!BJ135+'Budget Filing Data'!AD135)/'Budget Filing Data'!BG135,0)</f>
        <v>2.4225864467899094</v>
      </c>
      <c r="AB141" s="456">
        <f>'Budget Filing Data'!P135</f>
        <v>381809072.31862044</v>
      </c>
      <c r="AC141" s="456">
        <f>'Budget Filing Data'!Q135</f>
        <v>71686.150291429396</v>
      </c>
      <c r="AD141" s="456">
        <f>'Budget Filing Data'!R135</f>
        <v>14604623.502820157</v>
      </c>
      <c r="AE141" s="456">
        <f>'Budget Filing Data'!AE135</f>
        <v>63136.197493381587</v>
      </c>
      <c r="AF141" s="456">
        <f>'Budget Filing Data'!AF135</f>
        <v>77550.550799974822</v>
      </c>
      <c r="AG141" s="456">
        <f>'Budget Filing Data'!$S135</f>
        <v>5742256233.0646257</v>
      </c>
      <c r="AH141" s="456">
        <f>'Budget Filing Data'!T135</f>
        <v>227124003.86252978</v>
      </c>
      <c r="AI141" s="456">
        <f>'Budget Filing Data'!$U135</f>
        <v>929641.47177871142</v>
      </c>
      <c r="AJ141" s="456">
        <f>'Budget Filing Data'!$V135</f>
        <v>1206028.4605100318</v>
      </c>
      <c r="AK141" s="466">
        <v>0</v>
      </c>
      <c r="AL141" s="466">
        <v>0</v>
      </c>
      <c r="AM141" s="395"/>
    </row>
    <row r="142" spans="3:39" ht="15.75">
      <c r="C142" s="414" t="str">
        <f>'Budget Filing Data'!D136</f>
        <v>PGE_SW_CSA_Bldg_PA</v>
      </c>
      <c r="D142" s="414" t="str">
        <f>'Budget Filing Data'!E136</f>
        <v>State Building Codes Advocacy PA Costs</v>
      </c>
      <c r="E142" s="394"/>
      <c r="F142" s="393"/>
      <c r="G142" s="415" t="str">
        <f>'Budget Filing Data'!J136</f>
        <v>IOU Core</v>
      </c>
      <c r="H142" s="415" t="str">
        <f>'Budget Filing Data'!H136</f>
        <v>SW - PGE Lead</v>
      </c>
      <c r="I142" s="416" t="s">
        <v>23</v>
      </c>
      <c r="J142" s="415" t="str">
        <f>'Budget Filing Data'!G136</f>
        <v>Cross-Cutting</v>
      </c>
      <c r="K142" s="415" t="str">
        <f>'Budget Filing Data'!I136</f>
        <v>Codes and Standards</v>
      </c>
      <c r="L142" s="415" t="str">
        <f>'Budget Filing Data'!K136</f>
        <v>C&amp;S</v>
      </c>
      <c r="M142" s="415">
        <f>'Budget Filing Data'!B136</f>
        <v>2029</v>
      </c>
      <c r="N142" s="581">
        <f t="shared" si="1"/>
        <v>753761.28519999993</v>
      </c>
      <c r="O142" s="417">
        <f>'Budget Filing Data'!AG136</f>
        <v>21473.640299999999</v>
      </c>
      <c r="P142" s="417">
        <f>'Budget Filing Data'!AH136</f>
        <v>0</v>
      </c>
      <c r="Q142" s="417">
        <f>'Budget Filing Data'!AI136</f>
        <v>732287.64489999996</v>
      </c>
      <c r="R142" s="417">
        <f>'Budget Filing Data'!AJ136</f>
        <v>0</v>
      </c>
      <c r="S142" s="417">
        <f>'Budget Filing Data'!AK136</f>
        <v>0</v>
      </c>
      <c r="T142" s="417">
        <f>'Budget Filing Data'!AL136</f>
        <v>0</v>
      </c>
      <c r="U142" s="417">
        <f>'Budget Filing Data'!AM136</f>
        <v>0</v>
      </c>
      <c r="V142" s="417">
        <f>'Budget Filing Data'!W136</f>
        <v>0</v>
      </c>
      <c r="W142" s="418">
        <f>IF('Budget Filing Data'!Z136&lt;&gt;0,('Budget Filing Data'!AB136+'Budget Filing Data'!AC136+'Budget Filing Data'!AR136+'Budget Filing Data'!AD136+'Budget Filing Data'!BK136)/'Budget Filing Data'!Z136,0)</f>
        <v>0</v>
      </c>
      <c r="X142" s="419">
        <f>IF('Budget Filing Data'!AA136&lt;&gt;0,('Budget Filing Data'!AB136+'Budget Filing Data'!AC136+'Budget Filing Data'!AR136+'Budget Filing Data'!AD136)/'Budget Filing Data'!AA136,0)</f>
        <v>0</v>
      </c>
      <c r="Y142" s="419">
        <f>IF('Budget Filing Data'!BL136&lt;&gt;0,('Budget Filing Data'!AB136+'Budget Filing Data'!AC136+'Budget Filing Data'!AR136+'Budget Filing Data'!AD136+'Budget Filing Data'!AP136+'Budget Filing Data'!AQ136)/('Budget Filing Data'!BL136),0)</f>
        <v>0</v>
      </c>
      <c r="Z142" s="419">
        <f>IF('Budget Filing Data'!BC136&lt;&gt;0,('Budget Filing Data'!BD136+'Budget Filing Data'!BE136+'Budget Filing Data'!BF136+'Budget Filing Data'!AD136)/'Budget Filing Data'!BC136,0)</f>
        <v>0</v>
      </c>
      <c r="AA142" s="419">
        <f>IF('Budget Filing Data'!BG136&lt;&gt;0,('Budget Filing Data'!BH136+'Budget Filing Data'!BI136+'Budget Filing Data'!BJ136+'Budget Filing Data'!AD136)/'Budget Filing Data'!BG136,0)</f>
        <v>0</v>
      </c>
      <c r="AB142" s="456">
        <f>'Budget Filing Data'!P136</f>
        <v>0</v>
      </c>
      <c r="AC142" s="456">
        <f>'Budget Filing Data'!Q136</f>
        <v>0</v>
      </c>
      <c r="AD142" s="456">
        <f>'Budget Filing Data'!R136</f>
        <v>0</v>
      </c>
      <c r="AE142" s="456">
        <f>'Budget Filing Data'!AE136</f>
        <v>0</v>
      </c>
      <c r="AF142" s="456">
        <f>'Budget Filing Data'!AF136</f>
        <v>0</v>
      </c>
      <c r="AG142" s="456">
        <f>'Budget Filing Data'!$S136</f>
        <v>0</v>
      </c>
      <c r="AH142" s="456">
        <f>'Budget Filing Data'!T136</f>
        <v>0</v>
      </c>
      <c r="AI142" s="456">
        <f>'Budget Filing Data'!$U136</f>
        <v>0</v>
      </c>
      <c r="AJ142" s="456">
        <f>'Budget Filing Data'!$V136</f>
        <v>0</v>
      </c>
      <c r="AK142" s="466">
        <v>0</v>
      </c>
      <c r="AL142" s="466">
        <v>0</v>
      </c>
      <c r="AM142" s="395"/>
    </row>
    <row r="143" spans="3:39" ht="15.75">
      <c r="C143" s="414" t="str">
        <f>'Budget Filing Data'!D137</f>
        <v>PGE_SW_CSA_Natl</v>
      </c>
      <c r="D143" s="414" t="str">
        <f>'Budget Filing Data'!E137</f>
        <v>National Codes &amp; Standards Advocacy</v>
      </c>
      <c r="E143" s="394"/>
      <c r="F143" s="393"/>
      <c r="G143" s="415" t="str">
        <f>'Budget Filing Data'!J137</f>
        <v>Third-Party Solicited</v>
      </c>
      <c r="H143" s="415" t="str">
        <f>'Budget Filing Data'!H137</f>
        <v>SW - PGE Lead</v>
      </c>
      <c r="I143" s="416" t="s">
        <v>23</v>
      </c>
      <c r="J143" s="415" t="str">
        <f>'Budget Filing Data'!G137</f>
        <v>Cross-Cutting</v>
      </c>
      <c r="K143" s="415" t="str">
        <f>'Budget Filing Data'!I137</f>
        <v>Codes and Standards</v>
      </c>
      <c r="L143" s="415" t="str">
        <f>'Budget Filing Data'!K137</f>
        <v>C&amp;S</v>
      </c>
      <c r="M143" s="415">
        <f>'Budget Filing Data'!B137</f>
        <v>2029</v>
      </c>
      <c r="N143" s="581">
        <f t="shared" si="1"/>
        <v>2306256.3963999972</v>
      </c>
      <c r="O143" s="417">
        <f>'Budget Filing Data'!AG137</f>
        <v>0</v>
      </c>
      <c r="P143" s="417">
        <f>'Budget Filing Data'!AH137</f>
        <v>0</v>
      </c>
      <c r="Q143" s="417">
        <f>'Budget Filing Data'!AI137</f>
        <v>2306256.3963999972</v>
      </c>
      <c r="R143" s="417">
        <f>'Budget Filing Data'!AJ137</f>
        <v>0</v>
      </c>
      <c r="S143" s="417">
        <f>'Budget Filing Data'!AK137</f>
        <v>0</v>
      </c>
      <c r="T143" s="417">
        <f>'Budget Filing Data'!AL137</f>
        <v>0</v>
      </c>
      <c r="U143" s="417">
        <f>'Budget Filing Data'!AM137</f>
        <v>0</v>
      </c>
      <c r="V143" s="417">
        <f>'Budget Filing Data'!W137</f>
        <v>138356275.16503093</v>
      </c>
      <c r="W143" s="418">
        <f>IF('Budget Filing Data'!Z137&lt;&gt;0,('Budget Filing Data'!AB137+'Budget Filing Data'!AC137+'Budget Filing Data'!AR137+'Budget Filing Data'!AD137+'Budget Filing Data'!BK137)/'Budget Filing Data'!Z137,0)</f>
        <v>1.6354799384052097</v>
      </c>
      <c r="X143" s="419">
        <f>IF('Budget Filing Data'!AA137&lt;&gt;0,('Budget Filing Data'!AB137+'Budget Filing Data'!AC137+'Budget Filing Data'!AR137+'Budget Filing Data'!AD137)/'Budget Filing Data'!AA137,0)</f>
        <v>59.991714442939333</v>
      </c>
      <c r="Y143" s="419">
        <f>IF('Budget Filing Data'!BL137&lt;&gt;0,('Budget Filing Data'!AB137+'Budget Filing Data'!AC137+'Budget Filing Data'!AR137+'Budget Filing Data'!AD137+'Budget Filing Data'!AP137+'Budget Filing Data'!AQ137)/('Budget Filing Data'!BL137),0)</f>
        <v>0.41410686007546399</v>
      </c>
      <c r="Z143" s="419">
        <f>IF('Budget Filing Data'!BC137&lt;&gt;0,('Budget Filing Data'!BD137+'Budget Filing Data'!BE137+'Budget Filing Data'!BF137+'Budget Filing Data'!AD137)/'Budget Filing Data'!BC137,0)</f>
        <v>2.3185118661659168</v>
      </c>
      <c r="AA143" s="419">
        <f>IF('Budget Filing Data'!BG137&lt;&gt;0,('Budget Filing Data'!BH137+'Budget Filing Data'!BI137+'Budget Filing Data'!BJ137+'Budget Filing Data'!AD137)/'Budget Filing Data'!BG137,0)</f>
        <v>2.3411646488032329</v>
      </c>
      <c r="AB143" s="456">
        <f>'Budget Filing Data'!P137</f>
        <v>123299087.77681649</v>
      </c>
      <c r="AC143" s="456">
        <f>'Budget Filing Data'!Q137</f>
        <v>48246.943689319662</v>
      </c>
      <c r="AD143" s="456">
        <f>'Budget Filing Data'!R137</f>
        <v>333202.79609369946</v>
      </c>
      <c r="AE143" s="456">
        <f>'Budget Filing Data'!AE137</f>
        <v>23602.519959511639</v>
      </c>
      <c r="AF143" s="456">
        <f>'Budget Filing Data'!AF137</f>
        <v>1769.3068472575528</v>
      </c>
      <c r="AG143" s="456">
        <f>'Budget Filing Data'!$S137</f>
        <v>1827047140.8725271</v>
      </c>
      <c r="AH143" s="456">
        <f>'Budget Filing Data'!T137</f>
        <v>9046514.4584851395</v>
      </c>
      <c r="AI143" s="456">
        <f>'Budget Filing Data'!$U137</f>
        <v>349073.63112695364</v>
      </c>
      <c r="AJ143" s="456">
        <f>'Budget Filing Data'!$V137</f>
        <v>48036.991774556103</v>
      </c>
      <c r="AK143" s="466">
        <v>0</v>
      </c>
      <c r="AL143" s="466">
        <v>0</v>
      </c>
      <c r="AM143" s="395"/>
    </row>
    <row r="144" spans="3:39" ht="15.75">
      <c r="C144" s="414" t="str">
        <f>'Budget Filing Data'!D138</f>
        <v>PGE_SW_CSA_Natl_PA</v>
      </c>
      <c r="D144" s="414" t="str">
        <f>'Budget Filing Data'!E138</f>
        <v>National Codes &amp; Standards Advocacy PA Costs</v>
      </c>
      <c r="E144" s="394"/>
      <c r="F144" s="393"/>
      <c r="G144" s="415" t="str">
        <f>'Budget Filing Data'!J138</f>
        <v>IOU Core</v>
      </c>
      <c r="H144" s="415" t="str">
        <f>'Budget Filing Data'!H138</f>
        <v>SW - PGE Lead</v>
      </c>
      <c r="I144" s="416" t="s">
        <v>23</v>
      </c>
      <c r="J144" s="415" t="str">
        <f>'Budget Filing Data'!G138</f>
        <v>Cross-Cutting</v>
      </c>
      <c r="K144" s="415" t="str">
        <f>'Budget Filing Data'!I138</f>
        <v>Codes and Standards</v>
      </c>
      <c r="L144" s="415" t="str">
        <f>'Budget Filing Data'!K138</f>
        <v>C&amp;S</v>
      </c>
      <c r="M144" s="415">
        <f>'Budget Filing Data'!B138</f>
        <v>2029</v>
      </c>
      <c r="N144" s="581">
        <f t="shared" ref="N144:N207" si="2">SUM(O144:R144,U144)</f>
        <v>294837.87050999998</v>
      </c>
      <c r="O144" s="417">
        <f>'Budget Filing Data'!AG138</f>
        <v>27851.94931</v>
      </c>
      <c r="P144" s="417">
        <f>'Budget Filing Data'!AH138</f>
        <v>0</v>
      </c>
      <c r="Q144" s="417">
        <f>'Budget Filing Data'!AI138</f>
        <v>266985.92119999998</v>
      </c>
      <c r="R144" s="417">
        <f>'Budget Filing Data'!AJ138</f>
        <v>0</v>
      </c>
      <c r="S144" s="417">
        <f>'Budget Filing Data'!AK138</f>
        <v>0</v>
      </c>
      <c r="T144" s="417">
        <f>'Budget Filing Data'!AL138</f>
        <v>0</v>
      </c>
      <c r="U144" s="417">
        <f>'Budget Filing Data'!AM138</f>
        <v>0</v>
      </c>
      <c r="V144" s="417">
        <f>'Budget Filing Data'!W138</f>
        <v>0</v>
      </c>
      <c r="W144" s="418">
        <f>IF('Budget Filing Data'!Z138&lt;&gt;0,('Budget Filing Data'!AB138+'Budget Filing Data'!AC138+'Budget Filing Data'!AR138+'Budget Filing Data'!AD138+'Budget Filing Data'!BK138)/'Budget Filing Data'!Z138,0)</f>
        <v>0</v>
      </c>
      <c r="X144" s="419">
        <f>IF('Budget Filing Data'!AA138&lt;&gt;0,('Budget Filing Data'!AB138+'Budget Filing Data'!AC138+'Budget Filing Data'!AR138+'Budget Filing Data'!AD138)/'Budget Filing Data'!AA138,0)</f>
        <v>0</v>
      </c>
      <c r="Y144" s="419">
        <f>IF('Budget Filing Data'!BL138&lt;&gt;0,('Budget Filing Data'!AB138+'Budget Filing Data'!AC138+'Budget Filing Data'!AR138+'Budget Filing Data'!AD138+'Budget Filing Data'!AP138+'Budget Filing Data'!AQ138)/('Budget Filing Data'!BL138),0)</f>
        <v>0</v>
      </c>
      <c r="Z144" s="419">
        <f>IF('Budget Filing Data'!BC138&lt;&gt;0,('Budget Filing Data'!BD138+'Budget Filing Data'!BE138+'Budget Filing Data'!BF138+'Budget Filing Data'!AD138)/'Budget Filing Data'!BC138,0)</f>
        <v>0</v>
      </c>
      <c r="AA144" s="419">
        <f>IF('Budget Filing Data'!BG138&lt;&gt;0,('Budget Filing Data'!BH138+'Budget Filing Data'!BI138+'Budget Filing Data'!BJ138+'Budget Filing Data'!AD138)/'Budget Filing Data'!BG138,0)</f>
        <v>0</v>
      </c>
      <c r="AB144" s="456">
        <f>'Budget Filing Data'!P138</f>
        <v>0</v>
      </c>
      <c r="AC144" s="456">
        <f>'Budget Filing Data'!Q138</f>
        <v>0</v>
      </c>
      <c r="AD144" s="456">
        <f>'Budget Filing Data'!R138</f>
        <v>0</v>
      </c>
      <c r="AE144" s="456">
        <f>'Budget Filing Data'!AE138</f>
        <v>0</v>
      </c>
      <c r="AF144" s="456">
        <f>'Budget Filing Data'!AF138</f>
        <v>0</v>
      </c>
      <c r="AG144" s="456">
        <f>'Budget Filing Data'!$S138</f>
        <v>0</v>
      </c>
      <c r="AH144" s="456">
        <f>'Budget Filing Data'!T138</f>
        <v>0</v>
      </c>
      <c r="AI144" s="456">
        <f>'Budget Filing Data'!$U138</f>
        <v>0</v>
      </c>
      <c r="AJ144" s="456">
        <f>'Budget Filing Data'!$V138</f>
        <v>0</v>
      </c>
      <c r="AK144" s="466">
        <v>0</v>
      </c>
      <c r="AL144" s="466">
        <v>0</v>
      </c>
      <c r="AM144" s="395"/>
    </row>
    <row r="145" spans="3:39" ht="15.75">
      <c r="C145" s="414" t="str">
        <f>'Budget Filing Data'!D139</f>
        <v>PGE_SW_FS</v>
      </c>
      <c r="D145" s="414" t="str">
        <f>'Budget Filing Data'!E139</f>
        <v>Food Service POS</v>
      </c>
      <c r="E145" s="394"/>
      <c r="F145" s="393"/>
      <c r="G145" s="415" t="str">
        <f>'Budget Filing Data'!J139</f>
        <v>Third-Party Solicited</v>
      </c>
      <c r="H145" s="415" t="str">
        <f>'Budget Filing Data'!H139</f>
        <v>SW - Other IOU Lead</v>
      </c>
      <c r="I145" s="416" t="s">
        <v>23</v>
      </c>
      <c r="J145" s="415" t="str">
        <f>'Budget Filing Data'!G139</f>
        <v>Commercial</v>
      </c>
      <c r="K145" s="415" t="str">
        <f>'Budget Filing Data'!I139</f>
        <v>Other</v>
      </c>
      <c r="L145" s="415" t="str">
        <f>'Budget Filing Data'!K139</f>
        <v>Resource</v>
      </c>
      <c r="M145" s="415">
        <f>'Budget Filing Data'!B139</f>
        <v>2029</v>
      </c>
      <c r="N145" s="581">
        <f t="shared" si="2"/>
        <v>7037599.9985183962</v>
      </c>
      <c r="O145" s="417">
        <f>'Budget Filing Data'!AG139</f>
        <v>660073.32386399875</v>
      </c>
      <c r="P145" s="417">
        <f>'Budget Filing Data'!AH139</f>
        <v>504918.73434159928</v>
      </c>
      <c r="Q145" s="417">
        <f>'Budget Filing Data'!AI139</f>
        <v>3039062.7563127959</v>
      </c>
      <c r="R145" s="417">
        <f>'Budget Filing Data'!AJ139</f>
        <v>0</v>
      </c>
      <c r="S145" s="417">
        <f>'Budget Filing Data'!AK139</f>
        <v>0</v>
      </c>
      <c r="T145" s="417">
        <f>'Budget Filing Data'!AL139</f>
        <v>0</v>
      </c>
      <c r="U145" s="417">
        <f>'Budget Filing Data'!AM139</f>
        <v>2833545.1840000022</v>
      </c>
      <c r="V145" s="417">
        <f>'Budget Filing Data'!W139</f>
        <v>13920853.9805912</v>
      </c>
      <c r="W145" s="418">
        <f>IF('Budget Filing Data'!Z139&lt;&gt;0,('Budget Filing Data'!AB139+'Budget Filing Data'!AC139+'Budget Filing Data'!AR139+'Budget Filing Data'!AD139+'Budget Filing Data'!BK139)/'Budget Filing Data'!Z139,0)</f>
        <v>1.3795326944429527</v>
      </c>
      <c r="X145" s="419">
        <f>IF('Budget Filing Data'!AA139&lt;&gt;0,('Budget Filing Data'!AB139+'Budget Filing Data'!AC139+'Budget Filing Data'!AR139+'Budget Filing Data'!AD139)/'Budget Filing Data'!AA139,0)</f>
        <v>2.0179693313865252</v>
      </c>
      <c r="Y145" s="419">
        <f>IF('Budget Filing Data'!BL139&lt;&gt;0,('Budget Filing Data'!AB139+'Budget Filing Data'!AC139+'Budget Filing Data'!AR139+'Budget Filing Data'!AD139+'Budget Filing Data'!AP139+'Budget Filing Data'!AQ139)/('Budget Filing Data'!BL139),0)</f>
        <v>0.51059574915353667</v>
      </c>
      <c r="Z145" s="419">
        <f>IF('Budget Filing Data'!BC139&lt;&gt;0,('Budget Filing Data'!BD139+'Budget Filing Data'!BE139+'Budget Filing Data'!BF139+'Budget Filing Data'!AD139)/'Budget Filing Data'!BC139,0)</f>
        <v>1.8885510228096662</v>
      </c>
      <c r="AA145" s="419">
        <f>IF('Budget Filing Data'!BG139&lt;&gt;0,('Budget Filing Data'!BH139+'Budget Filing Data'!BI139+'Budget Filing Data'!BJ139+'Budget Filing Data'!AD139)/'Budget Filing Data'!BG139,0)</f>
        <v>1.8889556165975083</v>
      </c>
      <c r="AB145" s="456">
        <f>'Budget Filing Data'!P139</f>
        <v>3661874.6498363689</v>
      </c>
      <c r="AC145" s="456">
        <f>'Budget Filing Data'!Q139</f>
        <v>433.50533058672221</v>
      </c>
      <c r="AD145" s="456">
        <f>'Budget Filing Data'!R139</f>
        <v>485350.51897839992</v>
      </c>
      <c r="AE145" s="456">
        <f>'Budget Filing Data'!AE139</f>
        <v>495.23075344953003</v>
      </c>
      <c r="AF145" s="456">
        <f>'Budget Filing Data'!AF139</f>
        <v>2577.211255775303</v>
      </c>
      <c r="AG145" s="456">
        <f>'Budget Filing Data'!$S139</f>
        <v>44083267.359076425</v>
      </c>
      <c r="AH145" s="456">
        <f>'Budget Filing Data'!T139</f>
        <v>5716002.8744328003</v>
      </c>
      <c r="AI145" s="456">
        <f>'Budget Filing Data'!$U139</f>
        <v>6062.3546388177501</v>
      </c>
      <c r="AJ145" s="456">
        <f>'Budget Filing Data'!$V139</f>
        <v>30351.975263238161</v>
      </c>
      <c r="AK145" s="466">
        <v>0</v>
      </c>
      <c r="AL145" s="466">
        <v>0</v>
      </c>
      <c r="AM145" s="395"/>
    </row>
    <row r="146" spans="3:39" ht="15.75">
      <c r="C146" s="414" t="str">
        <f>'Budget Filing Data'!D140</f>
        <v>PGE_SW_FS_PA</v>
      </c>
      <c r="D146" s="414" t="str">
        <f>'Budget Filing Data'!E140</f>
        <v>Food Service POS - PGE Costs</v>
      </c>
      <c r="E146" s="394"/>
      <c r="F146" s="393"/>
      <c r="G146" s="415" t="str">
        <f>'Budget Filing Data'!J140</f>
        <v>IOU Core</v>
      </c>
      <c r="H146" s="415" t="str">
        <f>'Budget Filing Data'!H140</f>
        <v>SW - Other IOU Lead</v>
      </c>
      <c r="I146" s="416" t="s">
        <v>23</v>
      </c>
      <c r="J146" s="415" t="str">
        <f>'Budget Filing Data'!G140</f>
        <v>Commercial</v>
      </c>
      <c r="K146" s="415" t="str">
        <f>'Budget Filing Data'!I140</f>
        <v>Other</v>
      </c>
      <c r="L146" s="415" t="str">
        <f>'Budget Filing Data'!K140</f>
        <v>Resource</v>
      </c>
      <c r="M146" s="415">
        <f>'Budget Filing Data'!B140</f>
        <v>2029</v>
      </c>
      <c r="N146" s="581">
        <f t="shared" si="2"/>
        <v>27448.051789000001</v>
      </c>
      <c r="O146" s="417">
        <f>'Budget Filing Data'!AG140</f>
        <v>2603.3914289999998</v>
      </c>
      <c r="P146" s="417">
        <f>'Budget Filing Data'!AH140</f>
        <v>0</v>
      </c>
      <c r="Q146" s="417">
        <f>'Budget Filing Data'!AI140</f>
        <v>24844.660360000002</v>
      </c>
      <c r="R146" s="417">
        <f>'Budget Filing Data'!AJ140</f>
        <v>0</v>
      </c>
      <c r="S146" s="417">
        <f>'Budget Filing Data'!AK140</f>
        <v>0</v>
      </c>
      <c r="T146" s="417">
        <f>'Budget Filing Data'!AL140</f>
        <v>0</v>
      </c>
      <c r="U146" s="417">
        <f>'Budget Filing Data'!AM140</f>
        <v>0</v>
      </c>
      <c r="V146" s="417">
        <f>'Budget Filing Data'!W140</f>
        <v>0</v>
      </c>
      <c r="W146" s="418">
        <f>IF('Budget Filing Data'!Z140&lt;&gt;0,('Budget Filing Data'!AB140+'Budget Filing Data'!AC140+'Budget Filing Data'!AR140+'Budget Filing Data'!AD140+'Budget Filing Data'!BK140)/'Budget Filing Data'!Z140,0)</f>
        <v>0</v>
      </c>
      <c r="X146" s="419">
        <f>IF('Budget Filing Data'!AA140&lt;&gt;0,('Budget Filing Data'!AB140+'Budget Filing Data'!AC140+'Budget Filing Data'!AR140+'Budget Filing Data'!AD140)/'Budget Filing Data'!AA140,0)</f>
        <v>0</v>
      </c>
      <c r="Y146" s="419">
        <f>IF('Budget Filing Data'!BL140&lt;&gt;0,('Budget Filing Data'!AB140+'Budget Filing Data'!AC140+'Budget Filing Data'!AR140+'Budget Filing Data'!AD140+'Budget Filing Data'!AP140+'Budget Filing Data'!AQ140)/('Budget Filing Data'!BL140),0)</f>
        <v>0</v>
      </c>
      <c r="Z146" s="419">
        <f>IF('Budget Filing Data'!BC140&lt;&gt;0,('Budget Filing Data'!BD140+'Budget Filing Data'!BE140+'Budget Filing Data'!BF140+'Budget Filing Data'!AD140)/'Budget Filing Data'!BC140,0)</f>
        <v>0</v>
      </c>
      <c r="AA146" s="419">
        <f>IF('Budget Filing Data'!BG140&lt;&gt;0,('Budget Filing Data'!BH140+'Budget Filing Data'!BI140+'Budget Filing Data'!BJ140+'Budget Filing Data'!AD140)/'Budget Filing Data'!BG140,0)</f>
        <v>0</v>
      </c>
      <c r="AB146" s="456">
        <f>'Budget Filing Data'!P140</f>
        <v>0</v>
      </c>
      <c r="AC146" s="456">
        <f>'Budget Filing Data'!Q140</f>
        <v>0</v>
      </c>
      <c r="AD146" s="456">
        <f>'Budget Filing Data'!R140</f>
        <v>0</v>
      </c>
      <c r="AE146" s="456">
        <f>'Budget Filing Data'!AE140</f>
        <v>0</v>
      </c>
      <c r="AF146" s="456">
        <f>'Budget Filing Data'!AF140</f>
        <v>0</v>
      </c>
      <c r="AG146" s="456">
        <f>'Budget Filing Data'!$S140</f>
        <v>0</v>
      </c>
      <c r="AH146" s="456">
        <f>'Budget Filing Data'!T140</f>
        <v>0</v>
      </c>
      <c r="AI146" s="456">
        <f>'Budget Filing Data'!$U140</f>
        <v>0</v>
      </c>
      <c r="AJ146" s="456">
        <f>'Budget Filing Data'!$V140</f>
        <v>0</v>
      </c>
      <c r="AK146" s="466">
        <v>0</v>
      </c>
      <c r="AL146" s="466">
        <v>0</v>
      </c>
      <c r="AM146" s="395"/>
    </row>
    <row r="147" spans="3:39" ht="15.75">
      <c r="C147" s="414" t="str">
        <f>'Budget Filing Data'!D141</f>
        <v>PGE_SW_HESC</v>
      </c>
      <c r="D147" s="414" t="str">
        <f>'Budget Filing Data'!E141</f>
        <v>SW Home Energy Score California</v>
      </c>
      <c r="E147" s="394"/>
      <c r="F147" s="393"/>
      <c r="G147" s="415" t="str">
        <f>'Budget Filing Data'!J141</f>
        <v>REN/CCA</v>
      </c>
      <c r="H147" s="415" t="str">
        <f>'Budget Filing Data'!H141</f>
        <v>SW - Other IOU Lead</v>
      </c>
      <c r="I147" s="416" t="s">
        <v>15</v>
      </c>
      <c r="J147" s="415" t="str">
        <f>'Budget Filing Data'!G141</f>
        <v>Residential</v>
      </c>
      <c r="K147" s="415" t="str">
        <f>'Budget Filing Data'!I141</f>
        <v>Audit</v>
      </c>
      <c r="L147" s="415" t="str">
        <f>'Budget Filing Data'!K141</f>
        <v>Market Support</v>
      </c>
      <c r="M147" s="415">
        <f>'Budget Filing Data'!B141</f>
        <v>2029</v>
      </c>
      <c r="N147" s="581">
        <f t="shared" si="2"/>
        <v>1659390.1121999999</v>
      </c>
      <c r="O147" s="417">
        <f>'Budget Filing Data'!AG141</f>
        <v>51945.2742</v>
      </c>
      <c r="P147" s="417">
        <f>'Budget Filing Data'!AH141</f>
        <v>125960</v>
      </c>
      <c r="Q147" s="417">
        <f>'Budget Filing Data'!AI141</f>
        <v>1481484.838</v>
      </c>
      <c r="R147" s="417">
        <f>'Budget Filing Data'!AJ141</f>
        <v>0</v>
      </c>
      <c r="S147" s="417">
        <f>'Budget Filing Data'!AK141</f>
        <v>0</v>
      </c>
      <c r="T147" s="417">
        <f>'Budget Filing Data'!AL141</f>
        <v>0</v>
      </c>
      <c r="U147" s="417">
        <f>'Budget Filing Data'!AM141</f>
        <v>0</v>
      </c>
      <c r="V147" s="417">
        <f>'Budget Filing Data'!W141</f>
        <v>0</v>
      </c>
      <c r="W147" s="418">
        <f>IF('Budget Filing Data'!Z141&lt;&gt;0,('Budget Filing Data'!AB141+'Budget Filing Data'!AC141+'Budget Filing Data'!AR141+'Budget Filing Data'!AD141+'Budget Filing Data'!BK141)/'Budget Filing Data'!Z141,0)</f>
        <v>0</v>
      </c>
      <c r="X147" s="419">
        <f>IF('Budget Filing Data'!AA141&lt;&gt;0,('Budget Filing Data'!AB141+'Budget Filing Data'!AC141+'Budget Filing Data'!AR141+'Budget Filing Data'!AD141)/'Budget Filing Data'!AA141,0)</f>
        <v>0</v>
      </c>
      <c r="Y147" s="419">
        <f>IF('Budget Filing Data'!BL141&lt;&gt;0,('Budget Filing Data'!AB141+'Budget Filing Data'!AC141+'Budget Filing Data'!AR141+'Budget Filing Data'!AD141+'Budget Filing Data'!AP141+'Budget Filing Data'!AQ141)/('Budget Filing Data'!BL141),0)</f>
        <v>0</v>
      </c>
      <c r="Z147" s="419">
        <f>IF('Budget Filing Data'!BC141&lt;&gt;0,('Budget Filing Data'!BD141+'Budget Filing Data'!BE141+'Budget Filing Data'!BF141+'Budget Filing Data'!AD141)/'Budget Filing Data'!BC141,0)</f>
        <v>0</v>
      </c>
      <c r="AA147" s="419">
        <f>IF('Budget Filing Data'!BG141&lt;&gt;0,('Budget Filing Data'!BH141+'Budget Filing Data'!BI141+'Budget Filing Data'!BJ141+'Budget Filing Data'!AD141)/'Budget Filing Data'!BG141,0)</f>
        <v>0</v>
      </c>
      <c r="AB147" s="456">
        <f>'Budget Filing Data'!P141</f>
        <v>0</v>
      </c>
      <c r="AC147" s="456">
        <f>'Budget Filing Data'!Q141</f>
        <v>0</v>
      </c>
      <c r="AD147" s="456">
        <f>'Budget Filing Data'!R141</f>
        <v>0</v>
      </c>
      <c r="AE147" s="456">
        <f>'Budget Filing Data'!AE141</f>
        <v>0</v>
      </c>
      <c r="AF147" s="456">
        <f>'Budget Filing Data'!AF141</f>
        <v>0</v>
      </c>
      <c r="AG147" s="456">
        <f>'Budget Filing Data'!$S141</f>
        <v>0</v>
      </c>
      <c r="AH147" s="456">
        <f>'Budget Filing Data'!T141</f>
        <v>0</v>
      </c>
      <c r="AI147" s="456">
        <f>'Budget Filing Data'!$U141</f>
        <v>0</v>
      </c>
      <c r="AJ147" s="456">
        <f>'Budget Filing Data'!$V141</f>
        <v>0</v>
      </c>
      <c r="AK147" s="466">
        <v>0</v>
      </c>
      <c r="AL147" s="466">
        <v>0</v>
      </c>
      <c r="AM147" s="395"/>
    </row>
    <row r="148" spans="3:39" ht="15.75">
      <c r="C148" s="414" t="str">
        <f>'Budget Filing Data'!D142</f>
        <v>PGE_SW_HESC_PA</v>
      </c>
      <c r="D148" s="414" t="str">
        <f>'Budget Filing Data'!E142</f>
        <v>SW Home Energy Score California - PGE Costs</v>
      </c>
      <c r="E148" s="394"/>
      <c r="F148" s="393"/>
      <c r="G148" s="415" t="str">
        <f>'Budget Filing Data'!J142</f>
        <v>IOU Core</v>
      </c>
      <c r="H148" s="415" t="str">
        <f>'Budget Filing Data'!H142</f>
        <v>SW - Other IOU Lead</v>
      </c>
      <c r="I148" s="416" t="s">
        <v>15</v>
      </c>
      <c r="J148" s="415" t="str">
        <f>'Budget Filing Data'!G142</f>
        <v>Residential</v>
      </c>
      <c r="K148" s="415" t="str">
        <f>'Budget Filing Data'!I142</f>
        <v>Audit</v>
      </c>
      <c r="L148" s="415" t="str">
        <f>'Budget Filing Data'!K142</f>
        <v>Market Support</v>
      </c>
      <c r="M148" s="415">
        <f>'Budget Filing Data'!B142</f>
        <v>2029</v>
      </c>
      <c r="N148" s="581">
        <f t="shared" si="2"/>
        <v>26033.914289</v>
      </c>
      <c r="O148" s="417">
        <f>'Budget Filing Data'!AG142</f>
        <v>2603.3914289999998</v>
      </c>
      <c r="P148" s="417">
        <f>'Budget Filing Data'!AH142</f>
        <v>0</v>
      </c>
      <c r="Q148" s="417">
        <f>'Budget Filing Data'!AI142</f>
        <v>23430.522860000001</v>
      </c>
      <c r="R148" s="417">
        <f>'Budget Filing Data'!AJ142</f>
        <v>0</v>
      </c>
      <c r="S148" s="417">
        <f>'Budget Filing Data'!AK142</f>
        <v>0</v>
      </c>
      <c r="T148" s="417">
        <f>'Budget Filing Data'!AL142</f>
        <v>0</v>
      </c>
      <c r="U148" s="417">
        <f>'Budget Filing Data'!AM142</f>
        <v>0</v>
      </c>
      <c r="V148" s="417">
        <f>'Budget Filing Data'!W142</f>
        <v>0</v>
      </c>
      <c r="W148" s="418">
        <f>IF('Budget Filing Data'!Z142&lt;&gt;0,('Budget Filing Data'!AB142+'Budget Filing Data'!AC142+'Budget Filing Data'!AR142+'Budget Filing Data'!AD142+'Budget Filing Data'!BK142)/'Budget Filing Data'!Z142,0)</f>
        <v>0</v>
      </c>
      <c r="X148" s="419">
        <f>IF('Budget Filing Data'!AA142&lt;&gt;0,('Budget Filing Data'!AB142+'Budget Filing Data'!AC142+'Budget Filing Data'!AR142+'Budget Filing Data'!AD142)/'Budget Filing Data'!AA142,0)</f>
        <v>0</v>
      </c>
      <c r="Y148" s="419">
        <f>IF('Budget Filing Data'!BL142&lt;&gt;0,('Budget Filing Data'!AB142+'Budget Filing Data'!AC142+'Budget Filing Data'!AR142+'Budget Filing Data'!AD142+'Budget Filing Data'!AP142+'Budget Filing Data'!AQ142)/('Budget Filing Data'!BL142),0)</f>
        <v>0</v>
      </c>
      <c r="Z148" s="419">
        <f>IF('Budget Filing Data'!BC142&lt;&gt;0,('Budget Filing Data'!BD142+'Budget Filing Data'!BE142+'Budget Filing Data'!BF142+'Budget Filing Data'!AD142)/'Budget Filing Data'!BC142,0)</f>
        <v>0</v>
      </c>
      <c r="AA148" s="419">
        <f>IF('Budget Filing Data'!BG142&lt;&gt;0,('Budget Filing Data'!BH142+'Budget Filing Data'!BI142+'Budget Filing Data'!BJ142+'Budget Filing Data'!AD142)/'Budget Filing Data'!BG142,0)</f>
        <v>0</v>
      </c>
      <c r="AB148" s="456">
        <f>'Budget Filing Data'!P142</f>
        <v>0</v>
      </c>
      <c r="AC148" s="456">
        <f>'Budget Filing Data'!Q142</f>
        <v>0</v>
      </c>
      <c r="AD148" s="456">
        <f>'Budget Filing Data'!R142</f>
        <v>0</v>
      </c>
      <c r="AE148" s="456">
        <f>'Budget Filing Data'!AE142</f>
        <v>0</v>
      </c>
      <c r="AF148" s="456">
        <f>'Budget Filing Data'!AF142</f>
        <v>0</v>
      </c>
      <c r="AG148" s="456">
        <f>'Budget Filing Data'!$S142</f>
        <v>0</v>
      </c>
      <c r="AH148" s="456">
        <f>'Budget Filing Data'!T142</f>
        <v>0</v>
      </c>
      <c r="AI148" s="456">
        <f>'Budget Filing Data'!$U142</f>
        <v>0</v>
      </c>
      <c r="AJ148" s="456">
        <f>'Budget Filing Data'!$V142</f>
        <v>0</v>
      </c>
      <c r="AK148" s="466">
        <v>0</v>
      </c>
      <c r="AL148" s="466">
        <v>0</v>
      </c>
      <c r="AM148" s="395"/>
    </row>
    <row r="149" spans="3:39" ht="15.75">
      <c r="C149" s="414" t="str">
        <f>'Budget Filing Data'!D143</f>
        <v>PGE_SW_HVAC_AE_NonRes</v>
      </c>
      <c r="D149" s="414" t="str">
        <f>'Budget Filing Data'!E143</f>
        <v>SW HVAC All Electric Non-Residential</v>
      </c>
      <c r="E149" s="394"/>
      <c r="F149" s="393"/>
      <c r="G149" s="415" t="str">
        <f>'Budget Filing Data'!J143</f>
        <v>Third-Party Solicited</v>
      </c>
      <c r="H149" s="415" t="str">
        <f>'Budget Filing Data'!H143</f>
        <v>SW - PGE Lead</v>
      </c>
      <c r="I149" s="416" t="s">
        <v>23</v>
      </c>
      <c r="J149" s="415" t="str">
        <f>'Budget Filing Data'!G143</f>
        <v>Commercial</v>
      </c>
      <c r="K149" s="415" t="str">
        <f>'Budget Filing Data'!I143</f>
        <v>Market Transformation</v>
      </c>
      <c r="L149" s="415" t="str">
        <f>'Budget Filing Data'!K143</f>
        <v>Resource</v>
      </c>
      <c r="M149" s="415">
        <f>'Budget Filing Data'!B143</f>
        <v>2029</v>
      </c>
      <c r="N149" s="581">
        <f t="shared" si="2"/>
        <v>2707499.9992193966</v>
      </c>
      <c r="O149" s="417">
        <f>'Budget Filing Data'!AG143</f>
        <v>324899.9977013992</v>
      </c>
      <c r="P149" s="417">
        <f>'Budget Filing Data'!AH143</f>
        <v>216599.99961599949</v>
      </c>
      <c r="Q149" s="417">
        <f>'Budget Filing Data'!AI143</f>
        <v>1434883.6881719977</v>
      </c>
      <c r="R149" s="417">
        <f>'Budget Filing Data'!AJ143</f>
        <v>0</v>
      </c>
      <c r="S149" s="417">
        <f>'Budget Filing Data'!AK143</f>
        <v>0</v>
      </c>
      <c r="T149" s="417">
        <f>'Budget Filing Data'!AL143</f>
        <v>0</v>
      </c>
      <c r="U149" s="417">
        <f>'Budget Filing Data'!AM143</f>
        <v>731116.3137300004</v>
      </c>
      <c r="V149" s="417">
        <f>'Budget Filing Data'!W143</f>
        <v>2567436.0219997</v>
      </c>
      <c r="W149" s="418">
        <f>IF('Budget Filing Data'!Z143&lt;&gt;0,('Budget Filing Data'!AB143+'Budget Filing Data'!AC143+'Budget Filing Data'!AR143+'Budget Filing Data'!AD143+'Budget Filing Data'!BK143)/'Budget Filing Data'!Z143,0)</f>
        <v>1.0507361857648572</v>
      </c>
      <c r="X149" s="419">
        <f>IF('Budget Filing Data'!AA143&lt;&gt;0,('Budget Filing Data'!AB143+'Budget Filing Data'!AC143+'Budget Filing Data'!AR143+'Budget Filing Data'!AD143)/'Budget Filing Data'!AA143,0)</f>
        <v>0.96951128099739592</v>
      </c>
      <c r="Y149" s="419">
        <f>IF('Budget Filing Data'!BL143&lt;&gt;0,('Budget Filing Data'!AB143+'Budget Filing Data'!AC143+'Budget Filing Data'!AR143+'Budget Filing Data'!AD143+'Budget Filing Data'!AP143+'Budget Filing Data'!AQ143)/('Budget Filing Data'!BL143),0)</f>
        <v>0.99768511467920573</v>
      </c>
      <c r="Z149" s="419">
        <f>IF('Budget Filing Data'!BC143&lt;&gt;0,('Budget Filing Data'!BD143+'Budget Filing Data'!BE143+'Budget Filing Data'!BF143+'Budget Filing Data'!AD143)/'Budget Filing Data'!BC143,0)</f>
        <v>1.6086052193608964</v>
      </c>
      <c r="AA149" s="419">
        <f>IF('Budget Filing Data'!BG143&lt;&gt;0,('Budget Filing Data'!BH143+'Budget Filing Data'!BI143+'Budget Filing Data'!BJ143+'Budget Filing Data'!AD143)/'Budget Filing Data'!BG143,0)</f>
        <v>1.6088768228050769</v>
      </c>
      <c r="AB149" s="456">
        <f>'Budget Filing Data'!P143</f>
        <v>-332384.06480400002</v>
      </c>
      <c r="AC149" s="456">
        <f>'Budget Filing Data'!Q143</f>
        <v>23.267389315500001</v>
      </c>
      <c r="AD149" s="456">
        <f>'Budget Filing Data'!R143</f>
        <v>88075.818504432013</v>
      </c>
      <c r="AE149" s="456">
        <f>'Budget Filing Data'!AE143</f>
        <v>-47.512616807590199</v>
      </c>
      <c r="AF149" s="456">
        <f>'Budget Filing Data'!AF143</f>
        <v>467.68259625853386</v>
      </c>
      <c r="AG149" s="456">
        <f>'Budget Filing Data'!$S143</f>
        <v>-7021440.9955800017</v>
      </c>
      <c r="AH149" s="456">
        <f>'Budget Filing Data'!T143</f>
        <v>1761516.4362364798</v>
      </c>
      <c r="AI149" s="456">
        <f>'Budget Filing Data'!$U143</f>
        <v>-940.87611521990198</v>
      </c>
      <c r="AJ149" s="456">
        <f>'Budget Filing Data'!$V143</f>
        <v>9353.6522764157053</v>
      </c>
      <c r="AK149" s="466">
        <v>0</v>
      </c>
      <c r="AL149" s="466">
        <v>0</v>
      </c>
      <c r="AM149" s="395"/>
    </row>
    <row r="150" spans="3:39" ht="15.75">
      <c r="C150" s="414" t="str">
        <f>'Budget Filing Data'!D144</f>
        <v>PGE_SW_HVAC_AE_NonRes_PA</v>
      </c>
      <c r="D150" s="414" t="str">
        <f>'Budget Filing Data'!E144</f>
        <v>SW HVAC All Electric Non-Residential - PGE Costs</v>
      </c>
      <c r="E150" s="394"/>
      <c r="F150" s="393"/>
      <c r="G150" s="415" t="str">
        <f>'Budget Filing Data'!J144</f>
        <v>IOU Core</v>
      </c>
      <c r="H150" s="415" t="str">
        <f>'Budget Filing Data'!H144</f>
        <v>SW - PGE Lead</v>
      </c>
      <c r="I150" s="416" t="s">
        <v>23</v>
      </c>
      <c r="J150" s="415" t="str">
        <f>'Budget Filing Data'!G144</f>
        <v>Commercial</v>
      </c>
      <c r="K150" s="415" t="str">
        <f>'Budget Filing Data'!I144</f>
        <v>Market Transformation</v>
      </c>
      <c r="L150" s="415" t="str">
        <f>'Budget Filing Data'!K144</f>
        <v>Resource</v>
      </c>
      <c r="M150" s="415">
        <f>'Budget Filing Data'!B144</f>
        <v>2029</v>
      </c>
      <c r="N150" s="581">
        <f t="shared" si="2"/>
        <v>196619.56380999999</v>
      </c>
      <c r="O150" s="417">
        <f>'Budget Filing Data'!AG144</f>
        <v>11915.52231</v>
      </c>
      <c r="P150" s="417">
        <f>'Budget Filing Data'!AH144</f>
        <v>0</v>
      </c>
      <c r="Q150" s="417">
        <f>'Budget Filing Data'!AI144</f>
        <v>184704.04149999999</v>
      </c>
      <c r="R150" s="417">
        <f>'Budget Filing Data'!AJ144</f>
        <v>0</v>
      </c>
      <c r="S150" s="417">
        <f>'Budget Filing Data'!AK144</f>
        <v>0</v>
      </c>
      <c r="T150" s="417">
        <f>'Budget Filing Data'!AL144</f>
        <v>0</v>
      </c>
      <c r="U150" s="417">
        <f>'Budget Filing Data'!AM144</f>
        <v>0</v>
      </c>
      <c r="V150" s="417">
        <f>'Budget Filing Data'!W144</f>
        <v>0</v>
      </c>
      <c r="W150" s="418">
        <f>IF('Budget Filing Data'!Z144&lt;&gt;0,('Budget Filing Data'!AB144+'Budget Filing Data'!AC144+'Budget Filing Data'!AR144+'Budget Filing Data'!AD144+'Budget Filing Data'!BK144)/'Budget Filing Data'!Z144,0)</f>
        <v>0</v>
      </c>
      <c r="X150" s="419">
        <f>IF('Budget Filing Data'!AA144&lt;&gt;0,('Budget Filing Data'!AB144+'Budget Filing Data'!AC144+'Budget Filing Data'!AR144+'Budget Filing Data'!AD144)/'Budget Filing Data'!AA144,0)</f>
        <v>0</v>
      </c>
      <c r="Y150" s="419">
        <f>IF('Budget Filing Data'!BL144&lt;&gt;0,('Budget Filing Data'!AB144+'Budget Filing Data'!AC144+'Budget Filing Data'!AR144+'Budget Filing Data'!AD144+'Budget Filing Data'!AP144+'Budget Filing Data'!AQ144)/('Budget Filing Data'!BL144),0)</f>
        <v>0</v>
      </c>
      <c r="Z150" s="419">
        <f>IF('Budget Filing Data'!BC144&lt;&gt;0,('Budget Filing Data'!BD144+'Budget Filing Data'!BE144+'Budget Filing Data'!BF144+'Budget Filing Data'!AD144)/'Budget Filing Data'!BC144,0)</f>
        <v>0</v>
      </c>
      <c r="AA150" s="419">
        <f>IF('Budget Filing Data'!BG144&lt;&gt;0,('Budget Filing Data'!BH144+'Budget Filing Data'!BI144+'Budget Filing Data'!BJ144+'Budget Filing Data'!AD144)/'Budget Filing Data'!BG144,0)</f>
        <v>0</v>
      </c>
      <c r="AB150" s="456">
        <f>'Budget Filing Data'!P144</f>
        <v>0</v>
      </c>
      <c r="AC150" s="456">
        <f>'Budget Filing Data'!Q144</f>
        <v>0</v>
      </c>
      <c r="AD150" s="456">
        <f>'Budget Filing Data'!R144</f>
        <v>0</v>
      </c>
      <c r="AE150" s="456">
        <f>'Budget Filing Data'!AE144</f>
        <v>0</v>
      </c>
      <c r="AF150" s="456">
        <f>'Budget Filing Data'!AF144</f>
        <v>0</v>
      </c>
      <c r="AG150" s="456">
        <f>'Budget Filing Data'!$S144</f>
        <v>0</v>
      </c>
      <c r="AH150" s="456">
        <f>'Budget Filing Data'!T144</f>
        <v>0</v>
      </c>
      <c r="AI150" s="456">
        <f>'Budget Filing Data'!$U144</f>
        <v>0</v>
      </c>
      <c r="AJ150" s="456">
        <f>'Budget Filing Data'!$V144</f>
        <v>0</v>
      </c>
      <c r="AK150" s="466">
        <v>0</v>
      </c>
      <c r="AL150" s="466">
        <v>0</v>
      </c>
      <c r="AM150" s="395"/>
    </row>
    <row r="151" spans="3:39" ht="15.75">
      <c r="C151" s="414" t="str">
        <f>'Budget Filing Data'!D145</f>
        <v>PGE_SW_HVAC_QIQM</v>
      </c>
      <c r="D151" s="414" t="str">
        <f>'Budget Filing Data'!E145</f>
        <v>Statewide Residential QI/QM</v>
      </c>
      <c r="E151" s="394"/>
      <c r="F151" s="393"/>
      <c r="G151" s="415" t="str">
        <f>'Budget Filing Data'!J145</f>
        <v>Third-Party Solicited</v>
      </c>
      <c r="H151" s="415" t="str">
        <f>'Budget Filing Data'!H145</f>
        <v>SW - Other IOU Lead</v>
      </c>
      <c r="I151" s="416" t="s">
        <v>23</v>
      </c>
      <c r="J151" s="415" t="str">
        <f>'Budget Filing Data'!G145</f>
        <v>Residential</v>
      </c>
      <c r="K151" s="415" t="str">
        <f>'Budget Filing Data'!I145</f>
        <v>Other</v>
      </c>
      <c r="L151" s="415" t="str">
        <f>'Budget Filing Data'!K145</f>
        <v>Market Support</v>
      </c>
      <c r="M151" s="415">
        <f>'Budget Filing Data'!B145</f>
        <v>2029</v>
      </c>
      <c r="N151" s="581">
        <f t="shared" si="2"/>
        <v>2172810</v>
      </c>
      <c r="O151" s="417">
        <f>'Budget Filing Data'!AG145</f>
        <v>108640.5</v>
      </c>
      <c r="P151" s="417">
        <f>'Budget Filing Data'!AH145</f>
        <v>108640.5</v>
      </c>
      <c r="Q151" s="417">
        <f>'Budget Filing Data'!AI145</f>
        <v>1955529</v>
      </c>
      <c r="R151" s="417">
        <f>'Budget Filing Data'!AJ145</f>
        <v>0</v>
      </c>
      <c r="S151" s="417">
        <f>'Budget Filing Data'!AK145</f>
        <v>0</v>
      </c>
      <c r="T151" s="417">
        <f>'Budget Filing Data'!AL145</f>
        <v>0</v>
      </c>
      <c r="U151" s="417">
        <f>'Budget Filing Data'!AM145</f>
        <v>0</v>
      </c>
      <c r="V151" s="417">
        <f>'Budget Filing Data'!W145</f>
        <v>0</v>
      </c>
      <c r="W151" s="418">
        <f>IF('Budget Filing Data'!Z145&lt;&gt;0,('Budget Filing Data'!AB145+'Budget Filing Data'!AC145+'Budget Filing Data'!AR145+'Budget Filing Data'!AD145+'Budget Filing Data'!BK145)/'Budget Filing Data'!Z145,0)</f>
        <v>0</v>
      </c>
      <c r="X151" s="419">
        <f>IF('Budget Filing Data'!AA145&lt;&gt;0,('Budget Filing Data'!AB145+'Budget Filing Data'!AC145+'Budget Filing Data'!AR145+'Budget Filing Data'!AD145)/'Budget Filing Data'!AA145,0)</f>
        <v>0</v>
      </c>
      <c r="Y151" s="419">
        <f>IF('Budget Filing Data'!BL145&lt;&gt;0,('Budget Filing Data'!AB145+'Budget Filing Data'!AC145+'Budget Filing Data'!AR145+'Budget Filing Data'!AD145+'Budget Filing Data'!AP145+'Budget Filing Data'!AQ145)/('Budget Filing Data'!BL145),0)</f>
        <v>0</v>
      </c>
      <c r="Z151" s="419">
        <f>IF('Budget Filing Data'!BC145&lt;&gt;0,('Budget Filing Data'!BD145+'Budget Filing Data'!BE145+'Budget Filing Data'!BF145+'Budget Filing Data'!AD145)/'Budget Filing Data'!BC145,0)</f>
        <v>0</v>
      </c>
      <c r="AA151" s="419">
        <f>IF('Budget Filing Data'!BG145&lt;&gt;0,('Budget Filing Data'!BH145+'Budget Filing Data'!BI145+'Budget Filing Data'!BJ145+'Budget Filing Data'!AD145)/'Budget Filing Data'!BG145,0)</f>
        <v>0</v>
      </c>
      <c r="AB151" s="456">
        <f>'Budget Filing Data'!P145</f>
        <v>0</v>
      </c>
      <c r="AC151" s="456">
        <f>'Budget Filing Data'!Q145</f>
        <v>0</v>
      </c>
      <c r="AD151" s="456">
        <f>'Budget Filing Data'!R145</f>
        <v>0</v>
      </c>
      <c r="AE151" s="456">
        <f>'Budget Filing Data'!AE145</f>
        <v>0</v>
      </c>
      <c r="AF151" s="456">
        <f>'Budget Filing Data'!AF145</f>
        <v>0</v>
      </c>
      <c r="AG151" s="456">
        <f>'Budget Filing Data'!$S145</f>
        <v>0</v>
      </c>
      <c r="AH151" s="456">
        <f>'Budget Filing Data'!T145</f>
        <v>0</v>
      </c>
      <c r="AI151" s="456">
        <f>'Budget Filing Data'!$U145</f>
        <v>0</v>
      </c>
      <c r="AJ151" s="456">
        <f>'Budget Filing Data'!$V145</f>
        <v>0</v>
      </c>
      <c r="AK151" s="466">
        <v>0</v>
      </c>
      <c r="AL151" s="466">
        <v>0</v>
      </c>
      <c r="AM151" s="395"/>
    </row>
    <row r="152" spans="3:39" ht="15.75">
      <c r="C152" s="414" t="str">
        <f>'Budget Filing Data'!D146</f>
        <v>PGE_SW_HVAC_QIQM_PA</v>
      </c>
      <c r="D152" s="414" t="str">
        <f>'Budget Filing Data'!E146</f>
        <v>Statewide Residential QI/QM - PGE Costs</v>
      </c>
      <c r="E152" s="394"/>
      <c r="F152" s="393"/>
      <c r="G152" s="415" t="str">
        <f>'Budget Filing Data'!J146</f>
        <v>IOU Core</v>
      </c>
      <c r="H152" s="415" t="str">
        <f>'Budget Filing Data'!H146</f>
        <v>SW - Other IOU Lead</v>
      </c>
      <c r="I152" s="416" t="s">
        <v>23</v>
      </c>
      <c r="J152" s="415" t="str">
        <f>'Budget Filing Data'!G146</f>
        <v>Residential</v>
      </c>
      <c r="K152" s="415" t="str">
        <f>'Budget Filing Data'!I146</f>
        <v>Other</v>
      </c>
      <c r="L152" s="415" t="str">
        <f>'Budget Filing Data'!K146</f>
        <v>Market Support</v>
      </c>
      <c r="M152" s="415">
        <f>'Budget Filing Data'!B146</f>
        <v>2029</v>
      </c>
      <c r="N152" s="581">
        <f t="shared" si="2"/>
        <v>27448.051789000001</v>
      </c>
      <c r="O152" s="417">
        <f>'Budget Filing Data'!AG146</f>
        <v>2603.3914289999998</v>
      </c>
      <c r="P152" s="417">
        <f>'Budget Filing Data'!AH146</f>
        <v>0</v>
      </c>
      <c r="Q152" s="417">
        <f>'Budget Filing Data'!AI146</f>
        <v>24844.660360000002</v>
      </c>
      <c r="R152" s="417">
        <f>'Budget Filing Data'!AJ146</f>
        <v>0</v>
      </c>
      <c r="S152" s="417">
        <f>'Budget Filing Data'!AK146</f>
        <v>0</v>
      </c>
      <c r="T152" s="417">
        <f>'Budget Filing Data'!AL146</f>
        <v>0</v>
      </c>
      <c r="U152" s="417">
        <f>'Budget Filing Data'!AM146</f>
        <v>0</v>
      </c>
      <c r="V152" s="417">
        <f>'Budget Filing Data'!W146</f>
        <v>0</v>
      </c>
      <c r="W152" s="418">
        <f>IF('Budget Filing Data'!Z146&lt;&gt;0,('Budget Filing Data'!AB146+'Budget Filing Data'!AC146+'Budget Filing Data'!AR146+'Budget Filing Data'!AD146+'Budget Filing Data'!BK146)/'Budget Filing Data'!Z146,0)</f>
        <v>0</v>
      </c>
      <c r="X152" s="419">
        <f>IF('Budget Filing Data'!AA146&lt;&gt;0,('Budget Filing Data'!AB146+'Budget Filing Data'!AC146+'Budget Filing Data'!AR146+'Budget Filing Data'!AD146)/'Budget Filing Data'!AA146,0)</f>
        <v>0</v>
      </c>
      <c r="Y152" s="419">
        <f>IF('Budget Filing Data'!BL146&lt;&gt;0,('Budget Filing Data'!AB146+'Budget Filing Data'!AC146+'Budget Filing Data'!AR146+'Budget Filing Data'!AD146+'Budget Filing Data'!AP146+'Budget Filing Data'!AQ146)/('Budget Filing Data'!BL146),0)</f>
        <v>0</v>
      </c>
      <c r="Z152" s="419">
        <f>IF('Budget Filing Data'!BC146&lt;&gt;0,('Budget Filing Data'!BD146+'Budget Filing Data'!BE146+'Budget Filing Data'!BF146+'Budget Filing Data'!AD146)/'Budget Filing Data'!BC146,0)</f>
        <v>0</v>
      </c>
      <c r="AA152" s="419">
        <f>IF('Budget Filing Data'!BG146&lt;&gt;0,('Budget Filing Data'!BH146+'Budget Filing Data'!BI146+'Budget Filing Data'!BJ146+'Budget Filing Data'!AD146)/'Budget Filing Data'!BG146,0)</f>
        <v>0</v>
      </c>
      <c r="AB152" s="456">
        <f>'Budget Filing Data'!P146</f>
        <v>0</v>
      </c>
      <c r="AC152" s="456">
        <f>'Budget Filing Data'!Q146</f>
        <v>0</v>
      </c>
      <c r="AD152" s="456">
        <f>'Budget Filing Data'!R146</f>
        <v>0</v>
      </c>
      <c r="AE152" s="456">
        <f>'Budget Filing Data'!AE146</f>
        <v>0</v>
      </c>
      <c r="AF152" s="456">
        <f>'Budget Filing Data'!AF146</f>
        <v>0</v>
      </c>
      <c r="AG152" s="456">
        <f>'Budget Filing Data'!$S146</f>
        <v>0</v>
      </c>
      <c r="AH152" s="456">
        <f>'Budget Filing Data'!T146</f>
        <v>0</v>
      </c>
      <c r="AI152" s="456">
        <f>'Budget Filing Data'!$U146</f>
        <v>0</v>
      </c>
      <c r="AJ152" s="456">
        <f>'Budget Filing Data'!$V146</f>
        <v>0</v>
      </c>
      <c r="AK152" s="466">
        <v>0</v>
      </c>
      <c r="AL152" s="466">
        <v>0</v>
      </c>
      <c r="AM152" s="395"/>
    </row>
    <row r="153" spans="3:39" ht="15.75">
      <c r="C153" s="414" t="str">
        <f>'Budget Filing Data'!D147</f>
        <v>PGE_SW_IP_Colleges</v>
      </c>
      <c r="D153" s="414" t="str">
        <f>'Budget Filing Data'!E147</f>
        <v>Institutional Partnerships, UC/CSU/CCC</v>
      </c>
      <c r="E153" s="394"/>
      <c r="F153" s="393"/>
      <c r="G153" s="415" t="str">
        <f>'Budget Filing Data'!J147</f>
        <v>Third-Party Solicited</v>
      </c>
      <c r="H153" s="415" t="str">
        <f>'Budget Filing Data'!H147</f>
        <v>SW - Other IOU Lead</v>
      </c>
      <c r="I153" s="416" t="s">
        <v>23</v>
      </c>
      <c r="J153" s="415" t="str">
        <f>'Budget Filing Data'!G147</f>
        <v>Public</v>
      </c>
      <c r="K153" s="415" t="str">
        <f>'Budget Filing Data'!I147</f>
        <v>Government Partnerships</v>
      </c>
      <c r="L153" s="415" t="str">
        <f>'Budget Filing Data'!K147</f>
        <v>Resource</v>
      </c>
      <c r="M153" s="415">
        <f>'Budget Filing Data'!B147</f>
        <v>2029</v>
      </c>
      <c r="N153" s="581">
        <f t="shared" si="2"/>
        <v>1572179.545986</v>
      </c>
      <c r="O153" s="417">
        <f>'Budget Filing Data'!AG147</f>
        <v>0</v>
      </c>
      <c r="P153" s="417">
        <f>'Budget Filing Data'!AH147</f>
        <v>0</v>
      </c>
      <c r="Q153" s="417">
        <f>'Budget Filing Data'!AI147</f>
        <v>1019616.7256749</v>
      </c>
      <c r="R153" s="417">
        <f>'Budget Filing Data'!AJ147</f>
        <v>0</v>
      </c>
      <c r="S153" s="417">
        <f>'Budget Filing Data'!AK147</f>
        <v>0</v>
      </c>
      <c r="T153" s="417">
        <f>'Budget Filing Data'!AL147</f>
        <v>0</v>
      </c>
      <c r="U153" s="417">
        <f>'Budget Filing Data'!AM147</f>
        <v>552562.82031109999</v>
      </c>
      <c r="V153" s="417">
        <f>'Budget Filing Data'!W147</f>
        <v>2649948.7775876401</v>
      </c>
      <c r="W153" s="418">
        <f>IF('Budget Filing Data'!Z147&lt;&gt;0,('Budget Filing Data'!AB147+'Budget Filing Data'!AC147+'Budget Filing Data'!AR147+'Budget Filing Data'!AD147+'Budget Filing Data'!BK147)/'Budget Filing Data'!Z147,0)</f>
        <v>1.2402371330118094</v>
      </c>
      <c r="X153" s="419">
        <f>IF('Budget Filing Data'!AA147&lt;&gt;0,('Budget Filing Data'!AB147+'Budget Filing Data'!AC147+'Budget Filing Data'!AR147+'Budget Filing Data'!AD147)/'Budget Filing Data'!AA147,0)</f>
        <v>1.718902630802617</v>
      </c>
      <c r="Y153" s="419">
        <f>IF('Budget Filing Data'!BL147&lt;&gt;0,('Budget Filing Data'!AB147+'Budget Filing Data'!AC147+'Budget Filing Data'!AR147+'Budget Filing Data'!AD147+'Budget Filing Data'!AP147+'Budget Filing Data'!AQ147)/('Budget Filing Data'!BL147),0)</f>
        <v>0.36841326248291156</v>
      </c>
      <c r="Z153" s="419">
        <f>IF('Budget Filing Data'!BC147&lt;&gt;0,('Budget Filing Data'!BD147+'Budget Filing Data'!BE147+'Budget Filing Data'!BF147+'Budget Filing Data'!AD147)/'Budget Filing Data'!BC147,0)</f>
        <v>1.3810222517379329</v>
      </c>
      <c r="AA153" s="419">
        <f>IF('Budget Filing Data'!BG147&lt;&gt;0,('Budget Filing Data'!BH147+'Budget Filing Data'!BI147+'Budget Filing Data'!BJ147+'Budget Filing Data'!AD147)/'Budget Filing Data'!BG147,0)</f>
        <v>1.3810222517379329</v>
      </c>
      <c r="AB153" s="456">
        <f>'Budget Filing Data'!P147</f>
        <v>3022688.8354014</v>
      </c>
      <c r="AC153" s="456">
        <f>'Budget Filing Data'!Q147</f>
        <v>2508.8317333831601</v>
      </c>
      <c r="AD153" s="456">
        <f>'Budget Filing Data'!R147</f>
        <v>0</v>
      </c>
      <c r="AE153" s="456">
        <f>'Budget Filing Data'!AE147</f>
        <v>463.63996332017899</v>
      </c>
      <c r="AF153" s="456">
        <f>'Budget Filing Data'!AF147</f>
        <v>0</v>
      </c>
      <c r="AG153" s="456">
        <f>'Budget Filing Data'!$S147</f>
        <v>24181510.6832112</v>
      </c>
      <c r="AH153" s="456">
        <f>'Budget Filing Data'!T147</f>
        <v>0</v>
      </c>
      <c r="AI153" s="456">
        <f>'Budget Filing Data'!$U147</f>
        <v>3794.1440140057898</v>
      </c>
      <c r="AJ153" s="456">
        <f>'Budget Filing Data'!$V147</f>
        <v>0</v>
      </c>
      <c r="AK153" s="456">
        <v>-1623.8087976577253</v>
      </c>
      <c r="AL153" s="456">
        <v>8358.5442779999994</v>
      </c>
      <c r="AM153" s="395"/>
    </row>
    <row r="154" spans="3:39" ht="15.75">
      <c r="C154" s="414" t="str">
        <f>'Budget Filing Data'!D148</f>
        <v>PGE_SW_IP_Colleges_PA</v>
      </c>
      <c r="D154" s="414" t="str">
        <f>'Budget Filing Data'!E148</f>
        <v>Institutional Partnerships, UC/CSU/CCC - PGE Costs</v>
      </c>
      <c r="E154" s="394"/>
      <c r="F154" s="393"/>
      <c r="G154" s="415" t="str">
        <f>'Budget Filing Data'!J148</f>
        <v>State Institutional Partnership</v>
      </c>
      <c r="H154" s="415" t="str">
        <f>'Budget Filing Data'!H148</f>
        <v>SW - Other IOU Lead</v>
      </c>
      <c r="I154" s="416" t="s">
        <v>23</v>
      </c>
      <c r="J154" s="415" t="str">
        <f>'Budget Filing Data'!G148</f>
        <v>Public</v>
      </c>
      <c r="K154" s="415" t="str">
        <f>'Budget Filing Data'!I148</f>
        <v>Government Partnerships</v>
      </c>
      <c r="L154" s="415" t="str">
        <f>'Budget Filing Data'!K148</f>
        <v>Resource</v>
      </c>
      <c r="M154" s="415">
        <f>'Budget Filing Data'!B148</f>
        <v>2029</v>
      </c>
      <c r="N154" s="581">
        <f t="shared" si="2"/>
        <v>27448.051789000001</v>
      </c>
      <c r="O154" s="417">
        <f>'Budget Filing Data'!AG148</f>
        <v>2603.3914289999998</v>
      </c>
      <c r="P154" s="417">
        <f>'Budget Filing Data'!AH148</f>
        <v>0</v>
      </c>
      <c r="Q154" s="417">
        <f>'Budget Filing Data'!AI148</f>
        <v>24844.660360000002</v>
      </c>
      <c r="R154" s="417">
        <f>'Budget Filing Data'!AJ148</f>
        <v>0</v>
      </c>
      <c r="S154" s="417">
        <f>'Budget Filing Data'!AK148</f>
        <v>0</v>
      </c>
      <c r="T154" s="417">
        <f>'Budget Filing Data'!AL148</f>
        <v>0</v>
      </c>
      <c r="U154" s="417">
        <f>'Budget Filing Data'!AM148</f>
        <v>0</v>
      </c>
      <c r="V154" s="417">
        <f>'Budget Filing Data'!W148</f>
        <v>0</v>
      </c>
      <c r="W154" s="418">
        <f>IF('Budget Filing Data'!Z148&lt;&gt;0,('Budget Filing Data'!AB148+'Budget Filing Data'!AC148+'Budget Filing Data'!AR148+'Budget Filing Data'!AD148+'Budget Filing Data'!BK148)/'Budget Filing Data'!Z148,0)</f>
        <v>0</v>
      </c>
      <c r="X154" s="419">
        <f>IF('Budget Filing Data'!AA148&lt;&gt;0,('Budget Filing Data'!AB148+'Budget Filing Data'!AC148+'Budget Filing Data'!AR148+'Budget Filing Data'!AD148)/'Budget Filing Data'!AA148,0)</f>
        <v>0</v>
      </c>
      <c r="Y154" s="419">
        <f>IF('Budget Filing Data'!BL148&lt;&gt;0,('Budget Filing Data'!AB148+'Budget Filing Data'!AC148+'Budget Filing Data'!AR148+'Budget Filing Data'!AD148+'Budget Filing Data'!AP148+'Budget Filing Data'!AQ148)/('Budget Filing Data'!BL148),0)</f>
        <v>0</v>
      </c>
      <c r="Z154" s="419">
        <f>IF('Budget Filing Data'!BC148&lt;&gt;0,('Budget Filing Data'!BD148+'Budget Filing Data'!BE148+'Budget Filing Data'!BF148+'Budget Filing Data'!AD148)/'Budget Filing Data'!BC148,0)</f>
        <v>0</v>
      </c>
      <c r="AA154" s="419">
        <f>IF('Budget Filing Data'!BG148&lt;&gt;0,('Budget Filing Data'!BH148+'Budget Filing Data'!BI148+'Budget Filing Data'!BJ148+'Budget Filing Data'!AD148)/'Budget Filing Data'!BG148,0)</f>
        <v>0</v>
      </c>
      <c r="AB154" s="456">
        <f>'Budget Filing Data'!P148</f>
        <v>0</v>
      </c>
      <c r="AC154" s="456">
        <f>'Budget Filing Data'!Q148</f>
        <v>0</v>
      </c>
      <c r="AD154" s="456">
        <f>'Budget Filing Data'!R148</f>
        <v>0</v>
      </c>
      <c r="AE154" s="456">
        <f>'Budget Filing Data'!AE148</f>
        <v>0</v>
      </c>
      <c r="AF154" s="456">
        <f>'Budget Filing Data'!AF148</f>
        <v>0</v>
      </c>
      <c r="AG154" s="456">
        <f>'Budget Filing Data'!$S148</f>
        <v>0</v>
      </c>
      <c r="AH154" s="456">
        <f>'Budget Filing Data'!T148</f>
        <v>0</v>
      </c>
      <c r="AI154" s="456">
        <f>'Budget Filing Data'!$U148</f>
        <v>0</v>
      </c>
      <c r="AJ154" s="456">
        <f>'Budget Filing Data'!$V148</f>
        <v>0</v>
      </c>
      <c r="AK154" s="466">
        <v>0</v>
      </c>
      <c r="AL154" s="466">
        <v>0</v>
      </c>
      <c r="AM154" s="395"/>
    </row>
    <row r="155" spans="3:39" ht="15.75">
      <c r="C155" s="414" t="str">
        <f>'Budget Filing Data'!D149</f>
        <v>PGE_SW_IP_Gov</v>
      </c>
      <c r="D155" s="414" t="str">
        <f>'Budget Filing Data'!E149</f>
        <v>Institutional Partnerships: DGS and DoC</v>
      </c>
      <c r="E155" s="394"/>
      <c r="F155" s="393"/>
      <c r="G155" s="415" t="str">
        <f>'Budget Filing Data'!J149</f>
        <v>Third-Party Solicited</v>
      </c>
      <c r="H155" s="415" t="str">
        <f>'Budget Filing Data'!H149</f>
        <v>SW - PGE Lead</v>
      </c>
      <c r="I155" s="416" t="s">
        <v>23</v>
      </c>
      <c r="J155" s="415" t="str">
        <f>'Budget Filing Data'!G149</f>
        <v>Public</v>
      </c>
      <c r="K155" s="415" t="str">
        <f>'Budget Filing Data'!I149</f>
        <v>Government Partnerships</v>
      </c>
      <c r="L155" s="415" t="str">
        <f>'Budget Filing Data'!K149</f>
        <v>Resource</v>
      </c>
      <c r="M155" s="415">
        <f>'Budget Filing Data'!B149</f>
        <v>2029</v>
      </c>
      <c r="N155" s="581">
        <f t="shared" si="2"/>
        <v>733102.94554740889</v>
      </c>
      <c r="O155" s="417">
        <f>'Budget Filing Data'!AG149</f>
        <v>30230.399999999961</v>
      </c>
      <c r="P155" s="417">
        <f>'Budget Filing Data'!AH149</f>
        <v>1574.4999999999993</v>
      </c>
      <c r="Q155" s="417">
        <f>'Budget Filing Data'!AI149</f>
        <v>300787.11095499946</v>
      </c>
      <c r="R155" s="417">
        <f>'Budget Filing Data'!AJ149</f>
        <v>0</v>
      </c>
      <c r="S155" s="417">
        <f>'Budget Filing Data'!AK149</f>
        <v>0</v>
      </c>
      <c r="T155" s="417">
        <f>'Budget Filing Data'!AL149</f>
        <v>0</v>
      </c>
      <c r="U155" s="417">
        <f>'Budget Filing Data'!AM149</f>
        <v>400510.93459240953</v>
      </c>
      <c r="V155" s="417">
        <f>'Budget Filing Data'!W149</f>
        <v>910677.50205079396</v>
      </c>
      <c r="W155" s="418">
        <f>IF('Budget Filing Data'!Z149&lt;&gt;0,('Budget Filing Data'!AB149+'Budget Filing Data'!AC149+'Budget Filing Data'!AR149+'Budget Filing Data'!AD149+'Budget Filing Data'!BK149)/'Budget Filing Data'!Z149,0)</f>
        <v>0.7247251835049382</v>
      </c>
      <c r="X155" s="419">
        <f>IF('Budget Filing Data'!AA149&lt;&gt;0,('Budget Filing Data'!AB149+'Budget Filing Data'!AC149+'Budget Filing Data'!AR149+'Budget Filing Data'!AD149)/'Budget Filing Data'!AA149,0)</f>
        <v>1.2361043753177818</v>
      </c>
      <c r="Y155" s="419">
        <f>IF('Budget Filing Data'!BL149&lt;&gt;0,('Budget Filing Data'!AB149+'Budget Filing Data'!AC149+'Budget Filing Data'!AR149+'Budget Filing Data'!AD149+'Budget Filing Data'!AP149+'Budget Filing Data'!AQ149)/('Budget Filing Data'!BL149),0)</f>
        <v>0.50914064243888124</v>
      </c>
      <c r="Z155" s="419">
        <f>IF('Budget Filing Data'!BC149&lt;&gt;0,('Budget Filing Data'!BD149+'Budget Filing Data'!BE149+'Budget Filing Data'!BF149+'Budget Filing Data'!AD149)/'Budget Filing Data'!BC149,0)</f>
        <v>1.0009063276465304</v>
      </c>
      <c r="AA155" s="419">
        <f>IF('Budget Filing Data'!BG149&lt;&gt;0,('Budget Filing Data'!BH149+'Budget Filing Data'!BI149+'Budget Filing Data'!BJ149+'Budget Filing Data'!AD149)/'Budget Filing Data'!BG149,0)</f>
        <v>1.0020185836465274</v>
      </c>
      <c r="AB155" s="456">
        <f>'Budget Filing Data'!P149</f>
        <v>538032.61769239814</v>
      </c>
      <c r="AC155" s="456">
        <f>'Budget Filing Data'!Q149</f>
        <v>174.05150400051681</v>
      </c>
      <c r="AD155" s="456">
        <f>'Budget Filing Data'!R149</f>
        <v>37086.070876820268</v>
      </c>
      <c r="AE155" s="456">
        <f>'Budget Filing Data'!AE149</f>
        <v>75.6959234205613</v>
      </c>
      <c r="AF155" s="456">
        <f>'Budget Filing Data'!AF149</f>
        <v>196.92703635591545</v>
      </c>
      <c r="AG155" s="456">
        <f>'Budget Filing Data'!$S149</f>
        <v>2464009.9569230084</v>
      </c>
      <c r="AH155" s="456">
        <f>'Budget Filing Data'!T149</f>
        <v>490539.21140578261</v>
      </c>
      <c r="AI155" s="456">
        <f>'Budget Filing Data'!$U149</f>
        <v>488.114586170802</v>
      </c>
      <c r="AJ155" s="456">
        <f>'Budget Filing Data'!$V149</f>
        <v>2604.7632125647046</v>
      </c>
      <c r="AK155" s="466">
        <v>0</v>
      </c>
      <c r="AL155" s="466">
        <v>0</v>
      </c>
      <c r="AM155" s="395"/>
    </row>
    <row r="156" spans="3:39" ht="15.75">
      <c r="C156" s="414" t="str">
        <f>'Budget Filing Data'!D150</f>
        <v>PGE_SW_IP_Gov_PA</v>
      </c>
      <c r="D156" s="414" t="str">
        <f>'Budget Filing Data'!E150</f>
        <v>Institutional Partnerships: DGS and DoC - PGE Costs</v>
      </c>
      <c r="E156" s="394"/>
      <c r="F156" s="393"/>
      <c r="G156" s="415" t="str">
        <f>'Budget Filing Data'!J150</f>
        <v>State Institutional Partnership</v>
      </c>
      <c r="H156" s="415" t="str">
        <f>'Budget Filing Data'!H150</f>
        <v>SW - PGE Lead</v>
      </c>
      <c r="I156" s="416" t="s">
        <v>23</v>
      </c>
      <c r="J156" s="415" t="str">
        <f>'Budget Filing Data'!G150</f>
        <v>Public</v>
      </c>
      <c r="K156" s="415" t="str">
        <f>'Budget Filing Data'!I150</f>
        <v>Government Partnerships</v>
      </c>
      <c r="L156" s="415" t="str">
        <f>'Budget Filing Data'!K150</f>
        <v>Resource</v>
      </c>
      <c r="M156" s="415">
        <f>'Budget Filing Data'!B150</f>
        <v>2029</v>
      </c>
      <c r="N156" s="581">
        <f t="shared" si="2"/>
        <v>182630.37165099999</v>
      </c>
      <c r="O156" s="417">
        <f>'Budget Filing Data'!AG150</f>
        <v>2753.8096009999999</v>
      </c>
      <c r="P156" s="417">
        <f>'Budget Filing Data'!AH150</f>
        <v>59241.436049999997</v>
      </c>
      <c r="Q156" s="417">
        <f>'Budget Filing Data'!AI150</f>
        <v>120635.126</v>
      </c>
      <c r="R156" s="417">
        <f>'Budget Filing Data'!AJ150</f>
        <v>0</v>
      </c>
      <c r="S156" s="417">
        <f>'Budget Filing Data'!AK150</f>
        <v>0</v>
      </c>
      <c r="T156" s="417">
        <f>'Budget Filing Data'!AL150</f>
        <v>0</v>
      </c>
      <c r="U156" s="417">
        <f>'Budget Filing Data'!AM150</f>
        <v>0</v>
      </c>
      <c r="V156" s="417">
        <f>'Budget Filing Data'!W150</f>
        <v>0</v>
      </c>
      <c r="W156" s="418">
        <f>IF('Budget Filing Data'!Z150&lt;&gt;0,('Budget Filing Data'!AB150+'Budget Filing Data'!AC150+'Budget Filing Data'!AR150+'Budget Filing Data'!AD150+'Budget Filing Data'!BK150)/'Budget Filing Data'!Z150,0)</f>
        <v>0</v>
      </c>
      <c r="X156" s="419">
        <f>IF('Budget Filing Data'!AA150&lt;&gt;0,('Budget Filing Data'!AB150+'Budget Filing Data'!AC150+'Budget Filing Data'!AR150+'Budget Filing Data'!AD150)/'Budget Filing Data'!AA150,0)</f>
        <v>0</v>
      </c>
      <c r="Y156" s="419">
        <f>IF('Budget Filing Data'!BL150&lt;&gt;0,('Budget Filing Data'!AB150+'Budget Filing Data'!AC150+'Budget Filing Data'!AR150+'Budget Filing Data'!AD150+'Budget Filing Data'!AP150+'Budget Filing Data'!AQ150)/('Budget Filing Data'!BL150),0)</f>
        <v>0</v>
      </c>
      <c r="Z156" s="419">
        <f>IF('Budget Filing Data'!BC150&lt;&gt;0,('Budget Filing Data'!BD150+'Budget Filing Data'!BE150+'Budget Filing Data'!BF150+'Budget Filing Data'!AD150)/'Budget Filing Data'!BC150,0)</f>
        <v>0</v>
      </c>
      <c r="AA156" s="419">
        <f>IF('Budget Filing Data'!BG150&lt;&gt;0,('Budget Filing Data'!BH150+'Budget Filing Data'!BI150+'Budget Filing Data'!BJ150+'Budget Filing Data'!AD150)/'Budget Filing Data'!BG150,0)</f>
        <v>0</v>
      </c>
      <c r="AB156" s="456">
        <f>'Budget Filing Data'!P150</f>
        <v>0</v>
      </c>
      <c r="AC156" s="456">
        <f>'Budget Filing Data'!Q150</f>
        <v>0</v>
      </c>
      <c r="AD156" s="456">
        <f>'Budget Filing Data'!R150</f>
        <v>0</v>
      </c>
      <c r="AE156" s="456">
        <f>'Budget Filing Data'!AE150</f>
        <v>0</v>
      </c>
      <c r="AF156" s="456">
        <f>'Budget Filing Data'!AF150</f>
        <v>0</v>
      </c>
      <c r="AG156" s="456">
        <f>'Budget Filing Data'!$S150</f>
        <v>0</v>
      </c>
      <c r="AH156" s="456">
        <f>'Budget Filing Data'!T150</f>
        <v>0</v>
      </c>
      <c r="AI156" s="456">
        <f>'Budget Filing Data'!$U150</f>
        <v>0</v>
      </c>
      <c r="AJ156" s="456">
        <f>'Budget Filing Data'!$V150</f>
        <v>0</v>
      </c>
      <c r="AK156" s="466">
        <v>0</v>
      </c>
      <c r="AL156" s="466">
        <v>0</v>
      </c>
      <c r="AM156" s="395"/>
    </row>
    <row r="157" spans="3:39" ht="15.75">
      <c r="C157" s="414" t="str">
        <f>'Budget Filing Data'!D151</f>
        <v>PGE_SW_MCWH</v>
      </c>
      <c r="D157" s="414" t="str">
        <f>'Budget Filing Data'!E151</f>
        <v>Midstream Comm Water Heating</v>
      </c>
      <c r="E157" s="394"/>
      <c r="F157" s="393"/>
      <c r="G157" s="415" t="str">
        <f>'Budget Filing Data'!J151</f>
        <v>Third-Party Solicited</v>
      </c>
      <c r="H157" s="415" t="str">
        <f>'Budget Filing Data'!H151</f>
        <v>SW - Other IOU Lead</v>
      </c>
      <c r="I157" s="416" t="s">
        <v>23</v>
      </c>
      <c r="J157" s="415" t="str">
        <f>'Budget Filing Data'!G151</f>
        <v>Commercial</v>
      </c>
      <c r="K157" s="415" t="str">
        <f>'Budget Filing Data'!I151</f>
        <v>Other</v>
      </c>
      <c r="L157" s="415" t="str">
        <f>'Budget Filing Data'!K151</f>
        <v>Resource</v>
      </c>
      <c r="M157" s="415">
        <f>'Budget Filing Data'!B151</f>
        <v>2029</v>
      </c>
      <c r="N157" s="581">
        <f t="shared" si="2"/>
        <v>7778399.9999607261</v>
      </c>
      <c r="O157" s="417">
        <f>'Budget Filing Data'!AG151</f>
        <v>912415.5681471983</v>
      </c>
      <c r="P157" s="417">
        <f>'Budget Filing Data'!AH151</f>
        <v>663973.80995199829</v>
      </c>
      <c r="Q157" s="417">
        <f>'Budget Filing Data'!AI151</f>
        <v>2251528.839009596</v>
      </c>
      <c r="R157" s="417">
        <f>'Budget Filing Data'!AJ151</f>
        <v>0</v>
      </c>
      <c r="S157" s="417">
        <f>'Budget Filing Data'!AK151</f>
        <v>0</v>
      </c>
      <c r="T157" s="417">
        <f>'Budget Filing Data'!AL151</f>
        <v>0</v>
      </c>
      <c r="U157" s="417">
        <f>'Budget Filing Data'!AM151</f>
        <v>3950481.7828519335</v>
      </c>
      <c r="V157" s="417">
        <f>'Budget Filing Data'!W151</f>
        <v>48688274.763534397</v>
      </c>
      <c r="W157" s="418">
        <f>IF('Budget Filing Data'!Z151&lt;&gt;0,('Budget Filing Data'!AB151+'Budget Filing Data'!AC151+'Budget Filing Data'!AR151+'Budget Filing Data'!AD151+'Budget Filing Data'!BK151)/'Budget Filing Data'!Z151,0)</f>
        <v>4.1632057013486712</v>
      </c>
      <c r="X157" s="419">
        <f>IF('Budget Filing Data'!AA151&lt;&gt;0,('Budget Filing Data'!AB151+'Budget Filing Data'!AC151+'Budget Filing Data'!AR151+'Budget Filing Data'!AD151)/'Budget Filing Data'!AA151,0)</f>
        <v>4.9534956984031142</v>
      </c>
      <c r="Y157" s="419">
        <f>IF('Budget Filing Data'!BL151&lt;&gt;0,('Budget Filing Data'!AB151+'Budget Filing Data'!AC151+'Budget Filing Data'!AR151+'Budget Filing Data'!AD151+'Budget Filing Data'!AP151+'Budget Filing Data'!AQ151)/('Budget Filing Data'!BL151),0)</f>
        <v>1.2559836938822091</v>
      </c>
      <c r="Z157" s="419">
        <f>IF('Budget Filing Data'!BC151&lt;&gt;0,('Budget Filing Data'!BD151+'Budget Filing Data'!BE151+'Budget Filing Data'!BF151+'Budget Filing Data'!AD151)/'Budget Filing Data'!BC151,0)</f>
        <v>6.1774594156263269</v>
      </c>
      <c r="AA157" s="419">
        <f>IF('Budget Filing Data'!BG151&lt;&gt;0,('Budget Filing Data'!BH151+'Budget Filing Data'!BI151+'Budget Filing Data'!BJ151+'Budget Filing Data'!AD151)/'Budget Filing Data'!BG151,0)</f>
        <v>6.1786594415849496</v>
      </c>
      <c r="AB157" s="456">
        <f>'Budget Filing Data'!P151</f>
        <v>-1642878.1407364681</v>
      </c>
      <c r="AC157" s="456">
        <f>'Budget Filing Data'!Q151</f>
        <v>-4.5666199142026667</v>
      </c>
      <c r="AD157" s="456">
        <f>'Budget Filing Data'!R151</f>
        <v>1850801.4399266113</v>
      </c>
      <c r="AE157" s="456">
        <f>'Budget Filing Data'!AE151</f>
        <v>-255.748060357529</v>
      </c>
      <c r="AF157" s="456">
        <f>'Budget Filing Data'!AF151</f>
        <v>9827.7556460103006</v>
      </c>
      <c r="AG157" s="456">
        <f>'Budget Filing Data'!$S151</f>
        <v>-28063086.961164214</v>
      </c>
      <c r="AH157" s="456">
        <f>'Budget Filing Data'!T151</f>
        <v>33800038.722572617</v>
      </c>
      <c r="AI157" s="456">
        <f>'Budget Filing Data'!$U151</f>
        <v>-4376.64116982631</v>
      </c>
      <c r="AJ157" s="456">
        <f>'Budget Filing Data'!$V151</f>
        <v>179478.20561686042</v>
      </c>
      <c r="AK157" s="466">
        <v>0</v>
      </c>
      <c r="AL157" s="466">
        <v>0</v>
      </c>
      <c r="AM157" s="395"/>
    </row>
    <row r="158" spans="3:39" ht="15.75">
      <c r="C158" s="414" t="str">
        <f>'Budget Filing Data'!D152</f>
        <v>PGE_SW_MCWH_PA</v>
      </c>
      <c r="D158" s="414" t="str">
        <f>'Budget Filing Data'!E152</f>
        <v>Midstream Comm Water Heating - PGE Costs</v>
      </c>
      <c r="E158" s="394"/>
      <c r="F158" s="393"/>
      <c r="G158" s="415" t="str">
        <f>'Budget Filing Data'!J152</f>
        <v>IOU Core</v>
      </c>
      <c r="H158" s="415" t="str">
        <f>'Budget Filing Data'!H152</f>
        <v>SW - Other IOU Lead</v>
      </c>
      <c r="I158" s="416" t="s">
        <v>23</v>
      </c>
      <c r="J158" s="415" t="str">
        <f>'Budget Filing Data'!G152</f>
        <v>Commercial</v>
      </c>
      <c r="K158" s="415" t="str">
        <f>'Budget Filing Data'!I152</f>
        <v>Other</v>
      </c>
      <c r="L158" s="415" t="str">
        <f>'Budget Filing Data'!K152</f>
        <v>Resource</v>
      </c>
      <c r="M158" s="415">
        <f>'Budget Filing Data'!B152</f>
        <v>2029</v>
      </c>
      <c r="N158" s="581">
        <f t="shared" si="2"/>
        <v>27448.051789000001</v>
      </c>
      <c r="O158" s="417">
        <f>'Budget Filing Data'!AG152</f>
        <v>2603.3914289999998</v>
      </c>
      <c r="P158" s="417">
        <f>'Budget Filing Data'!AH152</f>
        <v>0</v>
      </c>
      <c r="Q158" s="417">
        <f>'Budget Filing Data'!AI152</f>
        <v>24844.660360000002</v>
      </c>
      <c r="R158" s="417">
        <f>'Budget Filing Data'!AJ152</f>
        <v>0</v>
      </c>
      <c r="S158" s="417">
        <f>'Budget Filing Data'!AK152</f>
        <v>0</v>
      </c>
      <c r="T158" s="417">
        <f>'Budget Filing Data'!AL152</f>
        <v>0</v>
      </c>
      <c r="U158" s="417">
        <f>'Budget Filing Data'!AM152</f>
        <v>0</v>
      </c>
      <c r="V158" s="417">
        <f>'Budget Filing Data'!W152</f>
        <v>0</v>
      </c>
      <c r="W158" s="418">
        <f>IF('Budget Filing Data'!Z152&lt;&gt;0,('Budget Filing Data'!AB152+'Budget Filing Data'!AC152+'Budget Filing Data'!AR152+'Budget Filing Data'!AD152+'Budget Filing Data'!BK152)/'Budget Filing Data'!Z152,0)</f>
        <v>0</v>
      </c>
      <c r="X158" s="419">
        <f>IF('Budget Filing Data'!AA152&lt;&gt;0,('Budget Filing Data'!AB152+'Budget Filing Data'!AC152+'Budget Filing Data'!AR152+'Budget Filing Data'!AD152)/'Budget Filing Data'!AA152,0)</f>
        <v>0</v>
      </c>
      <c r="Y158" s="419">
        <f>IF('Budget Filing Data'!BL152&lt;&gt;0,('Budget Filing Data'!AB152+'Budget Filing Data'!AC152+'Budget Filing Data'!AR152+'Budget Filing Data'!AD152+'Budget Filing Data'!AP152+'Budget Filing Data'!AQ152)/('Budget Filing Data'!BL152),0)</f>
        <v>0</v>
      </c>
      <c r="Z158" s="419">
        <f>IF('Budget Filing Data'!BC152&lt;&gt;0,('Budget Filing Data'!BD152+'Budget Filing Data'!BE152+'Budget Filing Data'!BF152+'Budget Filing Data'!AD152)/'Budget Filing Data'!BC152,0)</f>
        <v>0</v>
      </c>
      <c r="AA158" s="419">
        <f>IF('Budget Filing Data'!BG152&lt;&gt;0,('Budget Filing Data'!BH152+'Budget Filing Data'!BI152+'Budget Filing Data'!BJ152+'Budget Filing Data'!AD152)/'Budget Filing Data'!BG152,0)</f>
        <v>0</v>
      </c>
      <c r="AB158" s="456">
        <f>'Budget Filing Data'!P152</f>
        <v>0</v>
      </c>
      <c r="AC158" s="456">
        <f>'Budget Filing Data'!Q152</f>
        <v>0</v>
      </c>
      <c r="AD158" s="456">
        <f>'Budget Filing Data'!R152</f>
        <v>0</v>
      </c>
      <c r="AE158" s="456">
        <f>'Budget Filing Data'!AE152</f>
        <v>0</v>
      </c>
      <c r="AF158" s="456">
        <f>'Budget Filing Data'!AF152</f>
        <v>0</v>
      </c>
      <c r="AG158" s="456">
        <f>'Budget Filing Data'!$S152</f>
        <v>0</v>
      </c>
      <c r="AH158" s="456">
        <f>'Budget Filing Data'!T152</f>
        <v>0</v>
      </c>
      <c r="AI158" s="456">
        <f>'Budget Filing Data'!$U152</f>
        <v>0</v>
      </c>
      <c r="AJ158" s="456">
        <f>'Budget Filing Data'!$V152</f>
        <v>0</v>
      </c>
      <c r="AK158" s="466">
        <v>0</v>
      </c>
      <c r="AL158" s="466">
        <v>0</v>
      </c>
      <c r="AM158" s="395"/>
    </row>
    <row r="159" spans="3:39" ht="15.75">
      <c r="C159" s="414" t="str">
        <f>'Budget Filing Data'!D153</f>
        <v>PGE_SW_NC_NonRes_Ag_electric</v>
      </c>
      <c r="D159" s="414" t="str">
        <f>'Budget Filing Data'!E153</f>
        <v>SW New Construction NonRes Ag - All Electric</v>
      </c>
      <c r="E159" s="394"/>
      <c r="F159" s="393"/>
      <c r="G159" s="415" t="str">
        <f>'Budget Filing Data'!J153</f>
        <v>Third-Party Solicited</v>
      </c>
      <c r="H159" s="415" t="str">
        <f>'Budget Filing Data'!H153</f>
        <v>SW - PGE Lead</v>
      </c>
      <c r="I159" s="416" t="s">
        <v>23</v>
      </c>
      <c r="J159" s="415" t="str">
        <f>'Budget Filing Data'!G153</f>
        <v>Agricultural</v>
      </c>
      <c r="K159" s="415" t="str">
        <f>'Budget Filing Data'!I153</f>
        <v>New Construction</v>
      </c>
      <c r="L159" s="415" t="str">
        <f>'Budget Filing Data'!K153</f>
        <v>Market Support</v>
      </c>
      <c r="M159" s="415">
        <f>'Budget Filing Data'!B153</f>
        <v>2029</v>
      </c>
      <c r="N159" s="581">
        <f t="shared" si="2"/>
        <v>203977.14281999983</v>
      </c>
      <c r="O159" s="417">
        <f>'Budget Filing Data'!AG153</f>
        <v>17643.684564000014</v>
      </c>
      <c r="P159" s="417">
        <f>'Budget Filing Data'!AH153</f>
        <v>13232.76342299998</v>
      </c>
      <c r="Q159" s="417">
        <f>'Budget Filing Data'!AI153</f>
        <v>57341.974832999804</v>
      </c>
      <c r="R159" s="417">
        <f>'Budget Filing Data'!AJ153</f>
        <v>0</v>
      </c>
      <c r="S159" s="417">
        <f>'Budget Filing Data'!AK153</f>
        <v>0</v>
      </c>
      <c r="T159" s="417">
        <f>'Budget Filing Data'!AL153</f>
        <v>0</v>
      </c>
      <c r="U159" s="417">
        <f>'Budget Filing Data'!AM153</f>
        <v>115758.72000000002</v>
      </c>
      <c r="V159" s="417">
        <f>'Budget Filing Data'!W153</f>
        <v>8994.4283915554697</v>
      </c>
      <c r="W159" s="418">
        <f>IF('Budget Filing Data'!Z153&lt;&gt;0,('Budget Filing Data'!AB153+'Budget Filing Data'!AC153+'Budget Filing Data'!AR153+'Budget Filing Data'!AD153+'Budget Filing Data'!BK153)/'Budget Filing Data'!Z153,0)</f>
        <v>6.0602703133900024E-2</v>
      </c>
      <c r="X159" s="419">
        <f>IF('Budget Filing Data'!AA153&lt;&gt;0,('Budget Filing Data'!AB153+'Budget Filing Data'!AC153+'Budget Filing Data'!AR153+'Budget Filing Data'!AD153)/'Budget Filing Data'!AA153,0)</f>
        <v>4.5494141805221357E-2</v>
      </c>
      <c r="Y159" s="419">
        <f>IF('Budget Filing Data'!BL153&lt;&gt;0,('Budget Filing Data'!AB153+'Budget Filing Data'!AC153+'Budget Filing Data'!AR153+'Budget Filing Data'!AD153+'Budget Filing Data'!AP153+'Budget Filing Data'!AQ153)/('Budget Filing Data'!BL153),0)</f>
        <v>4.1347569488886918E-2</v>
      </c>
      <c r="Z159" s="419">
        <f>IF('Budget Filing Data'!BC153&lt;&gt;0,('Budget Filing Data'!BD153+'Budget Filing Data'!BE153+'Budget Filing Data'!BF153+'Budget Filing Data'!AD153)/'Budget Filing Data'!BC153,0)</f>
        <v>6.434384031879456E-2</v>
      </c>
      <c r="AA159" s="419">
        <f>IF('Budget Filing Data'!BG153&lt;&gt;0,('Budget Filing Data'!BH153+'Budget Filing Data'!BI153+'Budget Filing Data'!BJ153+'Budget Filing Data'!AD153)/'Budget Filing Data'!BG153,0)</f>
        <v>6.434384031879456E-2</v>
      </c>
      <c r="AB159" s="456">
        <f>'Budget Filing Data'!P153</f>
        <v>5466.384</v>
      </c>
      <c r="AC159" s="456">
        <f>'Budget Filing Data'!Q153</f>
        <v>0.23519232000000001</v>
      </c>
      <c r="AD159" s="456">
        <f>'Budget Filing Data'!R153</f>
        <v>0</v>
      </c>
      <c r="AE159" s="456">
        <f>'Budget Filing Data'!AE153</f>
        <v>1.0461286913615999</v>
      </c>
      <c r="AF159" s="456">
        <f>'Budget Filing Data'!AF153</f>
        <v>0</v>
      </c>
      <c r="AG159" s="456">
        <f>'Budget Filing Data'!$S153</f>
        <v>54663.839999999997</v>
      </c>
      <c r="AH159" s="456">
        <f>'Budget Filing Data'!T153</f>
        <v>0</v>
      </c>
      <c r="AI159" s="456">
        <f>'Budget Filing Data'!$U153</f>
        <v>10.3842494372232</v>
      </c>
      <c r="AJ159" s="456">
        <f>'Budget Filing Data'!$V153</f>
        <v>0</v>
      </c>
      <c r="AK159" s="466">
        <v>0</v>
      </c>
      <c r="AL159" s="466">
        <v>0</v>
      </c>
      <c r="AM159" s="395"/>
    </row>
    <row r="160" spans="3:39" ht="15.75">
      <c r="C160" s="414" t="str">
        <f>'Budget Filing Data'!D154</f>
        <v>PGE_SW_NC_NonRes_Ag_electric_PA</v>
      </c>
      <c r="D160" s="414" t="str">
        <f>'Budget Filing Data'!E154</f>
        <v>SW New Construction NonRes Ag - All Electric - PGE Costs</v>
      </c>
      <c r="E160" s="394"/>
      <c r="F160" s="393"/>
      <c r="G160" s="415" t="str">
        <f>'Budget Filing Data'!J154</f>
        <v>IOU Core</v>
      </c>
      <c r="H160" s="415" t="str">
        <f>'Budget Filing Data'!H154</f>
        <v>SW - PGE Lead</v>
      </c>
      <c r="I160" s="416" t="s">
        <v>23</v>
      </c>
      <c r="J160" s="415" t="str">
        <f>'Budget Filing Data'!G154</f>
        <v>Agricultural</v>
      </c>
      <c r="K160" s="415" t="str">
        <f>'Budget Filing Data'!I154</f>
        <v>New Construction</v>
      </c>
      <c r="L160" s="415" t="str">
        <f>'Budget Filing Data'!K154</f>
        <v>Market Support</v>
      </c>
      <c r="M160" s="415">
        <f>'Budget Filing Data'!B154</f>
        <v>2029</v>
      </c>
      <c r="N160" s="581">
        <f t="shared" si="2"/>
        <v>27570.538561000001</v>
      </c>
      <c r="O160" s="417">
        <f>'Budget Filing Data'!AG154</f>
        <v>1191.5522309999999</v>
      </c>
      <c r="P160" s="417">
        <f>'Budget Filing Data'!AH154</f>
        <v>0</v>
      </c>
      <c r="Q160" s="417">
        <f>'Budget Filing Data'!AI154</f>
        <v>26378.98633</v>
      </c>
      <c r="R160" s="417">
        <f>'Budget Filing Data'!AJ154</f>
        <v>0</v>
      </c>
      <c r="S160" s="417">
        <f>'Budget Filing Data'!AK154</f>
        <v>0</v>
      </c>
      <c r="T160" s="417">
        <f>'Budget Filing Data'!AL154</f>
        <v>0</v>
      </c>
      <c r="U160" s="417">
        <f>'Budget Filing Data'!AM154</f>
        <v>0</v>
      </c>
      <c r="V160" s="417">
        <f>'Budget Filing Data'!W154</f>
        <v>0</v>
      </c>
      <c r="W160" s="418">
        <f>IF('Budget Filing Data'!Z154&lt;&gt;0,('Budget Filing Data'!AB154+'Budget Filing Data'!AC154+'Budget Filing Data'!AR154+'Budget Filing Data'!AD154+'Budget Filing Data'!BK154)/'Budget Filing Data'!Z154,0)</f>
        <v>0</v>
      </c>
      <c r="X160" s="419">
        <f>IF('Budget Filing Data'!AA154&lt;&gt;0,('Budget Filing Data'!AB154+'Budget Filing Data'!AC154+'Budget Filing Data'!AR154+'Budget Filing Data'!AD154)/'Budget Filing Data'!AA154,0)</f>
        <v>0</v>
      </c>
      <c r="Y160" s="419">
        <f>IF('Budget Filing Data'!BL154&lt;&gt;0,('Budget Filing Data'!AB154+'Budget Filing Data'!AC154+'Budget Filing Data'!AR154+'Budget Filing Data'!AD154+'Budget Filing Data'!AP154+'Budget Filing Data'!AQ154)/('Budget Filing Data'!BL154),0)</f>
        <v>0</v>
      </c>
      <c r="Z160" s="419">
        <f>IF('Budget Filing Data'!BC154&lt;&gt;0,('Budget Filing Data'!BD154+'Budget Filing Data'!BE154+'Budget Filing Data'!BF154+'Budget Filing Data'!AD154)/'Budget Filing Data'!BC154,0)</f>
        <v>0</v>
      </c>
      <c r="AA160" s="419">
        <f>IF('Budget Filing Data'!BG154&lt;&gt;0,('Budget Filing Data'!BH154+'Budget Filing Data'!BI154+'Budget Filing Data'!BJ154+'Budget Filing Data'!AD154)/'Budget Filing Data'!BG154,0)</f>
        <v>0</v>
      </c>
      <c r="AB160" s="456">
        <f>'Budget Filing Data'!P154</f>
        <v>0</v>
      </c>
      <c r="AC160" s="456">
        <f>'Budget Filing Data'!Q154</f>
        <v>0</v>
      </c>
      <c r="AD160" s="456">
        <f>'Budget Filing Data'!R154</f>
        <v>0</v>
      </c>
      <c r="AE160" s="456">
        <f>'Budget Filing Data'!AE154</f>
        <v>0</v>
      </c>
      <c r="AF160" s="456">
        <f>'Budget Filing Data'!AF154</f>
        <v>0</v>
      </c>
      <c r="AG160" s="456">
        <f>'Budget Filing Data'!$S154</f>
        <v>0</v>
      </c>
      <c r="AH160" s="456">
        <f>'Budget Filing Data'!T154</f>
        <v>0</v>
      </c>
      <c r="AI160" s="456">
        <f>'Budget Filing Data'!$U154</f>
        <v>0</v>
      </c>
      <c r="AJ160" s="456">
        <f>'Budget Filing Data'!$V154</f>
        <v>0</v>
      </c>
      <c r="AK160" s="466">
        <v>0</v>
      </c>
      <c r="AL160" s="466">
        <v>0</v>
      </c>
      <c r="AM160" s="395"/>
    </row>
    <row r="161" spans="3:39" ht="15.75">
      <c r="C161" s="414" t="str">
        <f>'Budget Filing Data'!D155</f>
        <v>PGE_SW_NC_NonRes_Ag_mixed</v>
      </c>
      <c r="D161" s="414" t="str">
        <f>'Budget Filing Data'!E155</f>
        <v>SW New Construction NonRes Ag - Mixed Fuel</v>
      </c>
      <c r="E161" s="394"/>
      <c r="F161" s="393"/>
      <c r="G161" s="415" t="str">
        <f>'Budget Filing Data'!J155</f>
        <v>Third-Party Solicited</v>
      </c>
      <c r="H161" s="415" t="str">
        <f>'Budget Filing Data'!H155</f>
        <v>SW - PGE Lead</v>
      </c>
      <c r="I161" s="416" t="s">
        <v>23</v>
      </c>
      <c r="J161" s="415" t="str">
        <f>'Budget Filing Data'!G155</f>
        <v>Agricultural</v>
      </c>
      <c r="K161" s="415" t="str">
        <f>'Budget Filing Data'!I155</f>
        <v>New Construction</v>
      </c>
      <c r="L161" s="415" t="str">
        <f>'Budget Filing Data'!K155</f>
        <v>Market Support</v>
      </c>
      <c r="M161" s="415">
        <f>'Budget Filing Data'!B155</f>
        <v>2029</v>
      </c>
      <c r="N161" s="581">
        <f t="shared" si="2"/>
        <v>128014.97442005813</v>
      </c>
      <c r="O161" s="417">
        <f>'Budget Filing Data'!AG155</f>
        <v>11319.130883999991</v>
      </c>
      <c r="P161" s="417">
        <f>'Budget Filing Data'!AH155</f>
        <v>8489.3481629999897</v>
      </c>
      <c r="Q161" s="417">
        <f>'Budget Filing Data'!AI155</f>
        <v>36787.175372999947</v>
      </c>
      <c r="R161" s="417">
        <f>'Budget Filing Data'!AJ155</f>
        <v>0</v>
      </c>
      <c r="S161" s="417">
        <f>'Budget Filing Data'!AK155</f>
        <v>0</v>
      </c>
      <c r="T161" s="417">
        <f>'Budget Filing Data'!AL155</f>
        <v>0</v>
      </c>
      <c r="U161" s="417">
        <f>'Budget Filing Data'!AM155</f>
        <v>71419.320000058215</v>
      </c>
      <c r="V161" s="417">
        <f>'Budget Filing Data'!W155</f>
        <v>50802.1996581036</v>
      </c>
      <c r="W161" s="418">
        <f>IF('Budget Filing Data'!Z155&lt;&gt;0,('Budget Filing Data'!AB155+'Budget Filing Data'!AC155+'Budget Filing Data'!AR155+'Budget Filing Data'!AD155+'Budget Filing Data'!BK155)/'Budget Filing Data'!Z155,0)</f>
        <v>0.46832930151805352</v>
      </c>
      <c r="X161" s="419">
        <f>IF('Budget Filing Data'!AA155&lt;&gt;0,('Budget Filing Data'!AB155+'Budget Filing Data'!AC155+'Budget Filing Data'!AR155+'Budget Filing Data'!AD155)/'Budget Filing Data'!AA155,0)</f>
        <v>0.4113006797079487</v>
      </c>
      <c r="Y161" s="419">
        <f>IF('Budget Filing Data'!BL155&lt;&gt;0,('Budget Filing Data'!AB155+'Budget Filing Data'!AC155+'Budget Filing Data'!AR155+'Budget Filing Data'!AD155+'Budget Filing Data'!AP155+'Budget Filing Data'!AQ155)/('Budget Filing Data'!BL155),0)</f>
        <v>0.18725995486964886</v>
      </c>
      <c r="Z161" s="419">
        <f>IF('Budget Filing Data'!BC155&lt;&gt;0,('Budget Filing Data'!BD155+'Budget Filing Data'!BE155+'Budget Filing Data'!BF155+'Budget Filing Data'!AD155)/'Budget Filing Data'!BC155,0)</f>
        <v>0.53799262380104906</v>
      </c>
      <c r="AA161" s="419">
        <f>IF('Budget Filing Data'!BG155&lt;&gt;0,('Budget Filing Data'!BH155+'Budget Filing Data'!BI155+'Budget Filing Data'!BJ155+'Budget Filing Data'!AD155)/'Budget Filing Data'!BG155,0)</f>
        <v>0.53799262380104906</v>
      </c>
      <c r="AB161" s="456">
        <f>'Budget Filing Data'!P155</f>
        <v>49572.390225599978</v>
      </c>
      <c r="AC161" s="456">
        <f>'Budget Filing Data'!Q155</f>
        <v>8.7098669657999981</v>
      </c>
      <c r="AD161" s="456">
        <f>'Budget Filing Data'!R155</f>
        <v>0</v>
      </c>
      <c r="AE161" s="456">
        <f>'Budget Filing Data'!AE155</f>
        <v>8.1350350059480192</v>
      </c>
      <c r="AF161" s="456">
        <f>'Budget Filing Data'!AF155</f>
        <v>0</v>
      </c>
      <c r="AG161" s="456">
        <f>'Budget Filing Data'!$S155</f>
        <v>631660.97491200001</v>
      </c>
      <c r="AH161" s="456">
        <f>'Budget Filing Data'!T155</f>
        <v>0</v>
      </c>
      <c r="AI161" s="456">
        <f>'Budget Filing Data'!$U155</f>
        <v>101.00465655578699</v>
      </c>
      <c r="AJ161" s="456">
        <f>'Budget Filing Data'!$V155</f>
        <v>0</v>
      </c>
      <c r="AK161" s="466">
        <v>0</v>
      </c>
      <c r="AL161" s="466">
        <v>0</v>
      </c>
      <c r="AM161" s="395"/>
    </row>
    <row r="162" spans="3:39" ht="15.75">
      <c r="C162" s="414" t="str">
        <f>'Budget Filing Data'!D156</f>
        <v>PGE_SW_NC_NonRes_Ag_mixed_PA</v>
      </c>
      <c r="D162" s="414" t="str">
        <f>'Budget Filing Data'!E156</f>
        <v>SW New Construction NonRes Ag - Mixed Fuel - PGE Costs</v>
      </c>
      <c r="E162" s="394"/>
      <c r="F162" s="393"/>
      <c r="G162" s="415" t="str">
        <f>'Budget Filing Data'!J156</f>
        <v>IOU Core</v>
      </c>
      <c r="H162" s="415" t="str">
        <f>'Budget Filing Data'!H156</f>
        <v>SW - PGE Lead</v>
      </c>
      <c r="I162" s="416" t="s">
        <v>23</v>
      </c>
      <c r="J162" s="415" t="str">
        <f>'Budget Filing Data'!G156</f>
        <v>Agricultural</v>
      </c>
      <c r="K162" s="415" t="str">
        <f>'Budget Filing Data'!I156</f>
        <v>New Construction</v>
      </c>
      <c r="L162" s="415" t="str">
        <f>'Budget Filing Data'!K156</f>
        <v>Market Support</v>
      </c>
      <c r="M162" s="415">
        <f>'Budget Filing Data'!B156</f>
        <v>2029</v>
      </c>
      <c r="N162" s="581">
        <f t="shared" si="2"/>
        <v>27408.390451000003</v>
      </c>
      <c r="O162" s="417">
        <f>'Budget Filing Data'!AG156</f>
        <v>1191.5522309999999</v>
      </c>
      <c r="P162" s="417">
        <f>'Budget Filing Data'!AH156</f>
        <v>0</v>
      </c>
      <c r="Q162" s="417">
        <f>'Budget Filing Data'!AI156</f>
        <v>26216.838220000001</v>
      </c>
      <c r="R162" s="417">
        <f>'Budget Filing Data'!AJ156</f>
        <v>0</v>
      </c>
      <c r="S162" s="417">
        <f>'Budget Filing Data'!AK156</f>
        <v>0</v>
      </c>
      <c r="T162" s="417">
        <f>'Budget Filing Data'!AL156</f>
        <v>0</v>
      </c>
      <c r="U162" s="417">
        <f>'Budget Filing Data'!AM156</f>
        <v>0</v>
      </c>
      <c r="V162" s="417">
        <f>'Budget Filing Data'!W156</f>
        <v>0</v>
      </c>
      <c r="W162" s="418">
        <f>IF('Budget Filing Data'!Z156&lt;&gt;0,('Budget Filing Data'!AB156+'Budget Filing Data'!AC156+'Budget Filing Data'!AR156+'Budget Filing Data'!AD156+'Budget Filing Data'!BK156)/'Budget Filing Data'!Z156,0)</f>
        <v>0</v>
      </c>
      <c r="X162" s="419">
        <f>IF('Budget Filing Data'!AA156&lt;&gt;0,('Budget Filing Data'!AB156+'Budget Filing Data'!AC156+'Budget Filing Data'!AR156+'Budget Filing Data'!AD156)/'Budget Filing Data'!AA156,0)</f>
        <v>0</v>
      </c>
      <c r="Y162" s="419">
        <f>IF('Budget Filing Data'!BL156&lt;&gt;0,('Budget Filing Data'!AB156+'Budget Filing Data'!AC156+'Budget Filing Data'!AR156+'Budget Filing Data'!AD156+'Budget Filing Data'!AP156+'Budget Filing Data'!AQ156)/('Budget Filing Data'!BL156),0)</f>
        <v>0</v>
      </c>
      <c r="Z162" s="419">
        <f>IF('Budget Filing Data'!BC156&lt;&gt;0,('Budget Filing Data'!BD156+'Budget Filing Data'!BE156+'Budget Filing Data'!BF156+'Budget Filing Data'!AD156)/'Budget Filing Data'!BC156,0)</f>
        <v>0</v>
      </c>
      <c r="AA162" s="419">
        <f>IF('Budget Filing Data'!BG156&lt;&gt;0,('Budget Filing Data'!BH156+'Budget Filing Data'!BI156+'Budget Filing Data'!BJ156+'Budget Filing Data'!AD156)/'Budget Filing Data'!BG156,0)</f>
        <v>0</v>
      </c>
      <c r="AB162" s="456">
        <f>'Budget Filing Data'!P156</f>
        <v>0</v>
      </c>
      <c r="AC162" s="456">
        <f>'Budget Filing Data'!Q156</f>
        <v>0</v>
      </c>
      <c r="AD162" s="456">
        <f>'Budget Filing Data'!R156</f>
        <v>0</v>
      </c>
      <c r="AE162" s="456">
        <f>'Budget Filing Data'!AE156</f>
        <v>0</v>
      </c>
      <c r="AF162" s="456">
        <f>'Budget Filing Data'!AF156</f>
        <v>0</v>
      </c>
      <c r="AG162" s="456">
        <f>'Budget Filing Data'!$S156</f>
        <v>0</v>
      </c>
      <c r="AH162" s="456">
        <f>'Budget Filing Data'!T156</f>
        <v>0</v>
      </c>
      <c r="AI162" s="456">
        <f>'Budget Filing Data'!$U156</f>
        <v>0</v>
      </c>
      <c r="AJ162" s="456">
        <f>'Budget Filing Data'!$V156</f>
        <v>0</v>
      </c>
      <c r="AK162" s="466">
        <v>0</v>
      </c>
      <c r="AL162" s="466">
        <v>0</v>
      </c>
      <c r="AM162" s="395"/>
    </row>
    <row r="163" spans="3:39" ht="15.75">
      <c r="C163" s="414" t="str">
        <f>'Budget Filing Data'!D157</f>
        <v>PGE_SW_NC_NonRes_Com_electric</v>
      </c>
      <c r="D163" s="414" t="str">
        <f>'Budget Filing Data'!E157</f>
        <v>SW New Construction NonRes Com - All Electric</v>
      </c>
      <c r="E163" s="394"/>
      <c r="F163" s="393"/>
      <c r="G163" s="415" t="str">
        <f>'Budget Filing Data'!J157</f>
        <v>Third-Party Solicited</v>
      </c>
      <c r="H163" s="415" t="str">
        <f>'Budget Filing Data'!H157</f>
        <v>SW - PGE Lead</v>
      </c>
      <c r="I163" s="416" t="s">
        <v>23</v>
      </c>
      <c r="J163" s="415" t="str">
        <f>'Budget Filing Data'!G157</f>
        <v>Commercial</v>
      </c>
      <c r="K163" s="415" t="str">
        <f>'Budget Filing Data'!I157</f>
        <v>New Construction</v>
      </c>
      <c r="L163" s="415" t="str">
        <f>'Budget Filing Data'!K157</f>
        <v>Market Support</v>
      </c>
      <c r="M163" s="415">
        <f>'Budget Filing Data'!B157</f>
        <v>2029</v>
      </c>
      <c r="N163" s="581">
        <f t="shared" si="2"/>
        <v>1305453.7131298645</v>
      </c>
      <c r="O163" s="417">
        <f>'Budget Filing Data'!AG157</f>
        <v>112919.58120959956</v>
      </c>
      <c r="P163" s="417">
        <f>'Budget Filing Data'!AH157</f>
        <v>84689.685907199892</v>
      </c>
      <c r="Q163" s="417">
        <f>'Budget Filing Data'!AI157</f>
        <v>366988.63893119985</v>
      </c>
      <c r="R163" s="417">
        <f>'Budget Filing Data'!AJ157</f>
        <v>0</v>
      </c>
      <c r="S163" s="417">
        <f>'Budget Filing Data'!AK157</f>
        <v>0</v>
      </c>
      <c r="T163" s="417">
        <f>'Budget Filing Data'!AL157</f>
        <v>0</v>
      </c>
      <c r="U163" s="417">
        <f>'Budget Filing Data'!AM157</f>
        <v>740855.80708186515</v>
      </c>
      <c r="V163" s="417">
        <f>'Budget Filing Data'!W157</f>
        <v>612069.55157317803</v>
      </c>
      <c r="W163" s="418">
        <f>IF('Budget Filing Data'!Z157&lt;&gt;0,('Budget Filing Data'!AB157+'Budget Filing Data'!AC157+'Budget Filing Data'!AR157+'Budget Filing Data'!AD157+'Budget Filing Data'!BK157)/'Budget Filing Data'!Z157,0)</f>
        <v>0.56608030200447801</v>
      </c>
      <c r="X163" s="419">
        <f>IF('Budget Filing Data'!AA157&lt;&gt;0,('Budget Filing Data'!AB157+'Budget Filing Data'!AC157+'Budget Filing Data'!AR157+'Budget Filing Data'!AD157)/'Budget Filing Data'!AA157,0)</f>
        <v>0.48503593366794678</v>
      </c>
      <c r="Y163" s="419">
        <f>IF('Budget Filing Data'!BL157&lt;&gt;0,('Budget Filing Data'!AB157+'Budget Filing Data'!AC157+'Budget Filing Data'!AR157+'Budget Filing Data'!AD157+'Budget Filing Data'!AP157+'Budget Filing Data'!AQ157)/('Budget Filing Data'!BL157),0)</f>
        <v>0.22335276022362804</v>
      </c>
      <c r="Z163" s="419">
        <f>IF('Budget Filing Data'!BC157&lt;&gt;0,('Budget Filing Data'!BD157+'Budget Filing Data'!BE157+'Budget Filing Data'!BF157+'Budget Filing Data'!AD157)/'Budget Filing Data'!BC157,0)</f>
        <v>0.6668746549958241</v>
      </c>
      <c r="AA163" s="419">
        <f>IF('Budget Filing Data'!BG157&lt;&gt;0,('Budget Filing Data'!BH157+'Budget Filing Data'!BI157+'Budget Filing Data'!BJ157+'Budget Filing Data'!AD157)/'Budget Filing Data'!BG157,0)</f>
        <v>0.66689863918888481</v>
      </c>
      <c r="AB163" s="456">
        <f>'Budget Filing Data'!P157</f>
        <v>507313.95067979972</v>
      </c>
      <c r="AC163" s="456">
        <f>'Budget Filing Data'!Q157</f>
        <v>69.805419066899987</v>
      </c>
      <c r="AD163" s="456">
        <f>'Budget Filing Data'!R157</f>
        <v>1214.1959702400002</v>
      </c>
      <c r="AE163" s="456">
        <f>'Budget Filing Data'!AE157</f>
        <v>78.013827389849496</v>
      </c>
      <c r="AF163" s="456">
        <f>'Budget Filing Data'!AF157</f>
        <v>6.4473806019744009</v>
      </c>
      <c r="AG163" s="456">
        <f>'Budget Filing Data'!$S157</f>
        <v>6490309.0859244028</v>
      </c>
      <c r="AH163" s="456">
        <f>'Budget Filing Data'!T157</f>
        <v>17059.215800880003</v>
      </c>
      <c r="AI163" s="456">
        <f>'Budget Filing Data'!$U157</f>
        <v>998.150666913245</v>
      </c>
      <c r="AJ163" s="456">
        <f>'Budget Filing Data'!$V157</f>
        <v>90.584435902672809</v>
      </c>
      <c r="AK163" s="466">
        <v>0</v>
      </c>
      <c r="AL163" s="466">
        <v>0</v>
      </c>
      <c r="AM163" s="395"/>
    </row>
    <row r="164" spans="3:39" ht="15.75">
      <c r="C164" s="414" t="str">
        <f>'Budget Filing Data'!D158</f>
        <v>PGE_SW_NC_NonRes_Com_electric_PA</v>
      </c>
      <c r="D164" s="414" t="str">
        <f>'Budget Filing Data'!E158</f>
        <v>SW New Construction NonRes Com - All Electric - PGE Costs</v>
      </c>
      <c r="E164" s="394"/>
      <c r="F164" s="393"/>
      <c r="G164" s="415" t="str">
        <f>'Budget Filing Data'!J158</f>
        <v>IOU Core</v>
      </c>
      <c r="H164" s="415" t="str">
        <f>'Budget Filing Data'!H158</f>
        <v>SW - PGE Lead</v>
      </c>
      <c r="I164" s="416" t="s">
        <v>23</v>
      </c>
      <c r="J164" s="415" t="str">
        <f>'Budget Filing Data'!G158</f>
        <v>Commercial</v>
      </c>
      <c r="K164" s="415" t="str">
        <f>'Budget Filing Data'!I158</f>
        <v>New Construction</v>
      </c>
      <c r="L164" s="415" t="str">
        <f>'Budget Filing Data'!K158</f>
        <v>Market Support</v>
      </c>
      <c r="M164" s="415">
        <f>'Budget Filing Data'!B158</f>
        <v>2029</v>
      </c>
      <c r="N164" s="581">
        <f t="shared" si="2"/>
        <v>28535.394981000001</v>
      </c>
      <c r="O164" s="417">
        <f>'Budget Filing Data'!AG158</f>
        <v>1191.5522309999999</v>
      </c>
      <c r="P164" s="417">
        <f>'Budget Filing Data'!AH158</f>
        <v>0</v>
      </c>
      <c r="Q164" s="417">
        <f>'Budget Filing Data'!AI158</f>
        <v>27343.84275</v>
      </c>
      <c r="R164" s="417">
        <f>'Budget Filing Data'!AJ158</f>
        <v>0</v>
      </c>
      <c r="S164" s="417">
        <f>'Budget Filing Data'!AK158</f>
        <v>0</v>
      </c>
      <c r="T164" s="417">
        <f>'Budget Filing Data'!AL158</f>
        <v>0</v>
      </c>
      <c r="U164" s="417">
        <f>'Budget Filing Data'!AM158</f>
        <v>0</v>
      </c>
      <c r="V164" s="417">
        <f>'Budget Filing Data'!W158</f>
        <v>0</v>
      </c>
      <c r="W164" s="418">
        <f>IF('Budget Filing Data'!Z158&lt;&gt;0,('Budget Filing Data'!AB158+'Budget Filing Data'!AC158+'Budget Filing Data'!AR158+'Budget Filing Data'!AD158+'Budget Filing Data'!BK158)/'Budget Filing Data'!Z158,0)</f>
        <v>0</v>
      </c>
      <c r="X164" s="419">
        <f>IF('Budget Filing Data'!AA158&lt;&gt;0,('Budget Filing Data'!AB158+'Budget Filing Data'!AC158+'Budget Filing Data'!AR158+'Budget Filing Data'!AD158)/'Budget Filing Data'!AA158,0)</f>
        <v>0</v>
      </c>
      <c r="Y164" s="419">
        <f>IF('Budget Filing Data'!BL158&lt;&gt;0,('Budget Filing Data'!AB158+'Budget Filing Data'!AC158+'Budget Filing Data'!AR158+'Budget Filing Data'!AD158+'Budget Filing Data'!AP158+'Budget Filing Data'!AQ158)/('Budget Filing Data'!BL158),0)</f>
        <v>0</v>
      </c>
      <c r="Z164" s="419">
        <f>IF('Budget Filing Data'!BC158&lt;&gt;0,('Budget Filing Data'!BD158+'Budget Filing Data'!BE158+'Budget Filing Data'!BF158+'Budget Filing Data'!AD158)/'Budget Filing Data'!BC158,0)</f>
        <v>0</v>
      </c>
      <c r="AA164" s="419">
        <f>IF('Budget Filing Data'!BG158&lt;&gt;0,('Budget Filing Data'!BH158+'Budget Filing Data'!BI158+'Budget Filing Data'!BJ158+'Budget Filing Data'!AD158)/'Budget Filing Data'!BG158,0)</f>
        <v>0</v>
      </c>
      <c r="AB164" s="456">
        <f>'Budget Filing Data'!P158</f>
        <v>0</v>
      </c>
      <c r="AC164" s="456">
        <f>'Budget Filing Data'!Q158</f>
        <v>0</v>
      </c>
      <c r="AD164" s="456">
        <f>'Budget Filing Data'!R158</f>
        <v>0</v>
      </c>
      <c r="AE164" s="456">
        <f>'Budget Filing Data'!AE158</f>
        <v>0</v>
      </c>
      <c r="AF164" s="456">
        <f>'Budget Filing Data'!AF158</f>
        <v>0</v>
      </c>
      <c r="AG164" s="456">
        <f>'Budget Filing Data'!$S158</f>
        <v>0</v>
      </c>
      <c r="AH164" s="456">
        <f>'Budget Filing Data'!T158</f>
        <v>0</v>
      </c>
      <c r="AI164" s="456">
        <f>'Budget Filing Data'!$U158</f>
        <v>0</v>
      </c>
      <c r="AJ164" s="456">
        <f>'Budget Filing Data'!$V158</f>
        <v>0</v>
      </c>
      <c r="AK164" s="466">
        <v>0</v>
      </c>
      <c r="AL164" s="466">
        <v>0</v>
      </c>
      <c r="AM164" s="395"/>
    </row>
    <row r="165" spans="3:39" ht="15.75">
      <c r="C165" s="414" t="str">
        <f>'Budget Filing Data'!D159</f>
        <v>PGE_SW_NC_NonRes_Com_mixed</v>
      </c>
      <c r="D165" s="414" t="str">
        <f>'Budget Filing Data'!E159</f>
        <v>SW New Construction NonRes Com - Mixed Fuel</v>
      </c>
      <c r="E165" s="394"/>
      <c r="F165" s="393"/>
      <c r="G165" s="415" t="str">
        <f>'Budget Filing Data'!J159</f>
        <v>Third-Party Solicited</v>
      </c>
      <c r="H165" s="415" t="str">
        <f>'Budget Filing Data'!H159</f>
        <v>SW - PGE Lead</v>
      </c>
      <c r="I165" s="416" t="s">
        <v>23</v>
      </c>
      <c r="J165" s="415" t="str">
        <f>'Budget Filing Data'!G159</f>
        <v>Commercial</v>
      </c>
      <c r="K165" s="415" t="str">
        <f>'Budget Filing Data'!I159</f>
        <v>New Construction</v>
      </c>
      <c r="L165" s="415" t="str">
        <f>'Budget Filing Data'!K159</f>
        <v>Market Support</v>
      </c>
      <c r="M165" s="415">
        <f>'Budget Filing Data'!B159</f>
        <v>2029</v>
      </c>
      <c r="N165" s="581">
        <f t="shared" si="2"/>
        <v>819295.83487286861</v>
      </c>
      <c r="O165" s="417">
        <f>'Budget Filing Data'!AG159</f>
        <v>72442.437657599789</v>
      </c>
      <c r="P165" s="417">
        <f>'Budget Filing Data'!AH159</f>
        <v>54331.828243199838</v>
      </c>
      <c r="Q165" s="417">
        <f>'Budget Filing Data'!AI159</f>
        <v>235437.92238719945</v>
      </c>
      <c r="R165" s="417">
        <f>'Budget Filing Data'!AJ159</f>
        <v>0</v>
      </c>
      <c r="S165" s="417">
        <f>'Budget Filing Data'!AK159</f>
        <v>0</v>
      </c>
      <c r="T165" s="417">
        <f>'Budget Filing Data'!AL159</f>
        <v>0</v>
      </c>
      <c r="U165" s="417">
        <f>'Budget Filing Data'!AM159</f>
        <v>457083.64658486954</v>
      </c>
      <c r="V165" s="417">
        <f>'Budget Filing Data'!W159</f>
        <v>202652.57929083999</v>
      </c>
      <c r="W165" s="418">
        <f>IF('Budget Filing Data'!Z159&lt;&gt;0,('Budget Filing Data'!AB159+'Budget Filing Data'!AC159+'Budget Filing Data'!AR159+'Budget Filing Data'!AD159+'Budget Filing Data'!BK159)/'Budget Filing Data'!Z159,0)</f>
        <v>0.27429550185151874</v>
      </c>
      <c r="X165" s="419">
        <f>IF('Budget Filing Data'!AA159&lt;&gt;0,('Budget Filing Data'!AB159+'Budget Filing Data'!AC159+'Budget Filing Data'!AR159+'Budget Filing Data'!AD159)/'Budget Filing Data'!AA159,0)</f>
        <v>0.25543237632592769</v>
      </c>
      <c r="Y165" s="419">
        <f>IF('Budget Filing Data'!BL159&lt;&gt;0,('Budget Filing Data'!AB159+'Budget Filing Data'!AC159+'Budget Filing Data'!AR159+'Budget Filing Data'!AD159+'Budget Filing Data'!AP159+'Budget Filing Data'!AQ159)/('Budget Filing Data'!BL159),0)</f>
        <v>0.14623877526748552</v>
      </c>
      <c r="Z165" s="419">
        <f>IF('Budget Filing Data'!BC159&lt;&gt;0,('Budget Filing Data'!BD159+'Budget Filing Data'!BE159+'Budget Filing Data'!BF159+'Budget Filing Data'!AD159)/'Budget Filing Data'!BC159,0)</f>
        <v>0.33344653490000126</v>
      </c>
      <c r="AA165" s="419">
        <f>IF('Budget Filing Data'!BG159&lt;&gt;0,('Budget Filing Data'!BH159+'Budget Filing Data'!BI159+'Budget Filing Data'!BJ159+'Budget Filing Data'!AD159)/'Budget Filing Data'!BG159,0)</f>
        <v>0.33348729940390526</v>
      </c>
      <c r="AB165" s="456">
        <f>'Budget Filing Data'!P159</f>
        <v>118091.15358230019</v>
      </c>
      <c r="AC165" s="456">
        <f>'Budget Filing Data'!Q159</f>
        <v>29.310745316960247</v>
      </c>
      <c r="AD165" s="456">
        <f>'Budget Filing Data'!R159</f>
        <v>1643.8827764789999</v>
      </c>
      <c r="AE165" s="456">
        <f>'Budget Filing Data'!AE159</f>
        <v>20.081510013775301</v>
      </c>
      <c r="AF165" s="456">
        <f>'Budget Filing Data'!AF159</f>
        <v>8.72901754310349</v>
      </c>
      <c r="AG165" s="456">
        <f>'Budget Filing Data'!$S159</f>
        <v>1783755.9249174234</v>
      </c>
      <c r="AH165" s="456">
        <f>'Budget Filing Data'!T159</f>
        <v>21763.744292112999</v>
      </c>
      <c r="AI165" s="456">
        <f>'Budget Filing Data'!$U159</f>
        <v>305.08984042004897</v>
      </c>
      <c r="AJ165" s="456">
        <f>'Budget Filing Data'!$V159</f>
        <v>115.56548219112005</v>
      </c>
      <c r="AK165" s="466">
        <v>0</v>
      </c>
      <c r="AL165" s="466">
        <v>0</v>
      </c>
      <c r="AM165" s="395"/>
    </row>
    <row r="166" spans="3:39" ht="15.75">
      <c r="C166" s="414" t="str">
        <f>'Budget Filing Data'!D160</f>
        <v>PGE_SW_NC_NonRes_Com_mixed_PA</v>
      </c>
      <c r="D166" s="414" t="str">
        <f>'Budget Filing Data'!E160</f>
        <v>SW New Construction NonRes Com - Mixed Fuel - PGE Costs</v>
      </c>
      <c r="E166" s="394"/>
      <c r="F166" s="393"/>
      <c r="G166" s="415" t="str">
        <f>'Budget Filing Data'!J160</f>
        <v>IOU Core</v>
      </c>
      <c r="H166" s="415" t="str">
        <f>'Budget Filing Data'!H160</f>
        <v>SW - PGE Lead</v>
      </c>
      <c r="I166" s="416" t="s">
        <v>23</v>
      </c>
      <c r="J166" s="415" t="str">
        <f>'Budget Filing Data'!G160</f>
        <v>Commercial</v>
      </c>
      <c r="K166" s="415" t="str">
        <f>'Budget Filing Data'!I160</f>
        <v>New Construction</v>
      </c>
      <c r="L166" s="415" t="str">
        <f>'Budget Filing Data'!K160</f>
        <v>Market Support</v>
      </c>
      <c r="M166" s="415">
        <f>'Budget Filing Data'!B160</f>
        <v>2029</v>
      </c>
      <c r="N166" s="581">
        <f t="shared" si="2"/>
        <v>28373.235971000002</v>
      </c>
      <c r="O166" s="417">
        <f>'Budget Filing Data'!AG160</f>
        <v>1191.5522309999999</v>
      </c>
      <c r="P166" s="417">
        <f>'Budget Filing Data'!AH160</f>
        <v>0</v>
      </c>
      <c r="Q166" s="417">
        <f>'Budget Filing Data'!AI160</f>
        <v>27181.68374</v>
      </c>
      <c r="R166" s="417">
        <f>'Budget Filing Data'!AJ160</f>
        <v>0</v>
      </c>
      <c r="S166" s="417">
        <f>'Budget Filing Data'!AK160</f>
        <v>0</v>
      </c>
      <c r="T166" s="417">
        <f>'Budget Filing Data'!AL160</f>
        <v>0</v>
      </c>
      <c r="U166" s="417">
        <f>'Budget Filing Data'!AM160</f>
        <v>0</v>
      </c>
      <c r="V166" s="417">
        <f>'Budget Filing Data'!W160</f>
        <v>0</v>
      </c>
      <c r="W166" s="418">
        <f>IF('Budget Filing Data'!Z160&lt;&gt;0,('Budget Filing Data'!AB160+'Budget Filing Data'!AC160+'Budget Filing Data'!AR160+'Budget Filing Data'!AD160+'Budget Filing Data'!BK160)/'Budget Filing Data'!Z160,0)</f>
        <v>0</v>
      </c>
      <c r="X166" s="419">
        <f>IF('Budget Filing Data'!AA160&lt;&gt;0,('Budget Filing Data'!AB160+'Budget Filing Data'!AC160+'Budget Filing Data'!AR160+'Budget Filing Data'!AD160)/'Budget Filing Data'!AA160,0)</f>
        <v>0</v>
      </c>
      <c r="Y166" s="419">
        <f>IF('Budget Filing Data'!BL160&lt;&gt;0,('Budget Filing Data'!AB160+'Budget Filing Data'!AC160+'Budget Filing Data'!AR160+'Budget Filing Data'!AD160+'Budget Filing Data'!AP160+'Budget Filing Data'!AQ160)/('Budget Filing Data'!BL160),0)</f>
        <v>0</v>
      </c>
      <c r="Z166" s="419">
        <f>IF('Budget Filing Data'!BC160&lt;&gt;0,('Budget Filing Data'!BD160+'Budget Filing Data'!BE160+'Budget Filing Data'!BF160+'Budget Filing Data'!AD160)/'Budget Filing Data'!BC160,0)</f>
        <v>0</v>
      </c>
      <c r="AA166" s="419">
        <f>IF('Budget Filing Data'!BG160&lt;&gt;0,('Budget Filing Data'!BH160+'Budget Filing Data'!BI160+'Budget Filing Data'!BJ160+'Budget Filing Data'!AD160)/'Budget Filing Data'!BG160,0)</f>
        <v>0</v>
      </c>
      <c r="AB166" s="456">
        <f>'Budget Filing Data'!P160</f>
        <v>0</v>
      </c>
      <c r="AC166" s="456">
        <f>'Budget Filing Data'!Q160</f>
        <v>0</v>
      </c>
      <c r="AD166" s="456">
        <f>'Budget Filing Data'!R160</f>
        <v>0</v>
      </c>
      <c r="AE166" s="456">
        <f>'Budget Filing Data'!AE160</f>
        <v>0</v>
      </c>
      <c r="AF166" s="456">
        <f>'Budget Filing Data'!AF160</f>
        <v>0</v>
      </c>
      <c r="AG166" s="456">
        <f>'Budget Filing Data'!$S160</f>
        <v>0</v>
      </c>
      <c r="AH166" s="456">
        <f>'Budget Filing Data'!T160</f>
        <v>0</v>
      </c>
      <c r="AI166" s="456">
        <f>'Budget Filing Data'!$U160</f>
        <v>0</v>
      </c>
      <c r="AJ166" s="456">
        <f>'Budget Filing Data'!$V160</f>
        <v>0</v>
      </c>
      <c r="AK166" s="466">
        <v>0</v>
      </c>
      <c r="AL166" s="466">
        <v>0</v>
      </c>
      <c r="AM166" s="395"/>
    </row>
    <row r="167" spans="3:39" ht="15.75">
      <c r="C167" s="414" t="str">
        <f>'Budget Filing Data'!D161</f>
        <v>PGE_SW_NC_NonRes_Ind_electric</v>
      </c>
      <c r="D167" s="414" t="str">
        <f>'Budget Filing Data'!E161</f>
        <v>SW New Construction NonRes Ind - All Electric</v>
      </c>
      <c r="E167" s="394"/>
      <c r="F167" s="393"/>
      <c r="G167" s="415" t="str">
        <f>'Budget Filing Data'!J161</f>
        <v>Third-Party Solicited</v>
      </c>
      <c r="H167" s="415" t="str">
        <f>'Budget Filing Data'!H161</f>
        <v>SW - PGE Lead</v>
      </c>
      <c r="I167" s="416" t="s">
        <v>23</v>
      </c>
      <c r="J167" s="415" t="str">
        <f>'Budget Filing Data'!G161</f>
        <v>Industrial</v>
      </c>
      <c r="K167" s="415" t="str">
        <f>'Budget Filing Data'!I161</f>
        <v>New Construction</v>
      </c>
      <c r="L167" s="415" t="str">
        <f>'Budget Filing Data'!K161</f>
        <v>Market Support</v>
      </c>
      <c r="M167" s="415">
        <f>'Budget Filing Data'!B161</f>
        <v>2029</v>
      </c>
      <c r="N167" s="581">
        <f t="shared" si="2"/>
        <v>203977.14281999989</v>
      </c>
      <c r="O167" s="417">
        <f>'Budget Filing Data'!AG161</f>
        <v>17643.684563999981</v>
      </c>
      <c r="P167" s="417">
        <f>'Budget Filing Data'!AH161</f>
        <v>13232.763422999979</v>
      </c>
      <c r="Q167" s="417">
        <f>'Budget Filing Data'!AI161</f>
        <v>57341.97483299992</v>
      </c>
      <c r="R167" s="417">
        <f>'Budget Filing Data'!AJ161</f>
        <v>0</v>
      </c>
      <c r="S167" s="417">
        <f>'Budget Filing Data'!AK161</f>
        <v>0</v>
      </c>
      <c r="T167" s="417">
        <f>'Budget Filing Data'!AL161</f>
        <v>0</v>
      </c>
      <c r="U167" s="417">
        <f>'Budget Filing Data'!AM161</f>
        <v>115758.72</v>
      </c>
      <c r="V167" s="417">
        <f>'Budget Filing Data'!W161</f>
        <v>5158.0880703039702</v>
      </c>
      <c r="W167" s="418">
        <f>IF('Budget Filing Data'!Z161&lt;&gt;0,('Budget Filing Data'!AB161+'Budget Filing Data'!AC161+'Budget Filing Data'!AR161+'Budget Filing Data'!AD161+'Budget Filing Data'!BK161)/'Budget Filing Data'!Z161,0)</f>
        <v>3.5420696672464572E-2</v>
      </c>
      <c r="X167" s="419">
        <f>IF('Budget Filing Data'!AA161&lt;&gt;0,('Budget Filing Data'!AB161+'Budget Filing Data'!AC161+'Budget Filing Data'!AR161+'Budget Filing Data'!AD161)/'Budget Filing Data'!AA161,0)</f>
        <v>2.6100256101486287E-2</v>
      </c>
      <c r="Y167" s="419">
        <f>IF('Budget Filing Data'!BL161&lt;&gt;0,('Budget Filing Data'!AB161+'Budget Filing Data'!AC161+'Budget Filing Data'!AR161+'Budget Filing Data'!AD161+'Budget Filing Data'!AP161+'Budget Filing Data'!AQ161)/('Budget Filing Data'!BL161),0)</f>
        <v>2.4853528909456281E-2</v>
      </c>
      <c r="Z167" s="419">
        <f>IF('Budget Filing Data'!BC161&lt;&gt;0,('Budget Filing Data'!BD161+'Budget Filing Data'!BE161+'Budget Filing Data'!BF161+'Budget Filing Data'!AD161)/'Budget Filing Data'!BC161,0)</f>
        <v>3.7332123306205917E-2</v>
      </c>
      <c r="AA167" s="419">
        <f>IF('Budget Filing Data'!BG161&lt;&gt;0,('Budget Filing Data'!BH161+'Budget Filing Data'!BI161+'Budget Filing Data'!BJ161+'Budget Filing Data'!AD161)/'Budget Filing Data'!BG161,0)</f>
        <v>3.7332123306205917E-2</v>
      </c>
      <c r="AB167" s="456">
        <f>'Budget Filing Data'!P161</f>
        <v>2733.192</v>
      </c>
      <c r="AC167" s="456">
        <f>'Budget Filing Data'!Q161</f>
        <v>0.11759616000000001</v>
      </c>
      <c r="AD167" s="456">
        <f>'Budget Filing Data'!R161</f>
        <v>0</v>
      </c>
      <c r="AE167" s="456">
        <f>'Budget Filing Data'!AE161</f>
        <v>0.51853407994080003</v>
      </c>
      <c r="AF167" s="456">
        <f>'Budget Filing Data'!AF161</f>
        <v>0</v>
      </c>
      <c r="AG167" s="456">
        <f>'Budget Filing Data'!$S161</f>
        <v>27331.919999999998</v>
      </c>
      <c r="AH167" s="456">
        <f>'Budget Filing Data'!T161</f>
        <v>0</v>
      </c>
      <c r="AI167" s="456">
        <f>'Budget Filing Data'!$U161</f>
        <v>5.1982873832736001</v>
      </c>
      <c r="AJ167" s="456">
        <f>'Budget Filing Data'!$V161</f>
        <v>0</v>
      </c>
      <c r="AK167" s="466">
        <v>0</v>
      </c>
      <c r="AL167" s="466">
        <v>0</v>
      </c>
      <c r="AM167" s="395"/>
    </row>
    <row r="168" spans="3:39" ht="15.75">
      <c r="C168" s="414" t="str">
        <f>'Budget Filing Data'!D162</f>
        <v>PGE_SW_NC_NonRes_Ind_electric_PA</v>
      </c>
      <c r="D168" s="414" t="str">
        <f>'Budget Filing Data'!E162</f>
        <v>SW New Construction NonRes Ind - All Electric - PGE Costs</v>
      </c>
      <c r="E168" s="394"/>
      <c r="F168" s="393"/>
      <c r="G168" s="415" t="str">
        <f>'Budget Filing Data'!J162</f>
        <v>IOU Core</v>
      </c>
      <c r="H168" s="415" t="str">
        <f>'Budget Filing Data'!H162</f>
        <v>SW - PGE Lead</v>
      </c>
      <c r="I168" s="416" t="s">
        <v>23</v>
      </c>
      <c r="J168" s="415" t="str">
        <f>'Budget Filing Data'!G162</f>
        <v>Industrial</v>
      </c>
      <c r="K168" s="415" t="str">
        <f>'Budget Filing Data'!I162</f>
        <v>New Construction</v>
      </c>
      <c r="L168" s="415" t="str">
        <f>'Budget Filing Data'!K162</f>
        <v>Market Support</v>
      </c>
      <c r="M168" s="415">
        <f>'Budget Filing Data'!B162</f>
        <v>2029</v>
      </c>
      <c r="N168" s="581">
        <f t="shared" si="2"/>
        <v>27514.464681000001</v>
      </c>
      <c r="O168" s="417">
        <f>'Budget Filing Data'!AG162</f>
        <v>1191.5522309999999</v>
      </c>
      <c r="P168" s="417">
        <f>'Budget Filing Data'!AH162</f>
        <v>0</v>
      </c>
      <c r="Q168" s="417">
        <f>'Budget Filing Data'!AI162</f>
        <v>26322.91245</v>
      </c>
      <c r="R168" s="417">
        <f>'Budget Filing Data'!AJ162</f>
        <v>0</v>
      </c>
      <c r="S168" s="417">
        <f>'Budget Filing Data'!AK162</f>
        <v>0</v>
      </c>
      <c r="T168" s="417">
        <f>'Budget Filing Data'!AL162</f>
        <v>0</v>
      </c>
      <c r="U168" s="417">
        <f>'Budget Filing Data'!AM162</f>
        <v>0</v>
      </c>
      <c r="V168" s="417">
        <f>'Budget Filing Data'!W162</f>
        <v>0</v>
      </c>
      <c r="W168" s="418">
        <f>IF('Budget Filing Data'!Z162&lt;&gt;0,('Budget Filing Data'!AB162+'Budget Filing Data'!AC162+'Budget Filing Data'!AR162+'Budget Filing Data'!AD162+'Budget Filing Data'!BK162)/'Budget Filing Data'!Z162,0)</f>
        <v>0</v>
      </c>
      <c r="X168" s="419">
        <f>IF('Budget Filing Data'!AA162&lt;&gt;0,('Budget Filing Data'!AB162+'Budget Filing Data'!AC162+'Budget Filing Data'!AR162+'Budget Filing Data'!AD162)/'Budget Filing Data'!AA162,0)</f>
        <v>0</v>
      </c>
      <c r="Y168" s="419">
        <f>IF('Budget Filing Data'!BL162&lt;&gt;0,('Budget Filing Data'!AB162+'Budget Filing Data'!AC162+'Budget Filing Data'!AR162+'Budget Filing Data'!AD162+'Budget Filing Data'!AP162+'Budget Filing Data'!AQ162)/('Budget Filing Data'!BL162),0)</f>
        <v>0</v>
      </c>
      <c r="Z168" s="419">
        <f>IF('Budget Filing Data'!BC162&lt;&gt;0,('Budget Filing Data'!BD162+'Budget Filing Data'!BE162+'Budget Filing Data'!BF162+'Budget Filing Data'!AD162)/'Budget Filing Data'!BC162,0)</f>
        <v>0</v>
      </c>
      <c r="AA168" s="419">
        <f>IF('Budget Filing Data'!BG162&lt;&gt;0,('Budget Filing Data'!BH162+'Budget Filing Data'!BI162+'Budget Filing Data'!BJ162+'Budget Filing Data'!AD162)/'Budget Filing Data'!BG162,0)</f>
        <v>0</v>
      </c>
      <c r="AB168" s="456">
        <f>'Budget Filing Data'!P162</f>
        <v>0</v>
      </c>
      <c r="AC168" s="456">
        <f>'Budget Filing Data'!Q162</f>
        <v>0</v>
      </c>
      <c r="AD168" s="456">
        <f>'Budget Filing Data'!R162</f>
        <v>0</v>
      </c>
      <c r="AE168" s="456">
        <f>'Budget Filing Data'!AE162</f>
        <v>0</v>
      </c>
      <c r="AF168" s="456">
        <f>'Budget Filing Data'!AF162</f>
        <v>0</v>
      </c>
      <c r="AG168" s="456">
        <f>'Budget Filing Data'!$S162</f>
        <v>0</v>
      </c>
      <c r="AH168" s="456">
        <f>'Budget Filing Data'!T162</f>
        <v>0</v>
      </c>
      <c r="AI168" s="456">
        <f>'Budget Filing Data'!$U162</f>
        <v>0</v>
      </c>
      <c r="AJ168" s="456">
        <f>'Budget Filing Data'!$V162</f>
        <v>0</v>
      </c>
      <c r="AK168" s="466">
        <v>0</v>
      </c>
      <c r="AL168" s="466">
        <v>0</v>
      </c>
      <c r="AM168" s="395"/>
    </row>
    <row r="169" spans="3:39" ht="15.75">
      <c r="C169" s="414" t="str">
        <f>'Budget Filing Data'!D163</f>
        <v>PGE_SW_NC_NonRes_Ind_mixed</v>
      </c>
      <c r="D169" s="414" t="str">
        <f>'Budget Filing Data'!E163</f>
        <v>SW New Construction NonRes Ind - Mixed Fuel</v>
      </c>
      <c r="E169" s="394"/>
      <c r="F169" s="393"/>
      <c r="G169" s="415" t="str">
        <f>'Budget Filing Data'!J163</f>
        <v>Third-Party Solicited</v>
      </c>
      <c r="H169" s="415" t="str">
        <f>'Budget Filing Data'!H163</f>
        <v>SW - PGE Lead</v>
      </c>
      <c r="I169" s="416" t="s">
        <v>23</v>
      </c>
      <c r="J169" s="415" t="str">
        <f>'Budget Filing Data'!G163</f>
        <v>Industrial</v>
      </c>
      <c r="K169" s="415" t="str">
        <f>'Budget Filing Data'!I163</f>
        <v>New Construction</v>
      </c>
      <c r="L169" s="415" t="str">
        <f>'Budget Filing Data'!K163</f>
        <v>Market Support</v>
      </c>
      <c r="M169" s="415">
        <f>'Budget Filing Data'!B163</f>
        <v>2029</v>
      </c>
      <c r="N169" s="581">
        <f t="shared" si="2"/>
        <v>128014.97442173192</v>
      </c>
      <c r="O169" s="417">
        <f>'Budget Filing Data'!AG163</f>
        <v>11319.130883999984</v>
      </c>
      <c r="P169" s="417">
        <f>'Budget Filing Data'!AH163</f>
        <v>8489.3481629999806</v>
      </c>
      <c r="Q169" s="417">
        <f>'Budget Filing Data'!AI163</f>
        <v>36787.17537300002</v>
      </c>
      <c r="R169" s="417">
        <f>'Budget Filing Data'!AJ163</f>
        <v>0</v>
      </c>
      <c r="S169" s="417">
        <f>'Budget Filing Data'!AK163</f>
        <v>0</v>
      </c>
      <c r="T169" s="417">
        <f>'Budget Filing Data'!AL163</f>
        <v>0</v>
      </c>
      <c r="U169" s="417">
        <f>'Budget Filing Data'!AM163</f>
        <v>71419.320001731947</v>
      </c>
      <c r="V169" s="417">
        <f>'Budget Filing Data'!W163</f>
        <v>62264.611755733502</v>
      </c>
      <c r="W169" s="418">
        <f>IF('Budget Filing Data'!Z163&lt;&gt;0,('Budget Filing Data'!AB163+'Budget Filing Data'!AC163+'Budget Filing Data'!AR163+'Budget Filing Data'!AD163+'Budget Filing Data'!BK163)/'Budget Filing Data'!Z163,0)</f>
        <v>0.64288374740774912</v>
      </c>
      <c r="X169" s="419">
        <f>IF('Budget Filing Data'!AA163&lt;&gt;0,('Budget Filing Data'!AB163+'Budget Filing Data'!AC163+'Budget Filing Data'!AR163+'Budget Filing Data'!AD163)/'Budget Filing Data'!AA163,0)</f>
        <v>0.50150882110560757</v>
      </c>
      <c r="Y169" s="419">
        <f>IF('Budget Filing Data'!BL163&lt;&gt;0,('Budget Filing Data'!AB163+'Budget Filing Data'!AC163+'Budget Filing Data'!AR163+'Budget Filing Data'!AD163+'Budget Filing Data'!AP163+'Budget Filing Data'!AQ163)/('Budget Filing Data'!BL163),0)</f>
        <v>0.37535421263027824</v>
      </c>
      <c r="Z169" s="419">
        <f>IF('Budget Filing Data'!BC163&lt;&gt;0,('Budget Filing Data'!BD163+'Budget Filing Data'!BE163+'Budget Filing Data'!BF163+'Budget Filing Data'!AD163)/'Budget Filing Data'!BC163,0)</f>
        <v>0.97070087548842288</v>
      </c>
      <c r="AA169" s="419">
        <f>IF('Budget Filing Data'!BG163&lt;&gt;0,('Budget Filing Data'!BH163+'Budget Filing Data'!BI163+'Budget Filing Data'!BJ163+'Budget Filing Data'!AD163)/'Budget Filing Data'!BG163,0)</f>
        <v>0.97127579000215258</v>
      </c>
      <c r="AB169" s="456">
        <f>'Budget Filing Data'!P163</f>
        <v>1566.4176</v>
      </c>
      <c r="AC169" s="456">
        <f>'Budget Filing Data'!Q163</f>
        <v>0.32000165999999997</v>
      </c>
      <c r="AD169" s="456">
        <f>'Budget Filing Data'!R163</f>
        <v>2935.5796349999951</v>
      </c>
      <c r="AE169" s="456">
        <f>'Budget Filing Data'!AE163</f>
        <v>0.21783580876134001</v>
      </c>
      <c r="AF169" s="456">
        <f>'Budget Filing Data'!AF163</f>
        <v>15.58792786185</v>
      </c>
      <c r="AG169" s="456">
        <f>'Budget Filing Data'!$S163</f>
        <v>22028.608800000002</v>
      </c>
      <c r="AH169" s="456">
        <f>'Budget Filing Data'!T163</f>
        <v>44033.694524999999</v>
      </c>
      <c r="AI169" s="456">
        <f>'Budget Filing Data'!$U163</f>
        <v>2.8080872254809002</v>
      </c>
      <c r="AJ169" s="456">
        <f>'Budget Filing Data'!$V163</f>
        <v>233.81891792775002</v>
      </c>
      <c r="AK169" s="466">
        <v>0</v>
      </c>
      <c r="AL169" s="466">
        <v>0</v>
      </c>
      <c r="AM169" s="395"/>
    </row>
    <row r="170" spans="3:39" ht="15.75">
      <c r="C170" s="414" t="str">
        <f>'Budget Filing Data'!D164</f>
        <v>PGE_SW_NC_NonRes_Ind_mixed_PA</v>
      </c>
      <c r="D170" s="414" t="str">
        <f>'Budget Filing Data'!E164</f>
        <v>SW New Construction NonRes Ind - Mixed Fuel - PGE Costs</v>
      </c>
      <c r="E170" s="394"/>
      <c r="F170" s="393"/>
      <c r="G170" s="415" t="str">
        <f>'Budget Filing Data'!J164</f>
        <v>IOU Core</v>
      </c>
      <c r="H170" s="415" t="str">
        <f>'Budget Filing Data'!H164</f>
        <v>SW - PGE Lead</v>
      </c>
      <c r="I170" s="416" t="s">
        <v>23</v>
      </c>
      <c r="J170" s="415" t="str">
        <f>'Budget Filing Data'!G164</f>
        <v>Industrial</v>
      </c>
      <c r="K170" s="415" t="str">
        <f>'Budget Filing Data'!I164</f>
        <v>New Construction</v>
      </c>
      <c r="L170" s="415" t="str">
        <f>'Budget Filing Data'!K164</f>
        <v>Market Support</v>
      </c>
      <c r="M170" s="415">
        <f>'Budget Filing Data'!B164</f>
        <v>2029</v>
      </c>
      <c r="N170" s="581">
        <f t="shared" si="2"/>
        <v>27413.846621000001</v>
      </c>
      <c r="O170" s="417">
        <f>'Budget Filing Data'!AG164</f>
        <v>1191.5522309999999</v>
      </c>
      <c r="P170" s="417">
        <f>'Budget Filing Data'!AH164</f>
        <v>0</v>
      </c>
      <c r="Q170" s="417">
        <f>'Budget Filing Data'!AI164</f>
        <v>26222.294389999999</v>
      </c>
      <c r="R170" s="417">
        <f>'Budget Filing Data'!AJ164</f>
        <v>0</v>
      </c>
      <c r="S170" s="417">
        <f>'Budget Filing Data'!AK164</f>
        <v>0</v>
      </c>
      <c r="T170" s="417">
        <f>'Budget Filing Data'!AL164</f>
        <v>0</v>
      </c>
      <c r="U170" s="417">
        <f>'Budget Filing Data'!AM164</f>
        <v>0</v>
      </c>
      <c r="V170" s="417">
        <f>'Budget Filing Data'!W164</f>
        <v>0</v>
      </c>
      <c r="W170" s="418">
        <f>IF('Budget Filing Data'!Z164&lt;&gt;0,('Budget Filing Data'!AB164+'Budget Filing Data'!AC164+'Budget Filing Data'!AR164+'Budget Filing Data'!AD164+'Budget Filing Data'!BK164)/'Budget Filing Data'!Z164,0)</f>
        <v>0</v>
      </c>
      <c r="X170" s="419">
        <f>IF('Budget Filing Data'!AA164&lt;&gt;0,('Budget Filing Data'!AB164+'Budget Filing Data'!AC164+'Budget Filing Data'!AR164+'Budget Filing Data'!AD164)/'Budget Filing Data'!AA164,0)</f>
        <v>0</v>
      </c>
      <c r="Y170" s="419">
        <f>IF('Budget Filing Data'!BL164&lt;&gt;0,('Budget Filing Data'!AB164+'Budget Filing Data'!AC164+'Budget Filing Data'!AR164+'Budget Filing Data'!AD164+'Budget Filing Data'!AP164+'Budget Filing Data'!AQ164)/('Budget Filing Data'!BL164),0)</f>
        <v>0</v>
      </c>
      <c r="Z170" s="419">
        <f>IF('Budget Filing Data'!BC164&lt;&gt;0,('Budget Filing Data'!BD164+'Budget Filing Data'!BE164+'Budget Filing Data'!BF164+'Budget Filing Data'!AD164)/'Budget Filing Data'!BC164,0)</f>
        <v>0</v>
      </c>
      <c r="AA170" s="419">
        <f>IF('Budget Filing Data'!BG164&lt;&gt;0,('Budget Filing Data'!BH164+'Budget Filing Data'!BI164+'Budget Filing Data'!BJ164+'Budget Filing Data'!AD164)/'Budget Filing Data'!BG164,0)</f>
        <v>0</v>
      </c>
      <c r="AB170" s="456">
        <f>'Budget Filing Data'!P164</f>
        <v>0</v>
      </c>
      <c r="AC170" s="456">
        <f>'Budget Filing Data'!Q164</f>
        <v>0</v>
      </c>
      <c r="AD170" s="456">
        <f>'Budget Filing Data'!R164</f>
        <v>0</v>
      </c>
      <c r="AE170" s="456">
        <f>'Budget Filing Data'!AE164</f>
        <v>0</v>
      </c>
      <c r="AF170" s="456">
        <f>'Budget Filing Data'!AF164</f>
        <v>0</v>
      </c>
      <c r="AG170" s="456">
        <f>'Budget Filing Data'!$S164</f>
        <v>0</v>
      </c>
      <c r="AH170" s="456">
        <f>'Budget Filing Data'!T164</f>
        <v>0</v>
      </c>
      <c r="AI170" s="456">
        <f>'Budget Filing Data'!$U164</f>
        <v>0</v>
      </c>
      <c r="AJ170" s="456">
        <f>'Budget Filing Data'!$V164</f>
        <v>0</v>
      </c>
      <c r="AK170" s="466">
        <v>0</v>
      </c>
      <c r="AL170" s="466">
        <v>0</v>
      </c>
      <c r="AM170" s="395"/>
    </row>
    <row r="171" spans="3:39" ht="15.75">
      <c r="C171" s="414" t="str">
        <f>'Budget Filing Data'!D165</f>
        <v>PGE_SW_NC_NonRes_Pub_electric</v>
      </c>
      <c r="D171" s="414" t="str">
        <f>'Budget Filing Data'!E165</f>
        <v>SW New Construction NonRes Public - All Electric</v>
      </c>
      <c r="E171" s="394"/>
      <c r="F171" s="393"/>
      <c r="G171" s="415" t="str">
        <f>'Budget Filing Data'!J165</f>
        <v>Third-Party Solicited</v>
      </c>
      <c r="H171" s="415" t="str">
        <f>'Budget Filing Data'!H165</f>
        <v>SW - PGE Lead</v>
      </c>
      <c r="I171" s="416" t="s">
        <v>23</v>
      </c>
      <c r="J171" s="415" t="str">
        <f>'Budget Filing Data'!G165</f>
        <v>Public</v>
      </c>
      <c r="K171" s="415" t="str">
        <f>'Budget Filing Data'!I165</f>
        <v>New Construction</v>
      </c>
      <c r="L171" s="415" t="str">
        <f>'Budget Filing Data'!K165</f>
        <v>Market Support</v>
      </c>
      <c r="M171" s="415">
        <f>'Budget Filing Data'!B165</f>
        <v>2029</v>
      </c>
      <c r="N171" s="581">
        <f t="shared" si="2"/>
        <v>856704.00036080962</v>
      </c>
      <c r="O171" s="417">
        <f>'Budget Filing Data'!AG165</f>
        <v>74103.475168799792</v>
      </c>
      <c r="P171" s="417">
        <f>'Budget Filing Data'!AH165</f>
        <v>55577.606376600001</v>
      </c>
      <c r="Q171" s="417">
        <f>'Budget Filing Data'!AI165</f>
        <v>240836.29429859982</v>
      </c>
      <c r="R171" s="417">
        <f>'Budget Filing Data'!AJ165</f>
        <v>0</v>
      </c>
      <c r="S171" s="417">
        <f>'Budget Filing Data'!AK165</f>
        <v>0</v>
      </c>
      <c r="T171" s="417">
        <f>'Budget Filing Data'!AL165</f>
        <v>0</v>
      </c>
      <c r="U171" s="417">
        <f>'Budget Filing Data'!AM165</f>
        <v>486186.62451681</v>
      </c>
      <c r="V171" s="417">
        <f>'Budget Filing Data'!W165</f>
        <v>124675.97136533599</v>
      </c>
      <c r="W171" s="418">
        <f>IF('Budget Filing Data'!Z165&lt;&gt;0,('Budget Filing Data'!AB165+'Budget Filing Data'!AC165+'Budget Filing Data'!AR165+'Budget Filing Data'!AD165+'Budget Filing Data'!BK165)/'Budget Filing Data'!Z165,0)</f>
        <v>0.19228100901123613</v>
      </c>
      <c r="X171" s="419">
        <f>IF('Budget Filing Data'!AA165&lt;&gt;0,('Budget Filing Data'!AB165+'Budget Filing Data'!AC165+'Budget Filing Data'!AR165+'Budget Filing Data'!AD165)/'Budget Filing Data'!AA165,0)</f>
        <v>0.15020084259417274</v>
      </c>
      <c r="Y171" s="419">
        <f>IF('Budget Filing Data'!BL165&lt;&gt;0,('Budget Filing Data'!AB165+'Budget Filing Data'!AC165+'Budget Filing Data'!AR165+'Budget Filing Data'!AD165+'Budget Filing Data'!AP165+'Budget Filing Data'!AQ165)/('Budget Filing Data'!BL165),0)</f>
        <v>0.1224175124065645</v>
      </c>
      <c r="Z171" s="419">
        <f>IF('Budget Filing Data'!BC165&lt;&gt;0,('Budget Filing Data'!BD165+'Budget Filing Data'!BE165+'Budget Filing Data'!BF165+'Budget Filing Data'!AD165)/'Budget Filing Data'!BC165,0)</f>
        <v>0.20360650437806374</v>
      </c>
      <c r="AA171" s="419">
        <f>IF('Budget Filing Data'!BG165&lt;&gt;0,('Budget Filing Data'!BH165+'Budget Filing Data'!BI165+'Budget Filing Data'!BJ165+'Budget Filing Data'!AD165)/'Budget Filing Data'!BG165,0)</f>
        <v>0.20360695333753326</v>
      </c>
      <c r="AB171" s="456">
        <f>'Budget Filing Data'!P165</f>
        <v>50811.630962399977</v>
      </c>
      <c r="AC171" s="456">
        <f>'Budget Filing Data'!Q165</f>
        <v>7.6770508419000025</v>
      </c>
      <c r="AD171" s="456">
        <f>'Budget Filing Data'!R165</f>
        <v>-32.151295440000069</v>
      </c>
      <c r="AE171" s="456">
        <f>'Budget Filing Data'!AE165</f>
        <v>7.9492492959324199</v>
      </c>
      <c r="AF171" s="456">
        <f>'Budget Filing Data'!AF165</f>
        <v>-0.17072337878639934</v>
      </c>
      <c r="AG171" s="456">
        <f>'Budget Filing Data'!$S165</f>
        <v>641945.2529160002</v>
      </c>
      <c r="AH171" s="456">
        <f>'Budget Filing Data'!T165</f>
        <v>-103.35048767999987</v>
      </c>
      <c r="AI171" s="456">
        <f>'Budget Filing Data'!$U165</f>
        <v>99.429280991934903</v>
      </c>
      <c r="AJ171" s="456">
        <f>'Budget Filing Data'!$V165</f>
        <v>-0.54879108958079614</v>
      </c>
      <c r="AK171" s="466">
        <v>0</v>
      </c>
      <c r="AL171" s="466">
        <v>0</v>
      </c>
      <c r="AM171" s="395"/>
    </row>
    <row r="172" spans="3:39" ht="15.75">
      <c r="C172" s="414" t="str">
        <f>'Budget Filing Data'!D166</f>
        <v>PGE_SW_NC_NonRes_Pub_electric_PA</v>
      </c>
      <c r="D172" s="414" t="str">
        <f>'Budget Filing Data'!E166</f>
        <v>SW New Construction NonRes Public - All Electric - PGE Costs</v>
      </c>
      <c r="E172" s="394"/>
      <c r="F172" s="393"/>
      <c r="G172" s="415" t="str">
        <f>'Budget Filing Data'!J166</f>
        <v>IOU Core</v>
      </c>
      <c r="H172" s="415" t="str">
        <f>'Budget Filing Data'!H166</f>
        <v>SW - PGE Lead</v>
      </c>
      <c r="I172" s="416" t="s">
        <v>23</v>
      </c>
      <c r="J172" s="415" t="str">
        <f>'Budget Filing Data'!G166</f>
        <v>Public</v>
      </c>
      <c r="K172" s="415" t="str">
        <f>'Budget Filing Data'!I166</f>
        <v>New Construction</v>
      </c>
      <c r="L172" s="415" t="str">
        <f>'Budget Filing Data'!K166</f>
        <v>Market Support</v>
      </c>
      <c r="M172" s="415">
        <f>'Budget Filing Data'!B166</f>
        <v>2029</v>
      </c>
      <c r="N172" s="581">
        <f t="shared" si="2"/>
        <v>30268.327561000002</v>
      </c>
      <c r="O172" s="417">
        <f>'Budget Filing Data'!AG166</f>
        <v>1191.5522309999999</v>
      </c>
      <c r="P172" s="417">
        <f>'Budget Filing Data'!AH166</f>
        <v>0</v>
      </c>
      <c r="Q172" s="417">
        <f>'Budget Filing Data'!AI166</f>
        <v>29076.77533</v>
      </c>
      <c r="R172" s="417">
        <f>'Budget Filing Data'!AJ166</f>
        <v>0</v>
      </c>
      <c r="S172" s="417">
        <f>'Budget Filing Data'!AK166</f>
        <v>0</v>
      </c>
      <c r="T172" s="417">
        <f>'Budget Filing Data'!AL166</f>
        <v>0</v>
      </c>
      <c r="U172" s="417">
        <f>'Budget Filing Data'!AM166</f>
        <v>0</v>
      </c>
      <c r="V172" s="417">
        <f>'Budget Filing Data'!W166</f>
        <v>0</v>
      </c>
      <c r="W172" s="418">
        <f>IF('Budget Filing Data'!Z166&lt;&gt;0,('Budget Filing Data'!AB166+'Budget Filing Data'!AC166+'Budget Filing Data'!AR166+'Budget Filing Data'!AD166+'Budget Filing Data'!BK166)/'Budget Filing Data'!Z166,0)</f>
        <v>0</v>
      </c>
      <c r="X172" s="419">
        <f>IF('Budget Filing Data'!AA166&lt;&gt;0,('Budget Filing Data'!AB166+'Budget Filing Data'!AC166+'Budget Filing Data'!AR166+'Budget Filing Data'!AD166)/'Budget Filing Data'!AA166,0)</f>
        <v>0</v>
      </c>
      <c r="Y172" s="419">
        <f>IF('Budget Filing Data'!BL166&lt;&gt;0,('Budget Filing Data'!AB166+'Budget Filing Data'!AC166+'Budget Filing Data'!AR166+'Budget Filing Data'!AD166+'Budget Filing Data'!AP166+'Budget Filing Data'!AQ166)/('Budget Filing Data'!BL166),0)</f>
        <v>0</v>
      </c>
      <c r="Z172" s="419">
        <f>IF('Budget Filing Data'!BC166&lt;&gt;0,('Budget Filing Data'!BD166+'Budget Filing Data'!BE166+'Budget Filing Data'!BF166+'Budget Filing Data'!AD166)/'Budget Filing Data'!BC166,0)</f>
        <v>0</v>
      </c>
      <c r="AA172" s="419">
        <f>IF('Budget Filing Data'!BG166&lt;&gt;0,('Budget Filing Data'!BH166+'Budget Filing Data'!BI166+'Budget Filing Data'!BJ166+'Budget Filing Data'!AD166)/'Budget Filing Data'!BG166,0)</f>
        <v>0</v>
      </c>
      <c r="AB172" s="456">
        <f>'Budget Filing Data'!P166</f>
        <v>0</v>
      </c>
      <c r="AC172" s="456">
        <f>'Budget Filing Data'!Q166</f>
        <v>0</v>
      </c>
      <c r="AD172" s="456">
        <f>'Budget Filing Data'!R166</f>
        <v>0</v>
      </c>
      <c r="AE172" s="456">
        <f>'Budget Filing Data'!AE166</f>
        <v>0</v>
      </c>
      <c r="AF172" s="456">
        <f>'Budget Filing Data'!AF166</f>
        <v>0</v>
      </c>
      <c r="AG172" s="456">
        <f>'Budget Filing Data'!$S166</f>
        <v>0</v>
      </c>
      <c r="AH172" s="456">
        <f>'Budget Filing Data'!T166</f>
        <v>0</v>
      </c>
      <c r="AI172" s="456">
        <f>'Budget Filing Data'!$U166</f>
        <v>0</v>
      </c>
      <c r="AJ172" s="456">
        <f>'Budget Filing Data'!$V166</f>
        <v>0</v>
      </c>
      <c r="AK172" s="466">
        <v>0</v>
      </c>
      <c r="AL172" s="466">
        <v>0</v>
      </c>
      <c r="AM172" s="395"/>
    </row>
    <row r="173" spans="3:39" ht="15.75">
      <c r="C173" s="414" t="str">
        <f>'Budget Filing Data'!D167</f>
        <v>PGE_SW_NC_NonRes_Pub_mixed</v>
      </c>
      <c r="D173" s="414" t="str">
        <f>'Budget Filing Data'!E167</f>
        <v>SW New Construction NonRes Public - Mixed Fuel</v>
      </c>
      <c r="E173" s="394"/>
      <c r="F173" s="393"/>
      <c r="G173" s="415" t="str">
        <f>'Budget Filing Data'!J167</f>
        <v>Third-Party Solicited</v>
      </c>
      <c r="H173" s="415" t="str">
        <f>'Budget Filing Data'!H167</f>
        <v>SW - PGE Lead</v>
      </c>
      <c r="I173" s="416" t="s">
        <v>23</v>
      </c>
      <c r="J173" s="415" t="str">
        <f>'Budget Filing Data'!G167</f>
        <v>Public</v>
      </c>
      <c r="K173" s="415" t="str">
        <f>'Budget Filing Data'!I167</f>
        <v>New Construction</v>
      </c>
      <c r="L173" s="415" t="str">
        <f>'Budget Filing Data'!K167</f>
        <v>Market Support</v>
      </c>
      <c r="M173" s="415">
        <f>'Budget Filing Data'!B167</f>
        <v>2029</v>
      </c>
      <c r="N173" s="581">
        <f t="shared" si="2"/>
        <v>537662.89256392408</v>
      </c>
      <c r="O173" s="417">
        <f>'Budget Filing Data'!AG167</f>
        <v>47540.349712799944</v>
      </c>
      <c r="P173" s="417">
        <f>'Budget Filing Data'!AH167</f>
        <v>35655.262284599892</v>
      </c>
      <c r="Q173" s="417">
        <f>'Budget Filing Data'!AI167</f>
        <v>154506.13656659998</v>
      </c>
      <c r="R173" s="417">
        <f>'Budget Filing Data'!AJ167</f>
        <v>0</v>
      </c>
      <c r="S173" s="417">
        <f>'Budget Filing Data'!AK167</f>
        <v>0</v>
      </c>
      <c r="T173" s="417">
        <f>'Budget Filing Data'!AL167</f>
        <v>0</v>
      </c>
      <c r="U173" s="417">
        <f>'Budget Filing Data'!AM167</f>
        <v>299961.14399992424</v>
      </c>
      <c r="V173" s="417">
        <f>'Budget Filing Data'!W167</f>
        <v>69522.114573693194</v>
      </c>
      <c r="W173" s="418">
        <f>IF('Budget Filing Data'!Z167&lt;&gt;0,('Budget Filing Data'!AB167+'Budget Filing Data'!AC167+'Budget Filing Data'!AR167+'Budget Filing Data'!AD167+'Budget Filing Data'!BK167)/'Budget Filing Data'!Z167,0)</f>
        <v>0.16179672165817069</v>
      </c>
      <c r="X173" s="419">
        <f>IF('Budget Filing Data'!AA167&lt;&gt;0,('Budget Filing Data'!AB167+'Budget Filing Data'!AC167+'Budget Filing Data'!AR167+'Budget Filing Data'!AD167)/'Budget Filing Data'!AA167,0)</f>
        <v>0.13357259111269257</v>
      </c>
      <c r="Y173" s="419">
        <f>IF('Budget Filing Data'!BL167&lt;&gt;0,('Budget Filing Data'!AB167+'Budget Filing Data'!AC167+'Budget Filing Data'!AR167+'Budget Filing Data'!AD167+'Budget Filing Data'!AP167+'Budget Filing Data'!AQ167)/('Budget Filing Data'!BL167),0)</f>
        <v>0.10812174212551336</v>
      </c>
      <c r="Z173" s="419">
        <f>IF('Budget Filing Data'!BC167&lt;&gt;0,('Budget Filing Data'!BD167+'Budget Filing Data'!BE167+'Budget Filing Data'!BF167+'Budget Filing Data'!AD167)/'Budget Filing Data'!BC167,0)</f>
        <v>0.1780222250899387</v>
      </c>
      <c r="AA173" s="419">
        <f>IF('Budget Filing Data'!BG167&lt;&gt;0,('Budget Filing Data'!BH167+'Budget Filing Data'!BI167+'Budget Filing Data'!BJ167+'Budget Filing Data'!AD167)/'Budget Filing Data'!BG167,0)</f>
        <v>0.17802730378741627</v>
      </c>
      <c r="AB173" s="456">
        <f>'Budget Filing Data'!P167</f>
        <v>25849.898316000006</v>
      </c>
      <c r="AC173" s="456">
        <f>'Budget Filing Data'!Q167</f>
        <v>11.576153357999999</v>
      </c>
      <c r="AD173" s="456">
        <f>'Budget Filing Data'!R167</f>
        <v>130.09541400000001</v>
      </c>
      <c r="AE173" s="456">
        <f>'Budget Filing Data'!AE167</f>
        <v>3.9775646038624002</v>
      </c>
      <c r="AF173" s="456">
        <f>'Budget Filing Data'!AF167</f>
        <v>0.69080664833999994</v>
      </c>
      <c r="AG173" s="456">
        <f>'Budget Filing Data'!$S167</f>
        <v>382896.01389599993</v>
      </c>
      <c r="AH173" s="456">
        <f>'Budget Filing Data'!T167</f>
        <v>1843.2611280000001</v>
      </c>
      <c r="AI173" s="456">
        <f>'Budget Filing Data'!$U167</f>
        <v>54.579621757453097</v>
      </c>
      <c r="AJ173" s="456">
        <f>'Budget Filing Data'!$V167</f>
        <v>9.7877165896799987</v>
      </c>
      <c r="AK173" s="466">
        <v>0</v>
      </c>
      <c r="AL173" s="466">
        <v>0</v>
      </c>
      <c r="AM173" s="395"/>
    </row>
    <row r="174" spans="3:39" ht="15.75">
      <c r="C174" s="414" t="str">
        <f>'Budget Filing Data'!D168</f>
        <v>PGE_SW_NC_NonRes_Pub_mixed_PA</v>
      </c>
      <c r="D174" s="414" t="str">
        <f>'Budget Filing Data'!E168</f>
        <v>SW New Construction NonRes Public - Mixed Fuel - PGE Costs</v>
      </c>
      <c r="E174" s="394"/>
      <c r="F174" s="393"/>
      <c r="G174" s="415" t="str">
        <f>'Budget Filing Data'!J168</f>
        <v>IOU Core</v>
      </c>
      <c r="H174" s="415" t="str">
        <f>'Budget Filing Data'!H168</f>
        <v>SW - PGE Lead</v>
      </c>
      <c r="I174" s="416" t="s">
        <v>23</v>
      </c>
      <c r="J174" s="415" t="str">
        <f>'Budget Filing Data'!G168</f>
        <v>Public</v>
      </c>
      <c r="K174" s="415" t="str">
        <f>'Budget Filing Data'!I168</f>
        <v>New Construction</v>
      </c>
      <c r="L174" s="415" t="str">
        <f>'Budget Filing Data'!K168</f>
        <v>Market Support</v>
      </c>
      <c r="M174" s="415">
        <f>'Budget Filing Data'!B168</f>
        <v>2029</v>
      </c>
      <c r="N174" s="581">
        <f t="shared" si="2"/>
        <v>28763.504751</v>
      </c>
      <c r="O174" s="417">
        <f>'Budget Filing Data'!AG168</f>
        <v>1191.5522309999999</v>
      </c>
      <c r="P174" s="417">
        <f>'Budget Filing Data'!AH168</f>
        <v>0</v>
      </c>
      <c r="Q174" s="417">
        <f>'Budget Filing Data'!AI168</f>
        <v>27571.952519999999</v>
      </c>
      <c r="R174" s="417">
        <f>'Budget Filing Data'!AJ168</f>
        <v>0</v>
      </c>
      <c r="S174" s="417">
        <f>'Budget Filing Data'!AK168</f>
        <v>0</v>
      </c>
      <c r="T174" s="417">
        <f>'Budget Filing Data'!AL168</f>
        <v>0</v>
      </c>
      <c r="U174" s="417">
        <f>'Budget Filing Data'!AM168</f>
        <v>0</v>
      </c>
      <c r="V174" s="417">
        <f>'Budget Filing Data'!W168</f>
        <v>0</v>
      </c>
      <c r="W174" s="418">
        <f>IF('Budget Filing Data'!Z168&lt;&gt;0,('Budget Filing Data'!AB168+'Budget Filing Data'!AC168+'Budget Filing Data'!AR168+'Budget Filing Data'!AD168+'Budget Filing Data'!BK168)/'Budget Filing Data'!Z168,0)</f>
        <v>0</v>
      </c>
      <c r="X174" s="419">
        <f>IF('Budget Filing Data'!AA168&lt;&gt;0,('Budget Filing Data'!AB168+'Budget Filing Data'!AC168+'Budget Filing Data'!AR168+'Budget Filing Data'!AD168)/'Budget Filing Data'!AA168,0)</f>
        <v>0</v>
      </c>
      <c r="Y174" s="419">
        <f>IF('Budget Filing Data'!BL168&lt;&gt;0,('Budget Filing Data'!AB168+'Budget Filing Data'!AC168+'Budget Filing Data'!AR168+'Budget Filing Data'!AD168+'Budget Filing Data'!AP168+'Budget Filing Data'!AQ168)/('Budget Filing Data'!BL168),0)</f>
        <v>0</v>
      </c>
      <c r="Z174" s="419">
        <f>IF('Budget Filing Data'!BC168&lt;&gt;0,('Budget Filing Data'!BD168+'Budget Filing Data'!BE168+'Budget Filing Data'!BF168+'Budget Filing Data'!AD168)/'Budget Filing Data'!BC168,0)</f>
        <v>0</v>
      </c>
      <c r="AA174" s="419">
        <f>IF('Budget Filing Data'!BG168&lt;&gt;0,('Budget Filing Data'!BH168+'Budget Filing Data'!BI168+'Budget Filing Data'!BJ168+'Budget Filing Data'!AD168)/'Budget Filing Data'!BG168,0)</f>
        <v>0</v>
      </c>
      <c r="AB174" s="456">
        <f>'Budget Filing Data'!P168</f>
        <v>0</v>
      </c>
      <c r="AC174" s="456">
        <f>'Budget Filing Data'!Q168</f>
        <v>0</v>
      </c>
      <c r="AD174" s="456">
        <f>'Budget Filing Data'!R168</f>
        <v>0</v>
      </c>
      <c r="AE174" s="456">
        <f>'Budget Filing Data'!AE168</f>
        <v>0</v>
      </c>
      <c r="AF174" s="456">
        <f>'Budget Filing Data'!AF168</f>
        <v>0</v>
      </c>
      <c r="AG174" s="456">
        <f>'Budget Filing Data'!$S168</f>
        <v>0</v>
      </c>
      <c r="AH174" s="456">
        <f>'Budget Filing Data'!T168</f>
        <v>0</v>
      </c>
      <c r="AI174" s="456">
        <f>'Budget Filing Data'!$U168</f>
        <v>0</v>
      </c>
      <c r="AJ174" s="456">
        <f>'Budget Filing Data'!$V168</f>
        <v>0</v>
      </c>
      <c r="AK174" s="466">
        <v>0</v>
      </c>
      <c r="AL174" s="466">
        <v>0</v>
      </c>
      <c r="AM174" s="395"/>
    </row>
    <row r="175" spans="3:39" ht="15.75">
      <c r="C175" s="414" t="str">
        <f>'Budget Filing Data'!D169</f>
        <v>PGE_SW_NC_NonRes_Res_electric</v>
      </c>
      <c r="D175" s="414" t="str">
        <f>'Budget Filing Data'!E169</f>
        <v>SW New Construction NonRes Res - All Electric</v>
      </c>
      <c r="E175" s="394"/>
      <c r="F175" s="393"/>
      <c r="G175" s="415" t="str">
        <f>'Budget Filing Data'!J169</f>
        <v>Third-Party Solicited</v>
      </c>
      <c r="H175" s="415" t="str">
        <f>'Budget Filing Data'!H169</f>
        <v>SW - PGE Lead</v>
      </c>
      <c r="I175" s="416" t="s">
        <v>23</v>
      </c>
      <c r="J175" s="415" t="str">
        <f>'Budget Filing Data'!G169</f>
        <v>Residential</v>
      </c>
      <c r="K175" s="415" t="str">
        <f>'Budget Filing Data'!I169</f>
        <v>New Construction</v>
      </c>
      <c r="L175" s="415" t="str">
        <f>'Budget Filing Data'!K169</f>
        <v>Market Support</v>
      </c>
      <c r="M175" s="415">
        <f>'Budget Filing Data'!B169</f>
        <v>2029</v>
      </c>
      <c r="N175" s="581">
        <f t="shared" si="2"/>
        <v>1509430.8558404907</v>
      </c>
      <c r="O175" s="417">
        <f>'Budget Filing Data'!AG169</f>
        <v>130563.26577359976</v>
      </c>
      <c r="P175" s="417">
        <f>'Budget Filing Data'!AH169</f>
        <v>97922.449330199917</v>
      </c>
      <c r="Q175" s="417">
        <f>'Budget Filing Data'!AI169</f>
        <v>424330.61376419896</v>
      </c>
      <c r="R175" s="417">
        <f>'Budget Filing Data'!AJ169</f>
        <v>0</v>
      </c>
      <c r="S175" s="417">
        <f>'Budget Filing Data'!AK169</f>
        <v>0</v>
      </c>
      <c r="T175" s="417">
        <f>'Budget Filing Data'!AL169</f>
        <v>0</v>
      </c>
      <c r="U175" s="417">
        <f>'Budget Filing Data'!AM169</f>
        <v>856614.52697249211</v>
      </c>
      <c r="V175" s="417">
        <f>'Budget Filing Data'!W169</f>
        <v>1247023.4228475101</v>
      </c>
      <c r="W175" s="418">
        <f>IF('Budget Filing Data'!Z169&lt;&gt;0,('Budget Filing Data'!AB169+'Budget Filing Data'!AC169+'Budget Filing Data'!AR169+'Budget Filing Data'!AD169+'Budget Filing Data'!BK169)/'Budget Filing Data'!Z169,0)</f>
        <v>0.39529773223187514</v>
      </c>
      <c r="X175" s="419">
        <f>IF('Budget Filing Data'!AA169&lt;&gt;0,('Budget Filing Data'!AB169+'Budget Filing Data'!AC169+'Budget Filing Data'!AR169+'Budget Filing Data'!AD169)/'Budget Filing Data'!AA169,0)</f>
        <v>0.85046935075265795</v>
      </c>
      <c r="Y175" s="419">
        <f>IF('Budget Filing Data'!BL169&lt;&gt;0,('Budget Filing Data'!AB169+'Budget Filing Data'!AC169+'Budget Filing Data'!AR169+'Budget Filing Data'!AD169+'Budget Filing Data'!AP169+'Budget Filing Data'!AQ169)/('Budget Filing Data'!BL169),0)</f>
        <v>0.39615706662682476</v>
      </c>
      <c r="Z175" s="419">
        <f>IF('Budget Filing Data'!BC169&lt;&gt;0,('Budget Filing Data'!BD169+'Budget Filing Data'!BE169+'Budget Filing Data'!BF169+'Budget Filing Data'!AD169)/'Budget Filing Data'!BC169,0)</f>
        <v>0.44214622705235312</v>
      </c>
      <c r="AA175" s="419">
        <f>IF('Budget Filing Data'!BG169&lt;&gt;0,('Budget Filing Data'!BH169+'Budget Filing Data'!BI169+'Budget Filing Data'!BJ169+'Budget Filing Data'!AD169)/'Budget Filing Data'!BG169,0)</f>
        <v>0.44215998174645099</v>
      </c>
      <c r="AB175" s="456">
        <f>'Budget Filing Data'!P169</f>
        <v>369608.11565407703</v>
      </c>
      <c r="AC175" s="456">
        <f>'Budget Filing Data'!Q169</f>
        <v>129.78655943534631</v>
      </c>
      <c r="AD175" s="456">
        <f>'Budget Filing Data'!R169</f>
        <v>1967.5743843096004</v>
      </c>
      <c r="AE175" s="456">
        <f>'Budget Filing Data'!AE169</f>
        <v>77.972117617753796</v>
      </c>
      <c r="AF175" s="456">
        <f>'Budget Filing Data'!AF169</f>
        <v>10.447819980683985</v>
      </c>
      <c r="AG175" s="456">
        <f>'Budget Filing Data'!$S169</f>
        <v>6332446.2692693323</v>
      </c>
      <c r="AH175" s="456">
        <f>'Budget Filing Data'!T169</f>
        <v>21067.737398135985</v>
      </c>
      <c r="AI175" s="456">
        <f>'Budget Filing Data'!$U169</f>
        <v>1427.28256275422</v>
      </c>
      <c r="AJ175" s="456">
        <f>'Budget Filing Data'!$V169</f>
        <v>111.86968558410217</v>
      </c>
      <c r="AK175" s="466">
        <v>0</v>
      </c>
      <c r="AL175" s="466">
        <v>0</v>
      </c>
      <c r="AM175" s="395"/>
    </row>
    <row r="176" spans="3:39" ht="15.75">
      <c r="C176" s="414" t="str">
        <f>'Budget Filing Data'!D170</f>
        <v>PGE_SW_NC_NonRes_Res_electric_PA</v>
      </c>
      <c r="D176" s="414" t="str">
        <f>'Budget Filing Data'!E170</f>
        <v>SW New Construction NonRes Res - All Electric - PGE Costs</v>
      </c>
      <c r="E176" s="394"/>
      <c r="F176" s="393"/>
      <c r="G176" s="415" t="str">
        <f>'Budget Filing Data'!J170</f>
        <v>IOU Core</v>
      </c>
      <c r="H176" s="415" t="str">
        <f>'Budget Filing Data'!H170</f>
        <v>SW - PGE Lead</v>
      </c>
      <c r="I176" s="416" t="s">
        <v>23</v>
      </c>
      <c r="J176" s="415" t="str">
        <f>'Budget Filing Data'!G170</f>
        <v>Residential</v>
      </c>
      <c r="K176" s="415" t="str">
        <f>'Budget Filing Data'!I170</f>
        <v>New Construction</v>
      </c>
      <c r="L176" s="415" t="str">
        <f>'Budget Filing Data'!K170</f>
        <v>Market Support</v>
      </c>
      <c r="M176" s="415">
        <f>'Budget Filing Data'!B170</f>
        <v>2029</v>
      </c>
      <c r="N176" s="581">
        <f t="shared" si="2"/>
        <v>51476.577811000003</v>
      </c>
      <c r="O176" s="417">
        <f>'Budget Filing Data'!AG170</f>
        <v>1191.5522309999999</v>
      </c>
      <c r="P176" s="417">
        <f>'Budget Filing Data'!AH170</f>
        <v>0</v>
      </c>
      <c r="Q176" s="417">
        <f>'Budget Filing Data'!AI170</f>
        <v>50285.025580000001</v>
      </c>
      <c r="R176" s="417">
        <f>'Budget Filing Data'!AJ170</f>
        <v>0</v>
      </c>
      <c r="S176" s="417">
        <f>'Budget Filing Data'!AK170</f>
        <v>0</v>
      </c>
      <c r="T176" s="417">
        <f>'Budget Filing Data'!AL170</f>
        <v>0</v>
      </c>
      <c r="U176" s="417">
        <f>'Budget Filing Data'!AM170</f>
        <v>0</v>
      </c>
      <c r="V176" s="417">
        <f>'Budget Filing Data'!W170</f>
        <v>0</v>
      </c>
      <c r="W176" s="418">
        <f>IF('Budget Filing Data'!Z170&lt;&gt;0,('Budget Filing Data'!AB170+'Budget Filing Data'!AC170+'Budget Filing Data'!AR170+'Budget Filing Data'!AD170+'Budget Filing Data'!BK170)/'Budget Filing Data'!Z170,0)</f>
        <v>0</v>
      </c>
      <c r="X176" s="419">
        <f>IF('Budget Filing Data'!AA170&lt;&gt;0,('Budget Filing Data'!AB170+'Budget Filing Data'!AC170+'Budget Filing Data'!AR170+'Budget Filing Data'!AD170)/'Budget Filing Data'!AA170,0)</f>
        <v>0</v>
      </c>
      <c r="Y176" s="419">
        <f>IF('Budget Filing Data'!BL170&lt;&gt;0,('Budget Filing Data'!AB170+'Budget Filing Data'!AC170+'Budget Filing Data'!AR170+'Budget Filing Data'!AD170+'Budget Filing Data'!AP170+'Budget Filing Data'!AQ170)/('Budget Filing Data'!BL170),0)</f>
        <v>0</v>
      </c>
      <c r="Z176" s="419">
        <f>IF('Budget Filing Data'!BC170&lt;&gt;0,('Budget Filing Data'!BD170+'Budget Filing Data'!BE170+'Budget Filing Data'!BF170+'Budget Filing Data'!AD170)/'Budget Filing Data'!BC170,0)</f>
        <v>0</v>
      </c>
      <c r="AA176" s="419">
        <f>IF('Budget Filing Data'!BG170&lt;&gt;0,('Budget Filing Data'!BH170+'Budget Filing Data'!BI170+'Budget Filing Data'!BJ170+'Budget Filing Data'!AD170)/'Budget Filing Data'!BG170,0)</f>
        <v>0</v>
      </c>
      <c r="AB176" s="456">
        <f>'Budget Filing Data'!P170</f>
        <v>0</v>
      </c>
      <c r="AC176" s="456">
        <f>'Budget Filing Data'!Q170</f>
        <v>0</v>
      </c>
      <c r="AD176" s="456">
        <f>'Budget Filing Data'!R170</f>
        <v>0</v>
      </c>
      <c r="AE176" s="456">
        <f>'Budget Filing Data'!AE170</f>
        <v>0</v>
      </c>
      <c r="AF176" s="456">
        <f>'Budget Filing Data'!AF170</f>
        <v>0</v>
      </c>
      <c r="AG176" s="456">
        <f>'Budget Filing Data'!$S170</f>
        <v>0</v>
      </c>
      <c r="AH176" s="456">
        <f>'Budget Filing Data'!T170</f>
        <v>0</v>
      </c>
      <c r="AI176" s="456">
        <f>'Budget Filing Data'!$U170</f>
        <v>0</v>
      </c>
      <c r="AJ176" s="456">
        <f>'Budget Filing Data'!$V170</f>
        <v>0</v>
      </c>
      <c r="AK176" s="466">
        <v>0</v>
      </c>
      <c r="AL176" s="466">
        <v>0</v>
      </c>
      <c r="AM176" s="395"/>
    </row>
    <row r="177" spans="3:39" ht="15.75">
      <c r="C177" s="414" t="str">
        <f>'Budget Filing Data'!D171</f>
        <v>PGE_SW_NC_NonRes_Res_mixed</v>
      </c>
      <c r="D177" s="414" t="str">
        <f>'Budget Filing Data'!E171</f>
        <v>SW New Construction NonRes Res - Mixed Fuel</v>
      </c>
      <c r="E177" s="394"/>
      <c r="F177" s="393"/>
      <c r="G177" s="415" t="str">
        <f>'Budget Filing Data'!J171</f>
        <v>Third-Party Solicited</v>
      </c>
      <c r="H177" s="415" t="str">
        <f>'Budget Filing Data'!H171</f>
        <v>SW - PGE Lead</v>
      </c>
      <c r="I177" s="416" t="s">
        <v>23</v>
      </c>
      <c r="J177" s="415" t="str">
        <f>'Budget Filing Data'!G171</f>
        <v>Residential</v>
      </c>
      <c r="K177" s="415" t="str">
        <f>'Budget Filing Data'!I171</f>
        <v>New Construction</v>
      </c>
      <c r="L177" s="415" t="str">
        <f>'Budget Filing Data'!K171</f>
        <v>Market Support</v>
      </c>
      <c r="M177" s="415">
        <f>'Budget Filing Data'!B171</f>
        <v>2029</v>
      </c>
      <c r="N177" s="581">
        <f t="shared" si="2"/>
        <v>947310.80935295403</v>
      </c>
      <c r="O177" s="417">
        <f>'Budget Filing Data'!AG171</f>
        <v>83761.568541599801</v>
      </c>
      <c r="P177" s="417">
        <f>'Budget Filing Data'!AH171</f>
        <v>62821.17640619984</v>
      </c>
      <c r="Q177" s="417">
        <f>'Budget Filing Data'!AI171</f>
        <v>272225.09776019963</v>
      </c>
      <c r="R177" s="417">
        <f>'Budget Filing Data'!AJ171</f>
        <v>0</v>
      </c>
      <c r="S177" s="417">
        <f>'Budget Filing Data'!AK171</f>
        <v>0</v>
      </c>
      <c r="T177" s="417">
        <f>'Budget Filing Data'!AL171</f>
        <v>0</v>
      </c>
      <c r="U177" s="417">
        <f>'Budget Filing Data'!AM171</f>
        <v>528502.96664495475</v>
      </c>
      <c r="V177" s="417">
        <f>'Budget Filing Data'!W171</f>
        <v>159741.89616513299</v>
      </c>
      <c r="W177" s="418">
        <f>IF('Budget Filing Data'!Z171&lt;&gt;0,('Budget Filing Data'!AB171+'Budget Filing Data'!AC171+'Budget Filing Data'!AR171+'Budget Filing Data'!AD171+'Budget Filing Data'!BK171)/'Budget Filing Data'!Z171,0)</f>
        <v>4.9092263012499048E-2</v>
      </c>
      <c r="X177" s="419">
        <f>IF('Budget Filing Data'!AA171&lt;&gt;0,('Budget Filing Data'!AB171+'Budget Filing Data'!AC171+'Budget Filing Data'!AR171+'Budget Filing Data'!AD171)/'Budget Filing Data'!AA171,0)</f>
        <v>0.17378781193279941</v>
      </c>
      <c r="Y177" s="419">
        <f>IF('Budget Filing Data'!BL171&lt;&gt;0,('Budget Filing Data'!AB171+'Budget Filing Data'!AC171+'Budget Filing Data'!AR171+'Budget Filing Data'!AD171+'Budget Filing Data'!AP171+'Budget Filing Data'!AQ171)/('Budget Filing Data'!BL171),0)</f>
        <v>0.11813010668295063</v>
      </c>
      <c r="Z177" s="419">
        <f>IF('Budget Filing Data'!BC171&lt;&gt;0,('Budget Filing Data'!BD171+'Budget Filing Data'!BE171+'Budget Filing Data'!BF171+'Budget Filing Data'!AD171)/'Budget Filing Data'!BC171,0)</f>
        <v>6.0954284636563924E-2</v>
      </c>
      <c r="AA177" s="419">
        <f>IF('Budget Filing Data'!BG171&lt;&gt;0,('Budget Filing Data'!BH171+'Budget Filing Data'!BI171+'Budget Filing Data'!BJ171+'Budget Filing Data'!AD171)/'Budget Filing Data'!BG171,0)</f>
        <v>6.0962430334624236E-2</v>
      </c>
      <c r="AB177" s="456">
        <f>'Budget Filing Data'!P171</f>
        <v>87972.374202664098</v>
      </c>
      <c r="AC177" s="456">
        <f>'Budget Filing Data'!Q171</f>
        <v>16.083246409624355</v>
      </c>
      <c r="AD177" s="456">
        <f>'Budget Filing Data'!R171</f>
        <v>1817.1619568345009</v>
      </c>
      <c r="AE177" s="456">
        <f>'Budget Filing Data'!AE171</f>
        <v>16.898440448101599</v>
      </c>
      <c r="AF177" s="456">
        <f>'Budget Filing Data'!AF171</f>
        <v>9.6491299907911916</v>
      </c>
      <c r="AG177" s="456">
        <f>'Budget Filing Data'!$S171</f>
        <v>1348739.6080142665</v>
      </c>
      <c r="AH177" s="456">
        <f>'Budget Filing Data'!T171</f>
        <v>19462.467463360004</v>
      </c>
      <c r="AI177" s="456">
        <f>'Budget Filing Data'!$U171</f>
        <v>287.88015881998899</v>
      </c>
      <c r="AJ177" s="456">
        <f>'Budget Filing Data'!$V171</f>
        <v>103.34570223044166</v>
      </c>
      <c r="AK177" s="466">
        <v>0</v>
      </c>
      <c r="AL177" s="466">
        <v>0</v>
      </c>
      <c r="AM177" s="395"/>
    </row>
    <row r="178" spans="3:39" ht="15.75">
      <c r="C178" s="414" t="str">
        <f>'Budget Filing Data'!D172</f>
        <v>PGE_SW_NC_NonRes_Res_mixed_PA</v>
      </c>
      <c r="D178" s="414" t="str">
        <f>'Budget Filing Data'!E172</f>
        <v>SW New Construction NonRes Res - Mixed Fuel - PGE Costs</v>
      </c>
      <c r="E178" s="394"/>
      <c r="F178" s="393"/>
      <c r="G178" s="415" t="str">
        <f>'Budget Filing Data'!J172</f>
        <v>IOU Core</v>
      </c>
      <c r="H178" s="415" t="str">
        <f>'Budget Filing Data'!H172</f>
        <v>SW - PGE Lead</v>
      </c>
      <c r="I178" s="416" t="s">
        <v>23</v>
      </c>
      <c r="J178" s="415" t="str">
        <f>'Budget Filing Data'!G172</f>
        <v>Residential</v>
      </c>
      <c r="K178" s="415" t="str">
        <f>'Budget Filing Data'!I172</f>
        <v>New Construction</v>
      </c>
      <c r="L178" s="415" t="str">
        <f>'Budget Filing Data'!K172</f>
        <v>Market Support</v>
      </c>
      <c r="M178" s="415">
        <f>'Budget Filing Data'!B172</f>
        <v>2029</v>
      </c>
      <c r="N178" s="581">
        <f t="shared" si="2"/>
        <v>27454.462171000003</v>
      </c>
      <c r="O178" s="417">
        <f>'Budget Filing Data'!AG172</f>
        <v>1191.5522309999999</v>
      </c>
      <c r="P178" s="417">
        <f>'Budget Filing Data'!AH172</f>
        <v>0</v>
      </c>
      <c r="Q178" s="417">
        <f>'Budget Filing Data'!AI172</f>
        <v>26262.909940000001</v>
      </c>
      <c r="R178" s="417">
        <f>'Budget Filing Data'!AJ172</f>
        <v>0</v>
      </c>
      <c r="S178" s="417">
        <f>'Budget Filing Data'!AK172</f>
        <v>0</v>
      </c>
      <c r="T178" s="417">
        <f>'Budget Filing Data'!AL172</f>
        <v>0</v>
      </c>
      <c r="U178" s="417">
        <f>'Budget Filing Data'!AM172</f>
        <v>0</v>
      </c>
      <c r="V178" s="417">
        <f>'Budget Filing Data'!W172</f>
        <v>0</v>
      </c>
      <c r="W178" s="418">
        <f>IF('Budget Filing Data'!Z172&lt;&gt;0,('Budget Filing Data'!AB172+'Budget Filing Data'!AC172+'Budget Filing Data'!AR172+'Budget Filing Data'!AD172+'Budget Filing Data'!BK172)/'Budget Filing Data'!Z172,0)</f>
        <v>0</v>
      </c>
      <c r="X178" s="419">
        <f>IF('Budget Filing Data'!AA172&lt;&gt;0,('Budget Filing Data'!AB172+'Budget Filing Data'!AC172+'Budget Filing Data'!AR172+'Budget Filing Data'!AD172)/'Budget Filing Data'!AA172,0)</f>
        <v>0</v>
      </c>
      <c r="Y178" s="419">
        <f>IF('Budget Filing Data'!BL172&lt;&gt;0,('Budget Filing Data'!AB172+'Budget Filing Data'!AC172+'Budget Filing Data'!AR172+'Budget Filing Data'!AD172+'Budget Filing Data'!AP172+'Budget Filing Data'!AQ172)/('Budget Filing Data'!BL172),0)</f>
        <v>0</v>
      </c>
      <c r="Z178" s="419">
        <f>IF('Budget Filing Data'!BC172&lt;&gt;0,('Budget Filing Data'!BD172+'Budget Filing Data'!BE172+'Budget Filing Data'!BF172+'Budget Filing Data'!AD172)/'Budget Filing Data'!BC172,0)</f>
        <v>0</v>
      </c>
      <c r="AA178" s="419">
        <f>IF('Budget Filing Data'!BG172&lt;&gt;0,('Budget Filing Data'!BH172+'Budget Filing Data'!BI172+'Budget Filing Data'!BJ172+'Budget Filing Data'!AD172)/'Budget Filing Data'!BG172,0)</f>
        <v>0</v>
      </c>
      <c r="AB178" s="456">
        <f>'Budget Filing Data'!P172</f>
        <v>0</v>
      </c>
      <c r="AC178" s="456">
        <f>'Budget Filing Data'!Q172</f>
        <v>0</v>
      </c>
      <c r="AD178" s="456">
        <f>'Budget Filing Data'!R172</f>
        <v>0</v>
      </c>
      <c r="AE178" s="456">
        <f>'Budget Filing Data'!AE172</f>
        <v>0</v>
      </c>
      <c r="AF178" s="456">
        <f>'Budget Filing Data'!AF172</f>
        <v>0</v>
      </c>
      <c r="AG178" s="456">
        <f>'Budget Filing Data'!$S172</f>
        <v>0</v>
      </c>
      <c r="AH178" s="456">
        <f>'Budget Filing Data'!T172</f>
        <v>0</v>
      </c>
      <c r="AI178" s="456">
        <f>'Budget Filing Data'!$U172</f>
        <v>0</v>
      </c>
      <c r="AJ178" s="456">
        <f>'Budget Filing Data'!$V172</f>
        <v>0</v>
      </c>
      <c r="AK178" s="466">
        <v>0</v>
      </c>
      <c r="AL178" s="466">
        <v>0</v>
      </c>
      <c r="AM178" s="395"/>
    </row>
    <row r="179" spans="3:39" ht="15.75">
      <c r="C179" s="414" t="str">
        <f>'Budget Filing Data'!D173</f>
        <v>PGE_SW_NC_Res_electric</v>
      </c>
      <c r="D179" s="414" t="str">
        <f>'Budget Filing Data'!E173</f>
        <v>SW New Construction Res - All Electric</v>
      </c>
      <c r="E179" s="394"/>
      <c r="F179" s="393"/>
      <c r="G179" s="415" t="str">
        <f>'Budget Filing Data'!J173</f>
        <v>Third-Party Solicited</v>
      </c>
      <c r="H179" s="415" t="str">
        <f>'Budget Filing Data'!H173</f>
        <v>SW - PGE Lead</v>
      </c>
      <c r="I179" s="416" t="s">
        <v>23</v>
      </c>
      <c r="J179" s="415" t="str">
        <f>'Budget Filing Data'!G173</f>
        <v>Residential</v>
      </c>
      <c r="K179" s="415" t="str">
        <f>'Budget Filing Data'!I173</f>
        <v>New Construction</v>
      </c>
      <c r="L179" s="415" t="str">
        <f>'Budget Filing Data'!K173</f>
        <v>Market Support</v>
      </c>
      <c r="M179" s="415">
        <f>'Budget Filing Data'!B173</f>
        <v>2029</v>
      </c>
      <c r="N179" s="581">
        <f t="shared" si="2"/>
        <v>2947666.0355976992</v>
      </c>
      <c r="O179" s="417">
        <f>'Budget Filing Data'!AG173</f>
        <v>106681.19219999984</v>
      </c>
      <c r="P179" s="417">
        <f>'Budget Filing Data'!AH173</f>
        <v>63161.999999999964</v>
      </c>
      <c r="Q179" s="417">
        <f>'Budget Filing Data'!AI173</f>
        <v>1161909.2033999984</v>
      </c>
      <c r="R179" s="417">
        <f>'Budget Filing Data'!AJ173</f>
        <v>0</v>
      </c>
      <c r="S179" s="417">
        <f>'Budget Filing Data'!AK173</f>
        <v>0</v>
      </c>
      <c r="T179" s="417">
        <f>'Budget Filing Data'!AL173</f>
        <v>0</v>
      </c>
      <c r="U179" s="417">
        <f>'Budget Filing Data'!AM173</f>
        <v>1615913.6399977012</v>
      </c>
      <c r="V179" s="417">
        <f>'Budget Filing Data'!W173</f>
        <v>1683908.1607862799</v>
      </c>
      <c r="W179" s="418">
        <f>IF('Budget Filing Data'!Z173&lt;&gt;0,('Budget Filing Data'!AB173+'Budget Filing Data'!AC173+'Budget Filing Data'!AR173+'Budget Filing Data'!AD173+'Budget Filing Data'!BK173)/'Budget Filing Data'!Z173,0)</f>
        <v>0.6095630070841187</v>
      </c>
      <c r="X179" s="419">
        <f>IF('Budget Filing Data'!AA173&lt;&gt;0,('Budget Filing Data'!AB173+'Budget Filing Data'!AC173+'Budget Filing Data'!AR173+'Budget Filing Data'!AD173)/'Budget Filing Data'!AA173,0)</f>
        <v>0.63555085156052049</v>
      </c>
      <c r="Y179" s="419">
        <f>IF('Budget Filing Data'!BL173&lt;&gt;0,('Budget Filing Data'!AB173+'Budget Filing Data'!AC173+'Budget Filing Data'!AR173+'Budget Filing Data'!AD173+'Budget Filing Data'!AP173+'Budget Filing Data'!AQ173)/('Budget Filing Data'!BL173),0)</f>
        <v>0.66521600666535774</v>
      </c>
      <c r="Z179" s="419">
        <f>IF('Budget Filing Data'!BC173&lt;&gt;0,('Budget Filing Data'!BD173+'Budget Filing Data'!BE173+'Budget Filing Data'!BF173+'Budget Filing Data'!AD173)/'Budget Filing Data'!BC173,0)</f>
        <v>0.7480574235311015</v>
      </c>
      <c r="AA179" s="419">
        <f>IF('Budget Filing Data'!BG173&lt;&gt;0,('Budget Filing Data'!BH173+'Budget Filing Data'!BI173+'Budget Filing Data'!BJ173+'Budget Filing Data'!AD173)/'Budget Filing Data'!BG173,0)</f>
        <v>0.74818794726040516</v>
      </c>
      <c r="AB179" s="456">
        <f>'Budget Filing Data'!P173</f>
        <v>-292321.91273264453</v>
      </c>
      <c r="AC179" s="456">
        <f>'Budget Filing Data'!Q173</f>
        <v>0</v>
      </c>
      <c r="AD179" s="456">
        <f>'Budget Filing Data'!R173</f>
        <v>46461.11215990295</v>
      </c>
      <c r="AE179" s="456">
        <f>'Budget Filing Data'!AE173</f>
        <v>-58.183242039659703</v>
      </c>
      <c r="AF179" s="456">
        <f>'Budget Filing Data'!AF173</f>
        <v>246.70850556908448</v>
      </c>
      <c r="AG179" s="456">
        <f>'Budget Filing Data'!$S173</f>
        <v>-3391545.952721925</v>
      </c>
      <c r="AH179" s="456">
        <f>'Budget Filing Data'!T173</f>
        <v>581475.54021117929</v>
      </c>
      <c r="AI179" s="456">
        <f>'Budget Filing Data'!$U173</f>
        <v>-731.96431993095302</v>
      </c>
      <c r="AJ179" s="456">
        <f>'Budget Filing Data'!$V173</f>
        <v>3087.6351185213643</v>
      </c>
      <c r="AK179" s="466">
        <v>0</v>
      </c>
      <c r="AL179" s="466">
        <v>0</v>
      </c>
      <c r="AM179" s="395"/>
    </row>
    <row r="180" spans="3:39" ht="15.75">
      <c r="C180" s="414" t="str">
        <f>'Budget Filing Data'!D174</f>
        <v>PGE_SW_NC_Res_electric_PA</v>
      </c>
      <c r="D180" s="414" t="str">
        <f>'Budget Filing Data'!E174</f>
        <v>SW New Construction Res - All Electric - PGE Costs</v>
      </c>
      <c r="E180" s="394"/>
      <c r="F180" s="393"/>
      <c r="G180" s="415" t="str">
        <f>'Budget Filing Data'!J174</f>
        <v>IOU Core</v>
      </c>
      <c r="H180" s="415" t="str">
        <f>'Budget Filing Data'!H174</f>
        <v>SW - PGE Lead</v>
      </c>
      <c r="I180" s="416" t="s">
        <v>23</v>
      </c>
      <c r="J180" s="415" t="str">
        <f>'Budget Filing Data'!G174</f>
        <v>Residential</v>
      </c>
      <c r="K180" s="415" t="str">
        <f>'Budget Filing Data'!I174</f>
        <v>New Construction</v>
      </c>
      <c r="L180" s="415" t="str">
        <f>'Budget Filing Data'!K174</f>
        <v>Market Support</v>
      </c>
      <c r="M180" s="415">
        <f>'Budget Filing Data'!B174</f>
        <v>2029</v>
      </c>
      <c r="N180" s="581">
        <f t="shared" si="2"/>
        <v>196619.56380999999</v>
      </c>
      <c r="O180" s="417">
        <f>'Budget Filing Data'!AG174</f>
        <v>11915.52231</v>
      </c>
      <c r="P180" s="417">
        <f>'Budget Filing Data'!AH174</f>
        <v>0</v>
      </c>
      <c r="Q180" s="417">
        <f>'Budget Filing Data'!AI174</f>
        <v>184704.04149999999</v>
      </c>
      <c r="R180" s="417">
        <f>'Budget Filing Data'!AJ174</f>
        <v>0</v>
      </c>
      <c r="S180" s="417">
        <f>'Budget Filing Data'!AK174</f>
        <v>0</v>
      </c>
      <c r="T180" s="417">
        <f>'Budget Filing Data'!AL174</f>
        <v>0</v>
      </c>
      <c r="U180" s="417">
        <f>'Budget Filing Data'!AM174</f>
        <v>0</v>
      </c>
      <c r="V180" s="417">
        <f>'Budget Filing Data'!W174</f>
        <v>0</v>
      </c>
      <c r="W180" s="418">
        <f>IF('Budget Filing Data'!Z174&lt;&gt;0,('Budget Filing Data'!AB174+'Budget Filing Data'!AC174+'Budget Filing Data'!AR174+'Budget Filing Data'!AD174+'Budget Filing Data'!BK174)/'Budget Filing Data'!Z174,0)</f>
        <v>0</v>
      </c>
      <c r="X180" s="419">
        <f>IF('Budget Filing Data'!AA174&lt;&gt;0,('Budget Filing Data'!AB174+'Budget Filing Data'!AC174+'Budget Filing Data'!AR174+'Budget Filing Data'!AD174)/'Budget Filing Data'!AA174,0)</f>
        <v>0</v>
      </c>
      <c r="Y180" s="419">
        <f>IF('Budget Filing Data'!BL174&lt;&gt;0,('Budget Filing Data'!AB174+'Budget Filing Data'!AC174+'Budget Filing Data'!AR174+'Budget Filing Data'!AD174+'Budget Filing Data'!AP174+'Budget Filing Data'!AQ174)/('Budget Filing Data'!BL174),0)</f>
        <v>0</v>
      </c>
      <c r="Z180" s="419">
        <f>IF('Budget Filing Data'!BC174&lt;&gt;0,('Budget Filing Data'!BD174+'Budget Filing Data'!BE174+'Budget Filing Data'!BF174+'Budget Filing Data'!AD174)/'Budget Filing Data'!BC174,0)</f>
        <v>0</v>
      </c>
      <c r="AA180" s="419">
        <f>IF('Budget Filing Data'!BG174&lt;&gt;0,('Budget Filing Data'!BH174+'Budget Filing Data'!BI174+'Budget Filing Data'!BJ174+'Budget Filing Data'!AD174)/'Budget Filing Data'!BG174,0)</f>
        <v>0</v>
      </c>
      <c r="AB180" s="456">
        <f>'Budget Filing Data'!P174</f>
        <v>0</v>
      </c>
      <c r="AC180" s="456">
        <f>'Budget Filing Data'!Q174</f>
        <v>0</v>
      </c>
      <c r="AD180" s="456">
        <f>'Budget Filing Data'!R174</f>
        <v>0</v>
      </c>
      <c r="AE180" s="456">
        <f>'Budget Filing Data'!AE174</f>
        <v>0</v>
      </c>
      <c r="AF180" s="456">
        <f>'Budget Filing Data'!AF174</f>
        <v>0</v>
      </c>
      <c r="AG180" s="456">
        <f>'Budget Filing Data'!$S174</f>
        <v>0</v>
      </c>
      <c r="AH180" s="456">
        <f>'Budget Filing Data'!T174</f>
        <v>0</v>
      </c>
      <c r="AI180" s="456">
        <f>'Budget Filing Data'!$U174</f>
        <v>0</v>
      </c>
      <c r="AJ180" s="456">
        <f>'Budget Filing Data'!$V174</f>
        <v>0</v>
      </c>
      <c r="AK180" s="466">
        <v>0</v>
      </c>
      <c r="AL180" s="466">
        <v>0</v>
      </c>
      <c r="AM180" s="395"/>
    </row>
    <row r="181" spans="3:39" ht="15.75">
      <c r="C181" s="414" t="str">
        <f>'Budget Filing Data'!D175</f>
        <v>PGE_SW_WET_CC</v>
      </c>
      <c r="D181" s="414" t="str">
        <f>'Budget Filing Data'!E175</f>
        <v>WET Career Connections</v>
      </c>
      <c r="E181" s="394"/>
      <c r="F181" s="393"/>
      <c r="G181" s="415" t="str">
        <f>'Budget Filing Data'!J175</f>
        <v>Third-Party Solicited</v>
      </c>
      <c r="H181" s="415" t="str">
        <f>'Budget Filing Data'!H175</f>
        <v>SW - PGE Lead</v>
      </c>
      <c r="I181" s="416" t="s">
        <v>15</v>
      </c>
      <c r="J181" s="415" t="str">
        <f>'Budget Filing Data'!G175</f>
        <v>Cross-Cutting</v>
      </c>
      <c r="K181" s="415" t="str">
        <f>'Budget Filing Data'!I175</f>
        <v>Workforce Education and Training</v>
      </c>
      <c r="L181" s="415" t="str">
        <f>'Budget Filing Data'!K175</f>
        <v>Market Support</v>
      </c>
      <c r="M181" s="415">
        <f>'Budget Filing Data'!B175</f>
        <v>2029</v>
      </c>
      <c r="N181" s="581">
        <f t="shared" si="2"/>
        <v>346390</v>
      </c>
      <c r="O181" s="417">
        <f>'Budget Filing Data'!AG175</f>
        <v>3463.9</v>
      </c>
      <c r="P181" s="417">
        <f>'Budget Filing Data'!AH175</f>
        <v>24247.3</v>
      </c>
      <c r="Q181" s="417">
        <f>'Budget Filing Data'!AI175</f>
        <v>318678.8</v>
      </c>
      <c r="R181" s="417">
        <f>'Budget Filing Data'!AJ175</f>
        <v>0</v>
      </c>
      <c r="S181" s="417">
        <f>'Budget Filing Data'!AK175</f>
        <v>0</v>
      </c>
      <c r="T181" s="417">
        <f>'Budget Filing Data'!AL175</f>
        <v>0</v>
      </c>
      <c r="U181" s="417">
        <f>'Budget Filing Data'!AM175</f>
        <v>0</v>
      </c>
      <c r="V181" s="417">
        <f>'Budget Filing Data'!W175</f>
        <v>0</v>
      </c>
      <c r="W181" s="418">
        <f>IF('Budget Filing Data'!Z175&lt;&gt;0,('Budget Filing Data'!AB175+'Budget Filing Data'!AC175+'Budget Filing Data'!AR175+'Budget Filing Data'!AD175+'Budget Filing Data'!BK175)/'Budget Filing Data'!Z175,0)</f>
        <v>0</v>
      </c>
      <c r="X181" s="419">
        <f>IF('Budget Filing Data'!AA175&lt;&gt;0,('Budget Filing Data'!AB175+'Budget Filing Data'!AC175+'Budget Filing Data'!AR175+'Budget Filing Data'!AD175)/'Budget Filing Data'!AA175,0)</f>
        <v>0</v>
      </c>
      <c r="Y181" s="419">
        <f>IF('Budget Filing Data'!BL175&lt;&gt;0,('Budget Filing Data'!AB175+'Budget Filing Data'!AC175+'Budget Filing Data'!AR175+'Budget Filing Data'!AD175+'Budget Filing Data'!AP175+'Budget Filing Data'!AQ175)/('Budget Filing Data'!BL175),0)</f>
        <v>0</v>
      </c>
      <c r="Z181" s="419">
        <f>IF('Budget Filing Data'!BC175&lt;&gt;0,('Budget Filing Data'!BD175+'Budget Filing Data'!BE175+'Budget Filing Data'!BF175+'Budget Filing Data'!AD175)/'Budget Filing Data'!BC175,0)</f>
        <v>0</v>
      </c>
      <c r="AA181" s="419">
        <f>IF('Budget Filing Data'!BG175&lt;&gt;0,('Budget Filing Data'!BH175+'Budget Filing Data'!BI175+'Budget Filing Data'!BJ175+'Budget Filing Data'!AD175)/'Budget Filing Data'!BG175,0)</f>
        <v>0</v>
      </c>
      <c r="AB181" s="456">
        <f>'Budget Filing Data'!P175</f>
        <v>0</v>
      </c>
      <c r="AC181" s="456">
        <f>'Budget Filing Data'!Q175</f>
        <v>0</v>
      </c>
      <c r="AD181" s="456">
        <f>'Budget Filing Data'!R175</f>
        <v>0</v>
      </c>
      <c r="AE181" s="456">
        <f>'Budget Filing Data'!AE175</f>
        <v>0</v>
      </c>
      <c r="AF181" s="456">
        <f>'Budget Filing Data'!AF175</f>
        <v>0</v>
      </c>
      <c r="AG181" s="456">
        <f>'Budget Filing Data'!$S175</f>
        <v>0</v>
      </c>
      <c r="AH181" s="456">
        <f>'Budget Filing Data'!T175</f>
        <v>0</v>
      </c>
      <c r="AI181" s="456">
        <f>'Budget Filing Data'!$U175</f>
        <v>0</v>
      </c>
      <c r="AJ181" s="456">
        <f>'Budget Filing Data'!$V175</f>
        <v>0</v>
      </c>
      <c r="AK181" s="466">
        <v>0</v>
      </c>
      <c r="AL181" s="466">
        <v>0</v>
      </c>
      <c r="AM181" s="395"/>
    </row>
    <row r="182" spans="3:39" ht="15.75">
      <c r="C182" s="414" t="str">
        <f>'Budget Filing Data'!D176</f>
        <v>PGE_SW_WET_CC_PA</v>
      </c>
      <c r="D182" s="414" t="str">
        <f>'Budget Filing Data'!E176</f>
        <v>WET Career Connections - PGE Costs</v>
      </c>
      <c r="E182" s="394"/>
      <c r="F182" s="393"/>
      <c r="G182" s="415" t="str">
        <f>'Budget Filing Data'!J176</f>
        <v>IOU Core</v>
      </c>
      <c r="H182" s="415" t="str">
        <f>'Budget Filing Data'!H176</f>
        <v>SW - PGE Lead</v>
      </c>
      <c r="I182" s="416" t="s">
        <v>15</v>
      </c>
      <c r="J182" s="415" t="str">
        <f>'Budget Filing Data'!G176</f>
        <v>Cross-Cutting</v>
      </c>
      <c r="K182" s="415" t="str">
        <f>'Budget Filing Data'!I176</f>
        <v>Workforce Education and Training</v>
      </c>
      <c r="L182" s="415" t="str">
        <f>'Budget Filing Data'!K176</f>
        <v>Market Support</v>
      </c>
      <c r="M182" s="415">
        <f>'Budget Filing Data'!B176</f>
        <v>2029</v>
      </c>
      <c r="N182" s="581">
        <f t="shared" si="2"/>
        <v>8952.6962999999996</v>
      </c>
      <c r="O182" s="417">
        <f>'Budget Filing Data'!AG176</f>
        <v>0</v>
      </c>
      <c r="P182" s="417">
        <f>'Budget Filing Data'!AH176</f>
        <v>0</v>
      </c>
      <c r="Q182" s="417">
        <f>'Budget Filing Data'!AI176</f>
        <v>8952.6962999999996</v>
      </c>
      <c r="R182" s="417">
        <f>'Budget Filing Data'!AJ176</f>
        <v>0</v>
      </c>
      <c r="S182" s="417">
        <f>'Budget Filing Data'!AK176</f>
        <v>0</v>
      </c>
      <c r="T182" s="417">
        <f>'Budget Filing Data'!AL176</f>
        <v>0</v>
      </c>
      <c r="U182" s="417">
        <f>'Budget Filing Data'!AM176</f>
        <v>0</v>
      </c>
      <c r="V182" s="417">
        <f>'Budget Filing Data'!W176</f>
        <v>0</v>
      </c>
      <c r="W182" s="418">
        <f>IF('Budget Filing Data'!Z176&lt;&gt;0,('Budget Filing Data'!AB176+'Budget Filing Data'!AC176+'Budget Filing Data'!AR176+'Budget Filing Data'!AD176+'Budget Filing Data'!BK176)/'Budget Filing Data'!Z176,0)</f>
        <v>0</v>
      </c>
      <c r="X182" s="419">
        <f>IF('Budget Filing Data'!AA176&lt;&gt;0,('Budget Filing Data'!AB176+'Budget Filing Data'!AC176+'Budget Filing Data'!AR176+'Budget Filing Data'!AD176)/'Budget Filing Data'!AA176,0)</f>
        <v>0</v>
      </c>
      <c r="Y182" s="419">
        <f>IF('Budget Filing Data'!BL176&lt;&gt;0,('Budget Filing Data'!AB176+'Budget Filing Data'!AC176+'Budget Filing Data'!AR176+'Budget Filing Data'!AD176+'Budget Filing Data'!AP176+'Budget Filing Data'!AQ176)/('Budget Filing Data'!BL176),0)</f>
        <v>0</v>
      </c>
      <c r="Z182" s="419">
        <f>IF('Budget Filing Data'!BC176&lt;&gt;0,('Budget Filing Data'!BD176+'Budget Filing Data'!BE176+'Budget Filing Data'!BF176+'Budget Filing Data'!AD176)/'Budget Filing Data'!BC176,0)</f>
        <v>0</v>
      </c>
      <c r="AA182" s="419">
        <f>IF('Budget Filing Data'!BG176&lt;&gt;0,('Budget Filing Data'!BH176+'Budget Filing Data'!BI176+'Budget Filing Data'!BJ176+'Budget Filing Data'!AD176)/'Budget Filing Data'!BG176,0)</f>
        <v>0</v>
      </c>
      <c r="AB182" s="456">
        <f>'Budget Filing Data'!P176</f>
        <v>0</v>
      </c>
      <c r="AC182" s="456">
        <f>'Budget Filing Data'!Q176</f>
        <v>0</v>
      </c>
      <c r="AD182" s="456">
        <f>'Budget Filing Data'!R176</f>
        <v>0</v>
      </c>
      <c r="AE182" s="456">
        <f>'Budget Filing Data'!AE176</f>
        <v>0</v>
      </c>
      <c r="AF182" s="456">
        <f>'Budget Filing Data'!AF176</f>
        <v>0</v>
      </c>
      <c r="AG182" s="456">
        <f>'Budget Filing Data'!$S176</f>
        <v>0</v>
      </c>
      <c r="AH182" s="456">
        <f>'Budget Filing Data'!T176</f>
        <v>0</v>
      </c>
      <c r="AI182" s="456">
        <f>'Budget Filing Data'!$U176</f>
        <v>0</v>
      </c>
      <c r="AJ182" s="456">
        <f>'Budget Filing Data'!$V176</f>
        <v>0</v>
      </c>
      <c r="AK182" s="466">
        <v>0</v>
      </c>
      <c r="AL182" s="466">
        <v>0</v>
      </c>
      <c r="AM182" s="395"/>
    </row>
    <row r="183" spans="3:39" ht="15.75">
      <c r="C183" s="414" t="str">
        <f>'Budget Filing Data'!D177</f>
        <v>PGE_SW_WET_Work</v>
      </c>
      <c r="D183" s="414" t="str">
        <f>'Budget Filing Data'!E177</f>
        <v>WET Career and Workforce Readiness</v>
      </c>
      <c r="E183" s="394"/>
      <c r="F183" s="393"/>
      <c r="G183" s="415" t="str">
        <f>'Budget Filing Data'!J177</f>
        <v>Third-Party Solicited</v>
      </c>
      <c r="H183" s="415" t="str">
        <f>'Budget Filing Data'!H177</f>
        <v>SW - PGE Lead</v>
      </c>
      <c r="I183" s="416" t="s">
        <v>15</v>
      </c>
      <c r="J183" s="415" t="str">
        <f>'Budget Filing Data'!G177</f>
        <v>Cross-Cutting</v>
      </c>
      <c r="K183" s="415" t="str">
        <f>'Budget Filing Data'!I177</f>
        <v>Workforce Education and Training</v>
      </c>
      <c r="L183" s="415" t="str">
        <f>'Budget Filing Data'!K177</f>
        <v>Equity</v>
      </c>
      <c r="M183" s="415">
        <f>'Budget Filing Data'!B177</f>
        <v>2029</v>
      </c>
      <c r="N183" s="581">
        <f t="shared" si="2"/>
        <v>692780</v>
      </c>
      <c r="O183" s="417">
        <f>'Budget Filing Data'!AG177</f>
        <v>69278</v>
      </c>
      <c r="P183" s="417">
        <f>'Budget Filing Data'!AH177</f>
        <v>41566.800000000003</v>
      </c>
      <c r="Q183" s="417">
        <f>'Budget Filing Data'!AI177</f>
        <v>581935.19999999995</v>
      </c>
      <c r="R183" s="417">
        <f>'Budget Filing Data'!AJ177</f>
        <v>0</v>
      </c>
      <c r="S183" s="417">
        <f>'Budget Filing Data'!AK177</f>
        <v>0</v>
      </c>
      <c r="T183" s="417">
        <f>'Budget Filing Data'!AL177</f>
        <v>0</v>
      </c>
      <c r="U183" s="417">
        <f>'Budget Filing Data'!AM177</f>
        <v>0</v>
      </c>
      <c r="V183" s="417">
        <f>'Budget Filing Data'!W177</f>
        <v>0</v>
      </c>
      <c r="W183" s="418">
        <f>IF('Budget Filing Data'!Z177&lt;&gt;0,('Budget Filing Data'!AB177+'Budget Filing Data'!AC177+'Budget Filing Data'!AR177+'Budget Filing Data'!AD177+'Budget Filing Data'!BK177)/'Budget Filing Data'!Z177,0)</f>
        <v>0</v>
      </c>
      <c r="X183" s="419">
        <f>IF('Budget Filing Data'!AA177&lt;&gt;0,('Budget Filing Data'!AB177+'Budget Filing Data'!AC177+'Budget Filing Data'!AR177+'Budget Filing Data'!AD177)/'Budget Filing Data'!AA177,0)</f>
        <v>0</v>
      </c>
      <c r="Y183" s="419">
        <f>IF('Budget Filing Data'!BL177&lt;&gt;0,('Budget Filing Data'!AB177+'Budget Filing Data'!AC177+'Budget Filing Data'!AR177+'Budget Filing Data'!AD177+'Budget Filing Data'!AP177+'Budget Filing Data'!AQ177)/('Budget Filing Data'!BL177),0)</f>
        <v>0</v>
      </c>
      <c r="Z183" s="419">
        <f>IF('Budget Filing Data'!BC177&lt;&gt;0,('Budget Filing Data'!BD177+'Budget Filing Data'!BE177+'Budget Filing Data'!BF177+'Budget Filing Data'!AD177)/'Budget Filing Data'!BC177,0)</f>
        <v>0</v>
      </c>
      <c r="AA183" s="419">
        <f>IF('Budget Filing Data'!BG177&lt;&gt;0,('Budget Filing Data'!BH177+'Budget Filing Data'!BI177+'Budget Filing Data'!BJ177+'Budget Filing Data'!AD177)/'Budget Filing Data'!BG177,0)</f>
        <v>0</v>
      </c>
      <c r="AB183" s="456">
        <f>'Budget Filing Data'!P177</f>
        <v>0</v>
      </c>
      <c r="AC183" s="456">
        <f>'Budget Filing Data'!Q177</f>
        <v>0</v>
      </c>
      <c r="AD183" s="456">
        <f>'Budget Filing Data'!R177</f>
        <v>0</v>
      </c>
      <c r="AE183" s="456">
        <f>'Budget Filing Data'!AE177</f>
        <v>0</v>
      </c>
      <c r="AF183" s="456">
        <f>'Budget Filing Data'!AF177</f>
        <v>0</v>
      </c>
      <c r="AG183" s="456">
        <f>'Budget Filing Data'!$S177</f>
        <v>0</v>
      </c>
      <c r="AH183" s="456">
        <f>'Budget Filing Data'!T177</f>
        <v>0</v>
      </c>
      <c r="AI183" s="456">
        <f>'Budget Filing Data'!$U177</f>
        <v>0</v>
      </c>
      <c r="AJ183" s="456">
        <f>'Budget Filing Data'!$V177</f>
        <v>0</v>
      </c>
      <c r="AK183" s="466">
        <v>0</v>
      </c>
      <c r="AL183" s="466">
        <v>0</v>
      </c>
      <c r="AM183" s="395"/>
    </row>
    <row r="184" spans="3:39" ht="15.75">
      <c r="C184" s="414" t="str">
        <f>'Budget Filing Data'!D178</f>
        <v>PGE_SW_WET_Work_PA</v>
      </c>
      <c r="D184" s="414" t="str">
        <f>'Budget Filing Data'!E178</f>
        <v>WET Career and Workforce Readiness - PGE Costs</v>
      </c>
      <c r="E184" s="394"/>
      <c r="F184" s="393"/>
      <c r="G184" s="415" t="str">
        <f>'Budget Filing Data'!J178</f>
        <v>IOU Core</v>
      </c>
      <c r="H184" s="415" t="str">
        <f>'Budget Filing Data'!H178</f>
        <v>SW - PGE Lead</v>
      </c>
      <c r="I184" s="416" t="s">
        <v>15</v>
      </c>
      <c r="J184" s="415" t="str">
        <f>'Budget Filing Data'!G178</f>
        <v>Cross-Cutting</v>
      </c>
      <c r="K184" s="415" t="str">
        <f>'Budget Filing Data'!I178</f>
        <v>Workforce Education and Training</v>
      </c>
      <c r="L184" s="415" t="str">
        <f>'Budget Filing Data'!K178</f>
        <v>Equity</v>
      </c>
      <c r="M184" s="415">
        <f>'Budget Filing Data'!B178</f>
        <v>2029</v>
      </c>
      <c r="N184" s="581">
        <f t="shared" si="2"/>
        <v>11484.854632999999</v>
      </c>
      <c r="O184" s="417">
        <f>'Budget Filing Data'!AG178</f>
        <v>0</v>
      </c>
      <c r="P184" s="417">
        <f>'Budget Filing Data'!AH178</f>
        <v>2532.1583329999999</v>
      </c>
      <c r="Q184" s="417">
        <f>'Budget Filing Data'!AI178</f>
        <v>8952.6962999999996</v>
      </c>
      <c r="R184" s="417">
        <f>'Budget Filing Data'!AJ178</f>
        <v>0</v>
      </c>
      <c r="S184" s="417">
        <f>'Budget Filing Data'!AK178</f>
        <v>0</v>
      </c>
      <c r="T184" s="417">
        <f>'Budget Filing Data'!AL178</f>
        <v>0</v>
      </c>
      <c r="U184" s="417">
        <f>'Budget Filing Data'!AM178</f>
        <v>0</v>
      </c>
      <c r="V184" s="417">
        <f>'Budget Filing Data'!W178</f>
        <v>0</v>
      </c>
      <c r="W184" s="418">
        <f>IF('Budget Filing Data'!Z178&lt;&gt;0,('Budget Filing Data'!AB178+'Budget Filing Data'!AC178+'Budget Filing Data'!AR178+'Budget Filing Data'!AD178+'Budget Filing Data'!BK178)/'Budget Filing Data'!Z178,0)</f>
        <v>0</v>
      </c>
      <c r="X184" s="419">
        <f>IF('Budget Filing Data'!AA178&lt;&gt;0,('Budget Filing Data'!AB178+'Budget Filing Data'!AC178+'Budget Filing Data'!AR178+'Budget Filing Data'!AD178)/'Budget Filing Data'!AA178,0)</f>
        <v>0</v>
      </c>
      <c r="Y184" s="419">
        <f>IF('Budget Filing Data'!BL178&lt;&gt;0,('Budget Filing Data'!AB178+'Budget Filing Data'!AC178+'Budget Filing Data'!AR178+'Budget Filing Data'!AD178+'Budget Filing Data'!AP178+'Budget Filing Data'!AQ178)/('Budget Filing Data'!BL178),0)</f>
        <v>0</v>
      </c>
      <c r="Z184" s="419">
        <f>IF('Budget Filing Data'!BC178&lt;&gt;0,('Budget Filing Data'!BD178+'Budget Filing Data'!BE178+'Budget Filing Data'!BF178+'Budget Filing Data'!AD178)/'Budget Filing Data'!BC178,0)</f>
        <v>0</v>
      </c>
      <c r="AA184" s="419">
        <f>IF('Budget Filing Data'!BG178&lt;&gt;0,('Budget Filing Data'!BH178+'Budget Filing Data'!BI178+'Budget Filing Data'!BJ178+'Budget Filing Data'!AD178)/'Budget Filing Data'!BG178,0)</f>
        <v>0</v>
      </c>
      <c r="AB184" s="456">
        <f>'Budget Filing Data'!P178</f>
        <v>0</v>
      </c>
      <c r="AC184" s="456">
        <f>'Budget Filing Data'!Q178</f>
        <v>0</v>
      </c>
      <c r="AD184" s="456">
        <f>'Budget Filing Data'!R178</f>
        <v>0</v>
      </c>
      <c r="AE184" s="456">
        <f>'Budget Filing Data'!AE178</f>
        <v>0</v>
      </c>
      <c r="AF184" s="456">
        <f>'Budget Filing Data'!AF178</f>
        <v>0</v>
      </c>
      <c r="AG184" s="456">
        <f>'Budget Filing Data'!$S178</f>
        <v>0</v>
      </c>
      <c r="AH184" s="456">
        <f>'Budget Filing Data'!T178</f>
        <v>0</v>
      </c>
      <c r="AI184" s="456">
        <f>'Budget Filing Data'!$U178</f>
        <v>0</v>
      </c>
      <c r="AJ184" s="456">
        <f>'Budget Filing Data'!$V178</f>
        <v>0</v>
      </c>
      <c r="AK184" s="466">
        <v>0</v>
      </c>
      <c r="AL184" s="466">
        <v>0</v>
      </c>
      <c r="AM184" s="395"/>
    </row>
    <row r="185" spans="3:39" ht="15.75">
      <c r="C185" s="414" t="str">
        <f>'Budget Filing Data'!D179</f>
        <v>PGE21011</v>
      </c>
      <c r="D185" s="414" t="str">
        <f>'Budget Filing Data'!E179</f>
        <v>Commercial Calculated Incentives</v>
      </c>
      <c r="E185" s="394"/>
      <c r="F185" s="393"/>
      <c r="G185" s="415" t="str">
        <f>'Budget Filing Data'!J179</f>
        <v>IOU Core</v>
      </c>
      <c r="H185" s="415" t="str">
        <f>'Budget Filing Data'!H179</f>
        <v>Local</v>
      </c>
      <c r="I185" s="416" t="s">
        <v>23</v>
      </c>
      <c r="J185" s="415" t="str">
        <f>'Budget Filing Data'!G179</f>
        <v>Commercial</v>
      </c>
      <c r="K185" s="415" t="str">
        <f>'Budget Filing Data'!I179</f>
        <v>Other</v>
      </c>
      <c r="L185" s="415" t="str">
        <f>'Budget Filing Data'!K179</f>
        <v>Resource</v>
      </c>
      <c r="M185" s="415">
        <f>'Budget Filing Data'!B179</f>
        <v>2029</v>
      </c>
      <c r="N185" s="581">
        <f t="shared" si="2"/>
        <v>45775.06360403767</v>
      </c>
      <c r="O185" s="417">
        <f>'Budget Filing Data'!AG179</f>
        <v>2077.50636040377</v>
      </c>
      <c r="P185" s="417">
        <f>'Budget Filing Data'!AH179</f>
        <v>0</v>
      </c>
      <c r="Q185" s="417">
        <f>'Budget Filing Data'!AI179</f>
        <v>18697.557243633899</v>
      </c>
      <c r="R185" s="417">
        <f>'Budget Filing Data'!AJ179</f>
        <v>0</v>
      </c>
      <c r="S185" s="417">
        <f>'Budget Filing Data'!AK179</f>
        <v>0</v>
      </c>
      <c r="T185" s="417">
        <f>'Budget Filing Data'!AL179</f>
        <v>0</v>
      </c>
      <c r="U185" s="417">
        <f>'Budget Filing Data'!AM179</f>
        <v>25000</v>
      </c>
      <c r="V185" s="417">
        <f>'Budget Filing Data'!W179</f>
        <v>0</v>
      </c>
      <c r="W185" s="418">
        <f>IF('Budget Filing Data'!Z179&lt;&gt;0,('Budget Filing Data'!AB179+'Budget Filing Data'!AC179+'Budget Filing Data'!AR179+'Budget Filing Data'!AD179+'Budget Filing Data'!BK179)/'Budget Filing Data'!Z179,0)</f>
        <v>0</v>
      </c>
      <c r="X185" s="419">
        <f>IF('Budget Filing Data'!AA179&lt;&gt;0,('Budget Filing Data'!AB179+'Budget Filing Data'!AC179+'Budget Filing Data'!AR179+'Budget Filing Data'!AD179)/'Budget Filing Data'!AA179,0)</f>
        <v>0</v>
      </c>
      <c r="Y185" s="419">
        <f>IF('Budget Filing Data'!BL179&lt;&gt;0,('Budget Filing Data'!AB179+'Budget Filing Data'!AC179+'Budget Filing Data'!AR179+'Budget Filing Data'!AD179+'Budget Filing Data'!AP179+'Budget Filing Data'!AQ179)/('Budget Filing Data'!BL179),0)</f>
        <v>0</v>
      </c>
      <c r="Z185" s="419">
        <f>IF('Budget Filing Data'!BC179&lt;&gt;0,('Budget Filing Data'!BD179+'Budget Filing Data'!BE179+'Budget Filing Data'!BF179+'Budget Filing Data'!AD179)/'Budget Filing Data'!BC179,0)</f>
        <v>0</v>
      </c>
      <c r="AA185" s="419">
        <f>IF('Budget Filing Data'!BG179&lt;&gt;0,('Budget Filing Data'!BH179+'Budget Filing Data'!BI179+'Budget Filing Data'!BJ179+'Budget Filing Data'!AD179)/'Budget Filing Data'!BG179,0)</f>
        <v>0</v>
      </c>
      <c r="AB185" s="456">
        <f>'Budget Filing Data'!P179</f>
        <v>0</v>
      </c>
      <c r="AC185" s="456">
        <f>'Budget Filing Data'!Q179</f>
        <v>0</v>
      </c>
      <c r="AD185" s="456">
        <f>'Budget Filing Data'!R179</f>
        <v>0</v>
      </c>
      <c r="AE185" s="456">
        <f>'Budget Filing Data'!AE179</f>
        <v>0</v>
      </c>
      <c r="AF185" s="456">
        <f>'Budget Filing Data'!AF179</f>
        <v>0</v>
      </c>
      <c r="AG185" s="456">
        <f>'Budget Filing Data'!$S179</f>
        <v>0</v>
      </c>
      <c r="AH185" s="456">
        <f>'Budget Filing Data'!T179</f>
        <v>0</v>
      </c>
      <c r="AI185" s="456">
        <f>'Budget Filing Data'!$U179</f>
        <v>0</v>
      </c>
      <c r="AJ185" s="456">
        <f>'Budget Filing Data'!$V179</f>
        <v>0</v>
      </c>
      <c r="AK185" s="466">
        <v>0</v>
      </c>
      <c r="AL185" s="466">
        <v>0</v>
      </c>
      <c r="AM185" s="395"/>
    </row>
    <row r="186" spans="3:39" ht="15.75">
      <c r="C186" s="414" t="str">
        <f>'Budget Filing Data'!D180</f>
        <v>PGE21012</v>
      </c>
      <c r="D186" s="414" t="str">
        <f>'Budget Filing Data'!E180</f>
        <v>Commercial Deemed Incentives</v>
      </c>
      <c r="E186" s="394"/>
      <c r="F186" s="393"/>
      <c r="G186" s="415" t="str">
        <f>'Budget Filing Data'!J180</f>
        <v>IOU Core</v>
      </c>
      <c r="H186" s="415" t="str">
        <f>'Budget Filing Data'!H180</f>
        <v>Local</v>
      </c>
      <c r="I186" s="416" t="s">
        <v>23</v>
      </c>
      <c r="J186" s="415" t="str">
        <f>'Budget Filing Data'!G180</f>
        <v>Commercial</v>
      </c>
      <c r="K186" s="415" t="str">
        <f>'Budget Filing Data'!I180</f>
        <v>Other</v>
      </c>
      <c r="L186" s="415" t="str">
        <f>'Budget Filing Data'!K180</f>
        <v>Resource</v>
      </c>
      <c r="M186" s="415">
        <f>'Budget Filing Data'!B180</f>
        <v>2029</v>
      </c>
      <c r="N186" s="581">
        <f t="shared" si="2"/>
        <v>45775.06360403767</v>
      </c>
      <c r="O186" s="417">
        <f>'Budget Filing Data'!AG180</f>
        <v>2077.50636040377</v>
      </c>
      <c r="P186" s="417">
        <f>'Budget Filing Data'!AH180</f>
        <v>0</v>
      </c>
      <c r="Q186" s="417">
        <f>'Budget Filing Data'!AI180</f>
        <v>18697.557243633899</v>
      </c>
      <c r="R186" s="417">
        <f>'Budget Filing Data'!AJ180</f>
        <v>0</v>
      </c>
      <c r="S186" s="417">
        <f>'Budget Filing Data'!AK180</f>
        <v>0</v>
      </c>
      <c r="T186" s="417">
        <f>'Budget Filing Data'!AL180</f>
        <v>0</v>
      </c>
      <c r="U186" s="417">
        <f>'Budget Filing Data'!AM180</f>
        <v>25000</v>
      </c>
      <c r="V186" s="417">
        <f>'Budget Filing Data'!W180</f>
        <v>0</v>
      </c>
      <c r="W186" s="418">
        <f>IF('Budget Filing Data'!Z180&lt;&gt;0,('Budget Filing Data'!AB180+'Budget Filing Data'!AC180+'Budget Filing Data'!AR180+'Budget Filing Data'!AD180+'Budget Filing Data'!BK180)/'Budget Filing Data'!Z180,0)</f>
        <v>0</v>
      </c>
      <c r="X186" s="419">
        <f>IF('Budget Filing Data'!AA180&lt;&gt;0,('Budget Filing Data'!AB180+'Budget Filing Data'!AC180+'Budget Filing Data'!AR180+'Budget Filing Data'!AD180)/'Budget Filing Data'!AA180,0)</f>
        <v>0</v>
      </c>
      <c r="Y186" s="419">
        <f>IF('Budget Filing Data'!BL180&lt;&gt;0,('Budget Filing Data'!AB180+'Budget Filing Data'!AC180+'Budget Filing Data'!AR180+'Budget Filing Data'!AD180+'Budget Filing Data'!AP180+'Budget Filing Data'!AQ180)/('Budget Filing Data'!BL180),0)</f>
        <v>0</v>
      </c>
      <c r="Z186" s="419">
        <f>IF('Budget Filing Data'!BC180&lt;&gt;0,('Budget Filing Data'!BD180+'Budget Filing Data'!BE180+'Budget Filing Data'!BF180+'Budget Filing Data'!AD180)/'Budget Filing Data'!BC180,0)</f>
        <v>0</v>
      </c>
      <c r="AA186" s="419">
        <f>IF('Budget Filing Data'!BG180&lt;&gt;0,('Budget Filing Data'!BH180+'Budget Filing Data'!BI180+'Budget Filing Data'!BJ180+'Budget Filing Data'!AD180)/'Budget Filing Data'!BG180,0)</f>
        <v>0</v>
      </c>
      <c r="AB186" s="456">
        <f>'Budget Filing Data'!P180</f>
        <v>0</v>
      </c>
      <c r="AC186" s="456">
        <f>'Budget Filing Data'!Q180</f>
        <v>0</v>
      </c>
      <c r="AD186" s="456">
        <f>'Budget Filing Data'!R180</f>
        <v>0</v>
      </c>
      <c r="AE186" s="456">
        <f>'Budget Filing Data'!AE180</f>
        <v>0</v>
      </c>
      <c r="AF186" s="456">
        <f>'Budget Filing Data'!AF180</f>
        <v>0</v>
      </c>
      <c r="AG186" s="456">
        <f>'Budget Filing Data'!$S180</f>
        <v>0</v>
      </c>
      <c r="AH186" s="456">
        <f>'Budget Filing Data'!T180</f>
        <v>0</v>
      </c>
      <c r="AI186" s="456">
        <f>'Budget Filing Data'!$U180</f>
        <v>0</v>
      </c>
      <c r="AJ186" s="456">
        <f>'Budget Filing Data'!$V180</f>
        <v>0</v>
      </c>
      <c r="AK186" s="466">
        <v>0</v>
      </c>
      <c r="AL186" s="466">
        <v>0</v>
      </c>
      <c r="AM186" s="395"/>
    </row>
    <row r="187" spans="3:39" ht="15.75">
      <c r="C187" s="414" t="str">
        <f>'Budget Filing Data'!D181</f>
        <v>PGE21021</v>
      </c>
      <c r="D187" s="414" t="str">
        <f>'Budget Filing Data'!E181</f>
        <v>Industrial Calculated Incentives</v>
      </c>
      <c r="E187" s="394"/>
      <c r="F187" s="393"/>
      <c r="G187" s="415" t="str">
        <f>'Budget Filing Data'!J181</f>
        <v>IOU Core</v>
      </c>
      <c r="H187" s="415" t="str">
        <f>'Budget Filing Data'!H181</f>
        <v>Local</v>
      </c>
      <c r="I187" s="416" t="s">
        <v>23</v>
      </c>
      <c r="J187" s="415" t="str">
        <f>'Budget Filing Data'!G181</f>
        <v>Industrial</v>
      </c>
      <c r="K187" s="415" t="str">
        <f>'Budget Filing Data'!I181</f>
        <v>Other</v>
      </c>
      <c r="L187" s="415" t="str">
        <f>'Budget Filing Data'!K181</f>
        <v>Resource</v>
      </c>
      <c r="M187" s="415">
        <f>'Budget Filing Data'!B181</f>
        <v>2029</v>
      </c>
      <c r="N187" s="581">
        <f t="shared" si="2"/>
        <v>31884.524001338024</v>
      </c>
      <c r="O187" s="417">
        <f>'Budget Filing Data'!AG181</f>
        <v>688.45240013380203</v>
      </c>
      <c r="P187" s="417">
        <f>'Budget Filing Data'!AH181</f>
        <v>0</v>
      </c>
      <c r="Q187" s="417">
        <f>'Budget Filing Data'!AI181</f>
        <v>6196.0716012042203</v>
      </c>
      <c r="R187" s="417">
        <f>'Budget Filing Data'!AJ181</f>
        <v>0</v>
      </c>
      <c r="S187" s="417">
        <f>'Budget Filing Data'!AK181</f>
        <v>0</v>
      </c>
      <c r="T187" s="417">
        <f>'Budget Filing Data'!AL181</f>
        <v>0</v>
      </c>
      <c r="U187" s="417">
        <f>'Budget Filing Data'!AM181</f>
        <v>25000</v>
      </c>
      <c r="V187" s="417">
        <f>'Budget Filing Data'!W181</f>
        <v>0</v>
      </c>
      <c r="W187" s="418">
        <f>IF('Budget Filing Data'!Z181&lt;&gt;0,('Budget Filing Data'!AB181+'Budget Filing Data'!AC181+'Budget Filing Data'!AR181+'Budget Filing Data'!AD181+'Budget Filing Data'!BK181)/'Budget Filing Data'!Z181,0)</f>
        <v>0</v>
      </c>
      <c r="X187" s="419">
        <f>IF('Budget Filing Data'!AA181&lt;&gt;0,('Budget Filing Data'!AB181+'Budget Filing Data'!AC181+'Budget Filing Data'!AR181+'Budget Filing Data'!AD181)/'Budget Filing Data'!AA181,0)</f>
        <v>0</v>
      </c>
      <c r="Y187" s="419">
        <f>IF('Budget Filing Data'!BL181&lt;&gt;0,('Budget Filing Data'!AB181+'Budget Filing Data'!AC181+'Budget Filing Data'!AR181+'Budget Filing Data'!AD181+'Budget Filing Data'!AP181+'Budget Filing Data'!AQ181)/('Budget Filing Data'!BL181),0)</f>
        <v>0</v>
      </c>
      <c r="Z187" s="419">
        <f>IF('Budget Filing Data'!BC181&lt;&gt;0,('Budget Filing Data'!BD181+'Budget Filing Data'!BE181+'Budget Filing Data'!BF181+'Budget Filing Data'!AD181)/'Budget Filing Data'!BC181,0)</f>
        <v>0</v>
      </c>
      <c r="AA187" s="419">
        <f>IF('Budget Filing Data'!BG181&lt;&gt;0,('Budget Filing Data'!BH181+'Budget Filing Data'!BI181+'Budget Filing Data'!BJ181+'Budget Filing Data'!AD181)/'Budget Filing Data'!BG181,0)</f>
        <v>0</v>
      </c>
      <c r="AB187" s="456">
        <f>'Budget Filing Data'!P181</f>
        <v>0</v>
      </c>
      <c r="AC187" s="456">
        <f>'Budget Filing Data'!Q181</f>
        <v>0</v>
      </c>
      <c r="AD187" s="456">
        <f>'Budget Filing Data'!R181</f>
        <v>0</v>
      </c>
      <c r="AE187" s="456">
        <f>'Budget Filing Data'!AE181</f>
        <v>0</v>
      </c>
      <c r="AF187" s="456">
        <f>'Budget Filing Data'!AF181</f>
        <v>0</v>
      </c>
      <c r="AG187" s="456">
        <f>'Budget Filing Data'!$S181</f>
        <v>0</v>
      </c>
      <c r="AH187" s="456">
        <f>'Budget Filing Data'!T181</f>
        <v>0</v>
      </c>
      <c r="AI187" s="456">
        <f>'Budget Filing Data'!$U181</f>
        <v>0</v>
      </c>
      <c r="AJ187" s="456">
        <f>'Budget Filing Data'!$V181</f>
        <v>0</v>
      </c>
      <c r="AK187" s="466">
        <v>0</v>
      </c>
      <c r="AL187" s="466">
        <v>0</v>
      </c>
      <c r="AM187" s="395"/>
    </row>
    <row r="188" spans="3:39" ht="15.75">
      <c r="C188" s="414" t="str">
        <f>'Budget Filing Data'!D182</f>
        <v>PGE21022</v>
      </c>
      <c r="D188" s="414" t="str">
        <f>'Budget Filing Data'!E182</f>
        <v>Industrial Deemed Incentives</v>
      </c>
      <c r="E188" s="394"/>
      <c r="F188" s="393"/>
      <c r="G188" s="415" t="str">
        <f>'Budget Filing Data'!J182</f>
        <v>IOU Core</v>
      </c>
      <c r="H188" s="415" t="str">
        <f>'Budget Filing Data'!H182</f>
        <v>Local</v>
      </c>
      <c r="I188" s="416" t="s">
        <v>23</v>
      </c>
      <c r="J188" s="415" t="str">
        <f>'Budget Filing Data'!G182</f>
        <v>Industrial</v>
      </c>
      <c r="K188" s="415" t="str">
        <f>'Budget Filing Data'!I182</f>
        <v>Other</v>
      </c>
      <c r="L188" s="415" t="str">
        <f>'Budget Filing Data'!K182</f>
        <v>Resource</v>
      </c>
      <c r="M188" s="415">
        <f>'Budget Filing Data'!B182</f>
        <v>2029</v>
      </c>
      <c r="N188" s="581">
        <f t="shared" si="2"/>
        <v>31884.524001338024</v>
      </c>
      <c r="O188" s="417">
        <f>'Budget Filing Data'!AG182</f>
        <v>688.45240013380203</v>
      </c>
      <c r="P188" s="417">
        <f>'Budget Filing Data'!AH182</f>
        <v>0</v>
      </c>
      <c r="Q188" s="417">
        <f>'Budget Filing Data'!AI182</f>
        <v>6196.0716012042203</v>
      </c>
      <c r="R188" s="417">
        <f>'Budget Filing Data'!AJ182</f>
        <v>0</v>
      </c>
      <c r="S188" s="417">
        <f>'Budget Filing Data'!AK182</f>
        <v>0</v>
      </c>
      <c r="T188" s="417">
        <f>'Budget Filing Data'!AL182</f>
        <v>0</v>
      </c>
      <c r="U188" s="417">
        <f>'Budget Filing Data'!AM182</f>
        <v>25000</v>
      </c>
      <c r="V188" s="417">
        <f>'Budget Filing Data'!W182</f>
        <v>0</v>
      </c>
      <c r="W188" s="418">
        <f>IF('Budget Filing Data'!Z182&lt;&gt;0,('Budget Filing Data'!AB182+'Budget Filing Data'!AC182+'Budget Filing Data'!AR182+'Budget Filing Data'!AD182+'Budget Filing Data'!BK182)/'Budget Filing Data'!Z182,0)</f>
        <v>0</v>
      </c>
      <c r="X188" s="419">
        <f>IF('Budget Filing Data'!AA182&lt;&gt;0,('Budget Filing Data'!AB182+'Budget Filing Data'!AC182+'Budget Filing Data'!AR182+'Budget Filing Data'!AD182)/'Budget Filing Data'!AA182,0)</f>
        <v>0</v>
      </c>
      <c r="Y188" s="419">
        <f>IF('Budget Filing Data'!BL182&lt;&gt;0,('Budget Filing Data'!AB182+'Budget Filing Data'!AC182+'Budget Filing Data'!AR182+'Budget Filing Data'!AD182+'Budget Filing Data'!AP182+'Budget Filing Data'!AQ182)/('Budget Filing Data'!BL182),0)</f>
        <v>0</v>
      </c>
      <c r="Z188" s="419">
        <f>IF('Budget Filing Data'!BC182&lt;&gt;0,('Budget Filing Data'!BD182+'Budget Filing Data'!BE182+'Budget Filing Data'!BF182+'Budget Filing Data'!AD182)/'Budget Filing Data'!BC182,0)</f>
        <v>0</v>
      </c>
      <c r="AA188" s="419">
        <f>IF('Budget Filing Data'!BG182&lt;&gt;0,('Budget Filing Data'!BH182+'Budget Filing Data'!BI182+'Budget Filing Data'!BJ182+'Budget Filing Data'!AD182)/'Budget Filing Data'!BG182,0)</f>
        <v>0</v>
      </c>
      <c r="AB188" s="456">
        <f>'Budget Filing Data'!P182</f>
        <v>0</v>
      </c>
      <c r="AC188" s="456">
        <f>'Budget Filing Data'!Q182</f>
        <v>0</v>
      </c>
      <c r="AD188" s="456">
        <f>'Budget Filing Data'!R182</f>
        <v>0</v>
      </c>
      <c r="AE188" s="456">
        <f>'Budget Filing Data'!AE182</f>
        <v>0</v>
      </c>
      <c r="AF188" s="456">
        <f>'Budget Filing Data'!AF182</f>
        <v>0</v>
      </c>
      <c r="AG188" s="456">
        <f>'Budget Filing Data'!$S182</f>
        <v>0</v>
      </c>
      <c r="AH188" s="456">
        <f>'Budget Filing Data'!T182</f>
        <v>0</v>
      </c>
      <c r="AI188" s="456">
        <f>'Budget Filing Data'!$U182</f>
        <v>0</v>
      </c>
      <c r="AJ188" s="456">
        <f>'Budget Filing Data'!$V182</f>
        <v>0</v>
      </c>
      <c r="AK188" s="466">
        <v>0</v>
      </c>
      <c r="AL188" s="466">
        <v>0</v>
      </c>
      <c r="AM188" s="395"/>
    </row>
    <row r="189" spans="3:39" ht="15.75">
      <c r="C189" s="414" t="str">
        <f>'Budget Filing Data'!D183</f>
        <v>PGE21031</v>
      </c>
      <c r="D189" s="414" t="str">
        <f>'Budget Filing Data'!E183</f>
        <v>Agricultural Calculated Incentives</v>
      </c>
      <c r="E189" s="394"/>
      <c r="F189" s="393"/>
      <c r="G189" s="415" t="str">
        <f>'Budget Filing Data'!J183</f>
        <v>IOU Core</v>
      </c>
      <c r="H189" s="415" t="str">
        <f>'Budget Filing Data'!H183</f>
        <v>Local</v>
      </c>
      <c r="I189" s="416" t="s">
        <v>23</v>
      </c>
      <c r="J189" s="415" t="str">
        <f>'Budget Filing Data'!G183</f>
        <v>Agricultural</v>
      </c>
      <c r="K189" s="415" t="str">
        <f>'Budget Filing Data'!I183</f>
        <v>Other</v>
      </c>
      <c r="L189" s="415" t="str">
        <f>'Budget Filing Data'!K183</f>
        <v>Resource</v>
      </c>
      <c r="M189" s="415">
        <f>'Budget Filing Data'!B183</f>
        <v>2029</v>
      </c>
      <c r="N189" s="581">
        <f t="shared" si="2"/>
        <v>31884.524001338024</v>
      </c>
      <c r="O189" s="417">
        <f>'Budget Filing Data'!AG183</f>
        <v>688.45240013380203</v>
      </c>
      <c r="P189" s="417">
        <f>'Budget Filing Data'!AH183</f>
        <v>0</v>
      </c>
      <c r="Q189" s="417">
        <f>'Budget Filing Data'!AI183</f>
        <v>6196.0716012042203</v>
      </c>
      <c r="R189" s="417">
        <f>'Budget Filing Data'!AJ183</f>
        <v>0</v>
      </c>
      <c r="S189" s="417">
        <f>'Budget Filing Data'!AK183</f>
        <v>0</v>
      </c>
      <c r="T189" s="417">
        <f>'Budget Filing Data'!AL183</f>
        <v>0</v>
      </c>
      <c r="U189" s="417">
        <f>'Budget Filing Data'!AM183</f>
        <v>25000</v>
      </c>
      <c r="V189" s="417">
        <f>'Budget Filing Data'!W183</f>
        <v>0</v>
      </c>
      <c r="W189" s="418">
        <f>IF('Budget Filing Data'!Z183&lt;&gt;0,('Budget Filing Data'!AB183+'Budget Filing Data'!AC183+'Budget Filing Data'!AR183+'Budget Filing Data'!AD183+'Budget Filing Data'!BK183)/'Budget Filing Data'!Z183,0)</f>
        <v>0</v>
      </c>
      <c r="X189" s="419">
        <f>IF('Budget Filing Data'!AA183&lt;&gt;0,('Budget Filing Data'!AB183+'Budget Filing Data'!AC183+'Budget Filing Data'!AR183+'Budget Filing Data'!AD183)/'Budget Filing Data'!AA183,0)</f>
        <v>0</v>
      </c>
      <c r="Y189" s="419">
        <f>IF('Budget Filing Data'!BL183&lt;&gt;0,('Budget Filing Data'!AB183+'Budget Filing Data'!AC183+'Budget Filing Data'!AR183+'Budget Filing Data'!AD183+'Budget Filing Data'!AP183+'Budget Filing Data'!AQ183)/('Budget Filing Data'!BL183),0)</f>
        <v>0</v>
      </c>
      <c r="Z189" s="419">
        <f>IF('Budget Filing Data'!BC183&lt;&gt;0,('Budget Filing Data'!BD183+'Budget Filing Data'!BE183+'Budget Filing Data'!BF183+'Budget Filing Data'!AD183)/'Budget Filing Data'!BC183,0)</f>
        <v>0</v>
      </c>
      <c r="AA189" s="419">
        <f>IF('Budget Filing Data'!BG183&lt;&gt;0,('Budget Filing Data'!BH183+'Budget Filing Data'!BI183+'Budget Filing Data'!BJ183+'Budget Filing Data'!AD183)/'Budget Filing Data'!BG183,0)</f>
        <v>0</v>
      </c>
      <c r="AB189" s="456">
        <f>'Budget Filing Data'!P183</f>
        <v>0</v>
      </c>
      <c r="AC189" s="456">
        <f>'Budget Filing Data'!Q183</f>
        <v>0</v>
      </c>
      <c r="AD189" s="456">
        <f>'Budget Filing Data'!R183</f>
        <v>0</v>
      </c>
      <c r="AE189" s="456">
        <f>'Budget Filing Data'!AE183</f>
        <v>0</v>
      </c>
      <c r="AF189" s="456">
        <f>'Budget Filing Data'!AF183</f>
        <v>0</v>
      </c>
      <c r="AG189" s="456">
        <f>'Budget Filing Data'!$S183</f>
        <v>0</v>
      </c>
      <c r="AH189" s="456">
        <f>'Budget Filing Data'!T183</f>
        <v>0</v>
      </c>
      <c r="AI189" s="456">
        <f>'Budget Filing Data'!$U183</f>
        <v>0</v>
      </c>
      <c r="AJ189" s="456">
        <f>'Budget Filing Data'!$V183</f>
        <v>0</v>
      </c>
      <c r="AK189" s="466">
        <v>0</v>
      </c>
      <c r="AL189" s="466">
        <v>0</v>
      </c>
      <c r="AM189" s="395"/>
    </row>
    <row r="190" spans="3:39" ht="15.75">
      <c r="C190" s="414" t="str">
        <f>'Budget Filing Data'!D184</f>
        <v>PGE21032</v>
      </c>
      <c r="D190" s="414" t="str">
        <f>'Budget Filing Data'!E184</f>
        <v>Agricultural Deemed Incentives</v>
      </c>
      <c r="E190" s="394"/>
      <c r="F190" s="393"/>
      <c r="G190" s="415" t="str">
        <f>'Budget Filing Data'!J184</f>
        <v>IOU Core</v>
      </c>
      <c r="H190" s="415" t="str">
        <f>'Budget Filing Data'!H184</f>
        <v>Local</v>
      </c>
      <c r="I190" s="416" t="s">
        <v>23</v>
      </c>
      <c r="J190" s="415" t="str">
        <f>'Budget Filing Data'!G184</f>
        <v>Agricultural</v>
      </c>
      <c r="K190" s="415" t="str">
        <f>'Budget Filing Data'!I184</f>
        <v>Other</v>
      </c>
      <c r="L190" s="415" t="str">
        <f>'Budget Filing Data'!K184</f>
        <v>Resource</v>
      </c>
      <c r="M190" s="415">
        <f>'Budget Filing Data'!B184</f>
        <v>2029</v>
      </c>
      <c r="N190" s="581">
        <f t="shared" si="2"/>
        <v>31884.524001338024</v>
      </c>
      <c r="O190" s="417">
        <f>'Budget Filing Data'!AG184</f>
        <v>688.45240013380203</v>
      </c>
      <c r="P190" s="417">
        <f>'Budget Filing Data'!AH184</f>
        <v>0</v>
      </c>
      <c r="Q190" s="417">
        <f>'Budget Filing Data'!AI184</f>
        <v>6196.0716012042203</v>
      </c>
      <c r="R190" s="417">
        <f>'Budget Filing Data'!AJ184</f>
        <v>0</v>
      </c>
      <c r="S190" s="417">
        <f>'Budget Filing Data'!AK184</f>
        <v>0</v>
      </c>
      <c r="T190" s="417">
        <f>'Budget Filing Data'!AL184</f>
        <v>0</v>
      </c>
      <c r="U190" s="417">
        <f>'Budget Filing Data'!AM184</f>
        <v>25000</v>
      </c>
      <c r="V190" s="417">
        <f>'Budget Filing Data'!W184</f>
        <v>0</v>
      </c>
      <c r="W190" s="418">
        <f>IF('Budget Filing Data'!Z184&lt;&gt;0,('Budget Filing Data'!AB184+'Budget Filing Data'!AC184+'Budget Filing Data'!AR184+'Budget Filing Data'!AD184+'Budget Filing Data'!BK184)/'Budget Filing Data'!Z184,0)</f>
        <v>0</v>
      </c>
      <c r="X190" s="419">
        <f>IF('Budget Filing Data'!AA184&lt;&gt;0,('Budget Filing Data'!AB184+'Budget Filing Data'!AC184+'Budget Filing Data'!AR184+'Budget Filing Data'!AD184)/'Budget Filing Data'!AA184,0)</f>
        <v>0</v>
      </c>
      <c r="Y190" s="419">
        <f>IF('Budget Filing Data'!BL184&lt;&gt;0,('Budget Filing Data'!AB184+'Budget Filing Data'!AC184+'Budget Filing Data'!AR184+'Budget Filing Data'!AD184+'Budget Filing Data'!AP184+'Budget Filing Data'!AQ184)/('Budget Filing Data'!BL184),0)</f>
        <v>0</v>
      </c>
      <c r="Z190" s="419">
        <f>IF('Budget Filing Data'!BC184&lt;&gt;0,('Budget Filing Data'!BD184+'Budget Filing Data'!BE184+'Budget Filing Data'!BF184+'Budget Filing Data'!AD184)/'Budget Filing Data'!BC184,0)</f>
        <v>0</v>
      </c>
      <c r="AA190" s="419">
        <f>IF('Budget Filing Data'!BG184&lt;&gt;0,('Budget Filing Data'!BH184+'Budget Filing Data'!BI184+'Budget Filing Data'!BJ184+'Budget Filing Data'!AD184)/'Budget Filing Data'!BG184,0)</f>
        <v>0</v>
      </c>
      <c r="AB190" s="456">
        <f>'Budget Filing Data'!P184</f>
        <v>0</v>
      </c>
      <c r="AC190" s="456">
        <f>'Budget Filing Data'!Q184</f>
        <v>0</v>
      </c>
      <c r="AD190" s="456">
        <f>'Budget Filing Data'!R184</f>
        <v>0</v>
      </c>
      <c r="AE190" s="456">
        <f>'Budget Filing Data'!AE184</f>
        <v>0</v>
      </c>
      <c r="AF190" s="456">
        <f>'Budget Filing Data'!AF184</f>
        <v>0</v>
      </c>
      <c r="AG190" s="456">
        <f>'Budget Filing Data'!$S184</f>
        <v>0</v>
      </c>
      <c r="AH190" s="456">
        <f>'Budget Filing Data'!T184</f>
        <v>0</v>
      </c>
      <c r="AI190" s="456">
        <f>'Budget Filing Data'!$U184</f>
        <v>0</v>
      </c>
      <c r="AJ190" s="456">
        <f>'Budget Filing Data'!$V184</f>
        <v>0</v>
      </c>
      <c r="AK190" s="466">
        <v>0</v>
      </c>
      <c r="AL190" s="466">
        <v>0</v>
      </c>
      <c r="AM190" s="395"/>
    </row>
    <row r="191" spans="3:39" ht="15.75">
      <c r="C191" s="414" t="str">
        <f>'Budget Filing Data'!D185</f>
        <v>PGE21053</v>
      </c>
      <c r="D191" s="414" t="str">
        <f>'Budget Filing Data'!E185</f>
        <v>Compliance Improvement</v>
      </c>
      <c r="E191" s="394"/>
      <c r="F191" s="393"/>
      <c r="G191" s="415" t="str">
        <f>'Budget Filing Data'!J185</f>
        <v>IOU Core</v>
      </c>
      <c r="H191" s="415" t="str">
        <f>'Budget Filing Data'!H185</f>
        <v>Local</v>
      </c>
      <c r="I191" s="416" t="s">
        <v>15</v>
      </c>
      <c r="J191" s="415" t="str">
        <f>'Budget Filing Data'!G185</f>
        <v>Cross-Cutting</v>
      </c>
      <c r="K191" s="415" t="str">
        <f>'Budget Filing Data'!I185</f>
        <v>Codes and Standards</v>
      </c>
      <c r="L191" s="415" t="str">
        <f>'Budget Filing Data'!K185</f>
        <v>C&amp;S</v>
      </c>
      <c r="M191" s="415">
        <f>'Budget Filing Data'!B185</f>
        <v>2029</v>
      </c>
      <c r="N191" s="581">
        <f t="shared" si="2"/>
        <v>6576511.2800495857</v>
      </c>
      <c r="O191" s="417">
        <f>'Budget Filing Data'!AG185</f>
        <v>86291.236004958497</v>
      </c>
      <c r="P191" s="417">
        <f>'Budget Filing Data'!AH185</f>
        <v>0</v>
      </c>
      <c r="Q191" s="417">
        <f>'Budget Filing Data'!AI185</f>
        <v>6490220.0440446269</v>
      </c>
      <c r="R191" s="417">
        <f>'Budget Filing Data'!AJ185</f>
        <v>0</v>
      </c>
      <c r="S191" s="417">
        <f>'Budget Filing Data'!AK185</f>
        <v>0</v>
      </c>
      <c r="T191" s="417">
        <f>'Budget Filing Data'!AL185</f>
        <v>0</v>
      </c>
      <c r="U191" s="417">
        <f>'Budget Filing Data'!AM185</f>
        <v>0</v>
      </c>
      <c r="V191" s="417">
        <f>'Budget Filing Data'!W185</f>
        <v>0</v>
      </c>
      <c r="W191" s="418">
        <f>IF('Budget Filing Data'!Z185&lt;&gt;0,('Budget Filing Data'!AB185+'Budget Filing Data'!AC185+'Budget Filing Data'!AR185+'Budget Filing Data'!AD185+'Budget Filing Data'!BK185)/'Budget Filing Data'!Z185,0)</f>
        <v>0</v>
      </c>
      <c r="X191" s="419">
        <f>IF('Budget Filing Data'!AA185&lt;&gt;0,('Budget Filing Data'!AB185+'Budget Filing Data'!AC185+'Budget Filing Data'!AR185+'Budget Filing Data'!AD185)/'Budget Filing Data'!AA185,0)</f>
        <v>0</v>
      </c>
      <c r="Y191" s="419">
        <f>IF('Budget Filing Data'!BL185&lt;&gt;0,('Budget Filing Data'!AB185+'Budget Filing Data'!AC185+'Budget Filing Data'!AR185+'Budget Filing Data'!AD185+'Budget Filing Data'!AP185+'Budget Filing Data'!AQ185)/('Budget Filing Data'!BL185),0)</f>
        <v>0</v>
      </c>
      <c r="Z191" s="419">
        <f>IF('Budget Filing Data'!BC185&lt;&gt;0,('Budget Filing Data'!BD185+'Budget Filing Data'!BE185+'Budget Filing Data'!BF185+'Budget Filing Data'!AD185)/'Budget Filing Data'!BC185,0)</f>
        <v>0</v>
      </c>
      <c r="AA191" s="419">
        <f>IF('Budget Filing Data'!BG185&lt;&gt;0,('Budget Filing Data'!BH185+'Budget Filing Data'!BI185+'Budget Filing Data'!BJ185+'Budget Filing Data'!AD185)/'Budget Filing Data'!BG185,0)</f>
        <v>0</v>
      </c>
      <c r="AB191" s="456">
        <f>'Budget Filing Data'!P185</f>
        <v>0</v>
      </c>
      <c r="AC191" s="456">
        <f>'Budget Filing Data'!Q185</f>
        <v>0</v>
      </c>
      <c r="AD191" s="456">
        <f>'Budget Filing Data'!R185</f>
        <v>0</v>
      </c>
      <c r="AE191" s="456">
        <f>'Budget Filing Data'!AE185</f>
        <v>0</v>
      </c>
      <c r="AF191" s="456">
        <f>'Budget Filing Data'!AF185</f>
        <v>0</v>
      </c>
      <c r="AG191" s="456">
        <f>'Budget Filing Data'!$S185</f>
        <v>0</v>
      </c>
      <c r="AH191" s="456">
        <f>'Budget Filing Data'!T185</f>
        <v>0</v>
      </c>
      <c r="AI191" s="456">
        <f>'Budget Filing Data'!$U185</f>
        <v>0</v>
      </c>
      <c r="AJ191" s="456">
        <f>'Budget Filing Data'!$V185</f>
        <v>0</v>
      </c>
      <c r="AK191" s="466">
        <v>0</v>
      </c>
      <c r="AL191" s="466">
        <v>0</v>
      </c>
      <c r="AM191" s="395"/>
    </row>
    <row r="192" spans="3:39" ht="15.75">
      <c r="C192" s="414" t="str">
        <f>'Budget Filing Data'!D186</f>
        <v>PGE21054</v>
      </c>
      <c r="D192" s="414" t="str">
        <f>'Budget Filing Data'!E186</f>
        <v>Reach Codes</v>
      </c>
      <c r="E192" s="394"/>
      <c r="F192" s="393"/>
      <c r="G192" s="415" t="str">
        <f>'Budget Filing Data'!J186</f>
        <v>IOU Core</v>
      </c>
      <c r="H192" s="415" t="str">
        <f>'Budget Filing Data'!H186</f>
        <v>Local</v>
      </c>
      <c r="I192" s="416" t="s">
        <v>15</v>
      </c>
      <c r="J192" s="415" t="str">
        <f>'Budget Filing Data'!G186</f>
        <v>Cross-Cutting</v>
      </c>
      <c r="K192" s="415" t="str">
        <f>'Budget Filing Data'!I186</f>
        <v>Codes and Standards</v>
      </c>
      <c r="L192" s="415" t="str">
        <f>'Budget Filing Data'!K186</f>
        <v>C&amp;S</v>
      </c>
      <c r="M192" s="415">
        <f>'Budget Filing Data'!B186</f>
        <v>2029</v>
      </c>
      <c r="N192" s="581">
        <f t="shared" si="2"/>
        <v>2405461.8150103306</v>
      </c>
      <c r="O192" s="417">
        <f>'Budget Filing Data'!AG186</f>
        <v>5315.2575010330302</v>
      </c>
      <c r="P192" s="417">
        <f>'Budget Filing Data'!AH186</f>
        <v>0</v>
      </c>
      <c r="Q192" s="417">
        <f>'Budget Filing Data'!AI186</f>
        <v>2400146.5575092975</v>
      </c>
      <c r="R192" s="417">
        <f>'Budget Filing Data'!AJ186</f>
        <v>0</v>
      </c>
      <c r="S192" s="417">
        <f>'Budget Filing Data'!AK186</f>
        <v>0</v>
      </c>
      <c r="T192" s="417">
        <f>'Budget Filing Data'!AL186</f>
        <v>0</v>
      </c>
      <c r="U192" s="417">
        <f>'Budget Filing Data'!AM186</f>
        <v>0</v>
      </c>
      <c r="V192" s="417">
        <f>'Budget Filing Data'!W186</f>
        <v>0</v>
      </c>
      <c r="W192" s="418">
        <f>IF('Budget Filing Data'!Z186&lt;&gt;0,('Budget Filing Data'!AB186+'Budget Filing Data'!AC186+'Budget Filing Data'!AR186+'Budget Filing Data'!AD186+'Budget Filing Data'!BK186)/'Budget Filing Data'!Z186,0)</f>
        <v>0</v>
      </c>
      <c r="X192" s="419">
        <f>IF('Budget Filing Data'!AA186&lt;&gt;0,('Budget Filing Data'!AB186+'Budget Filing Data'!AC186+'Budget Filing Data'!AR186+'Budget Filing Data'!AD186)/'Budget Filing Data'!AA186,0)</f>
        <v>0</v>
      </c>
      <c r="Y192" s="419">
        <f>IF('Budget Filing Data'!BL186&lt;&gt;0,('Budget Filing Data'!AB186+'Budget Filing Data'!AC186+'Budget Filing Data'!AR186+'Budget Filing Data'!AD186+'Budget Filing Data'!AP186+'Budget Filing Data'!AQ186)/('Budget Filing Data'!BL186),0)</f>
        <v>0</v>
      </c>
      <c r="Z192" s="419">
        <f>IF('Budget Filing Data'!BC186&lt;&gt;0,('Budget Filing Data'!BD186+'Budget Filing Data'!BE186+'Budget Filing Data'!BF186+'Budget Filing Data'!AD186)/'Budget Filing Data'!BC186,0)</f>
        <v>0</v>
      </c>
      <c r="AA192" s="419">
        <f>IF('Budget Filing Data'!BG186&lt;&gt;0,('Budget Filing Data'!BH186+'Budget Filing Data'!BI186+'Budget Filing Data'!BJ186+'Budget Filing Data'!AD186)/'Budget Filing Data'!BG186,0)</f>
        <v>0</v>
      </c>
      <c r="AB192" s="456">
        <f>'Budget Filing Data'!P186</f>
        <v>0</v>
      </c>
      <c r="AC192" s="456">
        <f>'Budget Filing Data'!Q186</f>
        <v>0</v>
      </c>
      <c r="AD192" s="456">
        <f>'Budget Filing Data'!R186</f>
        <v>0</v>
      </c>
      <c r="AE192" s="456">
        <f>'Budget Filing Data'!AE186</f>
        <v>0</v>
      </c>
      <c r="AF192" s="456">
        <f>'Budget Filing Data'!AF186</f>
        <v>0</v>
      </c>
      <c r="AG192" s="456">
        <f>'Budget Filing Data'!$S186</f>
        <v>0</v>
      </c>
      <c r="AH192" s="456">
        <f>'Budget Filing Data'!T186</f>
        <v>0</v>
      </c>
      <c r="AI192" s="456">
        <f>'Budget Filing Data'!$U186</f>
        <v>0</v>
      </c>
      <c r="AJ192" s="456">
        <f>'Budget Filing Data'!$V186</f>
        <v>0</v>
      </c>
      <c r="AK192" s="466">
        <v>0</v>
      </c>
      <c r="AL192" s="466">
        <v>0</v>
      </c>
      <c r="AM192" s="395"/>
    </row>
    <row r="193" spans="3:39" ht="15.75">
      <c r="C193" s="414" t="str">
        <f>'Budget Filing Data'!D187</f>
        <v>PGE21055</v>
      </c>
      <c r="D193" s="414" t="str">
        <f>'Budget Filing Data'!E187</f>
        <v>Planning and Coordination</v>
      </c>
      <c r="E193" s="394"/>
      <c r="F193" s="393"/>
      <c r="G193" s="415" t="str">
        <f>'Budget Filing Data'!J187</f>
        <v>IOU Core</v>
      </c>
      <c r="H193" s="415" t="str">
        <f>'Budget Filing Data'!H187</f>
        <v>Local</v>
      </c>
      <c r="I193" s="416" t="s">
        <v>15</v>
      </c>
      <c r="J193" s="415" t="str">
        <f>'Budget Filing Data'!G187</f>
        <v>Cross-Cutting</v>
      </c>
      <c r="K193" s="415" t="str">
        <f>'Budget Filing Data'!I187</f>
        <v>Codes and Standards</v>
      </c>
      <c r="L193" s="415" t="str">
        <f>'Budget Filing Data'!K187</f>
        <v>C&amp;S</v>
      </c>
      <c r="M193" s="415">
        <f>'Budget Filing Data'!B187</f>
        <v>2029</v>
      </c>
      <c r="N193" s="581">
        <f t="shared" si="2"/>
        <v>1024034.9880082642</v>
      </c>
      <c r="O193" s="417">
        <f>'Budget Filing Data'!AG187</f>
        <v>13988.206000826431</v>
      </c>
      <c r="P193" s="417">
        <f>'Budget Filing Data'!AH187</f>
        <v>0</v>
      </c>
      <c r="Q193" s="417">
        <f>'Budget Filing Data'!AI187</f>
        <v>1010046.7820074378</v>
      </c>
      <c r="R193" s="417">
        <f>'Budget Filing Data'!AJ187</f>
        <v>0</v>
      </c>
      <c r="S193" s="417">
        <f>'Budget Filing Data'!AK187</f>
        <v>0</v>
      </c>
      <c r="T193" s="417">
        <f>'Budget Filing Data'!AL187</f>
        <v>0</v>
      </c>
      <c r="U193" s="417">
        <f>'Budget Filing Data'!AM187</f>
        <v>0</v>
      </c>
      <c r="V193" s="417">
        <f>'Budget Filing Data'!W187</f>
        <v>0</v>
      </c>
      <c r="W193" s="418">
        <f>IF('Budget Filing Data'!Z187&lt;&gt;0,('Budget Filing Data'!AB187+'Budget Filing Data'!AC187+'Budget Filing Data'!AR187+'Budget Filing Data'!AD187+'Budget Filing Data'!BK187)/'Budget Filing Data'!Z187,0)</f>
        <v>0</v>
      </c>
      <c r="X193" s="419">
        <f>IF('Budget Filing Data'!AA187&lt;&gt;0,('Budget Filing Data'!AB187+'Budget Filing Data'!AC187+'Budget Filing Data'!AR187+'Budget Filing Data'!AD187)/'Budget Filing Data'!AA187,0)</f>
        <v>0</v>
      </c>
      <c r="Y193" s="419">
        <f>IF('Budget Filing Data'!BL187&lt;&gt;0,('Budget Filing Data'!AB187+'Budget Filing Data'!AC187+'Budget Filing Data'!AR187+'Budget Filing Data'!AD187+'Budget Filing Data'!AP187+'Budget Filing Data'!AQ187)/('Budget Filing Data'!BL187),0)</f>
        <v>0</v>
      </c>
      <c r="Z193" s="419">
        <f>IF('Budget Filing Data'!BC187&lt;&gt;0,('Budget Filing Data'!BD187+'Budget Filing Data'!BE187+'Budget Filing Data'!BF187+'Budget Filing Data'!AD187)/'Budget Filing Data'!BC187,0)</f>
        <v>0</v>
      </c>
      <c r="AA193" s="419">
        <f>IF('Budget Filing Data'!BG187&lt;&gt;0,('Budget Filing Data'!BH187+'Budget Filing Data'!BI187+'Budget Filing Data'!BJ187+'Budget Filing Data'!AD187)/'Budget Filing Data'!BG187,0)</f>
        <v>0</v>
      </c>
      <c r="AB193" s="456">
        <f>'Budget Filing Data'!P187</f>
        <v>0</v>
      </c>
      <c r="AC193" s="456">
        <f>'Budget Filing Data'!Q187</f>
        <v>0</v>
      </c>
      <c r="AD193" s="456">
        <f>'Budget Filing Data'!R187</f>
        <v>0</v>
      </c>
      <c r="AE193" s="456">
        <f>'Budget Filing Data'!AE187</f>
        <v>0</v>
      </c>
      <c r="AF193" s="456">
        <f>'Budget Filing Data'!AF187</f>
        <v>0</v>
      </c>
      <c r="AG193" s="456">
        <f>'Budget Filing Data'!$S187</f>
        <v>0</v>
      </c>
      <c r="AH193" s="456">
        <f>'Budget Filing Data'!T187</f>
        <v>0</v>
      </c>
      <c r="AI193" s="456">
        <f>'Budget Filing Data'!$U187</f>
        <v>0</v>
      </c>
      <c r="AJ193" s="456">
        <f>'Budget Filing Data'!$V187</f>
        <v>0</v>
      </c>
      <c r="AK193" s="466">
        <v>0</v>
      </c>
      <c r="AL193" s="466">
        <v>0</v>
      </c>
      <c r="AM193" s="395"/>
    </row>
    <row r="194" spans="3:39" ht="15.75">
      <c r="C194" s="414" t="str">
        <f>'Budget Filing Data'!D188</f>
        <v>PGE21056</v>
      </c>
      <c r="D194" s="414" t="str">
        <f>'Budget Filing Data'!E188</f>
        <v>Code Readiness</v>
      </c>
      <c r="E194" s="394"/>
      <c r="F194" s="393"/>
      <c r="G194" s="415" t="str">
        <f>'Budget Filing Data'!J188</f>
        <v>Third-Party Solicited</v>
      </c>
      <c r="H194" s="415" t="str">
        <f>'Budget Filing Data'!H188</f>
        <v>Local</v>
      </c>
      <c r="I194" s="416" t="s">
        <v>15</v>
      </c>
      <c r="J194" s="415" t="str">
        <f>'Budget Filing Data'!G188</f>
        <v>Cross-Cutting</v>
      </c>
      <c r="K194" s="415" t="str">
        <f>'Budget Filing Data'!I188</f>
        <v>Codes and Standards</v>
      </c>
      <c r="L194" s="415" t="str">
        <f>'Budget Filing Data'!K188</f>
        <v>C&amp;S</v>
      </c>
      <c r="M194" s="415">
        <f>'Budget Filing Data'!B188</f>
        <v>2029</v>
      </c>
      <c r="N194" s="581">
        <f t="shared" si="2"/>
        <v>10100717.315833353</v>
      </c>
      <c r="O194" s="417">
        <f>'Budget Filing Data'!AG188</f>
        <v>25300.625704917202</v>
      </c>
      <c r="P194" s="417">
        <f>'Budget Filing Data'!AH188</f>
        <v>0</v>
      </c>
      <c r="Q194" s="417">
        <f>'Budget Filing Data'!AI188</f>
        <v>10075416.690128434</v>
      </c>
      <c r="R194" s="417">
        <f>'Budget Filing Data'!AJ188</f>
        <v>0</v>
      </c>
      <c r="S194" s="417">
        <f>'Budget Filing Data'!AK188</f>
        <v>0</v>
      </c>
      <c r="T194" s="417">
        <f>'Budget Filing Data'!AL188</f>
        <v>0</v>
      </c>
      <c r="U194" s="417">
        <f>'Budget Filing Data'!AM188</f>
        <v>0</v>
      </c>
      <c r="V194" s="417">
        <f>'Budget Filing Data'!W188</f>
        <v>0</v>
      </c>
      <c r="W194" s="418">
        <f>IF('Budget Filing Data'!Z188&lt;&gt;0,('Budget Filing Data'!AB188+'Budget Filing Data'!AC188+'Budget Filing Data'!AR188+'Budget Filing Data'!AD188+'Budget Filing Data'!BK188)/'Budget Filing Data'!Z188,0)</f>
        <v>0</v>
      </c>
      <c r="X194" s="419">
        <f>IF('Budget Filing Data'!AA188&lt;&gt;0,('Budget Filing Data'!AB188+'Budget Filing Data'!AC188+'Budget Filing Data'!AR188+'Budget Filing Data'!AD188)/'Budget Filing Data'!AA188,0)</f>
        <v>0</v>
      </c>
      <c r="Y194" s="419">
        <f>IF('Budget Filing Data'!BL188&lt;&gt;0,('Budget Filing Data'!AB188+'Budget Filing Data'!AC188+'Budget Filing Data'!AR188+'Budget Filing Data'!AD188+'Budget Filing Data'!AP188+'Budget Filing Data'!AQ188)/('Budget Filing Data'!BL188),0)</f>
        <v>0</v>
      </c>
      <c r="Z194" s="419">
        <f>IF('Budget Filing Data'!BC188&lt;&gt;0,('Budget Filing Data'!BD188+'Budget Filing Data'!BE188+'Budget Filing Data'!BF188+'Budget Filing Data'!AD188)/'Budget Filing Data'!BC188,0)</f>
        <v>0</v>
      </c>
      <c r="AA194" s="419">
        <f>IF('Budget Filing Data'!BG188&lt;&gt;0,('Budget Filing Data'!BH188+'Budget Filing Data'!BI188+'Budget Filing Data'!BJ188+'Budget Filing Data'!AD188)/'Budget Filing Data'!BG188,0)</f>
        <v>0</v>
      </c>
      <c r="AB194" s="456">
        <f>'Budget Filing Data'!P188</f>
        <v>0</v>
      </c>
      <c r="AC194" s="456">
        <f>'Budget Filing Data'!Q188</f>
        <v>0</v>
      </c>
      <c r="AD194" s="456">
        <f>'Budget Filing Data'!R188</f>
        <v>0</v>
      </c>
      <c r="AE194" s="456">
        <f>'Budget Filing Data'!AE188</f>
        <v>0</v>
      </c>
      <c r="AF194" s="456">
        <f>'Budget Filing Data'!AF188</f>
        <v>0</v>
      </c>
      <c r="AG194" s="456">
        <f>'Budget Filing Data'!$S188</f>
        <v>0</v>
      </c>
      <c r="AH194" s="456">
        <f>'Budget Filing Data'!T188</f>
        <v>0</v>
      </c>
      <c r="AI194" s="456">
        <f>'Budget Filing Data'!$U188</f>
        <v>0</v>
      </c>
      <c r="AJ194" s="456">
        <f>'Budget Filing Data'!$V188</f>
        <v>0</v>
      </c>
      <c r="AK194" s="466">
        <v>0</v>
      </c>
      <c r="AL194" s="466">
        <v>0</v>
      </c>
      <c r="AM194" s="395"/>
    </row>
    <row r="195" spans="3:39" ht="15.75">
      <c r="C195" s="414" t="str">
        <f>'Budget Filing Data'!D189</f>
        <v>PGE21071</v>
      </c>
      <c r="D195" s="414" t="str">
        <f>'Budget Filing Data'!E189</f>
        <v>WE&amp;T Integrated Energy Education and Training</v>
      </c>
      <c r="E195" s="394"/>
      <c r="F195" s="393"/>
      <c r="G195" s="415" t="str">
        <f>'Budget Filing Data'!J189</f>
        <v>IOU Core</v>
      </c>
      <c r="H195" s="415" t="str">
        <f>'Budget Filing Data'!H189</f>
        <v>Local</v>
      </c>
      <c r="I195" s="416" t="s">
        <v>15</v>
      </c>
      <c r="J195" s="415" t="str">
        <f>'Budget Filing Data'!G189</f>
        <v>Cross-Cutting</v>
      </c>
      <c r="K195" s="415" t="str">
        <f>'Budget Filing Data'!I189</f>
        <v>Workforce Education and Training</v>
      </c>
      <c r="L195" s="415" t="str">
        <f>'Budget Filing Data'!K189</f>
        <v>Market Support</v>
      </c>
      <c r="M195" s="415">
        <f>'Budget Filing Data'!B189</f>
        <v>2029</v>
      </c>
      <c r="N195" s="581">
        <f t="shared" si="2"/>
        <v>6781159.9657845749</v>
      </c>
      <c r="O195" s="417">
        <f>'Budget Filing Data'!AG189</f>
        <v>0</v>
      </c>
      <c r="P195" s="417">
        <f>'Budget Filing Data'!AH189</f>
        <v>192517.67538431499</v>
      </c>
      <c r="Q195" s="417">
        <f>'Budget Filing Data'!AI189</f>
        <v>6588642.2904002601</v>
      </c>
      <c r="R195" s="417">
        <f>'Budget Filing Data'!AJ189</f>
        <v>0</v>
      </c>
      <c r="S195" s="417">
        <f>'Budget Filing Data'!AK189</f>
        <v>0</v>
      </c>
      <c r="T195" s="417">
        <f>'Budget Filing Data'!AL189</f>
        <v>0</v>
      </c>
      <c r="U195" s="417">
        <f>'Budget Filing Data'!AM189</f>
        <v>0</v>
      </c>
      <c r="V195" s="417">
        <f>'Budget Filing Data'!W189</f>
        <v>0</v>
      </c>
      <c r="W195" s="418">
        <f>IF('Budget Filing Data'!Z189&lt;&gt;0,('Budget Filing Data'!AB189+'Budget Filing Data'!AC189+'Budget Filing Data'!AR189+'Budget Filing Data'!AD189+'Budget Filing Data'!BK189)/'Budget Filing Data'!Z189,0)</f>
        <v>0</v>
      </c>
      <c r="X195" s="419">
        <f>IF('Budget Filing Data'!AA189&lt;&gt;0,('Budget Filing Data'!AB189+'Budget Filing Data'!AC189+'Budget Filing Data'!AR189+'Budget Filing Data'!AD189)/'Budget Filing Data'!AA189,0)</f>
        <v>0</v>
      </c>
      <c r="Y195" s="419">
        <f>IF('Budget Filing Data'!BL189&lt;&gt;0,('Budget Filing Data'!AB189+'Budget Filing Data'!AC189+'Budget Filing Data'!AR189+'Budget Filing Data'!AD189+'Budget Filing Data'!AP189+'Budget Filing Data'!AQ189)/('Budget Filing Data'!BL189),0)</f>
        <v>0</v>
      </c>
      <c r="Z195" s="419">
        <f>IF('Budget Filing Data'!BC189&lt;&gt;0,('Budget Filing Data'!BD189+'Budget Filing Data'!BE189+'Budget Filing Data'!BF189+'Budget Filing Data'!AD189)/'Budget Filing Data'!BC189,0)</f>
        <v>0</v>
      </c>
      <c r="AA195" s="419">
        <f>IF('Budget Filing Data'!BG189&lt;&gt;0,('Budget Filing Data'!BH189+'Budget Filing Data'!BI189+'Budget Filing Data'!BJ189+'Budget Filing Data'!AD189)/'Budget Filing Data'!BG189,0)</f>
        <v>0</v>
      </c>
      <c r="AB195" s="456">
        <f>'Budget Filing Data'!P189</f>
        <v>0</v>
      </c>
      <c r="AC195" s="456">
        <f>'Budget Filing Data'!Q189</f>
        <v>0</v>
      </c>
      <c r="AD195" s="456">
        <f>'Budget Filing Data'!R189</f>
        <v>0</v>
      </c>
      <c r="AE195" s="456">
        <f>'Budget Filing Data'!AE189</f>
        <v>0</v>
      </c>
      <c r="AF195" s="456">
        <f>'Budget Filing Data'!AF189</f>
        <v>0</v>
      </c>
      <c r="AG195" s="456">
        <f>'Budget Filing Data'!$S189</f>
        <v>0</v>
      </c>
      <c r="AH195" s="456">
        <f>'Budget Filing Data'!T189</f>
        <v>0</v>
      </c>
      <c r="AI195" s="456">
        <f>'Budget Filing Data'!$U189</f>
        <v>0</v>
      </c>
      <c r="AJ195" s="456">
        <f>'Budget Filing Data'!$V189</f>
        <v>0</v>
      </c>
      <c r="AK195" s="466">
        <v>0</v>
      </c>
      <c r="AL195" s="466">
        <v>0</v>
      </c>
      <c r="AM195" s="395"/>
    </row>
    <row r="196" spans="3:39" ht="15.75">
      <c r="C196" s="414" t="str">
        <f>'Budget Filing Data'!D190</f>
        <v>PGE_Ag_001</v>
      </c>
      <c r="D196" s="414" t="str">
        <f>'Budget Filing Data'!E190</f>
        <v>Agricultural Efficiency Program</v>
      </c>
      <c r="E196" s="416" t="s">
        <v>289</v>
      </c>
      <c r="F196" s="416" t="s">
        <v>289</v>
      </c>
      <c r="G196" s="415" t="str">
        <f>'Budget Filing Data'!J190</f>
        <v>Third-Party Solicited</v>
      </c>
      <c r="H196" s="415" t="str">
        <f>'Budget Filing Data'!H190</f>
        <v>Local</v>
      </c>
      <c r="I196" s="416" t="s">
        <v>23</v>
      </c>
      <c r="J196" s="415" t="str">
        <f>'Budget Filing Data'!G190</f>
        <v>Agricultural</v>
      </c>
      <c r="K196" s="415" t="str">
        <f>'Budget Filing Data'!I190</f>
        <v>Other</v>
      </c>
      <c r="L196" s="415" t="str">
        <f>'Budget Filing Data'!K190</f>
        <v>Resource</v>
      </c>
      <c r="M196" s="415">
        <f>'Budget Filing Data'!B190</f>
        <v>2030</v>
      </c>
      <c r="N196" s="581">
        <f t="shared" si="2"/>
        <v>8351762.7914477177</v>
      </c>
      <c r="O196" s="417">
        <f>'Budget Filing Data'!AG190</f>
        <v>343142.69365138811</v>
      </c>
      <c r="P196" s="417">
        <f>'Budget Filing Data'!AH190</f>
        <v>278511.73013137677</v>
      </c>
      <c r="Q196" s="417">
        <f>'Budget Filing Data'!AI190</f>
        <v>4530108.3676649518</v>
      </c>
      <c r="R196" s="417">
        <f>'Budget Filing Data'!AJ190</f>
        <v>0</v>
      </c>
      <c r="S196" s="417">
        <f>'Budget Filing Data'!AK190</f>
        <v>0</v>
      </c>
      <c r="T196" s="417">
        <f>'Budget Filing Data'!AL190</f>
        <v>0</v>
      </c>
      <c r="U196" s="417">
        <f>'Budget Filing Data'!AM190</f>
        <v>3200000.0000000005</v>
      </c>
      <c r="V196" s="417">
        <f>'Budget Filing Data'!W190</f>
        <v>11646247.6262818</v>
      </c>
      <c r="W196" s="418">
        <f>IF('Budget Filing Data'!Z190&lt;&gt;0,('Budget Filing Data'!AB190+'Budget Filing Data'!AC190+'Budget Filing Data'!AR190+'Budget Filing Data'!AD190+'Budget Filing Data'!BK190)/'Budget Filing Data'!Z190,0)</f>
        <v>1.140399209114904</v>
      </c>
      <c r="X196" s="419">
        <f>IF('Budget Filing Data'!AA190&lt;&gt;0,('Budget Filing Data'!AB190+'Budget Filing Data'!AC190+'Budget Filing Data'!AR190+'Budget Filing Data'!AD190)/'Budget Filing Data'!AA190,0)</f>
        <v>1.3868418685507433</v>
      </c>
      <c r="Y196" s="419">
        <f>IF('Budget Filing Data'!BL190&lt;&gt;0,('Budget Filing Data'!AB190+'Budget Filing Data'!AC190+'Budget Filing Data'!AR190+'Budget Filing Data'!AD190+'Budget Filing Data'!AP190+'Budget Filing Data'!AQ190)/('Budget Filing Data'!BL190),0)</f>
        <v>0.45617738792175933</v>
      </c>
      <c r="Z196" s="419">
        <f>IF('Budget Filing Data'!BC190&lt;&gt;0,('Budget Filing Data'!BD190+'Budget Filing Data'!BE190+'Budget Filing Data'!BF190+'Budget Filing Data'!AD190)/'Budget Filing Data'!BC190,0)</f>
        <v>1.6021341369009752</v>
      </c>
      <c r="AA196" s="419">
        <f>IF('Budget Filing Data'!BG190&lt;&gt;0,('Budget Filing Data'!BH190+'Budget Filing Data'!BI190+'Budget Filing Data'!BJ190+'Budget Filing Data'!AD190)/'Budget Filing Data'!BG190,0)</f>
        <v>1.6022008921319857</v>
      </c>
      <c r="AB196" s="456">
        <f>'Budget Filing Data'!P190</f>
        <v>4265762</v>
      </c>
      <c r="AC196" s="456">
        <f>'Budget Filing Data'!Q190</f>
        <v>675.43319999999994</v>
      </c>
      <c r="AD196" s="456">
        <f>'Budget Filing Data'!R190</f>
        <v>407887.56900000002</v>
      </c>
      <c r="AE196" s="456">
        <f>'Budget Filing Data'!AE190</f>
        <v>705.35869374219999</v>
      </c>
      <c r="AF196" s="456">
        <f>'Budget Filing Data'!AF190</f>
        <v>2165.8829913900004</v>
      </c>
      <c r="AG196" s="456">
        <f>'Budget Filing Data'!$S190</f>
        <v>46043153.5</v>
      </c>
      <c r="AH196" s="456">
        <f>'Budget Filing Data'!T190</f>
        <v>3878835.1469999985</v>
      </c>
      <c r="AI196" s="456">
        <f>'Budget Filing Data'!$U190</f>
        <v>19756.581696083402</v>
      </c>
      <c r="AJ196" s="456">
        <f>'Budget Filing Data'!$V190</f>
        <v>20596.614630569999</v>
      </c>
      <c r="AK196" s="466">
        <v>0</v>
      </c>
      <c r="AL196" s="466">
        <v>0</v>
      </c>
      <c r="AM196" s="395"/>
    </row>
    <row r="197" spans="3:39" ht="15.75">
      <c r="C197" s="414" t="str">
        <f>'Budget Filing Data'!D191</f>
        <v>PGE_CC_001</v>
      </c>
      <c r="D197" s="414" t="str">
        <f>'Budget Filing Data'!E191</f>
        <v>Innovation-enabling Market Support Program Placeholder</v>
      </c>
      <c r="E197" s="416" t="s">
        <v>289</v>
      </c>
      <c r="F197" s="416" t="s">
        <v>289</v>
      </c>
      <c r="G197" s="415" t="str">
        <f>'Budget Filing Data'!J191</f>
        <v>IOU Core</v>
      </c>
      <c r="H197" s="415" t="str">
        <f>'Budget Filing Data'!H191</f>
        <v>Local</v>
      </c>
      <c r="I197" s="416" t="s">
        <v>15</v>
      </c>
      <c r="J197" s="415" t="str">
        <f>'Budget Filing Data'!G191</f>
        <v>Cross-Cutting</v>
      </c>
      <c r="K197" s="415" t="str">
        <f>'Budget Filing Data'!I191</f>
        <v>Market Transformation</v>
      </c>
      <c r="L197" s="415" t="str">
        <f>'Budget Filing Data'!K191</f>
        <v>Market Support</v>
      </c>
      <c r="M197" s="415">
        <f>'Budget Filing Data'!B191</f>
        <v>2030</v>
      </c>
      <c r="N197" s="581">
        <f t="shared" si="2"/>
        <v>1500000</v>
      </c>
      <c r="O197" s="417">
        <f>'Budget Filing Data'!AG191</f>
        <v>150000</v>
      </c>
      <c r="P197" s="417">
        <f>'Budget Filing Data'!AH191</f>
        <v>150000</v>
      </c>
      <c r="Q197" s="417">
        <f>'Budget Filing Data'!AI191</f>
        <v>1200000</v>
      </c>
      <c r="R197" s="417">
        <f>'Budget Filing Data'!AJ191</f>
        <v>0</v>
      </c>
      <c r="S197" s="417">
        <f>'Budget Filing Data'!AK191</f>
        <v>0</v>
      </c>
      <c r="T197" s="417">
        <f>'Budget Filing Data'!AL191</f>
        <v>0</v>
      </c>
      <c r="U197" s="417">
        <f>'Budget Filing Data'!AM191</f>
        <v>0</v>
      </c>
      <c r="V197" s="417">
        <f>'Budget Filing Data'!W191</f>
        <v>0</v>
      </c>
      <c r="W197" s="418">
        <f>IF('Budget Filing Data'!Z191&lt;&gt;0,('Budget Filing Data'!AB191+'Budget Filing Data'!AC191+'Budget Filing Data'!AR191+'Budget Filing Data'!AD191+'Budget Filing Data'!BK191)/'Budget Filing Data'!Z191,0)</f>
        <v>0</v>
      </c>
      <c r="X197" s="419">
        <f>IF('Budget Filing Data'!AA191&lt;&gt;0,('Budget Filing Data'!AB191+'Budget Filing Data'!AC191+'Budget Filing Data'!AR191+'Budget Filing Data'!AD191)/'Budget Filing Data'!AA191,0)</f>
        <v>0</v>
      </c>
      <c r="Y197" s="419">
        <f>IF('Budget Filing Data'!BL191&lt;&gt;0,('Budget Filing Data'!AB191+'Budget Filing Data'!AC191+'Budget Filing Data'!AR191+'Budget Filing Data'!AD191+'Budget Filing Data'!AP191+'Budget Filing Data'!AQ191)/('Budget Filing Data'!BL191),0)</f>
        <v>0</v>
      </c>
      <c r="Z197" s="419">
        <f>IF('Budget Filing Data'!BC191&lt;&gt;0,('Budget Filing Data'!BD191+'Budget Filing Data'!BE191+'Budget Filing Data'!BF191+'Budget Filing Data'!AD191)/'Budget Filing Data'!BC191,0)</f>
        <v>0</v>
      </c>
      <c r="AA197" s="419">
        <f>IF('Budget Filing Data'!BG191&lt;&gt;0,('Budget Filing Data'!BH191+'Budget Filing Data'!BI191+'Budget Filing Data'!BJ191+'Budget Filing Data'!AD191)/'Budget Filing Data'!BG191,0)</f>
        <v>0</v>
      </c>
      <c r="AB197" s="456">
        <f>'Budget Filing Data'!P191</f>
        <v>0</v>
      </c>
      <c r="AC197" s="456">
        <f>'Budget Filing Data'!Q191</f>
        <v>0</v>
      </c>
      <c r="AD197" s="456">
        <f>'Budget Filing Data'!R191</f>
        <v>0</v>
      </c>
      <c r="AE197" s="456">
        <f>'Budget Filing Data'!AE191</f>
        <v>0</v>
      </c>
      <c r="AF197" s="456">
        <f>'Budget Filing Data'!AF191</f>
        <v>0</v>
      </c>
      <c r="AG197" s="456">
        <f>'Budget Filing Data'!$S191</f>
        <v>0</v>
      </c>
      <c r="AH197" s="456">
        <f>'Budget Filing Data'!T191</f>
        <v>0</v>
      </c>
      <c r="AI197" s="456">
        <f>'Budget Filing Data'!$U191</f>
        <v>0</v>
      </c>
      <c r="AJ197" s="456">
        <f>'Budget Filing Data'!$V191</f>
        <v>0</v>
      </c>
      <c r="AK197" s="466">
        <v>0</v>
      </c>
      <c r="AL197" s="466">
        <v>0</v>
      </c>
      <c r="AM197" s="395"/>
    </row>
    <row r="198" spans="3:39" ht="15.75">
      <c r="C198" s="414" t="str">
        <f>'Budget Filing Data'!D192</f>
        <v>PGE_Com_003</v>
      </c>
      <c r="D198" s="414" t="str">
        <f>'Budget Filing Data'!E192</f>
        <v>Commercial Efficiency Program</v>
      </c>
      <c r="E198" s="416" t="s">
        <v>289</v>
      </c>
      <c r="F198" s="416" t="s">
        <v>289</v>
      </c>
      <c r="G198" s="415" t="str">
        <f>'Budget Filing Data'!J192</f>
        <v>Third-Party Solicited</v>
      </c>
      <c r="H198" s="415" t="str">
        <f>'Budget Filing Data'!H192</f>
        <v>Local</v>
      </c>
      <c r="I198" s="416" t="s">
        <v>23</v>
      </c>
      <c r="J198" s="415" t="str">
        <f>'Budget Filing Data'!G192</f>
        <v>Commercial</v>
      </c>
      <c r="K198" s="415" t="str">
        <f>'Budget Filing Data'!I192</f>
        <v>Other</v>
      </c>
      <c r="L198" s="415" t="str">
        <f>'Budget Filing Data'!K192</f>
        <v>Resource</v>
      </c>
      <c r="M198" s="415">
        <f>'Budget Filing Data'!B192</f>
        <v>2030</v>
      </c>
      <c r="N198" s="581">
        <f t="shared" si="2"/>
        <v>12297087.524690434</v>
      </c>
      <c r="O198" s="417">
        <f>'Budget Filing Data'!AG192</f>
        <v>1180998.7768126326</v>
      </c>
      <c r="P198" s="417">
        <f>'Budget Filing Data'!AH192</f>
        <v>729290.86418398831</v>
      </c>
      <c r="Q198" s="417">
        <f>'Budget Filing Data'!AI192</f>
        <v>4229032.7282218123</v>
      </c>
      <c r="R198" s="417">
        <f>'Budget Filing Data'!AJ192</f>
        <v>0</v>
      </c>
      <c r="S198" s="417">
        <f>'Budget Filing Data'!AK192</f>
        <v>0</v>
      </c>
      <c r="T198" s="417">
        <f>'Budget Filing Data'!AL192</f>
        <v>0</v>
      </c>
      <c r="U198" s="417">
        <f>'Budget Filing Data'!AM192</f>
        <v>6157765.1554720011</v>
      </c>
      <c r="V198" s="417">
        <f>'Budget Filing Data'!W192</f>
        <v>24096163.919458199</v>
      </c>
      <c r="W198" s="418">
        <f>IF('Budget Filing Data'!Z192&lt;&gt;0,('Budget Filing Data'!AB192+'Budget Filing Data'!AC192+'Budget Filing Data'!AR192+'Budget Filing Data'!AD192+'Budget Filing Data'!BK192)/'Budget Filing Data'!Z192,0)</f>
        <v>1.6368730444348008</v>
      </c>
      <c r="X198" s="419">
        <f>IF('Budget Filing Data'!AA192&lt;&gt;0,('Budget Filing Data'!AB192+'Budget Filing Data'!AC192+'Budget Filing Data'!AR192+'Budget Filing Data'!AD192)/'Budget Filing Data'!AA192,0)</f>
        <v>1.5093464723506926</v>
      </c>
      <c r="Y198" s="419">
        <f>IF('Budget Filing Data'!BL192&lt;&gt;0,('Budget Filing Data'!AB192+'Budget Filing Data'!AC192+'Budget Filing Data'!AR192+'Budget Filing Data'!AD192+'Budget Filing Data'!AP192+'Budget Filing Data'!AQ192)/('Budget Filing Data'!BL192),0)</f>
        <v>1.4446670912295032</v>
      </c>
      <c r="Z198" s="419">
        <f>IF('Budget Filing Data'!BC192&lt;&gt;0,('Budget Filing Data'!BD192+'Budget Filing Data'!BE192+'Budget Filing Data'!BF192+'Budget Filing Data'!AD192)/'Budget Filing Data'!BC192,0)</f>
        <v>2.2174062155110041</v>
      </c>
      <c r="AA198" s="419">
        <f>IF('Budget Filing Data'!BG192&lt;&gt;0,('Budget Filing Data'!BH192+'Budget Filing Data'!BI192+'Budget Filing Data'!BJ192+'Budget Filing Data'!AD192)/'Budget Filing Data'!BG192,0)</f>
        <v>2.2174062155110041</v>
      </c>
      <c r="AB198" s="456">
        <f>'Budget Filing Data'!P192</f>
        <v>-4130363.9194000005</v>
      </c>
      <c r="AC198" s="456">
        <f>'Budget Filing Data'!Q192</f>
        <v>-3.4375601000000104</v>
      </c>
      <c r="AD198" s="456">
        <f>'Budget Filing Data'!R192</f>
        <v>1269211.9453159999</v>
      </c>
      <c r="AE198" s="456">
        <f>'Budget Filing Data'!AE192</f>
        <v>-1064.97009438799</v>
      </c>
      <c r="AF198" s="456">
        <f>'Budget Filing Data'!AF192</f>
        <v>6739.5154296279588</v>
      </c>
      <c r="AG198" s="456">
        <f>'Budget Filing Data'!$S192</f>
        <v>-104328887.20099999</v>
      </c>
      <c r="AH198" s="456">
        <f>'Budget Filing Data'!T192</f>
        <v>16754898.624394</v>
      </c>
      <c r="AI198" s="456">
        <f>'Budget Filing Data'!$U192</f>
        <v>-21330.3942018409</v>
      </c>
      <c r="AJ198" s="456">
        <f>'Budget Filing Data'!$V192</f>
        <v>88968.511695532172</v>
      </c>
      <c r="AK198" s="466">
        <v>0</v>
      </c>
      <c r="AL198" s="466">
        <v>0</v>
      </c>
      <c r="AM198" s="395"/>
    </row>
    <row r="199" spans="3:39" ht="15.75">
      <c r="C199" s="414" t="str">
        <f>'Budget Filing Data'!D193</f>
        <v>PGE_Com_004</v>
      </c>
      <c r="D199" s="414" t="str">
        <f>'Budget Filing Data'!E193</f>
        <v>High Tech and Bio Tech Efficiency Program</v>
      </c>
      <c r="E199" s="416" t="s">
        <v>289</v>
      </c>
      <c r="F199" s="416" t="s">
        <v>289</v>
      </c>
      <c r="G199" s="415" t="str">
        <f>'Budget Filing Data'!J193</f>
        <v>Third-Party Solicited</v>
      </c>
      <c r="H199" s="415" t="str">
        <f>'Budget Filing Data'!H193</f>
        <v>Local</v>
      </c>
      <c r="I199" s="416" t="s">
        <v>23</v>
      </c>
      <c r="J199" s="415" t="str">
        <f>'Budget Filing Data'!G193</f>
        <v>Commercial</v>
      </c>
      <c r="K199" s="415" t="str">
        <f>'Budget Filing Data'!I193</f>
        <v>Other</v>
      </c>
      <c r="L199" s="415" t="str">
        <f>'Budget Filing Data'!K193</f>
        <v>Resource</v>
      </c>
      <c r="M199" s="415">
        <f>'Budget Filing Data'!B193</f>
        <v>2030</v>
      </c>
      <c r="N199" s="581">
        <f t="shared" si="2"/>
        <v>956750.63821790915</v>
      </c>
      <c r="O199" s="417">
        <f>'Budget Filing Data'!AG193</f>
        <v>24202.514244594553</v>
      </c>
      <c r="P199" s="417">
        <f>'Budget Filing Data'!AH193</f>
        <v>31326.049999999988</v>
      </c>
      <c r="Q199" s="417">
        <f>'Budget Filing Data'!AI193</f>
        <v>622222.0739733146</v>
      </c>
      <c r="R199" s="417">
        <f>'Budget Filing Data'!AJ193</f>
        <v>0</v>
      </c>
      <c r="S199" s="417">
        <f>'Budget Filing Data'!AK193</f>
        <v>0</v>
      </c>
      <c r="T199" s="417">
        <f>'Budget Filing Data'!AL193</f>
        <v>0</v>
      </c>
      <c r="U199" s="417">
        <f>'Budget Filing Data'!AM193</f>
        <v>279000</v>
      </c>
      <c r="V199" s="417">
        <f>'Budget Filing Data'!W193</f>
        <v>1980458.0762993901</v>
      </c>
      <c r="W199" s="418">
        <f>IF('Budget Filing Data'!Z193&lt;&gt;0,('Budget Filing Data'!AB193+'Budget Filing Data'!AC193+'Budget Filing Data'!AR193+'Budget Filing Data'!AD193+'Budget Filing Data'!BK193)/'Budget Filing Data'!Z193,0)</f>
        <v>1.4364472309098626</v>
      </c>
      <c r="X199" s="419">
        <f>IF('Budget Filing Data'!AA193&lt;&gt;0,('Budget Filing Data'!AB193+'Budget Filing Data'!AC193+'Budget Filing Data'!AR193+'Budget Filing Data'!AD193)/'Budget Filing Data'!AA193,0)</f>
        <v>1.9401218467426187</v>
      </c>
      <c r="Y199" s="419">
        <f>IF('Budget Filing Data'!BL193&lt;&gt;0,('Budget Filing Data'!AB193+'Budget Filing Data'!AC193+'Budget Filing Data'!AR193+'Budget Filing Data'!AD193+'Budget Filing Data'!AP193+'Budget Filing Data'!AQ193)/('Budget Filing Data'!BL193),0)</f>
        <v>0.3223687515342224</v>
      </c>
      <c r="Z199" s="419">
        <f>IF('Budget Filing Data'!BC193&lt;&gt;0,('Budget Filing Data'!BD193+'Budget Filing Data'!BE193+'Budget Filing Data'!BF193+'Budget Filing Data'!AD193)/'Budget Filing Data'!BC193,0)</f>
        <v>1.7888023827936046</v>
      </c>
      <c r="AA199" s="419">
        <f>IF('Budget Filing Data'!BG193&lt;&gt;0,('Budget Filing Data'!BH193+'Budget Filing Data'!BI193+'Budget Filing Data'!BJ193+'Budget Filing Data'!AD193)/'Budget Filing Data'!BG193,0)</f>
        <v>1.7888023827936046</v>
      </c>
      <c r="AB199" s="456">
        <f>'Budget Filing Data'!P193</f>
        <v>2436311.559287</v>
      </c>
      <c r="AC199" s="456">
        <f>'Budget Filing Data'!Q193</f>
        <v>123.26896296434998</v>
      </c>
      <c r="AD199" s="456">
        <f>'Budget Filing Data'!R193</f>
        <v>29367.461444665001</v>
      </c>
      <c r="AE199" s="456">
        <f>'Budget Filing Data'!AE193</f>
        <v>298.31757459980503</v>
      </c>
      <c r="AF199" s="456">
        <f>'Budget Filing Data'!AF193</f>
        <v>155.9412202711712</v>
      </c>
      <c r="AG199" s="456">
        <f>'Budget Filing Data'!$S193</f>
        <v>17294692.974206448</v>
      </c>
      <c r="AH199" s="456">
        <f>'Budget Filing Data'!T193</f>
        <v>318989.13855507784</v>
      </c>
      <c r="AI199" s="456">
        <f>'Budget Filing Data'!$U193</f>
        <v>2406.1588106508402</v>
      </c>
      <c r="AJ199" s="456">
        <f>'Budget Filing Data'!$V193</f>
        <v>1693.8323257274628</v>
      </c>
      <c r="AK199" s="466">
        <v>0</v>
      </c>
      <c r="AL199" s="466">
        <v>0</v>
      </c>
      <c r="AM199" s="395"/>
    </row>
    <row r="200" spans="3:39" ht="15.75">
      <c r="C200" s="414" t="str">
        <f>'Budget Filing Data'!D194</f>
        <v>PGE_Com_005</v>
      </c>
      <c r="D200" s="414" t="str">
        <f>'Budget Filing Data'!E194</f>
        <v>Healthcare Efficiency Program</v>
      </c>
      <c r="E200" s="416" t="s">
        <v>289</v>
      </c>
      <c r="F200" s="416" t="s">
        <v>289</v>
      </c>
      <c r="G200" s="415" t="str">
        <f>'Budget Filing Data'!J194</f>
        <v>Third-Party Solicited</v>
      </c>
      <c r="H200" s="415" t="str">
        <f>'Budget Filing Data'!H194</f>
        <v>Local</v>
      </c>
      <c r="I200" s="416" t="s">
        <v>23</v>
      </c>
      <c r="J200" s="415" t="str">
        <f>'Budget Filing Data'!G194</f>
        <v>Commercial</v>
      </c>
      <c r="K200" s="415" t="str">
        <f>'Budget Filing Data'!I194</f>
        <v>Other</v>
      </c>
      <c r="L200" s="415" t="str">
        <f>'Budget Filing Data'!K194</f>
        <v>Resource</v>
      </c>
      <c r="M200" s="415">
        <f>'Budget Filing Data'!B194</f>
        <v>2030</v>
      </c>
      <c r="N200" s="581">
        <f t="shared" si="2"/>
        <v>1587636.2310701492</v>
      </c>
      <c r="O200" s="417">
        <f>'Budget Filing Data'!AG194</f>
        <v>48244.247244594524</v>
      </c>
      <c r="P200" s="417">
        <f>'Budget Filing Data'!AH194</f>
        <v>87423.42699999988</v>
      </c>
      <c r="Q200" s="417">
        <f>'Budget Filing Data'!AI194</f>
        <v>1386236.656825555</v>
      </c>
      <c r="R200" s="417">
        <f>'Budget Filing Data'!AJ194</f>
        <v>0</v>
      </c>
      <c r="S200" s="417">
        <f>'Budget Filing Data'!AK194</f>
        <v>0</v>
      </c>
      <c r="T200" s="417">
        <f>'Budget Filing Data'!AL194</f>
        <v>0</v>
      </c>
      <c r="U200" s="417">
        <f>'Budget Filing Data'!AM194</f>
        <v>65731.899999999994</v>
      </c>
      <c r="V200" s="417">
        <f>'Budget Filing Data'!W194</f>
        <v>4480631.1445591403</v>
      </c>
      <c r="W200" s="418">
        <f>IF('Budget Filing Data'!Z194&lt;&gt;0,('Budget Filing Data'!AB194+'Budget Filing Data'!AC194+'Budget Filing Data'!AR194+'Budget Filing Data'!AD194+'Budget Filing Data'!BK194)/'Budget Filing Data'!Z194,0)</f>
        <v>1.1676552099779525</v>
      </c>
      <c r="X200" s="419">
        <f>IF('Budget Filing Data'!AA194&lt;&gt;0,('Budget Filing Data'!AB194+'Budget Filing Data'!AC194+'Budget Filing Data'!AR194+'Budget Filing Data'!AD194)/'Budget Filing Data'!AA194,0)</f>
        <v>2.311314128634153</v>
      </c>
      <c r="Y200" s="419">
        <f>IF('Budget Filing Data'!BL194&lt;&gt;0,('Budget Filing Data'!AB194+'Budget Filing Data'!AC194+'Budget Filing Data'!AR194+'Budget Filing Data'!AD194+'Budget Filing Data'!AP194+'Budget Filing Data'!AQ194)/('Budget Filing Data'!BL194),0)</f>
        <v>0.45315814684037836</v>
      </c>
      <c r="Z200" s="419">
        <f>IF('Budget Filing Data'!BC194&lt;&gt;0,('Budget Filing Data'!BD194+'Budget Filing Data'!BE194+'Budget Filing Data'!BF194+'Budget Filing Data'!AD194)/'Budget Filing Data'!BC194,0)</f>
        <v>1.4977519627038993</v>
      </c>
      <c r="AA200" s="419">
        <f>IF('Budget Filing Data'!BG194&lt;&gt;0,('Budget Filing Data'!BH194+'Budget Filing Data'!BI194+'Budget Filing Data'!BJ194+'Budget Filing Data'!AD194)/'Budget Filing Data'!BG194,0)</f>
        <v>1.4977905943964975</v>
      </c>
      <c r="AB200" s="456">
        <f>'Budget Filing Data'!P194</f>
        <v>4402967.9384629996</v>
      </c>
      <c r="AC200" s="456">
        <f>'Budget Filing Data'!Q194</f>
        <v>264.57726740317497</v>
      </c>
      <c r="AD200" s="456">
        <f>'Budget Filing Data'!R194</f>
        <v>93906.664592150002</v>
      </c>
      <c r="AE200" s="456">
        <f>'Budget Filing Data'!AE194</f>
        <v>576.12510740826099</v>
      </c>
      <c r="AF200" s="456">
        <f>'Budget Filing Data'!AF194</f>
        <v>498.64438898431638</v>
      </c>
      <c r="AG200" s="456">
        <f>'Budget Filing Data'!$S194</f>
        <v>28279044.444304951</v>
      </c>
      <c r="AH200" s="456">
        <f>'Budget Filing Data'!T194</f>
        <v>1093100.61377565</v>
      </c>
      <c r="AI200" s="456">
        <f>'Budget Filing Data'!$U194</f>
        <v>7138.6408388157297</v>
      </c>
      <c r="AJ200" s="456">
        <f>'Budget Filing Data'!$V194</f>
        <v>5804.3642591487014</v>
      </c>
      <c r="AK200" s="466">
        <v>0</v>
      </c>
      <c r="AL200" s="466">
        <v>0</v>
      </c>
      <c r="AM200" s="395"/>
    </row>
    <row r="201" spans="3:39" ht="15.75">
      <c r="C201" s="414" t="str">
        <f>'Budget Filing Data'!D195</f>
        <v>PGE_Com_007</v>
      </c>
      <c r="D201" s="414" t="str">
        <f>'Budget Filing Data'!E195</f>
        <v>Commercial Behavioral Program</v>
      </c>
      <c r="E201" s="416" t="s">
        <v>289</v>
      </c>
      <c r="F201" s="416" t="s">
        <v>289</v>
      </c>
      <c r="G201" s="415" t="str">
        <f>'Budget Filing Data'!J195</f>
        <v>Third-Party Solicited</v>
      </c>
      <c r="H201" s="415" t="str">
        <f>'Budget Filing Data'!H195</f>
        <v>Local</v>
      </c>
      <c r="I201" s="416" t="s">
        <v>23</v>
      </c>
      <c r="J201" s="415" t="str">
        <f>'Budget Filing Data'!G195</f>
        <v>Commercial</v>
      </c>
      <c r="K201" s="415" t="str">
        <f>'Budget Filing Data'!I195</f>
        <v>Other</v>
      </c>
      <c r="L201" s="415" t="str">
        <f>'Budget Filing Data'!K195</f>
        <v>Resource</v>
      </c>
      <c r="M201" s="415">
        <f>'Budget Filing Data'!B195</f>
        <v>2030</v>
      </c>
      <c r="N201" s="581">
        <f t="shared" si="2"/>
        <v>236591.4842000065</v>
      </c>
      <c r="O201" s="417">
        <f>'Budget Filing Data'!AG195</f>
        <v>5672.1390761023904</v>
      </c>
      <c r="P201" s="417">
        <f>'Budget Filing Data'!AH195</f>
        <v>50205.0934389826</v>
      </c>
      <c r="Q201" s="417">
        <f>'Budget Filing Data'!AI195</f>
        <v>180714.2516849215</v>
      </c>
      <c r="R201" s="417">
        <f>'Budget Filing Data'!AJ195</f>
        <v>0</v>
      </c>
      <c r="S201" s="417">
        <f>'Budget Filing Data'!AK195</f>
        <v>0</v>
      </c>
      <c r="T201" s="417">
        <f>'Budget Filing Data'!AL195</f>
        <v>0</v>
      </c>
      <c r="U201" s="417">
        <f>'Budget Filing Data'!AM195</f>
        <v>0</v>
      </c>
      <c r="V201" s="417">
        <f>'Budget Filing Data'!W195</f>
        <v>0</v>
      </c>
      <c r="W201" s="418">
        <f>IF('Budget Filing Data'!Z195&lt;&gt;0,('Budget Filing Data'!AB195+'Budget Filing Data'!AC195+'Budget Filing Data'!AR195+'Budget Filing Data'!AD195+'Budget Filing Data'!BK195)/'Budget Filing Data'!Z195,0)</f>
        <v>0</v>
      </c>
      <c r="X201" s="419">
        <f>IF('Budget Filing Data'!AA195&lt;&gt;0,('Budget Filing Data'!AB195+'Budget Filing Data'!AC195+'Budget Filing Data'!AR195+'Budget Filing Data'!AD195)/'Budget Filing Data'!AA195,0)</f>
        <v>0</v>
      </c>
      <c r="Y201" s="419">
        <f>IF('Budget Filing Data'!BL195&lt;&gt;0,('Budget Filing Data'!AB195+'Budget Filing Data'!AC195+'Budget Filing Data'!AR195+'Budget Filing Data'!AD195+'Budget Filing Data'!AP195+'Budget Filing Data'!AQ195)/('Budget Filing Data'!BL195),0)</f>
        <v>0</v>
      </c>
      <c r="Z201" s="419">
        <f>IF('Budget Filing Data'!BC195&lt;&gt;0,('Budget Filing Data'!BD195+'Budget Filing Data'!BE195+'Budget Filing Data'!BF195+'Budget Filing Data'!AD195)/'Budget Filing Data'!BC195,0)</f>
        <v>0</v>
      </c>
      <c r="AA201" s="419">
        <f>IF('Budget Filing Data'!BG195&lt;&gt;0,('Budget Filing Data'!BH195+'Budget Filing Data'!BI195+'Budget Filing Data'!BJ195+'Budget Filing Data'!AD195)/'Budget Filing Data'!BG195,0)</f>
        <v>0</v>
      </c>
      <c r="AB201" s="456">
        <f>'Budget Filing Data'!P195</f>
        <v>0</v>
      </c>
      <c r="AC201" s="456">
        <f>'Budget Filing Data'!Q195</f>
        <v>0</v>
      </c>
      <c r="AD201" s="456">
        <f>'Budget Filing Data'!R195</f>
        <v>0</v>
      </c>
      <c r="AE201" s="456">
        <f>'Budget Filing Data'!AE195</f>
        <v>0</v>
      </c>
      <c r="AF201" s="456">
        <f>'Budget Filing Data'!AF195</f>
        <v>0</v>
      </c>
      <c r="AG201" s="456">
        <f>'Budget Filing Data'!$S195</f>
        <v>0</v>
      </c>
      <c r="AH201" s="456">
        <f>'Budget Filing Data'!T195</f>
        <v>0</v>
      </c>
      <c r="AI201" s="456">
        <f>'Budget Filing Data'!$U195</f>
        <v>0</v>
      </c>
      <c r="AJ201" s="456">
        <f>'Budget Filing Data'!$V195</f>
        <v>0</v>
      </c>
      <c r="AK201" s="466">
        <v>0</v>
      </c>
      <c r="AL201" s="466">
        <v>0</v>
      </c>
      <c r="AM201" s="395"/>
    </row>
    <row r="202" spans="3:39" ht="15.75">
      <c r="C202" s="414" t="str">
        <f>'Budget Filing Data'!D196</f>
        <v>PGE_Com_009</v>
      </c>
      <c r="D202" s="414" t="str">
        <f>'Budget Filing Data'!E196</f>
        <v>Strategic Energy Management - Commercial</v>
      </c>
      <c r="E202" s="416" t="s">
        <v>289</v>
      </c>
      <c r="F202" s="416" t="s">
        <v>289</v>
      </c>
      <c r="G202" s="415" t="str">
        <f>'Budget Filing Data'!J196</f>
        <v>Third-Party Solicited</v>
      </c>
      <c r="H202" s="415" t="str">
        <f>'Budget Filing Data'!H196</f>
        <v>Local</v>
      </c>
      <c r="I202" s="416" t="s">
        <v>23</v>
      </c>
      <c r="J202" s="415" t="str">
        <f>'Budget Filing Data'!G196</f>
        <v>Commercial</v>
      </c>
      <c r="K202" s="415" t="str">
        <f>'Budget Filing Data'!I196</f>
        <v>Other</v>
      </c>
      <c r="L202" s="415" t="str">
        <f>'Budget Filing Data'!K196</f>
        <v>Resource</v>
      </c>
      <c r="M202" s="415">
        <f>'Budget Filing Data'!B196</f>
        <v>2030</v>
      </c>
      <c r="N202" s="581">
        <f t="shared" si="2"/>
        <v>4075806.6497531496</v>
      </c>
      <c r="O202" s="417">
        <f>'Budget Filing Data'!AG196</f>
        <v>75351.559769729458</v>
      </c>
      <c r="P202" s="417">
        <f>'Budget Filing Data'!AH196</f>
        <v>45815</v>
      </c>
      <c r="Q202" s="417">
        <f>'Budget Filing Data'!AI196</f>
        <v>3216853.9119934202</v>
      </c>
      <c r="R202" s="417">
        <f>'Budget Filing Data'!AJ196</f>
        <v>0</v>
      </c>
      <c r="S202" s="417">
        <f>'Budget Filing Data'!AK196</f>
        <v>0</v>
      </c>
      <c r="T202" s="417">
        <f>'Budget Filing Data'!AL196</f>
        <v>0</v>
      </c>
      <c r="U202" s="417">
        <f>'Budget Filing Data'!AM196</f>
        <v>737786.17799</v>
      </c>
      <c r="V202" s="417">
        <f>'Budget Filing Data'!W196</f>
        <v>6743477.4284131834</v>
      </c>
      <c r="W202" s="418">
        <f>IF('Budget Filing Data'!Z196&lt;&gt;0,('Budget Filing Data'!AB196+'Budget Filing Data'!AC196+'Budget Filing Data'!AR196+'Budget Filing Data'!AD196+'Budget Filing Data'!BK196)/'Budget Filing Data'!Z196,0)</f>
        <v>1.8277411085682349</v>
      </c>
      <c r="X202" s="419">
        <f>IF('Budget Filing Data'!AA196&lt;&gt;0,('Budget Filing Data'!AB196+'Budget Filing Data'!AC196+'Budget Filing Data'!AR196+'Budget Filing Data'!AD196)/'Budget Filing Data'!AA196,0)</f>
        <v>1.6712484515265911</v>
      </c>
      <c r="Y202" s="419">
        <f>IF('Budget Filing Data'!BL196&lt;&gt;0,('Budget Filing Data'!AB196+'Budget Filing Data'!AC196+'Budget Filing Data'!AR196+'Budget Filing Data'!AD196+'Budget Filing Data'!AP196+'Budget Filing Data'!AQ196)/('Budget Filing Data'!BL196),0)</f>
        <v>0.26801969639453527</v>
      </c>
      <c r="Z202" s="419">
        <f>IF('Budget Filing Data'!BC196&lt;&gt;0,('Budget Filing Data'!BD196+'Budget Filing Data'!BE196+'Budget Filing Data'!BF196+'Budget Filing Data'!AD196)/'Budget Filing Data'!BC196,0)</f>
        <v>2.3958198232428733</v>
      </c>
      <c r="AA202" s="419">
        <f>IF('Budget Filing Data'!BG196&lt;&gt;0,('Budget Filing Data'!BH196+'Budget Filing Data'!BI196+'Budget Filing Data'!BJ196+'Budget Filing Data'!AD196)/'Budget Filing Data'!BG196,0)</f>
        <v>2.3835992691218668</v>
      </c>
      <c r="AB202" s="456">
        <f>'Budget Filing Data'!P196</f>
        <v>9214851.8000000007</v>
      </c>
      <c r="AC202" s="456">
        <f>'Budget Filing Data'!Q196</f>
        <v>0</v>
      </c>
      <c r="AD202" s="456">
        <f>'Budget Filing Data'!R196</f>
        <v>211086.84599999999</v>
      </c>
      <c r="AE202" s="456">
        <f>'Budget Filing Data'!AE196</f>
        <v>1950.17410287084</v>
      </c>
      <c r="AF202" s="456">
        <f>'Budget Filing Data'!AF196</f>
        <v>1120.8711522599999</v>
      </c>
      <c r="AG202" s="456">
        <f>'Budget Filing Data'!$S196</f>
        <v>46074259</v>
      </c>
      <c r="AH202" s="456">
        <f>'Budget Filing Data'!T196</f>
        <v>1055434.23</v>
      </c>
      <c r="AI202" s="456">
        <f>'Budget Filing Data'!$U196</f>
        <v>30078.915597335199</v>
      </c>
      <c r="AJ202" s="456">
        <f>'Budget Filing Data'!$V196</f>
        <v>5604.3557613000003</v>
      </c>
      <c r="AK202" s="466">
        <v>0</v>
      </c>
      <c r="AL202" s="466">
        <v>0</v>
      </c>
      <c r="AM202" s="395"/>
    </row>
    <row r="203" spans="3:39" ht="15.75">
      <c r="C203" s="414" t="str">
        <f>'Budget Filing Data'!D197</f>
        <v>PGE_Com_010</v>
      </c>
      <c r="D203" s="414" t="str">
        <f>'Budget Filing Data'!E197</f>
        <v>Targeted Load Management Placeholder</v>
      </c>
      <c r="E203" s="416" t="s">
        <v>289</v>
      </c>
      <c r="F203" s="416" t="s">
        <v>289</v>
      </c>
      <c r="G203" s="415" t="str">
        <f>'Budget Filing Data'!J197</f>
        <v>IOU Core</v>
      </c>
      <c r="H203" s="415" t="str">
        <f>'Budget Filing Data'!H197</f>
        <v>Local</v>
      </c>
      <c r="I203" s="416" t="s">
        <v>15</v>
      </c>
      <c r="J203" s="415" t="str">
        <f>'Budget Filing Data'!G197</f>
        <v>Commercial</v>
      </c>
      <c r="K203" s="415" t="str">
        <f>'Budget Filing Data'!I197</f>
        <v>Market Transformation</v>
      </c>
      <c r="L203" s="415" t="str">
        <f>'Budget Filing Data'!K197</f>
        <v>Market Support</v>
      </c>
      <c r="M203" s="415">
        <f>'Budget Filing Data'!B197</f>
        <v>2030</v>
      </c>
      <c r="N203" s="581">
        <f t="shared" si="2"/>
        <v>2623623.5439663343</v>
      </c>
      <c r="O203" s="417">
        <f>'Budget Filing Data'!AG197</f>
        <v>262362.3543966334</v>
      </c>
      <c r="P203" s="417">
        <f>'Budget Filing Data'!AH197</f>
        <v>250000</v>
      </c>
      <c r="Q203" s="417">
        <f>'Budget Filing Data'!AI197</f>
        <v>2111261.189569701</v>
      </c>
      <c r="R203" s="417">
        <f>'Budget Filing Data'!AJ197</f>
        <v>0</v>
      </c>
      <c r="S203" s="417">
        <f>'Budget Filing Data'!AK197</f>
        <v>0</v>
      </c>
      <c r="T203" s="417">
        <f>'Budget Filing Data'!AL197</f>
        <v>0</v>
      </c>
      <c r="U203" s="417">
        <f>'Budget Filing Data'!AM197</f>
        <v>0</v>
      </c>
      <c r="V203" s="417">
        <f>'Budget Filing Data'!W197</f>
        <v>0</v>
      </c>
      <c r="W203" s="418">
        <f>IF('Budget Filing Data'!Z197&lt;&gt;0,('Budget Filing Data'!AB197+'Budget Filing Data'!AC197+'Budget Filing Data'!AR197+'Budget Filing Data'!AD197+'Budget Filing Data'!BK197)/'Budget Filing Data'!Z197,0)</f>
        <v>0</v>
      </c>
      <c r="X203" s="419">
        <f>IF('Budget Filing Data'!AA197&lt;&gt;0,('Budget Filing Data'!AB197+'Budget Filing Data'!AC197+'Budget Filing Data'!AR197+'Budget Filing Data'!AD197)/'Budget Filing Data'!AA197,0)</f>
        <v>0</v>
      </c>
      <c r="Y203" s="419">
        <f>IF('Budget Filing Data'!BL197&lt;&gt;0,('Budget Filing Data'!AB197+'Budget Filing Data'!AC197+'Budget Filing Data'!AR197+'Budget Filing Data'!AD197+'Budget Filing Data'!AP197+'Budget Filing Data'!AQ197)/('Budget Filing Data'!BL197),0)</f>
        <v>0</v>
      </c>
      <c r="Z203" s="419">
        <f>IF('Budget Filing Data'!BC197&lt;&gt;0,('Budget Filing Data'!BD197+'Budget Filing Data'!BE197+'Budget Filing Data'!BF197+'Budget Filing Data'!AD197)/'Budget Filing Data'!BC197,0)</f>
        <v>0</v>
      </c>
      <c r="AA203" s="419">
        <f>IF('Budget Filing Data'!BG197&lt;&gt;0,('Budget Filing Data'!BH197+'Budget Filing Data'!BI197+'Budget Filing Data'!BJ197+'Budget Filing Data'!AD197)/'Budget Filing Data'!BG197,0)</f>
        <v>0</v>
      </c>
      <c r="AB203" s="456">
        <f>'Budget Filing Data'!P197</f>
        <v>0</v>
      </c>
      <c r="AC203" s="456">
        <f>'Budget Filing Data'!Q197</f>
        <v>0</v>
      </c>
      <c r="AD203" s="456">
        <f>'Budget Filing Data'!R197</f>
        <v>0</v>
      </c>
      <c r="AE203" s="456">
        <f>'Budget Filing Data'!AE197</f>
        <v>0</v>
      </c>
      <c r="AF203" s="456">
        <f>'Budget Filing Data'!AF197</f>
        <v>0</v>
      </c>
      <c r="AG203" s="456">
        <f>'Budget Filing Data'!$S197</f>
        <v>0</v>
      </c>
      <c r="AH203" s="456">
        <f>'Budget Filing Data'!T197</f>
        <v>0</v>
      </c>
      <c r="AI203" s="456">
        <f>'Budget Filing Data'!$U197</f>
        <v>0</v>
      </c>
      <c r="AJ203" s="456">
        <f>'Budget Filing Data'!$V197</f>
        <v>0</v>
      </c>
      <c r="AK203" s="466">
        <v>0</v>
      </c>
      <c r="AL203" s="466">
        <v>0</v>
      </c>
      <c r="AM203" s="395"/>
    </row>
    <row r="204" spans="3:39" ht="15.75">
      <c r="C204" s="414" t="str">
        <f>'Budget Filing Data'!D198</f>
        <v>PGE_Com_SmallBiz</v>
      </c>
      <c r="D204" s="414" t="str">
        <f>'Budget Filing Data'!E198</f>
        <v>Micro and Small Business Program</v>
      </c>
      <c r="E204" s="416" t="s">
        <v>289</v>
      </c>
      <c r="F204" s="416" t="s">
        <v>289</v>
      </c>
      <c r="G204" s="415" t="str">
        <f>'Budget Filing Data'!J198</f>
        <v>Third-Party Solicited</v>
      </c>
      <c r="H204" s="415" t="str">
        <f>'Budget Filing Data'!H198</f>
        <v>Local</v>
      </c>
      <c r="I204" s="416" t="s">
        <v>23</v>
      </c>
      <c r="J204" s="415" t="str">
        <f>'Budget Filing Data'!G198</f>
        <v>Commercial</v>
      </c>
      <c r="K204" s="415" t="str">
        <f>'Budget Filing Data'!I198</f>
        <v>Other</v>
      </c>
      <c r="L204" s="415" t="str">
        <f>'Budget Filing Data'!K198</f>
        <v>Equity</v>
      </c>
      <c r="M204" s="415">
        <f>'Budget Filing Data'!B198</f>
        <v>2030</v>
      </c>
      <c r="N204" s="581">
        <f t="shared" si="2"/>
        <v>2247495.2814140171</v>
      </c>
      <c r="O204" s="417">
        <f>'Budget Filing Data'!AG198</f>
        <v>41554.128489189097</v>
      </c>
      <c r="P204" s="417">
        <f>'Budget Filing Data'!AH198</f>
        <v>91953.996522125803</v>
      </c>
      <c r="Q204" s="417">
        <f>'Budget Filing Data'!AI198</f>
        <v>793987.15640270198</v>
      </c>
      <c r="R204" s="417">
        <f>'Budget Filing Data'!AJ198</f>
        <v>0</v>
      </c>
      <c r="S204" s="417">
        <f>'Budget Filing Data'!AK198</f>
        <v>0</v>
      </c>
      <c r="T204" s="417">
        <f>'Budget Filing Data'!AL198</f>
        <v>0</v>
      </c>
      <c r="U204" s="417">
        <f>'Budget Filing Data'!AM198</f>
        <v>1320000</v>
      </c>
      <c r="V204" s="417">
        <f>'Budget Filing Data'!W198</f>
        <v>0</v>
      </c>
      <c r="W204" s="418">
        <f>IF('Budget Filing Data'!Z198&lt;&gt;0,('Budget Filing Data'!AB198+'Budget Filing Data'!AC198+'Budget Filing Data'!AR198+'Budget Filing Data'!AD198+'Budget Filing Data'!BK198)/'Budget Filing Data'!Z198,0)</f>
        <v>0</v>
      </c>
      <c r="X204" s="419">
        <f>IF('Budget Filing Data'!AA198&lt;&gt;0,('Budget Filing Data'!AB198+'Budget Filing Data'!AC198+'Budget Filing Data'!AR198+'Budget Filing Data'!AD198)/'Budget Filing Data'!AA198,0)</f>
        <v>0</v>
      </c>
      <c r="Y204" s="419">
        <f>IF('Budget Filing Data'!BL198&lt;&gt;0,('Budget Filing Data'!AB198+'Budget Filing Data'!AC198+'Budget Filing Data'!AR198+'Budget Filing Data'!AD198+'Budget Filing Data'!AP198+'Budget Filing Data'!AQ198)/('Budget Filing Data'!BL198),0)</f>
        <v>0</v>
      </c>
      <c r="Z204" s="419">
        <f>IF('Budget Filing Data'!BC198&lt;&gt;0,('Budget Filing Data'!BD198+'Budget Filing Data'!BE198+'Budget Filing Data'!BF198+'Budget Filing Data'!AD198)/'Budget Filing Data'!BC198,0)</f>
        <v>0</v>
      </c>
      <c r="AA204" s="419">
        <f>IF('Budget Filing Data'!BG198&lt;&gt;0,('Budget Filing Data'!BH198+'Budget Filing Data'!BI198+'Budget Filing Data'!BJ198+'Budget Filing Data'!AD198)/'Budget Filing Data'!BG198,0)</f>
        <v>0</v>
      </c>
      <c r="AB204" s="456">
        <f>'Budget Filing Data'!P198</f>
        <v>0</v>
      </c>
      <c r="AC204" s="456">
        <f>'Budget Filing Data'!Q198</f>
        <v>0</v>
      </c>
      <c r="AD204" s="456">
        <f>'Budget Filing Data'!R198</f>
        <v>0</v>
      </c>
      <c r="AE204" s="456">
        <f>'Budget Filing Data'!AE198</f>
        <v>0</v>
      </c>
      <c r="AF204" s="456">
        <f>'Budget Filing Data'!AF198</f>
        <v>0</v>
      </c>
      <c r="AG204" s="456">
        <f>'Budget Filing Data'!$S198</f>
        <v>0</v>
      </c>
      <c r="AH204" s="456">
        <f>'Budget Filing Data'!T198</f>
        <v>0</v>
      </c>
      <c r="AI204" s="456">
        <f>'Budget Filing Data'!$U198</f>
        <v>0</v>
      </c>
      <c r="AJ204" s="456">
        <f>'Budget Filing Data'!$V198</f>
        <v>0</v>
      </c>
      <c r="AK204" s="466">
        <v>0</v>
      </c>
      <c r="AL204" s="466">
        <v>0</v>
      </c>
      <c r="AM204" s="395"/>
    </row>
    <row r="205" spans="3:39" ht="15.75">
      <c r="C205" s="414" t="str">
        <f>'Budget Filing Data'!D199</f>
        <v>PGE_CS_Decarb</v>
      </c>
      <c r="D205" s="414" t="str">
        <f>'Budget Filing Data'!E199</f>
        <v>C&amp;S Decarbonization Support Placeholder</v>
      </c>
      <c r="E205" s="416" t="s">
        <v>289</v>
      </c>
      <c r="F205" s="416" t="s">
        <v>289</v>
      </c>
      <c r="G205" s="415" t="str">
        <f>'Budget Filing Data'!J199</f>
        <v>IOU Core</v>
      </c>
      <c r="H205" s="415" t="str">
        <f>'Budget Filing Data'!H199</f>
        <v>Local</v>
      </c>
      <c r="I205" s="416" t="s">
        <v>15</v>
      </c>
      <c r="J205" s="415" t="str">
        <f>'Budget Filing Data'!G199</f>
        <v>Cross-Cutting</v>
      </c>
      <c r="K205" s="415" t="str">
        <f>'Budget Filing Data'!I199</f>
        <v>Codes and Standards</v>
      </c>
      <c r="L205" s="415" t="str">
        <f>'Budget Filing Data'!K199</f>
        <v>C&amp;S</v>
      </c>
      <c r="M205" s="415">
        <f>'Budget Filing Data'!B199</f>
        <v>2030</v>
      </c>
      <c r="N205" s="581">
        <f t="shared" si="2"/>
        <v>1294116.6372585741</v>
      </c>
      <c r="O205" s="417">
        <f>'Budget Filing Data'!AG199</f>
        <v>16911.663725857419</v>
      </c>
      <c r="P205" s="417">
        <f>'Budget Filing Data'!AH199</f>
        <v>0</v>
      </c>
      <c r="Q205" s="417">
        <f>'Budget Filing Data'!AI199</f>
        <v>1277204.9735327167</v>
      </c>
      <c r="R205" s="417">
        <f>'Budget Filing Data'!AJ199</f>
        <v>0</v>
      </c>
      <c r="S205" s="417">
        <f>'Budget Filing Data'!AK199</f>
        <v>0</v>
      </c>
      <c r="T205" s="417">
        <f>'Budget Filing Data'!AL199</f>
        <v>0</v>
      </c>
      <c r="U205" s="417">
        <f>'Budget Filing Data'!AM199</f>
        <v>0</v>
      </c>
      <c r="V205" s="417">
        <f>'Budget Filing Data'!W199</f>
        <v>0</v>
      </c>
      <c r="W205" s="418">
        <f>IF('Budget Filing Data'!Z199&lt;&gt;0,('Budget Filing Data'!AB199+'Budget Filing Data'!AC199+'Budget Filing Data'!AR199+'Budget Filing Data'!AD199+'Budget Filing Data'!BK199)/'Budget Filing Data'!Z199,0)</f>
        <v>0</v>
      </c>
      <c r="X205" s="419">
        <f>IF('Budget Filing Data'!AA199&lt;&gt;0,('Budget Filing Data'!AB199+'Budget Filing Data'!AC199+'Budget Filing Data'!AR199+'Budget Filing Data'!AD199)/'Budget Filing Data'!AA199,0)</f>
        <v>0</v>
      </c>
      <c r="Y205" s="419">
        <f>IF('Budget Filing Data'!BL199&lt;&gt;0,('Budget Filing Data'!AB199+'Budget Filing Data'!AC199+'Budget Filing Data'!AR199+'Budget Filing Data'!AD199+'Budget Filing Data'!AP199+'Budget Filing Data'!AQ199)/('Budget Filing Data'!BL199),0)</f>
        <v>0</v>
      </c>
      <c r="Z205" s="419">
        <f>IF('Budget Filing Data'!BC199&lt;&gt;0,('Budget Filing Data'!BD199+'Budget Filing Data'!BE199+'Budget Filing Data'!BF199+'Budget Filing Data'!AD199)/'Budget Filing Data'!BC199,0)</f>
        <v>0</v>
      </c>
      <c r="AA205" s="419">
        <f>IF('Budget Filing Data'!BG199&lt;&gt;0,('Budget Filing Data'!BH199+'Budget Filing Data'!BI199+'Budget Filing Data'!BJ199+'Budget Filing Data'!AD199)/'Budget Filing Data'!BG199,0)</f>
        <v>0</v>
      </c>
      <c r="AB205" s="456">
        <f>'Budget Filing Data'!P199</f>
        <v>0</v>
      </c>
      <c r="AC205" s="456">
        <f>'Budget Filing Data'!Q199</f>
        <v>0</v>
      </c>
      <c r="AD205" s="456">
        <f>'Budget Filing Data'!R199</f>
        <v>0</v>
      </c>
      <c r="AE205" s="456">
        <f>'Budget Filing Data'!AE199</f>
        <v>0</v>
      </c>
      <c r="AF205" s="456">
        <f>'Budget Filing Data'!AF199</f>
        <v>0</v>
      </c>
      <c r="AG205" s="456">
        <f>'Budget Filing Data'!$S199</f>
        <v>0</v>
      </c>
      <c r="AH205" s="456">
        <f>'Budget Filing Data'!T199</f>
        <v>0</v>
      </c>
      <c r="AI205" s="456">
        <f>'Budget Filing Data'!$U199</f>
        <v>0</v>
      </c>
      <c r="AJ205" s="456">
        <f>'Budget Filing Data'!$V199</f>
        <v>0</v>
      </c>
      <c r="AK205" s="466">
        <v>0</v>
      </c>
      <c r="AL205" s="466">
        <v>0</v>
      </c>
      <c r="AM205" s="395"/>
    </row>
    <row r="206" spans="3:39" ht="15.75">
      <c r="C206" s="414" t="str">
        <f>'Budget Filing Data'!D200</f>
        <v>PGE_CS_PortfolioSupport</v>
      </c>
      <c r="D206" s="414" t="str">
        <f>'Budget Filing Data'!E200</f>
        <v>Codes &amp; Standards Portfolio Support PA Costs</v>
      </c>
      <c r="E206" s="416"/>
      <c r="F206" s="416"/>
      <c r="G206" s="415" t="str">
        <f>'Budget Filing Data'!J200</f>
        <v>Non-Program</v>
      </c>
      <c r="H206" s="415" t="str">
        <f>'Budget Filing Data'!H200</f>
        <v>PA Costs</v>
      </c>
      <c r="I206" s="416" t="s">
        <v>23</v>
      </c>
      <c r="J206" s="415" t="str">
        <f>'Budget Filing Data'!G200</f>
        <v>Portfolio Support</v>
      </c>
      <c r="K206" s="415" t="str">
        <f>'Budget Filing Data'!I200</f>
        <v>Other</v>
      </c>
      <c r="L206" s="415" t="str">
        <f>'Budget Filing Data'!K200</f>
        <v>C&amp;S</v>
      </c>
      <c r="M206" s="415">
        <f>'Budget Filing Data'!B200</f>
        <v>2030</v>
      </c>
      <c r="N206" s="581">
        <f t="shared" si="2"/>
        <v>3425936.0670000003</v>
      </c>
      <c r="O206" s="417">
        <f>'Budget Filing Data'!AG200</f>
        <v>2106505.3530000001</v>
      </c>
      <c r="P206" s="417">
        <f>'Budget Filing Data'!AH200</f>
        <v>792031.46299999999</v>
      </c>
      <c r="Q206" s="417">
        <f>'Budget Filing Data'!AI200</f>
        <v>527399.25100000005</v>
      </c>
      <c r="R206" s="417">
        <f>'Budget Filing Data'!AJ200</f>
        <v>0</v>
      </c>
      <c r="S206" s="417">
        <f>'Budget Filing Data'!AK200</f>
        <v>0</v>
      </c>
      <c r="T206" s="417">
        <f>'Budget Filing Data'!AL200</f>
        <v>0</v>
      </c>
      <c r="U206" s="417">
        <f>'Budget Filing Data'!AM200</f>
        <v>0</v>
      </c>
      <c r="V206" s="417">
        <f>'Budget Filing Data'!W200</f>
        <v>0</v>
      </c>
      <c r="W206" s="418">
        <f>IF('Budget Filing Data'!Z200&lt;&gt;0,('Budget Filing Data'!AB200+'Budget Filing Data'!AC200+'Budget Filing Data'!AR200+'Budget Filing Data'!AD200+'Budget Filing Data'!BK200)/'Budget Filing Data'!Z200,0)</f>
        <v>0</v>
      </c>
      <c r="X206" s="419">
        <f>IF('Budget Filing Data'!AA200&lt;&gt;0,('Budget Filing Data'!AB200+'Budget Filing Data'!AC200+'Budget Filing Data'!AR200+'Budget Filing Data'!AD200)/'Budget Filing Data'!AA200,0)</f>
        <v>0</v>
      </c>
      <c r="Y206" s="419">
        <f>IF('Budget Filing Data'!BL200&lt;&gt;0,('Budget Filing Data'!AB200+'Budget Filing Data'!AC200+'Budget Filing Data'!AR200+'Budget Filing Data'!AD200+'Budget Filing Data'!AP200+'Budget Filing Data'!AQ200)/('Budget Filing Data'!BL200),0)</f>
        <v>0</v>
      </c>
      <c r="Z206" s="419">
        <f>IF('Budget Filing Data'!BC200&lt;&gt;0,('Budget Filing Data'!BD200+'Budget Filing Data'!BE200+'Budget Filing Data'!BF200+'Budget Filing Data'!AD200)/'Budget Filing Data'!BC200,0)</f>
        <v>0</v>
      </c>
      <c r="AA206" s="419">
        <f>IF('Budget Filing Data'!BG200&lt;&gt;0,('Budget Filing Data'!BH200+'Budget Filing Data'!BI200+'Budget Filing Data'!BJ200+'Budget Filing Data'!AD200)/'Budget Filing Data'!BG200,0)</f>
        <v>0</v>
      </c>
      <c r="AB206" s="456">
        <f>'Budget Filing Data'!P200</f>
        <v>0</v>
      </c>
      <c r="AC206" s="456">
        <f>'Budget Filing Data'!Q200</f>
        <v>0</v>
      </c>
      <c r="AD206" s="456">
        <f>'Budget Filing Data'!R200</f>
        <v>0</v>
      </c>
      <c r="AE206" s="456">
        <f>'Budget Filing Data'!AE200</f>
        <v>0</v>
      </c>
      <c r="AF206" s="456">
        <f>'Budget Filing Data'!AF200</f>
        <v>0</v>
      </c>
      <c r="AG206" s="456">
        <f>'Budget Filing Data'!$S200</f>
        <v>0</v>
      </c>
      <c r="AH206" s="456">
        <f>'Budget Filing Data'!T200</f>
        <v>0</v>
      </c>
      <c r="AI206" s="456">
        <f>'Budget Filing Data'!$U200</f>
        <v>0</v>
      </c>
      <c r="AJ206" s="456">
        <f>'Budget Filing Data'!$V200</f>
        <v>0</v>
      </c>
      <c r="AK206" s="466">
        <v>0</v>
      </c>
      <c r="AL206" s="466">
        <v>0</v>
      </c>
      <c r="AM206" s="395"/>
    </row>
    <row r="207" spans="3:39" ht="15.75">
      <c r="C207" s="414" t="str">
        <f>'Budget Filing Data'!D201</f>
        <v>PGE_EMV_001</v>
      </c>
      <c r="D207" s="414" t="str">
        <f>'Budget Filing Data'!E201</f>
        <v>PGE EM&amp;V</v>
      </c>
      <c r="E207" s="416"/>
      <c r="F207" s="416"/>
      <c r="G207" s="415" t="str">
        <f>'Budget Filing Data'!J201</f>
        <v>Non-Program</v>
      </c>
      <c r="H207" s="415" t="str">
        <f>'Budget Filing Data'!H201</f>
        <v>EM&amp;V</v>
      </c>
      <c r="I207" s="416" t="s">
        <v>23</v>
      </c>
      <c r="J207" s="415" t="str">
        <f>'Budget Filing Data'!G201</f>
        <v>Cross-Cutting</v>
      </c>
      <c r="K207" s="415" t="str">
        <f>'Budget Filing Data'!I201</f>
        <v>Evaluation Measurement and Verification</v>
      </c>
      <c r="L207" s="415" t="str">
        <f>'Budget Filing Data'!K201</f>
        <v>EM&amp;V</v>
      </c>
      <c r="M207" s="415">
        <f>'Budget Filing Data'!B201</f>
        <v>2030</v>
      </c>
      <c r="N207" s="581">
        <f t="shared" si="2"/>
        <v>2496653.2710000002</v>
      </c>
      <c r="O207" s="417">
        <f>'Budget Filing Data'!AG201</f>
        <v>0</v>
      </c>
      <c r="P207" s="417">
        <f>'Budget Filing Data'!AH201</f>
        <v>0</v>
      </c>
      <c r="Q207" s="417">
        <f>'Budget Filing Data'!AI201</f>
        <v>0</v>
      </c>
      <c r="R207" s="417">
        <f>'Budget Filing Data'!AJ201</f>
        <v>2496653.2710000002</v>
      </c>
      <c r="S207" s="417">
        <f>'Budget Filing Data'!AK201</f>
        <v>0</v>
      </c>
      <c r="T207" s="417">
        <f>'Budget Filing Data'!AL201</f>
        <v>0</v>
      </c>
      <c r="U207" s="417">
        <f>'Budget Filing Data'!AM201</f>
        <v>0</v>
      </c>
      <c r="V207" s="417">
        <f>'Budget Filing Data'!W201</f>
        <v>0</v>
      </c>
      <c r="W207" s="418">
        <f>IF('Budget Filing Data'!Z201&lt;&gt;0,('Budget Filing Data'!AB201+'Budget Filing Data'!AC201+'Budget Filing Data'!AR201+'Budget Filing Data'!AD201+'Budget Filing Data'!BK201)/'Budget Filing Data'!Z201,0)</f>
        <v>0</v>
      </c>
      <c r="X207" s="419">
        <f>IF('Budget Filing Data'!AA201&lt;&gt;0,('Budget Filing Data'!AB201+'Budget Filing Data'!AC201+'Budget Filing Data'!AR201+'Budget Filing Data'!AD201)/'Budget Filing Data'!AA201,0)</f>
        <v>0</v>
      </c>
      <c r="Y207" s="419">
        <f>IF('Budget Filing Data'!BL201&lt;&gt;0,('Budget Filing Data'!AB201+'Budget Filing Data'!AC201+'Budget Filing Data'!AR201+'Budget Filing Data'!AD201+'Budget Filing Data'!AP201+'Budget Filing Data'!AQ201)/('Budget Filing Data'!BL201),0)</f>
        <v>0</v>
      </c>
      <c r="Z207" s="419">
        <f>IF('Budget Filing Data'!BC201&lt;&gt;0,('Budget Filing Data'!BD201+'Budget Filing Data'!BE201+'Budget Filing Data'!BF201+'Budget Filing Data'!AD201)/'Budget Filing Data'!BC201,0)</f>
        <v>0</v>
      </c>
      <c r="AA207" s="419">
        <f>IF('Budget Filing Data'!BG201&lt;&gt;0,('Budget Filing Data'!BH201+'Budget Filing Data'!BI201+'Budget Filing Data'!BJ201+'Budget Filing Data'!AD201)/'Budget Filing Data'!BG201,0)</f>
        <v>0</v>
      </c>
      <c r="AB207" s="456">
        <f>'Budget Filing Data'!P201</f>
        <v>0</v>
      </c>
      <c r="AC207" s="456">
        <f>'Budget Filing Data'!Q201</f>
        <v>0</v>
      </c>
      <c r="AD207" s="456">
        <f>'Budget Filing Data'!R201</f>
        <v>0</v>
      </c>
      <c r="AE207" s="456">
        <f>'Budget Filing Data'!AE201</f>
        <v>0</v>
      </c>
      <c r="AF207" s="456">
        <f>'Budget Filing Data'!AF201</f>
        <v>0</v>
      </c>
      <c r="AG207" s="456">
        <f>'Budget Filing Data'!$S201</f>
        <v>0</v>
      </c>
      <c r="AH207" s="456">
        <f>'Budget Filing Data'!T201</f>
        <v>0</v>
      </c>
      <c r="AI207" s="456">
        <f>'Budget Filing Data'!$U201</f>
        <v>0</v>
      </c>
      <c r="AJ207" s="456">
        <f>'Budget Filing Data'!$V201</f>
        <v>0</v>
      </c>
      <c r="AK207" s="466">
        <v>0</v>
      </c>
      <c r="AL207" s="466">
        <v>0</v>
      </c>
      <c r="AM207" s="395"/>
    </row>
    <row r="208" spans="3:39" ht="15.75">
      <c r="C208" s="414" t="str">
        <f>'Budget Filing Data'!D202</f>
        <v>PGE_EMV_002</v>
      </c>
      <c r="D208" s="414" t="str">
        <f>'Budget Filing Data'!E202</f>
        <v>CPUC EM&amp;V</v>
      </c>
      <c r="E208" s="416"/>
      <c r="F208" s="416"/>
      <c r="G208" s="415" t="str">
        <f>'Budget Filing Data'!J202</f>
        <v>Non-Program</v>
      </c>
      <c r="H208" s="415" t="str">
        <f>'Budget Filing Data'!H202</f>
        <v>EM&amp;V</v>
      </c>
      <c r="I208" s="416" t="s">
        <v>23</v>
      </c>
      <c r="J208" s="415" t="str">
        <f>'Budget Filing Data'!G202</f>
        <v>Cross-Cutting</v>
      </c>
      <c r="K208" s="415" t="str">
        <f>'Budget Filing Data'!I202</f>
        <v>Evaluation Measurement and Verification</v>
      </c>
      <c r="L208" s="415" t="str">
        <f>'Budget Filing Data'!K202</f>
        <v>EM&amp;V</v>
      </c>
      <c r="M208" s="415">
        <f>'Budget Filing Data'!B202</f>
        <v>2030</v>
      </c>
      <c r="N208" s="581">
        <f t="shared" ref="N208:N271" si="3">SUM(O208:R208,U208)</f>
        <v>6582085.8969999999</v>
      </c>
      <c r="O208" s="417">
        <f>'Budget Filing Data'!AG202</f>
        <v>0</v>
      </c>
      <c r="P208" s="417">
        <f>'Budget Filing Data'!AH202</f>
        <v>0</v>
      </c>
      <c r="Q208" s="417">
        <f>'Budget Filing Data'!AI202</f>
        <v>0</v>
      </c>
      <c r="R208" s="417">
        <f>'Budget Filing Data'!AJ202</f>
        <v>6582085.8969999999</v>
      </c>
      <c r="S208" s="417">
        <f>'Budget Filing Data'!AK202</f>
        <v>0</v>
      </c>
      <c r="T208" s="417">
        <f>'Budget Filing Data'!AL202</f>
        <v>0</v>
      </c>
      <c r="U208" s="417">
        <f>'Budget Filing Data'!AM202</f>
        <v>0</v>
      </c>
      <c r="V208" s="417">
        <f>'Budget Filing Data'!W202</f>
        <v>0</v>
      </c>
      <c r="W208" s="418">
        <f>IF('Budget Filing Data'!Z202&lt;&gt;0,('Budget Filing Data'!AB202+'Budget Filing Data'!AC202+'Budget Filing Data'!AR202+'Budget Filing Data'!AD202+'Budget Filing Data'!BK202)/'Budget Filing Data'!Z202,0)</f>
        <v>0</v>
      </c>
      <c r="X208" s="419">
        <f>IF('Budget Filing Data'!AA202&lt;&gt;0,('Budget Filing Data'!AB202+'Budget Filing Data'!AC202+'Budget Filing Data'!AR202+'Budget Filing Data'!AD202)/'Budget Filing Data'!AA202,0)</f>
        <v>0</v>
      </c>
      <c r="Y208" s="419">
        <f>IF('Budget Filing Data'!BL202&lt;&gt;0,('Budget Filing Data'!AB202+'Budget Filing Data'!AC202+'Budget Filing Data'!AR202+'Budget Filing Data'!AD202+'Budget Filing Data'!AP202+'Budget Filing Data'!AQ202)/('Budget Filing Data'!BL202),0)</f>
        <v>0</v>
      </c>
      <c r="Z208" s="419">
        <f>IF('Budget Filing Data'!BC202&lt;&gt;0,('Budget Filing Data'!BD202+'Budget Filing Data'!BE202+'Budget Filing Data'!BF202+'Budget Filing Data'!AD202)/'Budget Filing Data'!BC202,0)</f>
        <v>0</v>
      </c>
      <c r="AA208" s="419">
        <f>IF('Budget Filing Data'!BG202&lt;&gt;0,('Budget Filing Data'!BH202+'Budget Filing Data'!BI202+'Budget Filing Data'!BJ202+'Budget Filing Data'!AD202)/'Budget Filing Data'!BG202,0)</f>
        <v>0</v>
      </c>
      <c r="AB208" s="456">
        <f>'Budget Filing Data'!P202</f>
        <v>0</v>
      </c>
      <c r="AC208" s="456">
        <f>'Budget Filing Data'!Q202</f>
        <v>0</v>
      </c>
      <c r="AD208" s="456">
        <f>'Budget Filing Data'!R202</f>
        <v>0</v>
      </c>
      <c r="AE208" s="456">
        <f>'Budget Filing Data'!AE202</f>
        <v>0</v>
      </c>
      <c r="AF208" s="456">
        <f>'Budget Filing Data'!AF202</f>
        <v>0</v>
      </c>
      <c r="AG208" s="456">
        <f>'Budget Filing Data'!$S202</f>
        <v>0</v>
      </c>
      <c r="AH208" s="456">
        <f>'Budget Filing Data'!T202</f>
        <v>0</v>
      </c>
      <c r="AI208" s="456">
        <f>'Budget Filing Data'!$U202</f>
        <v>0</v>
      </c>
      <c r="AJ208" s="456">
        <f>'Budget Filing Data'!$V202</f>
        <v>0</v>
      </c>
      <c r="AK208" s="466">
        <v>0</v>
      </c>
      <c r="AL208" s="466">
        <v>0</v>
      </c>
      <c r="AM208" s="395"/>
    </row>
    <row r="209" spans="3:39" ht="15.75">
      <c r="C209" s="414" t="str">
        <f>'Budget Filing Data'!D203</f>
        <v>PGE_Equity_PortfolioSupport</v>
      </c>
      <c r="D209" s="414" t="str">
        <f>'Budget Filing Data'!E203</f>
        <v>Equity Portfolio Support PA Costs</v>
      </c>
      <c r="E209" s="416"/>
      <c r="F209" s="416"/>
      <c r="G209" s="415" t="str">
        <f>'Budget Filing Data'!J203</f>
        <v>Non-Program</v>
      </c>
      <c r="H209" s="415" t="str">
        <f>'Budget Filing Data'!H203</f>
        <v>PA Costs</v>
      </c>
      <c r="I209" s="416" t="s">
        <v>23</v>
      </c>
      <c r="J209" s="415" t="str">
        <f>'Budget Filing Data'!G203</f>
        <v>Portfolio Support</v>
      </c>
      <c r="K209" s="415" t="str">
        <f>'Budget Filing Data'!I203</f>
        <v>Other</v>
      </c>
      <c r="L209" s="415" t="str">
        <f>'Budget Filing Data'!K203</f>
        <v>Equity</v>
      </c>
      <c r="M209" s="415">
        <f>'Budget Filing Data'!B203</f>
        <v>2030</v>
      </c>
      <c r="N209" s="581">
        <f t="shared" si="3"/>
        <v>1529371.422</v>
      </c>
      <c r="O209" s="417">
        <f>'Budget Filing Data'!AG203</f>
        <v>940364.62600000005</v>
      </c>
      <c r="P209" s="417">
        <f>'Budget Filing Data'!AH203</f>
        <v>353570.60399999999</v>
      </c>
      <c r="Q209" s="417">
        <f>'Budget Filing Data'!AI203</f>
        <v>235436.19200000001</v>
      </c>
      <c r="R209" s="417">
        <f>'Budget Filing Data'!AJ203</f>
        <v>0</v>
      </c>
      <c r="S209" s="417">
        <f>'Budget Filing Data'!AK203</f>
        <v>0</v>
      </c>
      <c r="T209" s="417">
        <f>'Budget Filing Data'!AL203</f>
        <v>0</v>
      </c>
      <c r="U209" s="417">
        <f>'Budget Filing Data'!AM203</f>
        <v>0</v>
      </c>
      <c r="V209" s="417">
        <f>'Budget Filing Data'!W203</f>
        <v>0</v>
      </c>
      <c r="W209" s="418">
        <f>IF('Budget Filing Data'!Z203&lt;&gt;0,('Budget Filing Data'!AB203+'Budget Filing Data'!AC203+'Budget Filing Data'!AR203+'Budget Filing Data'!AD203+'Budget Filing Data'!BK203)/'Budget Filing Data'!Z203,0)</f>
        <v>0</v>
      </c>
      <c r="X209" s="419">
        <f>IF('Budget Filing Data'!AA203&lt;&gt;0,('Budget Filing Data'!AB203+'Budget Filing Data'!AC203+'Budget Filing Data'!AR203+'Budget Filing Data'!AD203)/'Budget Filing Data'!AA203,0)</f>
        <v>0</v>
      </c>
      <c r="Y209" s="419">
        <f>IF('Budget Filing Data'!BL203&lt;&gt;0,('Budget Filing Data'!AB203+'Budget Filing Data'!AC203+'Budget Filing Data'!AR203+'Budget Filing Data'!AD203+'Budget Filing Data'!AP203+'Budget Filing Data'!AQ203)/('Budget Filing Data'!BL203),0)</f>
        <v>0</v>
      </c>
      <c r="Z209" s="419">
        <f>IF('Budget Filing Data'!BC203&lt;&gt;0,('Budget Filing Data'!BD203+'Budget Filing Data'!BE203+'Budget Filing Data'!BF203+'Budget Filing Data'!AD203)/'Budget Filing Data'!BC203,0)</f>
        <v>0</v>
      </c>
      <c r="AA209" s="419">
        <f>IF('Budget Filing Data'!BG203&lt;&gt;0,('Budget Filing Data'!BH203+'Budget Filing Data'!BI203+'Budget Filing Data'!BJ203+'Budget Filing Data'!AD203)/'Budget Filing Data'!BG203,0)</f>
        <v>0</v>
      </c>
      <c r="AB209" s="456">
        <f>'Budget Filing Data'!P203</f>
        <v>0</v>
      </c>
      <c r="AC209" s="456">
        <f>'Budget Filing Data'!Q203</f>
        <v>0</v>
      </c>
      <c r="AD209" s="456">
        <f>'Budget Filing Data'!R203</f>
        <v>0</v>
      </c>
      <c r="AE209" s="456">
        <f>'Budget Filing Data'!AE203</f>
        <v>0</v>
      </c>
      <c r="AF209" s="456">
        <f>'Budget Filing Data'!AF203</f>
        <v>0</v>
      </c>
      <c r="AG209" s="456">
        <f>'Budget Filing Data'!$S203</f>
        <v>0</v>
      </c>
      <c r="AH209" s="456">
        <f>'Budget Filing Data'!T203</f>
        <v>0</v>
      </c>
      <c r="AI209" s="456">
        <f>'Budget Filing Data'!$U203</f>
        <v>0</v>
      </c>
      <c r="AJ209" s="456">
        <f>'Budget Filing Data'!$V203</f>
        <v>0</v>
      </c>
      <c r="AK209" s="466">
        <v>0</v>
      </c>
      <c r="AL209" s="466">
        <v>0</v>
      </c>
      <c r="AM209" s="395"/>
    </row>
    <row r="210" spans="3:39" ht="15.75">
      <c r="C210" s="414" t="str">
        <f>'Budget Filing Data'!D204</f>
        <v>PGE_Ind_001a</v>
      </c>
      <c r="D210" s="414" t="str">
        <f>'Budget Filing Data'!E204</f>
        <v>Industrial Strategic Energy Management - Food Processing</v>
      </c>
      <c r="E210" s="416"/>
      <c r="F210" s="416"/>
      <c r="G210" s="415" t="str">
        <f>'Budget Filing Data'!J204</f>
        <v>Third-Party Solicited</v>
      </c>
      <c r="H210" s="415" t="str">
        <f>'Budget Filing Data'!H204</f>
        <v>Local</v>
      </c>
      <c r="I210" s="416" t="s">
        <v>23</v>
      </c>
      <c r="J210" s="415" t="str">
        <f>'Budget Filing Data'!G204</f>
        <v>Industrial</v>
      </c>
      <c r="K210" s="415" t="str">
        <f>'Budget Filing Data'!I204</f>
        <v>Other</v>
      </c>
      <c r="L210" s="415" t="str">
        <f>'Budget Filing Data'!K204</f>
        <v>Resource</v>
      </c>
      <c r="M210" s="415">
        <f>'Budget Filing Data'!B204</f>
        <v>2030</v>
      </c>
      <c r="N210" s="581">
        <f t="shared" si="3"/>
        <v>5068434.0623766407</v>
      </c>
      <c r="O210" s="417">
        <f>'Budget Filing Data'!AG204</f>
        <v>429624.3647193035</v>
      </c>
      <c r="P210" s="417">
        <f>'Budget Filing Data'!AH204</f>
        <v>271654.67630000011</v>
      </c>
      <c r="Q210" s="417">
        <f>'Budget Filing Data'!AI204</f>
        <v>3262838.4213573374</v>
      </c>
      <c r="R210" s="417">
        <f>'Budget Filing Data'!AJ204</f>
        <v>0</v>
      </c>
      <c r="S210" s="417">
        <f>'Budget Filing Data'!AK204</f>
        <v>0</v>
      </c>
      <c r="T210" s="417">
        <f>'Budget Filing Data'!AL204</f>
        <v>0</v>
      </c>
      <c r="U210" s="417">
        <f>'Budget Filing Data'!AM204</f>
        <v>1104316.6000000001</v>
      </c>
      <c r="V210" s="417">
        <f>'Budget Filing Data'!W204</f>
        <v>30336637.946784437</v>
      </c>
      <c r="W210" s="418">
        <f>IF('Budget Filing Data'!Z204&lt;&gt;0,('Budget Filing Data'!AB204+'Budget Filing Data'!AC204+'Budget Filing Data'!AR204+'Budget Filing Data'!AD204+'Budget Filing Data'!BK204)/'Budget Filing Data'!Z204,0)</f>
        <v>4.1579869303849648</v>
      </c>
      <c r="X210" s="419">
        <f>IF('Budget Filing Data'!AA204&lt;&gt;0,('Budget Filing Data'!AB204+'Budget Filing Data'!AC204+'Budget Filing Data'!AR204+'Budget Filing Data'!AD204)/'Budget Filing Data'!AA204,0)</f>
        <v>6.0584268589335402</v>
      </c>
      <c r="Y210" s="419">
        <f>IF('Budget Filing Data'!BL204&lt;&gt;0,('Budget Filing Data'!AB204+'Budget Filing Data'!AC204+'Budget Filing Data'!AR204+'Budget Filing Data'!AD204+'Budget Filing Data'!AP204+'Budget Filing Data'!AQ204)/('Budget Filing Data'!BL204),0)</f>
        <v>0.69993359950051193</v>
      </c>
      <c r="Z210" s="419">
        <f>IF('Budget Filing Data'!BC204&lt;&gt;0,('Budget Filing Data'!BD204+'Budget Filing Data'!BE204+'Budget Filing Data'!BF204+'Budget Filing Data'!AD204)/'Budget Filing Data'!BC204,0)</f>
        <v>5.5775014764338167</v>
      </c>
      <c r="AA210" s="419">
        <f>IF('Budget Filing Data'!BG204&lt;&gt;0,('Budget Filing Data'!BH204+'Budget Filing Data'!BI204+'Budget Filing Data'!BJ204+'Budget Filing Data'!AD204)/'Budget Filing Data'!BG204,0)</f>
        <v>5.5639907357329381</v>
      </c>
      <c r="AB210" s="456">
        <f>'Budget Filing Data'!P204</f>
        <v>19000000</v>
      </c>
      <c r="AC210" s="456">
        <f>'Budget Filing Data'!Q204</f>
        <v>2168.85</v>
      </c>
      <c r="AD210" s="456">
        <f>'Budget Filing Data'!R204</f>
        <v>1920503.85</v>
      </c>
      <c r="AE210" s="456">
        <f>'Budget Filing Data'!AE204</f>
        <v>4230.1352999999999</v>
      </c>
      <c r="AF210" s="456">
        <f>'Budget Filing Data'!AF204</f>
        <v>10197.875443499999</v>
      </c>
      <c r="AG210" s="456">
        <f>'Budget Filing Data'!$S204</f>
        <v>95000000</v>
      </c>
      <c r="AH210" s="456">
        <f>'Budget Filing Data'!T204</f>
        <v>9602519.25</v>
      </c>
      <c r="AI210" s="456">
        <f>'Budget Filing Data'!$U204</f>
        <v>65472.160799999998</v>
      </c>
      <c r="AJ210" s="456">
        <f>'Budget Filing Data'!$V204</f>
        <v>50989.377217499998</v>
      </c>
      <c r="AK210" s="466">
        <v>0</v>
      </c>
      <c r="AL210" s="466">
        <v>0</v>
      </c>
      <c r="AM210" s="395"/>
    </row>
    <row r="211" spans="3:39" ht="15.75">
      <c r="C211" s="414" t="str">
        <f>'Budget Filing Data'!D205</f>
        <v>PGE_Ind_001b</v>
      </c>
      <c r="D211" s="414" t="str">
        <f>'Budget Filing Data'!E205</f>
        <v>Industrial Strategic Energy Management - Manufacturing</v>
      </c>
      <c r="E211" s="416"/>
      <c r="F211" s="416"/>
      <c r="G211" s="415" t="str">
        <f>'Budget Filing Data'!J205</f>
        <v>Third-Party Solicited</v>
      </c>
      <c r="H211" s="415" t="str">
        <f>'Budget Filing Data'!H205</f>
        <v>Local</v>
      </c>
      <c r="I211" s="416" t="s">
        <v>23</v>
      </c>
      <c r="J211" s="415" t="str">
        <f>'Budget Filing Data'!G205</f>
        <v>Industrial</v>
      </c>
      <c r="K211" s="415" t="str">
        <f>'Budget Filing Data'!I205</f>
        <v>Other</v>
      </c>
      <c r="L211" s="415" t="str">
        <f>'Budget Filing Data'!K205</f>
        <v>Resource</v>
      </c>
      <c r="M211" s="415">
        <f>'Budget Filing Data'!B205</f>
        <v>2030</v>
      </c>
      <c r="N211" s="581">
        <f t="shared" si="3"/>
        <v>9804413.346014658</v>
      </c>
      <c r="O211" s="417">
        <f>'Budget Filing Data'!AG205</f>
        <v>3312351.3503193036</v>
      </c>
      <c r="P211" s="417">
        <f>'Budget Filing Data'!AH205</f>
        <v>28029.584439353199</v>
      </c>
      <c r="Q211" s="417">
        <f>'Budget Filing Data'!AI205</f>
        <v>2819521.4112560009</v>
      </c>
      <c r="R211" s="417">
        <f>'Budget Filing Data'!AJ205</f>
        <v>0</v>
      </c>
      <c r="S211" s="417">
        <f>'Budget Filing Data'!AK205</f>
        <v>0</v>
      </c>
      <c r="T211" s="417">
        <f>'Budget Filing Data'!AL205</f>
        <v>0</v>
      </c>
      <c r="U211" s="417">
        <f>'Budget Filing Data'!AM205</f>
        <v>3644511</v>
      </c>
      <c r="V211" s="417">
        <f>'Budget Filing Data'!W205</f>
        <v>48516192.355428003</v>
      </c>
      <c r="W211" s="418">
        <f>IF('Budget Filing Data'!Z205&lt;&gt;0,('Budget Filing Data'!AB205+'Budget Filing Data'!AC205+'Budget Filing Data'!AR205+'Budget Filing Data'!AD205+'Budget Filing Data'!BK205)/'Budget Filing Data'!Z205,0)</f>
        <v>5.0522926791046467</v>
      </c>
      <c r="X211" s="419">
        <f>IF('Budget Filing Data'!AA205&lt;&gt;0,('Budget Filing Data'!AB205+'Budget Filing Data'!AC205+'Budget Filing Data'!AR205+'Budget Filing Data'!AD205)/'Budget Filing Data'!AA205,0)</f>
        <v>5.0522926791046467</v>
      </c>
      <c r="Y211" s="419">
        <f>IF('Budget Filing Data'!BL205&lt;&gt;0,('Budget Filing Data'!AB205+'Budget Filing Data'!AC205+'Budget Filing Data'!AR205+'Budget Filing Data'!AD205+'Budget Filing Data'!AP205+'Budget Filing Data'!AQ205)/('Budget Filing Data'!BL205),0)</f>
        <v>0.6438228402251891</v>
      </c>
      <c r="Z211" s="419">
        <f>IF('Budget Filing Data'!BC205&lt;&gt;0,('Budget Filing Data'!BD205+'Budget Filing Data'!BE205+'Budget Filing Data'!BF205+'Budget Filing Data'!AD205)/'Budget Filing Data'!BC205,0)</f>
        <v>6.7473842265937556</v>
      </c>
      <c r="AA211" s="419">
        <f>IF('Budget Filing Data'!BG205&lt;&gt;0,('Budget Filing Data'!BH205+'Budget Filing Data'!BI205+'Budget Filing Data'!BJ205+'Budget Filing Data'!AD205)/'Budget Filing Data'!BG205,0)</f>
        <v>6.7282487234122295</v>
      </c>
      <c r="AB211" s="456">
        <f>'Budget Filing Data'!P205</f>
        <v>35350792.950000003</v>
      </c>
      <c r="AC211" s="456">
        <f>'Budget Filing Data'!Q205</f>
        <v>4947.6000000000004</v>
      </c>
      <c r="AD211" s="456">
        <f>'Budget Filing Data'!R205</f>
        <v>2802500</v>
      </c>
      <c r="AE211" s="456">
        <f>'Budget Filing Data'!AE205</f>
        <v>7870.4545863571602</v>
      </c>
      <c r="AF211" s="456">
        <f>'Budget Filing Data'!AF205</f>
        <v>14881.275</v>
      </c>
      <c r="AG211" s="456">
        <f>'Budget Filing Data'!$S205</f>
        <v>176753964.75</v>
      </c>
      <c r="AH211" s="456">
        <f>'Budget Filing Data'!T205</f>
        <v>14012500</v>
      </c>
      <c r="AI211" s="456">
        <f>'Budget Filing Data'!$U205</f>
        <v>121815.410548942</v>
      </c>
      <c r="AJ211" s="456">
        <f>'Budget Filing Data'!$V205</f>
        <v>74406.375</v>
      </c>
      <c r="AK211" s="466">
        <v>0</v>
      </c>
      <c r="AL211" s="466">
        <v>0</v>
      </c>
      <c r="AM211" s="395"/>
    </row>
    <row r="212" spans="3:39" ht="15.75">
      <c r="C212" s="414" t="str">
        <f>'Budget Filing Data'!D206</f>
        <v>PGE_Ind_003</v>
      </c>
      <c r="D212" s="414" t="str">
        <f>'Budget Filing Data'!E206</f>
        <v>Manufacturing and Food Processing Efficiency Program</v>
      </c>
      <c r="E212" s="416"/>
      <c r="F212" s="416"/>
      <c r="G212" s="415" t="str">
        <f>'Budget Filing Data'!J206</f>
        <v>Third-Party Solicited</v>
      </c>
      <c r="H212" s="415" t="str">
        <f>'Budget Filing Data'!H206</f>
        <v>Local</v>
      </c>
      <c r="I212" s="416" t="s">
        <v>23</v>
      </c>
      <c r="J212" s="415" t="str">
        <f>'Budget Filing Data'!G206</f>
        <v>Industrial</v>
      </c>
      <c r="K212" s="415" t="str">
        <f>'Budget Filing Data'!I206</f>
        <v>Other</v>
      </c>
      <c r="L212" s="415" t="str">
        <f>'Budget Filing Data'!K206</f>
        <v>Resource</v>
      </c>
      <c r="M212" s="415">
        <f>'Budget Filing Data'!B206</f>
        <v>2030</v>
      </c>
      <c r="N212" s="581">
        <f t="shared" si="3"/>
        <v>3730829.1766718999</v>
      </c>
      <c r="O212" s="417">
        <f>'Budget Filing Data'!AG206</f>
        <v>294828.75905138848</v>
      </c>
      <c r="P212" s="417">
        <f>'Budget Filing Data'!AH206</f>
        <v>143843.03270000001</v>
      </c>
      <c r="Q212" s="417">
        <f>'Budget Filing Data'!AI206</f>
        <v>2709333.3849205114</v>
      </c>
      <c r="R212" s="417">
        <f>'Budget Filing Data'!AJ206</f>
        <v>0</v>
      </c>
      <c r="S212" s="417">
        <f>'Budget Filing Data'!AK206</f>
        <v>0</v>
      </c>
      <c r="T212" s="417">
        <f>'Budget Filing Data'!AL206</f>
        <v>0</v>
      </c>
      <c r="U212" s="417">
        <f>'Budget Filing Data'!AM206</f>
        <v>582824</v>
      </c>
      <c r="V212" s="417">
        <f>'Budget Filing Data'!W206</f>
        <v>6450407.64155469</v>
      </c>
      <c r="W212" s="418">
        <f>IF('Budget Filing Data'!Z206&lt;&gt;0,('Budget Filing Data'!AB206+'Budget Filing Data'!AC206+'Budget Filing Data'!AR206+'Budget Filing Data'!AD206+'Budget Filing Data'!BK206)/'Budget Filing Data'!Z206,0)</f>
        <v>1.2156713965825243</v>
      </c>
      <c r="X212" s="419">
        <f>IF('Budget Filing Data'!AA206&lt;&gt;0,('Budget Filing Data'!AB206+'Budget Filing Data'!AC206+'Budget Filing Data'!AR206+'Budget Filing Data'!AD206)/'Budget Filing Data'!AA206,0)</f>
        <v>1.7116415402126552</v>
      </c>
      <c r="Y212" s="419">
        <f>IF('Budget Filing Data'!BL206&lt;&gt;0,('Budget Filing Data'!AB206+'Budget Filing Data'!AC206+'Budget Filing Data'!AR206+'Budget Filing Data'!AD206+'Budget Filing Data'!AP206+'Budget Filing Data'!AQ206)/('Budget Filing Data'!BL206),0)</f>
        <v>0.70541856478882159</v>
      </c>
      <c r="Z212" s="419">
        <f>IF('Budget Filing Data'!BC206&lt;&gt;0,('Budget Filing Data'!BD206+'Budget Filing Data'!BE206+'Budget Filing Data'!BF206+'Budget Filing Data'!AD206)/'Budget Filing Data'!BC206,0)</f>
        <v>1.8347432005008224</v>
      </c>
      <c r="AA212" s="419">
        <f>IF('Budget Filing Data'!BG206&lt;&gt;0,('Budget Filing Data'!BH206+'Budget Filing Data'!BI206+'Budget Filing Data'!BJ206+'Budget Filing Data'!AD206)/'Budget Filing Data'!BG206,0)</f>
        <v>1.8359446322293369</v>
      </c>
      <c r="AB212" s="456">
        <f>'Budget Filing Data'!P206</f>
        <v>1697342.5100000002</v>
      </c>
      <c r="AC212" s="456">
        <f>'Budget Filing Data'!Q206</f>
        <v>541.94999999999993</v>
      </c>
      <c r="AD212" s="456">
        <f>'Budget Filing Data'!R206</f>
        <v>154724.60199999998</v>
      </c>
      <c r="AE212" s="456">
        <f>'Budget Filing Data'!AE206</f>
        <v>409.03818547370997</v>
      </c>
      <c r="AF212" s="456">
        <f>'Budget Filing Data'!AF206</f>
        <v>821.58763662000024</v>
      </c>
      <c r="AG212" s="456">
        <f>'Budget Filing Data'!$S206</f>
        <v>14982268.219999999</v>
      </c>
      <c r="AH212" s="456">
        <f>'Budget Filing Data'!T206</f>
        <v>2608221.838</v>
      </c>
      <c r="AI212" s="456">
        <f>'Budget Filing Data'!$U206</f>
        <v>14829.4010085152</v>
      </c>
      <c r="AJ212" s="456">
        <f>'Budget Filing Data'!$V206</f>
        <v>13849.657959780003</v>
      </c>
      <c r="AK212" s="466">
        <v>0</v>
      </c>
      <c r="AL212" s="466">
        <v>0</v>
      </c>
      <c r="AM212" s="395"/>
    </row>
    <row r="213" spans="3:39" ht="15.75">
      <c r="C213" s="414" t="str">
        <f>'Budget Filing Data'!D207</f>
        <v>PGE_MS_PortfolioSupport</v>
      </c>
      <c r="D213" s="414" t="str">
        <f>'Budget Filing Data'!E207</f>
        <v>Market Support Portfolio Support PA Costs</v>
      </c>
      <c r="E213" s="416"/>
      <c r="F213" s="416"/>
      <c r="G213" s="415" t="str">
        <f>'Budget Filing Data'!J207</f>
        <v>Non-Program</v>
      </c>
      <c r="H213" s="415" t="str">
        <f>'Budget Filing Data'!H207</f>
        <v>PA Costs</v>
      </c>
      <c r="I213" s="416" t="s">
        <v>23</v>
      </c>
      <c r="J213" s="415" t="str">
        <f>'Budget Filing Data'!G207</f>
        <v>Portfolio Support</v>
      </c>
      <c r="K213" s="415" t="str">
        <f>'Budget Filing Data'!I207</f>
        <v>Other</v>
      </c>
      <c r="L213" s="415" t="str">
        <f>'Budget Filing Data'!K207</f>
        <v>Market Support</v>
      </c>
      <c r="M213" s="415">
        <f>'Budget Filing Data'!B207</f>
        <v>2030</v>
      </c>
      <c r="N213" s="581">
        <f t="shared" si="3"/>
        <v>4615809.1289999997</v>
      </c>
      <c r="O213" s="417">
        <f>'Budget Filing Data'!AG207</f>
        <v>2838122.6179999998</v>
      </c>
      <c r="P213" s="417">
        <f>'Budget Filing Data'!AH207</f>
        <v>1067114.5009999999</v>
      </c>
      <c r="Q213" s="417">
        <f>'Budget Filing Data'!AI207</f>
        <v>710572.01</v>
      </c>
      <c r="R213" s="417">
        <f>'Budget Filing Data'!AJ207</f>
        <v>0</v>
      </c>
      <c r="S213" s="417">
        <f>'Budget Filing Data'!AK207</f>
        <v>0</v>
      </c>
      <c r="T213" s="417">
        <f>'Budget Filing Data'!AL207</f>
        <v>0</v>
      </c>
      <c r="U213" s="417">
        <f>'Budget Filing Data'!AM207</f>
        <v>0</v>
      </c>
      <c r="V213" s="417">
        <f>'Budget Filing Data'!W207</f>
        <v>0</v>
      </c>
      <c r="W213" s="418">
        <f>IF('Budget Filing Data'!Z207&lt;&gt;0,('Budget Filing Data'!AB207+'Budget Filing Data'!AC207+'Budget Filing Data'!AR207+'Budget Filing Data'!AD207+'Budget Filing Data'!BK207)/'Budget Filing Data'!Z207,0)</f>
        <v>0</v>
      </c>
      <c r="X213" s="419">
        <f>IF('Budget Filing Data'!AA207&lt;&gt;0,('Budget Filing Data'!AB207+'Budget Filing Data'!AC207+'Budget Filing Data'!AR207+'Budget Filing Data'!AD207)/'Budget Filing Data'!AA207,0)</f>
        <v>0</v>
      </c>
      <c r="Y213" s="419">
        <f>IF('Budget Filing Data'!BL207&lt;&gt;0,('Budget Filing Data'!AB207+'Budget Filing Data'!AC207+'Budget Filing Data'!AR207+'Budget Filing Data'!AD207+'Budget Filing Data'!AP207+'Budget Filing Data'!AQ207)/('Budget Filing Data'!BL207),0)</f>
        <v>0</v>
      </c>
      <c r="Z213" s="419">
        <f>IF('Budget Filing Data'!BC207&lt;&gt;0,('Budget Filing Data'!BD207+'Budget Filing Data'!BE207+'Budget Filing Data'!BF207+'Budget Filing Data'!AD207)/'Budget Filing Data'!BC207,0)</f>
        <v>0</v>
      </c>
      <c r="AA213" s="419">
        <f>IF('Budget Filing Data'!BG207&lt;&gt;0,('Budget Filing Data'!BH207+'Budget Filing Data'!BI207+'Budget Filing Data'!BJ207+'Budget Filing Data'!AD207)/'Budget Filing Data'!BG207,0)</f>
        <v>0</v>
      </c>
      <c r="AB213" s="456">
        <f>'Budget Filing Data'!P207</f>
        <v>0</v>
      </c>
      <c r="AC213" s="456">
        <f>'Budget Filing Data'!Q207</f>
        <v>0</v>
      </c>
      <c r="AD213" s="456">
        <f>'Budget Filing Data'!R207</f>
        <v>0</v>
      </c>
      <c r="AE213" s="456">
        <f>'Budget Filing Data'!AE207</f>
        <v>0</v>
      </c>
      <c r="AF213" s="456">
        <f>'Budget Filing Data'!AF207</f>
        <v>0</v>
      </c>
      <c r="AG213" s="456">
        <f>'Budget Filing Data'!$S207</f>
        <v>0</v>
      </c>
      <c r="AH213" s="456">
        <f>'Budget Filing Data'!T207</f>
        <v>0</v>
      </c>
      <c r="AI213" s="456">
        <f>'Budget Filing Data'!$U207</f>
        <v>0</v>
      </c>
      <c r="AJ213" s="456">
        <f>'Budget Filing Data'!$V207</f>
        <v>0</v>
      </c>
      <c r="AK213" s="466">
        <v>0</v>
      </c>
      <c r="AL213" s="466">
        <v>0</v>
      </c>
      <c r="AM213" s="395"/>
    </row>
    <row r="214" spans="3:39" ht="15.75">
      <c r="C214" s="414" t="str">
        <f>'Budget Filing Data'!D208</f>
        <v>PGE_OBFAP</v>
      </c>
      <c r="D214" s="414" t="str">
        <f>'Budget Filing Data'!E208</f>
        <v>On-Bill Financing Alternative Pathway</v>
      </c>
      <c r="E214" s="416"/>
      <c r="F214" s="416"/>
      <c r="G214" s="415" t="str">
        <f>'Budget Filing Data'!J208</f>
        <v>IOU Core</v>
      </c>
      <c r="H214" s="415" t="str">
        <f>'Budget Filing Data'!H208</f>
        <v>Local</v>
      </c>
      <c r="I214" s="416" t="s">
        <v>23</v>
      </c>
      <c r="J214" s="415" t="str">
        <f>'Budget Filing Data'!G208</f>
        <v>Cross-Cutting</v>
      </c>
      <c r="K214" s="415" t="str">
        <f>'Budget Filing Data'!I208</f>
        <v>Financing</v>
      </c>
      <c r="L214" s="415" t="str">
        <f>'Budget Filing Data'!K208</f>
        <v>Market Support</v>
      </c>
      <c r="M214" s="415">
        <f>'Budget Filing Data'!B208</f>
        <v>2030</v>
      </c>
      <c r="N214" s="581">
        <f t="shared" si="3"/>
        <v>2012620.5808192473</v>
      </c>
      <c r="O214" s="417">
        <f>'Budget Filing Data'!AG208</f>
        <v>102098.50336984308</v>
      </c>
      <c r="P214" s="417">
        <f>'Budget Filing Data'!AH208</f>
        <v>440601.99525627692</v>
      </c>
      <c r="Q214" s="417">
        <f>'Budget Filing Data'!AI208</f>
        <v>1469920.0821931274</v>
      </c>
      <c r="R214" s="417">
        <f>'Budget Filing Data'!AJ208</f>
        <v>0</v>
      </c>
      <c r="S214" s="417">
        <f>'Budget Filing Data'!AK208</f>
        <v>0</v>
      </c>
      <c r="T214" s="417">
        <f>'Budget Filing Data'!AL208</f>
        <v>0</v>
      </c>
      <c r="U214" s="417">
        <f>'Budget Filing Data'!AM208</f>
        <v>0</v>
      </c>
      <c r="V214" s="417">
        <f>'Budget Filing Data'!W208</f>
        <v>20990154.483291298</v>
      </c>
      <c r="W214" s="418">
        <f>IF('Budget Filing Data'!Z208&lt;&gt;0,('Budget Filing Data'!AB208+'Budget Filing Data'!AC208+'Budget Filing Data'!AR208+'Budget Filing Data'!AD208+'Budget Filing Data'!BK208)/'Budget Filing Data'!Z208,0)</f>
        <v>0.74109140395141415</v>
      </c>
      <c r="X214" s="419">
        <f>IF('Budget Filing Data'!AA208&lt;&gt;0,('Budget Filing Data'!AB208+'Budget Filing Data'!AC208+'Budget Filing Data'!AR208+'Budget Filing Data'!AD208)/'Budget Filing Data'!AA208,0)</f>
        <v>3.2413626341795112</v>
      </c>
      <c r="Y214" s="419">
        <f>IF('Budget Filing Data'!BL208&lt;&gt;0,('Budget Filing Data'!AB208+'Budget Filing Data'!AC208+'Budget Filing Data'!AR208+'Budget Filing Data'!AD208+'Budget Filing Data'!AP208+'Budget Filing Data'!AQ208)/('Budget Filing Data'!BL208),0)</f>
        <v>0.83850488766038977</v>
      </c>
      <c r="Z214" s="419">
        <f>IF('Budget Filing Data'!BC208&lt;&gt;0,('Budget Filing Data'!BD208+'Budget Filing Data'!BE208+'Budget Filing Data'!BF208+'Budget Filing Data'!AD208)/'Budget Filing Data'!BC208,0)</f>
        <v>1.0455734207245457</v>
      </c>
      <c r="AA214" s="419">
        <f>IF('Budget Filing Data'!BG208&lt;&gt;0,('Budget Filing Data'!BH208+'Budget Filing Data'!BI208+'Budget Filing Data'!BJ208+'Budget Filing Data'!AD208)/'Budget Filing Data'!BG208,0)</f>
        <v>1.0458350945097155</v>
      </c>
      <c r="AB214" s="456">
        <f>'Budget Filing Data'!P208</f>
        <v>4564033.3895843998</v>
      </c>
      <c r="AC214" s="456">
        <f>'Budget Filing Data'!Q208</f>
        <v>2817.7848328619798</v>
      </c>
      <c r="AD214" s="456">
        <f>'Budget Filing Data'!R208</f>
        <v>639985.88</v>
      </c>
      <c r="AE214" s="456">
        <f>'Budget Filing Data'!AE208</f>
        <v>1058.6952371019099</v>
      </c>
      <c r="AF214" s="456">
        <f>'Budget Filing Data'!AF208</f>
        <v>3398.3250228000002</v>
      </c>
      <c r="AG214" s="456">
        <f>'Budget Filing Data'!$S208</f>
        <v>32575724.662928402</v>
      </c>
      <c r="AH214" s="456">
        <f>'Budget Filing Data'!T208</f>
        <v>9000411.5999999996</v>
      </c>
      <c r="AI214" s="456">
        <f>'Budget Filing Data'!$U208</f>
        <v>61592.761350191497</v>
      </c>
      <c r="AJ214" s="456">
        <f>'Budget Filing Data'!$V208</f>
        <v>47792.185595999996</v>
      </c>
      <c r="AK214" s="466">
        <v>0</v>
      </c>
      <c r="AL214" s="466">
        <v>0</v>
      </c>
      <c r="AM214" s="395"/>
    </row>
    <row r="215" spans="3:39" ht="15.75">
      <c r="C215" s="414" t="str">
        <f>'Budget Filing Data'!D209</f>
        <v>PGE_Pub_009</v>
      </c>
      <c r="D215" s="414" t="str">
        <f>'Budget Filing Data'!E209</f>
        <v>Government and K-12 Comprehensive Program</v>
      </c>
      <c r="E215" s="416"/>
      <c r="F215" s="416"/>
      <c r="G215" s="415" t="str">
        <f>'Budget Filing Data'!J209</f>
        <v>Third-Party Solicited</v>
      </c>
      <c r="H215" s="415" t="str">
        <f>'Budget Filing Data'!H209</f>
        <v>Local</v>
      </c>
      <c r="I215" s="416" t="s">
        <v>23</v>
      </c>
      <c r="J215" s="415" t="str">
        <f>'Budget Filing Data'!G209</f>
        <v>Public</v>
      </c>
      <c r="K215" s="415" t="str">
        <f>'Budget Filing Data'!I209</f>
        <v>Other</v>
      </c>
      <c r="L215" s="415" t="str">
        <f>'Budget Filing Data'!K209</f>
        <v>Resource</v>
      </c>
      <c r="M215" s="415">
        <f>'Budget Filing Data'!B209</f>
        <v>2030</v>
      </c>
      <c r="N215" s="581">
        <f t="shared" si="3"/>
        <v>7830438.7754293941</v>
      </c>
      <c r="O215" s="417">
        <f>'Budget Filing Data'!AG209</f>
        <v>485832.6808966333</v>
      </c>
      <c r="P215" s="417">
        <f>'Budget Filing Data'!AH209</f>
        <v>400121.41013438842</v>
      </c>
      <c r="Q215" s="417">
        <f>'Budget Filing Data'!AI209</f>
        <v>2826415.5878903875</v>
      </c>
      <c r="R215" s="417">
        <f>'Budget Filing Data'!AJ209</f>
        <v>0</v>
      </c>
      <c r="S215" s="417">
        <f>'Budget Filing Data'!AK209</f>
        <v>0</v>
      </c>
      <c r="T215" s="417">
        <f>'Budget Filing Data'!AL209</f>
        <v>0</v>
      </c>
      <c r="U215" s="417">
        <f>'Budget Filing Data'!AM209</f>
        <v>4118069.0965079847</v>
      </c>
      <c r="V215" s="417">
        <f>'Budget Filing Data'!W209</f>
        <v>10154345.1095431</v>
      </c>
      <c r="W215" s="418">
        <f>IF('Budget Filing Data'!Z209&lt;&gt;0,('Budget Filing Data'!AB209+'Budget Filing Data'!AC209+'Budget Filing Data'!AR209+'Budget Filing Data'!AD209+'Budget Filing Data'!BK209)/'Budget Filing Data'!Z209,0)</f>
        <v>1.1544334900704762</v>
      </c>
      <c r="X215" s="419">
        <f>IF('Budget Filing Data'!AA209&lt;&gt;0,('Budget Filing Data'!AB209+'Budget Filing Data'!AC209+'Budget Filing Data'!AR209+'Budget Filing Data'!AD209)/'Budget Filing Data'!AA209,0)</f>
        <v>1.2336105371024582</v>
      </c>
      <c r="Y215" s="419">
        <f>IF('Budget Filing Data'!BL209&lt;&gt;0,('Budget Filing Data'!AB209+'Budget Filing Data'!AC209+'Budget Filing Data'!AR209+'Budget Filing Data'!AD209+'Budget Filing Data'!AP209+'Budget Filing Data'!AQ209)/('Budget Filing Data'!BL209),0)</f>
        <v>0.93672976406230002</v>
      </c>
      <c r="Z215" s="419">
        <f>IF('Budget Filing Data'!BC209&lt;&gt;0,('Budget Filing Data'!BD209+'Budget Filing Data'!BE209+'Budget Filing Data'!BF209+'Budget Filing Data'!AD209)/'Budget Filing Data'!BC209,0)</f>
        <v>1.5598770957795598</v>
      </c>
      <c r="AA215" s="419">
        <f>IF('Budget Filing Data'!BG209&lt;&gt;0,('Budget Filing Data'!BH209+'Budget Filing Data'!BI209+'Budget Filing Data'!BJ209+'Budget Filing Data'!AD209)/'Budget Filing Data'!BG209,0)</f>
        <v>1.5598557086400584</v>
      </c>
      <c r="AB215" s="456">
        <f>'Budget Filing Data'!P209</f>
        <v>1391344.1483999991</v>
      </c>
      <c r="AC215" s="456">
        <f>'Budget Filing Data'!Q209</f>
        <v>381.87591375</v>
      </c>
      <c r="AD215" s="456">
        <f>'Budget Filing Data'!R209</f>
        <v>589967.03940999985</v>
      </c>
      <c r="AE215" s="456">
        <f>'Budget Filing Data'!AE209</f>
        <v>22.0384463243367</v>
      </c>
      <c r="AF215" s="456">
        <f>'Budget Filing Data'!AF209</f>
        <v>3132.7249792671028</v>
      </c>
      <c r="AG215" s="456">
        <f>'Budget Filing Data'!$S209</f>
        <v>-11897778.189174999</v>
      </c>
      <c r="AH215" s="456">
        <f>'Budget Filing Data'!T209</f>
        <v>5616418.9088800019</v>
      </c>
      <c r="AI215" s="456">
        <f>'Budget Filing Data'!$U209</f>
        <v>-4313.5063645055698</v>
      </c>
      <c r="AJ215" s="456">
        <f>'Budget Filing Data'!$V209</f>
        <v>29823.184406152788</v>
      </c>
      <c r="AK215" s="466">
        <v>0</v>
      </c>
      <c r="AL215" s="466">
        <v>0</v>
      </c>
      <c r="AM215" s="395"/>
    </row>
    <row r="216" spans="3:39" ht="15.75">
      <c r="C216" s="414" t="str">
        <f>'Budget Filing Data'!D210</f>
        <v>PGE_Pub_011</v>
      </c>
      <c r="D216" s="414" t="str">
        <f>'Budget Filing Data'!E210</f>
        <v>California Analysis Tool for Locational Energy Assessment (CATALENA)</v>
      </c>
      <c r="E216" s="416"/>
      <c r="F216" s="416"/>
      <c r="G216" s="415" t="str">
        <f>'Budget Filing Data'!J210</f>
        <v>IOU Core</v>
      </c>
      <c r="H216" s="415" t="str">
        <f>'Budget Filing Data'!H210</f>
        <v>Local</v>
      </c>
      <c r="I216" s="416" t="s">
        <v>15</v>
      </c>
      <c r="J216" s="415" t="str">
        <f>'Budget Filing Data'!G210</f>
        <v>Public</v>
      </c>
      <c r="K216" s="415" t="str">
        <f>'Budget Filing Data'!I210</f>
        <v>Other</v>
      </c>
      <c r="L216" s="415" t="str">
        <f>'Budget Filing Data'!K210</f>
        <v>Market Support</v>
      </c>
      <c r="M216" s="415">
        <f>'Budget Filing Data'!B210</f>
        <v>2030</v>
      </c>
      <c r="N216" s="581">
        <f t="shared" si="3"/>
        <v>81960</v>
      </c>
      <c r="O216" s="417">
        <f>'Budget Filing Data'!AG210</f>
        <v>0</v>
      </c>
      <c r="P216" s="417">
        <f>'Budget Filing Data'!AH210</f>
        <v>0</v>
      </c>
      <c r="Q216" s="417">
        <f>'Budget Filing Data'!AI210</f>
        <v>81960</v>
      </c>
      <c r="R216" s="417">
        <f>'Budget Filing Data'!AJ210</f>
        <v>0</v>
      </c>
      <c r="S216" s="417">
        <f>'Budget Filing Data'!AK210</f>
        <v>0</v>
      </c>
      <c r="T216" s="417">
        <f>'Budget Filing Data'!AL210</f>
        <v>0</v>
      </c>
      <c r="U216" s="417">
        <f>'Budget Filing Data'!AM210</f>
        <v>0</v>
      </c>
      <c r="V216" s="417">
        <f>'Budget Filing Data'!W210</f>
        <v>0</v>
      </c>
      <c r="W216" s="418">
        <f>IF('Budget Filing Data'!Z210&lt;&gt;0,('Budget Filing Data'!AB210+'Budget Filing Data'!AC210+'Budget Filing Data'!AR210+'Budget Filing Data'!AD210+'Budget Filing Data'!BK210)/'Budget Filing Data'!Z210,0)</f>
        <v>0</v>
      </c>
      <c r="X216" s="419">
        <f>IF('Budget Filing Data'!AA210&lt;&gt;0,('Budget Filing Data'!AB210+'Budget Filing Data'!AC210+'Budget Filing Data'!AR210+'Budget Filing Data'!AD210)/'Budget Filing Data'!AA210,0)</f>
        <v>0</v>
      </c>
      <c r="Y216" s="419">
        <f>IF('Budget Filing Data'!BL210&lt;&gt;0,('Budget Filing Data'!AB210+'Budget Filing Data'!AC210+'Budget Filing Data'!AR210+'Budget Filing Data'!AD210+'Budget Filing Data'!AP210+'Budget Filing Data'!AQ210)/('Budget Filing Data'!BL210),0)</f>
        <v>0</v>
      </c>
      <c r="Z216" s="419">
        <f>IF('Budget Filing Data'!BC210&lt;&gt;0,('Budget Filing Data'!BD210+'Budget Filing Data'!BE210+'Budget Filing Data'!BF210+'Budget Filing Data'!AD210)/'Budget Filing Data'!BC210,0)</f>
        <v>0</v>
      </c>
      <c r="AA216" s="419">
        <f>IF('Budget Filing Data'!BG210&lt;&gt;0,('Budget Filing Data'!BH210+'Budget Filing Data'!BI210+'Budget Filing Data'!BJ210+'Budget Filing Data'!AD210)/'Budget Filing Data'!BG210,0)</f>
        <v>0</v>
      </c>
      <c r="AB216" s="456">
        <f>'Budget Filing Data'!P210</f>
        <v>0</v>
      </c>
      <c r="AC216" s="456">
        <f>'Budget Filing Data'!Q210</f>
        <v>0</v>
      </c>
      <c r="AD216" s="456">
        <f>'Budget Filing Data'!R210</f>
        <v>0</v>
      </c>
      <c r="AE216" s="456">
        <f>'Budget Filing Data'!AE210</f>
        <v>0</v>
      </c>
      <c r="AF216" s="456">
        <f>'Budget Filing Data'!AF210</f>
        <v>0</v>
      </c>
      <c r="AG216" s="456">
        <f>'Budget Filing Data'!$S210</f>
        <v>0</v>
      </c>
      <c r="AH216" s="456">
        <f>'Budget Filing Data'!T210</f>
        <v>0</v>
      </c>
      <c r="AI216" s="456">
        <f>'Budget Filing Data'!$U210</f>
        <v>0</v>
      </c>
      <c r="AJ216" s="456">
        <f>'Budget Filing Data'!$V210</f>
        <v>0</v>
      </c>
      <c r="AK216" s="466">
        <v>0</v>
      </c>
      <c r="AL216" s="466">
        <v>0</v>
      </c>
      <c r="AM216" s="395"/>
    </row>
    <row r="217" spans="3:39" ht="15.75">
      <c r="C217" s="414" t="str">
        <f>'Budget Filing Data'!D211</f>
        <v>PGE_RA_PortfolioSupport</v>
      </c>
      <c r="D217" s="414" t="str">
        <f>'Budget Filing Data'!E211</f>
        <v>Resource Acquisition Portfolio Support PA Costs</v>
      </c>
      <c r="E217" s="416"/>
      <c r="F217" s="416"/>
      <c r="G217" s="415" t="str">
        <f>'Budget Filing Data'!J211</f>
        <v>Non-Program</v>
      </c>
      <c r="H217" s="415" t="str">
        <f>'Budget Filing Data'!H211</f>
        <v>PA Costs</v>
      </c>
      <c r="I217" s="416" t="s">
        <v>23</v>
      </c>
      <c r="J217" s="415" t="str">
        <f>'Budget Filing Data'!G211</f>
        <v>Portfolio Support</v>
      </c>
      <c r="K217" s="415" t="str">
        <f>'Budget Filing Data'!I211</f>
        <v>Other</v>
      </c>
      <c r="L217" s="415" t="str">
        <f>'Budget Filing Data'!K211</f>
        <v>Resource</v>
      </c>
      <c r="M217" s="415">
        <f>'Budget Filing Data'!B211</f>
        <v>2030</v>
      </c>
      <c r="N217" s="581">
        <f t="shared" si="3"/>
        <v>10927575.075999999</v>
      </c>
      <c r="O217" s="417">
        <f>'Budget Filing Data'!AG211</f>
        <v>6719038.2259999998</v>
      </c>
      <c r="P217" s="417">
        <f>'Budget Filing Data'!AH211</f>
        <v>2526311.9640000002</v>
      </c>
      <c r="Q217" s="417">
        <f>'Budget Filing Data'!AI211</f>
        <v>1682224.8859999999</v>
      </c>
      <c r="R217" s="417">
        <f>'Budget Filing Data'!AJ211</f>
        <v>0</v>
      </c>
      <c r="S217" s="417">
        <f>'Budget Filing Data'!AK211</f>
        <v>0</v>
      </c>
      <c r="T217" s="417">
        <f>'Budget Filing Data'!AL211</f>
        <v>0</v>
      </c>
      <c r="U217" s="417">
        <f>'Budget Filing Data'!AM211</f>
        <v>0</v>
      </c>
      <c r="V217" s="417">
        <f>'Budget Filing Data'!W211</f>
        <v>0</v>
      </c>
      <c r="W217" s="418">
        <f>IF('Budget Filing Data'!Z211&lt;&gt;0,('Budget Filing Data'!AB211+'Budget Filing Data'!AC211+'Budget Filing Data'!AR211+'Budget Filing Data'!AD211+'Budget Filing Data'!BK211)/'Budget Filing Data'!Z211,0)</f>
        <v>0</v>
      </c>
      <c r="X217" s="419">
        <f>IF('Budget Filing Data'!AA211&lt;&gt;0,('Budget Filing Data'!AB211+'Budget Filing Data'!AC211+'Budget Filing Data'!AR211+'Budget Filing Data'!AD211)/'Budget Filing Data'!AA211,0)</f>
        <v>0</v>
      </c>
      <c r="Y217" s="419">
        <f>IF('Budget Filing Data'!BL211&lt;&gt;0,('Budget Filing Data'!AB211+'Budget Filing Data'!AC211+'Budget Filing Data'!AR211+'Budget Filing Data'!AD211+'Budget Filing Data'!AP211+'Budget Filing Data'!AQ211)/('Budget Filing Data'!BL211),0)</f>
        <v>0</v>
      </c>
      <c r="Z217" s="419">
        <f>IF('Budget Filing Data'!BC211&lt;&gt;0,('Budget Filing Data'!BD211+'Budget Filing Data'!BE211+'Budget Filing Data'!BF211+'Budget Filing Data'!AD211)/'Budget Filing Data'!BC211,0)</f>
        <v>0</v>
      </c>
      <c r="AA217" s="419">
        <f>IF('Budget Filing Data'!BG211&lt;&gt;0,('Budget Filing Data'!BH211+'Budget Filing Data'!BI211+'Budget Filing Data'!BJ211+'Budget Filing Data'!AD211)/'Budget Filing Data'!BG211,0)</f>
        <v>0</v>
      </c>
      <c r="AB217" s="456">
        <f>'Budget Filing Data'!P211</f>
        <v>0</v>
      </c>
      <c r="AC217" s="456">
        <f>'Budget Filing Data'!Q211</f>
        <v>0</v>
      </c>
      <c r="AD217" s="456">
        <f>'Budget Filing Data'!R211</f>
        <v>0</v>
      </c>
      <c r="AE217" s="456">
        <f>'Budget Filing Data'!AE211</f>
        <v>0</v>
      </c>
      <c r="AF217" s="456">
        <f>'Budget Filing Data'!AF211</f>
        <v>0</v>
      </c>
      <c r="AG217" s="456">
        <f>'Budget Filing Data'!$S211</f>
        <v>0</v>
      </c>
      <c r="AH217" s="456">
        <f>'Budget Filing Data'!T211</f>
        <v>0</v>
      </c>
      <c r="AI217" s="456">
        <f>'Budget Filing Data'!$U211</f>
        <v>0</v>
      </c>
      <c r="AJ217" s="456">
        <f>'Budget Filing Data'!$V211</f>
        <v>0</v>
      </c>
      <c r="AK217" s="466">
        <v>0</v>
      </c>
      <c r="AL217" s="466">
        <v>0</v>
      </c>
      <c r="AM217" s="395"/>
    </row>
    <row r="218" spans="3:39" ht="15.75">
      <c r="C218" s="414" t="str">
        <f>'Budget Filing Data'!D212</f>
        <v>PGE_Res_001b</v>
      </c>
      <c r="D218" s="414" t="str">
        <f>'Budget Filing Data'!E212</f>
        <v>Virtual Energy Audit Program</v>
      </c>
      <c r="E218" s="416"/>
      <c r="F218" s="416"/>
      <c r="G218" s="415" t="str">
        <f>'Budget Filing Data'!J212</f>
        <v>Third-Party Solicited</v>
      </c>
      <c r="H218" s="415" t="str">
        <f>'Budget Filing Data'!H212</f>
        <v>Local</v>
      </c>
      <c r="I218" s="416" t="s">
        <v>23</v>
      </c>
      <c r="J218" s="415" t="str">
        <f>'Budget Filing Data'!G212</f>
        <v>Residential</v>
      </c>
      <c r="K218" s="415" t="str">
        <f>'Budget Filing Data'!I212</f>
        <v>Other</v>
      </c>
      <c r="L218" s="415" t="str">
        <f>'Budget Filing Data'!K212</f>
        <v>Resource</v>
      </c>
      <c r="M218" s="415">
        <f>'Budget Filing Data'!B212</f>
        <v>2030</v>
      </c>
      <c r="N218" s="581">
        <f t="shared" si="3"/>
        <v>3496536.5072847204</v>
      </c>
      <c r="O218" s="417">
        <f>'Budget Filing Data'!AG212</f>
        <v>125858.70420293961</v>
      </c>
      <c r="P218" s="417">
        <f>'Budget Filing Data'!AH212</f>
        <v>663742.84757687</v>
      </c>
      <c r="Q218" s="417">
        <f>'Budget Filing Data'!AI212</f>
        <v>2706934.9555049106</v>
      </c>
      <c r="R218" s="417">
        <f>'Budget Filing Data'!AJ212</f>
        <v>0</v>
      </c>
      <c r="S218" s="417">
        <f>'Budget Filing Data'!AK212</f>
        <v>0</v>
      </c>
      <c r="T218" s="417">
        <f>'Budget Filing Data'!AL212</f>
        <v>0</v>
      </c>
      <c r="U218" s="417">
        <f>'Budget Filing Data'!AM212</f>
        <v>0</v>
      </c>
      <c r="V218" s="417">
        <f>'Budget Filing Data'!W212</f>
        <v>2474862.6359302602</v>
      </c>
      <c r="W218" s="418">
        <f>IF('Budget Filing Data'!Z212&lt;&gt;0,('Budget Filing Data'!AB212+'Budget Filing Data'!AC212+'Budget Filing Data'!AR212+'Budget Filing Data'!AD212+'Budget Filing Data'!BK212)/'Budget Filing Data'!Z212,0)</f>
        <v>0.70780403143913873</v>
      </c>
      <c r="X218" s="419">
        <f>IF('Budget Filing Data'!AA212&lt;&gt;0,('Budget Filing Data'!AB212+'Budget Filing Data'!AC212+'Budget Filing Data'!AR212+'Budget Filing Data'!AD212)/'Budget Filing Data'!AA212,0)</f>
        <v>0.70780403143913873</v>
      </c>
      <c r="Y218" s="419">
        <f>IF('Budget Filing Data'!BL212&lt;&gt;0,('Budget Filing Data'!AB212+'Budget Filing Data'!AC212+'Budget Filing Data'!AR212+'Budget Filing Data'!AD212+'Budget Filing Data'!AP212+'Budget Filing Data'!AQ212)/('Budget Filing Data'!BL212),0)</f>
        <v>0.30940912241462509</v>
      </c>
      <c r="Z218" s="419">
        <f>IF('Budget Filing Data'!BC212&lt;&gt;0,('Budget Filing Data'!BD212+'Budget Filing Data'!BE212+'Budget Filing Data'!BF212+'Budget Filing Data'!AD212)/'Budget Filing Data'!BC212,0)</f>
        <v>0.81380540358702047</v>
      </c>
      <c r="AA218" s="419">
        <f>IF('Budget Filing Data'!BG212&lt;&gt;0,('Budget Filing Data'!BH212+'Budget Filing Data'!BI212+'Budget Filing Data'!BJ212+'Budget Filing Data'!AD212)/'Budget Filing Data'!BG212,0)</f>
        <v>0.81380540358702047</v>
      </c>
      <c r="AB218" s="456">
        <f>'Budget Filing Data'!P212</f>
        <v>3826620</v>
      </c>
      <c r="AC218" s="456">
        <f>'Budget Filing Data'!Q212</f>
        <v>1386</v>
      </c>
      <c r="AD218" s="456">
        <f>'Budget Filing Data'!R212</f>
        <v>218160</v>
      </c>
      <c r="AE218" s="456">
        <f>'Budget Filing Data'!AE212</f>
        <v>767.88113881499999</v>
      </c>
      <c r="AF218" s="456">
        <f>'Budget Filing Data'!AF212</f>
        <v>1158.4295999999999</v>
      </c>
      <c r="AG218" s="456">
        <f>'Budget Filing Data'!$S212</f>
        <v>7653240</v>
      </c>
      <c r="AH218" s="456">
        <f>'Budget Filing Data'!T212</f>
        <v>436320</v>
      </c>
      <c r="AI218" s="456">
        <f>'Budget Filing Data'!$U212</f>
        <v>1509.5362504635</v>
      </c>
      <c r="AJ218" s="456">
        <f>'Budget Filing Data'!$V212</f>
        <v>2316.8591999999999</v>
      </c>
      <c r="AK218" s="466">
        <v>0</v>
      </c>
      <c r="AL218" s="466">
        <v>0</v>
      </c>
      <c r="AM218" s="395"/>
    </row>
    <row r="219" spans="3:39" ht="15.75">
      <c r="C219" s="414" t="str">
        <f>'Budget Filing Data'!D213</f>
        <v>PGE_Res_002a</v>
      </c>
      <c r="D219" s="414" t="str">
        <f>'Budget Filing Data'!E213</f>
        <v>Universal Audit Tool Program</v>
      </c>
      <c r="E219" s="416"/>
      <c r="F219" s="416"/>
      <c r="G219" s="415" t="str">
        <f>'Budget Filing Data'!J213</f>
        <v>Third-Party Solicited</v>
      </c>
      <c r="H219" s="415" t="str">
        <f>'Budget Filing Data'!H213</f>
        <v>Local</v>
      </c>
      <c r="I219" s="416" t="s">
        <v>23</v>
      </c>
      <c r="J219" s="415" t="str">
        <f>'Budget Filing Data'!G213</f>
        <v>Residential</v>
      </c>
      <c r="K219" s="415" t="str">
        <f>'Budget Filing Data'!I213</f>
        <v>Other</v>
      </c>
      <c r="L219" s="415" t="str">
        <f>'Budget Filing Data'!K213</f>
        <v>Resource</v>
      </c>
      <c r="M219" s="415">
        <f>'Budget Filing Data'!B213</f>
        <v>2030</v>
      </c>
      <c r="N219" s="581">
        <f t="shared" si="3"/>
        <v>2327899.7816256629</v>
      </c>
      <c r="O219" s="417">
        <f>'Budget Filing Data'!AG213</f>
        <v>8508.2086141535874</v>
      </c>
      <c r="P219" s="417">
        <f>'Budget Filing Data'!AH213</f>
        <v>455900.63745147601</v>
      </c>
      <c r="Q219" s="417">
        <f>'Budget Filing Data'!AI213</f>
        <v>1863490.9355600332</v>
      </c>
      <c r="R219" s="417">
        <f>'Budget Filing Data'!AJ213</f>
        <v>0</v>
      </c>
      <c r="S219" s="417">
        <f>'Budget Filing Data'!AK213</f>
        <v>0</v>
      </c>
      <c r="T219" s="417">
        <f>'Budget Filing Data'!AL213</f>
        <v>0</v>
      </c>
      <c r="U219" s="417">
        <f>'Budget Filing Data'!AM213</f>
        <v>0</v>
      </c>
      <c r="V219" s="417">
        <f>'Budget Filing Data'!W213</f>
        <v>3091225.9576093298</v>
      </c>
      <c r="W219" s="418">
        <f>IF('Budget Filing Data'!Z213&lt;&gt;0,('Budget Filing Data'!AB213+'Budget Filing Data'!AC213+'Budget Filing Data'!AR213+'Budget Filing Data'!AD213+'Budget Filing Data'!BK213)/'Budget Filing Data'!Z213,0)</f>
        <v>1.3279033668067139</v>
      </c>
      <c r="X219" s="419">
        <f>IF('Budget Filing Data'!AA213&lt;&gt;0,('Budget Filing Data'!AB213+'Budget Filing Data'!AC213+'Budget Filing Data'!AR213+'Budget Filing Data'!AD213)/'Budget Filing Data'!AA213,0)</f>
        <v>1.3279033668067139</v>
      </c>
      <c r="Y219" s="419">
        <f>IF('Budget Filing Data'!BL213&lt;&gt;0,('Budget Filing Data'!AB213+'Budget Filing Data'!AC213+'Budget Filing Data'!AR213+'Budget Filing Data'!AD213+'Budget Filing Data'!AP213+'Budget Filing Data'!AQ213)/('Budget Filing Data'!BL213),0)</f>
        <v>0.30950211107609094</v>
      </c>
      <c r="Z219" s="419">
        <f>IF('Budget Filing Data'!BC213&lt;&gt;0,('Budget Filing Data'!BD213+'Budget Filing Data'!BE213+'Budget Filing Data'!BF213+'Budget Filing Data'!AD213)/'Budget Filing Data'!BC213,0)</f>
        <v>1.5057687039509267</v>
      </c>
      <c r="AA219" s="419">
        <f>IF('Budget Filing Data'!BG213&lt;&gt;0,('Budget Filing Data'!BH213+'Budget Filing Data'!BI213+'Budget Filing Data'!BJ213+'Budget Filing Data'!AD213)/'Budget Filing Data'!BG213,0)</f>
        <v>1.5057687039509267</v>
      </c>
      <c r="AB219" s="456">
        <f>'Budget Filing Data'!P213</f>
        <v>14155417.23716891</v>
      </c>
      <c r="AC219" s="456">
        <f>'Budget Filing Data'!Q213</f>
        <v>0</v>
      </c>
      <c r="AD219" s="456">
        <f>'Budget Filing Data'!R213</f>
        <v>521938.00869073754</v>
      </c>
      <c r="AE219" s="456">
        <f>'Budget Filing Data'!AE213</f>
        <v>3186.9681928791301</v>
      </c>
      <c r="AF219" s="456">
        <f>'Budget Filing Data'!AF213</f>
        <v>2771.4908261478136</v>
      </c>
      <c r="AG219" s="456">
        <f>'Budget Filing Data'!$S213</f>
        <v>14155417.23716891</v>
      </c>
      <c r="AH219" s="456">
        <f>'Budget Filing Data'!T213</f>
        <v>521938.00869073754</v>
      </c>
      <c r="AI219" s="456">
        <f>'Budget Filing Data'!$U213</f>
        <v>3186.9681928791301</v>
      </c>
      <c r="AJ219" s="456">
        <f>'Budget Filing Data'!$V213</f>
        <v>2771.4908261478136</v>
      </c>
      <c r="AK219" s="466">
        <v>0</v>
      </c>
      <c r="AL219" s="466">
        <v>0</v>
      </c>
      <c r="AM219" s="395"/>
    </row>
    <row r="220" spans="3:39" ht="15.75">
      <c r="C220" s="414" t="str">
        <f>'Budget Filing Data'!D214</f>
        <v>PGE_Res_002d</v>
      </c>
      <c r="D220" s="414" t="str">
        <f>'Budget Filing Data'!E214</f>
        <v>Residential Behavioral Program</v>
      </c>
      <c r="E220" s="416"/>
      <c r="F220" s="416"/>
      <c r="G220" s="415" t="str">
        <f>'Budget Filing Data'!J214</f>
        <v>Third-Party Solicited</v>
      </c>
      <c r="H220" s="415" t="str">
        <f>'Budget Filing Data'!H214</f>
        <v>Local</v>
      </c>
      <c r="I220" s="416" t="s">
        <v>23</v>
      </c>
      <c r="J220" s="415" t="str">
        <f>'Budget Filing Data'!G214</f>
        <v>Residential</v>
      </c>
      <c r="K220" s="415" t="str">
        <f>'Budget Filing Data'!I214</f>
        <v>Other</v>
      </c>
      <c r="L220" s="415" t="str">
        <f>'Budget Filing Data'!K214</f>
        <v>Resource</v>
      </c>
      <c r="M220" s="415">
        <f>'Budget Filing Data'!B214</f>
        <v>2030</v>
      </c>
      <c r="N220" s="581">
        <f t="shared" si="3"/>
        <v>21338404.89589252</v>
      </c>
      <c r="O220" s="417">
        <f>'Budget Filing Data'!AG214</f>
        <v>42541.043070767904</v>
      </c>
      <c r="P220" s="417">
        <f>'Budget Filing Data'!AH214</f>
        <v>116676.63715219559</v>
      </c>
      <c r="Q220" s="417">
        <f>'Budget Filing Data'!AI214</f>
        <v>21179187.215669557</v>
      </c>
      <c r="R220" s="417">
        <f>'Budget Filing Data'!AJ214</f>
        <v>0</v>
      </c>
      <c r="S220" s="417">
        <f>'Budget Filing Data'!AK214</f>
        <v>0</v>
      </c>
      <c r="T220" s="417">
        <f>'Budget Filing Data'!AL214</f>
        <v>0</v>
      </c>
      <c r="U220" s="417">
        <f>'Budget Filing Data'!AM214</f>
        <v>0</v>
      </c>
      <c r="V220" s="417">
        <f>'Budget Filing Data'!W214</f>
        <v>53027328.521793097</v>
      </c>
      <c r="W220" s="418">
        <f>IF('Budget Filing Data'!Z214&lt;&gt;0,('Budget Filing Data'!AB214+'Budget Filing Data'!AC214+'Budget Filing Data'!AR214+'Budget Filing Data'!AD214+'Budget Filing Data'!BK214)/'Budget Filing Data'!Z214,0)</f>
        <v>2.4850652511519473</v>
      </c>
      <c r="X220" s="419">
        <f>IF('Budget Filing Data'!AA214&lt;&gt;0,('Budget Filing Data'!AB214+'Budget Filing Data'!AC214+'Budget Filing Data'!AR214+'Budget Filing Data'!AD214)/'Budget Filing Data'!AA214,0)</f>
        <v>2.4850652511519473</v>
      </c>
      <c r="Y220" s="419">
        <f>IF('Budget Filing Data'!BL214&lt;&gt;0,('Budget Filing Data'!AB214+'Budget Filing Data'!AC214+'Budget Filing Data'!AR214+'Budget Filing Data'!AD214+'Budget Filing Data'!AP214+'Budget Filing Data'!AQ214)/('Budget Filing Data'!BL214),0)</f>
        <v>0.34140743205148433</v>
      </c>
      <c r="Z220" s="419">
        <f>IF('Budget Filing Data'!BC214&lt;&gt;0,('Budget Filing Data'!BD214+'Budget Filing Data'!BE214+'Budget Filing Data'!BF214+'Budget Filing Data'!AD214)/'Budget Filing Data'!BC214,0)</f>
        <v>2.7959913216006953</v>
      </c>
      <c r="AA220" s="419">
        <f>IF('Budget Filing Data'!BG214&lt;&gt;0,('Budget Filing Data'!BH214+'Budget Filing Data'!BI214+'Budget Filing Data'!BJ214+'Budget Filing Data'!AD214)/'Budget Filing Data'!BG214,0)</f>
        <v>2.7959913216006953</v>
      </c>
      <c r="AB220" s="456">
        <f>'Budget Filing Data'!P214</f>
        <v>253000000</v>
      </c>
      <c r="AC220" s="456">
        <f>'Budget Filing Data'!Q214</f>
        <v>54500</v>
      </c>
      <c r="AD220" s="456">
        <f>'Budget Filing Data'!R214</f>
        <v>8350000</v>
      </c>
      <c r="AE220" s="456">
        <f>'Budget Filing Data'!AE214</f>
        <v>56986.509591939997</v>
      </c>
      <c r="AF220" s="456">
        <f>'Budget Filing Data'!AF214</f>
        <v>44338.5</v>
      </c>
      <c r="AG220" s="456">
        <f>'Budget Filing Data'!$S214</f>
        <v>253000000</v>
      </c>
      <c r="AH220" s="456">
        <f>'Budget Filing Data'!T214</f>
        <v>8350000</v>
      </c>
      <c r="AI220" s="456">
        <f>'Budget Filing Data'!$U214</f>
        <v>56986.509591939997</v>
      </c>
      <c r="AJ220" s="456">
        <f>'Budget Filing Data'!$V214</f>
        <v>44338.5</v>
      </c>
      <c r="AK220" s="466">
        <v>0</v>
      </c>
      <c r="AL220" s="466">
        <v>0</v>
      </c>
      <c r="AM220" s="395"/>
    </row>
    <row r="221" spans="3:39" ht="15.75">
      <c r="C221" s="414" t="str">
        <f>'Budget Filing Data'!D215</f>
        <v>PGE_Res_002e</v>
      </c>
      <c r="D221" s="414" t="str">
        <f>'Budget Filing Data'!E215</f>
        <v>Online Marketplace Program</v>
      </c>
      <c r="E221" s="416"/>
      <c r="F221" s="416"/>
      <c r="G221" s="415" t="str">
        <f>'Budget Filing Data'!J215</f>
        <v>Third/Local Party</v>
      </c>
      <c r="H221" s="415" t="str">
        <f>'Budget Filing Data'!H215</f>
        <v>Local</v>
      </c>
      <c r="I221" s="416" t="s">
        <v>15</v>
      </c>
      <c r="J221" s="415" t="str">
        <f>'Budget Filing Data'!G215</f>
        <v>Residential</v>
      </c>
      <c r="K221" s="415" t="str">
        <f>'Budget Filing Data'!I215</f>
        <v>Other</v>
      </c>
      <c r="L221" s="415" t="str">
        <f>'Budget Filing Data'!K215</f>
        <v>Market Support</v>
      </c>
      <c r="M221" s="415">
        <f>'Budget Filing Data'!B215</f>
        <v>2030</v>
      </c>
      <c r="N221" s="581">
        <f t="shared" si="3"/>
        <v>993401.03579565324</v>
      </c>
      <c r="O221" s="417">
        <f>'Budget Filing Data'!AG215</f>
        <v>3781.42605073493</v>
      </c>
      <c r="P221" s="417">
        <f>'Budget Filing Data'!AH215</f>
        <v>689486.77528830396</v>
      </c>
      <c r="Q221" s="417">
        <f>'Budget Filing Data'!AI215</f>
        <v>300132.83445661428</v>
      </c>
      <c r="R221" s="417">
        <f>'Budget Filing Data'!AJ215</f>
        <v>0</v>
      </c>
      <c r="S221" s="417">
        <f>'Budget Filing Data'!AK215</f>
        <v>0</v>
      </c>
      <c r="T221" s="417">
        <f>'Budget Filing Data'!AL215</f>
        <v>0</v>
      </c>
      <c r="U221" s="417">
        <f>'Budget Filing Data'!AM215</f>
        <v>0</v>
      </c>
      <c r="V221" s="417">
        <f>'Budget Filing Data'!W215</f>
        <v>0</v>
      </c>
      <c r="W221" s="418">
        <f>IF('Budget Filing Data'!Z215&lt;&gt;0,('Budget Filing Data'!AB215+'Budget Filing Data'!AC215+'Budget Filing Data'!AR215+'Budget Filing Data'!AD215+'Budget Filing Data'!BK215)/'Budget Filing Data'!Z215,0)</f>
        <v>0</v>
      </c>
      <c r="X221" s="419">
        <f>IF('Budget Filing Data'!AA215&lt;&gt;0,('Budget Filing Data'!AB215+'Budget Filing Data'!AC215+'Budget Filing Data'!AR215+'Budget Filing Data'!AD215)/'Budget Filing Data'!AA215,0)</f>
        <v>0</v>
      </c>
      <c r="Y221" s="419">
        <f>IF('Budget Filing Data'!BL215&lt;&gt;0,('Budget Filing Data'!AB215+'Budget Filing Data'!AC215+'Budget Filing Data'!AR215+'Budget Filing Data'!AD215+'Budget Filing Data'!AP215+'Budget Filing Data'!AQ215)/('Budget Filing Data'!BL215),0)</f>
        <v>0</v>
      </c>
      <c r="Z221" s="419">
        <f>IF('Budget Filing Data'!BC215&lt;&gt;0,('Budget Filing Data'!BD215+'Budget Filing Data'!BE215+'Budget Filing Data'!BF215+'Budget Filing Data'!AD215)/'Budget Filing Data'!BC215,0)</f>
        <v>0</v>
      </c>
      <c r="AA221" s="419">
        <f>IF('Budget Filing Data'!BG215&lt;&gt;0,('Budget Filing Data'!BH215+'Budget Filing Data'!BI215+'Budget Filing Data'!BJ215+'Budget Filing Data'!AD215)/'Budget Filing Data'!BG215,0)</f>
        <v>0</v>
      </c>
      <c r="AB221" s="456">
        <f>'Budget Filing Data'!P215</f>
        <v>0</v>
      </c>
      <c r="AC221" s="456">
        <f>'Budget Filing Data'!Q215</f>
        <v>0</v>
      </c>
      <c r="AD221" s="456">
        <f>'Budget Filing Data'!R215</f>
        <v>0</v>
      </c>
      <c r="AE221" s="456">
        <f>'Budget Filing Data'!AE215</f>
        <v>0</v>
      </c>
      <c r="AF221" s="456">
        <f>'Budget Filing Data'!AF215</f>
        <v>0</v>
      </c>
      <c r="AG221" s="456">
        <f>'Budget Filing Data'!$S215</f>
        <v>0</v>
      </c>
      <c r="AH221" s="456">
        <f>'Budget Filing Data'!T215</f>
        <v>0</v>
      </c>
      <c r="AI221" s="456">
        <f>'Budget Filing Data'!$U215</f>
        <v>0</v>
      </c>
      <c r="AJ221" s="456">
        <f>'Budget Filing Data'!$V215</f>
        <v>0</v>
      </c>
      <c r="AK221" s="466">
        <v>0</v>
      </c>
      <c r="AL221" s="466">
        <v>0</v>
      </c>
      <c r="AM221" s="395"/>
    </row>
    <row r="222" spans="3:39" ht="15.75">
      <c r="C222" s="414" t="str">
        <f>'Budget Filing Data'!D216</f>
        <v>PGE_Res_004a</v>
      </c>
      <c r="D222" s="414" t="str">
        <f>'Budget Filing Data'!E216</f>
        <v>Powerful Neighborhood ZE</v>
      </c>
      <c r="E222" s="416"/>
      <c r="F222" s="416"/>
      <c r="G222" s="415" t="str">
        <f>'Budget Filing Data'!J216</f>
        <v>Third-Party Solicited</v>
      </c>
      <c r="H222" s="415" t="str">
        <f>'Budget Filing Data'!H216</f>
        <v>Local</v>
      </c>
      <c r="I222" s="416" t="s">
        <v>23</v>
      </c>
      <c r="J222" s="415" t="str">
        <f>'Budget Filing Data'!G216</f>
        <v>Residential</v>
      </c>
      <c r="K222" s="415" t="str">
        <f>'Budget Filing Data'!I216</f>
        <v>Other</v>
      </c>
      <c r="L222" s="415" t="str">
        <f>'Budget Filing Data'!K216</f>
        <v>Equity</v>
      </c>
      <c r="M222" s="415">
        <f>'Budget Filing Data'!B216</f>
        <v>2030</v>
      </c>
      <c r="N222" s="581">
        <f t="shared" si="3"/>
        <v>3760893.0872123903</v>
      </c>
      <c r="O222" s="417">
        <f>'Budget Filing Data'!AG216</f>
        <v>26748.033203176397</v>
      </c>
      <c r="P222" s="417">
        <f>'Budget Filing Data'!AH216</f>
        <v>274697.84986454301</v>
      </c>
      <c r="Q222" s="417">
        <f>'Budget Filing Data'!AI216</f>
        <v>1926755.931144671</v>
      </c>
      <c r="R222" s="417">
        <f>'Budget Filing Data'!AJ216</f>
        <v>0</v>
      </c>
      <c r="S222" s="417">
        <f>'Budget Filing Data'!AK216</f>
        <v>0</v>
      </c>
      <c r="T222" s="417">
        <f>'Budget Filing Data'!AL216</f>
        <v>0</v>
      </c>
      <c r="U222" s="417">
        <f>'Budget Filing Data'!AM216</f>
        <v>1532691.273</v>
      </c>
      <c r="V222" s="417">
        <f>'Budget Filing Data'!W216</f>
        <v>0</v>
      </c>
      <c r="W222" s="418">
        <f>IF('Budget Filing Data'!Z216&lt;&gt;0,('Budget Filing Data'!AB216+'Budget Filing Data'!AC216+'Budget Filing Data'!AR216+'Budget Filing Data'!AD216+'Budget Filing Data'!BK216)/'Budget Filing Data'!Z216,0)</f>
        <v>0</v>
      </c>
      <c r="X222" s="419">
        <f>IF('Budget Filing Data'!AA216&lt;&gt;0,('Budget Filing Data'!AB216+'Budget Filing Data'!AC216+'Budget Filing Data'!AR216+'Budget Filing Data'!AD216)/'Budget Filing Data'!AA216,0)</f>
        <v>0</v>
      </c>
      <c r="Y222" s="419">
        <f>IF('Budget Filing Data'!BL216&lt;&gt;0,('Budget Filing Data'!AB216+'Budget Filing Data'!AC216+'Budget Filing Data'!AR216+'Budget Filing Data'!AD216+'Budget Filing Data'!AP216+'Budget Filing Data'!AQ216)/('Budget Filing Data'!BL216),0)</f>
        <v>0</v>
      </c>
      <c r="Z222" s="419">
        <f>IF('Budget Filing Data'!BC216&lt;&gt;0,('Budget Filing Data'!BD216+'Budget Filing Data'!BE216+'Budget Filing Data'!BF216+'Budget Filing Data'!AD216)/'Budget Filing Data'!BC216,0)</f>
        <v>0</v>
      </c>
      <c r="AA222" s="419">
        <f>IF('Budget Filing Data'!BG216&lt;&gt;0,('Budget Filing Data'!BH216+'Budget Filing Data'!BI216+'Budget Filing Data'!BJ216+'Budget Filing Data'!AD216)/'Budget Filing Data'!BG216,0)</f>
        <v>0</v>
      </c>
      <c r="AB222" s="456">
        <f>'Budget Filing Data'!P216</f>
        <v>0</v>
      </c>
      <c r="AC222" s="456">
        <f>'Budget Filing Data'!Q216</f>
        <v>0</v>
      </c>
      <c r="AD222" s="456">
        <f>'Budget Filing Data'!R216</f>
        <v>0</v>
      </c>
      <c r="AE222" s="456">
        <f>'Budget Filing Data'!AE216</f>
        <v>0</v>
      </c>
      <c r="AF222" s="456">
        <f>'Budget Filing Data'!AF216</f>
        <v>0</v>
      </c>
      <c r="AG222" s="456">
        <f>'Budget Filing Data'!$S216</f>
        <v>0</v>
      </c>
      <c r="AH222" s="456">
        <f>'Budget Filing Data'!T216</f>
        <v>0</v>
      </c>
      <c r="AI222" s="456">
        <f>'Budget Filing Data'!$U216</f>
        <v>0</v>
      </c>
      <c r="AJ222" s="456">
        <f>'Budget Filing Data'!$V216</f>
        <v>0</v>
      </c>
      <c r="AK222" s="466">
        <v>0</v>
      </c>
      <c r="AL222" s="466">
        <v>0</v>
      </c>
      <c r="AM222" s="395"/>
    </row>
    <row r="223" spans="3:39" ht="15.75">
      <c r="C223" s="414" t="str">
        <f>'Budget Filing Data'!D217</f>
        <v>PGE_Res_004b</v>
      </c>
      <c r="D223" s="414" t="str">
        <f>'Budget Filing Data'!E217</f>
        <v>Electrify My Block</v>
      </c>
      <c r="E223" s="416"/>
      <c r="F223" s="416"/>
      <c r="G223" s="415" t="str">
        <f>'Budget Filing Data'!J217</f>
        <v>Third-Party Solicited</v>
      </c>
      <c r="H223" s="415" t="str">
        <f>'Budget Filing Data'!H217</f>
        <v>Local</v>
      </c>
      <c r="I223" s="416" t="s">
        <v>23</v>
      </c>
      <c r="J223" s="415" t="str">
        <f>'Budget Filing Data'!G217</f>
        <v>Residential</v>
      </c>
      <c r="K223" s="415" t="str">
        <f>'Budget Filing Data'!I217</f>
        <v>Other</v>
      </c>
      <c r="L223" s="415" t="str">
        <f>'Budget Filing Data'!K217</f>
        <v>Equity</v>
      </c>
      <c r="M223" s="415">
        <f>'Budget Filing Data'!B217</f>
        <v>2030</v>
      </c>
      <c r="N223" s="581">
        <f t="shared" si="3"/>
        <v>3755759.492196932</v>
      </c>
      <c r="O223" s="417">
        <f>'Budget Filing Data'!AG217</f>
        <v>28522.226466145003</v>
      </c>
      <c r="P223" s="417">
        <f>'Budget Filing Data'!AH217</f>
        <v>388641.854412026</v>
      </c>
      <c r="Q223" s="417">
        <f>'Budget Filing Data'!AI217</f>
        <v>1379150.6443187611</v>
      </c>
      <c r="R223" s="417">
        <f>'Budget Filing Data'!AJ217</f>
        <v>0</v>
      </c>
      <c r="S223" s="417">
        <f>'Budget Filing Data'!AK217</f>
        <v>0</v>
      </c>
      <c r="T223" s="417">
        <f>'Budget Filing Data'!AL217</f>
        <v>0</v>
      </c>
      <c r="U223" s="417">
        <f>'Budget Filing Data'!AM217</f>
        <v>1959444.767</v>
      </c>
      <c r="V223" s="417">
        <f>'Budget Filing Data'!W217</f>
        <v>0</v>
      </c>
      <c r="W223" s="418">
        <f>IF('Budget Filing Data'!Z217&lt;&gt;0,('Budget Filing Data'!AB217+'Budget Filing Data'!AC217+'Budget Filing Data'!AR217+'Budget Filing Data'!AD217+'Budget Filing Data'!BK217)/'Budget Filing Data'!Z217,0)</f>
        <v>0</v>
      </c>
      <c r="X223" s="419">
        <f>IF('Budget Filing Data'!AA217&lt;&gt;0,('Budget Filing Data'!AB217+'Budget Filing Data'!AC217+'Budget Filing Data'!AR217+'Budget Filing Data'!AD217)/'Budget Filing Data'!AA217,0)</f>
        <v>0</v>
      </c>
      <c r="Y223" s="419">
        <f>IF('Budget Filing Data'!BL217&lt;&gt;0,('Budget Filing Data'!AB217+'Budget Filing Data'!AC217+'Budget Filing Data'!AR217+'Budget Filing Data'!AD217+'Budget Filing Data'!AP217+'Budget Filing Data'!AQ217)/('Budget Filing Data'!BL217),0)</f>
        <v>0</v>
      </c>
      <c r="Z223" s="419">
        <f>IF('Budget Filing Data'!BC217&lt;&gt;0,('Budget Filing Data'!BD217+'Budget Filing Data'!BE217+'Budget Filing Data'!BF217+'Budget Filing Data'!AD217)/'Budget Filing Data'!BC217,0)</f>
        <v>0</v>
      </c>
      <c r="AA223" s="419">
        <f>IF('Budget Filing Data'!BG217&lt;&gt;0,('Budget Filing Data'!BH217+'Budget Filing Data'!BI217+'Budget Filing Data'!BJ217+'Budget Filing Data'!AD217)/'Budget Filing Data'!BG217,0)</f>
        <v>0</v>
      </c>
      <c r="AB223" s="456">
        <f>'Budget Filing Data'!P217</f>
        <v>0</v>
      </c>
      <c r="AC223" s="456">
        <f>'Budget Filing Data'!Q217</f>
        <v>0</v>
      </c>
      <c r="AD223" s="456">
        <f>'Budget Filing Data'!R217</f>
        <v>0</v>
      </c>
      <c r="AE223" s="456">
        <f>'Budget Filing Data'!AE217</f>
        <v>0</v>
      </c>
      <c r="AF223" s="456">
        <f>'Budget Filing Data'!AF217</f>
        <v>0</v>
      </c>
      <c r="AG223" s="456">
        <f>'Budget Filing Data'!$S217</f>
        <v>0</v>
      </c>
      <c r="AH223" s="456">
        <f>'Budget Filing Data'!T217</f>
        <v>0</v>
      </c>
      <c r="AI223" s="456">
        <f>'Budget Filing Data'!$U217</f>
        <v>0</v>
      </c>
      <c r="AJ223" s="456">
        <f>'Budget Filing Data'!$V217</f>
        <v>0</v>
      </c>
      <c r="AK223" s="466">
        <v>0</v>
      </c>
      <c r="AL223" s="466">
        <v>0</v>
      </c>
      <c r="AM223" s="395"/>
    </row>
    <row r="224" spans="3:39" ht="15.75">
      <c r="C224" s="414" t="str">
        <f>'Budget Filing Data'!D218</f>
        <v>PGE_Res_005</v>
      </c>
      <c r="D224" s="414" t="str">
        <f>'Budget Filing Data'!E218</f>
        <v>Residential Equity Program - Empower My Home</v>
      </c>
      <c r="E224" s="416"/>
      <c r="F224" s="416"/>
      <c r="G224" s="415" t="str">
        <f>'Budget Filing Data'!J218</f>
        <v>Third-Party Solicited</v>
      </c>
      <c r="H224" s="415" t="str">
        <f>'Budget Filing Data'!H218</f>
        <v>Local</v>
      </c>
      <c r="I224" s="416" t="s">
        <v>23</v>
      </c>
      <c r="J224" s="415" t="str">
        <f>'Budget Filing Data'!G218</f>
        <v>Residential</v>
      </c>
      <c r="K224" s="415" t="str">
        <f>'Budget Filing Data'!I218</f>
        <v>Other</v>
      </c>
      <c r="L224" s="415" t="str">
        <f>'Budget Filing Data'!K218</f>
        <v>Equity</v>
      </c>
      <c r="M224" s="415">
        <f>'Budget Filing Data'!B218</f>
        <v>2030</v>
      </c>
      <c r="N224" s="581">
        <f t="shared" si="3"/>
        <v>4258225.8799460866</v>
      </c>
      <c r="O224" s="417">
        <f>'Budget Filing Data'!AG218</f>
        <v>32979.496190368896</v>
      </c>
      <c r="P224" s="417">
        <f>'Budget Filing Data'!AH218</f>
        <v>228087.8028119267</v>
      </c>
      <c r="Q224" s="417">
        <f>'Budget Filing Data'!AI218</f>
        <v>2507939.3709437908</v>
      </c>
      <c r="R224" s="417">
        <f>'Budget Filing Data'!AJ218</f>
        <v>0</v>
      </c>
      <c r="S224" s="417">
        <f>'Budget Filing Data'!AK218</f>
        <v>0</v>
      </c>
      <c r="T224" s="417">
        <f>'Budget Filing Data'!AL218</f>
        <v>0</v>
      </c>
      <c r="U224" s="417">
        <f>'Budget Filing Data'!AM218</f>
        <v>1489219.21</v>
      </c>
      <c r="V224" s="417">
        <f>'Budget Filing Data'!W218</f>
        <v>0</v>
      </c>
      <c r="W224" s="418">
        <f>IF('Budget Filing Data'!Z218&lt;&gt;0,('Budget Filing Data'!AB218+'Budget Filing Data'!AC218+'Budget Filing Data'!AR218+'Budget Filing Data'!AD218+'Budget Filing Data'!BK218)/'Budget Filing Data'!Z218,0)</f>
        <v>0</v>
      </c>
      <c r="X224" s="419">
        <f>IF('Budget Filing Data'!AA218&lt;&gt;0,('Budget Filing Data'!AB218+'Budget Filing Data'!AC218+'Budget Filing Data'!AR218+'Budget Filing Data'!AD218)/'Budget Filing Data'!AA218,0)</f>
        <v>0</v>
      </c>
      <c r="Y224" s="419">
        <f>IF('Budget Filing Data'!BL218&lt;&gt;0,('Budget Filing Data'!AB218+'Budget Filing Data'!AC218+'Budget Filing Data'!AR218+'Budget Filing Data'!AD218+'Budget Filing Data'!AP218+'Budget Filing Data'!AQ218)/('Budget Filing Data'!BL218),0)</f>
        <v>0</v>
      </c>
      <c r="Z224" s="419">
        <f>IF('Budget Filing Data'!BC218&lt;&gt;0,('Budget Filing Data'!BD218+'Budget Filing Data'!BE218+'Budget Filing Data'!BF218+'Budget Filing Data'!AD218)/'Budget Filing Data'!BC218,0)</f>
        <v>0</v>
      </c>
      <c r="AA224" s="419">
        <f>IF('Budget Filing Data'!BG218&lt;&gt;0,('Budget Filing Data'!BH218+'Budget Filing Data'!BI218+'Budget Filing Data'!BJ218+'Budget Filing Data'!AD218)/'Budget Filing Data'!BG218,0)</f>
        <v>0</v>
      </c>
      <c r="AB224" s="456">
        <f>'Budget Filing Data'!P218</f>
        <v>0</v>
      </c>
      <c r="AC224" s="456">
        <f>'Budget Filing Data'!Q218</f>
        <v>0</v>
      </c>
      <c r="AD224" s="456">
        <f>'Budget Filing Data'!R218</f>
        <v>0</v>
      </c>
      <c r="AE224" s="456">
        <f>'Budget Filing Data'!AE218</f>
        <v>0</v>
      </c>
      <c r="AF224" s="456">
        <f>'Budget Filing Data'!AF218</f>
        <v>0</v>
      </c>
      <c r="AG224" s="456">
        <f>'Budget Filing Data'!$S218</f>
        <v>0</v>
      </c>
      <c r="AH224" s="456">
        <f>'Budget Filing Data'!T218</f>
        <v>0</v>
      </c>
      <c r="AI224" s="456">
        <f>'Budget Filing Data'!$U218</f>
        <v>0</v>
      </c>
      <c r="AJ224" s="456">
        <f>'Budget Filing Data'!$V218</f>
        <v>0</v>
      </c>
      <c r="AK224" s="466">
        <v>0</v>
      </c>
      <c r="AL224" s="466">
        <v>0</v>
      </c>
      <c r="AM224" s="395"/>
    </row>
    <row r="225" spans="3:39" ht="15.75">
      <c r="C225" s="414" t="str">
        <f>'Budget Filing Data'!D219</f>
        <v>PGE_Res_008</v>
      </c>
      <c r="D225" s="414" t="str">
        <f>'Budget Filing Data'!E219</f>
        <v>Electrification Contractor Support Placeholder</v>
      </c>
      <c r="E225" s="416"/>
      <c r="F225" s="416"/>
      <c r="G225" s="415" t="str">
        <f>'Budget Filing Data'!J219</f>
        <v>Third-Party Solicited</v>
      </c>
      <c r="H225" s="415" t="str">
        <f>'Budget Filing Data'!H219</f>
        <v>Local</v>
      </c>
      <c r="I225" s="416" t="s">
        <v>15</v>
      </c>
      <c r="J225" s="415" t="str">
        <f>'Budget Filing Data'!G219</f>
        <v>Residential</v>
      </c>
      <c r="K225" s="415" t="str">
        <f>'Budget Filing Data'!I219</f>
        <v>Market Transformation</v>
      </c>
      <c r="L225" s="415" t="str">
        <f>'Budget Filing Data'!K219</f>
        <v>Market Support</v>
      </c>
      <c r="M225" s="415">
        <f>'Budget Filing Data'!B219</f>
        <v>2030</v>
      </c>
      <c r="N225" s="581">
        <f t="shared" si="3"/>
        <v>3123623.5439663343</v>
      </c>
      <c r="O225" s="417">
        <f>'Budget Filing Data'!AG219</f>
        <v>312362.3543966334</v>
      </c>
      <c r="P225" s="417">
        <f>'Budget Filing Data'!AH219</f>
        <v>300000</v>
      </c>
      <c r="Q225" s="417">
        <f>'Budget Filing Data'!AI219</f>
        <v>2511261.189569701</v>
      </c>
      <c r="R225" s="417">
        <f>'Budget Filing Data'!AJ219</f>
        <v>0</v>
      </c>
      <c r="S225" s="417">
        <f>'Budget Filing Data'!AK219</f>
        <v>0</v>
      </c>
      <c r="T225" s="417">
        <f>'Budget Filing Data'!AL219</f>
        <v>0</v>
      </c>
      <c r="U225" s="417">
        <f>'Budget Filing Data'!AM219</f>
        <v>0</v>
      </c>
      <c r="V225" s="417">
        <f>'Budget Filing Data'!W219</f>
        <v>0</v>
      </c>
      <c r="W225" s="418">
        <f>IF('Budget Filing Data'!Z219&lt;&gt;0,('Budget Filing Data'!AB219+'Budget Filing Data'!AC219+'Budget Filing Data'!AR219+'Budget Filing Data'!AD219+'Budget Filing Data'!BK219)/'Budget Filing Data'!Z219,0)</f>
        <v>0</v>
      </c>
      <c r="X225" s="419">
        <f>IF('Budget Filing Data'!AA219&lt;&gt;0,('Budget Filing Data'!AB219+'Budget Filing Data'!AC219+'Budget Filing Data'!AR219+'Budget Filing Data'!AD219)/'Budget Filing Data'!AA219,0)</f>
        <v>0</v>
      </c>
      <c r="Y225" s="419">
        <f>IF('Budget Filing Data'!BL219&lt;&gt;0,('Budget Filing Data'!AB219+'Budget Filing Data'!AC219+'Budget Filing Data'!AR219+'Budget Filing Data'!AD219+'Budget Filing Data'!AP219+'Budget Filing Data'!AQ219)/('Budget Filing Data'!BL219),0)</f>
        <v>0</v>
      </c>
      <c r="Z225" s="419">
        <f>IF('Budget Filing Data'!BC219&lt;&gt;0,('Budget Filing Data'!BD219+'Budget Filing Data'!BE219+'Budget Filing Data'!BF219+'Budget Filing Data'!AD219)/'Budget Filing Data'!BC219,0)</f>
        <v>0</v>
      </c>
      <c r="AA225" s="419">
        <f>IF('Budget Filing Data'!BG219&lt;&gt;0,('Budget Filing Data'!BH219+'Budget Filing Data'!BI219+'Budget Filing Data'!BJ219+'Budget Filing Data'!AD219)/'Budget Filing Data'!BG219,0)</f>
        <v>0</v>
      </c>
      <c r="AB225" s="456">
        <f>'Budget Filing Data'!P219</f>
        <v>0</v>
      </c>
      <c r="AC225" s="456">
        <f>'Budget Filing Data'!Q219</f>
        <v>0</v>
      </c>
      <c r="AD225" s="456">
        <f>'Budget Filing Data'!R219</f>
        <v>0</v>
      </c>
      <c r="AE225" s="456">
        <f>'Budget Filing Data'!AE219</f>
        <v>0</v>
      </c>
      <c r="AF225" s="456">
        <f>'Budget Filing Data'!AF219</f>
        <v>0</v>
      </c>
      <c r="AG225" s="456">
        <f>'Budget Filing Data'!$S219</f>
        <v>0</v>
      </c>
      <c r="AH225" s="456">
        <f>'Budget Filing Data'!T219</f>
        <v>0</v>
      </c>
      <c r="AI225" s="456">
        <f>'Budget Filing Data'!$U219</f>
        <v>0</v>
      </c>
      <c r="AJ225" s="456">
        <f>'Budget Filing Data'!$V219</f>
        <v>0</v>
      </c>
      <c r="AK225" s="466">
        <v>0</v>
      </c>
      <c r="AL225" s="466">
        <v>0</v>
      </c>
      <c r="AM225" s="395"/>
    </row>
    <row r="226" spans="3:39" ht="15.75">
      <c r="C226" s="414" t="str">
        <f>'Budget Filing Data'!D220</f>
        <v>PGE_Res_009</v>
      </c>
      <c r="D226" s="414" t="str">
        <f>'Budget Filing Data'!E220</f>
        <v>Targeted Electrification Placeholder</v>
      </c>
      <c r="E226" s="416"/>
      <c r="F226" s="416"/>
      <c r="G226" s="415" t="str">
        <f>'Budget Filing Data'!J220</f>
        <v>Third-Party Solicited</v>
      </c>
      <c r="H226" s="415" t="str">
        <f>'Budget Filing Data'!H220</f>
        <v>Local</v>
      </c>
      <c r="I226" s="416" t="s">
        <v>23</v>
      </c>
      <c r="J226" s="415" t="str">
        <f>'Budget Filing Data'!G220</f>
        <v>Residential</v>
      </c>
      <c r="K226" s="415" t="str">
        <f>'Budget Filing Data'!I220</f>
        <v>Market Transformation</v>
      </c>
      <c r="L226" s="415" t="str">
        <f>'Budget Filing Data'!K220</f>
        <v>Market Support</v>
      </c>
      <c r="M226" s="415">
        <f>'Budget Filing Data'!B220</f>
        <v>2030</v>
      </c>
      <c r="N226" s="581">
        <f t="shared" si="3"/>
        <v>4123623.5439663343</v>
      </c>
      <c r="O226" s="417">
        <f>'Budget Filing Data'!AG220</f>
        <v>412362.3543966334</v>
      </c>
      <c r="P226" s="417">
        <f>'Budget Filing Data'!AH220</f>
        <v>400000</v>
      </c>
      <c r="Q226" s="417">
        <f>'Budget Filing Data'!AI220</f>
        <v>3311261.189569701</v>
      </c>
      <c r="R226" s="417">
        <f>'Budget Filing Data'!AJ220</f>
        <v>0</v>
      </c>
      <c r="S226" s="417">
        <f>'Budget Filing Data'!AK220</f>
        <v>0</v>
      </c>
      <c r="T226" s="417">
        <f>'Budget Filing Data'!AL220</f>
        <v>0</v>
      </c>
      <c r="U226" s="417">
        <f>'Budget Filing Data'!AM220</f>
        <v>0</v>
      </c>
      <c r="V226" s="417">
        <f>'Budget Filing Data'!W220</f>
        <v>0</v>
      </c>
      <c r="W226" s="418">
        <f>IF('Budget Filing Data'!Z220&lt;&gt;0,('Budget Filing Data'!AB220+'Budget Filing Data'!AC220+'Budget Filing Data'!AR220+'Budget Filing Data'!AD220+'Budget Filing Data'!BK220)/'Budget Filing Data'!Z220,0)</f>
        <v>0</v>
      </c>
      <c r="X226" s="419">
        <f>IF('Budget Filing Data'!AA220&lt;&gt;0,('Budget Filing Data'!AB220+'Budget Filing Data'!AC220+'Budget Filing Data'!AR220+'Budget Filing Data'!AD220)/'Budget Filing Data'!AA220,0)</f>
        <v>0</v>
      </c>
      <c r="Y226" s="419">
        <f>IF('Budget Filing Data'!BL220&lt;&gt;0,('Budget Filing Data'!AB220+'Budget Filing Data'!AC220+'Budget Filing Data'!AR220+'Budget Filing Data'!AD220+'Budget Filing Data'!AP220+'Budget Filing Data'!AQ220)/('Budget Filing Data'!BL220),0)</f>
        <v>0</v>
      </c>
      <c r="Z226" s="419">
        <f>IF('Budget Filing Data'!BC220&lt;&gt;0,('Budget Filing Data'!BD220+'Budget Filing Data'!BE220+'Budget Filing Data'!BF220+'Budget Filing Data'!AD220)/'Budget Filing Data'!BC220,0)</f>
        <v>0</v>
      </c>
      <c r="AA226" s="419">
        <f>IF('Budget Filing Data'!BG220&lt;&gt;0,('Budget Filing Data'!BH220+'Budget Filing Data'!BI220+'Budget Filing Data'!BJ220+'Budget Filing Data'!AD220)/'Budget Filing Data'!BG220,0)</f>
        <v>0</v>
      </c>
      <c r="AB226" s="456">
        <f>'Budget Filing Data'!P220</f>
        <v>0</v>
      </c>
      <c r="AC226" s="456">
        <f>'Budget Filing Data'!Q220</f>
        <v>0</v>
      </c>
      <c r="AD226" s="456">
        <f>'Budget Filing Data'!R220</f>
        <v>0</v>
      </c>
      <c r="AE226" s="456">
        <f>'Budget Filing Data'!AE220</f>
        <v>0</v>
      </c>
      <c r="AF226" s="456">
        <f>'Budget Filing Data'!AF220</f>
        <v>0</v>
      </c>
      <c r="AG226" s="456">
        <f>'Budget Filing Data'!$S220</f>
        <v>0</v>
      </c>
      <c r="AH226" s="456">
        <f>'Budget Filing Data'!T220</f>
        <v>0</v>
      </c>
      <c r="AI226" s="456">
        <f>'Budget Filing Data'!$U220</f>
        <v>0</v>
      </c>
      <c r="AJ226" s="456">
        <f>'Budget Filing Data'!$V220</f>
        <v>0</v>
      </c>
      <c r="AK226" s="466">
        <v>0</v>
      </c>
      <c r="AL226" s="466">
        <v>0</v>
      </c>
      <c r="AM226" s="395"/>
    </row>
    <row r="227" spans="3:39" ht="15.75">
      <c r="C227" s="414" t="str">
        <f>'Budget Filing Data'!D221</f>
        <v>PGE_Res_010</v>
      </c>
      <c r="D227" s="414" t="str">
        <f>'Budget Filing Data'!E221</f>
        <v>Electrification Customer Experience Support Placeholder</v>
      </c>
      <c r="E227" s="416"/>
      <c r="F227" s="416"/>
      <c r="G227" s="415" t="str">
        <f>'Budget Filing Data'!J221</f>
        <v>IOU Core</v>
      </c>
      <c r="H227" s="415" t="str">
        <f>'Budget Filing Data'!H221</f>
        <v>Local</v>
      </c>
      <c r="I227" s="416" t="s">
        <v>15</v>
      </c>
      <c r="J227" s="415" t="str">
        <f>'Budget Filing Data'!G221</f>
        <v>Residential</v>
      </c>
      <c r="K227" s="415" t="str">
        <f>'Budget Filing Data'!I221</f>
        <v>Market Transformation</v>
      </c>
      <c r="L227" s="415" t="str">
        <f>'Budget Filing Data'!K221</f>
        <v>Market Support</v>
      </c>
      <c r="M227" s="415">
        <f>'Budget Filing Data'!B221</f>
        <v>2030</v>
      </c>
      <c r="N227" s="581">
        <f t="shared" si="3"/>
        <v>2123623.5439663343</v>
      </c>
      <c r="O227" s="417">
        <f>'Budget Filing Data'!AG221</f>
        <v>212362.3543966334</v>
      </c>
      <c r="P227" s="417">
        <f>'Budget Filing Data'!AH221</f>
        <v>200000</v>
      </c>
      <c r="Q227" s="417">
        <f>'Budget Filing Data'!AI221</f>
        <v>1711261.189569701</v>
      </c>
      <c r="R227" s="417">
        <f>'Budget Filing Data'!AJ221</f>
        <v>0</v>
      </c>
      <c r="S227" s="417">
        <f>'Budget Filing Data'!AK221</f>
        <v>0</v>
      </c>
      <c r="T227" s="417">
        <f>'Budget Filing Data'!AL221</f>
        <v>0</v>
      </c>
      <c r="U227" s="417">
        <f>'Budget Filing Data'!AM221</f>
        <v>0</v>
      </c>
      <c r="V227" s="417">
        <f>'Budget Filing Data'!W221</f>
        <v>0</v>
      </c>
      <c r="W227" s="418">
        <f>IF('Budget Filing Data'!Z221&lt;&gt;0,('Budget Filing Data'!AB221+'Budget Filing Data'!AC221+'Budget Filing Data'!AR221+'Budget Filing Data'!AD221+'Budget Filing Data'!BK221)/'Budget Filing Data'!Z221,0)</f>
        <v>0</v>
      </c>
      <c r="X227" s="419">
        <f>IF('Budget Filing Data'!AA221&lt;&gt;0,('Budget Filing Data'!AB221+'Budget Filing Data'!AC221+'Budget Filing Data'!AR221+'Budget Filing Data'!AD221)/'Budget Filing Data'!AA221,0)</f>
        <v>0</v>
      </c>
      <c r="Y227" s="419">
        <f>IF('Budget Filing Data'!BL221&lt;&gt;0,('Budget Filing Data'!AB221+'Budget Filing Data'!AC221+'Budget Filing Data'!AR221+'Budget Filing Data'!AD221+'Budget Filing Data'!AP221+'Budget Filing Data'!AQ221)/('Budget Filing Data'!BL221),0)</f>
        <v>0</v>
      </c>
      <c r="Z227" s="419">
        <f>IF('Budget Filing Data'!BC221&lt;&gt;0,('Budget Filing Data'!BD221+'Budget Filing Data'!BE221+'Budget Filing Data'!BF221+'Budget Filing Data'!AD221)/'Budget Filing Data'!BC221,0)</f>
        <v>0</v>
      </c>
      <c r="AA227" s="419">
        <f>IF('Budget Filing Data'!BG221&lt;&gt;0,('Budget Filing Data'!BH221+'Budget Filing Data'!BI221+'Budget Filing Data'!BJ221+'Budget Filing Data'!AD221)/'Budget Filing Data'!BG221,0)</f>
        <v>0</v>
      </c>
      <c r="AB227" s="456">
        <f>'Budget Filing Data'!P221</f>
        <v>0</v>
      </c>
      <c r="AC227" s="456">
        <f>'Budget Filing Data'!Q221</f>
        <v>0</v>
      </c>
      <c r="AD227" s="456">
        <f>'Budget Filing Data'!R221</f>
        <v>0</v>
      </c>
      <c r="AE227" s="456">
        <f>'Budget Filing Data'!AE221</f>
        <v>0</v>
      </c>
      <c r="AF227" s="456">
        <f>'Budget Filing Data'!AF221</f>
        <v>0</v>
      </c>
      <c r="AG227" s="456">
        <f>'Budget Filing Data'!$S221</f>
        <v>0</v>
      </c>
      <c r="AH227" s="456">
        <f>'Budget Filing Data'!T221</f>
        <v>0</v>
      </c>
      <c r="AI227" s="456">
        <f>'Budget Filing Data'!$U221</f>
        <v>0</v>
      </c>
      <c r="AJ227" s="456">
        <f>'Budget Filing Data'!$V221</f>
        <v>0</v>
      </c>
      <c r="AK227" s="466">
        <v>0</v>
      </c>
      <c r="AL227" s="466">
        <v>0</v>
      </c>
      <c r="AM227" s="395"/>
    </row>
    <row r="228" spans="3:39" ht="15.75">
      <c r="C228" s="414" t="str">
        <f>'Budget Filing Data'!D222</f>
        <v>PGE_Res_011</v>
      </c>
      <c r="D228" s="414" t="str">
        <f>'Budget Filing Data'!E222</f>
        <v>Heat Pump Adoption Program Placeholder</v>
      </c>
      <c r="E228" s="416"/>
      <c r="F228" s="416"/>
      <c r="G228" s="415" t="str">
        <f>'Budget Filing Data'!J222</f>
        <v>Third-Party Solicited</v>
      </c>
      <c r="H228" s="415" t="str">
        <f>'Budget Filing Data'!H222</f>
        <v>Local</v>
      </c>
      <c r="I228" s="416" t="s">
        <v>23</v>
      </c>
      <c r="J228" s="415" t="str">
        <f>'Budget Filing Data'!G222</f>
        <v>Residential</v>
      </c>
      <c r="K228" s="415" t="str">
        <f>'Budget Filing Data'!I222</f>
        <v>Market Transformation</v>
      </c>
      <c r="L228" s="415" t="str">
        <f>'Budget Filing Data'!K222</f>
        <v>Resource</v>
      </c>
      <c r="M228" s="415">
        <f>'Budget Filing Data'!B222</f>
        <v>2030</v>
      </c>
      <c r="N228" s="581">
        <f t="shared" si="3"/>
        <v>3123623.5439663343</v>
      </c>
      <c r="O228" s="417">
        <f>'Budget Filing Data'!AG222</f>
        <v>312362.3543966334</v>
      </c>
      <c r="P228" s="417">
        <f>'Budget Filing Data'!AH222</f>
        <v>300000</v>
      </c>
      <c r="Q228" s="417">
        <f>'Budget Filing Data'!AI222</f>
        <v>2511261.189569701</v>
      </c>
      <c r="R228" s="417">
        <f>'Budget Filing Data'!AJ222</f>
        <v>0</v>
      </c>
      <c r="S228" s="417">
        <f>'Budget Filing Data'!AK222</f>
        <v>0</v>
      </c>
      <c r="T228" s="417">
        <f>'Budget Filing Data'!AL222</f>
        <v>0</v>
      </c>
      <c r="U228" s="417">
        <f>'Budget Filing Data'!AM222</f>
        <v>0</v>
      </c>
      <c r="V228" s="417">
        <f>'Budget Filing Data'!W222</f>
        <v>0</v>
      </c>
      <c r="W228" s="418">
        <f>IF('Budget Filing Data'!Z222&lt;&gt;0,('Budget Filing Data'!AB222+'Budget Filing Data'!AC222+'Budget Filing Data'!AR222+'Budget Filing Data'!AD222+'Budget Filing Data'!BK222)/'Budget Filing Data'!Z222,0)</f>
        <v>0</v>
      </c>
      <c r="X228" s="419">
        <f>IF('Budget Filing Data'!AA222&lt;&gt;0,('Budget Filing Data'!AB222+'Budget Filing Data'!AC222+'Budget Filing Data'!AR222+'Budget Filing Data'!AD222)/'Budget Filing Data'!AA222,0)</f>
        <v>0</v>
      </c>
      <c r="Y228" s="419">
        <f>IF('Budget Filing Data'!BL222&lt;&gt;0,('Budget Filing Data'!AB222+'Budget Filing Data'!AC222+'Budget Filing Data'!AR222+'Budget Filing Data'!AD222+'Budget Filing Data'!AP222+'Budget Filing Data'!AQ222)/('Budget Filing Data'!BL222),0)</f>
        <v>0</v>
      </c>
      <c r="Z228" s="419">
        <f>IF('Budget Filing Data'!BC222&lt;&gt;0,('Budget Filing Data'!BD222+'Budget Filing Data'!BE222+'Budget Filing Data'!BF222+'Budget Filing Data'!AD222)/'Budget Filing Data'!BC222,0)</f>
        <v>0</v>
      </c>
      <c r="AA228" s="419">
        <f>IF('Budget Filing Data'!BG222&lt;&gt;0,('Budget Filing Data'!BH222+'Budget Filing Data'!BI222+'Budget Filing Data'!BJ222+'Budget Filing Data'!AD222)/'Budget Filing Data'!BG222,0)</f>
        <v>0</v>
      </c>
      <c r="AB228" s="456">
        <f>'Budget Filing Data'!P222</f>
        <v>0</v>
      </c>
      <c r="AC228" s="456">
        <f>'Budget Filing Data'!Q222</f>
        <v>0</v>
      </c>
      <c r="AD228" s="456">
        <f>'Budget Filing Data'!R222</f>
        <v>0</v>
      </c>
      <c r="AE228" s="456">
        <f>'Budget Filing Data'!AE222</f>
        <v>0</v>
      </c>
      <c r="AF228" s="456">
        <f>'Budget Filing Data'!AF222</f>
        <v>0</v>
      </c>
      <c r="AG228" s="456">
        <f>'Budget Filing Data'!$S222</f>
        <v>0</v>
      </c>
      <c r="AH228" s="456">
        <f>'Budget Filing Data'!T222</f>
        <v>0</v>
      </c>
      <c r="AI228" s="456">
        <f>'Budget Filing Data'!$U222</f>
        <v>0</v>
      </c>
      <c r="AJ228" s="456">
        <f>'Budget Filing Data'!$V222</f>
        <v>0</v>
      </c>
      <c r="AK228" s="466">
        <v>0</v>
      </c>
      <c r="AL228" s="466">
        <v>0</v>
      </c>
      <c r="AM228" s="395"/>
    </row>
    <row r="229" spans="3:39" ht="15.75">
      <c r="C229" s="414" t="str">
        <f>'Budget Filing Data'!D223</f>
        <v>PGE_SW_CSA_Appl</v>
      </c>
      <c r="D229" s="414" t="str">
        <f>'Budget Filing Data'!E223</f>
        <v>State Appliance Standards Advocacy</v>
      </c>
      <c r="E229" s="416"/>
      <c r="F229" s="416"/>
      <c r="G229" s="415" t="str">
        <f>'Budget Filing Data'!J223</f>
        <v>Third-Party Solicited</v>
      </c>
      <c r="H229" s="415" t="str">
        <f>'Budget Filing Data'!H223</f>
        <v>SW - PGE Lead</v>
      </c>
      <c r="I229" s="416" t="s">
        <v>23</v>
      </c>
      <c r="J229" s="415" t="str">
        <f>'Budget Filing Data'!G223</f>
        <v>Cross-Cutting</v>
      </c>
      <c r="K229" s="415" t="str">
        <f>'Budget Filing Data'!I223</f>
        <v>Codes and Standards</v>
      </c>
      <c r="L229" s="415" t="str">
        <f>'Budget Filing Data'!K223</f>
        <v>C&amp;S</v>
      </c>
      <c r="M229" s="415">
        <f>'Budget Filing Data'!B223</f>
        <v>2030</v>
      </c>
      <c r="N229" s="581">
        <f t="shared" si="3"/>
        <v>1812096.1803999972</v>
      </c>
      <c r="O229" s="417">
        <f>'Budget Filing Data'!AG223</f>
        <v>0</v>
      </c>
      <c r="P229" s="417">
        <f>'Budget Filing Data'!AH223</f>
        <v>0</v>
      </c>
      <c r="Q229" s="417">
        <f>'Budget Filing Data'!AI223</f>
        <v>1812096.1803999972</v>
      </c>
      <c r="R229" s="417">
        <f>'Budget Filing Data'!AJ223</f>
        <v>0</v>
      </c>
      <c r="S229" s="417">
        <f>'Budget Filing Data'!AK223</f>
        <v>0</v>
      </c>
      <c r="T229" s="417">
        <f>'Budget Filing Data'!AL223</f>
        <v>0</v>
      </c>
      <c r="U229" s="417">
        <f>'Budget Filing Data'!AM223</f>
        <v>0</v>
      </c>
      <c r="V229" s="417">
        <f>'Budget Filing Data'!W223</f>
        <v>77671968.012075305</v>
      </c>
      <c r="W229" s="418">
        <f>IF('Budget Filing Data'!Z223&lt;&gt;0,('Budget Filing Data'!AB223+'Budget Filing Data'!AC223+'Budget Filing Data'!AR223+'Budget Filing Data'!AD223+'Budget Filing Data'!BK223)/'Budget Filing Data'!Z223,0)</f>
        <v>6.7235947770295805</v>
      </c>
      <c r="X229" s="419">
        <f>IF('Budget Filing Data'!AA223&lt;&gt;0,('Budget Filing Data'!AB223+'Budget Filing Data'!AC223+'Budget Filing Data'!AR223+'Budget Filing Data'!AD223)/'Budget Filing Data'!AA223,0)</f>
        <v>42.863049352562619</v>
      </c>
      <c r="Y229" s="419">
        <f>IF('Budget Filing Data'!BL223&lt;&gt;0,('Budget Filing Data'!AB223+'Budget Filing Data'!AC223+'Budget Filing Data'!AR223+'Budget Filing Data'!AD223+'Budget Filing Data'!AP223+'Budget Filing Data'!AQ223)/('Budget Filing Data'!BL223),0)</f>
        <v>0.36927175688764546</v>
      </c>
      <c r="Z229" s="419">
        <f>IF('Budget Filing Data'!BC223&lt;&gt;0,('Budget Filing Data'!BD223+'Budget Filing Data'!BE223+'Budget Filing Data'!BF223+'Budget Filing Data'!AD223)/'Budget Filing Data'!BC223,0)</f>
        <v>9.3058863524472031</v>
      </c>
      <c r="AA229" s="419">
        <f>IF('Budget Filing Data'!BG223&lt;&gt;0,('Budget Filing Data'!BH223+'Budget Filing Data'!BI223+'Budget Filing Data'!BJ223+'Budget Filing Data'!AD223)/'Budget Filing Data'!BG223,0)</f>
        <v>9.3152109998828951</v>
      </c>
      <c r="AB229" s="456">
        <f>'Budget Filing Data'!P223</f>
        <v>68009613.567960456</v>
      </c>
      <c r="AC229" s="456">
        <f>'Budget Filing Data'!Q223</f>
        <v>7736.801531779116</v>
      </c>
      <c r="AD229" s="456">
        <f>'Budget Filing Data'!R223</f>
        <v>409591.05106623075</v>
      </c>
      <c r="AE229" s="456">
        <f>'Budget Filing Data'!AE223</f>
        <v>13010.640612422569</v>
      </c>
      <c r="AF229" s="456">
        <f>'Budget Filing Data'!AF223</f>
        <v>2174.9284811616831</v>
      </c>
      <c r="AG229" s="456">
        <f>'Budget Filing Data'!$S223</f>
        <v>894109146.47468865</v>
      </c>
      <c r="AH229" s="456">
        <f>'Budget Filing Data'!T223</f>
        <v>4903565.8423145115</v>
      </c>
      <c r="AI229" s="456">
        <f>'Budget Filing Data'!$U223</f>
        <v>183027.58846230686</v>
      </c>
      <c r="AJ229" s="456">
        <f>'Budget Filing Data'!$V223</f>
        <v>26037.934622689991</v>
      </c>
      <c r="AK229" s="466">
        <v>0</v>
      </c>
      <c r="AL229" s="466">
        <v>0</v>
      </c>
      <c r="AM229" s="395"/>
    </row>
    <row r="230" spans="3:39" ht="15.75">
      <c r="C230" s="414" t="str">
        <f>'Budget Filing Data'!D224</f>
        <v>PGE_SW_CSA_Appl_PA</v>
      </c>
      <c r="D230" s="414" t="str">
        <f>'Budget Filing Data'!E224</f>
        <v>State Appliance Standards Advocacy PA Costs</v>
      </c>
      <c r="E230" s="416"/>
      <c r="F230" s="416"/>
      <c r="G230" s="415" t="str">
        <f>'Budget Filing Data'!J224</f>
        <v>IOU Core</v>
      </c>
      <c r="H230" s="415" t="str">
        <f>'Budget Filing Data'!H224</f>
        <v>SW - PGE Lead</v>
      </c>
      <c r="I230" s="416" t="s">
        <v>23</v>
      </c>
      <c r="J230" s="415" t="str">
        <f>'Budget Filing Data'!G224</f>
        <v>Cross-Cutting</v>
      </c>
      <c r="K230" s="415" t="str">
        <f>'Budget Filing Data'!I224</f>
        <v>Codes and Standards</v>
      </c>
      <c r="L230" s="415" t="str">
        <f>'Budget Filing Data'!K224</f>
        <v>C&amp;S</v>
      </c>
      <c r="M230" s="415">
        <f>'Budget Filing Data'!B224</f>
        <v>2030</v>
      </c>
      <c r="N230" s="581">
        <f t="shared" si="3"/>
        <v>2544960.3975500003</v>
      </c>
      <c r="O230" s="417">
        <f>'Budget Filing Data'!AG224</f>
        <v>13676.15755</v>
      </c>
      <c r="P230" s="417">
        <f>'Budget Filing Data'!AH224</f>
        <v>0</v>
      </c>
      <c r="Q230" s="417">
        <f>'Budget Filing Data'!AI224</f>
        <v>2531284.2400000002</v>
      </c>
      <c r="R230" s="417">
        <f>'Budget Filing Data'!AJ224</f>
        <v>0</v>
      </c>
      <c r="S230" s="417">
        <f>'Budget Filing Data'!AK224</f>
        <v>0</v>
      </c>
      <c r="T230" s="417">
        <f>'Budget Filing Data'!AL224</f>
        <v>0</v>
      </c>
      <c r="U230" s="417">
        <f>'Budget Filing Data'!AM224</f>
        <v>0</v>
      </c>
      <c r="V230" s="417">
        <f>'Budget Filing Data'!W224</f>
        <v>0</v>
      </c>
      <c r="W230" s="418">
        <f>IF('Budget Filing Data'!Z224&lt;&gt;0,('Budget Filing Data'!AB224+'Budget Filing Data'!AC224+'Budget Filing Data'!AR224+'Budget Filing Data'!AD224+'Budget Filing Data'!BK224)/'Budget Filing Data'!Z224,0)</f>
        <v>0</v>
      </c>
      <c r="X230" s="419">
        <f>IF('Budget Filing Data'!AA224&lt;&gt;0,('Budget Filing Data'!AB224+'Budget Filing Data'!AC224+'Budget Filing Data'!AR224+'Budget Filing Data'!AD224)/'Budget Filing Data'!AA224,0)</f>
        <v>0</v>
      </c>
      <c r="Y230" s="419">
        <f>IF('Budget Filing Data'!BL224&lt;&gt;0,('Budget Filing Data'!AB224+'Budget Filing Data'!AC224+'Budget Filing Data'!AR224+'Budget Filing Data'!AD224+'Budget Filing Data'!AP224+'Budget Filing Data'!AQ224)/('Budget Filing Data'!BL224),0)</f>
        <v>0</v>
      </c>
      <c r="Z230" s="419">
        <f>IF('Budget Filing Data'!BC224&lt;&gt;0,('Budget Filing Data'!BD224+'Budget Filing Data'!BE224+'Budget Filing Data'!BF224+'Budget Filing Data'!AD224)/'Budget Filing Data'!BC224,0)</f>
        <v>0</v>
      </c>
      <c r="AA230" s="419">
        <f>IF('Budget Filing Data'!BG224&lt;&gt;0,('Budget Filing Data'!BH224+'Budget Filing Data'!BI224+'Budget Filing Data'!BJ224+'Budget Filing Data'!AD224)/'Budget Filing Data'!BG224,0)</f>
        <v>0</v>
      </c>
      <c r="AB230" s="456">
        <f>'Budget Filing Data'!P224</f>
        <v>0</v>
      </c>
      <c r="AC230" s="456">
        <f>'Budget Filing Data'!Q224</f>
        <v>0</v>
      </c>
      <c r="AD230" s="456">
        <f>'Budget Filing Data'!R224</f>
        <v>0</v>
      </c>
      <c r="AE230" s="456">
        <f>'Budget Filing Data'!AE224</f>
        <v>0</v>
      </c>
      <c r="AF230" s="456">
        <f>'Budget Filing Data'!AF224</f>
        <v>0</v>
      </c>
      <c r="AG230" s="456">
        <f>'Budget Filing Data'!$S224</f>
        <v>0</v>
      </c>
      <c r="AH230" s="456">
        <f>'Budget Filing Data'!T224</f>
        <v>0</v>
      </c>
      <c r="AI230" s="456">
        <f>'Budget Filing Data'!$U224</f>
        <v>0</v>
      </c>
      <c r="AJ230" s="456">
        <f>'Budget Filing Data'!$V224</f>
        <v>0</v>
      </c>
      <c r="AK230" s="466">
        <v>0</v>
      </c>
      <c r="AL230" s="466">
        <v>0</v>
      </c>
      <c r="AM230" s="395"/>
    </row>
    <row r="231" spans="3:39" ht="15.75">
      <c r="C231" s="414" t="str">
        <f>'Budget Filing Data'!D225</f>
        <v>PGE_SW_CSA_Bldg</v>
      </c>
      <c r="D231" s="414" t="str">
        <f>'Budget Filing Data'!E225</f>
        <v>State Building Codes Advocacy</v>
      </c>
      <c r="E231" s="416"/>
      <c r="F231" s="416"/>
      <c r="G231" s="415" t="str">
        <f>'Budget Filing Data'!J225</f>
        <v>Third-Party Solicited</v>
      </c>
      <c r="H231" s="415" t="str">
        <f>'Budget Filing Data'!H225</f>
        <v>SW - PGE Lead</v>
      </c>
      <c r="I231" s="416" t="s">
        <v>23</v>
      </c>
      <c r="J231" s="415" t="str">
        <f>'Budget Filing Data'!G225</f>
        <v>Cross-Cutting</v>
      </c>
      <c r="K231" s="415" t="str">
        <f>'Budget Filing Data'!I225</f>
        <v>Codes and Standards</v>
      </c>
      <c r="L231" s="415" t="str">
        <f>'Budget Filing Data'!K225</f>
        <v>C&amp;S</v>
      </c>
      <c r="M231" s="415">
        <f>'Budget Filing Data'!B225</f>
        <v>2030</v>
      </c>
      <c r="N231" s="581">
        <f t="shared" si="3"/>
        <v>3806691.4687999934</v>
      </c>
      <c r="O231" s="417">
        <f>'Budget Filing Data'!AG225</f>
        <v>0</v>
      </c>
      <c r="P231" s="417">
        <f>'Budget Filing Data'!AH225</f>
        <v>0</v>
      </c>
      <c r="Q231" s="417">
        <f>'Budget Filing Data'!AI225</f>
        <v>3806691.4687999934</v>
      </c>
      <c r="R231" s="417">
        <f>'Budget Filing Data'!AJ225</f>
        <v>0</v>
      </c>
      <c r="S231" s="417">
        <f>'Budget Filing Data'!AK225</f>
        <v>0</v>
      </c>
      <c r="T231" s="417">
        <f>'Budget Filing Data'!AL225</f>
        <v>0</v>
      </c>
      <c r="U231" s="417">
        <f>'Budget Filing Data'!AM225</f>
        <v>0</v>
      </c>
      <c r="V231" s="417">
        <f>'Budget Filing Data'!W225</f>
        <v>754900370.40813386</v>
      </c>
      <c r="W231" s="418">
        <f>IF('Budget Filing Data'!Z225&lt;&gt;0,('Budget Filing Data'!AB225+'Budget Filing Data'!AC225+'Budget Filing Data'!AR225+'Budget Filing Data'!AD225+'Budget Filing Data'!BK225)/'Budget Filing Data'!Z225,0)</f>
        <v>1.7546001954737036</v>
      </c>
      <c r="X231" s="419">
        <f>IF('Budget Filing Data'!AA225&lt;&gt;0,('Budget Filing Data'!AB225+'Budget Filing Data'!AC225+'Budget Filing Data'!AR225+'Budget Filing Data'!AD225)/'Budget Filing Data'!AA225,0)</f>
        <v>198.30878772166571</v>
      </c>
      <c r="Y231" s="419">
        <f>IF('Budget Filing Data'!BL225&lt;&gt;0,('Budget Filing Data'!AB225+'Budget Filing Data'!AC225+'Budget Filing Data'!AR225+'Budget Filing Data'!AD225+'Budget Filing Data'!AP225+'Budget Filing Data'!AQ225)/('Budget Filing Data'!BL225),0)</f>
        <v>0.5855133813038832</v>
      </c>
      <c r="Z231" s="419">
        <f>IF('Budget Filing Data'!BC225&lt;&gt;0,('Budget Filing Data'!BD225+'Budget Filing Data'!BE225+'Budget Filing Data'!BF225+'Budget Filing Data'!AD225)/'Budget Filing Data'!BC225,0)</f>
        <v>2.5731509052279162</v>
      </c>
      <c r="AA231" s="419">
        <f>IF('Budget Filing Data'!BG225&lt;&gt;0,('Budget Filing Data'!BH225+'Budget Filing Data'!BI225+'Budget Filing Data'!BJ225+'Budget Filing Data'!AD225)/'Budget Filing Data'!BG225,0)</f>
        <v>2.5748249601321067</v>
      </c>
      <c r="AB231" s="456">
        <f>'Budget Filing Data'!P225</f>
        <v>338750550.33200228</v>
      </c>
      <c r="AC231" s="456">
        <f>'Budget Filing Data'!Q225</f>
        <v>65802.61773137236</v>
      </c>
      <c r="AD231" s="456">
        <f>'Budget Filing Data'!R225</f>
        <v>14479269.43947126</v>
      </c>
      <c r="AE231" s="456">
        <f>'Budget Filing Data'!AE225</f>
        <v>53443.80888622631</v>
      </c>
      <c r="AF231" s="456">
        <f>'Budget Filing Data'!AF225</f>
        <v>76884.920723592397</v>
      </c>
      <c r="AG231" s="456">
        <f>'Budget Filing Data'!$S225</f>
        <v>5117519827.1972923</v>
      </c>
      <c r="AH231" s="456">
        <f>'Budget Filing Data'!T225</f>
        <v>225091639.64626479</v>
      </c>
      <c r="AI231" s="456">
        <f>'Budget Filing Data'!$U225</f>
        <v>824896.54259161511</v>
      </c>
      <c r="AJ231" s="456">
        <f>'Budget Filing Data'!$V225</f>
        <v>1195236.6065216621</v>
      </c>
      <c r="AK231" s="466">
        <v>0</v>
      </c>
      <c r="AL231" s="466">
        <v>0</v>
      </c>
      <c r="AM231" s="395"/>
    </row>
    <row r="232" spans="3:39" ht="15.75">
      <c r="C232" s="414" t="str">
        <f>'Budget Filing Data'!D226</f>
        <v>PGE_SW_CSA_Bldg_PA</v>
      </c>
      <c r="D232" s="414" t="str">
        <f>'Budget Filing Data'!E226</f>
        <v>State Building Codes Advocacy PA Costs</v>
      </c>
      <c r="E232" s="416"/>
      <c r="F232" s="416"/>
      <c r="G232" s="415" t="str">
        <f>'Budget Filing Data'!J226</f>
        <v>IOU Core</v>
      </c>
      <c r="H232" s="415" t="str">
        <f>'Budget Filing Data'!H226</f>
        <v>SW - PGE Lead</v>
      </c>
      <c r="I232" s="416" t="s">
        <v>23</v>
      </c>
      <c r="J232" s="415" t="str">
        <f>'Budget Filing Data'!G226</f>
        <v>Cross-Cutting</v>
      </c>
      <c r="K232" s="415" t="str">
        <f>'Budget Filing Data'!I226</f>
        <v>Codes and Standards</v>
      </c>
      <c r="L232" s="415" t="str">
        <f>'Budget Filing Data'!K226</f>
        <v>C&amp;S</v>
      </c>
      <c r="M232" s="415">
        <f>'Budget Filing Data'!B226</f>
        <v>2030</v>
      </c>
      <c r="N232" s="581">
        <f t="shared" si="3"/>
        <v>780363.26812000002</v>
      </c>
      <c r="O232" s="417">
        <f>'Budget Filing Data'!AG226</f>
        <v>22278.901819999999</v>
      </c>
      <c r="P232" s="417">
        <f>'Budget Filing Data'!AH226</f>
        <v>0</v>
      </c>
      <c r="Q232" s="417">
        <f>'Budget Filing Data'!AI226</f>
        <v>758084.36629999999</v>
      </c>
      <c r="R232" s="417">
        <f>'Budget Filing Data'!AJ226</f>
        <v>0</v>
      </c>
      <c r="S232" s="417">
        <f>'Budget Filing Data'!AK226</f>
        <v>0</v>
      </c>
      <c r="T232" s="417">
        <f>'Budget Filing Data'!AL226</f>
        <v>0</v>
      </c>
      <c r="U232" s="417">
        <f>'Budget Filing Data'!AM226</f>
        <v>0</v>
      </c>
      <c r="V232" s="417">
        <f>'Budget Filing Data'!W226</f>
        <v>0</v>
      </c>
      <c r="W232" s="418">
        <f>IF('Budget Filing Data'!Z226&lt;&gt;0,('Budget Filing Data'!AB226+'Budget Filing Data'!AC226+'Budget Filing Data'!AR226+'Budget Filing Data'!AD226+'Budget Filing Data'!BK226)/'Budget Filing Data'!Z226,0)</f>
        <v>0</v>
      </c>
      <c r="X232" s="419">
        <f>IF('Budget Filing Data'!AA226&lt;&gt;0,('Budget Filing Data'!AB226+'Budget Filing Data'!AC226+'Budget Filing Data'!AR226+'Budget Filing Data'!AD226)/'Budget Filing Data'!AA226,0)</f>
        <v>0</v>
      </c>
      <c r="Y232" s="419">
        <f>IF('Budget Filing Data'!BL226&lt;&gt;0,('Budget Filing Data'!AB226+'Budget Filing Data'!AC226+'Budget Filing Data'!AR226+'Budget Filing Data'!AD226+'Budget Filing Data'!AP226+'Budget Filing Data'!AQ226)/('Budget Filing Data'!BL226),0)</f>
        <v>0</v>
      </c>
      <c r="Z232" s="419">
        <f>IF('Budget Filing Data'!BC226&lt;&gt;0,('Budget Filing Data'!BD226+'Budget Filing Data'!BE226+'Budget Filing Data'!BF226+'Budget Filing Data'!AD226)/'Budget Filing Data'!BC226,0)</f>
        <v>0</v>
      </c>
      <c r="AA232" s="419">
        <f>IF('Budget Filing Data'!BG226&lt;&gt;0,('Budget Filing Data'!BH226+'Budget Filing Data'!BI226+'Budget Filing Data'!BJ226+'Budget Filing Data'!AD226)/'Budget Filing Data'!BG226,0)</f>
        <v>0</v>
      </c>
      <c r="AB232" s="456">
        <f>'Budget Filing Data'!P226</f>
        <v>0</v>
      </c>
      <c r="AC232" s="456">
        <f>'Budget Filing Data'!Q226</f>
        <v>0</v>
      </c>
      <c r="AD232" s="456">
        <f>'Budget Filing Data'!R226</f>
        <v>0</v>
      </c>
      <c r="AE232" s="456">
        <f>'Budget Filing Data'!AE226</f>
        <v>0</v>
      </c>
      <c r="AF232" s="456">
        <f>'Budget Filing Data'!AF226</f>
        <v>0</v>
      </c>
      <c r="AG232" s="456">
        <f>'Budget Filing Data'!$S226</f>
        <v>0</v>
      </c>
      <c r="AH232" s="456">
        <f>'Budget Filing Data'!T226</f>
        <v>0</v>
      </c>
      <c r="AI232" s="456">
        <f>'Budget Filing Data'!$U226</f>
        <v>0</v>
      </c>
      <c r="AJ232" s="456">
        <f>'Budget Filing Data'!$V226</f>
        <v>0</v>
      </c>
      <c r="AK232" s="466">
        <v>0</v>
      </c>
      <c r="AL232" s="466">
        <v>0</v>
      </c>
      <c r="AM232" s="395"/>
    </row>
    <row r="233" spans="3:39" ht="15.75">
      <c r="C233" s="414" t="str">
        <f>'Budget Filing Data'!D227</f>
        <v>PGE_SW_CSA_Natl</v>
      </c>
      <c r="D233" s="414" t="str">
        <f>'Budget Filing Data'!E227</f>
        <v>National Codes &amp; Standards Advocacy</v>
      </c>
      <c r="E233" s="416"/>
      <c r="F233" s="416"/>
      <c r="G233" s="415" t="str">
        <f>'Budget Filing Data'!J227</f>
        <v>Third-Party Solicited</v>
      </c>
      <c r="H233" s="415" t="str">
        <f>'Budget Filing Data'!H227</f>
        <v>SW - PGE Lead</v>
      </c>
      <c r="I233" s="416" t="s">
        <v>23</v>
      </c>
      <c r="J233" s="415" t="str">
        <f>'Budget Filing Data'!G227</f>
        <v>Cross-Cutting</v>
      </c>
      <c r="K233" s="415" t="str">
        <f>'Budget Filing Data'!I227</f>
        <v>Codes and Standards</v>
      </c>
      <c r="L233" s="415" t="str">
        <f>'Budget Filing Data'!K227</f>
        <v>C&amp;S</v>
      </c>
      <c r="M233" s="415">
        <f>'Budget Filing Data'!B227</f>
        <v>2030</v>
      </c>
      <c r="N233" s="581">
        <f t="shared" si="3"/>
        <v>2306256.3963999948</v>
      </c>
      <c r="O233" s="417">
        <f>'Budget Filing Data'!AG227</f>
        <v>0</v>
      </c>
      <c r="P233" s="417">
        <f>'Budget Filing Data'!AH227</f>
        <v>0</v>
      </c>
      <c r="Q233" s="417">
        <f>'Budget Filing Data'!AI227</f>
        <v>2306256.3963999948</v>
      </c>
      <c r="R233" s="417">
        <f>'Budget Filing Data'!AJ227</f>
        <v>0</v>
      </c>
      <c r="S233" s="417">
        <f>'Budget Filing Data'!AK227</f>
        <v>0</v>
      </c>
      <c r="T233" s="417">
        <f>'Budget Filing Data'!AL227</f>
        <v>0</v>
      </c>
      <c r="U233" s="417">
        <f>'Budget Filing Data'!AM227</f>
        <v>0</v>
      </c>
      <c r="V233" s="417">
        <f>'Budget Filing Data'!W227</f>
        <v>135183056.7390182</v>
      </c>
      <c r="W233" s="418">
        <f>IF('Budget Filing Data'!Z227&lt;&gt;0,('Budget Filing Data'!AB227+'Budget Filing Data'!AC227+'Budget Filing Data'!AR227+'Budget Filing Data'!AD227+'Budget Filing Data'!BK227)/'Budget Filing Data'!Z227,0)</f>
        <v>1.7072396634377183</v>
      </c>
      <c r="X233" s="419">
        <f>IF('Budget Filing Data'!AA227&lt;&gt;0,('Budget Filing Data'!AB227+'Budget Filing Data'!AC227+'Budget Filing Data'!AR227+'Budget Filing Data'!AD227)/'Budget Filing Data'!AA227,0)</f>
        <v>58.615796990323986</v>
      </c>
      <c r="Y233" s="419">
        <f>IF('Budget Filing Data'!BL227&lt;&gt;0,('Budget Filing Data'!AB227+'Budget Filing Data'!AC227+'Budget Filing Data'!AR227+'Budget Filing Data'!AD227+'Budget Filing Data'!AP227+'Budget Filing Data'!AQ227)/('Budget Filing Data'!BL227),0)</f>
        <v>0.42203776188148578</v>
      </c>
      <c r="Z233" s="419">
        <f>IF('Budget Filing Data'!BC227&lt;&gt;0,('Budget Filing Data'!BD227+'Budget Filing Data'!BE227+'Budget Filing Data'!BF227+'Budget Filing Data'!AD227)/'Budget Filing Data'!BC227,0)</f>
        <v>2.4164298506561588</v>
      </c>
      <c r="AA233" s="419">
        <f>IF('Budget Filing Data'!BG227&lt;&gt;0,('Budget Filing Data'!BH227+'Budget Filing Data'!BI227+'Budget Filing Data'!BJ227+'Budget Filing Data'!AD227)/'Budget Filing Data'!BG227,0)</f>
        <v>2.4197282575539276</v>
      </c>
      <c r="AB233" s="456">
        <f>'Budget Filing Data'!P227</f>
        <v>116551189.41294944</v>
      </c>
      <c r="AC233" s="456">
        <f>'Budget Filing Data'!Q227</f>
        <v>46824.245880875402</v>
      </c>
      <c r="AD233" s="456">
        <f>'Budget Filing Data'!R227</f>
        <v>304216.44877317699</v>
      </c>
      <c r="AE233" s="456">
        <f>'Budget Filing Data'!AE227</f>
        <v>21230.040547562312</v>
      </c>
      <c r="AF233" s="456">
        <f>'Budget Filing Data'!AF227</f>
        <v>1615.3893429855784</v>
      </c>
      <c r="AG233" s="456">
        <f>'Budget Filing Data'!$S227</f>
        <v>1727575464.8726718</v>
      </c>
      <c r="AH233" s="456">
        <f>'Budget Filing Data'!T227</f>
        <v>8708870.9056469686</v>
      </c>
      <c r="AI233" s="456">
        <f>'Budget Filing Data'!$U227</f>
        <v>326058.57819074899</v>
      </c>
      <c r="AJ233" s="456">
        <f>'Budget Filing Data'!$V227</f>
        <v>46244.10450898522</v>
      </c>
      <c r="AK233" s="466">
        <v>0</v>
      </c>
      <c r="AL233" s="466">
        <v>0</v>
      </c>
      <c r="AM233" s="395"/>
    </row>
    <row r="234" spans="3:39" ht="15.75">
      <c r="C234" s="414" t="str">
        <f>'Budget Filing Data'!D228</f>
        <v>PGE_SW_CSA_Natl_PA</v>
      </c>
      <c r="D234" s="414" t="str">
        <f>'Budget Filing Data'!E228</f>
        <v>National Codes &amp; Standards Advocacy PA Costs</v>
      </c>
      <c r="E234" s="416"/>
      <c r="F234" s="416"/>
      <c r="G234" s="415" t="str">
        <f>'Budget Filing Data'!J228</f>
        <v>IOU Core</v>
      </c>
      <c r="H234" s="415" t="str">
        <f>'Budget Filing Data'!H228</f>
        <v>SW - PGE Lead</v>
      </c>
      <c r="I234" s="416" t="s">
        <v>23</v>
      </c>
      <c r="J234" s="415" t="str">
        <f>'Budget Filing Data'!G228</f>
        <v>Cross-Cutting</v>
      </c>
      <c r="K234" s="415" t="str">
        <f>'Budget Filing Data'!I228</f>
        <v>Codes and Standards</v>
      </c>
      <c r="L234" s="415" t="str">
        <f>'Budget Filing Data'!K228</f>
        <v>C&amp;S</v>
      </c>
      <c r="M234" s="415">
        <f>'Budget Filing Data'!B228</f>
        <v>2030</v>
      </c>
      <c r="N234" s="581">
        <f t="shared" si="3"/>
        <v>305282.35149999999</v>
      </c>
      <c r="O234" s="417">
        <f>'Budget Filing Data'!AG228</f>
        <v>28896.397400000002</v>
      </c>
      <c r="P234" s="417">
        <f>'Budget Filing Data'!AH228</f>
        <v>0</v>
      </c>
      <c r="Q234" s="417">
        <f>'Budget Filing Data'!AI228</f>
        <v>276385.95409999997</v>
      </c>
      <c r="R234" s="417">
        <f>'Budget Filing Data'!AJ228</f>
        <v>0</v>
      </c>
      <c r="S234" s="417">
        <f>'Budget Filing Data'!AK228</f>
        <v>0</v>
      </c>
      <c r="T234" s="417">
        <f>'Budget Filing Data'!AL228</f>
        <v>0</v>
      </c>
      <c r="U234" s="417">
        <f>'Budget Filing Data'!AM228</f>
        <v>0</v>
      </c>
      <c r="V234" s="417">
        <f>'Budget Filing Data'!W228</f>
        <v>0</v>
      </c>
      <c r="W234" s="418">
        <f>IF('Budget Filing Data'!Z228&lt;&gt;0,('Budget Filing Data'!AB228+'Budget Filing Data'!AC228+'Budget Filing Data'!AR228+'Budget Filing Data'!AD228+'Budget Filing Data'!BK228)/'Budget Filing Data'!Z228,0)</f>
        <v>0</v>
      </c>
      <c r="X234" s="419">
        <f>IF('Budget Filing Data'!AA228&lt;&gt;0,('Budget Filing Data'!AB228+'Budget Filing Data'!AC228+'Budget Filing Data'!AR228+'Budget Filing Data'!AD228)/'Budget Filing Data'!AA228,0)</f>
        <v>0</v>
      </c>
      <c r="Y234" s="419">
        <f>IF('Budget Filing Data'!BL228&lt;&gt;0,('Budget Filing Data'!AB228+'Budget Filing Data'!AC228+'Budget Filing Data'!AR228+'Budget Filing Data'!AD228+'Budget Filing Data'!AP228+'Budget Filing Data'!AQ228)/('Budget Filing Data'!BL228),0)</f>
        <v>0</v>
      </c>
      <c r="Z234" s="419">
        <f>IF('Budget Filing Data'!BC228&lt;&gt;0,('Budget Filing Data'!BD228+'Budget Filing Data'!BE228+'Budget Filing Data'!BF228+'Budget Filing Data'!AD228)/'Budget Filing Data'!BC228,0)</f>
        <v>0</v>
      </c>
      <c r="AA234" s="419">
        <f>IF('Budget Filing Data'!BG228&lt;&gt;0,('Budget Filing Data'!BH228+'Budget Filing Data'!BI228+'Budget Filing Data'!BJ228+'Budget Filing Data'!AD228)/'Budget Filing Data'!BG228,0)</f>
        <v>0</v>
      </c>
      <c r="AB234" s="456">
        <f>'Budget Filing Data'!P228</f>
        <v>0</v>
      </c>
      <c r="AC234" s="456">
        <f>'Budget Filing Data'!Q228</f>
        <v>0</v>
      </c>
      <c r="AD234" s="456">
        <f>'Budget Filing Data'!R228</f>
        <v>0</v>
      </c>
      <c r="AE234" s="456">
        <f>'Budget Filing Data'!AE228</f>
        <v>0</v>
      </c>
      <c r="AF234" s="456">
        <f>'Budget Filing Data'!AF228</f>
        <v>0</v>
      </c>
      <c r="AG234" s="456">
        <f>'Budget Filing Data'!$S228</f>
        <v>0</v>
      </c>
      <c r="AH234" s="456">
        <f>'Budget Filing Data'!T228</f>
        <v>0</v>
      </c>
      <c r="AI234" s="456">
        <f>'Budget Filing Data'!$U228</f>
        <v>0</v>
      </c>
      <c r="AJ234" s="456">
        <f>'Budget Filing Data'!$V228</f>
        <v>0</v>
      </c>
      <c r="AK234" s="466">
        <v>0</v>
      </c>
      <c r="AL234" s="466">
        <v>0</v>
      </c>
      <c r="AM234" s="395"/>
    </row>
    <row r="235" spans="3:39" ht="15.75">
      <c r="C235" s="414" t="str">
        <f>'Budget Filing Data'!D229</f>
        <v>PGE_SW_FS</v>
      </c>
      <c r="D235" s="414" t="str">
        <f>'Budget Filing Data'!E229</f>
        <v>Food Service POS</v>
      </c>
      <c r="E235" s="416"/>
      <c r="F235" s="416"/>
      <c r="G235" s="415" t="str">
        <f>'Budget Filing Data'!J229</f>
        <v>Third-Party Solicited</v>
      </c>
      <c r="H235" s="415" t="str">
        <f>'Budget Filing Data'!H229</f>
        <v>SW - Other IOU Lead</v>
      </c>
      <c r="I235" s="416" t="s">
        <v>23</v>
      </c>
      <c r="J235" s="415" t="str">
        <f>'Budget Filing Data'!G229</f>
        <v>Commercial</v>
      </c>
      <c r="K235" s="415" t="str">
        <f>'Budget Filing Data'!I229</f>
        <v>Other</v>
      </c>
      <c r="L235" s="415" t="str">
        <f>'Budget Filing Data'!K229</f>
        <v>Resource</v>
      </c>
      <c r="M235" s="415">
        <f>'Budget Filing Data'!B229</f>
        <v>2030</v>
      </c>
      <c r="N235" s="581">
        <f t="shared" si="3"/>
        <v>7037600.0003703963</v>
      </c>
      <c r="O235" s="417">
        <f>'Budget Filing Data'!AG229</f>
        <v>657767.67535279924</v>
      </c>
      <c r="P235" s="417">
        <f>'Budget Filing Data'!AH229</f>
        <v>514766.00983839901</v>
      </c>
      <c r="Q235" s="417">
        <f>'Budget Filing Data'!AI229</f>
        <v>2937522.8711791937</v>
      </c>
      <c r="R235" s="417">
        <f>'Budget Filing Data'!AJ229</f>
        <v>0</v>
      </c>
      <c r="S235" s="417">
        <f>'Budget Filing Data'!AK229</f>
        <v>0</v>
      </c>
      <c r="T235" s="417">
        <f>'Budget Filing Data'!AL229</f>
        <v>0</v>
      </c>
      <c r="U235" s="417">
        <f>'Budget Filing Data'!AM229</f>
        <v>2927543.4440000039</v>
      </c>
      <c r="V235" s="417">
        <f>'Budget Filing Data'!W229</f>
        <v>15076742.764274901</v>
      </c>
      <c r="W235" s="418">
        <f>IF('Budget Filing Data'!Z229&lt;&gt;0,('Budget Filing Data'!AB229+'Budget Filing Data'!AC229+'Budget Filing Data'!AR229+'Budget Filing Data'!AD229+'Budget Filing Data'!BK229)/'Budget Filing Data'!Z229,0)</f>
        <v>1.4773342717754667</v>
      </c>
      <c r="X235" s="419">
        <f>IF('Budget Filing Data'!AA229&lt;&gt;0,('Budget Filing Data'!AB229+'Budget Filing Data'!AC229+'Budget Filing Data'!AR229+'Budget Filing Data'!AD229)/'Budget Filing Data'!AA229,0)</f>
        <v>2.1859061149319396</v>
      </c>
      <c r="Y235" s="419">
        <f>IF('Budget Filing Data'!BL229&lt;&gt;0,('Budget Filing Data'!AB229+'Budget Filing Data'!AC229+'Budget Filing Data'!AR229+'Budget Filing Data'!AD229+'Budget Filing Data'!AP229+'Budget Filing Data'!AQ229)/('Budget Filing Data'!BL229),0)</f>
        <v>0.52889249867035448</v>
      </c>
      <c r="Z235" s="419">
        <f>IF('Budget Filing Data'!BC229&lt;&gt;0,('Budget Filing Data'!BD229+'Budget Filing Data'!BE229+'Budget Filing Data'!BF229+'Budget Filing Data'!AD229)/'Budget Filing Data'!BC229,0)</f>
        <v>2.0150089834608074</v>
      </c>
      <c r="AA235" s="419">
        <f>IF('Budget Filing Data'!BG229&lt;&gt;0,('Budget Filing Data'!BH229+'Budget Filing Data'!BI229+'Budget Filing Data'!BJ229+'Budget Filing Data'!AD229)/'Budget Filing Data'!BG229,0)</f>
        <v>2.0150089834608074</v>
      </c>
      <c r="AB235" s="456">
        <f>'Budget Filing Data'!P229</f>
        <v>3785798.8024401609</v>
      </c>
      <c r="AC235" s="456">
        <f>'Budget Filing Data'!Q229</f>
        <v>449.39018324923688</v>
      </c>
      <c r="AD235" s="456">
        <f>'Budget Filing Data'!R229</f>
        <v>501586.24265679985</v>
      </c>
      <c r="AE235" s="456">
        <f>'Budget Filing Data'!AE229</f>
        <v>489.68211639676298</v>
      </c>
      <c r="AF235" s="456">
        <f>'Budget Filing Data'!AF229</f>
        <v>2663.4229485076066</v>
      </c>
      <c r="AG235" s="456">
        <f>'Budget Filing Data'!$S229</f>
        <v>45576065.542201929</v>
      </c>
      <c r="AH235" s="456">
        <f>'Budget Filing Data'!T229</f>
        <v>5908513.6063416023</v>
      </c>
      <c r="AI235" s="456">
        <f>'Budget Filing Data'!$U229</f>
        <v>6235.44806400588</v>
      </c>
      <c r="AJ235" s="456">
        <f>'Budget Filing Data'!$V229</f>
        <v>31374.207249673895</v>
      </c>
      <c r="AK235" s="466">
        <v>0</v>
      </c>
      <c r="AL235" s="466">
        <v>0</v>
      </c>
      <c r="AM235" s="395"/>
    </row>
    <row r="236" spans="3:39" ht="15.75">
      <c r="C236" s="414" t="str">
        <f>'Budget Filing Data'!D230</f>
        <v>PGE_SW_FS_PA</v>
      </c>
      <c r="D236" s="414" t="str">
        <f>'Budget Filing Data'!E230</f>
        <v>Food Service POS - PGE Costs</v>
      </c>
      <c r="E236" s="416"/>
      <c r="F236" s="416"/>
      <c r="G236" s="415" t="str">
        <f>'Budget Filing Data'!J230</f>
        <v>IOU Core</v>
      </c>
      <c r="H236" s="415" t="str">
        <f>'Budget Filing Data'!H230</f>
        <v>SW - Other IOU Lead</v>
      </c>
      <c r="I236" s="416" t="s">
        <v>23</v>
      </c>
      <c r="J236" s="415" t="str">
        <f>'Budget Filing Data'!G230</f>
        <v>Commercial</v>
      </c>
      <c r="K236" s="415" t="str">
        <f>'Budget Filing Data'!I230</f>
        <v>Other</v>
      </c>
      <c r="L236" s="415" t="str">
        <f>'Budget Filing Data'!K230</f>
        <v>Resource</v>
      </c>
      <c r="M236" s="415">
        <f>'Budget Filing Data'!B230</f>
        <v>2030</v>
      </c>
      <c r="N236" s="581">
        <f t="shared" si="3"/>
        <v>28424.323578</v>
      </c>
      <c r="O236" s="417">
        <f>'Budget Filing Data'!AG230</f>
        <v>2701.0186079999999</v>
      </c>
      <c r="P236" s="417">
        <f>'Budget Filing Data'!AH230</f>
        <v>0</v>
      </c>
      <c r="Q236" s="417">
        <f>'Budget Filing Data'!AI230</f>
        <v>25723.304970000001</v>
      </c>
      <c r="R236" s="417">
        <f>'Budget Filing Data'!AJ230</f>
        <v>0</v>
      </c>
      <c r="S236" s="417">
        <f>'Budget Filing Data'!AK230</f>
        <v>0</v>
      </c>
      <c r="T236" s="417">
        <f>'Budget Filing Data'!AL230</f>
        <v>0</v>
      </c>
      <c r="U236" s="417">
        <f>'Budget Filing Data'!AM230</f>
        <v>0</v>
      </c>
      <c r="V236" s="417">
        <f>'Budget Filing Data'!W230</f>
        <v>0</v>
      </c>
      <c r="W236" s="418">
        <f>IF('Budget Filing Data'!Z230&lt;&gt;0,('Budget Filing Data'!AB230+'Budget Filing Data'!AC230+'Budget Filing Data'!AR230+'Budget Filing Data'!AD230+'Budget Filing Data'!BK230)/'Budget Filing Data'!Z230,0)</f>
        <v>0</v>
      </c>
      <c r="X236" s="419">
        <f>IF('Budget Filing Data'!AA230&lt;&gt;0,('Budget Filing Data'!AB230+'Budget Filing Data'!AC230+'Budget Filing Data'!AR230+'Budget Filing Data'!AD230)/'Budget Filing Data'!AA230,0)</f>
        <v>0</v>
      </c>
      <c r="Y236" s="419">
        <f>IF('Budget Filing Data'!BL230&lt;&gt;0,('Budget Filing Data'!AB230+'Budget Filing Data'!AC230+'Budget Filing Data'!AR230+'Budget Filing Data'!AD230+'Budget Filing Data'!AP230+'Budget Filing Data'!AQ230)/('Budget Filing Data'!BL230),0)</f>
        <v>0</v>
      </c>
      <c r="Z236" s="419">
        <f>IF('Budget Filing Data'!BC230&lt;&gt;0,('Budget Filing Data'!BD230+'Budget Filing Data'!BE230+'Budget Filing Data'!BF230+'Budget Filing Data'!AD230)/'Budget Filing Data'!BC230,0)</f>
        <v>0</v>
      </c>
      <c r="AA236" s="419">
        <f>IF('Budget Filing Data'!BG230&lt;&gt;0,('Budget Filing Data'!BH230+'Budget Filing Data'!BI230+'Budget Filing Data'!BJ230+'Budget Filing Data'!AD230)/'Budget Filing Data'!BG230,0)</f>
        <v>0</v>
      </c>
      <c r="AB236" s="456">
        <f>'Budget Filing Data'!P230</f>
        <v>0</v>
      </c>
      <c r="AC236" s="456">
        <f>'Budget Filing Data'!Q230</f>
        <v>0</v>
      </c>
      <c r="AD236" s="456">
        <f>'Budget Filing Data'!R230</f>
        <v>0</v>
      </c>
      <c r="AE236" s="456">
        <f>'Budget Filing Data'!AE230</f>
        <v>0</v>
      </c>
      <c r="AF236" s="456">
        <f>'Budget Filing Data'!AF230</f>
        <v>0</v>
      </c>
      <c r="AG236" s="456">
        <f>'Budget Filing Data'!$S230</f>
        <v>0</v>
      </c>
      <c r="AH236" s="456">
        <f>'Budget Filing Data'!T230</f>
        <v>0</v>
      </c>
      <c r="AI236" s="456">
        <f>'Budget Filing Data'!$U230</f>
        <v>0</v>
      </c>
      <c r="AJ236" s="456">
        <f>'Budget Filing Data'!$V230</f>
        <v>0</v>
      </c>
      <c r="AK236" s="466">
        <v>0</v>
      </c>
      <c r="AL236" s="466">
        <v>0</v>
      </c>
      <c r="AM236" s="395"/>
    </row>
    <row r="237" spans="3:39" ht="15.75">
      <c r="C237" s="414" t="str">
        <f>'Budget Filing Data'!D231</f>
        <v>PGE_SW_HESC</v>
      </c>
      <c r="D237" s="414" t="str">
        <f>'Budget Filing Data'!E231</f>
        <v>SW Home Energy Score California</v>
      </c>
      <c r="E237" s="416"/>
      <c r="F237" s="416"/>
      <c r="G237" s="415" t="str">
        <f>'Budget Filing Data'!J231</f>
        <v>REN/CCA</v>
      </c>
      <c r="H237" s="415" t="str">
        <f>'Budget Filing Data'!H231</f>
        <v>SW - Other IOU Lead</v>
      </c>
      <c r="I237" s="416" t="s">
        <v>15</v>
      </c>
      <c r="J237" s="415" t="str">
        <f>'Budget Filing Data'!G231</f>
        <v>Residential</v>
      </c>
      <c r="K237" s="415" t="str">
        <f>'Budget Filing Data'!I231</f>
        <v>Audit</v>
      </c>
      <c r="L237" s="415" t="str">
        <f>'Budget Filing Data'!K231</f>
        <v>Market Support</v>
      </c>
      <c r="M237" s="415">
        <f>'Budget Filing Data'!B231</f>
        <v>2030</v>
      </c>
      <c r="N237" s="581">
        <f t="shared" si="3"/>
        <v>1855262.9505999999</v>
      </c>
      <c r="O237" s="417">
        <f>'Budget Filing Data'!AG231</f>
        <v>50326.688199999997</v>
      </c>
      <c r="P237" s="417">
        <f>'Budget Filing Data'!AH231</f>
        <v>118087.5</v>
      </c>
      <c r="Q237" s="417">
        <f>'Budget Filing Data'!AI231</f>
        <v>1686848.7623999999</v>
      </c>
      <c r="R237" s="417">
        <f>'Budget Filing Data'!AJ231</f>
        <v>0</v>
      </c>
      <c r="S237" s="417">
        <f>'Budget Filing Data'!AK231</f>
        <v>0</v>
      </c>
      <c r="T237" s="417">
        <f>'Budget Filing Data'!AL231</f>
        <v>0</v>
      </c>
      <c r="U237" s="417">
        <f>'Budget Filing Data'!AM231</f>
        <v>0</v>
      </c>
      <c r="V237" s="417">
        <f>'Budget Filing Data'!W231</f>
        <v>0</v>
      </c>
      <c r="W237" s="418">
        <f>IF('Budget Filing Data'!Z231&lt;&gt;0,('Budget Filing Data'!AB231+'Budget Filing Data'!AC231+'Budget Filing Data'!AR231+'Budget Filing Data'!AD231+'Budget Filing Data'!BK231)/'Budget Filing Data'!Z231,0)</f>
        <v>0</v>
      </c>
      <c r="X237" s="419">
        <f>IF('Budget Filing Data'!AA231&lt;&gt;0,('Budget Filing Data'!AB231+'Budget Filing Data'!AC231+'Budget Filing Data'!AR231+'Budget Filing Data'!AD231)/'Budget Filing Data'!AA231,0)</f>
        <v>0</v>
      </c>
      <c r="Y237" s="419">
        <f>IF('Budget Filing Data'!BL231&lt;&gt;0,('Budget Filing Data'!AB231+'Budget Filing Data'!AC231+'Budget Filing Data'!AR231+'Budget Filing Data'!AD231+'Budget Filing Data'!AP231+'Budget Filing Data'!AQ231)/('Budget Filing Data'!BL231),0)</f>
        <v>0</v>
      </c>
      <c r="Z237" s="419">
        <f>IF('Budget Filing Data'!BC231&lt;&gt;0,('Budget Filing Data'!BD231+'Budget Filing Data'!BE231+'Budget Filing Data'!BF231+'Budget Filing Data'!AD231)/'Budget Filing Data'!BC231,0)</f>
        <v>0</v>
      </c>
      <c r="AA237" s="419">
        <f>IF('Budget Filing Data'!BG231&lt;&gt;0,('Budget Filing Data'!BH231+'Budget Filing Data'!BI231+'Budget Filing Data'!BJ231+'Budget Filing Data'!AD231)/'Budget Filing Data'!BG231,0)</f>
        <v>0</v>
      </c>
      <c r="AB237" s="456">
        <f>'Budget Filing Data'!P231</f>
        <v>0</v>
      </c>
      <c r="AC237" s="456">
        <f>'Budget Filing Data'!Q231</f>
        <v>0</v>
      </c>
      <c r="AD237" s="456">
        <f>'Budget Filing Data'!R231</f>
        <v>0</v>
      </c>
      <c r="AE237" s="456">
        <f>'Budget Filing Data'!AE231</f>
        <v>0</v>
      </c>
      <c r="AF237" s="456">
        <f>'Budget Filing Data'!AF231</f>
        <v>0</v>
      </c>
      <c r="AG237" s="456">
        <f>'Budget Filing Data'!$S231</f>
        <v>0</v>
      </c>
      <c r="AH237" s="456">
        <f>'Budget Filing Data'!T231</f>
        <v>0</v>
      </c>
      <c r="AI237" s="456">
        <f>'Budget Filing Data'!$U231</f>
        <v>0</v>
      </c>
      <c r="AJ237" s="456">
        <f>'Budget Filing Data'!$V231</f>
        <v>0</v>
      </c>
      <c r="AK237" s="466">
        <v>0</v>
      </c>
      <c r="AL237" s="466">
        <v>0</v>
      </c>
      <c r="AM237" s="395"/>
    </row>
    <row r="238" spans="3:39" ht="15.75">
      <c r="C238" s="414" t="str">
        <f>'Budget Filing Data'!D232</f>
        <v>PGE_SW_HESC_PA</v>
      </c>
      <c r="D238" s="414" t="str">
        <f>'Budget Filing Data'!E232</f>
        <v>SW Home Energy Score California - PGE Costs</v>
      </c>
      <c r="E238" s="416"/>
      <c r="F238" s="416"/>
      <c r="G238" s="415" t="str">
        <f>'Budget Filing Data'!J232</f>
        <v>IOU Core</v>
      </c>
      <c r="H238" s="415" t="str">
        <f>'Budget Filing Data'!H232</f>
        <v>SW - Other IOU Lead</v>
      </c>
      <c r="I238" s="416" t="s">
        <v>15</v>
      </c>
      <c r="J238" s="415" t="str">
        <f>'Budget Filing Data'!G232</f>
        <v>Residential</v>
      </c>
      <c r="K238" s="415" t="str">
        <f>'Budget Filing Data'!I232</f>
        <v>Audit</v>
      </c>
      <c r="L238" s="415" t="str">
        <f>'Budget Filing Data'!K232</f>
        <v>Market Support</v>
      </c>
      <c r="M238" s="415">
        <f>'Budget Filing Data'!B232</f>
        <v>2030</v>
      </c>
      <c r="N238" s="581">
        <f t="shared" si="3"/>
        <v>27010.186077999999</v>
      </c>
      <c r="O238" s="417">
        <f>'Budget Filing Data'!AG232</f>
        <v>2701.0186079999999</v>
      </c>
      <c r="P238" s="417">
        <f>'Budget Filing Data'!AH232</f>
        <v>0</v>
      </c>
      <c r="Q238" s="417">
        <f>'Budget Filing Data'!AI232</f>
        <v>24309.16747</v>
      </c>
      <c r="R238" s="417">
        <f>'Budget Filing Data'!AJ232</f>
        <v>0</v>
      </c>
      <c r="S238" s="417">
        <f>'Budget Filing Data'!AK232</f>
        <v>0</v>
      </c>
      <c r="T238" s="417">
        <f>'Budget Filing Data'!AL232</f>
        <v>0</v>
      </c>
      <c r="U238" s="417">
        <f>'Budget Filing Data'!AM232</f>
        <v>0</v>
      </c>
      <c r="V238" s="417">
        <f>'Budget Filing Data'!W232</f>
        <v>0</v>
      </c>
      <c r="W238" s="418">
        <f>IF('Budget Filing Data'!Z232&lt;&gt;0,('Budget Filing Data'!AB232+'Budget Filing Data'!AC232+'Budget Filing Data'!AR232+'Budget Filing Data'!AD232+'Budget Filing Data'!BK232)/'Budget Filing Data'!Z232,0)</f>
        <v>0</v>
      </c>
      <c r="X238" s="419">
        <f>IF('Budget Filing Data'!AA232&lt;&gt;0,('Budget Filing Data'!AB232+'Budget Filing Data'!AC232+'Budget Filing Data'!AR232+'Budget Filing Data'!AD232)/'Budget Filing Data'!AA232,0)</f>
        <v>0</v>
      </c>
      <c r="Y238" s="419">
        <f>IF('Budget Filing Data'!BL232&lt;&gt;0,('Budget Filing Data'!AB232+'Budget Filing Data'!AC232+'Budget Filing Data'!AR232+'Budget Filing Data'!AD232+'Budget Filing Data'!AP232+'Budget Filing Data'!AQ232)/('Budget Filing Data'!BL232),0)</f>
        <v>0</v>
      </c>
      <c r="Z238" s="419">
        <f>IF('Budget Filing Data'!BC232&lt;&gt;0,('Budget Filing Data'!BD232+'Budget Filing Data'!BE232+'Budget Filing Data'!BF232+'Budget Filing Data'!AD232)/'Budget Filing Data'!BC232,0)</f>
        <v>0</v>
      </c>
      <c r="AA238" s="419">
        <f>IF('Budget Filing Data'!BG232&lt;&gt;0,('Budget Filing Data'!BH232+'Budget Filing Data'!BI232+'Budget Filing Data'!BJ232+'Budget Filing Data'!AD232)/'Budget Filing Data'!BG232,0)</f>
        <v>0</v>
      </c>
      <c r="AB238" s="456">
        <f>'Budget Filing Data'!P232</f>
        <v>0</v>
      </c>
      <c r="AC238" s="456">
        <f>'Budget Filing Data'!Q232</f>
        <v>0</v>
      </c>
      <c r="AD238" s="456">
        <f>'Budget Filing Data'!R232</f>
        <v>0</v>
      </c>
      <c r="AE238" s="456">
        <f>'Budget Filing Data'!AE232</f>
        <v>0</v>
      </c>
      <c r="AF238" s="456">
        <f>'Budget Filing Data'!AF232</f>
        <v>0</v>
      </c>
      <c r="AG238" s="456">
        <f>'Budget Filing Data'!$S232</f>
        <v>0</v>
      </c>
      <c r="AH238" s="456">
        <f>'Budget Filing Data'!T232</f>
        <v>0</v>
      </c>
      <c r="AI238" s="456">
        <f>'Budget Filing Data'!$U232</f>
        <v>0</v>
      </c>
      <c r="AJ238" s="456">
        <f>'Budget Filing Data'!$V232</f>
        <v>0</v>
      </c>
      <c r="AK238" s="466">
        <v>0</v>
      </c>
      <c r="AL238" s="466">
        <v>0</v>
      </c>
      <c r="AM238" s="395"/>
    </row>
    <row r="239" spans="3:39" ht="15.75">
      <c r="C239" s="414" t="str">
        <f>'Budget Filing Data'!D233</f>
        <v>PGE_SW_HVAC_AE_NonRes</v>
      </c>
      <c r="D239" s="414" t="str">
        <f>'Budget Filing Data'!E233</f>
        <v>SW HVAC All Electric Non-Residential</v>
      </c>
      <c r="E239" s="416"/>
      <c r="F239" s="416"/>
      <c r="G239" s="415" t="str">
        <f>'Budget Filing Data'!J233</f>
        <v>Third-Party Solicited</v>
      </c>
      <c r="H239" s="415" t="str">
        <f>'Budget Filing Data'!H233</f>
        <v>SW - PGE Lead</v>
      </c>
      <c r="I239" s="416" t="s">
        <v>23</v>
      </c>
      <c r="J239" s="415" t="str">
        <f>'Budget Filing Data'!G233</f>
        <v>Commercial</v>
      </c>
      <c r="K239" s="415" t="str">
        <f>'Budget Filing Data'!I233</f>
        <v>Market Transformation</v>
      </c>
      <c r="L239" s="415" t="str">
        <f>'Budget Filing Data'!K233</f>
        <v>Resource</v>
      </c>
      <c r="M239" s="415">
        <f>'Budget Filing Data'!B233</f>
        <v>2030</v>
      </c>
      <c r="N239" s="581">
        <f t="shared" si="3"/>
        <v>2849999.9998733993</v>
      </c>
      <c r="O239" s="417">
        <f>'Budget Filing Data'!AG233</f>
        <v>342000.00099539949</v>
      </c>
      <c r="P239" s="417">
        <f>'Budget Filing Data'!AH233</f>
        <v>227999.99989799954</v>
      </c>
      <c r="Q239" s="417">
        <f>'Budget Filing Data'!AI233</f>
        <v>1510344.2396789989</v>
      </c>
      <c r="R239" s="417">
        <f>'Budget Filing Data'!AJ233</f>
        <v>0</v>
      </c>
      <c r="S239" s="417">
        <f>'Budget Filing Data'!AK233</f>
        <v>0</v>
      </c>
      <c r="T239" s="417">
        <f>'Budget Filing Data'!AL233</f>
        <v>0</v>
      </c>
      <c r="U239" s="417">
        <f>'Budget Filing Data'!AM233</f>
        <v>769655.75930100121</v>
      </c>
      <c r="V239" s="417">
        <f>'Budget Filing Data'!W233</f>
        <v>2862288.0131268101</v>
      </c>
      <c r="W239" s="418">
        <f>IF('Budget Filing Data'!Z233&lt;&gt;0,('Budget Filing Data'!AB233+'Budget Filing Data'!AC233+'Budget Filing Data'!AR233+'Budget Filing Data'!AD233+'Budget Filing Data'!BK233)/'Budget Filing Data'!Z233,0)</f>
        <v>1.100776861146846</v>
      </c>
      <c r="X239" s="419">
        <f>IF('Budget Filing Data'!AA233&lt;&gt;0,('Budget Filing Data'!AB233+'Budget Filing Data'!AC233+'Budget Filing Data'!AR233+'Budget Filing Data'!AD233)/'Budget Filing Data'!AA233,0)</f>
        <v>1.015871901475359</v>
      </c>
      <c r="Y239" s="419">
        <f>IF('Budget Filing Data'!BL233&lt;&gt;0,('Budget Filing Data'!AB233+'Budget Filing Data'!AC233+'Budget Filing Data'!AR233+'Budget Filing Data'!AD233+'Budget Filing Data'!AP233+'Budget Filing Data'!AQ233)/('Budget Filing Data'!BL233),0)</f>
        <v>1.0269613325479319</v>
      </c>
      <c r="Z239" s="419">
        <f>IF('Budget Filing Data'!BC233&lt;&gt;0,('Budget Filing Data'!BD233+'Budget Filing Data'!BE233+'Budget Filing Data'!BF233+'Budget Filing Data'!AD233)/'Budget Filing Data'!BC233,0)</f>
        <v>1.6782419986502326</v>
      </c>
      <c r="AA239" s="419">
        <f>IF('Budget Filing Data'!BG233&lt;&gt;0,('Budget Filing Data'!BH233+'Budget Filing Data'!BI233+'Budget Filing Data'!BJ233+'Budget Filing Data'!AD233)/'Budget Filing Data'!BG233,0)</f>
        <v>1.6782419986502326</v>
      </c>
      <c r="AB239" s="456">
        <f>'Budget Filing Data'!P233</f>
        <v>-350041.75697699987</v>
      </c>
      <c r="AC239" s="456">
        <f>'Budget Filing Data'!Q233</f>
        <v>24.278742130499996</v>
      </c>
      <c r="AD239" s="456">
        <f>'Budget Filing Data'!R233</f>
        <v>92654.917324596056</v>
      </c>
      <c r="AE239" s="456">
        <f>'Budget Filing Data'!AE233</f>
        <v>-46.912121954607102</v>
      </c>
      <c r="AF239" s="456">
        <f>'Budget Filing Data'!AF233</f>
        <v>491.99761099360478</v>
      </c>
      <c r="AG239" s="456">
        <f>'Budget Filing Data'!$S233</f>
        <v>-7390500.8967899969</v>
      </c>
      <c r="AH239" s="456">
        <f>'Budget Filing Data'!T233</f>
        <v>1853098.4114339408</v>
      </c>
      <c r="AI239" s="456">
        <f>'Budget Filing Data'!$U233</f>
        <v>-982.50781589216001</v>
      </c>
      <c r="AJ239" s="456">
        <f>'Budget Filing Data'!$V233</f>
        <v>9839.9525647142218</v>
      </c>
      <c r="AK239" s="466">
        <v>0</v>
      </c>
      <c r="AL239" s="466">
        <v>0</v>
      </c>
      <c r="AM239" s="395"/>
    </row>
    <row r="240" spans="3:39" ht="15.75">
      <c r="C240" s="414" t="str">
        <f>'Budget Filing Data'!D234</f>
        <v>PGE_SW_HVAC_AE_NonRes_PA</v>
      </c>
      <c r="D240" s="414" t="str">
        <f>'Budget Filing Data'!E234</f>
        <v>SW HVAC All Electric Non-Residential - PGE Costs</v>
      </c>
      <c r="E240" s="416"/>
      <c r="F240" s="416"/>
      <c r="G240" s="415" t="str">
        <f>'Budget Filing Data'!J234</f>
        <v>IOU Core</v>
      </c>
      <c r="H240" s="415" t="str">
        <f>'Budget Filing Data'!H234</f>
        <v>SW - PGE Lead</v>
      </c>
      <c r="I240" s="416" t="s">
        <v>23</v>
      </c>
      <c r="J240" s="415" t="str">
        <f>'Budget Filing Data'!G234</f>
        <v>Commercial</v>
      </c>
      <c r="K240" s="415" t="str">
        <f>'Budget Filing Data'!I234</f>
        <v>Market Transformation</v>
      </c>
      <c r="L240" s="415" t="str">
        <f>'Budget Filing Data'!K234</f>
        <v>Resource</v>
      </c>
      <c r="M240" s="415">
        <f>'Budget Filing Data'!B234</f>
        <v>2030</v>
      </c>
      <c r="N240" s="581">
        <f t="shared" si="3"/>
        <v>203939.76730000001</v>
      </c>
      <c r="O240" s="417">
        <f>'Budget Filing Data'!AG234</f>
        <v>12362.3544</v>
      </c>
      <c r="P240" s="417">
        <f>'Budget Filing Data'!AH234</f>
        <v>0</v>
      </c>
      <c r="Q240" s="417">
        <f>'Budget Filing Data'!AI234</f>
        <v>191577.4129</v>
      </c>
      <c r="R240" s="417">
        <f>'Budget Filing Data'!AJ234</f>
        <v>0</v>
      </c>
      <c r="S240" s="417">
        <f>'Budget Filing Data'!AK234</f>
        <v>0</v>
      </c>
      <c r="T240" s="417">
        <f>'Budget Filing Data'!AL234</f>
        <v>0</v>
      </c>
      <c r="U240" s="417">
        <f>'Budget Filing Data'!AM234</f>
        <v>0</v>
      </c>
      <c r="V240" s="417">
        <f>'Budget Filing Data'!W234</f>
        <v>0</v>
      </c>
      <c r="W240" s="418">
        <f>IF('Budget Filing Data'!Z234&lt;&gt;0,('Budget Filing Data'!AB234+'Budget Filing Data'!AC234+'Budget Filing Data'!AR234+'Budget Filing Data'!AD234+'Budget Filing Data'!BK234)/'Budget Filing Data'!Z234,0)</f>
        <v>0</v>
      </c>
      <c r="X240" s="419">
        <f>IF('Budget Filing Data'!AA234&lt;&gt;0,('Budget Filing Data'!AB234+'Budget Filing Data'!AC234+'Budget Filing Data'!AR234+'Budget Filing Data'!AD234)/'Budget Filing Data'!AA234,0)</f>
        <v>0</v>
      </c>
      <c r="Y240" s="419">
        <f>IF('Budget Filing Data'!BL234&lt;&gt;0,('Budget Filing Data'!AB234+'Budget Filing Data'!AC234+'Budget Filing Data'!AR234+'Budget Filing Data'!AD234+'Budget Filing Data'!AP234+'Budget Filing Data'!AQ234)/('Budget Filing Data'!BL234),0)</f>
        <v>0</v>
      </c>
      <c r="Z240" s="419">
        <f>IF('Budget Filing Data'!BC234&lt;&gt;0,('Budget Filing Data'!BD234+'Budget Filing Data'!BE234+'Budget Filing Data'!BF234+'Budget Filing Data'!AD234)/'Budget Filing Data'!BC234,0)</f>
        <v>0</v>
      </c>
      <c r="AA240" s="419">
        <f>IF('Budget Filing Data'!BG234&lt;&gt;0,('Budget Filing Data'!BH234+'Budget Filing Data'!BI234+'Budget Filing Data'!BJ234+'Budget Filing Data'!AD234)/'Budget Filing Data'!BG234,0)</f>
        <v>0</v>
      </c>
      <c r="AB240" s="456">
        <f>'Budget Filing Data'!P234</f>
        <v>0</v>
      </c>
      <c r="AC240" s="456">
        <f>'Budget Filing Data'!Q234</f>
        <v>0</v>
      </c>
      <c r="AD240" s="456">
        <f>'Budget Filing Data'!R234</f>
        <v>0</v>
      </c>
      <c r="AE240" s="456">
        <f>'Budget Filing Data'!AE234</f>
        <v>0</v>
      </c>
      <c r="AF240" s="456">
        <f>'Budget Filing Data'!AF234</f>
        <v>0</v>
      </c>
      <c r="AG240" s="456">
        <f>'Budget Filing Data'!$S234</f>
        <v>0</v>
      </c>
      <c r="AH240" s="456">
        <f>'Budget Filing Data'!T234</f>
        <v>0</v>
      </c>
      <c r="AI240" s="456">
        <f>'Budget Filing Data'!$U234</f>
        <v>0</v>
      </c>
      <c r="AJ240" s="456">
        <f>'Budget Filing Data'!$V234</f>
        <v>0</v>
      </c>
      <c r="AK240" s="466">
        <v>0</v>
      </c>
      <c r="AL240" s="466">
        <v>0</v>
      </c>
      <c r="AM240" s="395"/>
    </row>
    <row r="241" spans="3:39" ht="15.75">
      <c r="C241" s="414" t="str">
        <f>'Budget Filing Data'!D235</f>
        <v>PGE_SW_HVAC_QIQM</v>
      </c>
      <c r="D241" s="414" t="str">
        <f>'Budget Filing Data'!E235</f>
        <v>Statewide Residential QI/QM</v>
      </c>
      <c r="E241" s="416"/>
      <c r="F241" s="416"/>
      <c r="G241" s="415" t="str">
        <f>'Budget Filing Data'!J235</f>
        <v>Third-Party Solicited</v>
      </c>
      <c r="H241" s="415" t="str">
        <f>'Budget Filing Data'!H235</f>
        <v>SW - Other IOU Lead</v>
      </c>
      <c r="I241" s="416" t="s">
        <v>23</v>
      </c>
      <c r="J241" s="415" t="str">
        <f>'Budget Filing Data'!G235</f>
        <v>Residential</v>
      </c>
      <c r="K241" s="415" t="str">
        <f>'Budget Filing Data'!I235</f>
        <v>Other</v>
      </c>
      <c r="L241" s="415" t="str">
        <f>'Budget Filing Data'!K235</f>
        <v>Market Support</v>
      </c>
      <c r="M241" s="415">
        <f>'Budget Filing Data'!B235</f>
        <v>2030</v>
      </c>
      <c r="N241" s="581">
        <f t="shared" si="3"/>
        <v>2172810</v>
      </c>
      <c r="O241" s="417">
        <f>'Budget Filing Data'!AG235</f>
        <v>108640.5</v>
      </c>
      <c r="P241" s="417">
        <f>'Budget Filing Data'!AH235</f>
        <v>108640.5</v>
      </c>
      <c r="Q241" s="417">
        <f>'Budget Filing Data'!AI235</f>
        <v>1955529</v>
      </c>
      <c r="R241" s="417">
        <f>'Budget Filing Data'!AJ235</f>
        <v>0</v>
      </c>
      <c r="S241" s="417">
        <f>'Budget Filing Data'!AK235</f>
        <v>0</v>
      </c>
      <c r="T241" s="417">
        <f>'Budget Filing Data'!AL235</f>
        <v>0</v>
      </c>
      <c r="U241" s="417">
        <f>'Budget Filing Data'!AM235</f>
        <v>0</v>
      </c>
      <c r="V241" s="417">
        <f>'Budget Filing Data'!W235</f>
        <v>0</v>
      </c>
      <c r="W241" s="418">
        <f>IF('Budget Filing Data'!Z235&lt;&gt;0,('Budget Filing Data'!AB235+'Budget Filing Data'!AC235+'Budget Filing Data'!AR235+'Budget Filing Data'!AD235+'Budget Filing Data'!BK235)/'Budget Filing Data'!Z235,0)</f>
        <v>0</v>
      </c>
      <c r="X241" s="419">
        <f>IF('Budget Filing Data'!AA235&lt;&gt;0,('Budget Filing Data'!AB235+'Budget Filing Data'!AC235+'Budget Filing Data'!AR235+'Budget Filing Data'!AD235)/'Budget Filing Data'!AA235,0)</f>
        <v>0</v>
      </c>
      <c r="Y241" s="419">
        <f>IF('Budget Filing Data'!BL235&lt;&gt;0,('Budget Filing Data'!AB235+'Budget Filing Data'!AC235+'Budget Filing Data'!AR235+'Budget Filing Data'!AD235+'Budget Filing Data'!AP235+'Budget Filing Data'!AQ235)/('Budget Filing Data'!BL235),0)</f>
        <v>0</v>
      </c>
      <c r="Z241" s="419">
        <f>IF('Budget Filing Data'!BC235&lt;&gt;0,('Budget Filing Data'!BD235+'Budget Filing Data'!BE235+'Budget Filing Data'!BF235+'Budget Filing Data'!AD235)/'Budget Filing Data'!BC235,0)</f>
        <v>0</v>
      </c>
      <c r="AA241" s="419">
        <f>IF('Budget Filing Data'!BG235&lt;&gt;0,('Budget Filing Data'!BH235+'Budget Filing Data'!BI235+'Budget Filing Data'!BJ235+'Budget Filing Data'!AD235)/'Budget Filing Data'!BG235,0)</f>
        <v>0</v>
      </c>
      <c r="AB241" s="456">
        <f>'Budget Filing Data'!P235</f>
        <v>0</v>
      </c>
      <c r="AC241" s="456">
        <f>'Budget Filing Data'!Q235</f>
        <v>0</v>
      </c>
      <c r="AD241" s="456">
        <f>'Budget Filing Data'!R235</f>
        <v>0</v>
      </c>
      <c r="AE241" s="456">
        <f>'Budget Filing Data'!AE235</f>
        <v>0</v>
      </c>
      <c r="AF241" s="456">
        <f>'Budget Filing Data'!AF235</f>
        <v>0</v>
      </c>
      <c r="AG241" s="456">
        <f>'Budget Filing Data'!$S235</f>
        <v>0</v>
      </c>
      <c r="AH241" s="456">
        <f>'Budget Filing Data'!T235</f>
        <v>0</v>
      </c>
      <c r="AI241" s="456">
        <f>'Budget Filing Data'!$U235</f>
        <v>0</v>
      </c>
      <c r="AJ241" s="456">
        <f>'Budget Filing Data'!$V235</f>
        <v>0</v>
      </c>
      <c r="AK241" s="466">
        <v>0</v>
      </c>
      <c r="AL241" s="466">
        <v>0</v>
      </c>
      <c r="AM241" s="395"/>
    </row>
    <row r="242" spans="3:39" ht="15.75">
      <c r="C242" s="414" t="str">
        <f>'Budget Filing Data'!D236</f>
        <v>PGE_SW_HVAC_QIQM_PA</v>
      </c>
      <c r="D242" s="414" t="str">
        <f>'Budget Filing Data'!E236</f>
        <v>Statewide Residential QI/QM - PGE Costs</v>
      </c>
      <c r="E242" s="416"/>
      <c r="F242" s="416"/>
      <c r="G242" s="415" t="str">
        <f>'Budget Filing Data'!J236</f>
        <v>IOU Core</v>
      </c>
      <c r="H242" s="415" t="str">
        <f>'Budget Filing Data'!H236</f>
        <v>SW - Other IOU Lead</v>
      </c>
      <c r="I242" s="416" t="s">
        <v>23</v>
      </c>
      <c r="J242" s="415" t="str">
        <f>'Budget Filing Data'!G236</f>
        <v>Residential</v>
      </c>
      <c r="K242" s="415" t="str">
        <f>'Budget Filing Data'!I236</f>
        <v>Other</v>
      </c>
      <c r="L242" s="415" t="str">
        <f>'Budget Filing Data'!K236</f>
        <v>Market Support</v>
      </c>
      <c r="M242" s="415">
        <f>'Budget Filing Data'!B236</f>
        <v>2030</v>
      </c>
      <c r="N242" s="581">
        <f t="shared" si="3"/>
        <v>28424.323578</v>
      </c>
      <c r="O242" s="417">
        <f>'Budget Filing Data'!AG236</f>
        <v>2701.0186079999999</v>
      </c>
      <c r="P242" s="417">
        <f>'Budget Filing Data'!AH236</f>
        <v>0</v>
      </c>
      <c r="Q242" s="417">
        <f>'Budget Filing Data'!AI236</f>
        <v>25723.304970000001</v>
      </c>
      <c r="R242" s="417">
        <f>'Budget Filing Data'!AJ236</f>
        <v>0</v>
      </c>
      <c r="S242" s="417">
        <f>'Budget Filing Data'!AK236</f>
        <v>0</v>
      </c>
      <c r="T242" s="417">
        <f>'Budget Filing Data'!AL236</f>
        <v>0</v>
      </c>
      <c r="U242" s="417">
        <f>'Budget Filing Data'!AM236</f>
        <v>0</v>
      </c>
      <c r="V242" s="417">
        <f>'Budget Filing Data'!W236</f>
        <v>0</v>
      </c>
      <c r="W242" s="418">
        <f>IF('Budget Filing Data'!Z236&lt;&gt;0,('Budget Filing Data'!AB236+'Budget Filing Data'!AC236+'Budget Filing Data'!AR236+'Budget Filing Data'!AD236+'Budget Filing Data'!BK236)/'Budget Filing Data'!Z236,0)</f>
        <v>0</v>
      </c>
      <c r="X242" s="419">
        <f>IF('Budget Filing Data'!AA236&lt;&gt;0,('Budget Filing Data'!AB236+'Budget Filing Data'!AC236+'Budget Filing Data'!AR236+'Budget Filing Data'!AD236)/'Budget Filing Data'!AA236,0)</f>
        <v>0</v>
      </c>
      <c r="Y242" s="419">
        <f>IF('Budget Filing Data'!BL236&lt;&gt;0,('Budget Filing Data'!AB236+'Budget Filing Data'!AC236+'Budget Filing Data'!AR236+'Budget Filing Data'!AD236+'Budget Filing Data'!AP236+'Budget Filing Data'!AQ236)/('Budget Filing Data'!BL236),0)</f>
        <v>0</v>
      </c>
      <c r="Z242" s="419">
        <f>IF('Budget Filing Data'!BC236&lt;&gt;0,('Budget Filing Data'!BD236+'Budget Filing Data'!BE236+'Budget Filing Data'!BF236+'Budget Filing Data'!AD236)/'Budget Filing Data'!BC236,0)</f>
        <v>0</v>
      </c>
      <c r="AA242" s="419">
        <f>IF('Budget Filing Data'!BG236&lt;&gt;0,('Budget Filing Data'!BH236+'Budget Filing Data'!BI236+'Budget Filing Data'!BJ236+'Budget Filing Data'!AD236)/'Budget Filing Data'!BG236,0)</f>
        <v>0</v>
      </c>
      <c r="AB242" s="456">
        <f>'Budget Filing Data'!P236</f>
        <v>0</v>
      </c>
      <c r="AC242" s="456">
        <f>'Budget Filing Data'!Q236</f>
        <v>0</v>
      </c>
      <c r="AD242" s="456">
        <f>'Budget Filing Data'!R236</f>
        <v>0</v>
      </c>
      <c r="AE242" s="456">
        <f>'Budget Filing Data'!AE236</f>
        <v>0</v>
      </c>
      <c r="AF242" s="456">
        <f>'Budget Filing Data'!AF236</f>
        <v>0</v>
      </c>
      <c r="AG242" s="456">
        <f>'Budget Filing Data'!$S236</f>
        <v>0</v>
      </c>
      <c r="AH242" s="456">
        <f>'Budget Filing Data'!T236</f>
        <v>0</v>
      </c>
      <c r="AI242" s="456">
        <f>'Budget Filing Data'!$U236</f>
        <v>0</v>
      </c>
      <c r="AJ242" s="456">
        <f>'Budget Filing Data'!$V236</f>
        <v>0</v>
      </c>
      <c r="AK242" s="466">
        <v>0</v>
      </c>
      <c r="AL242" s="466">
        <v>0</v>
      </c>
      <c r="AM242" s="395"/>
    </row>
    <row r="243" spans="3:39" ht="15.75">
      <c r="C243" s="414" t="str">
        <f>'Budget Filing Data'!D237</f>
        <v>PGE_SW_IP_Colleges</v>
      </c>
      <c r="D243" s="414" t="str">
        <f>'Budget Filing Data'!E237</f>
        <v>Institutional Partnerships, UC/CSU/CCC</v>
      </c>
      <c r="E243" s="416"/>
      <c r="F243" s="416"/>
      <c r="G243" s="415" t="str">
        <f>'Budget Filing Data'!J237</f>
        <v>Third-Party Solicited</v>
      </c>
      <c r="H243" s="415" t="str">
        <f>'Budget Filing Data'!H237</f>
        <v>SW - Other IOU Lead</v>
      </c>
      <c r="I243" s="416" t="s">
        <v>23</v>
      </c>
      <c r="J243" s="415" t="str">
        <f>'Budget Filing Data'!G237</f>
        <v>Public</v>
      </c>
      <c r="K243" s="415" t="str">
        <f>'Budget Filing Data'!I237</f>
        <v>Government Partnerships</v>
      </c>
      <c r="L243" s="415" t="str">
        <f>'Budget Filing Data'!K237</f>
        <v>Resource</v>
      </c>
      <c r="M243" s="415">
        <f>'Budget Filing Data'!B237</f>
        <v>2030</v>
      </c>
      <c r="N243" s="581">
        <f t="shared" si="3"/>
        <v>1658483.7418280002</v>
      </c>
      <c r="O243" s="417">
        <f>'Budget Filing Data'!AG237</f>
        <v>0</v>
      </c>
      <c r="P243" s="417">
        <f>'Budget Filing Data'!AH237</f>
        <v>0</v>
      </c>
      <c r="Q243" s="417">
        <f>'Budget Filing Data'!AI237</f>
        <v>1061285.7308785</v>
      </c>
      <c r="R243" s="417">
        <f>'Budget Filing Data'!AJ237</f>
        <v>0</v>
      </c>
      <c r="S243" s="417">
        <f>'Budget Filing Data'!AK237</f>
        <v>0</v>
      </c>
      <c r="T243" s="417">
        <f>'Budget Filing Data'!AL237</f>
        <v>0</v>
      </c>
      <c r="U243" s="417">
        <f>'Budget Filing Data'!AM237</f>
        <v>597198.01094950002</v>
      </c>
      <c r="V243" s="417">
        <f>'Budget Filing Data'!W237</f>
        <v>3008451.2577362899</v>
      </c>
      <c r="W243" s="418">
        <f>IF('Budget Filing Data'!Z237&lt;&gt;0,('Budget Filing Data'!AB237+'Budget Filing Data'!AC237+'Budget Filing Data'!AR237+'Budget Filing Data'!AD237+'Budget Filing Data'!BK237)/'Budget Filing Data'!Z237,0)</f>
        <v>1.2331789783396665</v>
      </c>
      <c r="X243" s="419">
        <f>IF('Budget Filing Data'!AA237&lt;&gt;0,('Budget Filing Data'!AB237+'Budget Filing Data'!AC237+'Budget Filing Data'!AR237+'Budget Filing Data'!AD237)/'Budget Filing Data'!AA237,0)</f>
        <v>1.8507969206565626</v>
      </c>
      <c r="Y243" s="419">
        <f>IF('Budget Filing Data'!BL237&lt;&gt;0,('Budget Filing Data'!AB237+'Budget Filing Data'!AC237+'Budget Filing Data'!AR237+'Budget Filing Data'!AD237+'Budget Filing Data'!AP237+'Budget Filing Data'!AQ237)/('Budget Filing Data'!BL237),0)</f>
        <v>0.38120235734686569</v>
      </c>
      <c r="Z243" s="419">
        <f>IF('Budget Filing Data'!BC237&lt;&gt;0,('Budget Filing Data'!BD237+'Budget Filing Data'!BE237+'Budget Filing Data'!BF237+'Budget Filing Data'!AD237)/'Budget Filing Data'!BC237,0)</f>
        <v>1.369563644473248</v>
      </c>
      <c r="AA243" s="419">
        <f>IF('Budget Filing Data'!BG237&lt;&gt;0,('Budget Filing Data'!BH237+'Budget Filing Data'!BI237+'Budget Filing Data'!BJ237+'Budget Filing Data'!AD237)/'Budget Filing Data'!BG237,0)</f>
        <v>1.369563644473248</v>
      </c>
      <c r="AB243" s="456">
        <f>'Budget Filing Data'!P237</f>
        <v>3266857.0773629998</v>
      </c>
      <c r="AC243" s="456">
        <f>'Budget Filing Data'!Q237</f>
        <v>2711.4913742112899</v>
      </c>
      <c r="AD243" s="456">
        <f>'Budget Filing Data'!R237</f>
        <v>0</v>
      </c>
      <c r="AE243" s="456">
        <f>'Budget Filing Data'!AE237</f>
        <v>487.93613964639701</v>
      </c>
      <c r="AF243" s="456">
        <f>'Budget Filing Data'!AF237</f>
        <v>0</v>
      </c>
      <c r="AG243" s="456">
        <f>'Budget Filing Data'!$S237</f>
        <v>26134856.618903998</v>
      </c>
      <c r="AH243" s="456">
        <f>'Budget Filing Data'!T237</f>
        <v>0</v>
      </c>
      <c r="AI243" s="456">
        <f>'Budget Filing Data'!$U237</f>
        <v>4140.3803578505403</v>
      </c>
      <c r="AJ243" s="456">
        <f>'Budget Filing Data'!$V237</f>
        <v>0</v>
      </c>
      <c r="AK243" s="466">
        <v>0</v>
      </c>
      <c r="AL243" s="466">
        <v>0</v>
      </c>
      <c r="AM243" s="395"/>
    </row>
    <row r="244" spans="3:39" ht="15.75">
      <c r="C244" s="414" t="str">
        <f>'Budget Filing Data'!D238</f>
        <v>PGE_SW_IP_Colleges_PA</v>
      </c>
      <c r="D244" s="414" t="str">
        <f>'Budget Filing Data'!E238</f>
        <v>Institutional Partnerships, UC/CSU/CCC - PGE Costs</v>
      </c>
      <c r="E244" s="416"/>
      <c r="F244" s="416"/>
      <c r="G244" s="415" t="str">
        <f>'Budget Filing Data'!J238</f>
        <v>State Institutional Partnership</v>
      </c>
      <c r="H244" s="415" t="str">
        <f>'Budget Filing Data'!H238</f>
        <v>SW - Other IOU Lead</v>
      </c>
      <c r="I244" s="416" t="s">
        <v>23</v>
      </c>
      <c r="J244" s="415" t="str">
        <f>'Budget Filing Data'!G238</f>
        <v>Public</v>
      </c>
      <c r="K244" s="415" t="str">
        <f>'Budget Filing Data'!I238</f>
        <v>Government Partnerships</v>
      </c>
      <c r="L244" s="415" t="str">
        <f>'Budget Filing Data'!K238</f>
        <v>Resource</v>
      </c>
      <c r="M244" s="415">
        <f>'Budget Filing Data'!B238</f>
        <v>2030</v>
      </c>
      <c r="N244" s="581">
        <f t="shared" si="3"/>
        <v>28424.323578</v>
      </c>
      <c r="O244" s="417">
        <f>'Budget Filing Data'!AG238</f>
        <v>2701.0186079999999</v>
      </c>
      <c r="P244" s="417">
        <f>'Budget Filing Data'!AH238</f>
        <v>0</v>
      </c>
      <c r="Q244" s="417">
        <f>'Budget Filing Data'!AI238</f>
        <v>25723.304970000001</v>
      </c>
      <c r="R244" s="417">
        <f>'Budget Filing Data'!AJ238</f>
        <v>0</v>
      </c>
      <c r="S244" s="417">
        <f>'Budget Filing Data'!AK238</f>
        <v>0</v>
      </c>
      <c r="T244" s="417">
        <f>'Budget Filing Data'!AL238</f>
        <v>0</v>
      </c>
      <c r="U244" s="417">
        <f>'Budget Filing Data'!AM238</f>
        <v>0</v>
      </c>
      <c r="V244" s="417">
        <f>'Budget Filing Data'!W238</f>
        <v>0</v>
      </c>
      <c r="W244" s="418">
        <f>IF('Budget Filing Data'!Z238&lt;&gt;0,('Budget Filing Data'!AB238+'Budget Filing Data'!AC238+'Budget Filing Data'!AR238+'Budget Filing Data'!AD238+'Budget Filing Data'!BK238)/'Budget Filing Data'!Z238,0)</f>
        <v>0</v>
      </c>
      <c r="X244" s="419">
        <f>IF('Budget Filing Data'!AA238&lt;&gt;0,('Budget Filing Data'!AB238+'Budget Filing Data'!AC238+'Budget Filing Data'!AR238+'Budget Filing Data'!AD238)/'Budget Filing Data'!AA238,0)</f>
        <v>0</v>
      </c>
      <c r="Y244" s="419">
        <f>IF('Budget Filing Data'!BL238&lt;&gt;0,('Budget Filing Data'!AB238+'Budget Filing Data'!AC238+'Budget Filing Data'!AR238+'Budget Filing Data'!AD238+'Budget Filing Data'!AP238+'Budget Filing Data'!AQ238)/('Budget Filing Data'!BL238),0)</f>
        <v>0</v>
      </c>
      <c r="Z244" s="419">
        <f>IF('Budget Filing Data'!BC238&lt;&gt;0,('Budget Filing Data'!BD238+'Budget Filing Data'!BE238+'Budget Filing Data'!BF238+'Budget Filing Data'!AD238)/'Budget Filing Data'!BC238,0)</f>
        <v>0</v>
      </c>
      <c r="AA244" s="419">
        <f>IF('Budget Filing Data'!BG238&lt;&gt;0,('Budget Filing Data'!BH238+'Budget Filing Data'!BI238+'Budget Filing Data'!BJ238+'Budget Filing Data'!AD238)/'Budget Filing Data'!BG238,0)</f>
        <v>0</v>
      </c>
      <c r="AB244" s="456">
        <f>'Budget Filing Data'!P238</f>
        <v>0</v>
      </c>
      <c r="AC244" s="456">
        <f>'Budget Filing Data'!Q238</f>
        <v>0</v>
      </c>
      <c r="AD244" s="456">
        <f>'Budget Filing Data'!R238</f>
        <v>0</v>
      </c>
      <c r="AE244" s="456">
        <f>'Budget Filing Data'!AE238</f>
        <v>0</v>
      </c>
      <c r="AF244" s="456">
        <f>'Budget Filing Data'!AF238</f>
        <v>0</v>
      </c>
      <c r="AG244" s="456">
        <f>'Budget Filing Data'!$S238</f>
        <v>0</v>
      </c>
      <c r="AH244" s="456">
        <f>'Budget Filing Data'!T238</f>
        <v>0</v>
      </c>
      <c r="AI244" s="456">
        <f>'Budget Filing Data'!$U238</f>
        <v>0</v>
      </c>
      <c r="AJ244" s="456">
        <f>'Budget Filing Data'!$V238</f>
        <v>0</v>
      </c>
      <c r="AK244" s="466">
        <v>0</v>
      </c>
      <c r="AL244" s="466">
        <v>0</v>
      </c>
      <c r="AM244" s="395"/>
    </row>
    <row r="245" spans="3:39" ht="15.75">
      <c r="C245" s="414" t="str">
        <f>'Budget Filing Data'!D239</f>
        <v>PGE_SW_IP_Gov</v>
      </c>
      <c r="D245" s="414" t="str">
        <f>'Budget Filing Data'!E239</f>
        <v>Institutional Partnerships: DGS and DoC</v>
      </c>
      <c r="E245" s="416"/>
      <c r="F245" s="416"/>
      <c r="G245" s="415" t="str">
        <f>'Budget Filing Data'!J239</f>
        <v>Third-Party Solicited</v>
      </c>
      <c r="H245" s="415" t="str">
        <f>'Budget Filing Data'!H239</f>
        <v>SW - PGE Lead</v>
      </c>
      <c r="I245" s="416" t="s">
        <v>23</v>
      </c>
      <c r="J245" s="415" t="str">
        <f>'Budget Filing Data'!G239</f>
        <v>Public</v>
      </c>
      <c r="K245" s="415" t="str">
        <f>'Budget Filing Data'!I239</f>
        <v>Government Partnerships</v>
      </c>
      <c r="L245" s="415" t="str">
        <f>'Budget Filing Data'!K239</f>
        <v>Resource</v>
      </c>
      <c r="M245" s="415">
        <f>'Budget Filing Data'!B239</f>
        <v>2030</v>
      </c>
      <c r="N245" s="581">
        <f t="shared" si="3"/>
        <v>733102.94475784129</v>
      </c>
      <c r="O245" s="417">
        <f>'Budget Filing Data'!AG239</f>
        <v>30230.399999999947</v>
      </c>
      <c r="P245" s="417">
        <f>'Budget Filing Data'!AH239</f>
        <v>1574.4999999999961</v>
      </c>
      <c r="Q245" s="417">
        <f>'Budget Filing Data'!AI239</f>
        <v>191123.21114699959</v>
      </c>
      <c r="R245" s="417">
        <f>'Budget Filing Data'!AJ239</f>
        <v>0</v>
      </c>
      <c r="S245" s="417">
        <f>'Budget Filing Data'!AK239</f>
        <v>0</v>
      </c>
      <c r="T245" s="417">
        <f>'Budget Filing Data'!AL239</f>
        <v>0</v>
      </c>
      <c r="U245" s="417">
        <f>'Budget Filing Data'!AM239</f>
        <v>510174.83361084183</v>
      </c>
      <c r="V245" s="417">
        <f>'Budget Filing Data'!W239</f>
        <v>1246355.8899280599</v>
      </c>
      <c r="W245" s="418">
        <f>IF('Budget Filing Data'!Z239&lt;&gt;0,('Budget Filing Data'!AB239+'Budget Filing Data'!AC239+'Budget Filing Data'!AR239+'Budget Filing Data'!AD239+'Budget Filing Data'!BK239)/'Budget Filing Data'!Z239,0)</f>
        <v>0.60083780797759367</v>
      </c>
      <c r="X245" s="419">
        <f>IF('Budget Filing Data'!AA239&lt;&gt;0,('Budget Filing Data'!AB239+'Budget Filing Data'!AC239+'Budget Filing Data'!AR239+'Budget Filing Data'!AD239)/'Budget Filing Data'!AA239,0)</f>
        <v>1.6694534226321498</v>
      </c>
      <c r="Y245" s="419">
        <f>IF('Budget Filing Data'!BL239&lt;&gt;0,('Budget Filing Data'!AB239+'Budget Filing Data'!AC239+'Budget Filing Data'!AR239+'Budget Filing Data'!AD239+'Budget Filing Data'!AP239+'Budget Filing Data'!AQ239)/('Budget Filing Data'!BL239),0)</f>
        <v>0.56356039531764701</v>
      </c>
      <c r="Z245" s="419">
        <f>IF('Budget Filing Data'!BC239&lt;&gt;0,('Budget Filing Data'!BD239+'Budget Filing Data'!BE239+'Budget Filing Data'!BF239+'Budget Filing Data'!AD239)/'Budget Filing Data'!BC239,0)</f>
        <v>0.80871510736695684</v>
      </c>
      <c r="AA245" s="419">
        <f>IF('Budget Filing Data'!BG239&lt;&gt;0,('Budget Filing Data'!BH239+'Budget Filing Data'!BI239+'Budget Filing Data'!BJ239+'Budget Filing Data'!AD239)/'Budget Filing Data'!BG239,0)</f>
        <v>0.80828997759280674</v>
      </c>
      <c r="AB245" s="456">
        <f>'Budget Filing Data'!P239</f>
        <v>1000979.3177846691</v>
      </c>
      <c r="AC245" s="456">
        <f>'Budget Filing Data'!Q239</f>
        <v>220.93206300094738</v>
      </c>
      <c r="AD245" s="456">
        <f>'Budget Filing Data'!R239</f>
        <v>27900.153201918296</v>
      </c>
      <c r="AE245" s="456">
        <f>'Budget Filing Data'!AE239</f>
        <v>126.719327015589</v>
      </c>
      <c r="AF245" s="456">
        <f>'Budget Filing Data'!AF239</f>
        <v>148.14981350218602</v>
      </c>
      <c r="AG245" s="456">
        <f>'Budget Filing Data'!$S239</f>
        <v>5325406.415942302</v>
      </c>
      <c r="AH245" s="456">
        <f>'Budget Filing Data'!T239</f>
        <v>443212.40061036515</v>
      </c>
      <c r="AI245" s="456">
        <f>'Budget Filing Data'!$U239</f>
        <v>764.509380035356</v>
      </c>
      <c r="AJ245" s="456">
        <f>'Budget Filing Data'!$V239</f>
        <v>2353.4578472410371</v>
      </c>
      <c r="AK245" s="466">
        <v>0</v>
      </c>
      <c r="AL245" s="466">
        <v>0</v>
      </c>
      <c r="AM245" s="395"/>
    </row>
    <row r="246" spans="3:39" ht="15.75">
      <c r="C246" s="414" t="str">
        <f>'Budget Filing Data'!D240</f>
        <v>PGE_SW_IP_Gov_PA</v>
      </c>
      <c r="D246" s="414" t="str">
        <f>'Budget Filing Data'!E240</f>
        <v>Institutional Partnerships: DGS and DoC - PGE Costs</v>
      </c>
      <c r="E246" s="416"/>
      <c r="F246" s="416"/>
      <c r="G246" s="415" t="str">
        <f>'Budget Filing Data'!J240</f>
        <v>State Institutional Partnership</v>
      </c>
      <c r="H246" s="415" t="str">
        <f>'Budget Filing Data'!H240</f>
        <v>SW - PGE Lead</v>
      </c>
      <c r="I246" s="416" t="s">
        <v>23</v>
      </c>
      <c r="J246" s="415" t="str">
        <f>'Budget Filing Data'!G240</f>
        <v>Public</v>
      </c>
      <c r="K246" s="415" t="str">
        <f>'Budget Filing Data'!I240</f>
        <v>Government Partnerships</v>
      </c>
      <c r="L246" s="415" t="str">
        <f>'Budget Filing Data'!K240</f>
        <v>Resource</v>
      </c>
      <c r="M246" s="415">
        <f>'Budget Filing Data'!B240</f>
        <v>2030</v>
      </c>
      <c r="N246" s="581">
        <f t="shared" si="3"/>
        <v>194949.80032099999</v>
      </c>
      <c r="O246" s="417">
        <f>'Budget Filing Data'!AG240</f>
        <v>2857.0774609999999</v>
      </c>
      <c r="P246" s="417">
        <f>'Budget Filing Data'!AH240</f>
        <v>59983.580959999999</v>
      </c>
      <c r="Q246" s="417">
        <f>'Budget Filing Data'!AI240</f>
        <v>132109.14189999999</v>
      </c>
      <c r="R246" s="417">
        <f>'Budget Filing Data'!AJ240</f>
        <v>0</v>
      </c>
      <c r="S246" s="417">
        <f>'Budget Filing Data'!AK240</f>
        <v>0</v>
      </c>
      <c r="T246" s="417">
        <f>'Budget Filing Data'!AL240</f>
        <v>0</v>
      </c>
      <c r="U246" s="417">
        <f>'Budget Filing Data'!AM240</f>
        <v>0</v>
      </c>
      <c r="V246" s="417">
        <f>'Budget Filing Data'!W240</f>
        <v>0</v>
      </c>
      <c r="W246" s="418">
        <f>IF('Budget Filing Data'!Z240&lt;&gt;0,('Budget Filing Data'!AB240+'Budget Filing Data'!AC240+'Budget Filing Data'!AR240+'Budget Filing Data'!AD240+'Budget Filing Data'!BK240)/'Budget Filing Data'!Z240,0)</f>
        <v>0</v>
      </c>
      <c r="X246" s="419">
        <f>IF('Budget Filing Data'!AA240&lt;&gt;0,('Budget Filing Data'!AB240+'Budget Filing Data'!AC240+'Budget Filing Data'!AR240+'Budget Filing Data'!AD240)/'Budget Filing Data'!AA240,0)</f>
        <v>0</v>
      </c>
      <c r="Y246" s="419">
        <f>IF('Budget Filing Data'!BL240&lt;&gt;0,('Budget Filing Data'!AB240+'Budget Filing Data'!AC240+'Budget Filing Data'!AR240+'Budget Filing Data'!AD240+'Budget Filing Data'!AP240+'Budget Filing Data'!AQ240)/('Budget Filing Data'!BL240),0)</f>
        <v>0</v>
      </c>
      <c r="Z246" s="419">
        <f>IF('Budget Filing Data'!BC240&lt;&gt;0,('Budget Filing Data'!BD240+'Budget Filing Data'!BE240+'Budget Filing Data'!BF240+'Budget Filing Data'!AD240)/'Budget Filing Data'!BC240,0)</f>
        <v>0</v>
      </c>
      <c r="AA246" s="419">
        <f>IF('Budget Filing Data'!BG240&lt;&gt;0,('Budget Filing Data'!BH240+'Budget Filing Data'!BI240+'Budget Filing Data'!BJ240+'Budget Filing Data'!AD240)/'Budget Filing Data'!BG240,0)</f>
        <v>0</v>
      </c>
      <c r="AB246" s="456">
        <f>'Budget Filing Data'!P240</f>
        <v>0</v>
      </c>
      <c r="AC246" s="456">
        <f>'Budget Filing Data'!Q240</f>
        <v>0</v>
      </c>
      <c r="AD246" s="456">
        <f>'Budget Filing Data'!R240</f>
        <v>0</v>
      </c>
      <c r="AE246" s="456">
        <f>'Budget Filing Data'!AE240</f>
        <v>0</v>
      </c>
      <c r="AF246" s="456">
        <f>'Budget Filing Data'!AF240</f>
        <v>0</v>
      </c>
      <c r="AG246" s="456">
        <f>'Budget Filing Data'!$S240</f>
        <v>0</v>
      </c>
      <c r="AH246" s="456">
        <f>'Budget Filing Data'!T240</f>
        <v>0</v>
      </c>
      <c r="AI246" s="456">
        <f>'Budget Filing Data'!$U240</f>
        <v>0</v>
      </c>
      <c r="AJ246" s="456">
        <f>'Budget Filing Data'!$V240</f>
        <v>0</v>
      </c>
      <c r="AK246" s="466">
        <v>0</v>
      </c>
      <c r="AL246" s="466">
        <v>0</v>
      </c>
      <c r="AM246" s="395"/>
    </row>
    <row r="247" spans="3:39" ht="15.75">
      <c r="C247" s="414" t="str">
        <f>'Budget Filing Data'!D241</f>
        <v>PGE_SW_MCWH</v>
      </c>
      <c r="D247" s="414" t="str">
        <f>'Budget Filing Data'!E241</f>
        <v>Midstream Comm Water Heating</v>
      </c>
      <c r="E247" s="416"/>
      <c r="F247" s="416"/>
      <c r="G247" s="415" t="str">
        <f>'Budget Filing Data'!J241</f>
        <v>Third-Party Solicited</v>
      </c>
      <c r="H247" s="415" t="str">
        <f>'Budget Filing Data'!H241</f>
        <v>SW - Other IOU Lead</v>
      </c>
      <c r="I247" s="416" t="s">
        <v>23</v>
      </c>
      <c r="J247" s="415" t="str">
        <f>'Budget Filing Data'!G241</f>
        <v>Commercial</v>
      </c>
      <c r="K247" s="415" t="str">
        <f>'Budget Filing Data'!I241</f>
        <v>Other</v>
      </c>
      <c r="L247" s="415" t="str">
        <f>'Budget Filing Data'!K241</f>
        <v>Resource</v>
      </c>
      <c r="M247" s="415">
        <f>'Budget Filing Data'!B241</f>
        <v>2030</v>
      </c>
      <c r="N247" s="581">
        <f t="shared" si="3"/>
        <v>7778399.9999607261</v>
      </c>
      <c r="O247" s="417">
        <f>'Budget Filing Data'!AG241</f>
        <v>912415.56814719737</v>
      </c>
      <c r="P247" s="417">
        <f>'Budget Filing Data'!AH241</f>
        <v>663973.80995199853</v>
      </c>
      <c r="Q247" s="417">
        <f>'Budget Filing Data'!AI241</f>
        <v>2251528.8390095965</v>
      </c>
      <c r="R247" s="417">
        <f>'Budget Filing Data'!AJ241</f>
        <v>0</v>
      </c>
      <c r="S247" s="417">
        <f>'Budget Filing Data'!AK241</f>
        <v>0</v>
      </c>
      <c r="T247" s="417">
        <f>'Budget Filing Data'!AL241</f>
        <v>0</v>
      </c>
      <c r="U247" s="417">
        <f>'Budget Filing Data'!AM241</f>
        <v>3950481.7828519335</v>
      </c>
      <c r="V247" s="417">
        <f>'Budget Filing Data'!W241</f>
        <v>51431782.883835301</v>
      </c>
      <c r="W247" s="418">
        <f>IF('Budget Filing Data'!Z241&lt;&gt;0,('Budget Filing Data'!AB241+'Budget Filing Data'!AC241+'Budget Filing Data'!AR241+'Budget Filing Data'!AD241+'Budget Filing Data'!BK241)/'Budget Filing Data'!Z241,0)</f>
        <v>4.3589830928545137</v>
      </c>
      <c r="X247" s="419">
        <f>IF('Budget Filing Data'!AA241&lt;&gt;0,('Budget Filing Data'!AB241+'Budget Filing Data'!AC241+'Budget Filing Data'!AR241+'Budget Filing Data'!AD241)/'Budget Filing Data'!AA241,0)</f>
        <v>5.1789120860287268</v>
      </c>
      <c r="Y247" s="419">
        <f>IF('Budget Filing Data'!BL241&lt;&gt;0,('Budget Filing Data'!AB241+'Budget Filing Data'!AC241+'Budget Filing Data'!AR241+'Budget Filing Data'!AD241+'Budget Filing Data'!AP241+'Budget Filing Data'!AQ241)/('Budget Filing Data'!BL241),0)</f>
        <v>1.3069446089545247</v>
      </c>
      <c r="Z247" s="419">
        <f>IF('Budget Filing Data'!BC241&lt;&gt;0,('Budget Filing Data'!BD241+'Budget Filing Data'!BE241+'Budget Filing Data'!BF241+'Budget Filing Data'!AD241)/'Budget Filing Data'!BC241,0)</f>
        <v>6.4375313378911097</v>
      </c>
      <c r="AA247" s="419">
        <f>IF('Budget Filing Data'!BG241&lt;&gt;0,('Budget Filing Data'!BH241+'Budget Filing Data'!BI241+'Budget Filing Data'!BJ241+'Budget Filing Data'!AD241)/'Budget Filing Data'!BG241,0)</f>
        <v>6.4375313378911097</v>
      </c>
      <c r="AB247" s="456">
        <f>'Budget Filing Data'!P241</f>
        <v>-1642878.1407364681</v>
      </c>
      <c r="AC247" s="456">
        <f>'Budget Filing Data'!Q241</f>
        <v>-4.5666199142026667</v>
      </c>
      <c r="AD247" s="456">
        <f>'Budget Filing Data'!R241</f>
        <v>1850801.4399266113</v>
      </c>
      <c r="AE247" s="456">
        <f>'Budget Filing Data'!AE241</f>
        <v>-249.686998323095</v>
      </c>
      <c r="AF247" s="456">
        <f>'Budget Filing Data'!AF241</f>
        <v>9827.7556460103006</v>
      </c>
      <c r="AG247" s="456">
        <f>'Budget Filing Data'!$S241</f>
        <v>-28063086.961164214</v>
      </c>
      <c r="AH247" s="456">
        <f>'Budget Filing Data'!T241</f>
        <v>33800038.722572617</v>
      </c>
      <c r="AI247" s="456">
        <f>'Budget Filing Data'!$U241</f>
        <v>-4343.6567742630896</v>
      </c>
      <c r="AJ247" s="456">
        <f>'Budget Filing Data'!$V241</f>
        <v>179478.20561686042</v>
      </c>
      <c r="AK247" s="466">
        <v>0</v>
      </c>
      <c r="AL247" s="466">
        <v>0</v>
      </c>
      <c r="AM247" s="395"/>
    </row>
    <row r="248" spans="3:39" ht="15.75">
      <c r="C248" s="414" t="str">
        <f>'Budget Filing Data'!D242</f>
        <v>PGE_SW_MCWH_PA</v>
      </c>
      <c r="D248" s="414" t="str">
        <f>'Budget Filing Data'!E242</f>
        <v>Midstream Comm Water Heating - PGE Costs</v>
      </c>
      <c r="E248" s="416"/>
      <c r="F248" s="416"/>
      <c r="G248" s="415" t="str">
        <f>'Budget Filing Data'!J242</f>
        <v>IOU Core</v>
      </c>
      <c r="H248" s="415" t="str">
        <f>'Budget Filing Data'!H242</f>
        <v>SW - Other IOU Lead</v>
      </c>
      <c r="I248" s="416" t="s">
        <v>23</v>
      </c>
      <c r="J248" s="415" t="str">
        <f>'Budget Filing Data'!G242</f>
        <v>Commercial</v>
      </c>
      <c r="K248" s="415" t="str">
        <f>'Budget Filing Data'!I242</f>
        <v>Other</v>
      </c>
      <c r="L248" s="415" t="str">
        <f>'Budget Filing Data'!K242</f>
        <v>Resource</v>
      </c>
      <c r="M248" s="415">
        <f>'Budget Filing Data'!B242</f>
        <v>2030</v>
      </c>
      <c r="N248" s="581">
        <f t="shared" si="3"/>
        <v>28424.323578</v>
      </c>
      <c r="O248" s="417">
        <f>'Budget Filing Data'!AG242</f>
        <v>2701.0186079999999</v>
      </c>
      <c r="P248" s="417">
        <f>'Budget Filing Data'!AH242</f>
        <v>0</v>
      </c>
      <c r="Q248" s="417">
        <f>'Budget Filing Data'!AI242</f>
        <v>25723.304970000001</v>
      </c>
      <c r="R248" s="417">
        <f>'Budget Filing Data'!AJ242</f>
        <v>0</v>
      </c>
      <c r="S248" s="417">
        <f>'Budget Filing Data'!AK242</f>
        <v>0</v>
      </c>
      <c r="T248" s="417">
        <f>'Budget Filing Data'!AL242</f>
        <v>0</v>
      </c>
      <c r="U248" s="417">
        <f>'Budget Filing Data'!AM242</f>
        <v>0</v>
      </c>
      <c r="V248" s="417">
        <f>'Budget Filing Data'!W242</f>
        <v>0</v>
      </c>
      <c r="W248" s="418">
        <f>IF('Budget Filing Data'!Z242&lt;&gt;0,('Budget Filing Data'!AB242+'Budget Filing Data'!AC242+'Budget Filing Data'!AR242+'Budget Filing Data'!AD242+'Budget Filing Data'!BK242)/'Budget Filing Data'!Z242,0)</f>
        <v>0</v>
      </c>
      <c r="X248" s="419">
        <f>IF('Budget Filing Data'!AA242&lt;&gt;0,('Budget Filing Data'!AB242+'Budget Filing Data'!AC242+'Budget Filing Data'!AR242+'Budget Filing Data'!AD242)/'Budget Filing Data'!AA242,0)</f>
        <v>0</v>
      </c>
      <c r="Y248" s="419">
        <f>IF('Budget Filing Data'!BL242&lt;&gt;0,('Budget Filing Data'!AB242+'Budget Filing Data'!AC242+'Budget Filing Data'!AR242+'Budget Filing Data'!AD242+'Budget Filing Data'!AP242+'Budget Filing Data'!AQ242)/('Budget Filing Data'!BL242),0)</f>
        <v>0</v>
      </c>
      <c r="Z248" s="419">
        <f>IF('Budget Filing Data'!BC242&lt;&gt;0,('Budget Filing Data'!BD242+'Budget Filing Data'!BE242+'Budget Filing Data'!BF242+'Budget Filing Data'!AD242)/'Budget Filing Data'!BC242,0)</f>
        <v>0</v>
      </c>
      <c r="AA248" s="419">
        <f>IF('Budget Filing Data'!BG242&lt;&gt;0,('Budget Filing Data'!BH242+'Budget Filing Data'!BI242+'Budget Filing Data'!BJ242+'Budget Filing Data'!AD242)/'Budget Filing Data'!BG242,0)</f>
        <v>0</v>
      </c>
      <c r="AB248" s="456">
        <f>'Budget Filing Data'!P242</f>
        <v>0</v>
      </c>
      <c r="AC248" s="456">
        <f>'Budget Filing Data'!Q242</f>
        <v>0</v>
      </c>
      <c r="AD248" s="456">
        <f>'Budget Filing Data'!R242</f>
        <v>0</v>
      </c>
      <c r="AE248" s="456">
        <f>'Budget Filing Data'!AE242</f>
        <v>0</v>
      </c>
      <c r="AF248" s="456">
        <f>'Budget Filing Data'!AF242</f>
        <v>0</v>
      </c>
      <c r="AG248" s="456">
        <f>'Budget Filing Data'!$S242</f>
        <v>0</v>
      </c>
      <c r="AH248" s="456">
        <f>'Budget Filing Data'!T242</f>
        <v>0</v>
      </c>
      <c r="AI248" s="456">
        <f>'Budget Filing Data'!$U242</f>
        <v>0</v>
      </c>
      <c r="AJ248" s="456">
        <f>'Budget Filing Data'!$V242</f>
        <v>0</v>
      </c>
      <c r="AK248" s="466">
        <v>0</v>
      </c>
      <c r="AL248" s="466">
        <v>0</v>
      </c>
      <c r="AM248" s="395"/>
    </row>
    <row r="249" spans="3:39" ht="15.75">
      <c r="C249" s="414" t="str">
        <f>'Budget Filing Data'!D243</f>
        <v>PGE_SW_NC_NonRes_Ag_electric</v>
      </c>
      <c r="D249" s="414" t="str">
        <f>'Budget Filing Data'!E243</f>
        <v>SW New Construction NonRes Ag - All Electric</v>
      </c>
      <c r="E249" s="416"/>
      <c r="F249" s="416"/>
      <c r="G249" s="415" t="str">
        <f>'Budget Filing Data'!J243</f>
        <v>Third-Party Solicited</v>
      </c>
      <c r="H249" s="415" t="str">
        <f>'Budget Filing Data'!H243</f>
        <v>SW - PGE Lead</v>
      </c>
      <c r="I249" s="416" t="s">
        <v>23</v>
      </c>
      <c r="J249" s="415" t="str">
        <f>'Budget Filing Data'!G243</f>
        <v>Agricultural</v>
      </c>
      <c r="K249" s="415" t="str">
        <f>'Budget Filing Data'!I243</f>
        <v>New Construction</v>
      </c>
      <c r="L249" s="415" t="str">
        <f>'Budget Filing Data'!K243</f>
        <v>Market Support</v>
      </c>
      <c r="M249" s="415">
        <f>'Budget Filing Data'!B243</f>
        <v>2030</v>
      </c>
      <c r="N249" s="581">
        <f t="shared" si="3"/>
        <v>42172.461310765502</v>
      </c>
      <c r="O249" s="417">
        <f>'Budget Filing Data'!AG243</f>
        <v>3635.4925586430022</v>
      </c>
      <c r="P249" s="417">
        <f>'Budget Filing Data'!AH243</f>
        <v>2726.6194182644995</v>
      </c>
      <c r="Q249" s="417">
        <f>'Budget Filing Data'!AI243</f>
        <v>11815.350812000999</v>
      </c>
      <c r="R249" s="417">
        <f>'Budget Filing Data'!AJ243</f>
        <v>0</v>
      </c>
      <c r="S249" s="417">
        <f>'Budget Filing Data'!AK243</f>
        <v>0</v>
      </c>
      <c r="T249" s="417">
        <f>'Budget Filing Data'!AL243</f>
        <v>0</v>
      </c>
      <c r="U249" s="417">
        <f>'Budget Filing Data'!AM243</f>
        <v>23994.998521856996</v>
      </c>
      <c r="V249" s="417">
        <f>'Budget Filing Data'!W243</f>
        <v>9222.3516306576294</v>
      </c>
      <c r="W249" s="418">
        <f>IF('Budget Filing Data'!Z243&lt;&gt;0,('Budget Filing Data'!AB243+'Budget Filing Data'!AC243+'Budget Filing Data'!AR243+'Budget Filing Data'!AD243+'Budget Filing Data'!BK243)/'Budget Filing Data'!Z243,0)</f>
        <v>0.26325844188859648</v>
      </c>
      <c r="X249" s="419">
        <f>IF('Budget Filing Data'!AA243&lt;&gt;0,('Budget Filing Data'!AB243+'Budget Filing Data'!AC243+'Budget Filing Data'!AR243+'Budget Filing Data'!AD243)/'Budget Filing Data'!AA243,0)</f>
        <v>0.22506340879509482</v>
      </c>
      <c r="Y249" s="419">
        <f>IF('Budget Filing Data'!BL243&lt;&gt;0,('Budget Filing Data'!AB243+'Budget Filing Data'!AC243+'Budget Filing Data'!AR243+'Budget Filing Data'!AD243+'Budget Filing Data'!AP243+'Budget Filing Data'!AQ243)/('Budget Filing Data'!BL243),0)</f>
        <v>0.15020481732202579</v>
      </c>
      <c r="Z249" s="419">
        <f>IF('Budget Filing Data'!BC243&lt;&gt;0,('Budget Filing Data'!BD243+'Budget Filing Data'!BE243+'Budget Filing Data'!BF243+'Budget Filing Data'!AD243)/'Budget Filing Data'!BC243,0)</f>
        <v>0.27998048192882707</v>
      </c>
      <c r="AA249" s="419">
        <f>IF('Budget Filing Data'!BG243&lt;&gt;0,('Budget Filing Data'!BH243+'Budget Filing Data'!BI243+'Budget Filing Data'!BJ243+'Budget Filing Data'!AD243)/'Budget Filing Data'!BG243,0)</f>
        <v>0.27998048192882707</v>
      </c>
      <c r="AB249" s="456">
        <f>'Budget Filing Data'!P243</f>
        <v>5466.384</v>
      </c>
      <c r="AC249" s="456">
        <f>'Budget Filing Data'!Q243</f>
        <v>0.23519232000000001</v>
      </c>
      <c r="AD249" s="456">
        <f>'Budget Filing Data'!R243</f>
        <v>0</v>
      </c>
      <c r="AE249" s="456">
        <f>'Budget Filing Data'!AE243</f>
        <v>0.97733643527519998</v>
      </c>
      <c r="AF249" s="456">
        <f>'Budget Filing Data'!AF243</f>
        <v>0</v>
      </c>
      <c r="AG249" s="456">
        <f>'Budget Filing Data'!$S243</f>
        <v>54663.839999999997</v>
      </c>
      <c r="AH249" s="456">
        <f>'Budget Filing Data'!T243</f>
        <v>0</v>
      </c>
      <c r="AI249" s="456">
        <f>'Budget Filing Data'!$U243</f>
        <v>10.4394399633216</v>
      </c>
      <c r="AJ249" s="456">
        <f>'Budget Filing Data'!$V243</f>
        <v>0</v>
      </c>
      <c r="AK249" s="466">
        <v>0</v>
      </c>
      <c r="AL249" s="466">
        <v>0</v>
      </c>
      <c r="AM249" s="395"/>
    </row>
    <row r="250" spans="3:39" ht="15.75">
      <c r="C250" s="414" t="str">
        <f>'Budget Filing Data'!D244</f>
        <v>PGE_SW_NC_NonRes_Ag_electric_PA</v>
      </c>
      <c r="D250" s="414" t="str">
        <f>'Budget Filing Data'!E244</f>
        <v>SW New Construction NonRes Ag - All Electric - PGE Costs</v>
      </c>
      <c r="E250" s="416"/>
      <c r="F250" s="416"/>
      <c r="G250" s="415" t="str">
        <f>'Budget Filing Data'!J244</f>
        <v>IOU Core</v>
      </c>
      <c r="H250" s="415" t="str">
        <f>'Budget Filing Data'!H244</f>
        <v>SW - PGE Lead</v>
      </c>
      <c r="I250" s="416" t="s">
        <v>23</v>
      </c>
      <c r="J250" s="415" t="str">
        <f>'Budget Filing Data'!G244</f>
        <v>Agricultural</v>
      </c>
      <c r="K250" s="415" t="str">
        <f>'Budget Filing Data'!I244</f>
        <v>New Construction</v>
      </c>
      <c r="L250" s="415" t="str">
        <f>'Budget Filing Data'!K244</f>
        <v>Market Support</v>
      </c>
      <c r="M250" s="415">
        <f>'Budget Filing Data'!B244</f>
        <v>2030</v>
      </c>
      <c r="N250" s="581">
        <f t="shared" si="3"/>
        <v>28586.16561</v>
      </c>
      <c r="O250" s="417">
        <f>'Budget Filing Data'!AG244</f>
        <v>1236.2354399999999</v>
      </c>
      <c r="P250" s="417">
        <f>'Budget Filing Data'!AH244</f>
        <v>0</v>
      </c>
      <c r="Q250" s="417">
        <f>'Budget Filing Data'!AI244</f>
        <v>27349.93017</v>
      </c>
      <c r="R250" s="417">
        <f>'Budget Filing Data'!AJ244</f>
        <v>0</v>
      </c>
      <c r="S250" s="417">
        <f>'Budget Filing Data'!AK244</f>
        <v>0</v>
      </c>
      <c r="T250" s="417">
        <f>'Budget Filing Data'!AL244</f>
        <v>0</v>
      </c>
      <c r="U250" s="417">
        <f>'Budget Filing Data'!AM244</f>
        <v>0</v>
      </c>
      <c r="V250" s="417">
        <f>'Budget Filing Data'!W244</f>
        <v>0</v>
      </c>
      <c r="W250" s="418">
        <f>IF('Budget Filing Data'!Z244&lt;&gt;0,('Budget Filing Data'!AB244+'Budget Filing Data'!AC244+'Budget Filing Data'!AR244+'Budget Filing Data'!AD244+'Budget Filing Data'!BK244)/'Budget Filing Data'!Z244,0)</f>
        <v>0</v>
      </c>
      <c r="X250" s="419">
        <f>IF('Budget Filing Data'!AA244&lt;&gt;0,('Budget Filing Data'!AB244+'Budget Filing Data'!AC244+'Budget Filing Data'!AR244+'Budget Filing Data'!AD244)/'Budget Filing Data'!AA244,0)</f>
        <v>0</v>
      </c>
      <c r="Y250" s="419">
        <f>IF('Budget Filing Data'!BL244&lt;&gt;0,('Budget Filing Data'!AB244+'Budget Filing Data'!AC244+'Budget Filing Data'!AR244+'Budget Filing Data'!AD244+'Budget Filing Data'!AP244+'Budget Filing Data'!AQ244)/('Budget Filing Data'!BL244),0)</f>
        <v>0</v>
      </c>
      <c r="Z250" s="419">
        <f>IF('Budget Filing Data'!BC244&lt;&gt;0,('Budget Filing Data'!BD244+'Budget Filing Data'!BE244+'Budget Filing Data'!BF244+'Budget Filing Data'!AD244)/'Budget Filing Data'!BC244,0)</f>
        <v>0</v>
      </c>
      <c r="AA250" s="419">
        <f>IF('Budget Filing Data'!BG244&lt;&gt;0,('Budget Filing Data'!BH244+'Budget Filing Data'!BI244+'Budget Filing Data'!BJ244+'Budget Filing Data'!AD244)/'Budget Filing Data'!BG244,0)</f>
        <v>0</v>
      </c>
      <c r="AB250" s="456">
        <f>'Budget Filing Data'!P244</f>
        <v>0</v>
      </c>
      <c r="AC250" s="456">
        <f>'Budget Filing Data'!Q244</f>
        <v>0</v>
      </c>
      <c r="AD250" s="456">
        <f>'Budget Filing Data'!R244</f>
        <v>0</v>
      </c>
      <c r="AE250" s="456">
        <f>'Budget Filing Data'!AE244</f>
        <v>0</v>
      </c>
      <c r="AF250" s="456">
        <f>'Budget Filing Data'!AF244</f>
        <v>0</v>
      </c>
      <c r="AG250" s="456">
        <f>'Budget Filing Data'!$S244</f>
        <v>0</v>
      </c>
      <c r="AH250" s="456">
        <f>'Budget Filing Data'!T244</f>
        <v>0</v>
      </c>
      <c r="AI250" s="456">
        <f>'Budget Filing Data'!$U244</f>
        <v>0</v>
      </c>
      <c r="AJ250" s="456">
        <f>'Budget Filing Data'!$V244</f>
        <v>0</v>
      </c>
      <c r="AK250" s="466">
        <v>0</v>
      </c>
      <c r="AL250" s="466">
        <v>0</v>
      </c>
      <c r="AM250" s="395"/>
    </row>
    <row r="251" spans="3:39" ht="15.75">
      <c r="C251" s="414" t="str">
        <f>'Budget Filing Data'!D245</f>
        <v>PGE_SW_NC_NonRes_Ag_mixed</v>
      </c>
      <c r="D251" s="414" t="str">
        <f>'Budget Filing Data'!E245</f>
        <v>SW New Construction NonRes Ag - Mixed Fuel</v>
      </c>
      <c r="E251" s="416"/>
      <c r="F251" s="416"/>
      <c r="G251" s="415" t="str">
        <f>'Budget Filing Data'!J245</f>
        <v>Third-Party Solicited</v>
      </c>
      <c r="H251" s="415" t="str">
        <f>'Budget Filing Data'!H245</f>
        <v>SW - PGE Lead</v>
      </c>
      <c r="I251" s="416" t="s">
        <v>23</v>
      </c>
      <c r="J251" s="415" t="str">
        <f>'Budget Filing Data'!G245</f>
        <v>Agricultural</v>
      </c>
      <c r="K251" s="415" t="str">
        <f>'Budget Filing Data'!I245</f>
        <v>New Construction</v>
      </c>
      <c r="L251" s="415" t="str">
        <f>'Budget Filing Data'!K245</f>
        <v>Market Support</v>
      </c>
      <c r="M251" s="415">
        <f>'Budget Filing Data'!B245</f>
        <v>2030</v>
      </c>
      <c r="N251" s="581">
        <f t="shared" si="3"/>
        <v>169235.51584357308</v>
      </c>
      <c r="O251" s="417">
        <f>'Budget Filing Data'!AG245</f>
        <v>15133.976973712975</v>
      </c>
      <c r="P251" s="417">
        <f>'Budget Filing Data'!AH245</f>
        <v>11350.48273107197</v>
      </c>
      <c r="Q251" s="417">
        <f>'Budget Filing Data'!AI245</f>
        <v>49185.425163779903</v>
      </c>
      <c r="R251" s="417">
        <f>'Budget Filing Data'!AJ245</f>
        <v>0</v>
      </c>
      <c r="S251" s="417">
        <f>'Budget Filing Data'!AK245</f>
        <v>0</v>
      </c>
      <c r="T251" s="417">
        <f>'Budget Filing Data'!AL245</f>
        <v>0</v>
      </c>
      <c r="U251" s="417">
        <f>'Budget Filing Data'!AM245</f>
        <v>93565.630975008244</v>
      </c>
      <c r="V251" s="417">
        <f>'Budget Filing Data'!W245</f>
        <v>52648.517621624698</v>
      </c>
      <c r="W251" s="418">
        <f>IF('Budget Filing Data'!Z245&lt;&gt;0,('Budget Filing Data'!AB245+'Budget Filing Data'!AC245+'Budget Filing Data'!AR245+'Budget Filing Data'!AD245+'Budget Filing Data'!BK245)/'Budget Filing Data'!Z245,0)</f>
        <v>0.38337169961887846</v>
      </c>
      <c r="X251" s="419">
        <f>IF('Budget Filing Data'!AA245&lt;&gt;0,('Budget Filing Data'!AB245+'Budget Filing Data'!AC245+'Budget Filing Data'!AR245+'Budget Filing Data'!AD245)/'Budget Filing Data'!AA245,0)</f>
        <v>0.32332229116923755</v>
      </c>
      <c r="Y251" s="419">
        <f>IF('Budget Filing Data'!BL245&lt;&gt;0,('Budget Filing Data'!AB245+'Budget Filing Data'!AC245+'Budget Filing Data'!AR245+'Budget Filing Data'!AD245+'Budget Filing Data'!AP245+'Budget Filing Data'!AQ245)/('Budget Filing Data'!BL245),0)</f>
        <v>0.16731292665906528</v>
      </c>
      <c r="Z251" s="419">
        <f>IF('Budget Filing Data'!BC245&lt;&gt;0,('Budget Filing Data'!BD245+'Budget Filing Data'!BE245+'Budget Filing Data'!BF245+'Budget Filing Data'!AD245)/'Budget Filing Data'!BC245,0)</f>
        <v>0.43996594501442665</v>
      </c>
      <c r="AA251" s="419">
        <f>IF('Budget Filing Data'!BG245&lt;&gt;0,('Budget Filing Data'!BH245+'Budget Filing Data'!BI245+'Budget Filing Data'!BJ245+'Budget Filing Data'!AD245)/'Budget Filing Data'!BG245,0)</f>
        <v>0.43996594501442665</v>
      </c>
      <c r="AB251" s="456">
        <f>'Budget Filing Data'!P245</f>
        <v>49572.390225599978</v>
      </c>
      <c r="AC251" s="456">
        <f>'Budget Filing Data'!Q245</f>
        <v>8.7098669657999981</v>
      </c>
      <c r="AD251" s="456">
        <f>'Budget Filing Data'!R245</f>
        <v>0</v>
      </c>
      <c r="AE251" s="456">
        <f>'Budget Filing Data'!AE245</f>
        <v>7.6257540349956301</v>
      </c>
      <c r="AF251" s="456">
        <f>'Budget Filing Data'!AF245</f>
        <v>0</v>
      </c>
      <c r="AG251" s="456">
        <f>'Budget Filing Data'!$S245</f>
        <v>631660.97491200001</v>
      </c>
      <c r="AH251" s="456">
        <f>'Budget Filing Data'!T245</f>
        <v>0</v>
      </c>
      <c r="AI251" s="456">
        <f>'Budget Filing Data'!$U245</f>
        <v>100.650655658113</v>
      </c>
      <c r="AJ251" s="456">
        <f>'Budget Filing Data'!$V245</f>
        <v>0</v>
      </c>
      <c r="AK251" s="466">
        <v>0</v>
      </c>
      <c r="AL251" s="466">
        <v>0</v>
      </c>
      <c r="AM251" s="395"/>
    </row>
    <row r="252" spans="3:39" ht="15.75">
      <c r="C252" s="414" t="str">
        <f>'Budget Filing Data'!D246</f>
        <v>PGE_SW_NC_NonRes_Ag_mixed_PA</v>
      </c>
      <c r="D252" s="414" t="str">
        <f>'Budget Filing Data'!E246</f>
        <v>SW New Construction NonRes Ag - Mixed Fuel - PGE Costs</v>
      </c>
      <c r="E252" s="416"/>
      <c r="F252" s="416"/>
      <c r="G252" s="415" t="str">
        <f>'Budget Filing Data'!J246</f>
        <v>IOU Core</v>
      </c>
      <c r="H252" s="415" t="str">
        <f>'Budget Filing Data'!H246</f>
        <v>SW - PGE Lead</v>
      </c>
      <c r="I252" s="416" t="s">
        <v>23</v>
      </c>
      <c r="J252" s="415" t="str">
        <f>'Budget Filing Data'!G246</f>
        <v>Agricultural</v>
      </c>
      <c r="K252" s="415" t="str">
        <f>'Budget Filing Data'!I246</f>
        <v>New Construction</v>
      </c>
      <c r="L252" s="415" t="str">
        <f>'Budget Filing Data'!K246</f>
        <v>Market Support</v>
      </c>
      <c r="M252" s="415">
        <f>'Budget Filing Data'!B246</f>
        <v>2030</v>
      </c>
      <c r="N252" s="581">
        <f t="shared" si="3"/>
        <v>28425.59906</v>
      </c>
      <c r="O252" s="417">
        <f>'Budget Filing Data'!AG246</f>
        <v>1236.2354399999999</v>
      </c>
      <c r="P252" s="417">
        <f>'Budget Filing Data'!AH246</f>
        <v>0</v>
      </c>
      <c r="Q252" s="417">
        <f>'Budget Filing Data'!AI246</f>
        <v>27189.36362</v>
      </c>
      <c r="R252" s="417">
        <f>'Budget Filing Data'!AJ246</f>
        <v>0</v>
      </c>
      <c r="S252" s="417">
        <f>'Budget Filing Data'!AK246</f>
        <v>0</v>
      </c>
      <c r="T252" s="417">
        <f>'Budget Filing Data'!AL246</f>
        <v>0</v>
      </c>
      <c r="U252" s="417">
        <f>'Budget Filing Data'!AM246</f>
        <v>0</v>
      </c>
      <c r="V252" s="417">
        <f>'Budget Filing Data'!W246</f>
        <v>0</v>
      </c>
      <c r="W252" s="418">
        <f>IF('Budget Filing Data'!Z246&lt;&gt;0,('Budget Filing Data'!AB246+'Budget Filing Data'!AC246+'Budget Filing Data'!AR246+'Budget Filing Data'!AD246+'Budget Filing Data'!BK246)/'Budget Filing Data'!Z246,0)</f>
        <v>0</v>
      </c>
      <c r="X252" s="419">
        <f>IF('Budget Filing Data'!AA246&lt;&gt;0,('Budget Filing Data'!AB246+'Budget Filing Data'!AC246+'Budget Filing Data'!AR246+'Budget Filing Data'!AD246)/'Budget Filing Data'!AA246,0)</f>
        <v>0</v>
      </c>
      <c r="Y252" s="419">
        <f>IF('Budget Filing Data'!BL246&lt;&gt;0,('Budget Filing Data'!AB246+'Budget Filing Data'!AC246+'Budget Filing Data'!AR246+'Budget Filing Data'!AD246+'Budget Filing Data'!AP246+'Budget Filing Data'!AQ246)/('Budget Filing Data'!BL246),0)</f>
        <v>0</v>
      </c>
      <c r="Z252" s="419">
        <f>IF('Budget Filing Data'!BC246&lt;&gt;0,('Budget Filing Data'!BD246+'Budget Filing Data'!BE246+'Budget Filing Data'!BF246+'Budget Filing Data'!AD246)/'Budget Filing Data'!BC246,0)</f>
        <v>0</v>
      </c>
      <c r="AA252" s="419">
        <f>IF('Budget Filing Data'!BG246&lt;&gt;0,('Budget Filing Data'!BH246+'Budget Filing Data'!BI246+'Budget Filing Data'!BJ246+'Budget Filing Data'!AD246)/'Budget Filing Data'!BG246,0)</f>
        <v>0</v>
      </c>
      <c r="AB252" s="456">
        <f>'Budget Filing Data'!P246</f>
        <v>0</v>
      </c>
      <c r="AC252" s="456">
        <f>'Budget Filing Data'!Q246</f>
        <v>0</v>
      </c>
      <c r="AD252" s="456">
        <f>'Budget Filing Data'!R246</f>
        <v>0</v>
      </c>
      <c r="AE252" s="456">
        <f>'Budget Filing Data'!AE246</f>
        <v>0</v>
      </c>
      <c r="AF252" s="456">
        <f>'Budget Filing Data'!AF246</f>
        <v>0</v>
      </c>
      <c r="AG252" s="456">
        <f>'Budget Filing Data'!$S246</f>
        <v>0</v>
      </c>
      <c r="AH252" s="456">
        <f>'Budget Filing Data'!T246</f>
        <v>0</v>
      </c>
      <c r="AI252" s="456">
        <f>'Budget Filing Data'!$U246</f>
        <v>0</v>
      </c>
      <c r="AJ252" s="456">
        <f>'Budget Filing Data'!$V246</f>
        <v>0</v>
      </c>
      <c r="AK252" s="466">
        <v>0</v>
      </c>
      <c r="AL252" s="466">
        <v>0</v>
      </c>
      <c r="AM252" s="395"/>
    </row>
    <row r="253" spans="3:39" ht="15.75">
      <c r="C253" s="414" t="str">
        <f>'Budget Filing Data'!D247</f>
        <v>PGE_SW_NC_NonRes_Com_electric</v>
      </c>
      <c r="D253" s="414" t="str">
        <f>'Budget Filing Data'!E247</f>
        <v>SW New Construction NonRes Com - All Electric</v>
      </c>
      <c r="E253" s="416"/>
      <c r="F253" s="416"/>
      <c r="G253" s="415" t="str">
        <f>'Budget Filing Data'!J247</f>
        <v>Third-Party Solicited</v>
      </c>
      <c r="H253" s="415" t="str">
        <f>'Budget Filing Data'!H247</f>
        <v>SW - PGE Lead</v>
      </c>
      <c r="I253" s="416" t="s">
        <v>23</v>
      </c>
      <c r="J253" s="415" t="str">
        <f>'Budget Filing Data'!G247</f>
        <v>Commercial</v>
      </c>
      <c r="K253" s="415" t="str">
        <f>'Budget Filing Data'!I247</f>
        <v>New Construction</v>
      </c>
      <c r="L253" s="415" t="str">
        <f>'Budget Filing Data'!K247</f>
        <v>Market Support</v>
      </c>
      <c r="M253" s="415">
        <f>'Budget Filing Data'!B247</f>
        <v>2030</v>
      </c>
      <c r="N253" s="581">
        <f t="shared" si="3"/>
        <v>1054311.5319873758</v>
      </c>
      <c r="O253" s="417">
        <f>'Budget Filing Data'!AG247</f>
        <v>90887.313951720076</v>
      </c>
      <c r="P253" s="417">
        <f>'Budget Filing Data'!AH247</f>
        <v>68165.48546378997</v>
      </c>
      <c r="Q253" s="417">
        <f>'Budget Filing Data'!AI247</f>
        <v>295383.7703718004</v>
      </c>
      <c r="R253" s="417">
        <f>'Budget Filing Data'!AJ247</f>
        <v>0</v>
      </c>
      <c r="S253" s="417">
        <f>'Budget Filing Data'!AK247</f>
        <v>0</v>
      </c>
      <c r="T253" s="417">
        <f>'Budget Filing Data'!AL247</f>
        <v>0</v>
      </c>
      <c r="U253" s="417">
        <f>'Budget Filing Data'!AM247</f>
        <v>599874.96220006538</v>
      </c>
      <c r="V253" s="417">
        <f>'Budget Filing Data'!W247</f>
        <v>644521.04767987202</v>
      </c>
      <c r="W253" s="418">
        <f>IF('Budget Filing Data'!Z247&lt;&gt;0,('Budget Filing Data'!AB247+'Budget Filing Data'!AC247+'Budget Filing Data'!AR247+'Budget Filing Data'!AD247+'Budget Filing Data'!BK247)/'Budget Filing Data'!Z247,0)</f>
        <v>0.7064851683294634</v>
      </c>
      <c r="X253" s="419">
        <f>IF('Budget Filing Data'!AA247&lt;&gt;0,('Budget Filing Data'!AB247+'Budget Filing Data'!AC247+'Budget Filing Data'!AR247+'Budget Filing Data'!AD247)/'Budget Filing Data'!AA247,0)</f>
        <v>0.62956763007828342</v>
      </c>
      <c r="Y253" s="419">
        <f>IF('Budget Filing Data'!BL247&lt;&gt;0,('Budget Filing Data'!AB247+'Budget Filing Data'!AC247+'Budget Filing Data'!AR247+'Budget Filing Data'!AD247+'Budget Filing Data'!AP247+'Budget Filing Data'!AQ247)/('Budget Filing Data'!BL247),0)</f>
        <v>0.25343718635659568</v>
      </c>
      <c r="Z253" s="419">
        <f>IF('Budget Filing Data'!BC247&lt;&gt;0,('Budget Filing Data'!BD247+'Budget Filing Data'!BE247+'Budget Filing Data'!BF247+'Budget Filing Data'!AD247)/'Budget Filing Data'!BC247,0)</f>
        <v>0.82754892919348888</v>
      </c>
      <c r="AA253" s="419">
        <f>IF('Budget Filing Data'!BG247&lt;&gt;0,('Budget Filing Data'!BH247+'Budget Filing Data'!BI247+'Budget Filing Data'!BJ247+'Budget Filing Data'!AD247)/'Budget Filing Data'!BG247,0)</f>
        <v>0.82754892919348888</v>
      </c>
      <c r="AB253" s="456">
        <f>'Budget Filing Data'!P247</f>
        <v>507313.95067979966</v>
      </c>
      <c r="AC253" s="456">
        <f>'Budget Filing Data'!Q247</f>
        <v>69.805419066900029</v>
      </c>
      <c r="AD253" s="456">
        <f>'Budget Filing Data'!R247</f>
        <v>1214.1959702400002</v>
      </c>
      <c r="AE253" s="456">
        <f>'Budget Filing Data'!AE247</f>
        <v>73.878078643822306</v>
      </c>
      <c r="AF253" s="456">
        <f>'Budget Filing Data'!AF247</f>
        <v>6.4473806019744</v>
      </c>
      <c r="AG253" s="456">
        <f>'Budget Filing Data'!$S247</f>
        <v>6490309.0859244037</v>
      </c>
      <c r="AH253" s="456">
        <f>'Budget Filing Data'!T247</f>
        <v>17059.215800880007</v>
      </c>
      <c r="AI253" s="456">
        <f>'Budget Filing Data'!$U247</f>
        <v>992.66432417928104</v>
      </c>
      <c r="AJ253" s="456">
        <f>'Budget Filing Data'!$V247</f>
        <v>90.584435902672865</v>
      </c>
      <c r="AK253" s="466">
        <v>0</v>
      </c>
      <c r="AL253" s="466">
        <v>0</v>
      </c>
      <c r="AM253" s="395"/>
    </row>
    <row r="254" spans="3:39" ht="15.75">
      <c r="C254" s="414" t="str">
        <f>'Budget Filing Data'!D248</f>
        <v>PGE_SW_NC_NonRes_Com_electric_PA</v>
      </c>
      <c r="D254" s="414" t="str">
        <f>'Budget Filing Data'!E248</f>
        <v>SW New Construction NonRes Com - All Electric - PGE Costs</v>
      </c>
      <c r="E254" s="416"/>
      <c r="F254" s="416"/>
      <c r="G254" s="415" t="str">
        <f>'Budget Filing Data'!J248</f>
        <v>IOU Core</v>
      </c>
      <c r="H254" s="415" t="str">
        <f>'Budget Filing Data'!H248</f>
        <v>SW - PGE Lead</v>
      </c>
      <c r="I254" s="416" t="s">
        <v>23</v>
      </c>
      <c r="J254" s="415" t="str">
        <f>'Budget Filing Data'!G248</f>
        <v>Commercial</v>
      </c>
      <c r="K254" s="415" t="str">
        <f>'Budget Filing Data'!I248</f>
        <v>New Construction</v>
      </c>
      <c r="L254" s="415" t="str">
        <f>'Budget Filing Data'!K248</f>
        <v>Market Support</v>
      </c>
      <c r="M254" s="415">
        <f>'Budget Filing Data'!B248</f>
        <v>2030</v>
      </c>
      <c r="N254" s="581">
        <f t="shared" si="3"/>
        <v>29541.610939999999</v>
      </c>
      <c r="O254" s="417">
        <f>'Budget Filing Data'!AG248</f>
        <v>1236.2354399999999</v>
      </c>
      <c r="P254" s="417">
        <f>'Budget Filing Data'!AH248</f>
        <v>0</v>
      </c>
      <c r="Q254" s="417">
        <f>'Budget Filing Data'!AI248</f>
        <v>28305.375499999998</v>
      </c>
      <c r="R254" s="417">
        <f>'Budget Filing Data'!AJ248</f>
        <v>0</v>
      </c>
      <c r="S254" s="417">
        <f>'Budget Filing Data'!AK248</f>
        <v>0</v>
      </c>
      <c r="T254" s="417">
        <f>'Budget Filing Data'!AL248</f>
        <v>0</v>
      </c>
      <c r="U254" s="417">
        <f>'Budget Filing Data'!AM248</f>
        <v>0</v>
      </c>
      <c r="V254" s="417">
        <f>'Budget Filing Data'!W248</f>
        <v>0</v>
      </c>
      <c r="W254" s="418">
        <f>IF('Budget Filing Data'!Z248&lt;&gt;0,('Budget Filing Data'!AB248+'Budget Filing Data'!AC248+'Budget Filing Data'!AR248+'Budget Filing Data'!AD248+'Budget Filing Data'!BK248)/'Budget Filing Data'!Z248,0)</f>
        <v>0</v>
      </c>
      <c r="X254" s="419">
        <f>IF('Budget Filing Data'!AA248&lt;&gt;0,('Budget Filing Data'!AB248+'Budget Filing Data'!AC248+'Budget Filing Data'!AR248+'Budget Filing Data'!AD248)/'Budget Filing Data'!AA248,0)</f>
        <v>0</v>
      </c>
      <c r="Y254" s="419">
        <f>IF('Budget Filing Data'!BL248&lt;&gt;0,('Budget Filing Data'!AB248+'Budget Filing Data'!AC248+'Budget Filing Data'!AR248+'Budget Filing Data'!AD248+'Budget Filing Data'!AP248+'Budget Filing Data'!AQ248)/('Budget Filing Data'!BL248),0)</f>
        <v>0</v>
      </c>
      <c r="Z254" s="419">
        <f>IF('Budget Filing Data'!BC248&lt;&gt;0,('Budget Filing Data'!BD248+'Budget Filing Data'!BE248+'Budget Filing Data'!BF248+'Budget Filing Data'!AD248)/'Budget Filing Data'!BC248,0)</f>
        <v>0</v>
      </c>
      <c r="AA254" s="419">
        <f>IF('Budget Filing Data'!BG248&lt;&gt;0,('Budget Filing Data'!BH248+'Budget Filing Data'!BI248+'Budget Filing Data'!BJ248+'Budget Filing Data'!AD248)/'Budget Filing Data'!BG248,0)</f>
        <v>0</v>
      </c>
      <c r="AB254" s="456">
        <f>'Budget Filing Data'!P248</f>
        <v>0</v>
      </c>
      <c r="AC254" s="456">
        <f>'Budget Filing Data'!Q248</f>
        <v>0</v>
      </c>
      <c r="AD254" s="456">
        <f>'Budget Filing Data'!R248</f>
        <v>0</v>
      </c>
      <c r="AE254" s="456">
        <f>'Budget Filing Data'!AE248</f>
        <v>0</v>
      </c>
      <c r="AF254" s="456">
        <f>'Budget Filing Data'!AF248</f>
        <v>0</v>
      </c>
      <c r="AG254" s="456">
        <f>'Budget Filing Data'!$S248</f>
        <v>0</v>
      </c>
      <c r="AH254" s="456">
        <f>'Budget Filing Data'!T248</f>
        <v>0</v>
      </c>
      <c r="AI254" s="456">
        <f>'Budget Filing Data'!$U248</f>
        <v>0</v>
      </c>
      <c r="AJ254" s="456">
        <f>'Budget Filing Data'!$V248</f>
        <v>0</v>
      </c>
      <c r="AK254" s="466">
        <v>0</v>
      </c>
      <c r="AL254" s="466">
        <v>0</v>
      </c>
      <c r="AM254" s="395"/>
    </row>
    <row r="255" spans="3:39" ht="15.75">
      <c r="C255" s="414" t="str">
        <f>'Budget Filing Data'!D249</f>
        <v>PGE_SW_NC_NonRes_Com_mixed</v>
      </c>
      <c r="D255" s="414" t="str">
        <f>'Budget Filing Data'!E249</f>
        <v>SW New Construction NonRes Com - Mixed Fuel</v>
      </c>
      <c r="E255" s="416"/>
      <c r="F255" s="416"/>
      <c r="G255" s="415" t="str">
        <f>'Budget Filing Data'!J249</f>
        <v>Third-Party Solicited</v>
      </c>
      <c r="H255" s="415" t="str">
        <f>'Budget Filing Data'!H249</f>
        <v>SW - PGE Lead</v>
      </c>
      <c r="I255" s="416" t="s">
        <v>23</v>
      </c>
      <c r="J255" s="415" t="str">
        <f>'Budget Filing Data'!G249</f>
        <v>Commercial</v>
      </c>
      <c r="K255" s="415" t="str">
        <f>'Budget Filing Data'!I249</f>
        <v>New Construction</v>
      </c>
      <c r="L255" s="415" t="str">
        <f>'Budget Filing Data'!K249</f>
        <v>Market Support</v>
      </c>
      <c r="M255" s="415">
        <f>'Budget Filing Data'!B249</f>
        <v>2030</v>
      </c>
      <c r="N255" s="581">
        <f t="shared" si="3"/>
        <v>967060.08906075906</v>
      </c>
      <c r="O255" s="417">
        <f>'Budget Filing Data'!AG249</f>
        <v>86479.868412219905</v>
      </c>
      <c r="P255" s="417">
        <f>'Budget Filing Data'!AH249</f>
        <v>64859.901324909923</v>
      </c>
      <c r="Q255" s="417">
        <f>'Budget Filing Data'!AI249</f>
        <v>281059.57235545962</v>
      </c>
      <c r="R255" s="417">
        <f>'Budget Filing Data'!AJ249</f>
        <v>0</v>
      </c>
      <c r="S255" s="417">
        <f>'Budget Filing Data'!AK249</f>
        <v>0</v>
      </c>
      <c r="T255" s="417">
        <f>'Budget Filing Data'!AL249</f>
        <v>0</v>
      </c>
      <c r="U255" s="417">
        <f>'Budget Filing Data'!AM249</f>
        <v>534660.74696816958</v>
      </c>
      <c r="V255" s="417">
        <f>'Budget Filing Data'!W249</f>
        <v>209077.96938975999</v>
      </c>
      <c r="W255" s="418">
        <f>IF('Budget Filing Data'!Z249&lt;&gt;0,('Budget Filing Data'!AB249+'Budget Filing Data'!AC249+'Budget Filing Data'!AR249+'Budget Filing Data'!AD249+'Budget Filing Data'!BK249)/'Budget Filing Data'!Z249,0)</f>
        <v>0.24780709968218448</v>
      </c>
      <c r="X255" s="419">
        <f>IF('Budget Filing Data'!AA249&lt;&gt;0,('Budget Filing Data'!AB249+'Budget Filing Data'!AC249+'Budget Filing Data'!AR249+'Budget Filing Data'!AD249)/'Budget Filing Data'!AA249,0)</f>
        <v>0.22325524561292551</v>
      </c>
      <c r="Y255" s="419">
        <f>IF('Budget Filing Data'!BL249&lt;&gt;0,('Budget Filing Data'!AB249+'Budget Filing Data'!AC249+'Budget Filing Data'!AR249+'Budget Filing Data'!AD249+'Budget Filing Data'!AP249+'Budget Filing Data'!AQ249)/('Budget Filing Data'!BL249),0)</f>
        <v>0.13520384121827028</v>
      </c>
      <c r="Z255" s="419">
        <f>IF('Budget Filing Data'!BC249&lt;&gt;0,('Budget Filing Data'!BD249+'Budget Filing Data'!BE249+'Budget Filing Data'!BF249+'Budget Filing Data'!AD249)/'Budget Filing Data'!BC249,0)</f>
        <v>0.30102308562450258</v>
      </c>
      <c r="AA255" s="419">
        <f>IF('Budget Filing Data'!BG249&lt;&gt;0,('Budget Filing Data'!BH249+'Budget Filing Data'!BI249+'Budget Filing Data'!BJ249+'Budget Filing Data'!AD249)/'Budget Filing Data'!BG249,0)</f>
        <v>0.30102308562450258</v>
      </c>
      <c r="AB255" s="456">
        <f>'Budget Filing Data'!P249</f>
        <v>118091.15358230016</v>
      </c>
      <c r="AC255" s="456">
        <f>'Budget Filing Data'!Q249</f>
        <v>29.310745316960261</v>
      </c>
      <c r="AD255" s="456">
        <f>'Budget Filing Data'!R249</f>
        <v>1643.8827764790001</v>
      </c>
      <c r="AE255" s="456">
        <f>'Budget Filing Data'!AE249</f>
        <v>18.914244916957099</v>
      </c>
      <c r="AF255" s="456">
        <f>'Budget Filing Data'!AF249</f>
        <v>8.72901754310349</v>
      </c>
      <c r="AG255" s="456">
        <f>'Budget Filing Data'!$S249</f>
        <v>1783755.9249174236</v>
      </c>
      <c r="AH255" s="456">
        <f>'Budget Filing Data'!T249</f>
        <v>21763.744292112995</v>
      </c>
      <c r="AI255" s="456">
        <f>'Budget Filing Data'!$U249</f>
        <v>302.559131145229</v>
      </c>
      <c r="AJ255" s="456">
        <f>'Budget Filing Data'!$V249</f>
        <v>115.56548219112005</v>
      </c>
      <c r="AK255" s="466">
        <v>0</v>
      </c>
      <c r="AL255" s="466">
        <v>0</v>
      </c>
      <c r="AM255" s="395"/>
    </row>
    <row r="256" spans="3:39" ht="15.75">
      <c r="C256" s="414" t="str">
        <f>'Budget Filing Data'!D250</f>
        <v>PGE_SW_NC_NonRes_Com_mixed_PA</v>
      </c>
      <c r="D256" s="414" t="str">
        <f>'Budget Filing Data'!E250</f>
        <v>SW New Construction NonRes Com - Mixed Fuel - PGE Costs</v>
      </c>
      <c r="E256" s="416"/>
      <c r="F256" s="416"/>
      <c r="G256" s="415" t="str">
        <f>'Budget Filing Data'!J250</f>
        <v>IOU Core</v>
      </c>
      <c r="H256" s="415" t="str">
        <f>'Budget Filing Data'!H250</f>
        <v>SW - PGE Lead</v>
      </c>
      <c r="I256" s="416" t="s">
        <v>23</v>
      </c>
      <c r="J256" s="415" t="str">
        <f>'Budget Filing Data'!G250</f>
        <v>Commercial</v>
      </c>
      <c r="K256" s="415" t="str">
        <f>'Budget Filing Data'!I250</f>
        <v>New Construction</v>
      </c>
      <c r="L256" s="415" t="str">
        <f>'Budget Filing Data'!K250</f>
        <v>Market Support</v>
      </c>
      <c r="M256" s="415">
        <f>'Budget Filing Data'!B250</f>
        <v>2030</v>
      </c>
      <c r="N256" s="581">
        <f t="shared" si="3"/>
        <v>29381.033609999999</v>
      </c>
      <c r="O256" s="417">
        <f>'Budget Filing Data'!AG250</f>
        <v>1236.2354399999999</v>
      </c>
      <c r="P256" s="417">
        <f>'Budget Filing Data'!AH250</f>
        <v>0</v>
      </c>
      <c r="Q256" s="417">
        <f>'Budget Filing Data'!AI250</f>
        <v>28144.798169999998</v>
      </c>
      <c r="R256" s="417">
        <f>'Budget Filing Data'!AJ250</f>
        <v>0</v>
      </c>
      <c r="S256" s="417">
        <f>'Budget Filing Data'!AK250</f>
        <v>0</v>
      </c>
      <c r="T256" s="417">
        <f>'Budget Filing Data'!AL250</f>
        <v>0</v>
      </c>
      <c r="U256" s="417">
        <f>'Budget Filing Data'!AM250</f>
        <v>0</v>
      </c>
      <c r="V256" s="417">
        <f>'Budget Filing Data'!W250</f>
        <v>0</v>
      </c>
      <c r="W256" s="418">
        <f>IF('Budget Filing Data'!Z250&lt;&gt;0,('Budget Filing Data'!AB250+'Budget Filing Data'!AC250+'Budget Filing Data'!AR250+'Budget Filing Data'!AD250+'Budget Filing Data'!BK250)/'Budget Filing Data'!Z250,0)</f>
        <v>0</v>
      </c>
      <c r="X256" s="419">
        <f>IF('Budget Filing Data'!AA250&lt;&gt;0,('Budget Filing Data'!AB250+'Budget Filing Data'!AC250+'Budget Filing Data'!AR250+'Budget Filing Data'!AD250)/'Budget Filing Data'!AA250,0)</f>
        <v>0</v>
      </c>
      <c r="Y256" s="419">
        <f>IF('Budget Filing Data'!BL250&lt;&gt;0,('Budget Filing Data'!AB250+'Budget Filing Data'!AC250+'Budget Filing Data'!AR250+'Budget Filing Data'!AD250+'Budget Filing Data'!AP250+'Budget Filing Data'!AQ250)/('Budget Filing Data'!BL250),0)</f>
        <v>0</v>
      </c>
      <c r="Z256" s="419">
        <f>IF('Budget Filing Data'!BC250&lt;&gt;0,('Budget Filing Data'!BD250+'Budget Filing Data'!BE250+'Budget Filing Data'!BF250+'Budget Filing Data'!AD250)/'Budget Filing Data'!BC250,0)</f>
        <v>0</v>
      </c>
      <c r="AA256" s="419">
        <f>IF('Budget Filing Data'!BG250&lt;&gt;0,('Budget Filing Data'!BH250+'Budget Filing Data'!BI250+'Budget Filing Data'!BJ250+'Budget Filing Data'!AD250)/'Budget Filing Data'!BG250,0)</f>
        <v>0</v>
      </c>
      <c r="AB256" s="456">
        <f>'Budget Filing Data'!P250</f>
        <v>0</v>
      </c>
      <c r="AC256" s="456">
        <f>'Budget Filing Data'!Q250</f>
        <v>0</v>
      </c>
      <c r="AD256" s="456">
        <f>'Budget Filing Data'!R250</f>
        <v>0</v>
      </c>
      <c r="AE256" s="456">
        <f>'Budget Filing Data'!AE250</f>
        <v>0</v>
      </c>
      <c r="AF256" s="456">
        <f>'Budget Filing Data'!AF250</f>
        <v>0</v>
      </c>
      <c r="AG256" s="456">
        <f>'Budget Filing Data'!$S250</f>
        <v>0</v>
      </c>
      <c r="AH256" s="456">
        <f>'Budget Filing Data'!T250</f>
        <v>0</v>
      </c>
      <c r="AI256" s="456">
        <f>'Budget Filing Data'!$U250</f>
        <v>0</v>
      </c>
      <c r="AJ256" s="456">
        <f>'Budget Filing Data'!$V250</f>
        <v>0</v>
      </c>
      <c r="AK256" s="467">
        <v>-2823.1251499647001</v>
      </c>
      <c r="AL256" s="467">
        <v>12215.124</v>
      </c>
      <c r="AM256" s="395"/>
    </row>
    <row r="257" spans="3:39" ht="15.75">
      <c r="C257" s="414" t="str">
        <f>'Budget Filing Data'!D251</f>
        <v>PGE_SW_NC_NonRes_Ind_electric</v>
      </c>
      <c r="D257" s="414" t="str">
        <f>'Budget Filing Data'!E251</f>
        <v>SW New Construction NonRes Ind - All Electric</v>
      </c>
      <c r="E257" s="416"/>
      <c r="F257" s="416"/>
      <c r="G257" s="415" t="str">
        <f>'Budget Filing Data'!J251</f>
        <v>Third-Party Solicited</v>
      </c>
      <c r="H257" s="415" t="str">
        <f>'Budget Filing Data'!H251</f>
        <v>SW - PGE Lead</v>
      </c>
      <c r="I257" s="416" t="s">
        <v>23</v>
      </c>
      <c r="J257" s="415" t="str">
        <f>'Budget Filing Data'!G251</f>
        <v>Industrial</v>
      </c>
      <c r="K257" s="415" t="str">
        <f>'Budget Filing Data'!I251</f>
        <v>New Construction</v>
      </c>
      <c r="L257" s="415" t="str">
        <f>'Budget Filing Data'!K251</f>
        <v>Market Support</v>
      </c>
      <c r="M257" s="415">
        <f>'Budget Filing Data'!B251</f>
        <v>2030</v>
      </c>
      <c r="N257" s="581">
        <f t="shared" si="3"/>
        <v>42172.461310765473</v>
      </c>
      <c r="O257" s="417">
        <f>'Budget Filing Data'!AG251</f>
        <v>3635.4925586429958</v>
      </c>
      <c r="P257" s="417">
        <f>'Budget Filing Data'!AH251</f>
        <v>2726.6194182644858</v>
      </c>
      <c r="Q257" s="417">
        <f>'Budget Filing Data'!AI251</f>
        <v>11815.35081200099</v>
      </c>
      <c r="R257" s="417">
        <f>'Budget Filing Data'!AJ251</f>
        <v>0</v>
      </c>
      <c r="S257" s="417">
        <f>'Budget Filing Data'!AK251</f>
        <v>0</v>
      </c>
      <c r="T257" s="417">
        <f>'Budget Filing Data'!AL251</f>
        <v>0</v>
      </c>
      <c r="U257" s="417">
        <f>'Budget Filing Data'!AM251</f>
        <v>23994.998521857</v>
      </c>
      <c r="V257" s="417">
        <f>'Budget Filing Data'!W251</f>
        <v>5286.4404293448197</v>
      </c>
      <c r="W257" s="418">
        <f>IF('Budget Filing Data'!Z251&lt;&gt;0,('Budget Filing Data'!AB251+'Budget Filing Data'!AC251+'Budget Filing Data'!AR251+'Budget Filing Data'!AD251+'Budget Filing Data'!BK251)/'Budget Filing Data'!Z251,0)</f>
        <v>0.16364654817971661</v>
      </c>
      <c r="X257" s="419">
        <f>IF('Budget Filing Data'!AA251&lt;&gt;0,('Budget Filing Data'!AB251+'Budget Filing Data'!AC251+'Budget Filing Data'!AR251+'Budget Filing Data'!AD251)/'Budget Filing Data'!AA251,0)</f>
        <v>0.12917590016406458</v>
      </c>
      <c r="Y257" s="419">
        <f>IF('Budget Filing Data'!BL251&lt;&gt;0,('Budget Filing Data'!AB251+'Budget Filing Data'!AC251+'Budget Filing Data'!AR251+'Budget Filing Data'!AD251+'Budget Filing Data'!AP251+'Budget Filing Data'!AQ251)/('Budget Filing Data'!BL251),0)</f>
        <v>0.10338149387364817</v>
      </c>
      <c r="Z257" s="419">
        <f>IF('Budget Filing Data'!BC251&lt;&gt;0,('Budget Filing Data'!BD251+'Budget Filing Data'!BE251+'Budget Filing Data'!BF251+'Budget Filing Data'!AD251)/'Budget Filing Data'!BC251,0)</f>
        <v>0.17232702389411911</v>
      </c>
      <c r="AA257" s="419">
        <f>IF('Budget Filing Data'!BG251&lt;&gt;0,('Budget Filing Data'!BH251+'Budget Filing Data'!BI251+'Budget Filing Data'!BJ251+'Budget Filing Data'!AD251)/'Budget Filing Data'!BG251,0)</f>
        <v>0.17232702389411911</v>
      </c>
      <c r="AB257" s="456">
        <f>'Budget Filing Data'!P251</f>
        <v>2733.192</v>
      </c>
      <c r="AC257" s="456">
        <f>'Budget Filing Data'!Q251</f>
        <v>0.11759616000000001</v>
      </c>
      <c r="AD257" s="456">
        <f>'Budget Filing Data'!R251</f>
        <v>0</v>
      </c>
      <c r="AE257" s="456">
        <f>'Budget Filing Data'!AE251</f>
        <v>0.48621845764799998</v>
      </c>
      <c r="AF257" s="456">
        <f>'Budget Filing Data'!AF251</f>
        <v>0</v>
      </c>
      <c r="AG257" s="456">
        <f>'Budget Filing Data'!$S251</f>
        <v>27331.919999999998</v>
      </c>
      <c r="AH257" s="456">
        <f>'Budget Filing Data'!T251</f>
        <v>0</v>
      </c>
      <c r="AI257" s="456">
        <f>'Budget Filing Data'!$U251</f>
        <v>5.2097528503944002</v>
      </c>
      <c r="AJ257" s="456">
        <f>'Budget Filing Data'!$V251</f>
        <v>0</v>
      </c>
      <c r="AK257" s="466">
        <v>0</v>
      </c>
      <c r="AL257" s="466">
        <v>0</v>
      </c>
      <c r="AM257" s="395"/>
    </row>
    <row r="258" spans="3:39" ht="15.75">
      <c r="C258" s="414" t="str">
        <f>'Budget Filing Data'!D252</f>
        <v>PGE_SW_NC_NonRes_Ind_electric_PA</v>
      </c>
      <c r="D258" s="414" t="str">
        <f>'Budget Filing Data'!E252</f>
        <v>SW New Construction NonRes Ind - All Electric - PGE Costs</v>
      </c>
      <c r="E258" s="416"/>
      <c r="F258" s="416"/>
      <c r="G258" s="415" t="str">
        <f>'Budget Filing Data'!J252</f>
        <v>IOU Core</v>
      </c>
      <c r="H258" s="415" t="str">
        <f>'Budget Filing Data'!H252</f>
        <v>SW - PGE Lead</v>
      </c>
      <c r="I258" s="416" t="s">
        <v>23</v>
      </c>
      <c r="J258" s="415" t="str">
        <f>'Budget Filing Data'!G252</f>
        <v>Industrial</v>
      </c>
      <c r="K258" s="415" t="str">
        <f>'Budget Filing Data'!I252</f>
        <v>New Construction</v>
      </c>
      <c r="L258" s="415" t="str">
        <f>'Budget Filing Data'!K252</f>
        <v>Market Support</v>
      </c>
      <c r="M258" s="415">
        <f>'Budget Filing Data'!B252</f>
        <v>2030</v>
      </c>
      <c r="N258" s="581">
        <f t="shared" si="3"/>
        <v>28530.638660000001</v>
      </c>
      <c r="O258" s="417">
        <f>'Budget Filing Data'!AG252</f>
        <v>1236.2354399999999</v>
      </c>
      <c r="P258" s="417">
        <f>'Budget Filing Data'!AH252</f>
        <v>0</v>
      </c>
      <c r="Q258" s="417">
        <f>'Budget Filing Data'!AI252</f>
        <v>27294.40322</v>
      </c>
      <c r="R258" s="417">
        <f>'Budget Filing Data'!AJ252</f>
        <v>0</v>
      </c>
      <c r="S258" s="417">
        <f>'Budget Filing Data'!AK252</f>
        <v>0</v>
      </c>
      <c r="T258" s="417">
        <f>'Budget Filing Data'!AL252</f>
        <v>0</v>
      </c>
      <c r="U258" s="417">
        <f>'Budget Filing Data'!AM252</f>
        <v>0</v>
      </c>
      <c r="V258" s="417">
        <f>'Budget Filing Data'!W252</f>
        <v>0</v>
      </c>
      <c r="W258" s="418">
        <f>IF('Budget Filing Data'!Z252&lt;&gt;0,('Budget Filing Data'!AB252+'Budget Filing Data'!AC252+'Budget Filing Data'!AR252+'Budget Filing Data'!AD252+'Budget Filing Data'!BK252)/'Budget Filing Data'!Z252,0)</f>
        <v>0</v>
      </c>
      <c r="X258" s="419">
        <f>IF('Budget Filing Data'!AA252&lt;&gt;0,('Budget Filing Data'!AB252+'Budget Filing Data'!AC252+'Budget Filing Data'!AR252+'Budget Filing Data'!AD252)/'Budget Filing Data'!AA252,0)</f>
        <v>0</v>
      </c>
      <c r="Y258" s="419">
        <f>IF('Budget Filing Data'!BL252&lt;&gt;0,('Budget Filing Data'!AB252+'Budget Filing Data'!AC252+'Budget Filing Data'!AR252+'Budget Filing Data'!AD252+'Budget Filing Data'!AP252+'Budget Filing Data'!AQ252)/('Budget Filing Data'!BL252),0)</f>
        <v>0</v>
      </c>
      <c r="Z258" s="419">
        <f>IF('Budget Filing Data'!BC252&lt;&gt;0,('Budget Filing Data'!BD252+'Budget Filing Data'!BE252+'Budget Filing Data'!BF252+'Budget Filing Data'!AD252)/'Budget Filing Data'!BC252,0)</f>
        <v>0</v>
      </c>
      <c r="AA258" s="419">
        <f>IF('Budget Filing Data'!BG252&lt;&gt;0,('Budget Filing Data'!BH252+'Budget Filing Data'!BI252+'Budget Filing Data'!BJ252+'Budget Filing Data'!AD252)/'Budget Filing Data'!BG252,0)</f>
        <v>0</v>
      </c>
      <c r="AB258" s="456">
        <f>'Budget Filing Data'!P252</f>
        <v>0</v>
      </c>
      <c r="AC258" s="456">
        <f>'Budget Filing Data'!Q252</f>
        <v>0</v>
      </c>
      <c r="AD258" s="456">
        <f>'Budget Filing Data'!R252</f>
        <v>0</v>
      </c>
      <c r="AE258" s="456">
        <f>'Budget Filing Data'!AE252</f>
        <v>0</v>
      </c>
      <c r="AF258" s="456">
        <f>'Budget Filing Data'!AF252</f>
        <v>0</v>
      </c>
      <c r="AG258" s="456">
        <f>'Budget Filing Data'!$S252</f>
        <v>0</v>
      </c>
      <c r="AH258" s="456">
        <f>'Budget Filing Data'!T252</f>
        <v>0</v>
      </c>
      <c r="AI258" s="456">
        <f>'Budget Filing Data'!$U252</f>
        <v>0</v>
      </c>
      <c r="AJ258" s="456">
        <f>'Budget Filing Data'!$V252</f>
        <v>0</v>
      </c>
      <c r="AK258" s="466">
        <v>0</v>
      </c>
      <c r="AL258" s="466">
        <v>0</v>
      </c>
      <c r="AM258" s="395"/>
    </row>
    <row r="259" spans="3:39" ht="15.75">
      <c r="C259" s="414" t="str">
        <f>'Budget Filing Data'!D253</f>
        <v>PGE_SW_NC_NonRes_Ind_mixed</v>
      </c>
      <c r="D259" s="414" t="str">
        <f>'Budget Filing Data'!E253</f>
        <v>SW New Construction NonRes Ind - Mixed Fuel</v>
      </c>
      <c r="E259" s="416"/>
      <c r="F259" s="416"/>
      <c r="G259" s="415" t="str">
        <f>'Budget Filing Data'!J253</f>
        <v>Third-Party Solicited</v>
      </c>
      <c r="H259" s="415" t="str">
        <f>'Budget Filing Data'!H253</f>
        <v>SW - PGE Lead</v>
      </c>
      <c r="I259" s="416" t="s">
        <v>23</v>
      </c>
      <c r="J259" s="415" t="str">
        <f>'Budget Filing Data'!G253</f>
        <v>Industrial</v>
      </c>
      <c r="K259" s="415" t="str">
        <f>'Budget Filing Data'!I253</f>
        <v>New Construction</v>
      </c>
      <c r="L259" s="415" t="str">
        <f>'Budget Filing Data'!K253</f>
        <v>Market Support</v>
      </c>
      <c r="M259" s="415">
        <f>'Budget Filing Data'!B253</f>
        <v>2030</v>
      </c>
      <c r="N259" s="581">
        <f t="shared" si="3"/>
        <v>169235.51584524687</v>
      </c>
      <c r="O259" s="417">
        <f>'Budget Filing Data'!AG253</f>
        <v>15133.976973712972</v>
      </c>
      <c r="P259" s="417">
        <f>'Budget Filing Data'!AH253</f>
        <v>11350.482731071987</v>
      </c>
      <c r="Q259" s="417">
        <f>'Budget Filing Data'!AI253</f>
        <v>49185.425163779968</v>
      </c>
      <c r="R259" s="417">
        <f>'Budget Filing Data'!AJ253</f>
        <v>0</v>
      </c>
      <c r="S259" s="417">
        <f>'Budget Filing Data'!AK253</f>
        <v>0</v>
      </c>
      <c r="T259" s="417">
        <f>'Budget Filing Data'!AL253</f>
        <v>0</v>
      </c>
      <c r="U259" s="417">
        <f>'Budget Filing Data'!AM253</f>
        <v>93565.630976681947</v>
      </c>
      <c r="V259" s="417">
        <f>'Budget Filing Data'!W253</f>
        <v>65260.693884017899</v>
      </c>
      <c r="W259" s="418">
        <f>IF('Budget Filing Data'!Z253&lt;&gt;0,('Budget Filing Data'!AB253+'Budget Filing Data'!AC253+'Budget Filing Data'!AR253+'Budget Filing Data'!AD253+'Budget Filing Data'!BK253)/'Budget Filing Data'!Z253,0)</f>
        <v>0.5167316120147617</v>
      </c>
      <c r="X259" s="419">
        <f>IF('Budget Filing Data'!AA253&lt;&gt;0,('Budget Filing Data'!AB253+'Budget Filing Data'!AC253+'Budget Filing Data'!AR253+'Budget Filing Data'!AD253)/'Budget Filing Data'!AA253,0)</f>
        <v>0.39762876606660646</v>
      </c>
      <c r="Y259" s="419">
        <f>IF('Budget Filing Data'!BL253&lt;&gt;0,('Budget Filing Data'!AB253+'Budget Filing Data'!AC253+'Budget Filing Data'!AR253+'Budget Filing Data'!AD253+'Budget Filing Data'!AP253+'Budget Filing Data'!AQ253)/('Budget Filing Data'!BL253),0)</f>
        <v>0.31513780559822563</v>
      </c>
      <c r="Z259" s="419">
        <f>IF('Budget Filing Data'!BC253&lt;&gt;0,('Budget Filing Data'!BD253+'Budget Filing Data'!BE253+'Budget Filing Data'!BF253+'Budget Filing Data'!AD253)/'Budget Filing Data'!BC253,0)</f>
        <v>0.77993206068957754</v>
      </c>
      <c r="AA259" s="419">
        <f>IF('Budget Filing Data'!BG253&lt;&gt;0,('Budget Filing Data'!BH253+'Budget Filing Data'!BI253+'Budget Filing Data'!BJ253+'Budget Filing Data'!AD253)/'Budget Filing Data'!BG253,0)</f>
        <v>0.77993206068957754</v>
      </c>
      <c r="AB259" s="456">
        <f>'Budget Filing Data'!P253</f>
        <v>1566.4176</v>
      </c>
      <c r="AC259" s="456">
        <f>'Budget Filing Data'!Q253</f>
        <v>0.32000165999999997</v>
      </c>
      <c r="AD259" s="456">
        <f>'Budget Filing Data'!R253</f>
        <v>2935.5796349999951</v>
      </c>
      <c r="AE259" s="456">
        <f>'Budget Filing Data'!AE253</f>
        <v>0.19840932076284001</v>
      </c>
      <c r="AF259" s="456">
        <f>'Budget Filing Data'!AF253</f>
        <v>15.58792786185</v>
      </c>
      <c r="AG259" s="456">
        <f>'Budget Filing Data'!$S253</f>
        <v>22028.608800000002</v>
      </c>
      <c r="AH259" s="456">
        <f>'Budget Filing Data'!T253</f>
        <v>44033.694524999999</v>
      </c>
      <c r="AI259" s="456">
        <f>'Budget Filing Data'!$U253</f>
        <v>2.7512154914507998</v>
      </c>
      <c r="AJ259" s="456">
        <f>'Budget Filing Data'!$V253</f>
        <v>233.81891792775002</v>
      </c>
      <c r="AK259" s="466">
        <v>0</v>
      </c>
      <c r="AL259" s="466">
        <v>0</v>
      </c>
      <c r="AM259" s="395"/>
    </row>
    <row r="260" spans="3:39" ht="15.75">
      <c r="C260" s="414" t="str">
        <f>'Budget Filing Data'!D254</f>
        <v>PGE_SW_NC_NonRes_Ind_mixed_PA</v>
      </c>
      <c r="D260" s="414" t="str">
        <f>'Budget Filing Data'!E254</f>
        <v>SW New Construction NonRes Ind - Mixed Fuel - PGE Costs</v>
      </c>
      <c r="E260" s="416"/>
      <c r="F260" s="416"/>
      <c r="G260" s="415" t="str">
        <f>'Budget Filing Data'!J254</f>
        <v>IOU Core</v>
      </c>
      <c r="H260" s="415" t="str">
        <f>'Budget Filing Data'!H254</f>
        <v>SW - PGE Lead</v>
      </c>
      <c r="I260" s="416" t="s">
        <v>23</v>
      </c>
      <c r="J260" s="415" t="str">
        <f>'Budget Filing Data'!G254</f>
        <v>Industrial</v>
      </c>
      <c r="K260" s="415" t="str">
        <f>'Budget Filing Data'!I254</f>
        <v>New Construction</v>
      </c>
      <c r="L260" s="415" t="str">
        <f>'Budget Filing Data'!K254</f>
        <v>Market Support</v>
      </c>
      <c r="M260" s="415">
        <f>'Budget Filing Data'!B254</f>
        <v>2030</v>
      </c>
      <c r="N260" s="581">
        <f t="shared" si="3"/>
        <v>28431.00202</v>
      </c>
      <c r="O260" s="417">
        <f>'Budget Filing Data'!AG254</f>
        <v>1236.2354399999999</v>
      </c>
      <c r="P260" s="417">
        <f>'Budget Filing Data'!AH254</f>
        <v>0</v>
      </c>
      <c r="Q260" s="417">
        <f>'Budget Filing Data'!AI254</f>
        <v>27194.76658</v>
      </c>
      <c r="R260" s="417">
        <f>'Budget Filing Data'!AJ254</f>
        <v>0</v>
      </c>
      <c r="S260" s="417">
        <f>'Budget Filing Data'!AK254</f>
        <v>0</v>
      </c>
      <c r="T260" s="417">
        <f>'Budget Filing Data'!AL254</f>
        <v>0</v>
      </c>
      <c r="U260" s="417">
        <f>'Budget Filing Data'!AM254</f>
        <v>0</v>
      </c>
      <c r="V260" s="417">
        <f>'Budget Filing Data'!W254</f>
        <v>0</v>
      </c>
      <c r="W260" s="418">
        <f>IF('Budget Filing Data'!Z254&lt;&gt;0,('Budget Filing Data'!AB254+'Budget Filing Data'!AC254+'Budget Filing Data'!AR254+'Budget Filing Data'!AD254+'Budget Filing Data'!BK254)/'Budget Filing Data'!Z254,0)</f>
        <v>0</v>
      </c>
      <c r="X260" s="419">
        <f>IF('Budget Filing Data'!AA254&lt;&gt;0,('Budget Filing Data'!AB254+'Budget Filing Data'!AC254+'Budget Filing Data'!AR254+'Budget Filing Data'!AD254)/'Budget Filing Data'!AA254,0)</f>
        <v>0</v>
      </c>
      <c r="Y260" s="419">
        <f>IF('Budget Filing Data'!BL254&lt;&gt;0,('Budget Filing Data'!AB254+'Budget Filing Data'!AC254+'Budget Filing Data'!AR254+'Budget Filing Data'!AD254+'Budget Filing Data'!AP254+'Budget Filing Data'!AQ254)/('Budget Filing Data'!BL254),0)</f>
        <v>0</v>
      </c>
      <c r="Z260" s="419">
        <f>IF('Budget Filing Data'!BC254&lt;&gt;0,('Budget Filing Data'!BD254+'Budget Filing Data'!BE254+'Budget Filing Data'!BF254+'Budget Filing Data'!AD254)/'Budget Filing Data'!BC254,0)</f>
        <v>0</v>
      </c>
      <c r="AA260" s="419">
        <f>IF('Budget Filing Data'!BG254&lt;&gt;0,('Budget Filing Data'!BH254+'Budget Filing Data'!BI254+'Budget Filing Data'!BJ254+'Budget Filing Data'!AD254)/'Budget Filing Data'!BG254,0)</f>
        <v>0</v>
      </c>
      <c r="AB260" s="456">
        <f>'Budget Filing Data'!P254</f>
        <v>0</v>
      </c>
      <c r="AC260" s="456">
        <f>'Budget Filing Data'!Q254</f>
        <v>0</v>
      </c>
      <c r="AD260" s="456">
        <f>'Budget Filing Data'!R254</f>
        <v>0</v>
      </c>
      <c r="AE260" s="456">
        <f>'Budget Filing Data'!AE254</f>
        <v>0</v>
      </c>
      <c r="AF260" s="456">
        <f>'Budget Filing Data'!AF254</f>
        <v>0</v>
      </c>
      <c r="AG260" s="456">
        <f>'Budget Filing Data'!$S254</f>
        <v>0</v>
      </c>
      <c r="AH260" s="456">
        <f>'Budget Filing Data'!T254</f>
        <v>0</v>
      </c>
      <c r="AI260" s="456">
        <f>'Budget Filing Data'!$U254</f>
        <v>0</v>
      </c>
      <c r="AJ260" s="456">
        <f>'Budget Filing Data'!$V254</f>
        <v>0</v>
      </c>
      <c r="AK260" s="466">
        <v>0</v>
      </c>
      <c r="AL260" s="466">
        <v>0</v>
      </c>
      <c r="AM260" s="395"/>
    </row>
    <row r="261" spans="3:39" ht="15.75">
      <c r="C261" s="414" t="str">
        <f>'Budget Filing Data'!D255</f>
        <v>PGE_SW_NC_NonRes_Pub_electric</v>
      </c>
      <c r="D261" s="414" t="str">
        <f>'Budget Filing Data'!E255</f>
        <v>SW New Construction NonRes Public - All Electric</v>
      </c>
      <c r="E261" s="416"/>
      <c r="F261" s="416"/>
      <c r="G261" s="415" t="str">
        <f>'Budget Filing Data'!J255</f>
        <v>Third-Party Solicited</v>
      </c>
      <c r="H261" s="415" t="str">
        <f>'Budget Filing Data'!H255</f>
        <v>SW - PGE Lead</v>
      </c>
      <c r="I261" s="416" t="s">
        <v>23</v>
      </c>
      <c r="J261" s="415" t="str">
        <f>'Budget Filing Data'!G255</f>
        <v>Public</v>
      </c>
      <c r="K261" s="415" t="str">
        <f>'Budget Filing Data'!I255</f>
        <v>New Construction</v>
      </c>
      <c r="L261" s="415" t="str">
        <f>'Budget Filing Data'!K255</f>
        <v>Market Support</v>
      </c>
      <c r="M261" s="415">
        <f>'Budget Filing Data'!B255</f>
        <v>2030</v>
      </c>
      <c r="N261" s="581">
        <f t="shared" si="3"/>
        <v>801276.76599700213</v>
      </c>
      <c r="O261" s="417">
        <f>'Budget Filing Data'!AG255</f>
        <v>69074.358594119971</v>
      </c>
      <c r="P261" s="417">
        <f>'Budget Filing Data'!AH255</f>
        <v>51805.768945589924</v>
      </c>
      <c r="Q261" s="417">
        <f>'Budget Filing Data'!AI255</f>
        <v>224491.66543088938</v>
      </c>
      <c r="R261" s="417">
        <f>'Budget Filing Data'!AJ255</f>
        <v>0</v>
      </c>
      <c r="S261" s="417">
        <f>'Budget Filing Data'!AK255</f>
        <v>0</v>
      </c>
      <c r="T261" s="417">
        <f>'Budget Filing Data'!AL255</f>
        <v>0</v>
      </c>
      <c r="U261" s="417">
        <f>'Budget Filing Data'!AM255</f>
        <v>455904.97302640288</v>
      </c>
      <c r="V261" s="417">
        <f>'Budget Filing Data'!W255</f>
        <v>143941.53632945201</v>
      </c>
      <c r="W261" s="418">
        <f>IF('Budget Filing Data'!Z255&lt;&gt;0,('Budget Filing Data'!AB255+'Budget Filing Data'!AC255+'Budget Filing Data'!AR255+'Budget Filing Data'!AD255+'Budget Filing Data'!BK255)/'Budget Filing Data'!Z255,0)</f>
        <v>0.2360069351289435</v>
      </c>
      <c r="X261" s="419">
        <f>IF('Budget Filing Data'!AA255&lt;&gt;0,('Budget Filing Data'!AB255+'Budget Filing Data'!AC255+'Budget Filing Data'!AR255+'Budget Filing Data'!AD255)/'Budget Filing Data'!AA255,0)</f>
        <v>0.18547223819171091</v>
      </c>
      <c r="Y261" s="419">
        <f>IF('Budget Filing Data'!BL255&lt;&gt;0,('Budget Filing Data'!AB255+'Budget Filing Data'!AC255+'Budget Filing Data'!AR255+'Budget Filing Data'!AD255+'Budget Filing Data'!AP255+'Budget Filing Data'!AQ255)/('Budget Filing Data'!BL255),0)</f>
        <v>0.14715357439772225</v>
      </c>
      <c r="Z261" s="419">
        <f>IF('Budget Filing Data'!BC255&lt;&gt;0,('Budget Filing Data'!BD255+'Budget Filing Data'!BE255+'Budget Filing Data'!BF255+'Budget Filing Data'!AD255)/'Budget Filing Data'!BC255,0)</f>
        <v>0.24895943685245664</v>
      </c>
      <c r="AA261" s="419">
        <f>IF('Budget Filing Data'!BG255&lt;&gt;0,('Budget Filing Data'!BH255+'Budget Filing Data'!BI255+'Budget Filing Data'!BJ255+'Budget Filing Data'!AD255)/'Budget Filing Data'!BG255,0)</f>
        <v>0.24895943685245664</v>
      </c>
      <c r="AB261" s="456">
        <f>'Budget Filing Data'!P255</f>
        <v>52612.047694799963</v>
      </c>
      <c r="AC261" s="456">
        <f>'Budget Filing Data'!Q255</f>
        <v>8.0683058412000062</v>
      </c>
      <c r="AD261" s="456">
        <f>'Budget Filing Data'!R255</f>
        <v>-32.151295440000027</v>
      </c>
      <c r="AE261" s="456">
        <f>'Budget Filing Data'!AE255</f>
        <v>7.6470420385071902</v>
      </c>
      <c r="AF261" s="456">
        <f>'Budget Filing Data'!AF255</f>
        <v>-0.17072337878639945</v>
      </c>
      <c r="AG261" s="456">
        <f>'Budget Filing Data'!$S255</f>
        <v>667043.68995000026</v>
      </c>
      <c r="AH261" s="456">
        <f>'Budget Filing Data'!T255</f>
        <v>-103.35048767999987</v>
      </c>
      <c r="AI261" s="456">
        <f>'Budget Filing Data'!$U255</f>
        <v>102.930027222424</v>
      </c>
      <c r="AJ261" s="456">
        <f>'Budget Filing Data'!$V255</f>
        <v>-0.54879108958079525</v>
      </c>
      <c r="AK261" s="466">
        <v>0</v>
      </c>
      <c r="AL261" s="466">
        <v>0</v>
      </c>
      <c r="AM261" s="395"/>
    </row>
    <row r="262" spans="3:39" ht="15.75">
      <c r="C262" s="414" t="str">
        <f>'Budget Filing Data'!D256</f>
        <v>PGE_SW_NC_NonRes_Pub_electric_PA</v>
      </c>
      <c r="D262" s="414" t="str">
        <f>'Budget Filing Data'!E256</f>
        <v>SW New Construction NonRes Public - All Electric - PGE Costs</v>
      </c>
      <c r="E262" s="416"/>
      <c r="F262" s="416"/>
      <c r="G262" s="415" t="str">
        <f>'Budget Filing Data'!J256</f>
        <v>IOU Core</v>
      </c>
      <c r="H262" s="415" t="str">
        <f>'Budget Filing Data'!H256</f>
        <v>SW - PGE Lead</v>
      </c>
      <c r="I262" s="416" t="s">
        <v>23</v>
      </c>
      <c r="J262" s="415" t="str">
        <f>'Budget Filing Data'!G256</f>
        <v>Public</v>
      </c>
      <c r="K262" s="415" t="str">
        <f>'Budget Filing Data'!I256</f>
        <v>New Construction</v>
      </c>
      <c r="L262" s="415" t="str">
        <f>'Budget Filing Data'!K256</f>
        <v>Market Support</v>
      </c>
      <c r="M262" s="415">
        <f>'Budget Filing Data'!B256</f>
        <v>2030</v>
      </c>
      <c r="N262" s="581">
        <f t="shared" si="3"/>
        <v>31850.037250000001</v>
      </c>
      <c r="O262" s="417">
        <f>'Budget Filing Data'!AG256</f>
        <v>1236.2354399999999</v>
      </c>
      <c r="P262" s="417">
        <f>'Budget Filing Data'!AH256</f>
        <v>0</v>
      </c>
      <c r="Q262" s="417">
        <f>'Budget Filing Data'!AI256</f>
        <v>30613.801810000001</v>
      </c>
      <c r="R262" s="417">
        <f>'Budget Filing Data'!AJ256</f>
        <v>0</v>
      </c>
      <c r="S262" s="417">
        <f>'Budget Filing Data'!AK256</f>
        <v>0</v>
      </c>
      <c r="T262" s="417">
        <f>'Budget Filing Data'!AL256</f>
        <v>0</v>
      </c>
      <c r="U262" s="417">
        <f>'Budget Filing Data'!AM256</f>
        <v>0</v>
      </c>
      <c r="V262" s="417">
        <f>'Budget Filing Data'!W256</f>
        <v>0</v>
      </c>
      <c r="W262" s="418">
        <f>IF('Budget Filing Data'!Z256&lt;&gt;0,('Budget Filing Data'!AB256+'Budget Filing Data'!AC256+'Budget Filing Data'!AR256+'Budget Filing Data'!AD256+'Budget Filing Data'!BK256)/'Budget Filing Data'!Z256,0)</f>
        <v>0</v>
      </c>
      <c r="X262" s="419">
        <f>IF('Budget Filing Data'!AA256&lt;&gt;0,('Budget Filing Data'!AB256+'Budget Filing Data'!AC256+'Budget Filing Data'!AR256+'Budget Filing Data'!AD256)/'Budget Filing Data'!AA256,0)</f>
        <v>0</v>
      </c>
      <c r="Y262" s="419">
        <f>IF('Budget Filing Data'!BL256&lt;&gt;0,('Budget Filing Data'!AB256+'Budget Filing Data'!AC256+'Budget Filing Data'!AR256+'Budget Filing Data'!AD256+'Budget Filing Data'!AP256+'Budget Filing Data'!AQ256)/('Budget Filing Data'!BL256),0)</f>
        <v>0</v>
      </c>
      <c r="Z262" s="419">
        <f>IF('Budget Filing Data'!BC256&lt;&gt;0,('Budget Filing Data'!BD256+'Budget Filing Data'!BE256+'Budget Filing Data'!BF256+'Budget Filing Data'!AD256)/'Budget Filing Data'!BC256,0)</f>
        <v>0</v>
      </c>
      <c r="AA262" s="419">
        <f>IF('Budget Filing Data'!BG256&lt;&gt;0,('Budget Filing Data'!BH256+'Budget Filing Data'!BI256+'Budget Filing Data'!BJ256+'Budget Filing Data'!AD256)/'Budget Filing Data'!BG256,0)</f>
        <v>0</v>
      </c>
      <c r="AB262" s="456">
        <f>'Budget Filing Data'!P256</f>
        <v>0</v>
      </c>
      <c r="AC262" s="456">
        <f>'Budget Filing Data'!Q256</f>
        <v>0</v>
      </c>
      <c r="AD262" s="456">
        <f>'Budget Filing Data'!R256</f>
        <v>0</v>
      </c>
      <c r="AE262" s="456">
        <f>'Budget Filing Data'!AE256</f>
        <v>0</v>
      </c>
      <c r="AF262" s="456">
        <f>'Budget Filing Data'!AF256</f>
        <v>0</v>
      </c>
      <c r="AG262" s="456">
        <f>'Budget Filing Data'!$S256</f>
        <v>0</v>
      </c>
      <c r="AH262" s="456">
        <f>'Budget Filing Data'!T256</f>
        <v>0</v>
      </c>
      <c r="AI262" s="456">
        <f>'Budget Filing Data'!$U256</f>
        <v>0</v>
      </c>
      <c r="AJ262" s="456">
        <f>'Budget Filing Data'!$V256</f>
        <v>0</v>
      </c>
      <c r="AK262" s="466">
        <v>0</v>
      </c>
      <c r="AL262" s="466">
        <v>0</v>
      </c>
      <c r="AM262" s="395"/>
    </row>
    <row r="263" spans="3:39" ht="15.75">
      <c r="C263" s="414" t="str">
        <f>'Budget Filing Data'!D257</f>
        <v>PGE_SW_NC_NonRes_Pub_mixed</v>
      </c>
      <c r="D263" s="414" t="str">
        <f>'Budget Filing Data'!E257</f>
        <v>SW New Construction NonRes Public - Mixed Fuel</v>
      </c>
      <c r="E263" s="416"/>
      <c r="F263" s="416"/>
      <c r="G263" s="415" t="str">
        <f>'Budget Filing Data'!J257</f>
        <v>Third-Party Solicited</v>
      </c>
      <c r="H263" s="415" t="str">
        <f>'Budget Filing Data'!H257</f>
        <v>SW - PGE Lead</v>
      </c>
      <c r="I263" s="416" t="s">
        <v>23</v>
      </c>
      <c r="J263" s="415" t="str">
        <f>'Budget Filing Data'!G257</f>
        <v>Public</v>
      </c>
      <c r="K263" s="415" t="str">
        <f>'Budget Filing Data'!I257</f>
        <v>New Construction</v>
      </c>
      <c r="L263" s="415" t="str">
        <f>'Budget Filing Data'!K257</f>
        <v>Market Support</v>
      </c>
      <c r="M263" s="415">
        <f>'Budget Filing Data'!B257</f>
        <v>2030</v>
      </c>
      <c r="N263" s="581">
        <f t="shared" si="3"/>
        <v>604412.55649618397</v>
      </c>
      <c r="O263" s="417">
        <f>'Budget Filing Data'!AG257</f>
        <v>54049.91776550989</v>
      </c>
      <c r="P263" s="417">
        <f>'Budget Filing Data'!AH257</f>
        <v>40537.438316259875</v>
      </c>
      <c r="Q263" s="417">
        <f>'Budget Filing Data'!AI257</f>
        <v>175662.23271428997</v>
      </c>
      <c r="R263" s="417">
        <f>'Budget Filing Data'!AJ257</f>
        <v>0</v>
      </c>
      <c r="S263" s="417">
        <f>'Budget Filing Data'!AK257</f>
        <v>0</v>
      </c>
      <c r="T263" s="417">
        <f>'Budget Filing Data'!AL257</f>
        <v>0</v>
      </c>
      <c r="U263" s="417">
        <f>'Budget Filing Data'!AM257</f>
        <v>334162.96770012425</v>
      </c>
      <c r="V263" s="417">
        <f>'Budget Filing Data'!W257</f>
        <v>60685.088094721701</v>
      </c>
      <c r="W263" s="418">
        <f>IF('Budget Filing Data'!Z257&lt;&gt;0,('Budget Filing Data'!AB257+'Budget Filing Data'!AC257+'Budget Filing Data'!AR257+'Budget Filing Data'!AD257+'Budget Filing Data'!BK257)/'Budget Filing Data'!Z257,0)</f>
        <v>0.12895060574726572</v>
      </c>
      <c r="X263" s="419">
        <f>IF('Budget Filing Data'!AA257&lt;&gt;0,('Budget Filing Data'!AB257+'Budget Filing Data'!AC257+'Budget Filing Data'!AR257+'Budget Filing Data'!AD257)/'Budget Filing Data'!AA257,0)</f>
        <v>0.10374715256448906</v>
      </c>
      <c r="Y263" s="419">
        <f>IF('Budget Filing Data'!BL257&lt;&gt;0,('Budget Filing Data'!AB257+'Budget Filing Data'!AC257+'Budget Filing Data'!AR257+'Budget Filing Data'!AD257+'Budget Filing Data'!AP257+'Budget Filing Data'!AQ257)/('Budget Filing Data'!BL257),0)</f>
        <v>8.6462960523364038E-2</v>
      </c>
      <c r="Z263" s="419">
        <f>IF('Budget Filing Data'!BC257&lt;&gt;0,('Budget Filing Data'!BD257+'Budget Filing Data'!BE257+'Budget Filing Data'!BF257+'Budget Filing Data'!AD257)/'Budget Filing Data'!BC257,0)</f>
        <v>0.14322962702829109</v>
      </c>
      <c r="AA263" s="419">
        <f>IF('Budget Filing Data'!BG257&lt;&gt;0,('Budget Filing Data'!BH257+'Budget Filing Data'!BI257+'Budget Filing Data'!BJ257+'Budget Filing Data'!AD257)/'Budget Filing Data'!BG257,0)</f>
        <v>0.14322962702829109</v>
      </c>
      <c r="AB263" s="456">
        <f>'Budget Filing Data'!P257</f>
        <v>23616.83451600001</v>
      </c>
      <c r="AC263" s="456">
        <f>'Budget Filing Data'!Q257</f>
        <v>10.110507858</v>
      </c>
      <c r="AD263" s="456">
        <f>'Budget Filing Data'!R257</f>
        <v>130.09541400000001</v>
      </c>
      <c r="AE263" s="456">
        <f>'Budget Filing Data'!AE257</f>
        <v>3.4325431666829398</v>
      </c>
      <c r="AF263" s="456">
        <f>'Budget Filing Data'!AF257</f>
        <v>0.69080664833999994</v>
      </c>
      <c r="AG263" s="456">
        <f>'Budget Filing Data'!$S257</f>
        <v>346273.53789599997</v>
      </c>
      <c r="AH263" s="456">
        <f>'Budget Filing Data'!T257</f>
        <v>1843.2611280000001</v>
      </c>
      <c r="AI263" s="456">
        <f>'Budget Filing Data'!$U257</f>
        <v>50.2503599558082</v>
      </c>
      <c r="AJ263" s="456">
        <f>'Budget Filing Data'!$V257</f>
        <v>9.7877165896799987</v>
      </c>
      <c r="AK263" s="466">
        <v>0</v>
      </c>
      <c r="AL263" s="466">
        <v>0</v>
      </c>
      <c r="AM263" s="395"/>
    </row>
    <row r="264" spans="3:39" ht="15.75">
      <c r="C264" s="414" t="str">
        <f>'Budget Filing Data'!D258</f>
        <v>PGE_SW_NC_NonRes_Pub_mixed_PA</v>
      </c>
      <c r="D264" s="414" t="str">
        <f>'Budget Filing Data'!E258</f>
        <v>SW New Construction NonRes Public - Mixed Fuel - PGE Costs</v>
      </c>
      <c r="E264" s="416"/>
      <c r="F264" s="416"/>
      <c r="G264" s="415" t="str">
        <f>'Budget Filing Data'!J258</f>
        <v>IOU Core</v>
      </c>
      <c r="H264" s="415" t="str">
        <f>'Budget Filing Data'!H258</f>
        <v>SW - PGE Lead</v>
      </c>
      <c r="I264" s="416" t="s">
        <v>23</v>
      </c>
      <c r="J264" s="415" t="str">
        <f>'Budget Filing Data'!G258</f>
        <v>Public</v>
      </c>
      <c r="K264" s="415" t="str">
        <f>'Budget Filing Data'!I258</f>
        <v>New Construction</v>
      </c>
      <c r="L264" s="415" t="str">
        <f>'Budget Filing Data'!K258</f>
        <v>Market Support</v>
      </c>
      <c r="M264" s="415">
        <f>'Budget Filing Data'!B258</f>
        <v>2030</v>
      </c>
      <c r="N264" s="581">
        <f t="shared" si="3"/>
        <v>29521.38782</v>
      </c>
      <c r="O264" s="417">
        <f>'Budget Filing Data'!AG258</f>
        <v>1236.2354399999999</v>
      </c>
      <c r="P264" s="417">
        <f>'Budget Filing Data'!AH258</f>
        <v>0</v>
      </c>
      <c r="Q264" s="417">
        <f>'Budget Filing Data'!AI258</f>
        <v>28285.15238</v>
      </c>
      <c r="R264" s="417">
        <f>'Budget Filing Data'!AJ258</f>
        <v>0</v>
      </c>
      <c r="S264" s="417">
        <f>'Budget Filing Data'!AK258</f>
        <v>0</v>
      </c>
      <c r="T264" s="417">
        <f>'Budget Filing Data'!AL258</f>
        <v>0</v>
      </c>
      <c r="U264" s="417">
        <f>'Budget Filing Data'!AM258</f>
        <v>0</v>
      </c>
      <c r="V264" s="417">
        <f>'Budget Filing Data'!W258</f>
        <v>0</v>
      </c>
      <c r="W264" s="418">
        <f>IF('Budget Filing Data'!Z258&lt;&gt;0,('Budget Filing Data'!AB258+'Budget Filing Data'!AC258+'Budget Filing Data'!AR258+'Budget Filing Data'!AD258+'Budget Filing Data'!BK258)/'Budget Filing Data'!Z258,0)</f>
        <v>0</v>
      </c>
      <c r="X264" s="419">
        <f>IF('Budget Filing Data'!AA258&lt;&gt;0,('Budget Filing Data'!AB258+'Budget Filing Data'!AC258+'Budget Filing Data'!AR258+'Budget Filing Data'!AD258)/'Budget Filing Data'!AA258,0)</f>
        <v>0</v>
      </c>
      <c r="Y264" s="419">
        <f>IF('Budget Filing Data'!BL258&lt;&gt;0,('Budget Filing Data'!AB258+'Budget Filing Data'!AC258+'Budget Filing Data'!AR258+'Budget Filing Data'!AD258+'Budget Filing Data'!AP258+'Budget Filing Data'!AQ258)/('Budget Filing Data'!BL258),0)</f>
        <v>0</v>
      </c>
      <c r="Z264" s="419">
        <f>IF('Budget Filing Data'!BC258&lt;&gt;0,('Budget Filing Data'!BD258+'Budget Filing Data'!BE258+'Budget Filing Data'!BF258+'Budget Filing Data'!AD258)/'Budget Filing Data'!BC258,0)</f>
        <v>0</v>
      </c>
      <c r="AA264" s="419">
        <f>IF('Budget Filing Data'!BG258&lt;&gt;0,('Budget Filing Data'!BH258+'Budget Filing Data'!BI258+'Budget Filing Data'!BJ258+'Budget Filing Data'!AD258)/'Budget Filing Data'!BG258,0)</f>
        <v>0</v>
      </c>
      <c r="AB264" s="456">
        <f>'Budget Filing Data'!P258</f>
        <v>0</v>
      </c>
      <c r="AC264" s="456">
        <f>'Budget Filing Data'!Q258</f>
        <v>0</v>
      </c>
      <c r="AD264" s="456">
        <f>'Budget Filing Data'!R258</f>
        <v>0</v>
      </c>
      <c r="AE264" s="456">
        <f>'Budget Filing Data'!AE258</f>
        <v>0</v>
      </c>
      <c r="AF264" s="456">
        <f>'Budget Filing Data'!AF258</f>
        <v>0</v>
      </c>
      <c r="AG264" s="456">
        <f>'Budget Filing Data'!$S258</f>
        <v>0</v>
      </c>
      <c r="AH264" s="456">
        <f>'Budget Filing Data'!T258</f>
        <v>0</v>
      </c>
      <c r="AI264" s="456">
        <f>'Budget Filing Data'!$U258</f>
        <v>0</v>
      </c>
      <c r="AJ264" s="456">
        <f>'Budget Filing Data'!$V258</f>
        <v>0</v>
      </c>
      <c r="AK264" s="466">
        <v>0</v>
      </c>
      <c r="AL264" s="466">
        <v>0</v>
      </c>
      <c r="AM264" s="395"/>
    </row>
    <row r="265" spans="3:39" ht="15.75">
      <c r="C265" s="414" t="str">
        <f>'Budget Filing Data'!D259</f>
        <v>PGE_SW_NC_NonRes_Res_electric</v>
      </c>
      <c r="D265" s="414" t="str">
        <f>'Budget Filing Data'!E259</f>
        <v>SW New Construction NonRes Res - All Electric</v>
      </c>
      <c r="E265" s="416"/>
      <c r="F265" s="416"/>
      <c r="G265" s="415" t="str">
        <f>'Budget Filing Data'!J259</f>
        <v>Third-Party Solicited</v>
      </c>
      <c r="H265" s="415" t="str">
        <f>'Budget Filing Data'!H259</f>
        <v>SW - PGE Lead</v>
      </c>
      <c r="I265" s="416" t="s">
        <v>23</v>
      </c>
      <c r="J265" s="415" t="str">
        <f>'Budget Filing Data'!G259</f>
        <v>Residential</v>
      </c>
      <c r="K265" s="415" t="str">
        <f>'Budget Filing Data'!I259</f>
        <v>New Construction</v>
      </c>
      <c r="L265" s="415" t="str">
        <f>'Budget Filing Data'!K259</f>
        <v>Market Support</v>
      </c>
      <c r="M265" s="415">
        <f>'Budget Filing Data'!B259</f>
        <v>2030</v>
      </c>
      <c r="N265" s="581">
        <f t="shared" si="3"/>
        <v>2446002.7563204071</v>
      </c>
      <c r="O265" s="417">
        <f>'Budget Filing Data'!AG259</f>
        <v>210858.56836109923</v>
      </c>
      <c r="P265" s="417">
        <f>'Budget Filing Data'!AH259</f>
        <v>158143.92625647003</v>
      </c>
      <c r="Q265" s="417">
        <f>'Budget Filing Data'!AI259</f>
        <v>685290.34710179793</v>
      </c>
      <c r="R265" s="417">
        <f>'Budget Filing Data'!AJ259</f>
        <v>0</v>
      </c>
      <c r="S265" s="417">
        <f>'Budget Filing Data'!AK259</f>
        <v>0</v>
      </c>
      <c r="T265" s="417">
        <f>'Budget Filing Data'!AL259</f>
        <v>0</v>
      </c>
      <c r="U265" s="417">
        <f>'Budget Filing Data'!AM259</f>
        <v>1391709.9146010401</v>
      </c>
      <c r="V265" s="417">
        <f>'Budget Filing Data'!W259</f>
        <v>1423163.49834146</v>
      </c>
      <c r="W265" s="418">
        <f>IF('Budget Filing Data'!Z259&lt;&gt;0,('Budget Filing Data'!AB259+'Budget Filing Data'!AC259+'Budget Filing Data'!AR259+'Budget Filing Data'!AD259+'Budget Filing Data'!BK259)/'Budget Filing Data'!Z259,0)</f>
        <v>0.34547421596078831</v>
      </c>
      <c r="X265" s="419">
        <f>IF('Budget Filing Data'!AA259&lt;&gt;0,('Budget Filing Data'!AB259+'Budget Filing Data'!AC259+'Budget Filing Data'!AR259+'Budget Filing Data'!AD259)/'Budget Filing Data'!AA259,0)</f>
        <v>0.59979004740135877</v>
      </c>
      <c r="Y265" s="419">
        <f>IF('Budget Filing Data'!BL259&lt;&gt;0,('Budget Filing Data'!AB259+'Budget Filing Data'!AC259+'Budget Filing Data'!AR259+'Budget Filing Data'!AD259+'Budget Filing Data'!AP259+'Budget Filing Data'!AQ259)/('Budget Filing Data'!BL259),0)</f>
        <v>0.3352775880413853</v>
      </c>
      <c r="Z265" s="419">
        <f>IF('Budget Filing Data'!BC259&lt;&gt;0,('Budget Filing Data'!BD259+'Budget Filing Data'!BE259+'Budget Filing Data'!BF259+'Budget Filing Data'!AD259)/'Budget Filing Data'!BC259,0)</f>
        <v>0.38536302936067979</v>
      </c>
      <c r="AA265" s="419">
        <f>IF('Budget Filing Data'!BG259&lt;&gt;0,('Budget Filing Data'!BH259+'Budget Filing Data'!BI259+'Budget Filing Data'!BJ259+'Budget Filing Data'!AD259)/'Budget Filing Data'!BG259,0)</f>
        <v>0.38536302936067979</v>
      </c>
      <c r="AB265" s="456">
        <f>'Budget Filing Data'!P259</f>
        <v>400635.7617427794</v>
      </c>
      <c r="AC265" s="456">
        <f>'Budget Filing Data'!Q259</f>
        <v>143.29255462105937</v>
      </c>
      <c r="AD265" s="456">
        <f>'Budget Filing Data'!R259</f>
        <v>2115.7793375795995</v>
      </c>
      <c r="AE265" s="456">
        <f>'Budget Filing Data'!AE259</f>
        <v>81.409315809616302</v>
      </c>
      <c r="AF265" s="456">
        <f>'Budget Filing Data'!AF259</f>
        <v>11.234788282547681</v>
      </c>
      <c r="AG265" s="456">
        <f>'Budget Filing Data'!$S259</f>
        <v>6860612.9911508178</v>
      </c>
      <c r="AH265" s="456">
        <f>'Budget Filing Data'!T259</f>
        <v>22648.774445945979</v>
      </c>
      <c r="AI265" s="456">
        <f>'Budget Filing Data'!$U259</f>
        <v>1536.0798510263401</v>
      </c>
      <c r="AJ265" s="456">
        <f>'Budget Filing Data'!$V259</f>
        <v>120.26499230797322</v>
      </c>
      <c r="AK265" s="466">
        <v>0</v>
      </c>
      <c r="AL265" s="466">
        <v>0</v>
      </c>
      <c r="AM265" s="395"/>
    </row>
    <row r="266" spans="3:39" ht="15.75">
      <c r="C266" s="414" t="str">
        <f>'Budget Filing Data'!D260</f>
        <v>PGE_SW_NC_NonRes_Res_electric_PA</v>
      </c>
      <c r="D266" s="414" t="str">
        <f>'Budget Filing Data'!E260</f>
        <v>SW New Construction NonRes Res - All Electric - PGE Costs</v>
      </c>
      <c r="E266" s="416"/>
      <c r="F266" s="416"/>
      <c r="G266" s="415" t="str">
        <f>'Budget Filing Data'!J260</f>
        <v>IOU Core</v>
      </c>
      <c r="H266" s="415" t="str">
        <f>'Budget Filing Data'!H260</f>
        <v>SW - PGE Lead</v>
      </c>
      <c r="I266" s="416" t="s">
        <v>23</v>
      </c>
      <c r="J266" s="415" t="str">
        <f>'Budget Filing Data'!G260</f>
        <v>Residential</v>
      </c>
      <c r="K266" s="415" t="str">
        <f>'Budget Filing Data'!I260</f>
        <v>New Construction</v>
      </c>
      <c r="L266" s="415" t="str">
        <f>'Budget Filing Data'!K260</f>
        <v>Market Support</v>
      </c>
      <c r="M266" s="415">
        <f>'Budget Filing Data'!B260</f>
        <v>2030</v>
      </c>
      <c r="N266" s="581">
        <f t="shared" si="3"/>
        <v>56023.163979999998</v>
      </c>
      <c r="O266" s="417">
        <f>'Budget Filing Data'!AG260</f>
        <v>1236.2354399999999</v>
      </c>
      <c r="P266" s="417">
        <f>'Budget Filing Data'!AH260</f>
        <v>0</v>
      </c>
      <c r="Q266" s="417">
        <f>'Budget Filing Data'!AI260</f>
        <v>54786.928540000001</v>
      </c>
      <c r="R266" s="417">
        <f>'Budget Filing Data'!AJ260</f>
        <v>0</v>
      </c>
      <c r="S266" s="417">
        <f>'Budget Filing Data'!AK260</f>
        <v>0</v>
      </c>
      <c r="T266" s="417">
        <f>'Budget Filing Data'!AL260</f>
        <v>0</v>
      </c>
      <c r="U266" s="417">
        <f>'Budget Filing Data'!AM260</f>
        <v>0</v>
      </c>
      <c r="V266" s="417">
        <f>'Budget Filing Data'!W260</f>
        <v>0</v>
      </c>
      <c r="W266" s="418">
        <f>IF('Budget Filing Data'!Z260&lt;&gt;0,('Budget Filing Data'!AB260+'Budget Filing Data'!AC260+'Budget Filing Data'!AR260+'Budget Filing Data'!AD260+'Budget Filing Data'!BK260)/'Budget Filing Data'!Z260,0)</f>
        <v>0</v>
      </c>
      <c r="X266" s="419">
        <f>IF('Budget Filing Data'!AA260&lt;&gt;0,('Budget Filing Data'!AB260+'Budget Filing Data'!AC260+'Budget Filing Data'!AR260+'Budget Filing Data'!AD260)/'Budget Filing Data'!AA260,0)</f>
        <v>0</v>
      </c>
      <c r="Y266" s="419">
        <f>IF('Budget Filing Data'!BL260&lt;&gt;0,('Budget Filing Data'!AB260+'Budget Filing Data'!AC260+'Budget Filing Data'!AR260+'Budget Filing Data'!AD260+'Budget Filing Data'!AP260+'Budget Filing Data'!AQ260)/('Budget Filing Data'!BL260),0)</f>
        <v>0</v>
      </c>
      <c r="Z266" s="419">
        <f>IF('Budget Filing Data'!BC260&lt;&gt;0,('Budget Filing Data'!BD260+'Budget Filing Data'!BE260+'Budget Filing Data'!BF260+'Budget Filing Data'!AD260)/'Budget Filing Data'!BC260,0)</f>
        <v>0</v>
      </c>
      <c r="AA266" s="419">
        <f>IF('Budget Filing Data'!BG260&lt;&gt;0,('Budget Filing Data'!BH260+'Budget Filing Data'!BI260+'Budget Filing Data'!BJ260+'Budget Filing Data'!AD260)/'Budget Filing Data'!BG260,0)</f>
        <v>0</v>
      </c>
      <c r="AB266" s="456">
        <f>'Budget Filing Data'!P260</f>
        <v>0</v>
      </c>
      <c r="AC266" s="456">
        <f>'Budget Filing Data'!Q260</f>
        <v>0</v>
      </c>
      <c r="AD266" s="456">
        <f>'Budget Filing Data'!R260</f>
        <v>0</v>
      </c>
      <c r="AE266" s="456">
        <f>'Budget Filing Data'!AE260</f>
        <v>0</v>
      </c>
      <c r="AF266" s="456">
        <f>'Budget Filing Data'!AF260</f>
        <v>0</v>
      </c>
      <c r="AG266" s="456">
        <f>'Budget Filing Data'!$S260</f>
        <v>0</v>
      </c>
      <c r="AH266" s="456">
        <f>'Budget Filing Data'!T260</f>
        <v>0</v>
      </c>
      <c r="AI266" s="456">
        <f>'Budget Filing Data'!$U260</f>
        <v>0</v>
      </c>
      <c r="AJ266" s="456">
        <f>'Budget Filing Data'!$V260</f>
        <v>0</v>
      </c>
      <c r="AK266" s="466">
        <v>0</v>
      </c>
      <c r="AL266" s="466">
        <v>0</v>
      </c>
      <c r="AM266" s="395"/>
    </row>
    <row r="267" spans="3:39" ht="15.75">
      <c r="C267" s="414" t="str">
        <f>'Budget Filing Data'!D261</f>
        <v>PGE_SW_NC_NonRes_Res_mixed</v>
      </c>
      <c r="D267" s="414" t="str">
        <f>'Budget Filing Data'!E261</f>
        <v>SW New Construction NonRes Res - Mixed Fuel</v>
      </c>
      <c r="E267" s="416"/>
      <c r="F267" s="416"/>
      <c r="G267" s="415" t="str">
        <f>'Budget Filing Data'!J261</f>
        <v>Third-Party Solicited</v>
      </c>
      <c r="H267" s="415" t="str">
        <f>'Budget Filing Data'!H261</f>
        <v>SW - PGE Lead</v>
      </c>
      <c r="I267" s="416" t="s">
        <v>23</v>
      </c>
      <c r="J267" s="415" t="str">
        <f>'Budget Filing Data'!G261</f>
        <v>Residential</v>
      </c>
      <c r="K267" s="415" t="str">
        <f>'Budget Filing Data'!I261</f>
        <v>New Construction</v>
      </c>
      <c r="L267" s="415" t="str">
        <f>'Budget Filing Data'!K261</f>
        <v>Market Support</v>
      </c>
      <c r="M267" s="415">
        <f>'Budget Filing Data'!B261</f>
        <v>2030</v>
      </c>
      <c r="N267" s="581">
        <f t="shared" si="3"/>
        <v>314294.53052783338</v>
      </c>
      <c r="O267" s="417">
        <f>'Budget Filing Data'!AG261</f>
        <v>28105.957235545913</v>
      </c>
      <c r="P267" s="417">
        <f>'Budget Filing Data'!AH261</f>
        <v>21079.467928233968</v>
      </c>
      <c r="Q267" s="417">
        <f>'Budget Filing Data'!AI261</f>
        <v>91344.361013949951</v>
      </c>
      <c r="R267" s="417">
        <f>'Budget Filing Data'!AJ261</f>
        <v>0</v>
      </c>
      <c r="S267" s="417">
        <f>'Budget Filing Data'!AK261</f>
        <v>0</v>
      </c>
      <c r="T267" s="417">
        <f>'Budget Filing Data'!AL261</f>
        <v>0</v>
      </c>
      <c r="U267" s="417">
        <f>'Budget Filing Data'!AM261</f>
        <v>173764.74435010355</v>
      </c>
      <c r="V267" s="417">
        <f>'Budget Filing Data'!W261</f>
        <v>61096.582497867399</v>
      </c>
      <c r="W267" s="418">
        <f>IF('Budget Filing Data'!Z261&lt;&gt;0,('Budget Filing Data'!AB261+'Budget Filing Data'!AC261+'Budget Filing Data'!AR261+'Budget Filing Data'!AD261+'Budget Filing Data'!BK261)/'Budget Filing Data'!Z261,0)</f>
        <v>6.987868742225907E-2</v>
      </c>
      <c r="X267" s="419">
        <f>IF('Budget Filing Data'!AA261&lt;&gt;0,('Budget Filing Data'!AB261+'Budget Filing Data'!AC261+'Budget Filing Data'!AR261+'Budget Filing Data'!AD261)/'Budget Filing Data'!AA261,0)</f>
        <v>0.20002924398187877</v>
      </c>
      <c r="Y267" s="419">
        <f>IF('Budget Filing Data'!BL261&lt;&gt;0,('Budget Filing Data'!AB261+'Budget Filing Data'!AC261+'Budget Filing Data'!AR261+'Budget Filing Data'!AD261+'Budget Filing Data'!AP261+'Budget Filing Data'!AQ261)/('Budget Filing Data'!BL261),0)</f>
        <v>0.13193296744076616</v>
      </c>
      <c r="Z267" s="419">
        <f>IF('Budget Filing Data'!BC261&lt;&gt;0,('Budget Filing Data'!BD261+'Budget Filing Data'!BE261+'Budget Filing Data'!BF261+'Budget Filing Data'!AD261)/'Budget Filing Data'!BC261,0)</f>
        <v>8.5947912248289571E-2</v>
      </c>
      <c r="AA267" s="419">
        <f>IF('Budget Filing Data'!BG261&lt;&gt;0,('Budget Filing Data'!BH261+'Budget Filing Data'!BI261+'Budget Filing Data'!BJ261+'Budget Filing Data'!AD261)/'Budget Filing Data'!BG261,0)</f>
        <v>8.5947912248289571E-2</v>
      </c>
      <c r="AB267" s="456">
        <f>'Budget Filing Data'!P261</f>
        <v>34167.920856151504</v>
      </c>
      <c r="AC267" s="456">
        <f>'Budget Filing Data'!Q261</f>
        <v>7.4357053687174508</v>
      </c>
      <c r="AD267" s="456">
        <f>'Budget Filing Data'!R261</f>
        <v>753.67530230090028</v>
      </c>
      <c r="AE267" s="456">
        <f>'Budget Filing Data'!AE261</f>
        <v>5.9755019647097898</v>
      </c>
      <c r="AF267" s="456">
        <f>'Budget Filing Data'!AF261</f>
        <v>4.0020158552177785</v>
      </c>
      <c r="AG267" s="456">
        <f>'Budget Filing Data'!$S261</f>
        <v>475359.42261258001</v>
      </c>
      <c r="AH267" s="456">
        <f>'Budget Filing Data'!T261</f>
        <v>7988.9801379840001</v>
      </c>
      <c r="AI267" s="456">
        <f>'Budget Filing Data'!$U261</f>
        <v>94.602637044924904</v>
      </c>
      <c r="AJ267" s="456">
        <f>'Budget Filing Data'!$V261</f>
        <v>42.421484532695047</v>
      </c>
      <c r="AK267" s="466">
        <v>0</v>
      </c>
      <c r="AL267" s="466">
        <v>0</v>
      </c>
      <c r="AM267" s="395"/>
    </row>
    <row r="268" spans="3:39" ht="15.75">
      <c r="C268" s="414" t="str">
        <f>'Budget Filing Data'!D262</f>
        <v>PGE_SW_NC_NonRes_Res_mixed_PA</v>
      </c>
      <c r="D268" s="414" t="str">
        <f>'Budget Filing Data'!E262</f>
        <v>SW New Construction NonRes Res - Mixed Fuel - PGE Costs</v>
      </c>
      <c r="E268" s="416"/>
      <c r="F268" s="416"/>
      <c r="G268" s="415" t="str">
        <f>'Budget Filing Data'!J262</f>
        <v>IOU Core</v>
      </c>
      <c r="H268" s="415" t="str">
        <f>'Budget Filing Data'!H262</f>
        <v>SW - PGE Lead</v>
      </c>
      <c r="I268" s="416" t="s">
        <v>23</v>
      </c>
      <c r="J268" s="415" t="str">
        <f>'Budget Filing Data'!G262</f>
        <v>Residential</v>
      </c>
      <c r="K268" s="415" t="str">
        <f>'Budget Filing Data'!I262</f>
        <v>New Construction</v>
      </c>
      <c r="L268" s="415" t="str">
        <f>'Budget Filing Data'!K262</f>
        <v>Market Support</v>
      </c>
      <c r="M268" s="415">
        <f>'Budget Filing Data'!B262</f>
        <v>2030</v>
      </c>
      <c r="N268" s="581">
        <f t="shared" si="3"/>
        <v>28441.51888</v>
      </c>
      <c r="O268" s="417">
        <f>'Budget Filing Data'!AG262</f>
        <v>1236.2354399999999</v>
      </c>
      <c r="P268" s="417">
        <f>'Budget Filing Data'!AH262</f>
        <v>0</v>
      </c>
      <c r="Q268" s="417">
        <f>'Budget Filing Data'!AI262</f>
        <v>27205.283439999999</v>
      </c>
      <c r="R268" s="417">
        <f>'Budget Filing Data'!AJ262</f>
        <v>0</v>
      </c>
      <c r="S268" s="417">
        <f>'Budget Filing Data'!AK262</f>
        <v>0</v>
      </c>
      <c r="T268" s="417">
        <f>'Budget Filing Data'!AL262</f>
        <v>0</v>
      </c>
      <c r="U268" s="417">
        <f>'Budget Filing Data'!AM262</f>
        <v>0</v>
      </c>
      <c r="V268" s="417">
        <f>'Budget Filing Data'!W262</f>
        <v>0</v>
      </c>
      <c r="W268" s="418">
        <f>IF('Budget Filing Data'!Z262&lt;&gt;0,('Budget Filing Data'!AB262+'Budget Filing Data'!AC262+'Budget Filing Data'!AR262+'Budget Filing Data'!AD262+'Budget Filing Data'!BK262)/'Budget Filing Data'!Z262,0)</f>
        <v>0</v>
      </c>
      <c r="X268" s="419">
        <f>IF('Budget Filing Data'!AA262&lt;&gt;0,('Budget Filing Data'!AB262+'Budget Filing Data'!AC262+'Budget Filing Data'!AR262+'Budget Filing Data'!AD262)/'Budget Filing Data'!AA262,0)</f>
        <v>0</v>
      </c>
      <c r="Y268" s="419">
        <f>IF('Budget Filing Data'!BL262&lt;&gt;0,('Budget Filing Data'!AB262+'Budget Filing Data'!AC262+'Budget Filing Data'!AR262+'Budget Filing Data'!AD262+'Budget Filing Data'!AP262+'Budget Filing Data'!AQ262)/('Budget Filing Data'!BL262),0)</f>
        <v>0</v>
      </c>
      <c r="Z268" s="419">
        <f>IF('Budget Filing Data'!BC262&lt;&gt;0,('Budget Filing Data'!BD262+'Budget Filing Data'!BE262+'Budget Filing Data'!BF262+'Budget Filing Data'!AD262)/'Budget Filing Data'!BC262,0)</f>
        <v>0</v>
      </c>
      <c r="AA268" s="419">
        <f>IF('Budget Filing Data'!BG262&lt;&gt;0,('Budget Filing Data'!BH262+'Budget Filing Data'!BI262+'Budget Filing Data'!BJ262+'Budget Filing Data'!AD262)/'Budget Filing Data'!BG262,0)</f>
        <v>0</v>
      </c>
      <c r="AB268" s="456">
        <f>'Budget Filing Data'!P262</f>
        <v>0</v>
      </c>
      <c r="AC268" s="456">
        <f>'Budget Filing Data'!Q262</f>
        <v>0</v>
      </c>
      <c r="AD268" s="456">
        <f>'Budget Filing Data'!R262</f>
        <v>0</v>
      </c>
      <c r="AE268" s="456">
        <f>'Budget Filing Data'!AE262</f>
        <v>0</v>
      </c>
      <c r="AF268" s="456">
        <f>'Budget Filing Data'!AF262</f>
        <v>0</v>
      </c>
      <c r="AG268" s="456">
        <f>'Budget Filing Data'!$S262</f>
        <v>0</v>
      </c>
      <c r="AH268" s="456">
        <f>'Budget Filing Data'!T262</f>
        <v>0</v>
      </c>
      <c r="AI268" s="456">
        <f>'Budget Filing Data'!$U262</f>
        <v>0</v>
      </c>
      <c r="AJ268" s="456">
        <f>'Budget Filing Data'!$V262</f>
        <v>0</v>
      </c>
      <c r="AK268" s="466">
        <v>0</v>
      </c>
      <c r="AL268" s="466">
        <v>0</v>
      </c>
      <c r="AM268" s="395"/>
    </row>
    <row r="269" spans="3:39" ht="15.75">
      <c r="C269" s="414" t="str">
        <f>'Budget Filing Data'!D263</f>
        <v>PGE_SW_NC_Res_electric</v>
      </c>
      <c r="D269" s="414" t="str">
        <f>'Budget Filing Data'!E263</f>
        <v>SW New Construction Res - All Electric</v>
      </c>
      <c r="E269" s="416"/>
      <c r="F269" s="416"/>
      <c r="G269" s="415" t="str">
        <f>'Budget Filing Data'!J263</f>
        <v>Third-Party Solicited</v>
      </c>
      <c r="H269" s="415" t="str">
        <f>'Budget Filing Data'!H263</f>
        <v>SW - PGE Lead</v>
      </c>
      <c r="I269" s="416" t="s">
        <v>23</v>
      </c>
      <c r="J269" s="415" t="str">
        <f>'Budget Filing Data'!G263</f>
        <v>Residential</v>
      </c>
      <c r="K269" s="415" t="str">
        <f>'Budget Filing Data'!I263</f>
        <v>New Construction</v>
      </c>
      <c r="L269" s="415" t="str">
        <f>'Budget Filing Data'!K263</f>
        <v>Market Support</v>
      </c>
      <c r="M269" s="415">
        <f>'Budget Filing Data'!B263</f>
        <v>2030</v>
      </c>
      <c r="N269" s="581">
        <f t="shared" si="3"/>
        <v>2918610.0800976995</v>
      </c>
      <c r="O269" s="417">
        <f>'Budget Filing Data'!AG263</f>
        <v>119404.02869999986</v>
      </c>
      <c r="P269" s="417">
        <f>'Budget Filing Data'!AH263</f>
        <v>63161.999999999949</v>
      </c>
      <c r="Q269" s="417">
        <f>'Budget Filing Data'!AI263</f>
        <v>1130896.6613999985</v>
      </c>
      <c r="R269" s="417">
        <f>'Budget Filing Data'!AJ263</f>
        <v>0</v>
      </c>
      <c r="S269" s="417">
        <f>'Budget Filing Data'!AK263</f>
        <v>0</v>
      </c>
      <c r="T269" s="417">
        <f>'Budget Filing Data'!AL263</f>
        <v>0</v>
      </c>
      <c r="U269" s="417">
        <f>'Budget Filing Data'!AM263</f>
        <v>1605147.3899977012</v>
      </c>
      <c r="V269" s="417">
        <f>'Budget Filing Data'!W263</f>
        <v>1592873.5334365901</v>
      </c>
      <c r="W269" s="418">
        <f>IF('Budget Filing Data'!Z263&lt;&gt;0,('Budget Filing Data'!AB263+'Budget Filing Data'!AC263+'Budget Filing Data'!AR263+'Budget Filing Data'!AD263+'Budget Filing Data'!BK263)/'Budget Filing Data'!Z263,0)</f>
        <v>0.60867232092305534</v>
      </c>
      <c r="X269" s="419">
        <f>IF('Budget Filing Data'!AA263&lt;&gt;0,('Budget Filing Data'!AB263+'Budget Filing Data'!AC263+'Budget Filing Data'!AR263+'Budget Filing Data'!AD263)/'Budget Filing Data'!AA263,0)</f>
        <v>0.61730797824648731</v>
      </c>
      <c r="Y269" s="419">
        <f>IF('Budget Filing Data'!BL263&lt;&gt;0,('Budget Filing Data'!AB263+'Budget Filing Data'!AC263+'Budget Filing Data'!AR263+'Budget Filing Data'!AD263+'Budget Filing Data'!AP263+'Budget Filing Data'!AQ263)/('Budget Filing Data'!BL263),0)</f>
        <v>0.66006858609152597</v>
      </c>
      <c r="Z269" s="419">
        <f>IF('Budget Filing Data'!BC263&lt;&gt;0,('Budget Filing Data'!BD263+'Budget Filing Data'!BE263+'Budget Filing Data'!BF263+'Budget Filing Data'!AD263)/'Budget Filing Data'!BC263,0)</f>
        <v>0.76053779156608237</v>
      </c>
      <c r="AA269" s="419">
        <f>IF('Budget Filing Data'!BG263&lt;&gt;0,('Budget Filing Data'!BH263+'Budget Filing Data'!BI263+'Budget Filing Data'!BJ263+'Budget Filing Data'!AD263)/'Budget Filing Data'!BG263,0)</f>
        <v>0.76053779156608237</v>
      </c>
      <c r="AB269" s="456">
        <f>'Budget Filing Data'!P263</f>
        <v>-302364.88864902337</v>
      </c>
      <c r="AC269" s="456">
        <f>'Budget Filing Data'!Q263</f>
        <v>0</v>
      </c>
      <c r="AD269" s="456">
        <f>'Budget Filing Data'!R263</f>
        <v>47502.876735165191</v>
      </c>
      <c r="AE269" s="456">
        <f>'Budget Filing Data'!AE263</f>
        <v>-59.440354384891002</v>
      </c>
      <c r="AF269" s="456">
        <f>'Budget Filing Data'!AF263</f>
        <v>252.24027546372722</v>
      </c>
      <c r="AG269" s="456">
        <f>'Budget Filing Data'!$S263</f>
        <v>-3539659.0357265119</v>
      </c>
      <c r="AH269" s="456">
        <f>'Budget Filing Data'!T263</f>
        <v>596368.19715555175</v>
      </c>
      <c r="AI269" s="456">
        <f>'Budget Filing Data'!$U263</f>
        <v>-776.12705089341102</v>
      </c>
      <c r="AJ269" s="456">
        <f>'Budget Filing Data'!$V263</f>
        <v>3166.7151268959801</v>
      </c>
      <c r="AK269" s="466">
        <v>0</v>
      </c>
      <c r="AL269" s="466">
        <v>0</v>
      </c>
      <c r="AM269" s="395"/>
    </row>
    <row r="270" spans="3:39" ht="15.75">
      <c r="C270" s="414" t="str">
        <f>'Budget Filing Data'!D264</f>
        <v>PGE_SW_NC_Res_electric_PA</v>
      </c>
      <c r="D270" s="414" t="str">
        <f>'Budget Filing Data'!E264</f>
        <v>SW New Construction Res - All Electric - PGE Costs</v>
      </c>
      <c r="E270" s="416"/>
      <c r="F270" s="416"/>
      <c r="G270" s="415" t="str">
        <f>'Budget Filing Data'!J264</f>
        <v>IOU Core</v>
      </c>
      <c r="H270" s="415" t="str">
        <f>'Budget Filing Data'!H264</f>
        <v>SW - PGE Lead</v>
      </c>
      <c r="I270" s="416" t="s">
        <v>23</v>
      </c>
      <c r="J270" s="415" t="str">
        <f>'Budget Filing Data'!G264</f>
        <v>Residential</v>
      </c>
      <c r="K270" s="415" t="str">
        <f>'Budget Filing Data'!I264</f>
        <v>New Construction</v>
      </c>
      <c r="L270" s="415" t="str">
        <f>'Budget Filing Data'!K264</f>
        <v>Market Support</v>
      </c>
      <c r="M270" s="415">
        <f>'Budget Filing Data'!B264</f>
        <v>2030</v>
      </c>
      <c r="N270" s="581">
        <f t="shared" si="3"/>
        <v>203939.76730000001</v>
      </c>
      <c r="O270" s="417">
        <f>'Budget Filing Data'!AG264</f>
        <v>12362.3544</v>
      </c>
      <c r="P270" s="417">
        <f>'Budget Filing Data'!AH264</f>
        <v>0</v>
      </c>
      <c r="Q270" s="417">
        <f>'Budget Filing Data'!AI264</f>
        <v>191577.4129</v>
      </c>
      <c r="R270" s="417">
        <f>'Budget Filing Data'!AJ264</f>
        <v>0</v>
      </c>
      <c r="S270" s="417">
        <f>'Budget Filing Data'!AK264</f>
        <v>0</v>
      </c>
      <c r="T270" s="417">
        <f>'Budget Filing Data'!AL264</f>
        <v>0</v>
      </c>
      <c r="U270" s="417">
        <f>'Budget Filing Data'!AM264</f>
        <v>0</v>
      </c>
      <c r="V270" s="417">
        <f>'Budget Filing Data'!W264</f>
        <v>0</v>
      </c>
      <c r="W270" s="418">
        <f>IF('Budget Filing Data'!Z264&lt;&gt;0,('Budget Filing Data'!AB264+'Budget Filing Data'!AC264+'Budget Filing Data'!AR264+'Budget Filing Data'!AD264+'Budget Filing Data'!BK264)/'Budget Filing Data'!Z264,0)</f>
        <v>0</v>
      </c>
      <c r="X270" s="419">
        <f>IF('Budget Filing Data'!AA264&lt;&gt;0,('Budget Filing Data'!AB264+'Budget Filing Data'!AC264+'Budget Filing Data'!AR264+'Budget Filing Data'!AD264)/'Budget Filing Data'!AA264,0)</f>
        <v>0</v>
      </c>
      <c r="Y270" s="419">
        <f>IF('Budget Filing Data'!BL264&lt;&gt;0,('Budget Filing Data'!AB264+'Budget Filing Data'!AC264+'Budget Filing Data'!AR264+'Budget Filing Data'!AD264+'Budget Filing Data'!AP264+'Budget Filing Data'!AQ264)/('Budget Filing Data'!BL264),0)</f>
        <v>0</v>
      </c>
      <c r="Z270" s="419">
        <f>IF('Budget Filing Data'!BC264&lt;&gt;0,('Budget Filing Data'!BD264+'Budget Filing Data'!BE264+'Budget Filing Data'!BF264+'Budget Filing Data'!AD264)/'Budget Filing Data'!BC264,0)</f>
        <v>0</v>
      </c>
      <c r="AA270" s="419">
        <f>IF('Budget Filing Data'!BG264&lt;&gt;0,('Budget Filing Data'!BH264+'Budget Filing Data'!BI264+'Budget Filing Data'!BJ264+'Budget Filing Data'!AD264)/'Budget Filing Data'!BG264,0)</f>
        <v>0</v>
      </c>
      <c r="AB270" s="456">
        <f>'Budget Filing Data'!P264</f>
        <v>0</v>
      </c>
      <c r="AC270" s="456">
        <f>'Budget Filing Data'!Q264</f>
        <v>0</v>
      </c>
      <c r="AD270" s="456">
        <f>'Budget Filing Data'!R264</f>
        <v>0</v>
      </c>
      <c r="AE270" s="456">
        <f>'Budget Filing Data'!AE264</f>
        <v>0</v>
      </c>
      <c r="AF270" s="456">
        <f>'Budget Filing Data'!AF264</f>
        <v>0</v>
      </c>
      <c r="AG270" s="456">
        <f>'Budget Filing Data'!$S264</f>
        <v>0</v>
      </c>
      <c r="AH270" s="456">
        <f>'Budget Filing Data'!T264</f>
        <v>0</v>
      </c>
      <c r="AI270" s="456">
        <f>'Budget Filing Data'!$U264</f>
        <v>0</v>
      </c>
      <c r="AJ270" s="456">
        <f>'Budget Filing Data'!$V264</f>
        <v>0</v>
      </c>
      <c r="AK270" s="466">
        <v>0</v>
      </c>
      <c r="AL270" s="466">
        <v>0</v>
      </c>
      <c r="AM270" s="395"/>
    </row>
    <row r="271" spans="3:39" ht="15.75">
      <c r="C271" s="414" t="str">
        <f>'Budget Filing Data'!D265</f>
        <v>PGE_SW_WET_CC</v>
      </c>
      <c r="D271" s="414" t="str">
        <f>'Budget Filing Data'!E265</f>
        <v>WET Career Connections</v>
      </c>
      <c r="E271" s="416"/>
      <c r="F271" s="416"/>
      <c r="G271" s="415" t="str">
        <f>'Budget Filing Data'!J265</f>
        <v>Third-Party Solicited</v>
      </c>
      <c r="H271" s="415" t="str">
        <f>'Budget Filing Data'!H265</f>
        <v>SW - PGE Lead</v>
      </c>
      <c r="I271" s="416" t="s">
        <v>15</v>
      </c>
      <c r="J271" s="415" t="str">
        <f>'Budget Filing Data'!G265</f>
        <v>Cross-Cutting</v>
      </c>
      <c r="K271" s="415" t="str">
        <f>'Budget Filing Data'!I265</f>
        <v>Workforce Education and Training</v>
      </c>
      <c r="L271" s="415" t="str">
        <f>'Budget Filing Data'!K265</f>
        <v>Market Support</v>
      </c>
      <c r="M271" s="415">
        <f>'Budget Filing Data'!B265</f>
        <v>2030</v>
      </c>
      <c r="N271" s="581">
        <f t="shared" si="3"/>
        <v>346390</v>
      </c>
      <c r="O271" s="417">
        <f>'Budget Filing Data'!AG265</f>
        <v>3463.9</v>
      </c>
      <c r="P271" s="417">
        <f>'Budget Filing Data'!AH265</f>
        <v>24247.3</v>
      </c>
      <c r="Q271" s="417">
        <f>'Budget Filing Data'!AI265</f>
        <v>318678.8</v>
      </c>
      <c r="R271" s="417">
        <f>'Budget Filing Data'!AJ265</f>
        <v>0</v>
      </c>
      <c r="S271" s="417">
        <f>'Budget Filing Data'!AK265</f>
        <v>0</v>
      </c>
      <c r="T271" s="417">
        <f>'Budget Filing Data'!AL265</f>
        <v>0</v>
      </c>
      <c r="U271" s="417">
        <f>'Budget Filing Data'!AM265</f>
        <v>0</v>
      </c>
      <c r="V271" s="417">
        <f>'Budget Filing Data'!W265</f>
        <v>0</v>
      </c>
      <c r="W271" s="418">
        <f>IF('Budget Filing Data'!Z265&lt;&gt;0,('Budget Filing Data'!AB265+'Budget Filing Data'!AC265+'Budget Filing Data'!AR265+'Budget Filing Data'!AD265+'Budget Filing Data'!BK265)/'Budget Filing Data'!Z265,0)</f>
        <v>0</v>
      </c>
      <c r="X271" s="419">
        <f>IF('Budget Filing Data'!AA265&lt;&gt;0,('Budget Filing Data'!AB265+'Budget Filing Data'!AC265+'Budget Filing Data'!AR265+'Budget Filing Data'!AD265)/'Budget Filing Data'!AA265,0)</f>
        <v>0</v>
      </c>
      <c r="Y271" s="419">
        <f>IF('Budget Filing Data'!BL265&lt;&gt;0,('Budget Filing Data'!AB265+'Budget Filing Data'!AC265+'Budget Filing Data'!AR265+'Budget Filing Data'!AD265+'Budget Filing Data'!AP265+'Budget Filing Data'!AQ265)/('Budget Filing Data'!BL265),0)</f>
        <v>0</v>
      </c>
      <c r="Z271" s="419">
        <f>IF('Budget Filing Data'!BC265&lt;&gt;0,('Budget Filing Data'!BD265+'Budget Filing Data'!BE265+'Budget Filing Data'!BF265+'Budget Filing Data'!AD265)/'Budget Filing Data'!BC265,0)</f>
        <v>0</v>
      </c>
      <c r="AA271" s="419">
        <f>IF('Budget Filing Data'!BG265&lt;&gt;0,('Budget Filing Data'!BH265+'Budget Filing Data'!BI265+'Budget Filing Data'!BJ265+'Budget Filing Data'!AD265)/'Budget Filing Data'!BG265,0)</f>
        <v>0</v>
      </c>
      <c r="AB271" s="456">
        <f>'Budget Filing Data'!P265</f>
        <v>0</v>
      </c>
      <c r="AC271" s="456">
        <f>'Budget Filing Data'!Q265</f>
        <v>0</v>
      </c>
      <c r="AD271" s="456">
        <f>'Budget Filing Data'!R265</f>
        <v>0</v>
      </c>
      <c r="AE271" s="456">
        <f>'Budget Filing Data'!AE265</f>
        <v>0</v>
      </c>
      <c r="AF271" s="456">
        <f>'Budget Filing Data'!AF265</f>
        <v>0</v>
      </c>
      <c r="AG271" s="456">
        <f>'Budget Filing Data'!$S265</f>
        <v>0</v>
      </c>
      <c r="AH271" s="456">
        <f>'Budget Filing Data'!T265</f>
        <v>0</v>
      </c>
      <c r="AI271" s="456">
        <f>'Budget Filing Data'!$U265</f>
        <v>0</v>
      </c>
      <c r="AJ271" s="456">
        <f>'Budget Filing Data'!$V265</f>
        <v>0</v>
      </c>
      <c r="AK271" s="466">
        <v>0</v>
      </c>
      <c r="AL271" s="466">
        <v>0</v>
      </c>
      <c r="AM271" s="395"/>
    </row>
    <row r="272" spans="3:39" ht="15.75">
      <c r="C272" s="414" t="str">
        <f>'Budget Filing Data'!D266</f>
        <v>PGE_SW_WET_CC_PA</v>
      </c>
      <c r="D272" s="414" t="str">
        <f>'Budget Filing Data'!E266</f>
        <v>WET Career Connections - PGE Costs</v>
      </c>
      <c r="E272" s="416"/>
      <c r="F272" s="416"/>
      <c r="G272" s="415" t="str">
        <f>'Budget Filing Data'!J266</f>
        <v>IOU Core</v>
      </c>
      <c r="H272" s="415" t="str">
        <f>'Budget Filing Data'!H266</f>
        <v>SW - PGE Lead</v>
      </c>
      <c r="I272" s="416" t="s">
        <v>15</v>
      </c>
      <c r="J272" s="415" t="str">
        <f>'Budget Filing Data'!G266</f>
        <v>Cross-Cutting</v>
      </c>
      <c r="K272" s="415" t="str">
        <f>'Budget Filing Data'!I266</f>
        <v>Workforce Education and Training</v>
      </c>
      <c r="L272" s="415" t="str">
        <f>'Budget Filing Data'!K266</f>
        <v>Market Support</v>
      </c>
      <c r="M272" s="415">
        <f>'Budget Filing Data'!B266</f>
        <v>2030</v>
      </c>
      <c r="N272" s="581">
        <f t="shared" ref="N272:N335" si="4">SUM(O272:R272,U272)</f>
        <v>9235.3922550000007</v>
      </c>
      <c r="O272" s="417">
        <f>'Budget Filing Data'!AG266</f>
        <v>0</v>
      </c>
      <c r="P272" s="417">
        <f>'Budget Filing Data'!AH266</f>
        <v>0</v>
      </c>
      <c r="Q272" s="417">
        <f>'Budget Filing Data'!AI266</f>
        <v>9235.3922550000007</v>
      </c>
      <c r="R272" s="417">
        <f>'Budget Filing Data'!AJ266</f>
        <v>0</v>
      </c>
      <c r="S272" s="417">
        <f>'Budget Filing Data'!AK266</f>
        <v>0</v>
      </c>
      <c r="T272" s="417">
        <f>'Budget Filing Data'!AL266</f>
        <v>0</v>
      </c>
      <c r="U272" s="417">
        <f>'Budget Filing Data'!AM266</f>
        <v>0</v>
      </c>
      <c r="V272" s="417">
        <f>'Budget Filing Data'!W266</f>
        <v>0</v>
      </c>
      <c r="W272" s="418">
        <f>IF('Budget Filing Data'!Z266&lt;&gt;0,('Budget Filing Data'!AB266+'Budget Filing Data'!AC266+'Budget Filing Data'!AR266+'Budget Filing Data'!AD266+'Budget Filing Data'!BK266)/'Budget Filing Data'!Z266,0)</f>
        <v>0</v>
      </c>
      <c r="X272" s="419">
        <f>IF('Budget Filing Data'!AA266&lt;&gt;0,('Budget Filing Data'!AB266+'Budget Filing Data'!AC266+'Budget Filing Data'!AR266+'Budget Filing Data'!AD266)/'Budget Filing Data'!AA266,0)</f>
        <v>0</v>
      </c>
      <c r="Y272" s="419">
        <f>IF('Budget Filing Data'!BL266&lt;&gt;0,('Budget Filing Data'!AB266+'Budget Filing Data'!AC266+'Budget Filing Data'!AR266+'Budget Filing Data'!AD266+'Budget Filing Data'!AP266+'Budget Filing Data'!AQ266)/('Budget Filing Data'!BL266),0)</f>
        <v>0</v>
      </c>
      <c r="Z272" s="419">
        <f>IF('Budget Filing Data'!BC266&lt;&gt;0,('Budget Filing Data'!BD266+'Budget Filing Data'!BE266+'Budget Filing Data'!BF266+'Budget Filing Data'!AD266)/'Budget Filing Data'!BC266,0)</f>
        <v>0</v>
      </c>
      <c r="AA272" s="419">
        <f>IF('Budget Filing Data'!BG266&lt;&gt;0,('Budget Filing Data'!BH266+'Budget Filing Data'!BI266+'Budget Filing Data'!BJ266+'Budget Filing Data'!AD266)/'Budget Filing Data'!BG266,0)</f>
        <v>0</v>
      </c>
      <c r="AB272" s="456">
        <f>'Budget Filing Data'!P266</f>
        <v>0</v>
      </c>
      <c r="AC272" s="456">
        <f>'Budget Filing Data'!Q266</f>
        <v>0</v>
      </c>
      <c r="AD272" s="456">
        <f>'Budget Filing Data'!R266</f>
        <v>0</v>
      </c>
      <c r="AE272" s="456">
        <f>'Budget Filing Data'!AE266</f>
        <v>0</v>
      </c>
      <c r="AF272" s="456">
        <f>'Budget Filing Data'!AF266</f>
        <v>0</v>
      </c>
      <c r="AG272" s="456">
        <f>'Budget Filing Data'!$S266</f>
        <v>0</v>
      </c>
      <c r="AH272" s="456">
        <f>'Budget Filing Data'!T266</f>
        <v>0</v>
      </c>
      <c r="AI272" s="456">
        <f>'Budget Filing Data'!$U266</f>
        <v>0</v>
      </c>
      <c r="AJ272" s="456">
        <f>'Budget Filing Data'!$V266</f>
        <v>0</v>
      </c>
      <c r="AK272" s="467">
        <v>-1996.8308968458741</v>
      </c>
      <c r="AL272" s="467">
        <v>10325.600855999999</v>
      </c>
      <c r="AM272" s="395"/>
    </row>
    <row r="273" spans="3:39" ht="15.75">
      <c r="C273" s="414" t="str">
        <f>'Budget Filing Data'!D267</f>
        <v>PGE_SW_WET_Work</v>
      </c>
      <c r="D273" s="414" t="str">
        <f>'Budget Filing Data'!E267</f>
        <v>WET Career and Workforce Readiness</v>
      </c>
      <c r="E273" s="416"/>
      <c r="F273" s="416"/>
      <c r="G273" s="415" t="str">
        <f>'Budget Filing Data'!J267</f>
        <v>Third-Party Solicited</v>
      </c>
      <c r="H273" s="415" t="str">
        <f>'Budget Filing Data'!H267</f>
        <v>SW - PGE Lead</v>
      </c>
      <c r="I273" s="416" t="s">
        <v>15</v>
      </c>
      <c r="J273" s="415" t="str">
        <f>'Budget Filing Data'!G267</f>
        <v>Cross-Cutting</v>
      </c>
      <c r="K273" s="415" t="str">
        <f>'Budget Filing Data'!I267</f>
        <v>Workforce Education and Training</v>
      </c>
      <c r="L273" s="415" t="str">
        <f>'Budget Filing Data'!K267</f>
        <v>Equity</v>
      </c>
      <c r="M273" s="415">
        <f>'Budget Filing Data'!B267</f>
        <v>2030</v>
      </c>
      <c r="N273" s="581">
        <f t="shared" si="4"/>
        <v>692780</v>
      </c>
      <c r="O273" s="417">
        <f>'Budget Filing Data'!AG267</f>
        <v>69278</v>
      </c>
      <c r="P273" s="417">
        <f>'Budget Filing Data'!AH267</f>
        <v>41566.800000000003</v>
      </c>
      <c r="Q273" s="417">
        <f>'Budget Filing Data'!AI267</f>
        <v>581935.19999999995</v>
      </c>
      <c r="R273" s="417">
        <f>'Budget Filing Data'!AJ267</f>
        <v>0</v>
      </c>
      <c r="S273" s="417">
        <f>'Budget Filing Data'!AK267</f>
        <v>0</v>
      </c>
      <c r="T273" s="417">
        <f>'Budget Filing Data'!AL267</f>
        <v>0</v>
      </c>
      <c r="U273" s="417">
        <f>'Budget Filing Data'!AM267</f>
        <v>0</v>
      </c>
      <c r="V273" s="417">
        <f>'Budget Filing Data'!W267</f>
        <v>0</v>
      </c>
      <c r="W273" s="418">
        <f>IF('Budget Filing Data'!Z267&lt;&gt;0,('Budget Filing Data'!AB267+'Budget Filing Data'!AC267+'Budget Filing Data'!AR267+'Budget Filing Data'!AD267+'Budget Filing Data'!BK267)/'Budget Filing Data'!Z267,0)</f>
        <v>0</v>
      </c>
      <c r="X273" s="419">
        <f>IF('Budget Filing Data'!AA267&lt;&gt;0,('Budget Filing Data'!AB267+'Budget Filing Data'!AC267+'Budget Filing Data'!AR267+'Budget Filing Data'!AD267)/'Budget Filing Data'!AA267,0)</f>
        <v>0</v>
      </c>
      <c r="Y273" s="419">
        <f>IF('Budget Filing Data'!BL267&lt;&gt;0,('Budget Filing Data'!AB267+'Budget Filing Data'!AC267+'Budget Filing Data'!AR267+'Budget Filing Data'!AD267+'Budget Filing Data'!AP267+'Budget Filing Data'!AQ267)/('Budget Filing Data'!BL267),0)</f>
        <v>0</v>
      </c>
      <c r="Z273" s="419">
        <f>IF('Budget Filing Data'!BC267&lt;&gt;0,('Budget Filing Data'!BD267+'Budget Filing Data'!BE267+'Budget Filing Data'!BF267+'Budget Filing Data'!AD267)/'Budget Filing Data'!BC267,0)</f>
        <v>0</v>
      </c>
      <c r="AA273" s="419">
        <f>IF('Budget Filing Data'!BG267&lt;&gt;0,('Budget Filing Data'!BH267+'Budget Filing Data'!BI267+'Budget Filing Data'!BJ267+'Budget Filing Data'!AD267)/'Budget Filing Data'!BG267,0)</f>
        <v>0</v>
      </c>
      <c r="AB273" s="456">
        <f>'Budget Filing Data'!P267</f>
        <v>0</v>
      </c>
      <c r="AC273" s="456">
        <f>'Budget Filing Data'!Q267</f>
        <v>0</v>
      </c>
      <c r="AD273" s="456">
        <f>'Budget Filing Data'!R267</f>
        <v>0</v>
      </c>
      <c r="AE273" s="456">
        <f>'Budget Filing Data'!AE267</f>
        <v>0</v>
      </c>
      <c r="AF273" s="456">
        <f>'Budget Filing Data'!AF267</f>
        <v>0</v>
      </c>
      <c r="AG273" s="456">
        <f>'Budget Filing Data'!$S267</f>
        <v>0</v>
      </c>
      <c r="AH273" s="456">
        <f>'Budget Filing Data'!T267</f>
        <v>0</v>
      </c>
      <c r="AI273" s="456">
        <f>'Budget Filing Data'!$U267</f>
        <v>0</v>
      </c>
      <c r="AJ273" s="456">
        <f>'Budget Filing Data'!$V267</f>
        <v>0</v>
      </c>
      <c r="AK273" s="466">
        <v>0</v>
      </c>
      <c r="AL273" s="466">
        <v>0</v>
      </c>
      <c r="AM273" s="395"/>
    </row>
    <row r="274" spans="3:39" ht="15.75">
      <c r="C274" s="414" t="str">
        <f>'Budget Filing Data'!D268</f>
        <v>PGE_SW_WET_Work_PA</v>
      </c>
      <c r="D274" s="414" t="str">
        <f>'Budget Filing Data'!E268</f>
        <v>WET Career and Workforce Readiness - PGE Costs</v>
      </c>
      <c r="E274" s="416"/>
      <c r="F274" s="416"/>
      <c r="G274" s="415" t="str">
        <f>'Budget Filing Data'!J268</f>
        <v>IOU Core</v>
      </c>
      <c r="H274" s="415" t="str">
        <f>'Budget Filing Data'!H268</f>
        <v>SW - PGE Lead</v>
      </c>
      <c r="I274" s="416" t="s">
        <v>15</v>
      </c>
      <c r="J274" s="415" t="str">
        <f>'Budget Filing Data'!G268</f>
        <v>Cross-Cutting</v>
      </c>
      <c r="K274" s="415" t="str">
        <f>'Budget Filing Data'!I268</f>
        <v>Workforce Education and Training</v>
      </c>
      <c r="L274" s="415" t="str">
        <f>'Budget Filing Data'!K268</f>
        <v>Equity</v>
      </c>
      <c r="M274" s="415">
        <f>'Budget Filing Data'!B268</f>
        <v>2030</v>
      </c>
      <c r="N274" s="581">
        <f t="shared" si="4"/>
        <v>11846.057114000001</v>
      </c>
      <c r="O274" s="417">
        <f>'Budget Filing Data'!AG268</f>
        <v>0</v>
      </c>
      <c r="P274" s="417">
        <f>'Budget Filing Data'!AH268</f>
        <v>2610.664859</v>
      </c>
      <c r="Q274" s="417">
        <f>'Budget Filing Data'!AI268</f>
        <v>9235.3922550000007</v>
      </c>
      <c r="R274" s="417">
        <f>'Budget Filing Data'!AJ268</f>
        <v>0</v>
      </c>
      <c r="S274" s="417">
        <f>'Budget Filing Data'!AK268</f>
        <v>0</v>
      </c>
      <c r="T274" s="417">
        <f>'Budget Filing Data'!AL268</f>
        <v>0</v>
      </c>
      <c r="U274" s="417">
        <f>'Budget Filing Data'!AM268</f>
        <v>0</v>
      </c>
      <c r="V274" s="417">
        <f>'Budget Filing Data'!W268</f>
        <v>0</v>
      </c>
      <c r="W274" s="418">
        <f>IF('Budget Filing Data'!Z268&lt;&gt;0,('Budget Filing Data'!AB268+'Budget Filing Data'!AC268+'Budget Filing Data'!AR268+'Budget Filing Data'!AD268+'Budget Filing Data'!BK268)/'Budget Filing Data'!Z268,0)</f>
        <v>0</v>
      </c>
      <c r="X274" s="419">
        <f>IF('Budget Filing Data'!AA268&lt;&gt;0,('Budget Filing Data'!AB268+'Budget Filing Data'!AC268+'Budget Filing Data'!AR268+'Budget Filing Data'!AD268)/'Budget Filing Data'!AA268,0)</f>
        <v>0</v>
      </c>
      <c r="Y274" s="419">
        <f>IF('Budget Filing Data'!BL268&lt;&gt;0,('Budget Filing Data'!AB268+'Budget Filing Data'!AC268+'Budget Filing Data'!AR268+'Budget Filing Data'!AD268+'Budget Filing Data'!AP268+'Budget Filing Data'!AQ268)/('Budget Filing Data'!BL268),0)</f>
        <v>0</v>
      </c>
      <c r="Z274" s="419">
        <f>IF('Budget Filing Data'!BC268&lt;&gt;0,('Budget Filing Data'!BD268+'Budget Filing Data'!BE268+'Budget Filing Data'!BF268+'Budget Filing Data'!AD268)/'Budget Filing Data'!BC268,0)</f>
        <v>0</v>
      </c>
      <c r="AA274" s="419">
        <f>IF('Budget Filing Data'!BG268&lt;&gt;0,('Budget Filing Data'!BH268+'Budget Filing Data'!BI268+'Budget Filing Data'!BJ268+'Budget Filing Data'!AD268)/'Budget Filing Data'!BG268,0)</f>
        <v>0</v>
      </c>
      <c r="AB274" s="456">
        <f>'Budget Filing Data'!P268</f>
        <v>0</v>
      </c>
      <c r="AC274" s="456">
        <f>'Budget Filing Data'!Q268</f>
        <v>0</v>
      </c>
      <c r="AD274" s="456">
        <f>'Budget Filing Data'!R268</f>
        <v>0</v>
      </c>
      <c r="AE274" s="456">
        <f>'Budget Filing Data'!AE268</f>
        <v>0</v>
      </c>
      <c r="AF274" s="456">
        <f>'Budget Filing Data'!AF268</f>
        <v>0</v>
      </c>
      <c r="AG274" s="456">
        <f>'Budget Filing Data'!$S268</f>
        <v>0</v>
      </c>
      <c r="AH274" s="456">
        <f>'Budget Filing Data'!T268</f>
        <v>0</v>
      </c>
      <c r="AI274" s="456">
        <f>'Budget Filing Data'!$U268</f>
        <v>0</v>
      </c>
      <c r="AJ274" s="456">
        <f>'Budget Filing Data'!$V268</f>
        <v>0</v>
      </c>
      <c r="AK274" s="466">
        <v>0</v>
      </c>
      <c r="AL274" s="466">
        <v>0</v>
      </c>
      <c r="AM274" s="395"/>
    </row>
    <row r="275" spans="3:39" ht="15.75">
      <c r="C275" s="414" t="str">
        <f>'Budget Filing Data'!D269</f>
        <v>PGE21011</v>
      </c>
      <c r="D275" s="414" t="str">
        <f>'Budget Filing Data'!E269</f>
        <v>Commercial Calculated Incentives</v>
      </c>
      <c r="E275" s="416"/>
      <c r="F275" s="416"/>
      <c r="G275" s="415" t="str">
        <f>'Budget Filing Data'!J269</f>
        <v>IOU Core</v>
      </c>
      <c r="H275" s="415" t="str">
        <f>'Budget Filing Data'!H269</f>
        <v>Local</v>
      </c>
      <c r="I275" s="416" t="s">
        <v>23</v>
      </c>
      <c r="J275" s="415" t="str">
        <f>'Budget Filing Data'!G269</f>
        <v>Commercial</v>
      </c>
      <c r="K275" s="415" t="str">
        <f>'Budget Filing Data'!I269</f>
        <v>Other</v>
      </c>
      <c r="L275" s="415" t="str">
        <f>'Budget Filing Data'!K269</f>
        <v>Resource</v>
      </c>
      <c r="M275" s="415">
        <f>'Budget Filing Data'!B269</f>
        <v>2030</v>
      </c>
      <c r="N275" s="581">
        <f t="shared" si="4"/>
        <v>46554.128489189112</v>
      </c>
      <c r="O275" s="417">
        <f>'Budget Filing Data'!AG269</f>
        <v>2155.4128489189102</v>
      </c>
      <c r="P275" s="417">
        <f>'Budget Filing Data'!AH269</f>
        <v>0</v>
      </c>
      <c r="Q275" s="417">
        <f>'Budget Filing Data'!AI269</f>
        <v>19398.715640270198</v>
      </c>
      <c r="R275" s="417">
        <f>'Budget Filing Data'!AJ269</f>
        <v>0</v>
      </c>
      <c r="S275" s="417">
        <f>'Budget Filing Data'!AK269</f>
        <v>0</v>
      </c>
      <c r="T275" s="417">
        <f>'Budget Filing Data'!AL269</f>
        <v>0</v>
      </c>
      <c r="U275" s="417">
        <f>'Budget Filing Data'!AM269</f>
        <v>25000</v>
      </c>
      <c r="V275" s="417">
        <f>'Budget Filing Data'!W269</f>
        <v>0</v>
      </c>
      <c r="W275" s="418">
        <f>IF('Budget Filing Data'!Z269&lt;&gt;0,('Budget Filing Data'!AB269+'Budget Filing Data'!AC269+'Budget Filing Data'!AR269+'Budget Filing Data'!AD269+'Budget Filing Data'!BK269)/'Budget Filing Data'!Z269,0)</f>
        <v>0</v>
      </c>
      <c r="X275" s="419">
        <f>IF('Budget Filing Data'!AA269&lt;&gt;0,('Budget Filing Data'!AB269+'Budget Filing Data'!AC269+'Budget Filing Data'!AR269+'Budget Filing Data'!AD269)/'Budget Filing Data'!AA269,0)</f>
        <v>0</v>
      </c>
      <c r="Y275" s="419">
        <f>IF('Budget Filing Data'!BL269&lt;&gt;0,('Budget Filing Data'!AB269+'Budget Filing Data'!AC269+'Budget Filing Data'!AR269+'Budget Filing Data'!AD269+'Budget Filing Data'!AP269+'Budget Filing Data'!AQ269)/('Budget Filing Data'!BL269),0)</f>
        <v>0</v>
      </c>
      <c r="Z275" s="419">
        <f>IF('Budget Filing Data'!BC269&lt;&gt;0,('Budget Filing Data'!BD269+'Budget Filing Data'!BE269+'Budget Filing Data'!BF269+'Budget Filing Data'!AD269)/'Budget Filing Data'!BC269,0)</f>
        <v>0</v>
      </c>
      <c r="AA275" s="419">
        <f>IF('Budget Filing Data'!BG269&lt;&gt;0,('Budget Filing Data'!BH269+'Budget Filing Data'!BI269+'Budget Filing Data'!BJ269+'Budget Filing Data'!AD269)/'Budget Filing Data'!BG269,0)</f>
        <v>0</v>
      </c>
      <c r="AB275" s="456">
        <f>'Budget Filing Data'!P269</f>
        <v>0</v>
      </c>
      <c r="AC275" s="456">
        <f>'Budget Filing Data'!Q269</f>
        <v>0</v>
      </c>
      <c r="AD275" s="456">
        <f>'Budget Filing Data'!R269</f>
        <v>0</v>
      </c>
      <c r="AE275" s="456">
        <f>'Budget Filing Data'!AE269</f>
        <v>0</v>
      </c>
      <c r="AF275" s="456">
        <f>'Budget Filing Data'!AF269</f>
        <v>0</v>
      </c>
      <c r="AG275" s="456">
        <f>'Budget Filing Data'!$S269</f>
        <v>0</v>
      </c>
      <c r="AH275" s="456">
        <f>'Budget Filing Data'!T269</f>
        <v>0</v>
      </c>
      <c r="AI275" s="456">
        <f>'Budget Filing Data'!$U269</f>
        <v>0</v>
      </c>
      <c r="AJ275" s="456">
        <f>'Budget Filing Data'!$V269</f>
        <v>0</v>
      </c>
      <c r="AK275" s="466">
        <v>0</v>
      </c>
      <c r="AL275" s="466">
        <v>0</v>
      </c>
      <c r="AM275" s="395"/>
    </row>
    <row r="276" spans="3:39" ht="15.75">
      <c r="C276" s="414" t="str">
        <f>'Budget Filing Data'!D270</f>
        <v>PGE21012</v>
      </c>
      <c r="D276" s="414" t="str">
        <f>'Budget Filing Data'!E270</f>
        <v>Commercial Deemed Incentives</v>
      </c>
      <c r="E276" s="416"/>
      <c r="F276" s="416"/>
      <c r="G276" s="415" t="str">
        <f>'Budget Filing Data'!J270</f>
        <v>IOU Core</v>
      </c>
      <c r="H276" s="415" t="str">
        <f>'Budget Filing Data'!H270</f>
        <v>Local</v>
      </c>
      <c r="I276" s="416" t="s">
        <v>23</v>
      </c>
      <c r="J276" s="415" t="str">
        <f>'Budget Filing Data'!G270</f>
        <v>Commercial</v>
      </c>
      <c r="K276" s="415" t="str">
        <f>'Budget Filing Data'!I270</f>
        <v>Other</v>
      </c>
      <c r="L276" s="415" t="str">
        <f>'Budget Filing Data'!K270</f>
        <v>Resource</v>
      </c>
      <c r="M276" s="415">
        <f>'Budget Filing Data'!B270</f>
        <v>2030</v>
      </c>
      <c r="N276" s="581">
        <f t="shared" si="4"/>
        <v>46554.128489189112</v>
      </c>
      <c r="O276" s="417">
        <f>'Budget Filing Data'!AG270</f>
        <v>2155.4128489189102</v>
      </c>
      <c r="P276" s="417">
        <f>'Budget Filing Data'!AH270</f>
        <v>0</v>
      </c>
      <c r="Q276" s="417">
        <f>'Budget Filing Data'!AI270</f>
        <v>19398.715640270198</v>
      </c>
      <c r="R276" s="417">
        <f>'Budget Filing Data'!AJ270</f>
        <v>0</v>
      </c>
      <c r="S276" s="417">
        <f>'Budget Filing Data'!AK270</f>
        <v>0</v>
      </c>
      <c r="T276" s="417">
        <f>'Budget Filing Data'!AL270</f>
        <v>0</v>
      </c>
      <c r="U276" s="417">
        <f>'Budget Filing Data'!AM270</f>
        <v>25000</v>
      </c>
      <c r="V276" s="417">
        <f>'Budget Filing Data'!W270</f>
        <v>0</v>
      </c>
      <c r="W276" s="418">
        <f>IF('Budget Filing Data'!Z270&lt;&gt;0,('Budget Filing Data'!AB270+'Budget Filing Data'!AC270+'Budget Filing Data'!AR270+'Budget Filing Data'!AD270+'Budget Filing Data'!BK270)/'Budget Filing Data'!Z270,0)</f>
        <v>0</v>
      </c>
      <c r="X276" s="419">
        <f>IF('Budget Filing Data'!AA270&lt;&gt;0,('Budget Filing Data'!AB270+'Budget Filing Data'!AC270+'Budget Filing Data'!AR270+'Budget Filing Data'!AD270)/'Budget Filing Data'!AA270,0)</f>
        <v>0</v>
      </c>
      <c r="Y276" s="419">
        <f>IF('Budget Filing Data'!BL270&lt;&gt;0,('Budget Filing Data'!AB270+'Budget Filing Data'!AC270+'Budget Filing Data'!AR270+'Budget Filing Data'!AD270+'Budget Filing Data'!AP270+'Budget Filing Data'!AQ270)/('Budget Filing Data'!BL270),0)</f>
        <v>0</v>
      </c>
      <c r="Z276" s="419">
        <f>IF('Budget Filing Data'!BC270&lt;&gt;0,('Budget Filing Data'!BD270+'Budget Filing Data'!BE270+'Budget Filing Data'!BF270+'Budget Filing Data'!AD270)/'Budget Filing Data'!BC270,0)</f>
        <v>0</v>
      </c>
      <c r="AA276" s="419">
        <f>IF('Budget Filing Data'!BG270&lt;&gt;0,('Budget Filing Data'!BH270+'Budget Filing Data'!BI270+'Budget Filing Data'!BJ270+'Budget Filing Data'!AD270)/'Budget Filing Data'!BG270,0)</f>
        <v>0</v>
      </c>
      <c r="AB276" s="456">
        <f>'Budget Filing Data'!P270</f>
        <v>0</v>
      </c>
      <c r="AC276" s="456">
        <f>'Budget Filing Data'!Q270</f>
        <v>0</v>
      </c>
      <c r="AD276" s="456">
        <f>'Budget Filing Data'!R270</f>
        <v>0</v>
      </c>
      <c r="AE276" s="456">
        <f>'Budget Filing Data'!AE270</f>
        <v>0</v>
      </c>
      <c r="AF276" s="456">
        <f>'Budget Filing Data'!AF270</f>
        <v>0</v>
      </c>
      <c r="AG276" s="456">
        <f>'Budget Filing Data'!$S270</f>
        <v>0</v>
      </c>
      <c r="AH276" s="456">
        <f>'Budget Filing Data'!T270</f>
        <v>0</v>
      </c>
      <c r="AI276" s="456">
        <f>'Budget Filing Data'!$U270</f>
        <v>0</v>
      </c>
      <c r="AJ276" s="456">
        <f>'Budget Filing Data'!$V270</f>
        <v>0</v>
      </c>
      <c r="AK276" s="466">
        <v>0</v>
      </c>
      <c r="AL276" s="466">
        <v>0</v>
      </c>
      <c r="AM276" s="395"/>
    </row>
    <row r="277" spans="3:39" ht="15.75">
      <c r="C277" s="414" t="str">
        <f>'Budget Filing Data'!D271</f>
        <v>PGE21021</v>
      </c>
      <c r="D277" s="414" t="str">
        <f>'Budget Filing Data'!E271</f>
        <v>Industrial Calculated Incentives</v>
      </c>
      <c r="E277" s="416"/>
      <c r="F277" s="416"/>
      <c r="G277" s="415" t="str">
        <f>'Budget Filing Data'!J271</f>
        <v>IOU Core</v>
      </c>
      <c r="H277" s="415" t="str">
        <f>'Budget Filing Data'!H271</f>
        <v>Local</v>
      </c>
      <c r="I277" s="416" t="s">
        <v>23</v>
      </c>
      <c r="J277" s="415" t="str">
        <f>'Budget Filing Data'!G271</f>
        <v>Industrial</v>
      </c>
      <c r="K277" s="415" t="str">
        <f>'Budget Filing Data'!I271</f>
        <v>Other</v>
      </c>
      <c r="L277" s="415" t="str">
        <f>'Budget Filing Data'!K271</f>
        <v>Resource</v>
      </c>
      <c r="M277" s="415">
        <f>'Budget Filing Data'!B271</f>
        <v>2030</v>
      </c>
      <c r="N277" s="581">
        <f t="shared" si="4"/>
        <v>32142.693651388199</v>
      </c>
      <c r="O277" s="417">
        <f>'Budget Filing Data'!AG271</f>
        <v>714.26936513882004</v>
      </c>
      <c r="P277" s="417">
        <f>'Budget Filing Data'!AH271</f>
        <v>0</v>
      </c>
      <c r="Q277" s="417">
        <f>'Budget Filing Data'!AI271</f>
        <v>6428.4242862493802</v>
      </c>
      <c r="R277" s="417">
        <f>'Budget Filing Data'!AJ271</f>
        <v>0</v>
      </c>
      <c r="S277" s="417">
        <f>'Budget Filing Data'!AK271</f>
        <v>0</v>
      </c>
      <c r="T277" s="417">
        <f>'Budget Filing Data'!AL271</f>
        <v>0</v>
      </c>
      <c r="U277" s="417">
        <f>'Budget Filing Data'!AM271</f>
        <v>25000</v>
      </c>
      <c r="V277" s="417">
        <f>'Budget Filing Data'!W271</f>
        <v>0</v>
      </c>
      <c r="W277" s="418">
        <f>IF('Budget Filing Data'!Z271&lt;&gt;0,('Budget Filing Data'!AB271+'Budget Filing Data'!AC271+'Budget Filing Data'!AR271+'Budget Filing Data'!AD271+'Budget Filing Data'!BK271)/'Budget Filing Data'!Z271,0)</f>
        <v>0</v>
      </c>
      <c r="X277" s="419">
        <f>IF('Budget Filing Data'!AA271&lt;&gt;0,('Budget Filing Data'!AB271+'Budget Filing Data'!AC271+'Budget Filing Data'!AR271+'Budget Filing Data'!AD271)/'Budget Filing Data'!AA271,0)</f>
        <v>0</v>
      </c>
      <c r="Y277" s="419">
        <f>IF('Budget Filing Data'!BL271&lt;&gt;0,('Budget Filing Data'!AB271+'Budget Filing Data'!AC271+'Budget Filing Data'!AR271+'Budget Filing Data'!AD271+'Budget Filing Data'!AP271+'Budget Filing Data'!AQ271)/('Budget Filing Data'!BL271),0)</f>
        <v>0</v>
      </c>
      <c r="Z277" s="419">
        <f>IF('Budget Filing Data'!BC271&lt;&gt;0,('Budget Filing Data'!BD271+'Budget Filing Data'!BE271+'Budget Filing Data'!BF271+'Budget Filing Data'!AD271)/'Budget Filing Data'!BC271,0)</f>
        <v>0</v>
      </c>
      <c r="AA277" s="419">
        <f>IF('Budget Filing Data'!BG271&lt;&gt;0,('Budget Filing Data'!BH271+'Budget Filing Data'!BI271+'Budget Filing Data'!BJ271+'Budget Filing Data'!AD271)/'Budget Filing Data'!BG271,0)</f>
        <v>0</v>
      </c>
      <c r="AB277" s="456">
        <f>'Budget Filing Data'!P271</f>
        <v>0</v>
      </c>
      <c r="AC277" s="456">
        <f>'Budget Filing Data'!Q271</f>
        <v>0</v>
      </c>
      <c r="AD277" s="456">
        <f>'Budget Filing Data'!R271</f>
        <v>0</v>
      </c>
      <c r="AE277" s="456">
        <f>'Budget Filing Data'!AE271</f>
        <v>0</v>
      </c>
      <c r="AF277" s="456">
        <f>'Budget Filing Data'!AF271</f>
        <v>0</v>
      </c>
      <c r="AG277" s="456">
        <f>'Budget Filing Data'!$S271</f>
        <v>0</v>
      </c>
      <c r="AH277" s="456">
        <f>'Budget Filing Data'!T271</f>
        <v>0</v>
      </c>
      <c r="AI277" s="456">
        <f>'Budget Filing Data'!$U271</f>
        <v>0</v>
      </c>
      <c r="AJ277" s="456">
        <f>'Budget Filing Data'!$V271</f>
        <v>0</v>
      </c>
      <c r="AK277" s="466">
        <v>0</v>
      </c>
      <c r="AL277" s="466">
        <v>0</v>
      </c>
      <c r="AM277" s="395"/>
    </row>
    <row r="278" spans="3:39" ht="15.75">
      <c r="C278" s="414" t="str">
        <f>'Budget Filing Data'!D272</f>
        <v>PGE21022</v>
      </c>
      <c r="D278" s="414" t="str">
        <f>'Budget Filing Data'!E272</f>
        <v>Industrial Deemed Incentives</v>
      </c>
      <c r="E278" s="416"/>
      <c r="F278" s="416"/>
      <c r="G278" s="415" t="str">
        <f>'Budget Filing Data'!J272</f>
        <v>IOU Core</v>
      </c>
      <c r="H278" s="415" t="str">
        <f>'Budget Filing Data'!H272</f>
        <v>Local</v>
      </c>
      <c r="I278" s="416" t="s">
        <v>23</v>
      </c>
      <c r="J278" s="415" t="str">
        <f>'Budget Filing Data'!G272</f>
        <v>Industrial</v>
      </c>
      <c r="K278" s="415" t="str">
        <f>'Budget Filing Data'!I272</f>
        <v>Other</v>
      </c>
      <c r="L278" s="415" t="str">
        <f>'Budget Filing Data'!K272</f>
        <v>Resource</v>
      </c>
      <c r="M278" s="415">
        <f>'Budget Filing Data'!B272</f>
        <v>2030</v>
      </c>
      <c r="N278" s="581">
        <f t="shared" si="4"/>
        <v>32142.693651388199</v>
      </c>
      <c r="O278" s="417">
        <f>'Budget Filing Data'!AG272</f>
        <v>714.26936513882004</v>
      </c>
      <c r="P278" s="417">
        <f>'Budget Filing Data'!AH272</f>
        <v>0</v>
      </c>
      <c r="Q278" s="417">
        <f>'Budget Filing Data'!AI272</f>
        <v>6428.4242862493802</v>
      </c>
      <c r="R278" s="417">
        <f>'Budget Filing Data'!AJ272</f>
        <v>0</v>
      </c>
      <c r="S278" s="417">
        <f>'Budget Filing Data'!AK272</f>
        <v>0</v>
      </c>
      <c r="T278" s="417">
        <f>'Budget Filing Data'!AL272</f>
        <v>0</v>
      </c>
      <c r="U278" s="417">
        <f>'Budget Filing Data'!AM272</f>
        <v>25000</v>
      </c>
      <c r="V278" s="417">
        <f>'Budget Filing Data'!W272</f>
        <v>0</v>
      </c>
      <c r="W278" s="418">
        <f>IF('Budget Filing Data'!Z272&lt;&gt;0,('Budget Filing Data'!AB272+'Budget Filing Data'!AC272+'Budget Filing Data'!AR272+'Budget Filing Data'!AD272+'Budget Filing Data'!BK272)/'Budget Filing Data'!Z272,0)</f>
        <v>0</v>
      </c>
      <c r="X278" s="419">
        <f>IF('Budget Filing Data'!AA272&lt;&gt;0,('Budget Filing Data'!AB272+'Budget Filing Data'!AC272+'Budget Filing Data'!AR272+'Budget Filing Data'!AD272)/'Budget Filing Data'!AA272,0)</f>
        <v>0</v>
      </c>
      <c r="Y278" s="419">
        <f>IF('Budget Filing Data'!BL272&lt;&gt;0,('Budget Filing Data'!AB272+'Budget Filing Data'!AC272+'Budget Filing Data'!AR272+'Budget Filing Data'!AD272+'Budget Filing Data'!AP272+'Budget Filing Data'!AQ272)/('Budget Filing Data'!BL272),0)</f>
        <v>0</v>
      </c>
      <c r="Z278" s="419">
        <f>IF('Budget Filing Data'!BC272&lt;&gt;0,('Budget Filing Data'!BD272+'Budget Filing Data'!BE272+'Budget Filing Data'!BF272+'Budget Filing Data'!AD272)/'Budget Filing Data'!BC272,0)</f>
        <v>0</v>
      </c>
      <c r="AA278" s="419">
        <f>IF('Budget Filing Data'!BG272&lt;&gt;0,('Budget Filing Data'!BH272+'Budget Filing Data'!BI272+'Budget Filing Data'!BJ272+'Budget Filing Data'!AD272)/'Budget Filing Data'!BG272,0)</f>
        <v>0</v>
      </c>
      <c r="AB278" s="456">
        <f>'Budget Filing Data'!P272</f>
        <v>0</v>
      </c>
      <c r="AC278" s="456">
        <f>'Budget Filing Data'!Q272</f>
        <v>0</v>
      </c>
      <c r="AD278" s="456">
        <f>'Budget Filing Data'!R272</f>
        <v>0</v>
      </c>
      <c r="AE278" s="456">
        <f>'Budget Filing Data'!AE272</f>
        <v>0</v>
      </c>
      <c r="AF278" s="456">
        <f>'Budget Filing Data'!AF272</f>
        <v>0</v>
      </c>
      <c r="AG278" s="456">
        <f>'Budget Filing Data'!$S272</f>
        <v>0</v>
      </c>
      <c r="AH278" s="456">
        <f>'Budget Filing Data'!T272</f>
        <v>0</v>
      </c>
      <c r="AI278" s="456">
        <f>'Budget Filing Data'!$U272</f>
        <v>0</v>
      </c>
      <c r="AJ278" s="456">
        <f>'Budget Filing Data'!$V272</f>
        <v>0</v>
      </c>
      <c r="AK278" s="466">
        <v>0</v>
      </c>
      <c r="AL278" s="466">
        <v>0</v>
      </c>
      <c r="AM278" s="395"/>
    </row>
    <row r="279" spans="3:39" ht="15.75">
      <c r="C279" s="414" t="str">
        <f>'Budget Filing Data'!D273</f>
        <v>PGE21031</v>
      </c>
      <c r="D279" s="414" t="str">
        <f>'Budget Filing Data'!E273</f>
        <v>Agricultural Calculated Incentives</v>
      </c>
      <c r="E279" s="416"/>
      <c r="F279" s="416"/>
      <c r="G279" s="415" t="str">
        <f>'Budget Filing Data'!J273</f>
        <v>IOU Core</v>
      </c>
      <c r="H279" s="415" t="str">
        <f>'Budget Filing Data'!H273</f>
        <v>Local</v>
      </c>
      <c r="I279" s="416" t="s">
        <v>23</v>
      </c>
      <c r="J279" s="415" t="str">
        <f>'Budget Filing Data'!G273</f>
        <v>Agricultural</v>
      </c>
      <c r="K279" s="415" t="str">
        <f>'Budget Filing Data'!I273</f>
        <v>Other</v>
      </c>
      <c r="L279" s="415" t="str">
        <f>'Budget Filing Data'!K273</f>
        <v>Resource</v>
      </c>
      <c r="M279" s="415">
        <f>'Budget Filing Data'!B273</f>
        <v>2030</v>
      </c>
      <c r="N279" s="581">
        <f t="shared" si="4"/>
        <v>32142.693651388199</v>
      </c>
      <c r="O279" s="417">
        <f>'Budget Filing Data'!AG273</f>
        <v>714.26936513882004</v>
      </c>
      <c r="P279" s="417">
        <f>'Budget Filing Data'!AH273</f>
        <v>0</v>
      </c>
      <c r="Q279" s="417">
        <f>'Budget Filing Data'!AI273</f>
        <v>6428.4242862493802</v>
      </c>
      <c r="R279" s="417">
        <f>'Budget Filing Data'!AJ273</f>
        <v>0</v>
      </c>
      <c r="S279" s="417">
        <f>'Budget Filing Data'!AK273</f>
        <v>0</v>
      </c>
      <c r="T279" s="417">
        <f>'Budget Filing Data'!AL273</f>
        <v>0</v>
      </c>
      <c r="U279" s="417">
        <f>'Budget Filing Data'!AM273</f>
        <v>25000</v>
      </c>
      <c r="V279" s="417">
        <f>'Budget Filing Data'!W273</f>
        <v>0</v>
      </c>
      <c r="W279" s="418">
        <f>IF('Budget Filing Data'!Z273&lt;&gt;0,('Budget Filing Data'!AB273+'Budget Filing Data'!AC273+'Budget Filing Data'!AR273+'Budget Filing Data'!AD273+'Budget Filing Data'!BK273)/'Budget Filing Data'!Z273,0)</f>
        <v>0</v>
      </c>
      <c r="X279" s="419">
        <f>IF('Budget Filing Data'!AA273&lt;&gt;0,('Budget Filing Data'!AB273+'Budget Filing Data'!AC273+'Budget Filing Data'!AR273+'Budget Filing Data'!AD273)/'Budget Filing Data'!AA273,0)</f>
        <v>0</v>
      </c>
      <c r="Y279" s="419">
        <f>IF('Budget Filing Data'!BL273&lt;&gt;0,('Budget Filing Data'!AB273+'Budget Filing Data'!AC273+'Budget Filing Data'!AR273+'Budget Filing Data'!AD273+'Budget Filing Data'!AP273+'Budget Filing Data'!AQ273)/('Budget Filing Data'!BL273),0)</f>
        <v>0</v>
      </c>
      <c r="Z279" s="419">
        <f>IF('Budget Filing Data'!BC273&lt;&gt;0,('Budget Filing Data'!BD273+'Budget Filing Data'!BE273+'Budget Filing Data'!BF273+'Budget Filing Data'!AD273)/'Budget Filing Data'!BC273,0)</f>
        <v>0</v>
      </c>
      <c r="AA279" s="419">
        <f>IF('Budget Filing Data'!BG273&lt;&gt;0,('Budget Filing Data'!BH273+'Budget Filing Data'!BI273+'Budget Filing Data'!BJ273+'Budget Filing Data'!AD273)/'Budget Filing Data'!BG273,0)</f>
        <v>0</v>
      </c>
      <c r="AB279" s="456">
        <f>'Budget Filing Data'!P273</f>
        <v>0</v>
      </c>
      <c r="AC279" s="456">
        <f>'Budget Filing Data'!Q273</f>
        <v>0</v>
      </c>
      <c r="AD279" s="456">
        <f>'Budget Filing Data'!R273</f>
        <v>0</v>
      </c>
      <c r="AE279" s="456">
        <f>'Budget Filing Data'!AE273</f>
        <v>0</v>
      </c>
      <c r="AF279" s="456">
        <f>'Budget Filing Data'!AF273</f>
        <v>0</v>
      </c>
      <c r="AG279" s="456">
        <f>'Budget Filing Data'!$S273</f>
        <v>0</v>
      </c>
      <c r="AH279" s="456">
        <f>'Budget Filing Data'!T273</f>
        <v>0</v>
      </c>
      <c r="AI279" s="456">
        <f>'Budget Filing Data'!$U273</f>
        <v>0</v>
      </c>
      <c r="AJ279" s="456">
        <f>'Budget Filing Data'!$V273</f>
        <v>0</v>
      </c>
      <c r="AK279" s="466">
        <v>0</v>
      </c>
      <c r="AL279" s="466">
        <v>0</v>
      </c>
      <c r="AM279" s="395"/>
    </row>
    <row r="280" spans="3:39" ht="15.75">
      <c r="C280" s="414" t="str">
        <f>'Budget Filing Data'!D274</f>
        <v>PGE21032</v>
      </c>
      <c r="D280" s="414" t="str">
        <f>'Budget Filing Data'!E274</f>
        <v>Agricultural Deemed Incentives</v>
      </c>
      <c r="E280" s="416"/>
      <c r="F280" s="416"/>
      <c r="G280" s="415" t="str">
        <f>'Budget Filing Data'!J274</f>
        <v>IOU Core</v>
      </c>
      <c r="H280" s="415" t="str">
        <f>'Budget Filing Data'!H274</f>
        <v>Local</v>
      </c>
      <c r="I280" s="416" t="s">
        <v>23</v>
      </c>
      <c r="J280" s="415" t="str">
        <f>'Budget Filing Data'!G274</f>
        <v>Agricultural</v>
      </c>
      <c r="K280" s="415" t="str">
        <f>'Budget Filing Data'!I274</f>
        <v>Other</v>
      </c>
      <c r="L280" s="415" t="str">
        <f>'Budget Filing Data'!K274</f>
        <v>Resource</v>
      </c>
      <c r="M280" s="415">
        <f>'Budget Filing Data'!B274</f>
        <v>2030</v>
      </c>
      <c r="N280" s="581">
        <f t="shared" si="4"/>
        <v>32142.693651388199</v>
      </c>
      <c r="O280" s="417">
        <f>'Budget Filing Data'!AG274</f>
        <v>714.26936513882004</v>
      </c>
      <c r="P280" s="417">
        <f>'Budget Filing Data'!AH274</f>
        <v>0</v>
      </c>
      <c r="Q280" s="417">
        <f>'Budget Filing Data'!AI274</f>
        <v>6428.4242862493802</v>
      </c>
      <c r="R280" s="417">
        <f>'Budget Filing Data'!AJ274</f>
        <v>0</v>
      </c>
      <c r="S280" s="417">
        <f>'Budget Filing Data'!AK274</f>
        <v>0</v>
      </c>
      <c r="T280" s="417">
        <f>'Budget Filing Data'!AL274</f>
        <v>0</v>
      </c>
      <c r="U280" s="417">
        <f>'Budget Filing Data'!AM274</f>
        <v>25000</v>
      </c>
      <c r="V280" s="417">
        <f>'Budget Filing Data'!W274</f>
        <v>0</v>
      </c>
      <c r="W280" s="418">
        <f>IF('Budget Filing Data'!Z274&lt;&gt;0,('Budget Filing Data'!AB274+'Budget Filing Data'!AC274+'Budget Filing Data'!AR274+'Budget Filing Data'!AD274+'Budget Filing Data'!BK274)/'Budget Filing Data'!Z274,0)</f>
        <v>0</v>
      </c>
      <c r="X280" s="419">
        <f>IF('Budget Filing Data'!AA274&lt;&gt;0,('Budget Filing Data'!AB274+'Budget Filing Data'!AC274+'Budget Filing Data'!AR274+'Budget Filing Data'!AD274)/'Budget Filing Data'!AA274,0)</f>
        <v>0</v>
      </c>
      <c r="Y280" s="419">
        <f>IF('Budget Filing Data'!BL274&lt;&gt;0,('Budget Filing Data'!AB274+'Budget Filing Data'!AC274+'Budget Filing Data'!AR274+'Budget Filing Data'!AD274+'Budget Filing Data'!AP274+'Budget Filing Data'!AQ274)/('Budget Filing Data'!BL274),0)</f>
        <v>0</v>
      </c>
      <c r="Z280" s="419">
        <f>IF('Budget Filing Data'!BC274&lt;&gt;0,('Budget Filing Data'!BD274+'Budget Filing Data'!BE274+'Budget Filing Data'!BF274+'Budget Filing Data'!AD274)/'Budget Filing Data'!BC274,0)</f>
        <v>0</v>
      </c>
      <c r="AA280" s="419">
        <f>IF('Budget Filing Data'!BG274&lt;&gt;0,('Budget Filing Data'!BH274+'Budget Filing Data'!BI274+'Budget Filing Data'!BJ274+'Budget Filing Data'!AD274)/'Budget Filing Data'!BG274,0)</f>
        <v>0</v>
      </c>
      <c r="AB280" s="456">
        <f>'Budget Filing Data'!P274</f>
        <v>0</v>
      </c>
      <c r="AC280" s="456">
        <f>'Budget Filing Data'!Q274</f>
        <v>0</v>
      </c>
      <c r="AD280" s="456">
        <f>'Budget Filing Data'!R274</f>
        <v>0</v>
      </c>
      <c r="AE280" s="456">
        <f>'Budget Filing Data'!AE274</f>
        <v>0</v>
      </c>
      <c r="AF280" s="456">
        <f>'Budget Filing Data'!AF274</f>
        <v>0</v>
      </c>
      <c r="AG280" s="456">
        <f>'Budget Filing Data'!$S274</f>
        <v>0</v>
      </c>
      <c r="AH280" s="456">
        <f>'Budget Filing Data'!T274</f>
        <v>0</v>
      </c>
      <c r="AI280" s="456">
        <f>'Budget Filing Data'!$U274</f>
        <v>0</v>
      </c>
      <c r="AJ280" s="456">
        <f>'Budget Filing Data'!$V274</f>
        <v>0</v>
      </c>
      <c r="AK280" s="466">
        <v>0</v>
      </c>
      <c r="AL280" s="466">
        <v>0</v>
      </c>
      <c r="AM280" s="395"/>
    </row>
    <row r="281" spans="3:39" ht="15.75">
      <c r="C281" s="414" t="str">
        <f>'Budget Filing Data'!D275</f>
        <v>PGE21053</v>
      </c>
      <c r="D281" s="414" t="str">
        <f>'Budget Filing Data'!E275</f>
        <v>Compliance Improvement</v>
      </c>
      <c r="E281" s="416"/>
      <c r="F281" s="416"/>
      <c r="G281" s="415" t="str">
        <f>'Budget Filing Data'!J275</f>
        <v>IOU Core</v>
      </c>
      <c r="H281" s="415" t="str">
        <f>'Budget Filing Data'!H275</f>
        <v>Local</v>
      </c>
      <c r="I281" s="416" t="s">
        <v>15</v>
      </c>
      <c r="J281" s="415" t="str">
        <f>'Budget Filing Data'!G275</f>
        <v>Cross-Cutting</v>
      </c>
      <c r="K281" s="415" t="str">
        <f>'Budget Filing Data'!I275</f>
        <v>Codes and Standards</v>
      </c>
      <c r="L281" s="415" t="str">
        <f>'Budget Filing Data'!K275</f>
        <v>C&amp;S</v>
      </c>
      <c r="M281" s="415">
        <f>'Budget Filing Data'!B275</f>
        <v>2030</v>
      </c>
      <c r="N281" s="581">
        <f t="shared" si="4"/>
        <v>6586078.7435514461</v>
      </c>
      <c r="O281" s="417">
        <f>'Budget Filing Data'!AG275</f>
        <v>87247.982355144501</v>
      </c>
      <c r="P281" s="417">
        <f>'Budget Filing Data'!AH275</f>
        <v>0</v>
      </c>
      <c r="Q281" s="417">
        <f>'Budget Filing Data'!AI275</f>
        <v>6498830.7611963013</v>
      </c>
      <c r="R281" s="417">
        <f>'Budget Filing Data'!AJ275</f>
        <v>0</v>
      </c>
      <c r="S281" s="417">
        <f>'Budget Filing Data'!AK275</f>
        <v>0</v>
      </c>
      <c r="T281" s="417">
        <f>'Budget Filing Data'!AL275</f>
        <v>0</v>
      </c>
      <c r="U281" s="417">
        <f>'Budget Filing Data'!AM275</f>
        <v>0</v>
      </c>
      <c r="V281" s="417">
        <f>'Budget Filing Data'!W275</f>
        <v>0</v>
      </c>
      <c r="W281" s="418">
        <f>IF('Budget Filing Data'!Z275&lt;&gt;0,('Budget Filing Data'!AB275+'Budget Filing Data'!AC275+'Budget Filing Data'!AR275+'Budget Filing Data'!AD275+'Budget Filing Data'!BK275)/'Budget Filing Data'!Z275,0)</f>
        <v>0</v>
      </c>
      <c r="X281" s="419">
        <f>IF('Budget Filing Data'!AA275&lt;&gt;0,('Budget Filing Data'!AB275+'Budget Filing Data'!AC275+'Budget Filing Data'!AR275+'Budget Filing Data'!AD275)/'Budget Filing Data'!AA275,0)</f>
        <v>0</v>
      </c>
      <c r="Y281" s="419">
        <f>IF('Budget Filing Data'!BL275&lt;&gt;0,('Budget Filing Data'!AB275+'Budget Filing Data'!AC275+'Budget Filing Data'!AR275+'Budget Filing Data'!AD275+'Budget Filing Data'!AP275+'Budget Filing Data'!AQ275)/('Budget Filing Data'!BL275),0)</f>
        <v>0</v>
      </c>
      <c r="Z281" s="419">
        <f>IF('Budget Filing Data'!BC275&lt;&gt;0,('Budget Filing Data'!BD275+'Budget Filing Data'!BE275+'Budget Filing Data'!BF275+'Budget Filing Data'!AD275)/'Budget Filing Data'!BC275,0)</f>
        <v>0</v>
      </c>
      <c r="AA281" s="419">
        <f>IF('Budget Filing Data'!BG275&lt;&gt;0,('Budget Filing Data'!BH275+'Budget Filing Data'!BI275+'Budget Filing Data'!BJ275+'Budget Filing Data'!AD275)/'Budget Filing Data'!BG275,0)</f>
        <v>0</v>
      </c>
      <c r="AB281" s="456">
        <f>'Budget Filing Data'!P275</f>
        <v>0</v>
      </c>
      <c r="AC281" s="456">
        <f>'Budget Filing Data'!Q275</f>
        <v>0</v>
      </c>
      <c r="AD281" s="456">
        <f>'Budget Filing Data'!R275</f>
        <v>0</v>
      </c>
      <c r="AE281" s="456">
        <f>'Budget Filing Data'!AE275</f>
        <v>0</v>
      </c>
      <c r="AF281" s="456">
        <f>'Budget Filing Data'!AF275</f>
        <v>0</v>
      </c>
      <c r="AG281" s="456">
        <f>'Budget Filing Data'!$S275</f>
        <v>0</v>
      </c>
      <c r="AH281" s="456">
        <f>'Budget Filing Data'!T275</f>
        <v>0</v>
      </c>
      <c r="AI281" s="456">
        <f>'Budget Filing Data'!$U275</f>
        <v>0</v>
      </c>
      <c r="AJ281" s="456">
        <f>'Budget Filing Data'!$V275</f>
        <v>0</v>
      </c>
      <c r="AK281" s="466">
        <v>0</v>
      </c>
      <c r="AL281" s="466">
        <v>0</v>
      </c>
      <c r="AM281" s="395"/>
    </row>
    <row r="282" spans="3:39" ht="15.75">
      <c r="C282" s="414" t="str">
        <f>'Budget Filing Data'!D276</f>
        <v>PGE21054</v>
      </c>
      <c r="D282" s="414" t="str">
        <f>'Budget Filing Data'!E276</f>
        <v>Reach Codes</v>
      </c>
      <c r="E282" s="416"/>
      <c r="F282" s="416"/>
      <c r="G282" s="415" t="str">
        <f>'Budget Filing Data'!J276</f>
        <v>IOU Core</v>
      </c>
      <c r="H282" s="415" t="str">
        <f>'Budget Filing Data'!H276</f>
        <v>Local</v>
      </c>
      <c r="I282" s="416" t="s">
        <v>15</v>
      </c>
      <c r="J282" s="415" t="str">
        <f>'Budget Filing Data'!G276</f>
        <v>Cross-Cutting</v>
      </c>
      <c r="K282" s="415" t="str">
        <f>'Budget Filing Data'!I276</f>
        <v>Codes and Standards</v>
      </c>
      <c r="L282" s="415" t="str">
        <f>'Budget Filing Data'!K276</f>
        <v>C&amp;S</v>
      </c>
      <c r="M282" s="415">
        <f>'Budget Filing Data'!B276</f>
        <v>2030</v>
      </c>
      <c r="N282" s="581">
        <f t="shared" si="4"/>
        <v>2407455.0365732177</v>
      </c>
      <c r="O282" s="417">
        <f>'Budget Filing Data'!AG276</f>
        <v>5514.5796573217704</v>
      </c>
      <c r="P282" s="417">
        <f>'Budget Filing Data'!AH276</f>
        <v>0</v>
      </c>
      <c r="Q282" s="417">
        <f>'Budget Filing Data'!AI276</f>
        <v>2401940.4569158959</v>
      </c>
      <c r="R282" s="417">
        <f>'Budget Filing Data'!AJ276</f>
        <v>0</v>
      </c>
      <c r="S282" s="417">
        <f>'Budget Filing Data'!AK276</f>
        <v>0</v>
      </c>
      <c r="T282" s="417">
        <f>'Budget Filing Data'!AL276</f>
        <v>0</v>
      </c>
      <c r="U282" s="417">
        <f>'Budget Filing Data'!AM276</f>
        <v>0</v>
      </c>
      <c r="V282" s="417">
        <f>'Budget Filing Data'!W276</f>
        <v>0</v>
      </c>
      <c r="W282" s="418">
        <f>IF('Budget Filing Data'!Z276&lt;&gt;0,('Budget Filing Data'!AB276+'Budget Filing Data'!AC276+'Budget Filing Data'!AR276+'Budget Filing Data'!AD276+'Budget Filing Data'!BK276)/'Budget Filing Data'!Z276,0)</f>
        <v>0</v>
      </c>
      <c r="X282" s="419">
        <f>IF('Budget Filing Data'!AA276&lt;&gt;0,('Budget Filing Data'!AB276+'Budget Filing Data'!AC276+'Budget Filing Data'!AR276+'Budget Filing Data'!AD276)/'Budget Filing Data'!AA276,0)</f>
        <v>0</v>
      </c>
      <c r="Y282" s="419">
        <f>IF('Budget Filing Data'!BL276&lt;&gt;0,('Budget Filing Data'!AB276+'Budget Filing Data'!AC276+'Budget Filing Data'!AR276+'Budget Filing Data'!AD276+'Budget Filing Data'!AP276+'Budget Filing Data'!AQ276)/('Budget Filing Data'!BL276),0)</f>
        <v>0</v>
      </c>
      <c r="Z282" s="419">
        <f>IF('Budget Filing Data'!BC276&lt;&gt;0,('Budget Filing Data'!BD276+'Budget Filing Data'!BE276+'Budget Filing Data'!BF276+'Budget Filing Data'!AD276)/'Budget Filing Data'!BC276,0)</f>
        <v>0</v>
      </c>
      <c r="AA282" s="419">
        <f>IF('Budget Filing Data'!BG276&lt;&gt;0,('Budget Filing Data'!BH276+'Budget Filing Data'!BI276+'Budget Filing Data'!BJ276+'Budget Filing Data'!AD276)/'Budget Filing Data'!BG276,0)</f>
        <v>0</v>
      </c>
      <c r="AB282" s="456">
        <f>'Budget Filing Data'!P276</f>
        <v>0</v>
      </c>
      <c r="AC282" s="456">
        <f>'Budget Filing Data'!Q276</f>
        <v>0</v>
      </c>
      <c r="AD282" s="456">
        <f>'Budget Filing Data'!R276</f>
        <v>0</v>
      </c>
      <c r="AE282" s="456">
        <f>'Budget Filing Data'!AE276</f>
        <v>0</v>
      </c>
      <c r="AF282" s="456">
        <f>'Budget Filing Data'!AF276</f>
        <v>0</v>
      </c>
      <c r="AG282" s="456">
        <f>'Budget Filing Data'!$S276</f>
        <v>0</v>
      </c>
      <c r="AH282" s="456">
        <f>'Budget Filing Data'!T276</f>
        <v>0</v>
      </c>
      <c r="AI282" s="456">
        <f>'Budget Filing Data'!$U276</f>
        <v>0</v>
      </c>
      <c r="AJ282" s="456">
        <f>'Budget Filing Data'!$V276</f>
        <v>0</v>
      </c>
      <c r="AK282" s="466">
        <v>0</v>
      </c>
      <c r="AL282" s="466">
        <v>0</v>
      </c>
      <c r="AM282" s="395"/>
    </row>
    <row r="283" spans="3:39" ht="15.75">
      <c r="C283" s="414" t="str">
        <f>'Budget Filing Data'!D277</f>
        <v>PGE21055</v>
      </c>
      <c r="D283" s="414" t="str">
        <f>'Budget Filing Data'!E277</f>
        <v>Planning and Coordination</v>
      </c>
      <c r="E283" s="416"/>
      <c r="F283" s="416"/>
      <c r="G283" s="415" t="str">
        <f>'Budget Filing Data'!J277</f>
        <v>IOU Core</v>
      </c>
      <c r="H283" s="415" t="str">
        <f>'Budget Filing Data'!H277</f>
        <v>Local</v>
      </c>
      <c r="I283" s="416" t="s">
        <v>15</v>
      </c>
      <c r="J283" s="415" t="str">
        <f>'Budget Filing Data'!G277</f>
        <v>Cross-Cutting</v>
      </c>
      <c r="K283" s="415" t="str">
        <f>'Budget Filing Data'!I277</f>
        <v>Codes and Standards</v>
      </c>
      <c r="L283" s="415" t="str">
        <f>'Budget Filing Data'!K277</f>
        <v>C&amp;S</v>
      </c>
      <c r="M283" s="415">
        <f>'Budget Filing Data'!B277</f>
        <v>2030</v>
      </c>
      <c r="N283" s="581">
        <f t="shared" si="4"/>
        <v>1025629.5652585742</v>
      </c>
      <c r="O283" s="417">
        <f>'Budget Filing Data'!AG277</f>
        <v>14147.663725857419</v>
      </c>
      <c r="P283" s="417">
        <f>'Budget Filing Data'!AH277</f>
        <v>0</v>
      </c>
      <c r="Q283" s="417">
        <f>'Budget Filing Data'!AI277</f>
        <v>1011481.9015327168</v>
      </c>
      <c r="R283" s="417">
        <f>'Budget Filing Data'!AJ277</f>
        <v>0</v>
      </c>
      <c r="S283" s="417">
        <f>'Budget Filing Data'!AK277</f>
        <v>0</v>
      </c>
      <c r="T283" s="417">
        <f>'Budget Filing Data'!AL277</f>
        <v>0</v>
      </c>
      <c r="U283" s="417">
        <f>'Budget Filing Data'!AM277</f>
        <v>0</v>
      </c>
      <c r="V283" s="417">
        <f>'Budget Filing Data'!W277</f>
        <v>0</v>
      </c>
      <c r="W283" s="418">
        <f>IF('Budget Filing Data'!Z277&lt;&gt;0,('Budget Filing Data'!AB277+'Budget Filing Data'!AC277+'Budget Filing Data'!AR277+'Budget Filing Data'!AD277+'Budget Filing Data'!BK277)/'Budget Filing Data'!Z277,0)</f>
        <v>0</v>
      </c>
      <c r="X283" s="419">
        <f>IF('Budget Filing Data'!AA277&lt;&gt;0,('Budget Filing Data'!AB277+'Budget Filing Data'!AC277+'Budget Filing Data'!AR277+'Budget Filing Data'!AD277)/'Budget Filing Data'!AA277,0)</f>
        <v>0</v>
      </c>
      <c r="Y283" s="419">
        <f>IF('Budget Filing Data'!BL277&lt;&gt;0,('Budget Filing Data'!AB277+'Budget Filing Data'!AC277+'Budget Filing Data'!AR277+'Budget Filing Data'!AD277+'Budget Filing Data'!AP277+'Budget Filing Data'!AQ277)/('Budget Filing Data'!BL277),0)</f>
        <v>0</v>
      </c>
      <c r="Z283" s="419">
        <f>IF('Budget Filing Data'!BC277&lt;&gt;0,('Budget Filing Data'!BD277+'Budget Filing Data'!BE277+'Budget Filing Data'!BF277+'Budget Filing Data'!AD277)/'Budget Filing Data'!BC277,0)</f>
        <v>0</v>
      </c>
      <c r="AA283" s="419">
        <f>IF('Budget Filing Data'!BG277&lt;&gt;0,('Budget Filing Data'!BH277+'Budget Filing Data'!BI277+'Budget Filing Data'!BJ277+'Budget Filing Data'!AD277)/'Budget Filing Data'!BG277,0)</f>
        <v>0</v>
      </c>
      <c r="AB283" s="456">
        <f>'Budget Filing Data'!P277</f>
        <v>0</v>
      </c>
      <c r="AC283" s="456">
        <f>'Budget Filing Data'!Q277</f>
        <v>0</v>
      </c>
      <c r="AD283" s="456">
        <f>'Budget Filing Data'!R277</f>
        <v>0</v>
      </c>
      <c r="AE283" s="456">
        <f>'Budget Filing Data'!AE277</f>
        <v>0</v>
      </c>
      <c r="AF283" s="456">
        <f>'Budget Filing Data'!AF277</f>
        <v>0</v>
      </c>
      <c r="AG283" s="456">
        <f>'Budget Filing Data'!$S277</f>
        <v>0</v>
      </c>
      <c r="AH283" s="456">
        <f>'Budget Filing Data'!T277</f>
        <v>0</v>
      </c>
      <c r="AI283" s="456">
        <f>'Budget Filing Data'!$U277</f>
        <v>0</v>
      </c>
      <c r="AJ283" s="456">
        <f>'Budget Filing Data'!$V277</f>
        <v>0</v>
      </c>
      <c r="AK283" s="466">
        <v>0</v>
      </c>
      <c r="AL283" s="466">
        <v>0</v>
      </c>
      <c r="AM283" s="395"/>
    </row>
    <row r="284" spans="3:39" ht="15.75">
      <c r="C284" s="414" t="str">
        <f>'Budget Filing Data'!D278</f>
        <v>PGE21056</v>
      </c>
      <c r="D284" s="414" t="str">
        <f>'Budget Filing Data'!E278</f>
        <v>Code Readiness</v>
      </c>
      <c r="E284" s="416"/>
      <c r="F284" s="416"/>
      <c r="G284" s="415" t="str">
        <f>'Budget Filing Data'!J278</f>
        <v>Third-Party Solicited</v>
      </c>
      <c r="H284" s="415" t="str">
        <f>'Budget Filing Data'!H278</f>
        <v>Local</v>
      </c>
      <c r="I284" s="416" t="s">
        <v>15</v>
      </c>
      <c r="J284" s="415" t="str">
        <f>'Budget Filing Data'!G278</f>
        <v>Cross-Cutting</v>
      </c>
      <c r="K284" s="415" t="str">
        <f>'Budget Filing Data'!I278</f>
        <v>Codes and Standards</v>
      </c>
      <c r="L284" s="415" t="str">
        <f>'Budget Filing Data'!K278</f>
        <v>C&amp;S</v>
      </c>
      <c r="M284" s="415">
        <f>'Budget Filing Data'!B278</f>
        <v>2030</v>
      </c>
      <c r="N284" s="581">
        <f t="shared" si="4"/>
        <v>10120936.903365737</v>
      </c>
      <c r="O284" s="417">
        <f>'Budget Filing Data'!AG278</f>
        <v>26249.3991688516</v>
      </c>
      <c r="P284" s="417">
        <f>'Budget Filing Data'!AH278</f>
        <v>0</v>
      </c>
      <c r="Q284" s="417">
        <f>'Budget Filing Data'!AI278</f>
        <v>10094687.504196886</v>
      </c>
      <c r="R284" s="417">
        <f>'Budget Filing Data'!AJ278</f>
        <v>0</v>
      </c>
      <c r="S284" s="417">
        <f>'Budget Filing Data'!AK278</f>
        <v>0</v>
      </c>
      <c r="T284" s="417">
        <f>'Budget Filing Data'!AL278</f>
        <v>0</v>
      </c>
      <c r="U284" s="417">
        <f>'Budget Filing Data'!AM278</f>
        <v>0</v>
      </c>
      <c r="V284" s="417">
        <f>'Budget Filing Data'!W278</f>
        <v>0</v>
      </c>
      <c r="W284" s="418">
        <f>IF('Budget Filing Data'!Z278&lt;&gt;0,('Budget Filing Data'!AB278+'Budget Filing Data'!AC278+'Budget Filing Data'!AR278+'Budget Filing Data'!AD278+'Budget Filing Data'!BK278)/'Budget Filing Data'!Z278,0)</f>
        <v>0</v>
      </c>
      <c r="X284" s="419">
        <f>IF('Budget Filing Data'!AA278&lt;&gt;0,('Budget Filing Data'!AB278+'Budget Filing Data'!AC278+'Budget Filing Data'!AR278+'Budget Filing Data'!AD278)/'Budget Filing Data'!AA278,0)</f>
        <v>0</v>
      </c>
      <c r="Y284" s="419">
        <f>IF('Budget Filing Data'!BL278&lt;&gt;0,('Budget Filing Data'!AB278+'Budget Filing Data'!AC278+'Budget Filing Data'!AR278+'Budget Filing Data'!AD278+'Budget Filing Data'!AP278+'Budget Filing Data'!AQ278)/('Budget Filing Data'!BL278),0)</f>
        <v>0</v>
      </c>
      <c r="Z284" s="419">
        <f>IF('Budget Filing Data'!BC278&lt;&gt;0,('Budget Filing Data'!BD278+'Budget Filing Data'!BE278+'Budget Filing Data'!BF278+'Budget Filing Data'!AD278)/'Budget Filing Data'!BC278,0)</f>
        <v>0</v>
      </c>
      <c r="AA284" s="419">
        <f>IF('Budget Filing Data'!BG278&lt;&gt;0,('Budget Filing Data'!BH278+'Budget Filing Data'!BI278+'Budget Filing Data'!BJ278+'Budget Filing Data'!AD278)/'Budget Filing Data'!BG278,0)</f>
        <v>0</v>
      </c>
      <c r="AB284" s="456">
        <f>'Budget Filing Data'!P278</f>
        <v>0</v>
      </c>
      <c r="AC284" s="456">
        <f>'Budget Filing Data'!Q278</f>
        <v>0</v>
      </c>
      <c r="AD284" s="456">
        <f>'Budget Filing Data'!R278</f>
        <v>0</v>
      </c>
      <c r="AE284" s="456">
        <f>'Budget Filing Data'!AE278</f>
        <v>0</v>
      </c>
      <c r="AF284" s="456">
        <f>'Budget Filing Data'!AF278</f>
        <v>0</v>
      </c>
      <c r="AG284" s="456">
        <f>'Budget Filing Data'!$S278</f>
        <v>0</v>
      </c>
      <c r="AH284" s="456">
        <f>'Budget Filing Data'!T278</f>
        <v>0</v>
      </c>
      <c r="AI284" s="456">
        <f>'Budget Filing Data'!$U278</f>
        <v>0</v>
      </c>
      <c r="AJ284" s="456">
        <f>'Budget Filing Data'!$V278</f>
        <v>0</v>
      </c>
      <c r="AK284" s="466">
        <v>0</v>
      </c>
      <c r="AL284" s="466">
        <v>0</v>
      </c>
      <c r="AM284" s="395"/>
    </row>
    <row r="285" spans="3:39" ht="15.75">
      <c r="C285" s="414" t="str">
        <f>'Budget Filing Data'!D279</f>
        <v>PGE21071</v>
      </c>
      <c r="D285" s="414" t="str">
        <f>'Budget Filing Data'!E279</f>
        <v>WE&amp;T Integrated Energy Education and Training</v>
      </c>
      <c r="E285" s="416"/>
      <c r="F285" s="416"/>
      <c r="G285" s="415" t="str">
        <f>'Budget Filing Data'!J279</f>
        <v>IOU Core</v>
      </c>
      <c r="H285" s="415" t="str">
        <f>'Budget Filing Data'!H279</f>
        <v>Local</v>
      </c>
      <c r="I285" s="416" t="s">
        <v>15</v>
      </c>
      <c r="J285" s="415" t="str">
        <f>'Budget Filing Data'!G279</f>
        <v>Cross-Cutting</v>
      </c>
      <c r="K285" s="415" t="str">
        <f>'Budget Filing Data'!I279</f>
        <v>Workforce Education and Training</v>
      </c>
      <c r="L285" s="415" t="str">
        <f>'Budget Filing Data'!K279</f>
        <v>Market Support</v>
      </c>
      <c r="M285" s="415">
        <f>'Budget Filing Data'!B279</f>
        <v>2030</v>
      </c>
      <c r="N285" s="581">
        <f t="shared" si="4"/>
        <v>6826699.3188351141</v>
      </c>
      <c r="O285" s="417">
        <f>'Budget Filing Data'!AG279</f>
        <v>0</v>
      </c>
      <c r="P285" s="417">
        <f>'Budget Filing Data'!AH279</f>
        <v>193391.067544844</v>
      </c>
      <c r="Q285" s="417">
        <f>'Budget Filing Data'!AI279</f>
        <v>6633308.2512902701</v>
      </c>
      <c r="R285" s="417">
        <f>'Budget Filing Data'!AJ279</f>
        <v>0</v>
      </c>
      <c r="S285" s="417">
        <f>'Budget Filing Data'!AK279</f>
        <v>0</v>
      </c>
      <c r="T285" s="417">
        <f>'Budget Filing Data'!AL279</f>
        <v>0</v>
      </c>
      <c r="U285" s="417">
        <f>'Budget Filing Data'!AM279</f>
        <v>0</v>
      </c>
      <c r="V285" s="417">
        <f>'Budget Filing Data'!W279</f>
        <v>0</v>
      </c>
      <c r="W285" s="418">
        <f>IF('Budget Filing Data'!Z279&lt;&gt;0,('Budget Filing Data'!AB279+'Budget Filing Data'!AC279+'Budget Filing Data'!AR279+'Budget Filing Data'!AD279+'Budget Filing Data'!BK279)/'Budget Filing Data'!Z279,0)</f>
        <v>0</v>
      </c>
      <c r="X285" s="419">
        <f>IF('Budget Filing Data'!AA279&lt;&gt;0,('Budget Filing Data'!AB279+'Budget Filing Data'!AC279+'Budget Filing Data'!AR279+'Budget Filing Data'!AD279)/'Budget Filing Data'!AA279,0)</f>
        <v>0</v>
      </c>
      <c r="Y285" s="419">
        <f>IF('Budget Filing Data'!BL279&lt;&gt;0,('Budget Filing Data'!AB279+'Budget Filing Data'!AC279+'Budget Filing Data'!AR279+'Budget Filing Data'!AD279+'Budget Filing Data'!AP279+'Budget Filing Data'!AQ279)/('Budget Filing Data'!BL279),0)</f>
        <v>0</v>
      </c>
      <c r="Z285" s="419">
        <f>IF('Budget Filing Data'!BC279&lt;&gt;0,('Budget Filing Data'!BD279+'Budget Filing Data'!BE279+'Budget Filing Data'!BF279+'Budget Filing Data'!AD279)/'Budget Filing Data'!BC279,0)</f>
        <v>0</v>
      </c>
      <c r="AA285" s="419">
        <f>IF('Budget Filing Data'!BG279&lt;&gt;0,('Budget Filing Data'!BH279+'Budget Filing Data'!BI279+'Budget Filing Data'!BJ279+'Budget Filing Data'!AD279)/'Budget Filing Data'!BG279,0)</f>
        <v>0</v>
      </c>
      <c r="AB285" s="456">
        <f>'Budget Filing Data'!P279</f>
        <v>0</v>
      </c>
      <c r="AC285" s="456">
        <f>'Budget Filing Data'!Q279</f>
        <v>0</v>
      </c>
      <c r="AD285" s="456">
        <f>'Budget Filing Data'!R279</f>
        <v>0</v>
      </c>
      <c r="AE285" s="456">
        <f>'Budget Filing Data'!AE279</f>
        <v>0</v>
      </c>
      <c r="AF285" s="456">
        <f>'Budget Filing Data'!AF279</f>
        <v>0</v>
      </c>
      <c r="AG285" s="456">
        <f>'Budget Filing Data'!$S279</f>
        <v>0</v>
      </c>
      <c r="AH285" s="456">
        <f>'Budget Filing Data'!T279</f>
        <v>0</v>
      </c>
      <c r="AI285" s="456">
        <f>'Budget Filing Data'!$U279</f>
        <v>0</v>
      </c>
      <c r="AJ285" s="456">
        <f>'Budget Filing Data'!$V279</f>
        <v>0</v>
      </c>
      <c r="AK285" s="466">
        <v>0</v>
      </c>
      <c r="AL285" s="466">
        <v>0</v>
      </c>
      <c r="AM285" s="395"/>
    </row>
    <row r="286" spans="3:39" ht="15.75">
      <c r="C286" s="414" t="str">
        <f>'Budget Filing Data'!D280</f>
        <v>PGE_Ag_001</v>
      </c>
      <c r="D286" s="414" t="str">
        <f>'Budget Filing Data'!E280</f>
        <v>Agricultural Efficiency Program</v>
      </c>
      <c r="E286" s="416"/>
      <c r="F286" s="416"/>
      <c r="G286" s="415" t="str">
        <f>'Budget Filing Data'!J280</f>
        <v>Third-Party Solicited</v>
      </c>
      <c r="H286" s="415" t="str">
        <f>'Budget Filing Data'!H280</f>
        <v>Local</v>
      </c>
      <c r="I286" s="416" t="s">
        <v>23</v>
      </c>
      <c r="J286" s="415" t="str">
        <f>'Budget Filing Data'!G280</f>
        <v>Agricultural</v>
      </c>
      <c r="K286" s="415" t="str">
        <f>'Budget Filing Data'!I280</f>
        <v>Other</v>
      </c>
      <c r="L286" s="415" t="str">
        <f>'Budget Filing Data'!K280</f>
        <v>Resource</v>
      </c>
      <c r="M286" s="415">
        <f>'Budget Filing Data'!B280</f>
        <v>2031</v>
      </c>
      <c r="N286" s="581">
        <f t="shared" si="4"/>
        <v>8392551.2523426935</v>
      </c>
      <c r="O286" s="417">
        <f>'Budget Filing Data'!AG280</f>
        <v>343410.54466331523</v>
      </c>
      <c r="P286" s="417">
        <f>'Budget Filing Data'!AH280</f>
        <v>278858.6812749473</v>
      </c>
      <c r="Q286" s="417">
        <f>'Budget Filing Data'!AI280</f>
        <v>4570282.0264044311</v>
      </c>
      <c r="R286" s="417">
        <f>'Budget Filing Data'!AJ280</f>
        <v>0</v>
      </c>
      <c r="S286" s="417">
        <f>'Budget Filing Data'!AK280</f>
        <v>0</v>
      </c>
      <c r="T286" s="417">
        <f>'Budget Filing Data'!AL280</f>
        <v>0</v>
      </c>
      <c r="U286" s="417">
        <f>'Budget Filing Data'!AM280</f>
        <v>3200000.0000000005</v>
      </c>
      <c r="V286" s="417">
        <f>'Budget Filing Data'!W280</f>
        <v>11522518.7586642</v>
      </c>
      <c r="W286" s="418">
        <f>IF('Budget Filing Data'!Z280&lt;&gt;0,('Budget Filing Data'!AB280+'Budget Filing Data'!AC280+'Budget Filing Data'!AR280+'Budget Filing Data'!AD280+'Budget Filing Data'!BK280)/'Budget Filing Data'!Z280,0)</f>
        <v>1.133708253337723</v>
      </c>
      <c r="X286" s="419">
        <f>IF('Budget Filing Data'!AA280&lt;&gt;0,('Budget Filing Data'!AB280+'Budget Filing Data'!AC280+'Budget Filing Data'!AR280+'Budget Filing Data'!AD280)/'Budget Filing Data'!AA280,0)</f>
        <v>1.368405725504519</v>
      </c>
      <c r="Y286" s="419">
        <f>IF('Budget Filing Data'!BL280&lt;&gt;0,('Budget Filing Data'!AB280+'Budget Filing Data'!AC280+'Budget Filing Data'!AR280+'Budget Filing Data'!AD280+'Budget Filing Data'!AP280+'Budget Filing Data'!AQ280)/('Budget Filing Data'!BL280),0)</f>
        <v>0.53252165832953291</v>
      </c>
      <c r="Z286" s="419">
        <f>IF('Budget Filing Data'!BC280&lt;&gt;0,('Budget Filing Data'!BD280+'Budget Filing Data'!BE280+'Budget Filing Data'!BF280+'Budget Filing Data'!AD280)/'Budget Filing Data'!BC280,0)</f>
        <v>1.6299559841661593</v>
      </c>
      <c r="AA286" s="419">
        <f>IF('Budget Filing Data'!BG280&lt;&gt;0,('Budget Filing Data'!BH280+'Budget Filing Data'!BI280+'Budget Filing Data'!BJ280+'Budget Filing Data'!AD280)/'Budget Filing Data'!BG280,0)</f>
        <v>1.6299775805295111</v>
      </c>
      <c r="AB286" s="456">
        <f>'Budget Filing Data'!P280</f>
        <v>2781374</v>
      </c>
      <c r="AC286" s="456">
        <f>'Budget Filing Data'!Q280</f>
        <v>445.30920000000009</v>
      </c>
      <c r="AD286" s="456">
        <f>'Budget Filing Data'!R280</f>
        <v>420573.8415000001</v>
      </c>
      <c r="AE286" s="456">
        <f>'Budget Filing Data'!AE280</f>
        <v>440.1207840244</v>
      </c>
      <c r="AF286" s="456">
        <f>'Budget Filing Data'!AF280</f>
        <v>2233.2470983649991</v>
      </c>
      <c r="AG286" s="456">
        <f>'Budget Filing Data'!$S280</f>
        <v>29514359.5</v>
      </c>
      <c r="AH286" s="456">
        <f>'Budget Filing Data'!T280</f>
        <v>4315181.6894999975</v>
      </c>
      <c r="AI286" s="456">
        <f>'Budget Filing Data'!$U280</f>
        <v>12258.237375766001</v>
      </c>
      <c r="AJ286" s="456">
        <f>'Budget Filing Data'!$V280</f>
        <v>22913.614771245004</v>
      </c>
      <c r="AK286" s="466">
        <v>0</v>
      </c>
      <c r="AL286" s="466">
        <v>0</v>
      </c>
      <c r="AM286" s="395"/>
    </row>
    <row r="287" spans="3:39" ht="15.75">
      <c r="C287" s="414" t="str">
        <f>'Budget Filing Data'!D281</f>
        <v>PGE_CC_001</v>
      </c>
      <c r="D287" s="414" t="str">
        <f>'Budget Filing Data'!E281</f>
        <v>Innovation-enabling Market Support Program Placeholder</v>
      </c>
      <c r="E287" s="416"/>
      <c r="F287" s="416"/>
      <c r="G287" s="415" t="str">
        <f>'Budget Filing Data'!J281</f>
        <v>IOU Core</v>
      </c>
      <c r="H287" s="415" t="str">
        <f>'Budget Filing Data'!H281</f>
        <v>Local</v>
      </c>
      <c r="I287" s="416" t="s">
        <v>15</v>
      </c>
      <c r="J287" s="415" t="str">
        <f>'Budget Filing Data'!G281</f>
        <v>Cross-Cutting</v>
      </c>
      <c r="K287" s="415" t="str">
        <f>'Budget Filing Data'!I281</f>
        <v>Market Transformation</v>
      </c>
      <c r="L287" s="415" t="str">
        <f>'Budget Filing Data'!K281</f>
        <v>Market Support</v>
      </c>
      <c r="M287" s="415">
        <f>'Budget Filing Data'!B281</f>
        <v>2031</v>
      </c>
      <c r="N287" s="581">
        <f t="shared" si="4"/>
        <v>1500000</v>
      </c>
      <c r="O287" s="417">
        <f>'Budget Filing Data'!AG281</f>
        <v>150000</v>
      </c>
      <c r="P287" s="417">
        <f>'Budget Filing Data'!AH281</f>
        <v>150000</v>
      </c>
      <c r="Q287" s="417">
        <f>'Budget Filing Data'!AI281</f>
        <v>1200000</v>
      </c>
      <c r="R287" s="417">
        <f>'Budget Filing Data'!AJ281</f>
        <v>0</v>
      </c>
      <c r="S287" s="417">
        <f>'Budget Filing Data'!AK281</f>
        <v>0</v>
      </c>
      <c r="T287" s="417">
        <f>'Budget Filing Data'!AL281</f>
        <v>0</v>
      </c>
      <c r="U287" s="417">
        <f>'Budget Filing Data'!AM281</f>
        <v>0</v>
      </c>
      <c r="V287" s="417">
        <f>'Budget Filing Data'!W281</f>
        <v>0</v>
      </c>
      <c r="W287" s="418">
        <f>IF('Budget Filing Data'!Z281&lt;&gt;0,('Budget Filing Data'!AB281+'Budget Filing Data'!AC281+'Budget Filing Data'!AR281+'Budget Filing Data'!AD281+'Budget Filing Data'!BK281)/'Budget Filing Data'!Z281,0)</f>
        <v>0</v>
      </c>
      <c r="X287" s="419">
        <f>IF('Budget Filing Data'!AA281&lt;&gt;0,('Budget Filing Data'!AB281+'Budget Filing Data'!AC281+'Budget Filing Data'!AR281+'Budget Filing Data'!AD281)/'Budget Filing Data'!AA281,0)</f>
        <v>0</v>
      </c>
      <c r="Y287" s="419">
        <f>IF('Budget Filing Data'!BL281&lt;&gt;0,('Budget Filing Data'!AB281+'Budget Filing Data'!AC281+'Budget Filing Data'!AR281+'Budget Filing Data'!AD281+'Budget Filing Data'!AP281+'Budget Filing Data'!AQ281)/('Budget Filing Data'!BL281),0)</f>
        <v>0</v>
      </c>
      <c r="Z287" s="419">
        <f>IF('Budget Filing Data'!BC281&lt;&gt;0,('Budget Filing Data'!BD281+'Budget Filing Data'!BE281+'Budget Filing Data'!BF281+'Budget Filing Data'!AD281)/'Budget Filing Data'!BC281,0)</f>
        <v>0</v>
      </c>
      <c r="AA287" s="419">
        <f>IF('Budget Filing Data'!BG281&lt;&gt;0,('Budget Filing Data'!BH281+'Budget Filing Data'!BI281+'Budget Filing Data'!BJ281+'Budget Filing Data'!AD281)/'Budget Filing Data'!BG281,0)</f>
        <v>0</v>
      </c>
      <c r="AB287" s="456">
        <f>'Budget Filing Data'!P281</f>
        <v>0</v>
      </c>
      <c r="AC287" s="456">
        <f>'Budget Filing Data'!Q281</f>
        <v>0</v>
      </c>
      <c r="AD287" s="456">
        <f>'Budget Filing Data'!R281</f>
        <v>0</v>
      </c>
      <c r="AE287" s="456">
        <f>'Budget Filing Data'!AE281</f>
        <v>0</v>
      </c>
      <c r="AF287" s="456">
        <f>'Budget Filing Data'!AF281</f>
        <v>0</v>
      </c>
      <c r="AG287" s="456">
        <f>'Budget Filing Data'!$S281</f>
        <v>0</v>
      </c>
      <c r="AH287" s="456">
        <f>'Budget Filing Data'!T281</f>
        <v>0</v>
      </c>
      <c r="AI287" s="456">
        <f>'Budget Filing Data'!$U281</f>
        <v>0</v>
      </c>
      <c r="AJ287" s="456">
        <f>'Budget Filing Data'!$V281</f>
        <v>0</v>
      </c>
      <c r="AK287" s="466">
        <v>0</v>
      </c>
      <c r="AL287" s="466">
        <v>0</v>
      </c>
      <c r="AM287" s="395"/>
    </row>
    <row r="288" spans="3:39" ht="15.75">
      <c r="C288" s="414" t="str">
        <f>'Budget Filing Data'!D282</f>
        <v>PGE_Com_003</v>
      </c>
      <c r="D288" s="414" t="str">
        <f>'Budget Filing Data'!E282</f>
        <v>Commercial Efficiency Program</v>
      </c>
      <c r="E288" s="416"/>
      <c r="F288" s="416"/>
      <c r="G288" s="415" t="str">
        <f>'Budget Filing Data'!J282</f>
        <v>Third-Party Solicited</v>
      </c>
      <c r="H288" s="415" t="str">
        <f>'Budget Filing Data'!H282</f>
        <v>Local</v>
      </c>
      <c r="I288" s="416" t="s">
        <v>23</v>
      </c>
      <c r="J288" s="415" t="str">
        <f>'Budget Filing Data'!G282</f>
        <v>Commercial</v>
      </c>
      <c r="K288" s="415" t="str">
        <f>'Budget Filing Data'!I282</f>
        <v>Other</v>
      </c>
      <c r="L288" s="415" t="str">
        <f>'Budget Filing Data'!K282</f>
        <v>Resource</v>
      </c>
      <c r="M288" s="415">
        <f>'Budget Filing Data'!B282</f>
        <v>2031</v>
      </c>
      <c r="N288" s="581">
        <f t="shared" si="4"/>
        <v>12354319.025887216</v>
      </c>
      <c r="O288" s="417">
        <f>'Budget Filing Data'!AG282</f>
        <v>1197512.5348605076</v>
      </c>
      <c r="P288" s="417">
        <f>'Budget Filing Data'!AH282</f>
        <v>739266.2033011379</v>
      </c>
      <c r="Q288" s="417">
        <f>'Budget Filing Data'!AI282</f>
        <v>4288996.8069935711</v>
      </c>
      <c r="R288" s="417">
        <f>'Budget Filing Data'!AJ282</f>
        <v>0</v>
      </c>
      <c r="S288" s="417">
        <f>'Budget Filing Data'!AK282</f>
        <v>0</v>
      </c>
      <c r="T288" s="417">
        <f>'Budget Filing Data'!AL282</f>
        <v>0</v>
      </c>
      <c r="U288" s="417">
        <f>'Budget Filing Data'!AM282</f>
        <v>6128543.4807319995</v>
      </c>
      <c r="V288" s="417">
        <f>'Budget Filing Data'!W282</f>
        <v>24468523.324184898</v>
      </c>
      <c r="W288" s="418">
        <f>IF('Budget Filing Data'!Z282&lt;&gt;0,('Budget Filing Data'!AB282+'Budget Filing Data'!AC282+'Budget Filing Data'!AR282+'Budget Filing Data'!AD282+'Budget Filing Data'!BK282)/'Budget Filing Data'!Z282,0)</f>
        <v>1.6487708699459076</v>
      </c>
      <c r="X288" s="419">
        <f>IF('Budget Filing Data'!AA282&lt;&gt;0,('Budget Filing Data'!AB282+'Budget Filing Data'!AC282+'Budget Filing Data'!AR282+'Budget Filing Data'!AD282)/'Budget Filing Data'!AA282,0)</f>
        <v>1.5233536378611985</v>
      </c>
      <c r="Y288" s="419">
        <f>IF('Budget Filing Data'!BL282&lt;&gt;0,('Budget Filing Data'!AB282+'Budget Filing Data'!AC282+'Budget Filing Data'!AR282+'Budget Filing Data'!AD282+'Budget Filing Data'!AP282+'Budget Filing Data'!AQ282)/('Budget Filing Data'!BL282),0)</f>
        <v>1.4278816205318783</v>
      </c>
      <c r="Z288" s="419">
        <f>IF('Budget Filing Data'!BC282&lt;&gt;0,('Budget Filing Data'!BD282+'Budget Filing Data'!BE282+'Budget Filing Data'!BF282+'Budget Filing Data'!AD282)/'Budget Filing Data'!BC282,0)</f>
        <v>2.2263487271386149</v>
      </c>
      <c r="AA288" s="419">
        <f>IF('Budget Filing Data'!BG282&lt;&gt;0,('Budget Filing Data'!BH282+'Budget Filing Data'!BI282+'Budget Filing Data'!BJ282+'Budget Filing Data'!AD282)/'Budget Filing Data'!BG282,0)</f>
        <v>2.2263487271386149</v>
      </c>
      <c r="AB288" s="456">
        <f>'Budget Filing Data'!P282</f>
        <v>-3343977.0168999997</v>
      </c>
      <c r="AC288" s="456">
        <f>'Budget Filing Data'!Q282</f>
        <v>10.485560250000002</v>
      </c>
      <c r="AD288" s="456">
        <f>'Budget Filing Data'!R282</f>
        <v>1197430.6100999999</v>
      </c>
      <c r="AE288" s="456">
        <f>'Budget Filing Data'!AE282</f>
        <v>-953.17729315563304</v>
      </c>
      <c r="AF288" s="456">
        <f>'Budget Filing Data'!AF282</f>
        <v>6358.3565396310014</v>
      </c>
      <c r="AG288" s="456">
        <f>'Budget Filing Data'!$S282</f>
        <v>-99184742.497999996</v>
      </c>
      <c r="AH288" s="456">
        <f>'Budget Filing Data'!T282</f>
        <v>15921847.593134999</v>
      </c>
      <c r="AI288" s="456">
        <f>'Budget Filing Data'!$U282</f>
        <v>-20113.616445600001</v>
      </c>
      <c r="AJ288" s="456">
        <f>'Budget Filing Data'!$V282</f>
        <v>84545.010719546844</v>
      </c>
      <c r="AK288" s="466">
        <v>0</v>
      </c>
      <c r="AL288" s="466">
        <v>0</v>
      </c>
      <c r="AM288" s="395"/>
    </row>
    <row r="289" spans="3:39" ht="15.75">
      <c r="C289" s="414" t="str">
        <f>'Budget Filing Data'!D283</f>
        <v>PGE_Com_004</v>
      </c>
      <c r="D289" s="414" t="str">
        <f>'Budget Filing Data'!E283</f>
        <v>High Tech and Bio Tech Efficiency Program</v>
      </c>
      <c r="E289" s="416"/>
      <c r="F289" s="416"/>
      <c r="G289" s="415" t="str">
        <f>'Budget Filing Data'!J283</f>
        <v>Third-Party Solicited</v>
      </c>
      <c r="H289" s="415" t="str">
        <f>'Budget Filing Data'!H283</f>
        <v>Local</v>
      </c>
      <c r="I289" s="416" t="s">
        <v>23</v>
      </c>
      <c r="J289" s="415" t="str">
        <f>'Budget Filing Data'!G283</f>
        <v>Commercial</v>
      </c>
      <c r="K289" s="415" t="str">
        <f>'Budget Filing Data'!I283</f>
        <v>Other</v>
      </c>
      <c r="L289" s="415" t="str">
        <f>'Budget Filing Data'!K283</f>
        <v>Resource</v>
      </c>
      <c r="M289" s="415">
        <f>'Budget Filing Data'!B283</f>
        <v>2031</v>
      </c>
      <c r="N289" s="581">
        <f t="shared" si="4"/>
        <v>964965.68112705252</v>
      </c>
      <c r="O289" s="417">
        <f>'Budget Filing Data'!AG283</f>
        <v>24606.654153766842</v>
      </c>
      <c r="P289" s="417">
        <f>'Budget Filing Data'!AH283</f>
        <v>31326.050000000039</v>
      </c>
      <c r="Q289" s="417">
        <f>'Budget Filing Data'!AI283</f>
        <v>630032.97697328567</v>
      </c>
      <c r="R289" s="417">
        <f>'Budget Filing Data'!AJ283</f>
        <v>0</v>
      </c>
      <c r="S289" s="417">
        <f>'Budget Filing Data'!AK283</f>
        <v>0</v>
      </c>
      <c r="T289" s="417">
        <f>'Budget Filing Data'!AL283</f>
        <v>0</v>
      </c>
      <c r="U289" s="417">
        <f>'Budget Filing Data'!AM283</f>
        <v>279000</v>
      </c>
      <c r="V289" s="417">
        <f>'Budget Filing Data'!W283</f>
        <v>2050368.5965172001</v>
      </c>
      <c r="W289" s="418">
        <f>IF('Budget Filing Data'!Z283&lt;&gt;0,('Budget Filing Data'!AB283+'Budget Filing Data'!AC283+'Budget Filing Data'!AR283+'Budget Filing Data'!AD283+'Budget Filing Data'!BK283)/'Budget Filing Data'!Z283,0)</f>
        <v>1.4736748721346331</v>
      </c>
      <c r="X289" s="419">
        <f>IF('Budget Filing Data'!AA283&lt;&gt;0,('Budget Filing Data'!AB283+'Budget Filing Data'!AC283+'Budget Filing Data'!AR283+'Budget Filing Data'!AD283)/'Budget Filing Data'!AA283,0)</f>
        <v>1.9844341456729058</v>
      </c>
      <c r="Y289" s="419">
        <f>IF('Budget Filing Data'!BL283&lt;&gt;0,('Budget Filing Data'!AB283+'Budget Filing Data'!AC283+'Budget Filing Data'!AR283+'Budget Filing Data'!AD283+'Budget Filing Data'!AP283+'Budget Filing Data'!AQ283)/('Budget Filing Data'!BL283),0)</f>
        <v>0.32463921365285814</v>
      </c>
      <c r="Z289" s="419">
        <f>IF('Budget Filing Data'!BC283&lt;&gt;0,('Budget Filing Data'!BD283+'Budget Filing Data'!BE283+'Budget Filing Data'!BF283+'Budget Filing Data'!AD283)/'Budget Filing Data'!BC283,0)</f>
        <v>1.8336626911314999</v>
      </c>
      <c r="AA289" s="419">
        <f>IF('Budget Filing Data'!BG283&lt;&gt;0,('Budget Filing Data'!BH283+'Budget Filing Data'!BI283+'Budget Filing Data'!BJ283+'Budget Filing Data'!AD283)/'Budget Filing Data'!BG283,0)</f>
        <v>1.8336626911314999</v>
      </c>
      <c r="AB289" s="456">
        <f>'Budget Filing Data'!P283</f>
        <v>2436311.559287</v>
      </c>
      <c r="AC289" s="456">
        <f>'Budget Filing Data'!Q283</f>
        <v>123.26896296434998</v>
      </c>
      <c r="AD289" s="456">
        <f>'Budget Filing Data'!R283</f>
        <v>29367.461444665001</v>
      </c>
      <c r="AE289" s="456">
        <f>'Budget Filing Data'!AE283</f>
        <v>292.48772337163598</v>
      </c>
      <c r="AF289" s="456">
        <f>'Budget Filing Data'!AF283</f>
        <v>155.9412202711712</v>
      </c>
      <c r="AG289" s="456">
        <f>'Budget Filing Data'!$S283</f>
        <v>17294692.974206448</v>
      </c>
      <c r="AH289" s="456">
        <f>'Budget Filing Data'!T283</f>
        <v>318989.13855507784</v>
      </c>
      <c r="AI289" s="456">
        <f>'Budget Filing Data'!$U283</f>
        <v>2430.8128830220999</v>
      </c>
      <c r="AJ289" s="456">
        <f>'Budget Filing Data'!$V283</f>
        <v>1693.8323257274628</v>
      </c>
      <c r="AK289" s="466">
        <v>0</v>
      </c>
      <c r="AL289" s="466">
        <v>0</v>
      </c>
      <c r="AM289" s="395"/>
    </row>
    <row r="290" spans="3:39" ht="15.75">
      <c r="C290" s="414" t="str">
        <f>'Budget Filing Data'!D284</f>
        <v>PGE_Com_005</v>
      </c>
      <c r="D290" s="414" t="str">
        <f>'Budget Filing Data'!E284</f>
        <v>Healthcare Efficiency Program</v>
      </c>
      <c r="E290" s="416"/>
      <c r="F290" s="416"/>
      <c r="G290" s="415" t="str">
        <f>'Budget Filing Data'!J284</f>
        <v>Third-Party Solicited</v>
      </c>
      <c r="H290" s="415" t="str">
        <f>'Budget Filing Data'!H284</f>
        <v>Local</v>
      </c>
      <c r="I290" s="416" t="s">
        <v>23</v>
      </c>
      <c r="J290" s="415" t="str">
        <f>'Budget Filing Data'!G284</f>
        <v>Commercial</v>
      </c>
      <c r="K290" s="415" t="str">
        <f>'Budget Filing Data'!I284</f>
        <v>Other</v>
      </c>
      <c r="L290" s="415" t="str">
        <f>'Budget Filing Data'!K284</f>
        <v>Resource</v>
      </c>
      <c r="M290" s="415">
        <f>'Budget Filing Data'!B284</f>
        <v>2031</v>
      </c>
      <c r="N290" s="581">
        <f t="shared" si="4"/>
        <v>1597056.7692617467</v>
      </c>
      <c r="O290" s="417">
        <f>'Budget Filing Data'!AG284</f>
        <v>48648.387153766824</v>
      </c>
      <c r="P290" s="417">
        <f>'Budget Filing Data'!AH284</f>
        <v>87423.426999999923</v>
      </c>
      <c r="Q290" s="417">
        <f>'Budget Filing Data'!AI284</f>
        <v>1395253.05510798</v>
      </c>
      <c r="R290" s="417">
        <f>'Budget Filing Data'!AJ284</f>
        <v>0</v>
      </c>
      <c r="S290" s="417">
        <f>'Budget Filing Data'!AK284</f>
        <v>0</v>
      </c>
      <c r="T290" s="417">
        <f>'Budget Filing Data'!AL284</f>
        <v>0</v>
      </c>
      <c r="U290" s="417">
        <f>'Budget Filing Data'!AM284</f>
        <v>65731.899999999994</v>
      </c>
      <c r="V290" s="417">
        <f>'Budget Filing Data'!W284</f>
        <v>4659113.5326742604</v>
      </c>
      <c r="W290" s="418">
        <f>IF('Budget Filing Data'!Z284&lt;&gt;0,('Budget Filing Data'!AB284+'Budget Filing Data'!AC284+'Budget Filing Data'!AR284+'Budget Filing Data'!AD284+'Budget Filing Data'!BK284)/'Budget Filing Data'!Z284,0)</f>
        <v>1.2050388298357717</v>
      </c>
      <c r="X290" s="419">
        <f>IF('Budget Filing Data'!AA284&lt;&gt;0,('Budget Filing Data'!AB284+'Budget Filing Data'!AC284+'Budget Filing Data'!AR284+'Budget Filing Data'!AD284)/'Budget Filing Data'!AA284,0)</f>
        <v>2.3708941236062864</v>
      </c>
      <c r="Y290" s="419">
        <f>IF('Budget Filing Data'!BL284&lt;&gt;0,('Budget Filing Data'!AB284+'Budget Filing Data'!AC284+'Budget Filing Data'!AR284+'Budget Filing Data'!AD284+'Budget Filing Data'!AP284+'Budget Filing Data'!AQ284)/('Budget Filing Data'!BL284),0)</f>
        <v>0.4569133994702767</v>
      </c>
      <c r="Z290" s="419">
        <f>IF('Budget Filing Data'!BC284&lt;&gt;0,('Budget Filing Data'!BD284+'Budget Filing Data'!BE284+'Budget Filing Data'!BF284+'Budget Filing Data'!AD284)/'Budget Filing Data'!BC284,0)</f>
        <v>1.5434983253923482</v>
      </c>
      <c r="AA290" s="419">
        <f>IF('Budget Filing Data'!BG284&lt;&gt;0,('Budget Filing Data'!BH284+'Budget Filing Data'!BI284+'Budget Filing Data'!BJ284+'Budget Filing Data'!AD284)/'Budget Filing Data'!BG284,0)</f>
        <v>1.5434869462067915</v>
      </c>
      <c r="AB290" s="456">
        <f>'Budget Filing Data'!P284</f>
        <v>4402967.9384629996</v>
      </c>
      <c r="AC290" s="456">
        <f>'Budget Filing Data'!Q284</f>
        <v>264.57726740317497</v>
      </c>
      <c r="AD290" s="456">
        <f>'Budget Filing Data'!R284</f>
        <v>93906.664592150002</v>
      </c>
      <c r="AE290" s="456">
        <f>'Budget Filing Data'!AE284</f>
        <v>567.29919138056505</v>
      </c>
      <c r="AF290" s="456">
        <f>'Budget Filing Data'!AF284</f>
        <v>498.64438898431638</v>
      </c>
      <c r="AG290" s="456">
        <f>'Budget Filing Data'!$S284</f>
        <v>28279044.444304951</v>
      </c>
      <c r="AH290" s="456">
        <f>'Budget Filing Data'!T284</f>
        <v>1093100.61377565</v>
      </c>
      <c r="AI290" s="456">
        <f>'Budget Filing Data'!$U284</f>
        <v>7182.6302149318699</v>
      </c>
      <c r="AJ290" s="456">
        <f>'Budget Filing Data'!$V284</f>
        <v>5804.3642591487014</v>
      </c>
      <c r="AK290" s="466">
        <v>0</v>
      </c>
      <c r="AL290" s="466">
        <v>0</v>
      </c>
      <c r="AM290" s="395"/>
    </row>
    <row r="291" spans="3:39" ht="15.75">
      <c r="C291" s="414" t="str">
        <f>'Budget Filing Data'!D285</f>
        <v>PGE_Com_007</v>
      </c>
      <c r="D291" s="414" t="str">
        <f>'Budget Filing Data'!E285</f>
        <v>Commercial Behavioral Program</v>
      </c>
      <c r="E291" s="416"/>
      <c r="F291" s="416"/>
      <c r="G291" s="415" t="str">
        <f>'Budget Filing Data'!J285</f>
        <v>Third-Party Solicited</v>
      </c>
      <c r="H291" s="415" t="str">
        <f>'Budget Filing Data'!H285</f>
        <v>Local</v>
      </c>
      <c r="I291" s="416" t="s">
        <v>23</v>
      </c>
      <c r="J291" s="415" t="str">
        <f>'Budget Filing Data'!G285</f>
        <v>Commercial</v>
      </c>
      <c r="K291" s="415" t="str">
        <f>'Budget Filing Data'!I285</f>
        <v>Other</v>
      </c>
      <c r="L291" s="415" t="str">
        <f>'Budget Filing Data'!K285</f>
        <v>Resource</v>
      </c>
      <c r="M291" s="415">
        <f>'Budget Filing Data'!B285</f>
        <v>2031</v>
      </c>
      <c r="N291" s="581">
        <f t="shared" si="4"/>
        <v>240284.89252668613</v>
      </c>
      <c r="O291" s="417">
        <f>'Budget Filing Data'!AG285</f>
        <v>5884.8442914562302</v>
      </c>
      <c r="P291" s="417">
        <f>'Budget Filing Data'!AH285</f>
        <v>51771.449612123797</v>
      </c>
      <c r="Q291" s="417">
        <f>'Budget Filing Data'!AI285</f>
        <v>182628.59862310611</v>
      </c>
      <c r="R291" s="417">
        <f>'Budget Filing Data'!AJ285</f>
        <v>0</v>
      </c>
      <c r="S291" s="417">
        <f>'Budget Filing Data'!AK285</f>
        <v>0</v>
      </c>
      <c r="T291" s="417">
        <f>'Budget Filing Data'!AL285</f>
        <v>0</v>
      </c>
      <c r="U291" s="417">
        <f>'Budget Filing Data'!AM285</f>
        <v>0</v>
      </c>
      <c r="V291" s="417">
        <f>'Budget Filing Data'!W285</f>
        <v>0</v>
      </c>
      <c r="W291" s="418">
        <f>IF('Budget Filing Data'!Z285&lt;&gt;0,('Budget Filing Data'!AB285+'Budget Filing Data'!AC285+'Budget Filing Data'!AR285+'Budget Filing Data'!AD285+'Budget Filing Data'!BK285)/'Budget Filing Data'!Z285,0)</f>
        <v>0</v>
      </c>
      <c r="X291" s="419">
        <f>IF('Budget Filing Data'!AA285&lt;&gt;0,('Budget Filing Data'!AB285+'Budget Filing Data'!AC285+'Budget Filing Data'!AR285+'Budget Filing Data'!AD285)/'Budget Filing Data'!AA285,0)</f>
        <v>0</v>
      </c>
      <c r="Y291" s="419">
        <f>IF('Budget Filing Data'!BL285&lt;&gt;0,('Budget Filing Data'!AB285+'Budget Filing Data'!AC285+'Budget Filing Data'!AR285+'Budget Filing Data'!AD285+'Budget Filing Data'!AP285+'Budget Filing Data'!AQ285)/('Budget Filing Data'!BL285),0)</f>
        <v>0</v>
      </c>
      <c r="Z291" s="419">
        <f>IF('Budget Filing Data'!BC285&lt;&gt;0,('Budget Filing Data'!BD285+'Budget Filing Data'!BE285+'Budget Filing Data'!BF285+'Budget Filing Data'!AD285)/'Budget Filing Data'!BC285,0)</f>
        <v>0</v>
      </c>
      <c r="AA291" s="419">
        <f>IF('Budget Filing Data'!BG285&lt;&gt;0,('Budget Filing Data'!BH285+'Budget Filing Data'!BI285+'Budget Filing Data'!BJ285+'Budget Filing Data'!AD285)/'Budget Filing Data'!BG285,0)</f>
        <v>0</v>
      </c>
      <c r="AB291" s="456">
        <f>'Budget Filing Data'!P285</f>
        <v>0</v>
      </c>
      <c r="AC291" s="456">
        <f>'Budget Filing Data'!Q285</f>
        <v>0</v>
      </c>
      <c r="AD291" s="456">
        <f>'Budget Filing Data'!R285</f>
        <v>0</v>
      </c>
      <c r="AE291" s="456">
        <f>'Budget Filing Data'!AE285</f>
        <v>0</v>
      </c>
      <c r="AF291" s="456">
        <f>'Budget Filing Data'!AF285</f>
        <v>0</v>
      </c>
      <c r="AG291" s="456">
        <f>'Budget Filing Data'!$S285</f>
        <v>0</v>
      </c>
      <c r="AH291" s="456">
        <f>'Budget Filing Data'!T285</f>
        <v>0</v>
      </c>
      <c r="AI291" s="456">
        <f>'Budget Filing Data'!$U285</f>
        <v>0</v>
      </c>
      <c r="AJ291" s="456">
        <f>'Budget Filing Data'!$V285</f>
        <v>0</v>
      </c>
      <c r="AK291" s="466">
        <v>0</v>
      </c>
      <c r="AL291" s="466">
        <v>0</v>
      </c>
      <c r="AM291" s="395"/>
    </row>
    <row r="292" spans="3:39" ht="15.75">
      <c r="C292" s="414" t="str">
        <f>'Budget Filing Data'!D286</f>
        <v>PGE_Com_009</v>
      </c>
      <c r="D292" s="414" t="str">
        <f>'Budget Filing Data'!E286</f>
        <v>Strategic Energy Management - Commercial</v>
      </c>
      <c r="E292" s="416"/>
      <c r="F292" s="416"/>
      <c r="G292" s="415" t="str">
        <f>'Budget Filing Data'!J286</f>
        <v>Third-Party Solicited</v>
      </c>
      <c r="H292" s="415" t="str">
        <f>'Budget Filing Data'!H286</f>
        <v>Local</v>
      </c>
      <c r="I292" s="416" t="s">
        <v>23</v>
      </c>
      <c r="J292" s="415" t="str">
        <f>'Budget Filing Data'!G286</f>
        <v>Commercial</v>
      </c>
      <c r="K292" s="415" t="str">
        <f>'Budget Filing Data'!I286</f>
        <v>Other</v>
      </c>
      <c r="L292" s="415" t="str">
        <f>'Budget Filing Data'!K286</f>
        <v>Resource</v>
      </c>
      <c r="M292" s="415">
        <f>'Budget Filing Data'!B286</f>
        <v>2031</v>
      </c>
      <c r="N292" s="581">
        <f t="shared" si="4"/>
        <v>4104896.9533487717</v>
      </c>
      <c r="O292" s="417">
        <f>'Budget Filing Data'!AG286</f>
        <v>77614.743261094234</v>
      </c>
      <c r="P292" s="417">
        <f>'Budget Filing Data'!AH286</f>
        <v>45815</v>
      </c>
      <c r="Q292" s="417">
        <f>'Budget Filing Data'!AI286</f>
        <v>3243681.0320976777</v>
      </c>
      <c r="R292" s="417">
        <f>'Budget Filing Data'!AJ286</f>
        <v>0</v>
      </c>
      <c r="S292" s="417">
        <f>'Budget Filing Data'!AK286</f>
        <v>0</v>
      </c>
      <c r="T292" s="417">
        <f>'Budget Filing Data'!AL286</f>
        <v>0</v>
      </c>
      <c r="U292" s="417">
        <f>'Budget Filing Data'!AM286</f>
        <v>737786.17799</v>
      </c>
      <c r="V292" s="417">
        <f>'Budget Filing Data'!W286</f>
        <v>6998600.8522629477</v>
      </c>
      <c r="W292" s="418">
        <f>IF('Budget Filing Data'!Z286&lt;&gt;0,('Budget Filing Data'!AB286+'Budget Filing Data'!AC286+'Budget Filing Data'!AR286+'Budget Filing Data'!AD286+'Budget Filing Data'!BK286)/'Budget Filing Data'!Z286,0)</f>
        <v>1.8820501539282788</v>
      </c>
      <c r="X292" s="419">
        <f>IF('Budget Filing Data'!AA286&lt;&gt;0,('Budget Filing Data'!AB286+'Budget Filing Data'!AC286+'Budget Filing Data'!AR286+'Budget Filing Data'!AD286)/'Budget Filing Data'!AA286,0)</f>
        <v>1.722060955643989</v>
      </c>
      <c r="Y292" s="419">
        <f>IF('Budget Filing Data'!BL286&lt;&gt;0,('Budget Filing Data'!AB286+'Budget Filing Data'!AC286+'Budget Filing Data'!AR286+'Budget Filing Data'!AD286+'Budget Filing Data'!AP286+'Budget Filing Data'!AQ286)/('Budget Filing Data'!BL286),0)</f>
        <v>0.27101955567089597</v>
      </c>
      <c r="Z292" s="419">
        <f>IF('Budget Filing Data'!BC286&lt;&gt;0,('Budget Filing Data'!BD286+'Budget Filing Data'!BE286+'Budget Filing Data'!BF286+'Budget Filing Data'!AD286)/'Budget Filing Data'!BC286,0)</f>
        <v>2.4682678584937987</v>
      </c>
      <c r="AA292" s="419">
        <f>IF('Budget Filing Data'!BG286&lt;&gt;0,('Budget Filing Data'!BH286+'Budget Filing Data'!BI286+'Budget Filing Data'!BJ286+'Budget Filing Data'!AD286)/'Budget Filing Data'!BG286,0)</f>
        <v>2.4637776722223172</v>
      </c>
      <c r="AB292" s="456">
        <f>'Budget Filing Data'!P286</f>
        <v>9214851.8000000007</v>
      </c>
      <c r="AC292" s="456">
        <f>'Budget Filing Data'!Q286</f>
        <v>0</v>
      </c>
      <c r="AD292" s="456">
        <f>'Budget Filing Data'!R286</f>
        <v>211086.84599999999</v>
      </c>
      <c r="AE292" s="456">
        <f>'Budget Filing Data'!AE286</f>
        <v>1973.67934684228</v>
      </c>
      <c r="AF292" s="456">
        <f>'Budget Filing Data'!AF286</f>
        <v>1120.8711522599999</v>
      </c>
      <c r="AG292" s="456">
        <f>'Budget Filing Data'!$S286</f>
        <v>46074259</v>
      </c>
      <c r="AH292" s="456">
        <f>'Budget Filing Data'!T286</f>
        <v>1055434.23</v>
      </c>
      <c r="AI292" s="456">
        <f>'Budget Filing Data'!$U286</f>
        <v>30683.659597899052</v>
      </c>
      <c r="AJ292" s="456">
        <f>'Budget Filing Data'!$V286</f>
        <v>5604.3557613000003</v>
      </c>
      <c r="AK292" s="466">
        <v>0</v>
      </c>
      <c r="AL292" s="466">
        <v>0</v>
      </c>
      <c r="AM292" s="395"/>
    </row>
    <row r="293" spans="3:39" ht="15.75">
      <c r="C293" s="414" t="str">
        <f>'Budget Filing Data'!D287</f>
        <v>PGE_Com_010</v>
      </c>
      <c r="D293" s="414" t="str">
        <f>'Budget Filing Data'!E287</f>
        <v>Targeted Load Management Placeholder</v>
      </c>
      <c r="E293" s="416"/>
      <c r="F293" s="416"/>
      <c r="G293" s="415" t="str">
        <f>'Budget Filing Data'!J287</f>
        <v>IOU Core</v>
      </c>
      <c r="H293" s="415" t="str">
        <f>'Budget Filing Data'!H287</f>
        <v>Local</v>
      </c>
      <c r="I293" s="416" t="s">
        <v>15</v>
      </c>
      <c r="J293" s="415" t="str">
        <f>'Budget Filing Data'!G287</f>
        <v>Commercial</v>
      </c>
      <c r="K293" s="415" t="str">
        <f>'Budget Filing Data'!I287</f>
        <v>Market Transformation</v>
      </c>
      <c r="L293" s="415" t="str">
        <f>'Budget Filing Data'!K287</f>
        <v>Market Support</v>
      </c>
      <c r="M293" s="415">
        <f>'Budget Filing Data'!B287</f>
        <v>2031</v>
      </c>
      <c r="N293" s="581">
        <f t="shared" si="4"/>
        <v>2628259.426865072</v>
      </c>
      <c r="O293" s="417">
        <f>'Budget Filing Data'!AG287</f>
        <v>262825.94268650719</v>
      </c>
      <c r="P293" s="417">
        <f>'Budget Filing Data'!AH287</f>
        <v>250000</v>
      </c>
      <c r="Q293" s="417">
        <f>'Budget Filing Data'!AI287</f>
        <v>2115433.484178565</v>
      </c>
      <c r="R293" s="417">
        <f>'Budget Filing Data'!AJ287</f>
        <v>0</v>
      </c>
      <c r="S293" s="417">
        <f>'Budget Filing Data'!AK287</f>
        <v>0</v>
      </c>
      <c r="T293" s="417">
        <f>'Budget Filing Data'!AL287</f>
        <v>0</v>
      </c>
      <c r="U293" s="417">
        <f>'Budget Filing Data'!AM287</f>
        <v>0</v>
      </c>
      <c r="V293" s="417">
        <f>'Budget Filing Data'!W287</f>
        <v>0</v>
      </c>
      <c r="W293" s="418">
        <f>IF('Budget Filing Data'!Z287&lt;&gt;0,('Budget Filing Data'!AB287+'Budget Filing Data'!AC287+'Budget Filing Data'!AR287+'Budget Filing Data'!AD287+'Budget Filing Data'!BK287)/'Budget Filing Data'!Z287,0)</f>
        <v>0</v>
      </c>
      <c r="X293" s="419">
        <f>IF('Budget Filing Data'!AA287&lt;&gt;0,('Budget Filing Data'!AB287+'Budget Filing Data'!AC287+'Budget Filing Data'!AR287+'Budget Filing Data'!AD287)/'Budget Filing Data'!AA287,0)</f>
        <v>0</v>
      </c>
      <c r="Y293" s="419">
        <f>IF('Budget Filing Data'!BL287&lt;&gt;0,('Budget Filing Data'!AB287+'Budget Filing Data'!AC287+'Budget Filing Data'!AR287+'Budget Filing Data'!AD287+'Budget Filing Data'!AP287+'Budget Filing Data'!AQ287)/('Budget Filing Data'!BL287),0)</f>
        <v>0</v>
      </c>
      <c r="Z293" s="419">
        <f>IF('Budget Filing Data'!BC287&lt;&gt;0,('Budget Filing Data'!BD287+'Budget Filing Data'!BE287+'Budget Filing Data'!BF287+'Budget Filing Data'!AD287)/'Budget Filing Data'!BC287,0)</f>
        <v>0</v>
      </c>
      <c r="AA293" s="419">
        <f>IF('Budget Filing Data'!BG287&lt;&gt;0,('Budget Filing Data'!BH287+'Budget Filing Data'!BI287+'Budget Filing Data'!BJ287+'Budget Filing Data'!AD287)/'Budget Filing Data'!BG287,0)</f>
        <v>0</v>
      </c>
      <c r="AB293" s="456">
        <f>'Budget Filing Data'!P287</f>
        <v>0</v>
      </c>
      <c r="AC293" s="456">
        <f>'Budget Filing Data'!Q287</f>
        <v>0</v>
      </c>
      <c r="AD293" s="456">
        <f>'Budget Filing Data'!R287</f>
        <v>0</v>
      </c>
      <c r="AE293" s="456">
        <f>'Budget Filing Data'!AE287</f>
        <v>0</v>
      </c>
      <c r="AF293" s="456">
        <f>'Budget Filing Data'!AF287</f>
        <v>0</v>
      </c>
      <c r="AG293" s="456">
        <f>'Budget Filing Data'!$S287</f>
        <v>0</v>
      </c>
      <c r="AH293" s="456">
        <f>'Budget Filing Data'!T287</f>
        <v>0</v>
      </c>
      <c r="AI293" s="456">
        <f>'Budget Filing Data'!$U287</f>
        <v>0</v>
      </c>
      <c r="AJ293" s="456">
        <f>'Budget Filing Data'!$V287</f>
        <v>0</v>
      </c>
      <c r="AK293" s="466">
        <v>0</v>
      </c>
      <c r="AL293" s="466">
        <v>0</v>
      </c>
      <c r="AM293" s="395"/>
    </row>
    <row r="294" spans="3:39" ht="15.75">
      <c r="C294" s="414" t="str">
        <f>'Budget Filing Data'!D288</f>
        <v>PGE_Com_SmallBiz</v>
      </c>
      <c r="D294" s="414" t="str">
        <f>'Budget Filing Data'!E288</f>
        <v>Micro and Small Business Program</v>
      </c>
      <c r="E294" s="416"/>
      <c r="F294" s="416"/>
      <c r="G294" s="415" t="str">
        <f>'Budget Filing Data'!J288</f>
        <v>Third-Party Solicited</v>
      </c>
      <c r="H294" s="415" t="str">
        <f>'Budget Filing Data'!H288</f>
        <v>Local</v>
      </c>
      <c r="I294" s="416" t="s">
        <v>23</v>
      </c>
      <c r="J294" s="415" t="str">
        <f>'Budget Filing Data'!G288</f>
        <v>Commercial</v>
      </c>
      <c r="K294" s="415" t="str">
        <f>'Budget Filing Data'!I288</f>
        <v>Other</v>
      </c>
      <c r="L294" s="415" t="str">
        <f>'Budget Filing Data'!K288</f>
        <v>Equity</v>
      </c>
      <c r="M294" s="415">
        <f>'Budget Filing Data'!B288</f>
        <v>2031</v>
      </c>
      <c r="N294" s="581">
        <f t="shared" si="4"/>
        <v>2256005.2957185339</v>
      </c>
      <c r="O294" s="417">
        <f>'Budget Filing Data'!AG288</f>
        <v>42362.408307533697</v>
      </c>
      <c r="P294" s="417">
        <f>'Budget Filing Data'!AH288</f>
        <v>92381.212643197199</v>
      </c>
      <c r="Q294" s="417">
        <f>'Budget Filing Data'!AI288</f>
        <v>801261.67476780294</v>
      </c>
      <c r="R294" s="417">
        <f>'Budget Filing Data'!AJ288</f>
        <v>0</v>
      </c>
      <c r="S294" s="417">
        <f>'Budget Filing Data'!AK288</f>
        <v>0</v>
      </c>
      <c r="T294" s="417">
        <f>'Budget Filing Data'!AL288</f>
        <v>0</v>
      </c>
      <c r="U294" s="417">
        <f>'Budget Filing Data'!AM288</f>
        <v>1320000</v>
      </c>
      <c r="V294" s="417">
        <f>'Budget Filing Data'!W288</f>
        <v>0</v>
      </c>
      <c r="W294" s="418">
        <f>IF('Budget Filing Data'!Z288&lt;&gt;0,('Budget Filing Data'!AB288+'Budget Filing Data'!AC288+'Budget Filing Data'!AR288+'Budget Filing Data'!AD288+'Budget Filing Data'!BK288)/'Budget Filing Data'!Z288,0)</f>
        <v>0</v>
      </c>
      <c r="X294" s="419">
        <f>IF('Budget Filing Data'!AA288&lt;&gt;0,('Budget Filing Data'!AB288+'Budget Filing Data'!AC288+'Budget Filing Data'!AR288+'Budget Filing Data'!AD288)/'Budget Filing Data'!AA288,0)</f>
        <v>0</v>
      </c>
      <c r="Y294" s="419">
        <f>IF('Budget Filing Data'!BL288&lt;&gt;0,('Budget Filing Data'!AB288+'Budget Filing Data'!AC288+'Budget Filing Data'!AR288+'Budget Filing Data'!AD288+'Budget Filing Data'!AP288+'Budget Filing Data'!AQ288)/('Budget Filing Data'!BL288),0)</f>
        <v>0</v>
      </c>
      <c r="Z294" s="419">
        <f>IF('Budget Filing Data'!BC288&lt;&gt;0,('Budget Filing Data'!BD288+'Budget Filing Data'!BE288+'Budget Filing Data'!BF288+'Budget Filing Data'!AD288)/'Budget Filing Data'!BC288,0)</f>
        <v>0</v>
      </c>
      <c r="AA294" s="419">
        <f>IF('Budget Filing Data'!BG288&lt;&gt;0,('Budget Filing Data'!BH288+'Budget Filing Data'!BI288+'Budget Filing Data'!BJ288+'Budget Filing Data'!AD288)/'Budget Filing Data'!BG288,0)</f>
        <v>0</v>
      </c>
      <c r="AB294" s="456">
        <f>'Budget Filing Data'!P288</f>
        <v>0</v>
      </c>
      <c r="AC294" s="456">
        <f>'Budget Filing Data'!Q288</f>
        <v>0</v>
      </c>
      <c r="AD294" s="456">
        <f>'Budget Filing Data'!R288</f>
        <v>0</v>
      </c>
      <c r="AE294" s="456">
        <f>'Budget Filing Data'!AE288</f>
        <v>0</v>
      </c>
      <c r="AF294" s="456">
        <f>'Budget Filing Data'!AF288</f>
        <v>0</v>
      </c>
      <c r="AG294" s="456">
        <f>'Budget Filing Data'!$S288</f>
        <v>0</v>
      </c>
      <c r="AH294" s="456">
        <f>'Budget Filing Data'!T288</f>
        <v>0</v>
      </c>
      <c r="AI294" s="456">
        <f>'Budget Filing Data'!$U288</f>
        <v>0</v>
      </c>
      <c r="AJ294" s="456">
        <f>'Budget Filing Data'!$V288</f>
        <v>0</v>
      </c>
      <c r="AK294" s="466">
        <v>0</v>
      </c>
      <c r="AL294" s="466">
        <v>0</v>
      </c>
      <c r="AM294" s="395"/>
    </row>
    <row r="295" spans="3:39" ht="15.75">
      <c r="C295" s="414" t="str">
        <f>'Budget Filing Data'!D289</f>
        <v>PGE_CS_Decarb</v>
      </c>
      <c r="D295" s="414" t="str">
        <f>'Budget Filing Data'!E289</f>
        <v>C&amp;S Decarbonization Support Placeholder</v>
      </c>
      <c r="E295" s="416"/>
      <c r="F295" s="416"/>
      <c r="G295" s="415" t="str">
        <f>'Budget Filing Data'!J289</f>
        <v>IOU Core</v>
      </c>
      <c r="H295" s="415" t="str">
        <f>'Budget Filing Data'!H289</f>
        <v>Local</v>
      </c>
      <c r="I295" s="416" t="s">
        <v>15</v>
      </c>
      <c r="J295" s="415" t="str">
        <f>'Budget Filing Data'!G289</f>
        <v>Cross-Cutting</v>
      </c>
      <c r="K295" s="415" t="str">
        <f>'Budget Filing Data'!I289</f>
        <v>Codes and Standards</v>
      </c>
      <c r="L295" s="415" t="str">
        <f>'Budget Filing Data'!K289</f>
        <v>C&amp;S</v>
      </c>
      <c r="M295" s="415">
        <f>'Budget Filing Data'!B289</f>
        <v>2031</v>
      </c>
      <c r="N295" s="581">
        <f t="shared" si="4"/>
        <v>1295771.0111557709</v>
      </c>
      <c r="O295" s="417">
        <f>'Budget Filing Data'!AG289</f>
        <v>17077.101115577068</v>
      </c>
      <c r="P295" s="417">
        <f>'Budget Filing Data'!AH289</f>
        <v>0</v>
      </c>
      <c r="Q295" s="417">
        <f>'Budget Filing Data'!AI289</f>
        <v>1278693.9100401937</v>
      </c>
      <c r="R295" s="417">
        <f>'Budget Filing Data'!AJ289</f>
        <v>0</v>
      </c>
      <c r="S295" s="417">
        <f>'Budget Filing Data'!AK289</f>
        <v>0</v>
      </c>
      <c r="T295" s="417">
        <f>'Budget Filing Data'!AL289</f>
        <v>0</v>
      </c>
      <c r="U295" s="417">
        <f>'Budget Filing Data'!AM289</f>
        <v>0</v>
      </c>
      <c r="V295" s="417">
        <f>'Budget Filing Data'!W289</f>
        <v>0</v>
      </c>
      <c r="W295" s="418">
        <f>IF('Budget Filing Data'!Z289&lt;&gt;0,('Budget Filing Data'!AB289+'Budget Filing Data'!AC289+'Budget Filing Data'!AR289+'Budget Filing Data'!AD289+'Budget Filing Data'!BK289)/'Budget Filing Data'!Z289,0)</f>
        <v>0</v>
      </c>
      <c r="X295" s="419">
        <f>IF('Budget Filing Data'!AA289&lt;&gt;0,('Budget Filing Data'!AB289+'Budget Filing Data'!AC289+'Budget Filing Data'!AR289+'Budget Filing Data'!AD289)/'Budget Filing Data'!AA289,0)</f>
        <v>0</v>
      </c>
      <c r="Y295" s="419">
        <f>IF('Budget Filing Data'!BL289&lt;&gt;0,('Budget Filing Data'!AB289+'Budget Filing Data'!AC289+'Budget Filing Data'!AR289+'Budget Filing Data'!AD289+'Budget Filing Data'!AP289+'Budget Filing Data'!AQ289)/('Budget Filing Data'!BL289),0)</f>
        <v>0</v>
      </c>
      <c r="Z295" s="419">
        <f>IF('Budget Filing Data'!BC289&lt;&gt;0,('Budget Filing Data'!BD289+'Budget Filing Data'!BE289+'Budget Filing Data'!BF289+'Budget Filing Data'!AD289)/'Budget Filing Data'!BC289,0)</f>
        <v>0</v>
      </c>
      <c r="AA295" s="419">
        <f>IF('Budget Filing Data'!BG289&lt;&gt;0,('Budget Filing Data'!BH289+'Budget Filing Data'!BI289+'Budget Filing Data'!BJ289+'Budget Filing Data'!AD289)/'Budget Filing Data'!BG289,0)</f>
        <v>0</v>
      </c>
      <c r="AB295" s="456">
        <f>'Budget Filing Data'!P289</f>
        <v>0</v>
      </c>
      <c r="AC295" s="456">
        <f>'Budget Filing Data'!Q289</f>
        <v>0</v>
      </c>
      <c r="AD295" s="456">
        <f>'Budget Filing Data'!R289</f>
        <v>0</v>
      </c>
      <c r="AE295" s="456">
        <f>'Budget Filing Data'!AE289</f>
        <v>0</v>
      </c>
      <c r="AF295" s="456">
        <f>'Budget Filing Data'!AF289</f>
        <v>0</v>
      </c>
      <c r="AG295" s="456">
        <f>'Budget Filing Data'!$S289</f>
        <v>0</v>
      </c>
      <c r="AH295" s="456">
        <f>'Budget Filing Data'!T289</f>
        <v>0</v>
      </c>
      <c r="AI295" s="456">
        <f>'Budget Filing Data'!$U289</f>
        <v>0</v>
      </c>
      <c r="AJ295" s="456">
        <f>'Budget Filing Data'!$V289</f>
        <v>0</v>
      </c>
      <c r="AK295" s="466">
        <v>0</v>
      </c>
      <c r="AL295" s="466">
        <v>0</v>
      </c>
      <c r="AM295" s="395"/>
    </row>
    <row r="296" spans="3:39" ht="15.75">
      <c r="C296" s="414" t="str">
        <f>'Budget Filing Data'!D290</f>
        <v>PGE_CS_PortfolioSupport</v>
      </c>
      <c r="D296" s="414" t="str">
        <f>'Budget Filing Data'!E290</f>
        <v>Codes &amp; Standards Portfolio Support PA Costs</v>
      </c>
      <c r="E296" s="416"/>
      <c r="F296" s="416"/>
      <c r="G296" s="415" t="str">
        <f>'Budget Filing Data'!J290</f>
        <v>Non-Program</v>
      </c>
      <c r="H296" s="415" t="str">
        <f>'Budget Filing Data'!H290</f>
        <v>PA Costs</v>
      </c>
      <c r="I296" s="416" t="s">
        <v>23</v>
      </c>
      <c r="J296" s="415" t="str">
        <f>'Budget Filing Data'!G290</f>
        <v>Portfolio Support</v>
      </c>
      <c r="K296" s="415" t="str">
        <f>'Budget Filing Data'!I290</f>
        <v>Other</v>
      </c>
      <c r="L296" s="415" t="str">
        <f>'Budget Filing Data'!K290</f>
        <v>C&amp;S</v>
      </c>
      <c r="M296" s="415">
        <f>'Budget Filing Data'!B290</f>
        <v>2031</v>
      </c>
      <c r="N296" s="581">
        <f t="shared" si="4"/>
        <v>3497576.6370000001</v>
      </c>
      <c r="O296" s="417">
        <f>'Budget Filing Data'!AG290</f>
        <v>2155785.7340000002</v>
      </c>
      <c r="P296" s="417">
        <f>'Budget Filing Data'!AH290</f>
        <v>800890.36800000002</v>
      </c>
      <c r="Q296" s="417">
        <f>'Budget Filing Data'!AI290</f>
        <v>540900.53500000003</v>
      </c>
      <c r="R296" s="417">
        <f>'Budget Filing Data'!AJ290</f>
        <v>0</v>
      </c>
      <c r="S296" s="417">
        <f>'Budget Filing Data'!AK290</f>
        <v>0</v>
      </c>
      <c r="T296" s="417">
        <f>'Budget Filing Data'!AL290</f>
        <v>0</v>
      </c>
      <c r="U296" s="417">
        <f>'Budget Filing Data'!AM290</f>
        <v>0</v>
      </c>
      <c r="V296" s="417">
        <f>'Budget Filing Data'!W290</f>
        <v>0</v>
      </c>
      <c r="W296" s="418">
        <f>IF('Budget Filing Data'!Z290&lt;&gt;0,('Budget Filing Data'!AB290+'Budget Filing Data'!AC290+'Budget Filing Data'!AR290+'Budget Filing Data'!AD290+'Budget Filing Data'!BK290)/'Budget Filing Data'!Z290,0)</f>
        <v>0</v>
      </c>
      <c r="X296" s="419">
        <f>IF('Budget Filing Data'!AA290&lt;&gt;0,('Budget Filing Data'!AB290+'Budget Filing Data'!AC290+'Budget Filing Data'!AR290+'Budget Filing Data'!AD290)/'Budget Filing Data'!AA290,0)</f>
        <v>0</v>
      </c>
      <c r="Y296" s="419">
        <f>IF('Budget Filing Data'!BL290&lt;&gt;0,('Budget Filing Data'!AB290+'Budget Filing Data'!AC290+'Budget Filing Data'!AR290+'Budget Filing Data'!AD290+'Budget Filing Data'!AP290+'Budget Filing Data'!AQ290)/('Budget Filing Data'!BL290),0)</f>
        <v>0</v>
      </c>
      <c r="Z296" s="419">
        <f>IF('Budget Filing Data'!BC290&lt;&gt;0,('Budget Filing Data'!BD290+'Budget Filing Data'!BE290+'Budget Filing Data'!BF290+'Budget Filing Data'!AD290)/'Budget Filing Data'!BC290,0)</f>
        <v>0</v>
      </c>
      <c r="AA296" s="419">
        <f>IF('Budget Filing Data'!BG290&lt;&gt;0,('Budget Filing Data'!BH290+'Budget Filing Data'!BI290+'Budget Filing Data'!BJ290+'Budget Filing Data'!AD290)/'Budget Filing Data'!BG290,0)</f>
        <v>0</v>
      </c>
      <c r="AB296" s="456">
        <f>'Budget Filing Data'!P290</f>
        <v>0</v>
      </c>
      <c r="AC296" s="456">
        <f>'Budget Filing Data'!Q290</f>
        <v>0</v>
      </c>
      <c r="AD296" s="456">
        <f>'Budget Filing Data'!R290</f>
        <v>0</v>
      </c>
      <c r="AE296" s="456">
        <f>'Budget Filing Data'!AE290</f>
        <v>0</v>
      </c>
      <c r="AF296" s="456">
        <f>'Budget Filing Data'!AF290</f>
        <v>0</v>
      </c>
      <c r="AG296" s="456">
        <f>'Budget Filing Data'!$S290</f>
        <v>0</v>
      </c>
      <c r="AH296" s="456">
        <f>'Budget Filing Data'!T290</f>
        <v>0</v>
      </c>
      <c r="AI296" s="456">
        <f>'Budget Filing Data'!$U290</f>
        <v>0</v>
      </c>
      <c r="AJ296" s="456">
        <f>'Budget Filing Data'!$V290</f>
        <v>0</v>
      </c>
      <c r="AK296" s="466">
        <v>0</v>
      </c>
      <c r="AL296" s="466">
        <v>0</v>
      </c>
      <c r="AM296" s="395"/>
    </row>
    <row r="297" spans="3:39" ht="15.75">
      <c r="C297" s="414" t="str">
        <f>'Budget Filing Data'!D291</f>
        <v>PGE_EMV_001</v>
      </c>
      <c r="D297" s="414" t="str">
        <f>'Budget Filing Data'!E291</f>
        <v>PGE EM&amp;V</v>
      </c>
      <c r="E297" s="416"/>
      <c r="F297" s="416"/>
      <c r="G297" s="415" t="str">
        <f>'Budget Filing Data'!J291</f>
        <v>Non-Program</v>
      </c>
      <c r="H297" s="415" t="str">
        <f>'Budget Filing Data'!H291</f>
        <v>EM&amp;V</v>
      </c>
      <c r="I297" s="416" t="s">
        <v>23</v>
      </c>
      <c r="J297" s="415" t="str">
        <f>'Budget Filing Data'!G291</f>
        <v>Cross-Cutting</v>
      </c>
      <c r="K297" s="415" t="str">
        <f>'Budget Filing Data'!I291</f>
        <v>Evaluation Measurement and Verification</v>
      </c>
      <c r="L297" s="415" t="str">
        <f>'Budget Filing Data'!K291</f>
        <v>EM&amp;V</v>
      </c>
      <c r="M297" s="415">
        <f>'Budget Filing Data'!B291</f>
        <v>2031</v>
      </c>
      <c r="N297" s="581">
        <f t="shared" si="4"/>
        <v>2507388.61</v>
      </c>
      <c r="O297" s="417">
        <f>'Budget Filing Data'!AG291</f>
        <v>0</v>
      </c>
      <c r="P297" s="417">
        <f>'Budget Filing Data'!AH291</f>
        <v>0</v>
      </c>
      <c r="Q297" s="417">
        <f>'Budget Filing Data'!AI291</f>
        <v>0</v>
      </c>
      <c r="R297" s="417">
        <f>'Budget Filing Data'!AJ291</f>
        <v>2507388.61</v>
      </c>
      <c r="S297" s="417">
        <f>'Budget Filing Data'!AK291</f>
        <v>0</v>
      </c>
      <c r="T297" s="417">
        <f>'Budget Filing Data'!AL291</f>
        <v>0</v>
      </c>
      <c r="U297" s="417">
        <f>'Budget Filing Data'!AM291</f>
        <v>0</v>
      </c>
      <c r="V297" s="417">
        <f>'Budget Filing Data'!W291</f>
        <v>0</v>
      </c>
      <c r="W297" s="418">
        <f>IF('Budget Filing Data'!Z291&lt;&gt;0,('Budget Filing Data'!AB291+'Budget Filing Data'!AC291+'Budget Filing Data'!AR291+'Budget Filing Data'!AD291+'Budget Filing Data'!BK291)/'Budget Filing Data'!Z291,0)</f>
        <v>0</v>
      </c>
      <c r="X297" s="419">
        <f>IF('Budget Filing Data'!AA291&lt;&gt;0,('Budget Filing Data'!AB291+'Budget Filing Data'!AC291+'Budget Filing Data'!AR291+'Budget Filing Data'!AD291)/'Budget Filing Data'!AA291,0)</f>
        <v>0</v>
      </c>
      <c r="Y297" s="419">
        <f>IF('Budget Filing Data'!BL291&lt;&gt;0,('Budget Filing Data'!AB291+'Budget Filing Data'!AC291+'Budget Filing Data'!AR291+'Budget Filing Data'!AD291+'Budget Filing Data'!AP291+'Budget Filing Data'!AQ291)/('Budget Filing Data'!BL291),0)</f>
        <v>0</v>
      </c>
      <c r="Z297" s="419">
        <f>IF('Budget Filing Data'!BC291&lt;&gt;0,('Budget Filing Data'!BD291+'Budget Filing Data'!BE291+'Budget Filing Data'!BF291+'Budget Filing Data'!AD291)/'Budget Filing Data'!BC291,0)</f>
        <v>0</v>
      </c>
      <c r="AA297" s="419">
        <f>IF('Budget Filing Data'!BG291&lt;&gt;0,('Budget Filing Data'!BH291+'Budget Filing Data'!BI291+'Budget Filing Data'!BJ291+'Budget Filing Data'!AD291)/'Budget Filing Data'!BG291,0)</f>
        <v>0</v>
      </c>
      <c r="AB297" s="456">
        <f>'Budget Filing Data'!P291</f>
        <v>0</v>
      </c>
      <c r="AC297" s="456">
        <f>'Budget Filing Data'!Q291</f>
        <v>0</v>
      </c>
      <c r="AD297" s="456">
        <f>'Budget Filing Data'!R291</f>
        <v>0</v>
      </c>
      <c r="AE297" s="456">
        <f>'Budget Filing Data'!AE291</f>
        <v>0</v>
      </c>
      <c r="AF297" s="456">
        <f>'Budget Filing Data'!AF291</f>
        <v>0</v>
      </c>
      <c r="AG297" s="456">
        <f>'Budget Filing Data'!$S291</f>
        <v>0</v>
      </c>
      <c r="AH297" s="456">
        <f>'Budget Filing Data'!T291</f>
        <v>0</v>
      </c>
      <c r="AI297" s="456">
        <f>'Budget Filing Data'!$U291</f>
        <v>0</v>
      </c>
      <c r="AJ297" s="456">
        <f>'Budget Filing Data'!$V291</f>
        <v>0</v>
      </c>
      <c r="AK297" s="466">
        <v>0</v>
      </c>
      <c r="AL297" s="466">
        <v>0</v>
      </c>
      <c r="AM297" s="395"/>
    </row>
    <row r="298" spans="3:39" ht="15.75">
      <c r="C298" s="414" t="str">
        <f>'Budget Filing Data'!D292</f>
        <v>PGE_EMV_002</v>
      </c>
      <c r="D298" s="414" t="str">
        <f>'Budget Filing Data'!E292</f>
        <v>CPUC EM&amp;V</v>
      </c>
      <c r="E298" s="416"/>
      <c r="F298" s="416"/>
      <c r="G298" s="415" t="str">
        <f>'Budget Filing Data'!J292</f>
        <v>Non-Program</v>
      </c>
      <c r="H298" s="415" t="str">
        <f>'Budget Filing Data'!H292</f>
        <v>EM&amp;V</v>
      </c>
      <c r="I298" s="416" t="s">
        <v>23</v>
      </c>
      <c r="J298" s="415" t="str">
        <f>'Budget Filing Data'!G292</f>
        <v>Cross-Cutting</v>
      </c>
      <c r="K298" s="415" t="str">
        <f>'Budget Filing Data'!I292</f>
        <v>Evaluation Measurement and Verification</v>
      </c>
      <c r="L298" s="415" t="str">
        <f>'Budget Filing Data'!K292</f>
        <v>EM&amp;V</v>
      </c>
      <c r="M298" s="415">
        <f>'Budget Filing Data'!B292</f>
        <v>2031</v>
      </c>
      <c r="N298" s="581">
        <f t="shared" si="4"/>
        <v>6610388.1529999999</v>
      </c>
      <c r="O298" s="417">
        <f>'Budget Filing Data'!AG292</f>
        <v>0</v>
      </c>
      <c r="P298" s="417">
        <f>'Budget Filing Data'!AH292</f>
        <v>0</v>
      </c>
      <c r="Q298" s="417">
        <f>'Budget Filing Data'!AI292</f>
        <v>0</v>
      </c>
      <c r="R298" s="417">
        <f>'Budget Filing Data'!AJ292</f>
        <v>6610388.1529999999</v>
      </c>
      <c r="S298" s="417">
        <f>'Budget Filing Data'!AK292</f>
        <v>0</v>
      </c>
      <c r="T298" s="417">
        <f>'Budget Filing Data'!AL292</f>
        <v>0</v>
      </c>
      <c r="U298" s="417">
        <f>'Budget Filing Data'!AM292</f>
        <v>0</v>
      </c>
      <c r="V298" s="417">
        <f>'Budget Filing Data'!W292</f>
        <v>0</v>
      </c>
      <c r="W298" s="418">
        <f>IF('Budget Filing Data'!Z292&lt;&gt;0,('Budget Filing Data'!AB292+'Budget Filing Data'!AC292+'Budget Filing Data'!AR292+'Budget Filing Data'!AD292+'Budget Filing Data'!BK292)/'Budget Filing Data'!Z292,0)</f>
        <v>0</v>
      </c>
      <c r="X298" s="419">
        <f>IF('Budget Filing Data'!AA292&lt;&gt;0,('Budget Filing Data'!AB292+'Budget Filing Data'!AC292+'Budget Filing Data'!AR292+'Budget Filing Data'!AD292)/'Budget Filing Data'!AA292,0)</f>
        <v>0</v>
      </c>
      <c r="Y298" s="419">
        <f>IF('Budget Filing Data'!BL292&lt;&gt;0,('Budget Filing Data'!AB292+'Budget Filing Data'!AC292+'Budget Filing Data'!AR292+'Budget Filing Data'!AD292+'Budget Filing Data'!AP292+'Budget Filing Data'!AQ292)/('Budget Filing Data'!BL292),0)</f>
        <v>0</v>
      </c>
      <c r="Z298" s="419">
        <f>IF('Budget Filing Data'!BC292&lt;&gt;0,('Budget Filing Data'!BD292+'Budget Filing Data'!BE292+'Budget Filing Data'!BF292+'Budget Filing Data'!AD292)/'Budget Filing Data'!BC292,0)</f>
        <v>0</v>
      </c>
      <c r="AA298" s="419">
        <f>IF('Budget Filing Data'!BG292&lt;&gt;0,('Budget Filing Data'!BH292+'Budget Filing Data'!BI292+'Budget Filing Data'!BJ292+'Budget Filing Data'!AD292)/'Budget Filing Data'!BG292,0)</f>
        <v>0</v>
      </c>
      <c r="AB298" s="456">
        <f>'Budget Filing Data'!P292</f>
        <v>0</v>
      </c>
      <c r="AC298" s="456">
        <f>'Budget Filing Data'!Q292</f>
        <v>0</v>
      </c>
      <c r="AD298" s="456">
        <f>'Budget Filing Data'!R292</f>
        <v>0</v>
      </c>
      <c r="AE298" s="456">
        <f>'Budget Filing Data'!AE292</f>
        <v>0</v>
      </c>
      <c r="AF298" s="456">
        <f>'Budget Filing Data'!AF292</f>
        <v>0</v>
      </c>
      <c r="AG298" s="456">
        <f>'Budget Filing Data'!$S292</f>
        <v>0</v>
      </c>
      <c r="AH298" s="456">
        <f>'Budget Filing Data'!T292</f>
        <v>0</v>
      </c>
      <c r="AI298" s="456">
        <f>'Budget Filing Data'!$U292</f>
        <v>0</v>
      </c>
      <c r="AJ298" s="456">
        <f>'Budget Filing Data'!$V292</f>
        <v>0</v>
      </c>
      <c r="AK298" s="466">
        <v>0</v>
      </c>
      <c r="AL298" s="466">
        <v>0</v>
      </c>
      <c r="AM298" s="395"/>
    </row>
    <row r="299" spans="3:39" ht="15.75">
      <c r="C299" s="414" t="str">
        <f>'Budget Filing Data'!D293</f>
        <v>PGE_Equity_PortfolioSupport</v>
      </c>
      <c r="D299" s="414" t="str">
        <f>'Budget Filing Data'!E293</f>
        <v>Equity Portfolio Support PA Costs</v>
      </c>
      <c r="E299" s="416"/>
      <c r="F299" s="416"/>
      <c r="G299" s="415" t="str">
        <f>'Budget Filing Data'!J293</f>
        <v>Non-Program</v>
      </c>
      <c r="H299" s="415" t="str">
        <f>'Budget Filing Data'!H293</f>
        <v>PA Costs</v>
      </c>
      <c r="I299" s="416" t="s">
        <v>23</v>
      </c>
      <c r="J299" s="415" t="str">
        <f>'Budget Filing Data'!G293</f>
        <v>Portfolio Support</v>
      </c>
      <c r="K299" s="415" t="str">
        <f>'Budget Filing Data'!I293</f>
        <v>Other</v>
      </c>
      <c r="L299" s="415" t="str">
        <f>'Budget Filing Data'!K293</f>
        <v>Equity</v>
      </c>
      <c r="M299" s="415">
        <f>'Budget Filing Data'!B293</f>
        <v>2031</v>
      </c>
      <c r="N299" s="581">
        <f t="shared" si="4"/>
        <v>1558158.801</v>
      </c>
      <c r="O299" s="417">
        <f>'Budget Filing Data'!AG293</f>
        <v>960395.4</v>
      </c>
      <c r="P299" s="417">
        <f>'Budget Filing Data'!AH293</f>
        <v>356794.005</v>
      </c>
      <c r="Q299" s="417">
        <f>'Budget Filing Data'!AI293</f>
        <v>240969.39600000001</v>
      </c>
      <c r="R299" s="417">
        <f>'Budget Filing Data'!AJ293</f>
        <v>0</v>
      </c>
      <c r="S299" s="417">
        <f>'Budget Filing Data'!AK293</f>
        <v>0</v>
      </c>
      <c r="T299" s="417">
        <f>'Budget Filing Data'!AL293</f>
        <v>0</v>
      </c>
      <c r="U299" s="417">
        <f>'Budget Filing Data'!AM293</f>
        <v>0</v>
      </c>
      <c r="V299" s="417">
        <f>'Budget Filing Data'!W293</f>
        <v>0</v>
      </c>
      <c r="W299" s="418">
        <f>IF('Budget Filing Data'!Z293&lt;&gt;0,('Budget Filing Data'!AB293+'Budget Filing Data'!AC293+'Budget Filing Data'!AR293+'Budget Filing Data'!AD293+'Budget Filing Data'!BK293)/'Budget Filing Data'!Z293,0)</f>
        <v>0</v>
      </c>
      <c r="X299" s="419">
        <f>IF('Budget Filing Data'!AA293&lt;&gt;0,('Budget Filing Data'!AB293+'Budget Filing Data'!AC293+'Budget Filing Data'!AR293+'Budget Filing Data'!AD293)/'Budget Filing Data'!AA293,0)</f>
        <v>0</v>
      </c>
      <c r="Y299" s="419">
        <f>IF('Budget Filing Data'!BL293&lt;&gt;0,('Budget Filing Data'!AB293+'Budget Filing Data'!AC293+'Budget Filing Data'!AR293+'Budget Filing Data'!AD293+'Budget Filing Data'!AP293+'Budget Filing Data'!AQ293)/('Budget Filing Data'!BL293),0)</f>
        <v>0</v>
      </c>
      <c r="Z299" s="419">
        <f>IF('Budget Filing Data'!BC293&lt;&gt;0,('Budget Filing Data'!BD293+'Budget Filing Data'!BE293+'Budget Filing Data'!BF293+'Budget Filing Data'!AD293)/'Budget Filing Data'!BC293,0)</f>
        <v>0</v>
      </c>
      <c r="AA299" s="419">
        <f>IF('Budget Filing Data'!BG293&lt;&gt;0,('Budget Filing Data'!BH293+'Budget Filing Data'!BI293+'Budget Filing Data'!BJ293+'Budget Filing Data'!AD293)/'Budget Filing Data'!BG293,0)</f>
        <v>0</v>
      </c>
      <c r="AB299" s="456">
        <f>'Budget Filing Data'!P293</f>
        <v>0</v>
      </c>
      <c r="AC299" s="456">
        <f>'Budget Filing Data'!Q293</f>
        <v>0</v>
      </c>
      <c r="AD299" s="456">
        <f>'Budget Filing Data'!R293</f>
        <v>0</v>
      </c>
      <c r="AE299" s="456">
        <f>'Budget Filing Data'!AE293</f>
        <v>0</v>
      </c>
      <c r="AF299" s="456">
        <f>'Budget Filing Data'!AF293</f>
        <v>0</v>
      </c>
      <c r="AG299" s="456">
        <f>'Budget Filing Data'!$S293</f>
        <v>0</v>
      </c>
      <c r="AH299" s="456">
        <f>'Budget Filing Data'!T293</f>
        <v>0</v>
      </c>
      <c r="AI299" s="456">
        <f>'Budget Filing Data'!$U293</f>
        <v>0</v>
      </c>
      <c r="AJ299" s="456">
        <f>'Budget Filing Data'!$V293</f>
        <v>0</v>
      </c>
      <c r="AK299" s="466">
        <v>0</v>
      </c>
      <c r="AL299" s="466">
        <v>0</v>
      </c>
      <c r="AM299" s="395"/>
    </row>
    <row r="300" spans="3:39" ht="15.75">
      <c r="C300" s="414" t="str">
        <f>'Budget Filing Data'!D294</f>
        <v>PGE_Ind_001a</v>
      </c>
      <c r="D300" s="414" t="str">
        <f>'Budget Filing Data'!E294</f>
        <v>Industrial Strategic Energy Management - Food Processing</v>
      </c>
      <c r="E300" s="416"/>
      <c r="F300" s="416"/>
      <c r="G300" s="415" t="str">
        <f>'Budget Filing Data'!J294</f>
        <v>Third-Party Solicited</v>
      </c>
      <c r="H300" s="415" t="str">
        <f>'Budget Filing Data'!H294</f>
        <v>Local</v>
      </c>
      <c r="I300" s="416" t="s">
        <v>23</v>
      </c>
      <c r="J300" s="415" t="str">
        <f>'Budget Filing Data'!G294</f>
        <v>Industrial</v>
      </c>
      <c r="K300" s="415" t="str">
        <f>'Budget Filing Data'!I294</f>
        <v>Other</v>
      </c>
      <c r="L300" s="415" t="str">
        <f>'Budget Filing Data'!K294</f>
        <v>Resource</v>
      </c>
      <c r="M300" s="415">
        <f>'Budget Filing Data'!B294</f>
        <v>2031</v>
      </c>
      <c r="N300" s="581">
        <f t="shared" si="4"/>
        <v>5090904.6397937406</v>
      </c>
      <c r="O300" s="417">
        <f>'Budget Filing Data'!AG294</f>
        <v>430454.70285627729</v>
      </c>
      <c r="P300" s="417">
        <f>'Budget Filing Data'!AH294</f>
        <v>271654.6763000004</v>
      </c>
      <c r="Q300" s="417">
        <f>'Budget Filing Data'!AI294</f>
        <v>3284478.660637463</v>
      </c>
      <c r="R300" s="417">
        <f>'Budget Filing Data'!AJ294</f>
        <v>0</v>
      </c>
      <c r="S300" s="417">
        <f>'Budget Filing Data'!AK294</f>
        <v>0</v>
      </c>
      <c r="T300" s="417">
        <f>'Budget Filing Data'!AL294</f>
        <v>0</v>
      </c>
      <c r="U300" s="417">
        <f>'Budget Filing Data'!AM294</f>
        <v>1104316.6000000001</v>
      </c>
      <c r="V300" s="417">
        <f>'Budget Filing Data'!W294</f>
        <v>31707813.669903841</v>
      </c>
      <c r="W300" s="418">
        <f>IF('Budget Filing Data'!Z294&lt;&gt;0,('Budget Filing Data'!AB294+'Budget Filing Data'!AC294+'Budget Filing Data'!AR294+'Budget Filing Data'!AD294+'Budget Filing Data'!BK294)/'Budget Filing Data'!Z294,0)</f>
        <v>4.3325787114554597</v>
      </c>
      <c r="X300" s="419">
        <f>IF('Budget Filing Data'!AA294&lt;&gt;0,('Budget Filing Data'!AB294+'Budget Filing Data'!AC294+'Budget Filing Data'!AR294+'Budget Filing Data'!AD294)/'Budget Filing Data'!AA294,0)</f>
        <v>6.3039704920333683</v>
      </c>
      <c r="Y300" s="419">
        <f>IF('Budget Filing Data'!BL294&lt;&gt;0,('Budget Filing Data'!AB294+'Budget Filing Data'!AC294+'Budget Filing Data'!AR294+'Budget Filing Data'!AD294+'Budget Filing Data'!AP294+'Budget Filing Data'!AQ294)/('Budget Filing Data'!BL294),0)</f>
        <v>0.71230014786998264</v>
      </c>
      <c r="Z300" s="419">
        <f>IF('Budget Filing Data'!BC294&lt;&gt;0,('Budget Filing Data'!BD294+'Budget Filing Data'!BE294+'Budget Filing Data'!BF294+'Budget Filing Data'!AD294)/'Budget Filing Data'!BC294,0)</f>
        <v>5.7971944757731677</v>
      </c>
      <c r="AA300" s="419">
        <f>IF('Budget Filing Data'!BG294&lt;&gt;0,('Budget Filing Data'!BH294+'Budget Filing Data'!BI294+'Budget Filing Data'!BJ294+'Budget Filing Data'!AD294)/'Budget Filing Data'!BG294,0)</f>
        <v>5.7921035796821494</v>
      </c>
      <c r="AB300" s="456">
        <f>'Budget Filing Data'!P294</f>
        <v>19000000</v>
      </c>
      <c r="AC300" s="456">
        <f>'Budget Filing Data'!Q294</f>
        <v>2168.85</v>
      </c>
      <c r="AD300" s="456">
        <f>'Budget Filing Data'!R294</f>
        <v>1920503.85</v>
      </c>
      <c r="AE300" s="456">
        <f>'Budget Filing Data'!AE294</f>
        <v>4282.6893</v>
      </c>
      <c r="AF300" s="456">
        <f>'Budget Filing Data'!AF294</f>
        <v>10197.875443499999</v>
      </c>
      <c r="AG300" s="456">
        <f>'Budget Filing Data'!$S294</f>
        <v>95000000</v>
      </c>
      <c r="AH300" s="456">
        <f>'Budget Filing Data'!T294</f>
        <v>9602519.25</v>
      </c>
      <c r="AI300" s="456">
        <f>'Budget Filing Data'!$U294</f>
        <v>66708.564899999998</v>
      </c>
      <c r="AJ300" s="456">
        <f>'Budget Filing Data'!$V294</f>
        <v>50989.377217499998</v>
      </c>
      <c r="AK300" s="466">
        <v>0</v>
      </c>
      <c r="AL300" s="466">
        <v>0</v>
      </c>
      <c r="AM300" s="395"/>
    </row>
    <row r="301" spans="3:39" ht="15.75">
      <c r="C301" s="414" t="str">
        <f>'Budget Filing Data'!D295</f>
        <v>PGE_Ind_001b</v>
      </c>
      <c r="D301" s="414" t="str">
        <f>'Budget Filing Data'!E295</f>
        <v>Industrial Strategic Energy Management - Manufacturing</v>
      </c>
      <c r="E301" s="416"/>
      <c r="F301" s="416"/>
      <c r="G301" s="415" t="str">
        <f>'Budget Filing Data'!J295</f>
        <v>Third-Party Solicited</v>
      </c>
      <c r="H301" s="415" t="str">
        <f>'Budget Filing Data'!H295</f>
        <v>Local</v>
      </c>
      <c r="I301" s="416" t="s">
        <v>23</v>
      </c>
      <c r="J301" s="415" t="str">
        <f>'Budget Filing Data'!G295</f>
        <v>Industrial</v>
      </c>
      <c r="K301" s="415" t="str">
        <f>'Budget Filing Data'!I295</f>
        <v>Other</v>
      </c>
      <c r="L301" s="415" t="str">
        <f>'Budget Filing Data'!K295</f>
        <v>Resource</v>
      </c>
      <c r="M301" s="415">
        <f>'Budget Filing Data'!B295</f>
        <v>2031</v>
      </c>
      <c r="N301" s="581">
        <f t="shared" si="4"/>
        <v>9804518.8527521882</v>
      </c>
      <c r="O301" s="417">
        <f>'Budget Filing Data'!AG295</f>
        <v>3281798.6884562774</v>
      </c>
      <c r="P301" s="417">
        <f>'Budget Filing Data'!AH295</f>
        <v>28372.343668917601</v>
      </c>
      <c r="Q301" s="417">
        <f>'Budget Filing Data'!AI295</f>
        <v>2435623.8206269927</v>
      </c>
      <c r="R301" s="417">
        <f>'Budget Filing Data'!AJ295</f>
        <v>0</v>
      </c>
      <c r="S301" s="417">
        <f>'Budget Filing Data'!AK295</f>
        <v>0</v>
      </c>
      <c r="T301" s="417">
        <f>'Budget Filing Data'!AL295</f>
        <v>0</v>
      </c>
      <c r="U301" s="417">
        <f>'Budget Filing Data'!AM295</f>
        <v>4058724</v>
      </c>
      <c r="V301" s="417">
        <f>'Budget Filing Data'!W295</f>
        <v>47970214.014968403</v>
      </c>
      <c r="W301" s="418">
        <f>IF('Budget Filing Data'!Z295&lt;&gt;0,('Budget Filing Data'!AB295+'Budget Filing Data'!AC295+'Budget Filing Data'!AR295+'Budget Filing Data'!AD295+'Budget Filing Data'!BK295)/'Budget Filing Data'!Z295,0)</f>
        <v>5.0073295737999448</v>
      </c>
      <c r="X301" s="419">
        <f>IF('Budget Filing Data'!AA295&lt;&gt;0,('Budget Filing Data'!AB295+'Budget Filing Data'!AC295+'Budget Filing Data'!AR295+'Budget Filing Data'!AD295)/'Budget Filing Data'!AA295,0)</f>
        <v>5.0073295737999448</v>
      </c>
      <c r="Y301" s="419">
        <f>IF('Budget Filing Data'!BL295&lt;&gt;0,('Budget Filing Data'!AB295+'Budget Filing Data'!AC295+'Budget Filing Data'!AR295+'Budget Filing Data'!AD295+'Budget Filing Data'!AP295+'Budget Filing Data'!AQ295)/('Budget Filing Data'!BL295),0)</f>
        <v>0.65251303969358609</v>
      </c>
      <c r="Z301" s="419">
        <f>IF('Budget Filing Data'!BC295&lt;&gt;0,('Budget Filing Data'!BD295+'Budget Filing Data'!BE295+'Budget Filing Data'!BF295+'Budget Filing Data'!AD295)/'Budget Filing Data'!BC295,0)</f>
        <v>6.6699248302329393</v>
      </c>
      <c r="AA301" s="419">
        <f>IF('Budget Filing Data'!BG295&lt;&gt;0,('Budget Filing Data'!BH295+'Budget Filing Data'!BI295+'Budget Filing Data'!BJ295+'Budget Filing Data'!AD295)/'Budget Filing Data'!BG295,0)</f>
        <v>6.6631084937179903</v>
      </c>
      <c r="AB301" s="456">
        <f>'Budget Filing Data'!P295</f>
        <v>33265286.449999999</v>
      </c>
      <c r="AC301" s="456">
        <f>'Budget Filing Data'!Q295</f>
        <v>4655.95</v>
      </c>
      <c r="AD301" s="456">
        <f>'Budget Filing Data'!R295</f>
        <v>2664750</v>
      </c>
      <c r="AE301" s="456">
        <f>'Budget Filing Data'!AE295</f>
        <v>7498.1519126763196</v>
      </c>
      <c r="AF301" s="456">
        <f>'Budget Filing Data'!AF295</f>
        <v>14149.8225</v>
      </c>
      <c r="AG301" s="456">
        <f>'Budget Filing Data'!$S295</f>
        <v>166326432.25</v>
      </c>
      <c r="AH301" s="456">
        <f>'Budget Filing Data'!T295</f>
        <v>13323750</v>
      </c>
      <c r="AI301" s="456">
        <f>'Budget Filing Data'!$U295</f>
        <v>116793.65895089001</v>
      </c>
      <c r="AJ301" s="456">
        <f>'Budget Filing Data'!$V295</f>
        <v>70749.112500000003</v>
      </c>
      <c r="AK301" s="466">
        <v>0</v>
      </c>
      <c r="AL301" s="466">
        <v>0</v>
      </c>
      <c r="AM301" s="395"/>
    </row>
    <row r="302" spans="3:39" ht="15.75">
      <c r="C302" s="414" t="str">
        <f>'Budget Filing Data'!D296</f>
        <v>PGE_Ind_003</v>
      </c>
      <c r="D302" s="414" t="str">
        <f>'Budget Filing Data'!E296</f>
        <v>Manufacturing and Food Processing Efficiency Program</v>
      </c>
      <c r="E302" s="416"/>
      <c r="F302" s="416"/>
      <c r="G302" s="415" t="str">
        <f>'Budget Filing Data'!J296</f>
        <v>Third-Party Solicited</v>
      </c>
      <c r="H302" s="415" t="str">
        <f>'Budget Filing Data'!H296</f>
        <v>Local</v>
      </c>
      <c r="I302" s="416" t="s">
        <v>23</v>
      </c>
      <c r="J302" s="415" t="str">
        <f>'Budget Filing Data'!G296</f>
        <v>Industrial</v>
      </c>
      <c r="K302" s="415" t="str">
        <f>'Budget Filing Data'!I296</f>
        <v>Other</v>
      </c>
      <c r="L302" s="415" t="str">
        <f>'Budget Filing Data'!K296</f>
        <v>Resource</v>
      </c>
      <c r="M302" s="415">
        <f>'Budget Filing Data'!B296</f>
        <v>2031</v>
      </c>
      <c r="N302" s="581">
        <f t="shared" si="4"/>
        <v>3731434.568203399</v>
      </c>
      <c r="O302" s="417">
        <f>'Budget Filing Data'!AG296</f>
        <v>297684.53816331516</v>
      </c>
      <c r="P302" s="417">
        <f>'Budget Filing Data'!AH296</f>
        <v>145136.99670000005</v>
      </c>
      <c r="Q302" s="417">
        <f>'Budget Filing Data'!AI296</f>
        <v>2733998.5333400839</v>
      </c>
      <c r="R302" s="417">
        <f>'Budget Filing Data'!AJ296</f>
        <v>0</v>
      </c>
      <c r="S302" s="417">
        <f>'Budget Filing Data'!AK296</f>
        <v>0</v>
      </c>
      <c r="T302" s="417">
        <f>'Budget Filing Data'!AL296</f>
        <v>0</v>
      </c>
      <c r="U302" s="417">
        <f>'Budget Filing Data'!AM296</f>
        <v>554614.5</v>
      </c>
      <c r="V302" s="417">
        <f>'Budget Filing Data'!W296</f>
        <v>6516876.9156631697</v>
      </c>
      <c r="W302" s="418">
        <f>IF('Budget Filing Data'!Z296&lt;&gt;0,('Budget Filing Data'!AB296+'Budget Filing Data'!AC296+'Budget Filing Data'!AR296+'Budget Filing Data'!AD296+'Budget Filing Data'!BK296)/'Budget Filing Data'!Z296,0)</f>
        <v>1.2472951351785864</v>
      </c>
      <c r="X302" s="419">
        <f>IF('Budget Filing Data'!AA296&lt;&gt;0,('Budget Filing Data'!AB296+'Budget Filing Data'!AC296+'Budget Filing Data'!AR296+'Budget Filing Data'!AD296)/'Budget Filing Data'!AA296,0)</f>
        <v>1.7273294839740552</v>
      </c>
      <c r="Y302" s="419">
        <f>IF('Budget Filing Data'!BL296&lt;&gt;0,('Budget Filing Data'!AB296+'Budget Filing Data'!AC296+'Budget Filing Data'!AR296+'Budget Filing Data'!AD296+'Budget Filing Data'!AP296+'Budget Filing Data'!AQ296)/('Budget Filing Data'!BL296),0)</f>
        <v>0.73181212877993296</v>
      </c>
      <c r="Z302" s="419">
        <f>IF('Budget Filing Data'!BC296&lt;&gt;0,('Budget Filing Data'!BD296+'Budget Filing Data'!BE296+'Budget Filing Data'!BF296+'Budget Filing Data'!AD296)/'Budget Filing Data'!BC296,0)</f>
        <v>1.8800924109039854</v>
      </c>
      <c r="AA302" s="419">
        <f>IF('Budget Filing Data'!BG296&lt;&gt;0,('Budget Filing Data'!BH296+'Budget Filing Data'!BI296+'Budget Filing Data'!BJ296+'Budget Filing Data'!AD296)/'Budget Filing Data'!BG296,0)</f>
        <v>1.8802530166770932</v>
      </c>
      <c r="AB302" s="456">
        <f>'Budget Filing Data'!P296</f>
        <v>1526376.7040000001</v>
      </c>
      <c r="AC302" s="456">
        <f>'Budget Filing Data'!Q296</f>
        <v>492.38599999999997</v>
      </c>
      <c r="AD302" s="456">
        <f>'Budget Filing Data'!R296</f>
        <v>152435.095</v>
      </c>
      <c r="AE302" s="456">
        <f>'Budget Filing Data'!AE296</f>
        <v>371.16318717157498</v>
      </c>
      <c r="AF302" s="456">
        <f>'Budget Filing Data'!AF296</f>
        <v>809.43035444999987</v>
      </c>
      <c r="AG302" s="456">
        <f>'Budget Filing Data'!$S296</f>
        <v>13277927.647999996</v>
      </c>
      <c r="AH302" s="456">
        <f>'Budget Filing Data'!T296</f>
        <v>2558699.281</v>
      </c>
      <c r="AI302" s="456">
        <f>'Budget Filing Data'!$U296</f>
        <v>13612.8054127512</v>
      </c>
      <c r="AJ302" s="456">
        <f>'Budget Filing Data'!$V296</f>
        <v>13586.693182109999</v>
      </c>
      <c r="AK302" s="466">
        <v>0</v>
      </c>
      <c r="AL302" s="466">
        <v>0</v>
      </c>
      <c r="AM302" s="395"/>
    </row>
    <row r="303" spans="3:39" ht="15.75">
      <c r="C303" s="414" t="str">
        <f>'Budget Filing Data'!D297</f>
        <v>PGE_MS_PortfolioSupport</v>
      </c>
      <c r="D303" s="414" t="str">
        <f>'Budget Filing Data'!E297</f>
        <v>Market Support Portfolio Support PA Costs</v>
      </c>
      <c r="E303" s="416"/>
      <c r="F303" s="416"/>
      <c r="G303" s="415" t="str">
        <f>'Budget Filing Data'!J297</f>
        <v>Non-Program</v>
      </c>
      <c r="H303" s="415" t="str">
        <f>'Budget Filing Data'!H297</f>
        <v>PA Costs</v>
      </c>
      <c r="I303" s="416" t="s">
        <v>23</v>
      </c>
      <c r="J303" s="415" t="str">
        <f>'Budget Filing Data'!G297</f>
        <v>Portfolio Support</v>
      </c>
      <c r="K303" s="415" t="str">
        <f>'Budget Filing Data'!I297</f>
        <v>Other</v>
      </c>
      <c r="L303" s="415" t="str">
        <f>'Budget Filing Data'!K297</f>
        <v>Market Support</v>
      </c>
      <c r="M303" s="415">
        <f>'Budget Filing Data'!B297</f>
        <v>2031</v>
      </c>
      <c r="N303" s="581">
        <f t="shared" si="4"/>
        <v>4769021.2659999998</v>
      </c>
      <c r="O303" s="417">
        <f>'Budget Filing Data'!AG297</f>
        <v>2939460.3969999999</v>
      </c>
      <c r="P303" s="417">
        <f>'Budget Filing Data'!AH297</f>
        <v>1092031.31</v>
      </c>
      <c r="Q303" s="417">
        <f>'Budget Filing Data'!AI297</f>
        <v>737529.55900000001</v>
      </c>
      <c r="R303" s="417">
        <f>'Budget Filing Data'!AJ297</f>
        <v>0</v>
      </c>
      <c r="S303" s="417">
        <f>'Budget Filing Data'!AK297</f>
        <v>0</v>
      </c>
      <c r="T303" s="417">
        <f>'Budget Filing Data'!AL297</f>
        <v>0</v>
      </c>
      <c r="U303" s="417">
        <f>'Budget Filing Data'!AM297</f>
        <v>0</v>
      </c>
      <c r="V303" s="417">
        <f>'Budget Filing Data'!W297</f>
        <v>0</v>
      </c>
      <c r="W303" s="418">
        <f>IF('Budget Filing Data'!Z297&lt;&gt;0,('Budget Filing Data'!AB297+'Budget Filing Data'!AC297+'Budget Filing Data'!AR297+'Budget Filing Data'!AD297+'Budget Filing Data'!BK297)/'Budget Filing Data'!Z297,0)</f>
        <v>0</v>
      </c>
      <c r="X303" s="419">
        <f>IF('Budget Filing Data'!AA297&lt;&gt;0,('Budget Filing Data'!AB297+'Budget Filing Data'!AC297+'Budget Filing Data'!AR297+'Budget Filing Data'!AD297)/'Budget Filing Data'!AA297,0)</f>
        <v>0</v>
      </c>
      <c r="Y303" s="419">
        <f>IF('Budget Filing Data'!BL297&lt;&gt;0,('Budget Filing Data'!AB297+'Budget Filing Data'!AC297+'Budget Filing Data'!AR297+'Budget Filing Data'!AD297+'Budget Filing Data'!AP297+'Budget Filing Data'!AQ297)/('Budget Filing Data'!BL297),0)</f>
        <v>0</v>
      </c>
      <c r="Z303" s="419">
        <f>IF('Budget Filing Data'!BC297&lt;&gt;0,('Budget Filing Data'!BD297+'Budget Filing Data'!BE297+'Budget Filing Data'!BF297+'Budget Filing Data'!AD297)/'Budget Filing Data'!BC297,0)</f>
        <v>0</v>
      </c>
      <c r="AA303" s="419">
        <f>IF('Budget Filing Data'!BG297&lt;&gt;0,('Budget Filing Data'!BH297+'Budget Filing Data'!BI297+'Budget Filing Data'!BJ297+'Budget Filing Data'!AD297)/'Budget Filing Data'!BG297,0)</f>
        <v>0</v>
      </c>
      <c r="AB303" s="456">
        <f>'Budget Filing Data'!P297</f>
        <v>0</v>
      </c>
      <c r="AC303" s="456">
        <f>'Budget Filing Data'!Q297</f>
        <v>0</v>
      </c>
      <c r="AD303" s="456">
        <f>'Budget Filing Data'!R297</f>
        <v>0</v>
      </c>
      <c r="AE303" s="456">
        <f>'Budget Filing Data'!AE297</f>
        <v>0</v>
      </c>
      <c r="AF303" s="456">
        <f>'Budget Filing Data'!AF297</f>
        <v>0</v>
      </c>
      <c r="AG303" s="456">
        <f>'Budget Filing Data'!$S297</f>
        <v>0</v>
      </c>
      <c r="AH303" s="456">
        <f>'Budget Filing Data'!T297</f>
        <v>0</v>
      </c>
      <c r="AI303" s="456">
        <f>'Budget Filing Data'!$U297</f>
        <v>0</v>
      </c>
      <c r="AJ303" s="456">
        <f>'Budget Filing Data'!$V297</f>
        <v>0</v>
      </c>
      <c r="AK303" s="466">
        <v>0</v>
      </c>
      <c r="AL303" s="466">
        <v>0</v>
      </c>
      <c r="AM303" s="395"/>
    </row>
    <row r="304" spans="3:39" ht="15.75">
      <c r="C304" s="414" t="str">
        <f>'Budget Filing Data'!D298</f>
        <v>PGE_OBFAP</v>
      </c>
      <c r="D304" s="414" t="str">
        <f>'Budget Filing Data'!E298</f>
        <v>On-Bill Financing Alternative Pathway</v>
      </c>
      <c r="E304" s="416"/>
      <c r="F304" s="416"/>
      <c r="G304" s="415" t="str">
        <f>'Budget Filing Data'!J298</f>
        <v>IOU Core</v>
      </c>
      <c r="H304" s="415" t="str">
        <f>'Budget Filing Data'!H298</f>
        <v>Local</v>
      </c>
      <c r="I304" s="416" t="s">
        <v>23</v>
      </c>
      <c r="J304" s="415" t="str">
        <f>'Budget Filing Data'!G298</f>
        <v>Cross-Cutting</v>
      </c>
      <c r="K304" s="415" t="str">
        <f>'Budget Filing Data'!I298</f>
        <v>Financing</v>
      </c>
      <c r="L304" s="415" t="str">
        <f>'Budget Filing Data'!K298</f>
        <v>Market Support</v>
      </c>
      <c r="M304" s="415">
        <f>'Budget Filing Data'!B298</f>
        <v>2031</v>
      </c>
      <c r="N304" s="581">
        <f t="shared" si="4"/>
        <v>2042435.7644577851</v>
      </c>
      <c r="O304" s="417">
        <f>'Budget Filing Data'!AG298</f>
        <v>105927.19724621225</v>
      </c>
      <c r="P304" s="417">
        <f>'Budget Filing Data'!AH298</f>
        <v>444093.41780698171</v>
      </c>
      <c r="Q304" s="417">
        <f>'Budget Filing Data'!AI298</f>
        <v>1492415.1494045909</v>
      </c>
      <c r="R304" s="417">
        <f>'Budget Filing Data'!AJ298</f>
        <v>0</v>
      </c>
      <c r="S304" s="417">
        <f>'Budget Filing Data'!AK298</f>
        <v>0</v>
      </c>
      <c r="T304" s="417">
        <f>'Budget Filing Data'!AL298</f>
        <v>0</v>
      </c>
      <c r="U304" s="417">
        <f>'Budget Filing Data'!AM298</f>
        <v>0</v>
      </c>
      <c r="V304" s="417">
        <f>'Budget Filing Data'!W298</f>
        <v>23130772.2794232</v>
      </c>
      <c r="W304" s="418">
        <f>IF('Budget Filing Data'!Z298&lt;&gt;0,('Budget Filing Data'!AB298+'Budget Filing Data'!AC298+'Budget Filing Data'!AR298+'Budget Filing Data'!AD298+'Budget Filing Data'!BK298)/'Budget Filing Data'!Z298,0)</f>
        <v>0.82172591440509291</v>
      </c>
      <c r="X304" s="419">
        <f>IF('Budget Filing Data'!AA298&lt;&gt;0,('Budget Filing Data'!AB298+'Budget Filing Data'!AC298+'Budget Filing Data'!AR298+'Budget Filing Data'!AD298)/'Budget Filing Data'!AA298,0)</f>
        <v>3.188148456983976</v>
      </c>
      <c r="Y304" s="419">
        <f>IF('Budget Filing Data'!BL298&lt;&gt;0,('Budget Filing Data'!AB298+'Budget Filing Data'!AC298+'Budget Filing Data'!AR298+'Budget Filing Data'!AD298+'Budget Filing Data'!AP298+'Budget Filing Data'!AQ298)/('Budget Filing Data'!BL298),0)</f>
        <v>0.93650482601434581</v>
      </c>
      <c r="Z304" s="419">
        <f>IF('Budget Filing Data'!BC298&lt;&gt;0,('Budget Filing Data'!BD298+'Budget Filing Data'!BE298+'Budget Filing Data'!BF298+'Budget Filing Data'!AD298)/'Budget Filing Data'!BC298,0)</f>
        <v>1.1577262715874215</v>
      </c>
      <c r="AA304" s="419">
        <f>IF('Budget Filing Data'!BG298&lt;&gt;0,('Budget Filing Data'!BH298+'Budget Filing Data'!BI298+'Budget Filing Data'!BJ298+'Budget Filing Data'!AD298)/'Budget Filing Data'!BG298,0)</f>
        <v>1.1578183954479382</v>
      </c>
      <c r="AB304" s="456">
        <f>'Budget Filing Data'!P298</f>
        <v>2993770.7321754005</v>
      </c>
      <c r="AC304" s="456">
        <f>'Budget Filing Data'!Q298</f>
        <v>2612.53612068948</v>
      </c>
      <c r="AD304" s="456">
        <f>'Budget Filing Data'!R298</f>
        <v>732777.23</v>
      </c>
      <c r="AE304" s="456">
        <f>'Budget Filing Data'!AE298</f>
        <v>800.920926686131</v>
      </c>
      <c r="AF304" s="456">
        <f>'Budget Filing Data'!AF298</f>
        <v>3891.0470912999999</v>
      </c>
      <c r="AG304" s="456">
        <f>'Budget Filing Data'!$S298</f>
        <v>12752505.852429405</v>
      </c>
      <c r="AH304" s="456">
        <f>'Budget Filing Data'!T298</f>
        <v>10304568.6</v>
      </c>
      <c r="AI304" s="456">
        <f>'Budget Filing Data'!$U298</f>
        <v>54617.610133598399</v>
      </c>
      <c r="AJ304" s="456">
        <f>'Budget Filing Data'!$V298</f>
        <v>54717.259266000001</v>
      </c>
      <c r="AK304" s="466">
        <v>0</v>
      </c>
      <c r="AL304" s="466">
        <v>0</v>
      </c>
      <c r="AM304" s="395"/>
    </row>
    <row r="305" spans="3:39" ht="15.75">
      <c r="C305" s="414" t="str">
        <f>'Budget Filing Data'!D299</f>
        <v>PGE_Pub_009</v>
      </c>
      <c r="D305" s="414" t="str">
        <f>'Budget Filing Data'!E299</f>
        <v>Government and K-12 Comprehensive Program</v>
      </c>
      <c r="E305" s="416"/>
      <c r="F305" s="416"/>
      <c r="G305" s="415" t="str">
        <f>'Budget Filing Data'!J299</f>
        <v>Third-Party Solicited</v>
      </c>
      <c r="H305" s="415" t="str">
        <f>'Budget Filing Data'!H299</f>
        <v>Local</v>
      </c>
      <c r="I305" s="416" t="s">
        <v>23</v>
      </c>
      <c r="J305" s="415" t="str">
        <f>'Budget Filing Data'!G299</f>
        <v>Public</v>
      </c>
      <c r="K305" s="415" t="str">
        <f>'Budget Filing Data'!I299</f>
        <v>Other</v>
      </c>
      <c r="L305" s="415" t="str">
        <f>'Budget Filing Data'!K299</f>
        <v>Resource</v>
      </c>
      <c r="M305" s="415">
        <f>'Budget Filing Data'!B299</f>
        <v>2031</v>
      </c>
      <c r="N305" s="581">
        <f t="shared" si="4"/>
        <v>7883929.8347670669</v>
      </c>
      <c r="O305" s="417">
        <f>'Budget Filing Data'!AG299</f>
        <v>472404.220686507</v>
      </c>
      <c r="P305" s="417">
        <f>'Budget Filing Data'!AH299</f>
        <v>389551.46639673808</v>
      </c>
      <c r="Q305" s="417">
        <f>'Budget Filing Data'!AI299</f>
        <v>2804676.1331118359</v>
      </c>
      <c r="R305" s="417">
        <f>'Budget Filing Data'!AJ299</f>
        <v>0</v>
      </c>
      <c r="S305" s="417">
        <f>'Budget Filing Data'!AK299</f>
        <v>0</v>
      </c>
      <c r="T305" s="417">
        <f>'Budget Filing Data'!AL299</f>
        <v>0</v>
      </c>
      <c r="U305" s="417">
        <f>'Budget Filing Data'!AM299</f>
        <v>4217298.0145719862</v>
      </c>
      <c r="V305" s="417">
        <f>'Budget Filing Data'!W299</f>
        <v>10315836.4945182</v>
      </c>
      <c r="W305" s="418">
        <f>IF('Budget Filing Data'!Z299&lt;&gt;0,('Budget Filing Data'!AB299+'Budget Filing Data'!AC299+'Budget Filing Data'!AR299+'Budget Filing Data'!AD299+'Budget Filing Data'!BK299)/'Budget Filing Data'!Z299,0)</f>
        <v>1.1352863761337082</v>
      </c>
      <c r="X305" s="419">
        <f>IF('Budget Filing Data'!AA299&lt;&gt;0,('Budget Filing Data'!AB299+'Budget Filing Data'!AC299+'Budget Filing Data'!AR299+'Budget Filing Data'!AD299)/'Budget Filing Data'!AA299,0)</f>
        <v>1.2534752028899623</v>
      </c>
      <c r="Y305" s="419">
        <f>IF('Budget Filing Data'!BL299&lt;&gt;0,('Budget Filing Data'!AB299+'Budget Filing Data'!AC299+'Budget Filing Data'!AR299+'Budget Filing Data'!AD299+'Budget Filing Data'!AP299+'Budget Filing Data'!AQ299)/('Budget Filing Data'!BL299),0)</f>
        <v>0.80620753373754894</v>
      </c>
      <c r="Z305" s="419">
        <f>IF('Budget Filing Data'!BC299&lt;&gt;0,('Budget Filing Data'!BD299+'Budget Filing Data'!BE299+'Budget Filing Data'!BF299+'Budget Filing Data'!AD299)/'Budget Filing Data'!BC299,0)</f>
        <v>1.5115363076537933</v>
      </c>
      <c r="AA305" s="419">
        <f>IF('Budget Filing Data'!BG299&lt;&gt;0,('Budget Filing Data'!BH299+'Budget Filing Data'!BI299+'Budget Filing Data'!BJ299+'Budget Filing Data'!AD299)/'Budget Filing Data'!BG299,0)</f>
        <v>1.5115265730377545</v>
      </c>
      <c r="AB305" s="456">
        <f>'Budget Filing Data'!P299</f>
        <v>3293663.8258999949</v>
      </c>
      <c r="AC305" s="456">
        <f>'Budget Filing Data'!Q299</f>
        <v>525.93141375000005</v>
      </c>
      <c r="AD305" s="456">
        <f>'Budget Filing Data'!R299</f>
        <v>530731.66427999991</v>
      </c>
      <c r="AE305" s="456">
        <f>'Budget Filing Data'!AE299</f>
        <v>252.804096575042</v>
      </c>
      <c r="AF305" s="456">
        <f>'Budget Filing Data'!AF299</f>
        <v>2818.1851373268009</v>
      </c>
      <c r="AG305" s="456">
        <f>'Budget Filing Data'!$S299</f>
        <v>-204913.58167500066</v>
      </c>
      <c r="AH305" s="456">
        <f>'Budget Filing Data'!T299</f>
        <v>4945766.2321899999</v>
      </c>
      <c r="AI305" s="456">
        <f>'Budget Filing Data'!$U299</f>
        <v>-2515.61874937524</v>
      </c>
      <c r="AJ305" s="456">
        <f>'Budget Filing Data'!$V299</f>
        <v>26262.018692928898</v>
      </c>
      <c r="AK305" s="466">
        <v>0</v>
      </c>
      <c r="AL305" s="466">
        <v>0</v>
      </c>
      <c r="AM305" s="395"/>
    </row>
    <row r="306" spans="3:39" ht="15.75">
      <c r="C306" s="414" t="str">
        <f>'Budget Filing Data'!D300</f>
        <v>PGE_Pub_011</v>
      </c>
      <c r="D306" s="414" t="str">
        <f>'Budget Filing Data'!E300</f>
        <v>California Analysis Tool for Locational Energy Assessment (CATALENA)</v>
      </c>
      <c r="E306" s="416"/>
      <c r="F306" s="416"/>
      <c r="G306" s="415" t="str">
        <f>'Budget Filing Data'!J300</f>
        <v>IOU Core</v>
      </c>
      <c r="H306" s="415" t="str">
        <f>'Budget Filing Data'!H300</f>
        <v>Local</v>
      </c>
      <c r="I306" s="416" t="s">
        <v>15</v>
      </c>
      <c r="J306" s="415" t="str">
        <f>'Budget Filing Data'!G300</f>
        <v>Public</v>
      </c>
      <c r="K306" s="415" t="str">
        <f>'Budget Filing Data'!I300</f>
        <v>Other</v>
      </c>
      <c r="L306" s="415" t="str">
        <f>'Budget Filing Data'!K300</f>
        <v>Market Support</v>
      </c>
      <c r="M306" s="415">
        <f>'Budget Filing Data'!B300</f>
        <v>2031</v>
      </c>
      <c r="N306" s="581">
        <f t="shared" si="4"/>
        <v>81960</v>
      </c>
      <c r="O306" s="417">
        <f>'Budget Filing Data'!AG300</f>
        <v>0</v>
      </c>
      <c r="P306" s="417">
        <f>'Budget Filing Data'!AH300</f>
        <v>0</v>
      </c>
      <c r="Q306" s="417">
        <f>'Budget Filing Data'!AI300</f>
        <v>81960</v>
      </c>
      <c r="R306" s="417">
        <f>'Budget Filing Data'!AJ300</f>
        <v>0</v>
      </c>
      <c r="S306" s="417">
        <f>'Budget Filing Data'!AK300</f>
        <v>0</v>
      </c>
      <c r="T306" s="417">
        <f>'Budget Filing Data'!AL300</f>
        <v>0</v>
      </c>
      <c r="U306" s="417">
        <f>'Budget Filing Data'!AM300</f>
        <v>0</v>
      </c>
      <c r="V306" s="417">
        <f>'Budget Filing Data'!W300</f>
        <v>0</v>
      </c>
      <c r="W306" s="418">
        <f>IF('Budget Filing Data'!Z300&lt;&gt;0,('Budget Filing Data'!AB300+'Budget Filing Data'!AC300+'Budget Filing Data'!AR300+'Budget Filing Data'!AD300+'Budget Filing Data'!BK300)/'Budget Filing Data'!Z300,0)</f>
        <v>0</v>
      </c>
      <c r="X306" s="419">
        <f>IF('Budget Filing Data'!AA300&lt;&gt;0,('Budget Filing Data'!AB300+'Budget Filing Data'!AC300+'Budget Filing Data'!AR300+'Budget Filing Data'!AD300)/'Budget Filing Data'!AA300,0)</f>
        <v>0</v>
      </c>
      <c r="Y306" s="419">
        <f>IF('Budget Filing Data'!BL300&lt;&gt;0,('Budget Filing Data'!AB300+'Budget Filing Data'!AC300+'Budget Filing Data'!AR300+'Budget Filing Data'!AD300+'Budget Filing Data'!AP300+'Budget Filing Data'!AQ300)/('Budget Filing Data'!BL300),0)</f>
        <v>0</v>
      </c>
      <c r="Z306" s="419">
        <f>IF('Budget Filing Data'!BC300&lt;&gt;0,('Budget Filing Data'!BD300+'Budget Filing Data'!BE300+'Budget Filing Data'!BF300+'Budget Filing Data'!AD300)/'Budget Filing Data'!BC300,0)</f>
        <v>0</v>
      </c>
      <c r="AA306" s="419">
        <f>IF('Budget Filing Data'!BG300&lt;&gt;0,('Budget Filing Data'!BH300+'Budget Filing Data'!BI300+'Budget Filing Data'!BJ300+'Budget Filing Data'!AD300)/'Budget Filing Data'!BG300,0)</f>
        <v>0</v>
      </c>
      <c r="AB306" s="456">
        <f>'Budget Filing Data'!P300</f>
        <v>0</v>
      </c>
      <c r="AC306" s="456">
        <f>'Budget Filing Data'!Q300</f>
        <v>0</v>
      </c>
      <c r="AD306" s="456">
        <f>'Budget Filing Data'!R300</f>
        <v>0</v>
      </c>
      <c r="AE306" s="456">
        <f>'Budget Filing Data'!AE300</f>
        <v>0</v>
      </c>
      <c r="AF306" s="456">
        <f>'Budget Filing Data'!AF300</f>
        <v>0</v>
      </c>
      <c r="AG306" s="456">
        <f>'Budget Filing Data'!$S300</f>
        <v>0</v>
      </c>
      <c r="AH306" s="456">
        <f>'Budget Filing Data'!T300</f>
        <v>0</v>
      </c>
      <c r="AI306" s="456">
        <f>'Budget Filing Data'!$U300</f>
        <v>0</v>
      </c>
      <c r="AJ306" s="456">
        <f>'Budget Filing Data'!$V300</f>
        <v>0</v>
      </c>
      <c r="AK306" s="466">
        <v>0</v>
      </c>
      <c r="AL306" s="466">
        <v>0</v>
      </c>
      <c r="AM306" s="395"/>
    </row>
    <row r="307" spans="3:39" ht="15.75">
      <c r="C307" s="414" t="str">
        <f>'Budget Filing Data'!D301</f>
        <v>PGE_RA_PortfolioSupport</v>
      </c>
      <c r="D307" s="414" t="str">
        <f>'Budget Filing Data'!E301</f>
        <v>Resource Acquisition Portfolio Support PA Costs</v>
      </c>
      <c r="E307" s="416"/>
      <c r="F307" s="416"/>
      <c r="G307" s="415" t="str">
        <f>'Budget Filing Data'!J301</f>
        <v>Non-Program</v>
      </c>
      <c r="H307" s="415" t="str">
        <f>'Budget Filing Data'!H301</f>
        <v>PA Costs</v>
      </c>
      <c r="I307" s="416" t="s">
        <v>23</v>
      </c>
      <c r="J307" s="415" t="str">
        <f>'Budget Filing Data'!G301</f>
        <v>Portfolio Support</v>
      </c>
      <c r="K307" s="415" t="str">
        <f>'Budget Filing Data'!I301</f>
        <v>Other</v>
      </c>
      <c r="L307" s="415" t="str">
        <f>'Budget Filing Data'!K301</f>
        <v>Resource</v>
      </c>
      <c r="M307" s="415">
        <f>'Budget Filing Data'!B301</f>
        <v>2031</v>
      </c>
      <c r="N307" s="581">
        <f t="shared" si="4"/>
        <v>11078681.435000001</v>
      </c>
      <c r="O307" s="417">
        <f>'Budget Filing Data'!AG301</f>
        <v>6828517.5329999998</v>
      </c>
      <c r="P307" s="417">
        <f>'Budget Filing Data'!AH301</f>
        <v>2536844.841</v>
      </c>
      <c r="Q307" s="417">
        <f>'Budget Filing Data'!AI301</f>
        <v>1713319.061</v>
      </c>
      <c r="R307" s="417">
        <f>'Budget Filing Data'!AJ301</f>
        <v>0</v>
      </c>
      <c r="S307" s="417">
        <f>'Budget Filing Data'!AK301</f>
        <v>0</v>
      </c>
      <c r="T307" s="417">
        <f>'Budget Filing Data'!AL301</f>
        <v>0</v>
      </c>
      <c r="U307" s="417">
        <f>'Budget Filing Data'!AM301</f>
        <v>0</v>
      </c>
      <c r="V307" s="417">
        <f>'Budget Filing Data'!W301</f>
        <v>0</v>
      </c>
      <c r="W307" s="418">
        <f>IF('Budget Filing Data'!Z301&lt;&gt;0,('Budget Filing Data'!AB301+'Budget Filing Data'!AC301+'Budget Filing Data'!AR301+'Budget Filing Data'!AD301+'Budget Filing Data'!BK301)/'Budget Filing Data'!Z301,0)</f>
        <v>0</v>
      </c>
      <c r="X307" s="419">
        <f>IF('Budget Filing Data'!AA301&lt;&gt;0,('Budget Filing Data'!AB301+'Budget Filing Data'!AC301+'Budget Filing Data'!AR301+'Budget Filing Data'!AD301)/'Budget Filing Data'!AA301,0)</f>
        <v>0</v>
      </c>
      <c r="Y307" s="419">
        <f>IF('Budget Filing Data'!BL301&lt;&gt;0,('Budget Filing Data'!AB301+'Budget Filing Data'!AC301+'Budget Filing Data'!AR301+'Budget Filing Data'!AD301+'Budget Filing Data'!AP301+'Budget Filing Data'!AQ301)/('Budget Filing Data'!BL301),0)</f>
        <v>0</v>
      </c>
      <c r="Z307" s="419">
        <f>IF('Budget Filing Data'!BC301&lt;&gt;0,('Budget Filing Data'!BD301+'Budget Filing Data'!BE301+'Budget Filing Data'!BF301+'Budget Filing Data'!AD301)/'Budget Filing Data'!BC301,0)</f>
        <v>0</v>
      </c>
      <c r="AA307" s="419">
        <f>IF('Budget Filing Data'!BG301&lt;&gt;0,('Budget Filing Data'!BH301+'Budget Filing Data'!BI301+'Budget Filing Data'!BJ301+'Budget Filing Data'!AD301)/'Budget Filing Data'!BG301,0)</f>
        <v>0</v>
      </c>
      <c r="AB307" s="456">
        <f>'Budget Filing Data'!P301</f>
        <v>0</v>
      </c>
      <c r="AC307" s="456">
        <f>'Budget Filing Data'!Q301</f>
        <v>0</v>
      </c>
      <c r="AD307" s="456">
        <f>'Budget Filing Data'!R301</f>
        <v>0</v>
      </c>
      <c r="AE307" s="456">
        <f>'Budget Filing Data'!AE301</f>
        <v>0</v>
      </c>
      <c r="AF307" s="456">
        <f>'Budget Filing Data'!AF301</f>
        <v>0</v>
      </c>
      <c r="AG307" s="456">
        <f>'Budget Filing Data'!$S301</f>
        <v>0</v>
      </c>
      <c r="AH307" s="456">
        <f>'Budget Filing Data'!T301</f>
        <v>0</v>
      </c>
      <c r="AI307" s="456">
        <f>'Budget Filing Data'!$U301</f>
        <v>0</v>
      </c>
      <c r="AJ307" s="456">
        <f>'Budget Filing Data'!$V301</f>
        <v>0</v>
      </c>
      <c r="AK307" s="466">
        <v>0</v>
      </c>
      <c r="AL307" s="466">
        <v>0</v>
      </c>
      <c r="AM307" s="395"/>
    </row>
    <row r="308" spans="3:39" ht="15.75">
      <c r="C308" s="414" t="str">
        <f>'Budget Filing Data'!D302</f>
        <v>PGE_Res_001b</v>
      </c>
      <c r="D308" s="414" t="str">
        <f>'Budget Filing Data'!E302</f>
        <v>Virtual Energy Audit Program</v>
      </c>
      <c r="E308" s="416"/>
      <c r="F308" s="416"/>
      <c r="G308" s="415" t="str">
        <f>'Budget Filing Data'!J302</f>
        <v>Third-Party Solicited</v>
      </c>
      <c r="H308" s="415" t="str">
        <f>'Budget Filing Data'!H302</f>
        <v>Local</v>
      </c>
      <c r="I308" s="416" t="s">
        <v>23</v>
      </c>
      <c r="J308" s="415" t="str">
        <f>'Budget Filing Data'!G302</f>
        <v>Residential</v>
      </c>
      <c r="K308" s="415" t="str">
        <f>'Budget Filing Data'!I302</f>
        <v>Other</v>
      </c>
      <c r="L308" s="415" t="str">
        <f>'Budget Filing Data'!K302</f>
        <v>Resource</v>
      </c>
      <c r="M308" s="415">
        <f>'Budget Filing Data'!B302</f>
        <v>2031</v>
      </c>
      <c r="N308" s="581">
        <f t="shared" si="4"/>
        <v>3507190.2515866742</v>
      </c>
      <c r="O308" s="417">
        <f>'Budget Filing Data'!AG302</f>
        <v>126425.91811054984</v>
      </c>
      <c r="P308" s="417">
        <f>'Budget Filing Data'!AH302</f>
        <v>665577.32879588287</v>
      </c>
      <c r="Q308" s="417">
        <f>'Budget Filing Data'!AI302</f>
        <v>2715187.0046802415</v>
      </c>
      <c r="R308" s="417">
        <f>'Budget Filing Data'!AJ302</f>
        <v>0</v>
      </c>
      <c r="S308" s="417">
        <f>'Budget Filing Data'!AK302</f>
        <v>0</v>
      </c>
      <c r="T308" s="417">
        <f>'Budget Filing Data'!AL302</f>
        <v>0</v>
      </c>
      <c r="U308" s="417">
        <f>'Budget Filing Data'!AM302</f>
        <v>0</v>
      </c>
      <c r="V308" s="417">
        <f>'Budget Filing Data'!W302</f>
        <v>2589480.8482629498</v>
      </c>
      <c r="W308" s="418">
        <f>IF('Budget Filing Data'!Z302&lt;&gt;0,('Budget Filing Data'!AB302+'Budget Filing Data'!AC302+'Budget Filing Data'!AR302+'Budget Filing Data'!AD302+'Budget Filing Data'!BK302)/'Budget Filing Data'!Z302,0)</f>
        <v>0.73833486708953333</v>
      </c>
      <c r="X308" s="419">
        <f>IF('Budget Filing Data'!AA302&lt;&gt;0,('Budget Filing Data'!AB302+'Budget Filing Data'!AC302+'Budget Filing Data'!AR302+'Budget Filing Data'!AD302)/'Budget Filing Data'!AA302,0)</f>
        <v>0.73833486708953333</v>
      </c>
      <c r="Y308" s="419">
        <f>IF('Budget Filing Data'!BL302&lt;&gt;0,('Budget Filing Data'!AB302+'Budget Filing Data'!AC302+'Budget Filing Data'!AR302+'Budget Filing Data'!AD302+'Budget Filing Data'!AP302+'Budget Filing Data'!AQ302)/('Budget Filing Data'!BL302),0)</f>
        <v>0.31794650361951665</v>
      </c>
      <c r="Z308" s="419">
        <f>IF('Budget Filing Data'!BC302&lt;&gt;0,('Budget Filing Data'!BD302+'Budget Filing Data'!BE302+'Budget Filing Data'!BF302+'Budget Filing Data'!AD302)/'Budget Filing Data'!BC302,0)</f>
        <v>0.84697673078938018</v>
      </c>
      <c r="AA308" s="419">
        <f>IF('Budget Filing Data'!BG302&lt;&gt;0,('Budget Filing Data'!BH302+'Budget Filing Data'!BI302+'Budget Filing Data'!BJ302+'Budget Filing Data'!AD302)/'Budget Filing Data'!BG302,0)</f>
        <v>0.84697673078938018</v>
      </c>
      <c r="AB308" s="456">
        <f>'Budget Filing Data'!P302</f>
        <v>3826620</v>
      </c>
      <c r="AC308" s="456">
        <f>'Budget Filing Data'!Q302</f>
        <v>1386</v>
      </c>
      <c r="AD308" s="456">
        <f>'Budget Filing Data'!R302</f>
        <v>218160</v>
      </c>
      <c r="AE308" s="456">
        <f>'Budget Filing Data'!AE302</f>
        <v>741.6551116485</v>
      </c>
      <c r="AF308" s="456">
        <f>'Budget Filing Data'!AF302</f>
        <v>1158.4295999999999</v>
      </c>
      <c r="AG308" s="456">
        <f>'Budget Filing Data'!$S302</f>
        <v>7653240</v>
      </c>
      <c r="AH308" s="456">
        <f>'Budget Filing Data'!T302</f>
        <v>436320</v>
      </c>
      <c r="AI308" s="456">
        <f>'Budget Filing Data'!$U302</f>
        <v>1482.8254862085</v>
      </c>
      <c r="AJ308" s="456">
        <f>'Budget Filing Data'!$V302</f>
        <v>2316.8591999999999</v>
      </c>
      <c r="AK308" s="466">
        <v>0</v>
      </c>
      <c r="AL308" s="466">
        <v>0</v>
      </c>
      <c r="AM308" s="395"/>
    </row>
    <row r="309" spans="3:39" ht="15.75">
      <c r="C309" s="414" t="str">
        <f>'Budget Filing Data'!D303</f>
        <v>PGE_Res_002a</v>
      </c>
      <c r="D309" s="414" t="str">
        <f>'Budget Filing Data'!E303</f>
        <v>Universal Audit Tool Program</v>
      </c>
      <c r="E309" s="416"/>
      <c r="F309" s="416"/>
      <c r="G309" s="415" t="str">
        <f>'Budget Filing Data'!J303</f>
        <v>Third-Party Solicited</v>
      </c>
      <c r="H309" s="415" t="str">
        <f>'Budget Filing Data'!H303</f>
        <v>Local</v>
      </c>
      <c r="I309" s="416" t="s">
        <v>23</v>
      </c>
      <c r="J309" s="415" t="str">
        <f>'Budget Filing Data'!G303</f>
        <v>Residential</v>
      </c>
      <c r="K309" s="415" t="str">
        <f>'Budget Filing Data'!I303</f>
        <v>Other</v>
      </c>
      <c r="L309" s="415" t="str">
        <f>'Budget Filing Data'!K303</f>
        <v>Resource</v>
      </c>
      <c r="M309" s="415">
        <f>'Budget Filing Data'!B303</f>
        <v>2031</v>
      </c>
      <c r="N309" s="581">
        <f t="shared" si="4"/>
        <v>2334644.7650435083</v>
      </c>
      <c r="O309" s="417">
        <f>'Budget Filing Data'!AG303</f>
        <v>8827.2664371843439</v>
      </c>
      <c r="P309" s="417">
        <f>'Budget Filing Data'!AH303</f>
        <v>459496.9113559064</v>
      </c>
      <c r="Q309" s="417">
        <f>'Budget Filing Data'!AI303</f>
        <v>1866320.5872504173</v>
      </c>
      <c r="R309" s="417">
        <f>'Budget Filing Data'!AJ303</f>
        <v>0</v>
      </c>
      <c r="S309" s="417">
        <f>'Budget Filing Data'!AK303</f>
        <v>0</v>
      </c>
      <c r="T309" s="417">
        <f>'Budget Filing Data'!AL303</f>
        <v>0</v>
      </c>
      <c r="U309" s="417">
        <f>'Budget Filing Data'!AM303</f>
        <v>0</v>
      </c>
      <c r="V309" s="417">
        <f>'Budget Filing Data'!W303</f>
        <v>3261250.47979458</v>
      </c>
      <c r="W309" s="418">
        <f>IF('Budget Filing Data'!Z303&lt;&gt;0,('Budget Filing Data'!AB303+'Budget Filing Data'!AC303+'Budget Filing Data'!AR303+'Budget Filing Data'!AD303+'Budget Filing Data'!BK303)/'Budget Filing Data'!Z303,0)</f>
        <v>1.3968936639205607</v>
      </c>
      <c r="X309" s="419">
        <f>IF('Budget Filing Data'!AA303&lt;&gt;0,('Budget Filing Data'!AB303+'Budget Filing Data'!AC303+'Budget Filing Data'!AR303+'Budget Filing Data'!AD303)/'Budget Filing Data'!AA303,0)</f>
        <v>1.3968936639205607</v>
      </c>
      <c r="Y309" s="419">
        <f>IF('Budget Filing Data'!BL303&lt;&gt;0,('Budget Filing Data'!AB303+'Budget Filing Data'!AC303+'Budget Filing Data'!AR303+'Budget Filing Data'!AD303+'Budget Filing Data'!AP303+'Budget Filing Data'!AQ303)/('Budget Filing Data'!BL303),0)</f>
        <v>0.31897122478672352</v>
      </c>
      <c r="Z309" s="419">
        <f>IF('Budget Filing Data'!BC303&lt;&gt;0,('Budget Filing Data'!BD303+'Budget Filing Data'!BE303+'Budget Filing Data'!BF303+'Budget Filing Data'!AD303)/'Budget Filing Data'!BC303,0)</f>
        <v>1.5792320853226816</v>
      </c>
      <c r="AA309" s="419">
        <f>IF('Budget Filing Data'!BG303&lt;&gt;0,('Budget Filing Data'!BH303+'Budget Filing Data'!BI303+'Budget Filing Data'!BJ303+'Budget Filing Data'!AD303)/'Budget Filing Data'!BG303,0)</f>
        <v>1.5792320853226816</v>
      </c>
      <c r="AB309" s="456">
        <f>'Budget Filing Data'!P303</f>
        <v>14155417.23716891</v>
      </c>
      <c r="AC309" s="456">
        <f>'Budget Filing Data'!Q303</f>
        <v>0</v>
      </c>
      <c r="AD309" s="456">
        <f>'Budget Filing Data'!R303</f>
        <v>521938.00869073754</v>
      </c>
      <c r="AE309" s="456">
        <f>'Budget Filing Data'!AE303</f>
        <v>3166.8826939504102</v>
      </c>
      <c r="AF309" s="456">
        <f>'Budget Filing Data'!AF303</f>
        <v>2771.4908261478136</v>
      </c>
      <c r="AG309" s="456">
        <f>'Budget Filing Data'!$S303</f>
        <v>14155417.23716891</v>
      </c>
      <c r="AH309" s="456">
        <f>'Budget Filing Data'!T303</f>
        <v>521938.00869073754</v>
      </c>
      <c r="AI309" s="456">
        <f>'Budget Filing Data'!$U303</f>
        <v>3166.8826939504102</v>
      </c>
      <c r="AJ309" s="456">
        <f>'Budget Filing Data'!$V303</f>
        <v>2771.4908261478136</v>
      </c>
      <c r="AK309" s="466">
        <v>0</v>
      </c>
      <c r="AL309" s="466">
        <v>0</v>
      </c>
      <c r="AM309" s="395"/>
    </row>
    <row r="310" spans="3:39" ht="15.75">
      <c r="C310" s="414" t="str">
        <f>'Budget Filing Data'!D304</f>
        <v>PGE_Res_002d</v>
      </c>
      <c r="D310" s="414" t="str">
        <f>'Budget Filing Data'!E304</f>
        <v>Residential Behavioral Program</v>
      </c>
      <c r="E310" s="416"/>
      <c r="F310" s="416"/>
      <c r="G310" s="415" t="str">
        <f>'Budget Filing Data'!J304</f>
        <v>Third-Party Solicited</v>
      </c>
      <c r="H310" s="415" t="str">
        <f>'Budget Filing Data'!H304</f>
        <v>Local</v>
      </c>
      <c r="I310" s="416" t="s">
        <v>23</v>
      </c>
      <c r="J310" s="415" t="str">
        <f>'Budget Filing Data'!G304</f>
        <v>Residential</v>
      </c>
      <c r="K310" s="415" t="str">
        <f>'Budget Filing Data'!I304</f>
        <v>Other</v>
      </c>
      <c r="L310" s="415" t="str">
        <f>'Budget Filing Data'!K304</f>
        <v>Resource</v>
      </c>
      <c r="M310" s="415">
        <f>'Budget Filing Data'!B304</f>
        <v>2031</v>
      </c>
      <c r="N310" s="581">
        <f t="shared" si="4"/>
        <v>21357956.130073551</v>
      </c>
      <c r="O310" s="417">
        <f>'Budget Filing Data'!AG304</f>
        <v>44136.332185921754</v>
      </c>
      <c r="P310" s="417">
        <f>'Budget Filing Data'!AH304</f>
        <v>120316.84889857584</v>
      </c>
      <c r="Q310" s="417">
        <f>'Budget Filing Data'!AI304</f>
        <v>21193502.948989052</v>
      </c>
      <c r="R310" s="417">
        <f>'Budget Filing Data'!AJ304</f>
        <v>0</v>
      </c>
      <c r="S310" s="417">
        <f>'Budget Filing Data'!AK304</f>
        <v>0</v>
      </c>
      <c r="T310" s="417">
        <f>'Budget Filing Data'!AL304</f>
        <v>0</v>
      </c>
      <c r="U310" s="417">
        <f>'Budget Filing Data'!AM304</f>
        <v>0</v>
      </c>
      <c r="V310" s="417">
        <f>'Budget Filing Data'!W304</f>
        <v>55978420.077591002</v>
      </c>
      <c r="W310" s="418">
        <f>IF('Budget Filing Data'!Z304&lt;&gt;0,('Budget Filing Data'!AB304+'Budget Filing Data'!AC304+'Budget Filing Data'!AR304+'Budget Filing Data'!AD304+'Budget Filing Data'!BK304)/'Budget Filing Data'!Z304,0)</f>
        <v>2.6209633420292193</v>
      </c>
      <c r="X310" s="419">
        <f>IF('Budget Filing Data'!AA304&lt;&gt;0,('Budget Filing Data'!AB304+'Budget Filing Data'!AC304+'Budget Filing Data'!AR304+'Budget Filing Data'!AD304)/'Budget Filing Data'!AA304,0)</f>
        <v>2.6209633420292193</v>
      </c>
      <c r="Y310" s="419">
        <f>IF('Budget Filing Data'!BL304&lt;&gt;0,('Budget Filing Data'!AB304+'Budget Filing Data'!AC304+'Budget Filing Data'!AR304+'Budget Filing Data'!AD304+'Budget Filing Data'!AP304+'Budget Filing Data'!AQ304)/('Budget Filing Data'!BL304),0)</f>
        <v>0.35127290319792798</v>
      </c>
      <c r="Z310" s="419">
        <f>IF('Budget Filing Data'!BC304&lt;&gt;0,('Budget Filing Data'!BD304+'Budget Filing Data'!BE304+'Budget Filing Data'!BF304+'Budget Filing Data'!AD304)/'Budget Filing Data'!BC304,0)</f>
        <v>2.9403429219701813</v>
      </c>
      <c r="AA310" s="419">
        <f>IF('Budget Filing Data'!BG304&lt;&gt;0,('Budget Filing Data'!BH304+'Budget Filing Data'!BI304+'Budget Filing Data'!BJ304+'Budget Filing Data'!AD304)/'Budget Filing Data'!BG304,0)</f>
        <v>2.9403429219701813</v>
      </c>
      <c r="AB310" s="456">
        <f>'Budget Filing Data'!P304</f>
        <v>253000000</v>
      </c>
      <c r="AC310" s="456">
        <f>'Budget Filing Data'!Q304</f>
        <v>54500</v>
      </c>
      <c r="AD310" s="456">
        <f>'Budget Filing Data'!R304</f>
        <v>8350000</v>
      </c>
      <c r="AE310" s="456">
        <f>'Budget Filing Data'!AE304</f>
        <v>56607.129464500002</v>
      </c>
      <c r="AF310" s="456">
        <f>'Budget Filing Data'!AF304</f>
        <v>44338.5</v>
      </c>
      <c r="AG310" s="456">
        <f>'Budget Filing Data'!$S304</f>
        <v>253000000</v>
      </c>
      <c r="AH310" s="456">
        <f>'Budget Filing Data'!T304</f>
        <v>8350000</v>
      </c>
      <c r="AI310" s="456">
        <f>'Budget Filing Data'!$U304</f>
        <v>56607.129464500002</v>
      </c>
      <c r="AJ310" s="456">
        <f>'Budget Filing Data'!$V304</f>
        <v>44338.5</v>
      </c>
      <c r="AK310" s="466">
        <v>0</v>
      </c>
      <c r="AL310" s="466">
        <v>0</v>
      </c>
      <c r="AM310" s="395"/>
    </row>
    <row r="311" spans="3:39" ht="15.75">
      <c r="C311" s="414" t="str">
        <f>'Budget Filing Data'!D305</f>
        <v>PGE_Res_002e</v>
      </c>
      <c r="D311" s="414" t="str">
        <f>'Budget Filing Data'!E305</f>
        <v>Online Marketplace Program</v>
      </c>
      <c r="E311" s="416"/>
      <c r="F311" s="416"/>
      <c r="G311" s="415" t="str">
        <f>'Budget Filing Data'!J305</f>
        <v>Third/Local Party</v>
      </c>
      <c r="H311" s="415" t="str">
        <f>'Budget Filing Data'!H305</f>
        <v>Local</v>
      </c>
      <c r="I311" s="416" t="s">
        <v>15</v>
      </c>
      <c r="J311" s="415" t="str">
        <f>'Budget Filing Data'!G305</f>
        <v>Residential</v>
      </c>
      <c r="K311" s="415" t="str">
        <f>'Budget Filing Data'!I305</f>
        <v>Other</v>
      </c>
      <c r="L311" s="415" t="str">
        <f>'Budget Filing Data'!K305</f>
        <v>Market Support</v>
      </c>
      <c r="M311" s="415">
        <f>'Budget Filing Data'!B305</f>
        <v>2031</v>
      </c>
      <c r="N311" s="581">
        <f t="shared" si="4"/>
        <v>999238.82996784686</v>
      </c>
      <c r="O311" s="417">
        <f>'Budget Filing Data'!AG305</f>
        <v>3923.2295276374898</v>
      </c>
      <c r="P311" s="417">
        <f>'Budget Filing Data'!AH305</f>
        <v>693906.53469147196</v>
      </c>
      <c r="Q311" s="417">
        <f>'Budget Filing Data'!AI305</f>
        <v>301409.06574873743</v>
      </c>
      <c r="R311" s="417">
        <f>'Budget Filing Data'!AJ305</f>
        <v>0</v>
      </c>
      <c r="S311" s="417">
        <f>'Budget Filing Data'!AK305</f>
        <v>0</v>
      </c>
      <c r="T311" s="417">
        <f>'Budget Filing Data'!AL305</f>
        <v>0</v>
      </c>
      <c r="U311" s="417">
        <f>'Budget Filing Data'!AM305</f>
        <v>0</v>
      </c>
      <c r="V311" s="417">
        <f>'Budget Filing Data'!W305</f>
        <v>0</v>
      </c>
      <c r="W311" s="418">
        <f>IF('Budget Filing Data'!Z305&lt;&gt;0,('Budget Filing Data'!AB305+'Budget Filing Data'!AC305+'Budget Filing Data'!AR305+'Budget Filing Data'!AD305+'Budget Filing Data'!BK305)/'Budget Filing Data'!Z305,0)</f>
        <v>0</v>
      </c>
      <c r="X311" s="419">
        <f>IF('Budget Filing Data'!AA305&lt;&gt;0,('Budget Filing Data'!AB305+'Budget Filing Data'!AC305+'Budget Filing Data'!AR305+'Budget Filing Data'!AD305)/'Budget Filing Data'!AA305,0)</f>
        <v>0</v>
      </c>
      <c r="Y311" s="419">
        <f>IF('Budget Filing Data'!BL305&lt;&gt;0,('Budget Filing Data'!AB305+'Budget Filing Data'!AC305+'Budget Filing Data'!AR305+'Budget Filing Data'!AD305+'Budget Filing Data'!AP305+'Budget Filing Data'!AQ305)/('Budget Filing Data'!BL305),0)</f>
        <v>0</v>
      </c>
      <c r="Z311" s="419">
        <f>IF('Budget Filing Data'!BC305&lt;&gt;0,('Budget Filing Data'!BD305+'Budget Filing Data'!BE305+'Budget Filing Data'!BF305+'Budget Filing Data'!AD305)/'Budget Filing Data'!BC305,0)</f>
        <v>0</v>
      </c>
      <c r="AA311" s="419">
        <f>IF('Budget Filing Data'!BG305&lt;&gt;0,('Budget Filing Data'!BH305+'Budget Filing Data'!BI305+'Budget Filing Data'!BJ305+'Budget Filing Data'!AD305)/'Budget Filing Data'!BG305,0)</f>
        <v>0</v>
      </c>
      <c r="AB311" s="456">
        <f>'Budget Filing Data'!P305</f>
        <v>0</v>
      </c>
      <c r="AC311" s="456">
        <f>'Budget Filing Data'!Q305</f>
        <v>0</v>
      </c>
      <c r="AD311" s="456">
        <f>'Budget Filing Data'!R305</f>
        <v>0</v>
      </c>
      <c r="AE311" s="456">
        <f>'Budget Filing Data'!AE305</f>
        <v>0</v>
      </c>
      <c r="AF311" s="456">
        <f>'Budget Filing Data'!AF305</f>
        <v>0</v>
      </c>
      <c r="AG311" s="456">
        <f>'Budget Filing Data'!$S305</f>
        <v>0</v>
      </c>
      <c r="AH311" s="456">
        <f>'Budget Filing Data'!T305</f>
        <v>0</v>
      </c>
      <c r="AI311" s="456">
        <f>'Budget Filing Data'!$U305</f>
        <v>0</v>
      </c>
      <c r="AJ311" s="456">
        <f>'Budget Filing Data'!$V305</f>
        <v>0</v>
      </c>
      <c r="AK311" s="466">
        <v>0</v>
      </c>
      <c r="AL311" s="466">
        <v>0</v>
      </c>
      <c r="AM311" s="395"/>
    </row>
    <row r="312" spans="3:39" ht="15.75">
      <c r="C312" s="414" t="str">
        <f>'Budget Filing Data'!D306</f>
        <v>PGE_Res_004a</v>
      </c>
      <c r="D312" s="414" t="str">
        <f>'Budget Filing Data'!E306</f>
        <v>Powerful Neighborhood ZE</v>
      </c>
      <c r="E312" s="416"/>
      <c r="F312" s="416"/>
      <c r="G312" s="415" t="str">
        <f>'Budget Filing Data'!J306</f>
        <v>Third-Party Solicited</v>
      </c>
      <c r="H312" s="415" t="str">
        <f>'Budget Filing Data'!H306</f>
        <v>Local</v>
      </c>
      <c r="I312" s="416" t="s">
        <v>23</v>
      </c>
      <c r="J312" s="415" t="str">
        <f>'Budget Filing Data'!G306</f>
        <v>Residential</v>
      </c>
      <c r="K312" s="415" t="str">
        <f>'Budget Filing Data'!I306</f>
        <v>Other</v>
      </c>
      <c r="L312" s="415" t="str">
        <f>'Budget Filing Data'!K306</f>
        <v>Equity</v>
      </c>
      <c r="M312" s="415">
        <f>'Budget Filing Data'!B306</f>
        <v>2031</v>
      </c>
      <c r="N312" s="581">
        <f t="shared" si="4"/>
        <v>3766697.1861967915</v>
      </c>
      <c r="O312" s="417">
        <f>'Budget Filing Data'!AG306</f>
        <v>27211.621493050199</v>
      </c>
      <c r="P312" s="417">
        <f>'Budget Filing Data'!AH306</f>
        <v>275866.06595020602</v>
      </c>
      <c r="Q312" s="417">
        <f>'Budget Filing Data'!AI306</f>
        <v>1930928.2257535351</v>
      </c>
      <c r="R312" s="417">
        <f>'Budget Filing Data'!AJ306</f>
        <v>0</v>
      </c>
      <c r="S312" s="417">
        <f>'Budget Filing Data'!AK306</f>
        <v>0</v>
      </c>
      <c r="T312" s="417">
        <f>'Budget Filing Data'!AL306</f>
        <v>0</v>
      </c>
      <c r="U312" s="417">
        <f>'Budget Filing Data'!AM306</f>
        <v>1532691.273</v>
      </c>
      <c r="V312" s="417">
        <f>'Budget Filing Data'!W306</f>
        <v>0</v>
      </c>
      <c r="W312" s="418">
        <f>IF('Budget Filing Data'!Z306&lt;&gt;0,('Budget Filing Data'!AB306+'Budget Filing Data'!AC306+'Budget Filing Data'!AR306+'Budget Filing Data'!AD306+'Budget Filing Data'!BK306)/'Budget Filing Data'!Z306,0)</f>
        <v>0</v>
      </c>
      <c r="X312" s="419">
        <f>IF('Budget Filing Data'!AA306&lt;&gt;0,('Budget Filing Data'!AB306+'Budget Filing Data'!AC306+'Budget Filing Data'!AR306+'Budget Filing Data'!AD306)/'Budget Filing Data'!AA306,0)</f>
        <v>0</v>
      </c>
      <c r="Y312" s="419">
        <f>IF('Budget Filing Data'!BL306&lt;&gt;0,('Budget Filing Data'!AB306+'Budget Filing Data'!AC306+'Budget Filing Data'!AR306+'Budget Filing Data'!AD306+'Budget Filing Data'!AP306+'Budget Filing Data'!AQ306)/('Budget Filing Data'!BL306),0)</f>
        <v>0</v>
      </c>
      <c r="Z312" s="419">
        <f>IF('Budget Filing Data'!BC306&lt;&gt;0,('Budget Filing Data'!BD306+'Budget Filing Data'!BE306+'Budget Filing Data'!BF306+'Budget Filing Data'!AD306)/'Budget Filing Data'!BC306,0)</f>
        <v>0</v>
      </c>
      <c r="AA312" s="419">
        <f>IF('Budget Filing Data'!BG306&lt;&gt;0,('Budget Filing Data'!BH306+'Budget Filing Data'!BI306+'Budget Filing Data'!BJ306+'Budget Filing Data'!AD306)/'Budget Filing Data'!BG306,0)</f>
        <v>0</v>
      </c>
      <c r="AB312" s="456">
        <f>'Budget Filing Data'!P306</f>
        <v>0</v>
      </c>
      <c r="AC312" s="456">
        <f>'Budget Filing Data'!Q306</f>
        <v>0</v>
      </c>
      <c r="AD312" s="456">
        <f>'Budget Filing Data'!R306</f>
        <v>0</v>
      </c>
      <c r="AE312" s="456">
        <f>'Budget Filing Data'!AE306</f>
        <v>0</v>
      </c>
      <c r="AF312" s="456">
        <f>'Budget Filing Data'!AF306</f>
        <v>0</v>
      </c>
      <c r="AG312" s="456">
        <f>'Budget Filing Data'!$S306</f>
        <v>0</v>
      </c>
      <c r="AH312" s="456">
        <f>'Budget Filing Data'!T306</f>
        <v>0</v>
      </c>
      <c r="AI312" s="456">
        <f>'Budget Filing Data'!$U306</f>
        <v>0</v>
      </c>
      <c r="AJ312" s="456">
        <f>'Budget Filing Data'!$V306</f>
        <v>0</v>
      </c>
      <c r="AK312" s="466">
        <v>0</v>
      </c>
      <c r="AL312" s="466">
        <v>0</v>
      </c>
      <c r="AM312" s="395"/>
    </row>
    <row r="313" spans="3:39" ht="15.75">
      <c r="C313" s="414" t="str">
        <f>'Budget Filing Data'!D307</f>
        <v>PGE_Res_004b</v>
      </c>
      <c r="D313" s="414" t="str">
        <f>'Budget Filing Data'!E307</f>
        <v>Electrify My Block</v>
      </c>
      <c r="E313" s="416"/>
      <c r="F313" s="416"/>
      <c r="G313" s="415" t="str">
        <f>'Budget Filing Data'!J307</f>
        <v>Third-Party Solicited</v>
      </c>
      <c r="H313" s="415" t="str">
        <f>'Budget Filing Data'!H307</f>
        <v>Local</v>
      </c>
      <c r="I313" s="416" t="s">
        <v>23</v>
      </c>
      <c r="J313" s="415" t="str">
        <f>'Budget Filing Data'!G307</f>
        <v>Residential</v>
      </c>
      <c r="K313" s="415" t="str">
        <f>'Budget Filing Data'!I307</f>
        <v>Other</v>
      </c>
      <c r="L313" s="415" t="str">
        <f>'Budget Filing Data'!K307</f>
        <v>Equity</v>
      </c>
      <c r="M313" s="415">
        <f>'Budget Filing Data'!B307</f>
        <v>2031</v>
      </c>
      <c r="N313" s="581">
        <f t="shared" si="4"/>
        <v>3761555.353091225</v>
      </c>
      <c r="O313" s="417">
        <f>'Budget Filing Data'!AG307</f>
        <v>28985.814756018801</v>
      </c>
      <c r="P313" s="417">
        <f>'Budget Filing Data'!AH307</f>
        <v>389801.83240758104</v>
      </c>
      <c r="Q313" s="417">
        <f>'Budget Filing Data'!AI307</f>
        <v>1383322.9389276251</v>
      </c>
      <c r="R313" s="417">
        <f>'Budget Filing Data'!AJ307</f>
        <v>0</v>
      </c>
      <c r="S313" s="417">
        <f>'Budget Filing Data'!AK307</f>
        <v>0</v>
      </c>
      <c r="T313" s="417">
        <f>'Budget Filing Data'!AL307</f>
        <v>0</v>
      </c>
      <c r="U313" s="417">
        <f>'Budget Filing Data'!AM307</f>
        <v>1959444.767</v>
      </c>
      <c r="V313" s="417">
        <f>'Budget Filing Data'!W307</f>
        <v>0</v>
      </c>
      <c r="W313" s="418">
        <f>IF('Budget Filing Data'!Z307&lt;&gt;0,('Budget Filing Data'!AB307+'Budget Filing Data'!AC307+'Budget Filing Data'!AR307+'Budget Filing Data'!AD307+'Budget Filing Data'!BK307)/'Budget Filing Data'!Z307,0)</f>
        <v>0</v>
      </c>
      <c r="X313" s="419">
        <f>IF('Budget Filing Data'!AA307&lt;&gt;0,('Budget Filing Data'!AB307+'Budget Filing Data'!AC307+'Budget Filing Data'!AR307+'Budget Filing Data'!AD307)/'Budget Filing Data'!AA307,0)</f>
        <v>0</v>
      </c>
      <c r="Y313" s="419">
        <f>IF('Budget Filing Data'!BL307&lt;&gt;0,('Budget Filing Data'!AB307+'Budget Filing Data'!AC307+'Budget Filing Data'!AR307+'Budget Filing Data'!AD307+'Budget Filing Data'!AP307+'Budget Filing Data'!AQ307)/('Budget Filing Data'!BL307),0)</f>
        <v>0</v>
      </c>
      <c r="Z313" s="419">
        <f>IF('Budget Filing Data'!BC307&lt;&gt;0,('Budget Filing Data'!BD307+'Budget Filing Data'!BE307+'Budget Filing Data'!BF307+'Budget Filing Data'!AD307)/'Budget Filing Data'!BC307,0)</f>
        <v>0</v>
      </c>
      <c r="AA313" s="419">
        <f>IF('Budget Filing Data'!BG307&lt;&gt;0,('Budget Filing Data'!BH307+'Budget Filing Data'!BI307+'Budget Filing Data'!BJ307+'Budget Filing Data'!AD307)/'Budget Filing Data'!BG307,0)</f>
        <v>0</v>
      </c>
      <c r="AB313" s="456">
        <f>'Budget Filing Data'!P307</f>
        <v>0</v>
      </c>
      <c r="AC313" s="456">
        <f>'Budget Filing Data'!Q307</f>
        <v>0</v>
      </c>
      <c r="AD313" s="456">
        <f>'Budget Filing Data'!R307</f>
        <v>0</v>
      </c>
      <c r="AE313" s="456">
        <f>'Budget Filing Data'!AE307</f>
        <v>0</v>
      </c>
      <c r="AF313" s="456">
        <f>'Budget Filing Data'!AF307</f>
        <v>0</v>
      </c>
      <c r="AG313" s="456">
        <f>'Budget Filing Data'!$S307</f>
        <v>0</v>
      </c>
      <c r="AH313" s="456">
        <f>'Budget Filing Data'!T307</f>
        <v>0</v>
      </c>
      <c r="AI313" s="456">
        <f>'Budget Filing Data'!$U307</f>
        <v>0</v>
      </c>
      <c r="AJ313" s="456">
        <f>'Budget Filing Data'!$V307</f>
        <v>0</v>
      </c>
      <c r="AK313" s="466">
        <v>0</v>
      </c>
      <c r="AL313" s="466">
        <v>0</v>
      </c>
      <c r="AM313" s="395"/>
    </row>
    <row r="314" spans="3:39" ht="15.75">
      <c r="C314" s="414" t="str">
        <f>'Budget Filing Data'!D308</f>
        <v>PGE_Res_005</v>
      </c>
      <c r="D314" s="414" t="str">
        <f>'Budget Filing Data'!E308</f>
        <v>Residential Equity Program - Empower My Home</v>
      </c>
      <c r="E314" s="416"/>
      <c r="F314" s="416"/>
      <c r="G314" s="415" t="str">
        <f>'Budget Filing Data'!J308</f>
        <v>Third-Party Solicited</v>
      </c>
      <c r="H314" s="415" t="str">
        <f>'Budget Filing Data'!H308</f>
        <v>Local</v>
      </c>
      <c r="I314" s="416" t="s">
        <v>23</v>
      </c>
      <c r="J314" s="415" t="str">
        <f>'Budget Filing Data'!G308</f>
        <v>Residential</v>
      </c>
      <c r="K314" s="415" t="str">
        <f>'Budget Filing Data'!I308</f>
        <v>Other</v>
      </c>
      <c r="L314" s="415" t="str">
        <f>'Budget Filing Data'!K308</f>
        <v>Equity</v>
      </c>
      <c r="M314" s="415">
        <f>'Budget Filing Data'!B308</f>
        <v>2031</v>
      </c>
      <c r="N314" s="581">
        <f t="shared" si="4"/>
        <v>4264022.7271730863</v>
      </c>
      <c r="O314" s="417">
        <f>'Budget Filing Data'!AG308</f>
        <v>33443.084480242702</v>
      </c>
      <c r="P314" s="417">
        <f>'Budget Filing Data'!AH308</f>
        <v>229248.76714018872</v>
      </c>
      <c r="Q314" s="417">
        <f>'Budget Filing Data'!AI308</f>
        <v>2512111.6655526548</v>
      </c>
      <c r="R314" s="417">
        <f>'Budget Filing Data'!AJ308</f>
        <v>0</v>
      </c>
      <c r="S314" s="417">
        <f>'Budget Filing Data'!AK308</f>
        <v>0</v>
      </c>
      <c r="T314" s="417">
        <f>'Budget Filing Data'!AL308</f>
        <v>0</v>
      </c>
      <c r="U314" s="417">
        <f>'Budget Filing Data'!AM308</f>
        <v>1489219.21</v>
      </c>
      <c r="V314" s="417">
        <f>'Budget Filing Data'!W308</f>
        <v>0</v>
      </c>
      <c r="W314" s="418">
        <f>IF('Budget Filing Data'!Z308&lt;&gt;0,('Budget Filing Data'!AB308+'Budget Filing Data'!AC308+'Budget Filing Data'!AR308+'Budget Filing Data'!AD308+'Budget Filing Data'!BK308)/'Budget Filing Data'!Z308,0)</f>
        <v>0</v>
      </c>
      <c r="X314" s="419">
        <f>IF('Budget Filing Data'!AA308&lt;&gt;0,('Budget Filing Data'!AB308+'Budget Filing Data'!AC308+'Budget Filing Data'!AR308+'Budget Filing Data'!AD308)/'Budget Filing Data'!AA308,0)</f>
        <v>0</v>
      </c>
      <c r="Y314" s="419">
        <f>IF('Budget Filing Data'!BL308&lt;&gt;0,('Budget Filing Data'!AB308+'Budget Filing Data'!AC308+'Budget Filing Data'!AR308+'Budget Filing Data'!AD308+'Budget Filing Data'!AP308+'Budget Filing Data'!AQ308)/('Budget Filing Data'!BL308),0)</f>
        <v>0</v>
      </c>
      <c r="Z314" s="419">
        <f>IF('Budget Filing Data'!BC308&lt;&gt;0,('Budget Filing Data'!BD308+'Budget Filing Data'!BE308+'Budget Filing Data'!BF308+'Budget Filing Data'!AD308)/'Budget Filing Data'!BC308,0)</f>
        <v>0</v>
      </c>
      <c r="AA314" s="419">
        <f>IF('Budget Filing Data'!BG308&lt;&gt;0,('Budget Filing Data'!BH308+'Budget Filing Data'!BI308+'Budget Filing Data'!BJ308+'Budget Filing Data'!AD308)/'Budget Filing Data'!BG308,0)</f>
        <v>0</v>
      </c>
      <c r="AB314" s="456">
        <f>'Budget Filing Data'!P308</f>
        <v>0</v>
      </c>
      <c r="AC314" s="456">
        <f>'Budget Filing Data'!Q308</f>
        <v>0</v>
      </c>
      <c r="AD314" s="456">
        <f>'Budget Filing Data'!R308</f>
        <v>0</v>
      </c>
      <c r="AE314" s="456">
        <f>'Budget Filing Data'!AE308</f>
        <v>0</v>
      </c>
      <c r="AF314" s="456">
        <f>'Budget Filing Data'!AF308</f>
        <v>0</v>
      </c>
      <c r="AG314" s="456">
        <f>'Budget Filing Data'!$S308</f>
        <v>0</v>
      </c>
      <c r="AH314" s="456">
        <f>'Budget Filing Data'!T308</f>
        <v>0</v>
      </c>
      <c r="AI314" s="456">
        <f>'Budget Filing Data'!$U308</f>
        <v>0</v>
      </c>
      <c r="AJ314" s="456">
        <f>'Budget Filing Data'!$V308</f>
        <v>0</v>
      </c>
      <c r="AK314" s="466">
        <v>0</v>
      </c>
      <c r="AL314" s="466">
        <v>0</v>
      </c>
      <c r="AM314" s="395"/>
    </row>
    <row r="315" spans="3:39" ht="15.75">
      <c r="C315" s="414" t="str">
        <f>'Budget Filing Data'!D309</f>
        <v>PGE_Res_008</v>
      </c>
      <c r="D315" s="414" t="str">
        <f>'Budget Filing Data'!E309</f>
        <v>Electrification Contractor Support Placeholder</v>
      </c>
      <c r="E315" s="416"/>
      <c r="F315" s="416"/>
      <c r="G315" s="415" t="str">
        <f>'Budget Filing Data'!J309</f>
        <v>Third-Party Solicited</v>
      </c>
      <c r="H315" s="415" t="str">
        <f>'Budget Filing Data'!H309</f>
        <v>Local</v>
      </c>
      <c r="I315" s="416" t="s">
        <v>15</v>
      </c>
      <c r="J315" s="415" t="str">
        <f>'Budget Filing Data'!G309</f>
        <v>Residential</v>
      </c>
      <c r="K315" s="415" t="str">
        <f>'Budget Filing Data'!I309</f>
        <v>Market Transformation</v>
      </c>
      <c r="L315" s="415" t="str">
        <f>'Budget Filing Data'!K309</f>
        <v>Market Support</v>
      </c>
      <c r="M315" s="415">
        <f>'Budget Filing Data'!B309</f>
        <v>2031</v>
      </c>
      <c r="N315" s="581">
        <f t="shared" si="4"/>
        <v>3128259.426865072</v>
      </c>
      <c r="O315" s="417">
        <f>'Budget Filing Data'!AG309</f>
        <v>312825.94268650719</v>
      </c>
      <c r="P315" s="417">
        <f>'Budget Filing Data'!AH309</f>
        <v>300000</v>
      </c>
      <c r="Q315" s="417">
        <f>'Budget Filing Data'!AI309</f>
        <v>2515433.484178565</v>
      </c>
      <c r="R315" s="417">
        <f>'Budget Filing Data'!AJ309</f>
        <v>0</v>
      </c>
      <c r="S315" s="417">
        <f>'Budget Filing Data'!AK309</f>
        <v>0</v>
      </c>
      <c r="T315" s="417">
        <f>'Budget Filing Data'!AL309</f>
        <v>0</v>
      </c>
      <c r="U315" s="417">
        <f>'Budget Filing Data'!AM309</f>
        <v>0</v>
      </c>
      <c r="V315" s="417">
        <f>'Budget Filing Data'!W309</f>
        <v>0</v>
      </c>
      <c r="W315" s="418">
        <f>IF('Budget Filing Data'!Z309&lt;&gt;0,('Budget Filing Data'!AB309+'Budget Filing Data'!AC309+'Budget Filing Data'!AR309+'Budget Filing Data'!AD309+'Budget Filing Data'!BK309)/'Budget Filing Data'!Z309,0)</f>
        <v>0</v>
      </c>
      <c r="X315" s="419">
        <f>IF('Budget Filing Data'!AA309&lt;&gt;0,('Budget Filing Data'!AB309+'Budget Filing Data'!AC309+'Budget Filing Data'!AR309+'Budget Filing Data'!AD309)/'Budget Filing Data'!AA309,0)</f>
        <v>0</v>
      </c>
      <c r="Y315" s="419">
        <f>IF('Budget Filing Data'!BL309&lt;&gt;0,('Budget Filing Data'!AB309+'Budget Filing Data'!AC309+'Budget Filing Data'!AR309+'Budget Filing Data'!AD309+'Budget Filing Data'!AP309+'Budget Filing Data'!AQ309)/('Budget Filing Data'!BL309),0)</f>
        <v>0</v>
      </c>
      <c r="Z315" s="419">
        <f>IF('Budget Filing Data'!BC309&lt;&gt;0,('Budget Filing Data'!BD309+'Budget Filing Data'!BE309+'Budget Filing Data'!BF309+'Budget Filing Data'!AD309)/'Budget Filing Data'!BC309,0)</f>
        <v>0</v>
      </c>
      <c r="AA315" s="419">
        <f>IF('Budget Filing Data'!BG309&lt;&gt;0,('Budget Filing Data'!BH309+'Budget Filing Data'!BI309+'Budget Filing Data'!BJ309+'Budget Filing Data'!AD309)/'Budget Filing Data'!BG309,0)</f>
        <v>0</v>
      </c>
      <c r="AB315" s="456">
        <f>'Budget Filing Data'!P309</f>
        <v>0</v>
      </c>
      <c r="AC315" s="456">
        <f>'Budget Filing Data'!Q309</f>
        <v>0</v>
      </c>
      <c r="AD315" s="456">
        <f>'Budget Filing Data'!R309</f>
        <v>0</v>
      </c>
      <c r="AE315" s="456">
        <f>'Budget Filing Data'!AE309</f>
        <v>0</v>
      </c>
      <c r="AF315" s="456">
        <f>'Budget Filing Data'!AF309</f>
        <v>0</v>
      </c>
      <c r="AG315" s="456">
        <f>'Budget Filing Data'!$S309</f>
        <v>0</v>
      </c>
      <c r="AH315" s="456">
        <f>'Budget Filing Data'!T309</f>
        <v>0</v>
      </c>
      <c r="AI315" s="456">
        <f>'Budget Filing Data'!$U309</f>
        <v>0</v>
      </c>
      <c r="AJ315" s="456">
        <f>'Budget Filing Data'!$V309</f>
        <v>0</v>
      </c>
      <c r="AK315" s="466">
        <v>0</v>
      </c>
      <c r="AL315" s="466">
        <v>0</v>
      </c>
      <c r="AM315" s="395"/>
    </row>
    <row r="316" spans="3:39" ht="15.75">
      <c r="C316" s="414" t="str">
        <f>'Budget Filing Data'!D310</f>
        <v>PGE_Res_009</v>
      </c>
      <c r="D316" s="414" t="str">
        <f>'Budget Filing Data'!E310</f>
        <v>Targeted Electrification Placeholder</v>
      </c>
      <c r="E316" s="416"/>
      <c r="F316" s="416"/>
      <c r="G316" s="415" t="str">
        <f>'Budget Filing Data'!J310</f>
        <v>Third-Party Solicited</v>
      </c>
      <c r="H316" s="415" t="str">
        <f>'Budget Filing Data'!H310</f>
        <v>Local</v>
      </c>
      <c r="I316" s="416" t="s">
        <v>23</v>
      </c>
      <c r="J316" s="415" t="str">
        <f>'Budget Filing Data'!G310</f>
        <v>Residential</v>
      </c>
      <c r="K316" s="415" t="str">
        <f>'Budget Filing Data'!I310</f>
        <v>Market Transformation</v>
      </c>
      <c r="L316" s="415" t="str">
        <f>'Budget Filing Data'!K310</f>
        <v>Market Support</v>
      </c>
      <c r="M316" s="415">
        <f>'Budget Filing Data'!B310</f>
        <v>2031</v>
      </c>
      <c r="N316" s="581">
        <f t="shared" si="4"/>
        <v>4128259.426865072</v>
      </c>
      <c r="O316" s="417">
        <f>'Budget Filing Data'!AG310</f>
        <v>412825.94268650719</v>
      </c>
      <c r="P316" s="417">
        <f>'Budget Filing Data'!AH310</f>
        <v>400000</v>
      </c>
      <c r="Q316" s="417">
        <f>'Budget Filing Data'!AI310</f>
        <v>3315433.484178565</v>
      </c>
      <c r="R316" s="417">
        <f>'Budget Filing Data'!AJ310</f>
        <v>0</v>
      </c>
      <c r="S316" s="417">
        <f>'Budget Filing Data'!AK310</f>
        <v>0</v>
      </c>
      <c r="T316" s="417">
        <f>'Budget Filing Data'!AL310</f>
        <v>0</v>
      </c>
      <c r="U316" s="417">
        <f>'Budget Filing Data'!AM310</f>
        <v>0</v>
      </c>
      <c r="V316" s="417">
        <f>'Budget Filing Data'!W310</f>
        <v>0</v>
      </c>
      <c r="W316" s="418">
        <f>IF('Budget Filing Data'!Z310&lt;&gt;0,('Budget Filing Data'!AB310+'Budget Filing Data'!AC310+'Budget Filing Data'!AR310+'Budget Filing Data'!AD310+'Budget Filing Data'!BK310)/'Budget Filing Data'!Z310,0)</f>
        <v>0</v>
      </c>
      <c r="X316" s="419">
        <f>IF('Budget Filing Data'!AA310&lt;&gt;0,('Budget Filing Data'!AB310+'Budget Filing Data'!AC310+'Budget Filing Data'!AR310+'Budget Filing Data'!AD310)/'Budget Filing Data'!AA310,0)</f>
        <v>0</v>
      </c>
      <c r="Y316" s="419">
        <f>IF('Budget Filing Data'!BL310&lt;&gt;0,('Budget Filing Data'!AB310+'Budget Filing Data'!AC310+'Budget Filing Data'!AR310+'Budget Filing Data'!AD310+'Budget Filing Data'!AP310+'Budget Filing Data'!AQ310)/('Budget Filing Data'!BL310),0)</f>
        <v>0</v>
      </c>
      <c r="Z316" s="419">
        <f>IF('Budget Filing Data'!BC310&lt;&gt;0,('Budget Filing Data'!BD310+'Budget Filing Data'!BE310+'Budget Filing Data'!BF310+'Budget Filing Data'!AD310)/'Budget Filing Data'!BC310,0)</f>
        <v>0</v>
      </c>
      <c r="AA316" s="419">
        <f>IF('Budget Filing Data'!BG310&lt;&gt;0,('Budget Filing Data'!BH310+'Budget Filing Data'!BI310+'Budget Filing Data'!BJ310+'Budget Filing Data'!AD310)/'Budget Filing Data'!BG310,0)</f>
        <v>0</v>
      </c>
      <c r="AB316" s="456">
        <f>'Budget Filing Data'!P310</f>
        <v>0</v>
      </c>
      <c r="AC316" s="456">
        <f>'Budget Filing Data'!Q310</f>
        <v>0</v>
      </c>
      <c r="AD316" s="456">
        <f>'Budget Filing Data'!R310</f>
        <v>0</v>
      </c>
      <c r="AE316" s="456">
        <f>'Budget Filing Data'!AE310</f>
        <v>0</v>
      </c>
      <c r="AF316" s="456">
        <f>'Budget Filing Data'!AF310</f>
        <v>0</v>
      </c>
      <c r="AG316" s="456">
        <f>'Budget Filing Data'!$S310</f>
        <v>0</v>
      </c>
      <c r="AH316" s="456">
        <f>'Budget Filing Data'!T310</f>
        <v>0</v>
      </c>
      <c r="AI316" s="456">
        <f>'Budget Filing Data'!$U310</f>
        <v>0</v>
      </c>
      <c r="AJ316" s="456">
        <f>'Budget Filing Data'!$V310</f>
        <v>0</v>
      </c>
      <c r="AK316" s="466">
        <v>0</v>
      </c>
      <c r="AL316" s="466">
        <v>0</v>
      </c>
      <c r="AM316" s="395"/>
    </row>
    <row r="317" spans="3:39" ht="15.75">
      <c r="C317" s="414" t="str">
        <f>'Budget Filing Data'!D311</f>
        <v>PGE_Res_010</v>
      </c>
      <c r="D317" s="414" t="str">
        <f>'Budget Filing Data'!E311</f>
        <v>Electrification Customer Experience Support Placeholder</v>
      </c>
      <c r="E317" s="416"/>
      <c r="F317" s="416"/>
      <c r="G317" s="415" t="str">
        <f>'Budget Filing Data'!J311</f>
        <v>IOU Core</v>
      </c>
      <c r="H317" s="415" t="str">
        <f>'Budget Filing Data'!H311</f>
        <v>Local</v>
      </c>
      <c r="I317" s="416" t="s">
        <v>15</v>
      </c>
      <c r="J317" s="415" t="str">
        <f>'Budget Filing Data'!G311</f>
        <v>Residential</v>
      </c>
      <c r="K317" s="415" t="str">
        <f>'Budget Filing Data'!I311</f>
        <v>Market Transformation</v>
      </c>
      <c r="L317" s="415" t="str">
        <f>'Budget Filing Data'!K311</f>
        <v>Market Support</v>
      </c>
      <c r="M317" s="415">
        <f>'Budget Filing Data'!B311</f>
        <v>2031</v>
      </c>
      <c r="N317" s="581">
        <f t="shared" si="4"/>
        <v>2128259.426865072</v>
      </c>
      <c r="O317" s="417">
        <f>'Budget Filing Data'!AG311</f>
        <v>212825.94268650719</v>
      </c>
      <c r="P317" s="417">
        <f>'Budget Filing Data'!AH311</f>
        <v>200000</v>
      </c>
      <c r="Q317" s="417">
        <f>'Budget Filing Data'!AI311</f>
        <v>1715433.484178565</v>
      </c>
      <c r="R317" s="417">
        <f>'Budget Filing Data'!AJ311</f>
        <v>0</v>
      </c>
      <c r="S317" s="417">
        <f>'Budget Filing Data'!AK311</f>
        <v>0</v>
      </c>
      <c r="T317" s="417">
        <f>'Budget Filing Data'!AL311</f>
        <v>0</v>
      </c>
      <c r="U317" s="417">
        <f>'Budget Filing Data'!AM311</f>
        <v>0</v>
      </c>
      <c r="V317" s="417">
        <f>'Budget Filing Data'!W311</f>
        <v>0</v>
      </c>
      <c r="W317" s="418">
        <f>IF('Budget Filing Data'!Z311&lt;&gt;0,('Budget Filing Data'!AB311+'Budget Filing Data'!AC311+'Budget Filing Data'!AR311+'Budget Filing Data'!AD311+'Budget Filing Data'!BK311)/'Budget Filing Data'!Z311,0)</f>
        <v>0</v>
      </c>
      <c r="X317" s="419">
        <f>IF('Budget Filing Data'!AA311&lt;&gt;0,('Budget Filing Data'!AB311+'Budget Filing Data'!AC311+'Budget Filing Data'!AR311+'Budget Filing Data'!AD311)/'Budget Filing Data'!AA311,0)</f>
        <v>0</v>
      </c>
      <c r="Y317" s="419">
        <f>IF('Budget Filing Data'!BL311&lt;&gt;0,('Budget Filing Data'!AB311+'Budget Filing Data'!AC311+'Budget Filing Data'!AR311+'Budget Filing Data'!AD311+'Budget Filing Data'!AP311+'Budget Filing Data'!AQ311)/('Budget Filing Data'!BL311),0)</f>
        <v>0</v>
      </c>
      <c r="Z317" s="419">
        <f>IF('Budget Filing Data'!BC311&lt;&gt;0,('Budget Filing Data'!BD311+'Budget Filing Data'!BE311+'Budget Filing Data'!BF311+'Budget Filing Data'!AD311)/'Budget Filing Data'!BC311,0)</f>
        <v>0</v>
      </c>
      <c r="AA317" s="419">
        <f>IF('Budget Filing Data'!BG311&lt;&gt;0,('Budget Filing Data'!BH311+'Budget Filing Data'!BI311+'Budget Filing Data'!BJ311+'Budget Filing Data'!AD311)/'Budget Filing Data'!BG311,0)</f>
        <v>0</v>
      </c>
      <c r="AB317" s="456">
        <f>'Budget Filing Data'!P311</f>
        <v>0</v>
      </c>
      <c r="AC317" s="456">
        <f>'Budget Filing Data'!Q311</f>
        <v>0</v>
      </c>
      <c r="AD317" s="456">
        <f>'Budget Filing Data'!R311</f>
        <v>0</v>
      </c>
      <c r="AE317" s="456">
        <f>'Budget Filing Data'!AE311</f>
        <v>0</v>
      </c>
      <c r="AF317" s="456">
        <f>'Budget Filing Data'!AF311</f>
        <v>0</v>
      </c>
      <c r="AG317" s="456">
        <f>'Budget Filing Data'!$S311</f>
        <v>0</v>
      </c>
      <c r="AH317" s="456">
        <f>'Budget Filing Data'!T311</f>
        <v>0</v>
      </c>
      <c r="AI317" s="456">
        <f>'Budget Filing Data'!$U311</f>
        <v>0</v>
      </c>
      <c r="AJ317" s="456">
        <f>'Budget Filing Data'!$V311</f>
        <v>0</v>
      </c>
      <c r="AK317" s="466">
        <v>0</v>
      </c>
      <c r="AL317" s="466">
        <v>0</v>
      </c>
      <c r="AM317" s="395"/>
    </row>
    <row r="318" spans="3:39" ht="15.75">
      <c r="C318" s="414" t="str">
        <f>'Budget Filing Data'!D312</f>
        <v>PGE_Res_011</v>
      </c>
      <c r="D318" s="414" t="str">
        <f>'Budget Filing Data'!E312</f>
        <v>Heat Pump Adoption Program Placeholder</v>
      </c>
      <c r="E318" s="416"/>
      <c r="F318" s="416"/>
      <c r="G318" s="415" t="str">
        <f>'Budget Filing Data'!J312</f>
        <v>Third-Party Solicited</v>
      </c>
      <c r="H318" s="415" t="str">
        <f>'Budget Filing Data'!H312</f>
        <v>Local</v>
      </c>
      <c r="I318" s="416" t="s">
        <v>23</v>
      </c>
      <c r="J318" s="415" t="str">
        <f>'Budget Filing Data'!G312</f>
        <v>Residential</v>
      </c>
      <c r="K318" s="415" t="str">
        <f>'Budget Filing Data'!I312</f>
        <v>Market Transformation</v>
      </c>
      <c r="L318" s="415" t="str">
        <f>'Budget Filing Data'!K312</f>
        <v>Resource</v>
      </c>
      <c r="M318" s="415">
        <f>'Budget Filing Data'!B312</f>
        <v>2031</v>
      </c>
      <c r="N318" s="581">
        <f t="shared" si="4"/>
        <v>3128259.426865072</v>
      </c>
      <c r="O318" s="417">
        <f>'Budget Filing Data'!AG312</f>
        <v>312825.94268650719</v>
      </c>
      <c r="P318" s="417">
        <f>'Budget Filing Data'!AH312</f>
        <v>300000</v>
      </c>
      <c r="Q318" s="417">
        <f>'Budget Filing Data'!AI312</f>
        <v>2515433.484178565</v>
      </c>
      <c r="R318" s="417">
        <f>'Budget Filing Data'!AJ312</f>
        <v>0</v>
      </c>
      <c r="S318" s="417">
        <f>'Budget Filing Data'!AK312</f>
        <v>0</v>
      </c>
      <c r="T318" s="417">
        <f>'Budget Filing Data'!AL312</f>
        <v>0</v>
      </c>
      <c r="U318" s="417">
        <f>'Budget Filing Data'!AM312</f>
        <v>0</v>
      </c>
      <c r="V318" s="417">
        <f>'Budget Filing Data'!W312</f>
        <v>0</v>
      </c>
      <c r="W318" s="418">
        <f>IF('Budget Filing Data'!Z312&lt;&gt;0,('Budget Filing Data'!AB312+'Budget Filing Data'!AC312+'Budget Filing Data'!AR312+'Budget Filing Data'!AD312+'Budget Filing Data'!BK312)/'Budget Filing Data'!Z312,0)</f>
        <v>0</v>
      </c>
      <c r="X318" s="419">
        <f>IF('Budget Filing Data'!AA312&lt;&gt;0,('Budget Filing Data'!AB312+'Budget Filing Data'!AC312+'Budget Filing Data'!AR312+'Budget Filing Data'!AD312)/'Budget Filing Data'!AA312,0)</f>
        <v>0</v>
      </c>
      <c r="Y318" s="419">
        <f>IF('Budget Filing Data'!BL312&lt;&gt;0,('Budget Filing Data'!AB312+'Budget Filing Data'!AC312+'Budget Filing Data'!AR312+'Budget Filing Data'!AD312+'Budget Filing Data'!AP312+'Budget Filing Data'!AQ312)/('Budget Filing Data'!BL312),0)</f>
        <v>0</v>
      </c>
      <c r="Z318" s="419">
        <f>IF('Budget Filing Data'!BC312&lt;&gt;0,('Budget Filing Data'!BD312+'Budget Filing Data'!BE312+'Budget Filing Data'!BF312+'Budget Filing Data'!AD312)/'Budget Filing Data'!BC312,0)</f>
        <v>0</v>
      </c>
      <c r="AA318" s="419">
        <f>IF('Budget Filing Data'!BG312&lt;&gt;0,('Budget Filing Data'!BH312+'Budget Filing Data'!BI312+'Budget Filing Data'!BJ312+'Budget Filing Data'!AD312)/'Budget Filing Data'!BG312,0)</f>
        <v>0</v>
      </c>
      <c r="AB318" s="456">
        <f>'Budget Filing Data'!P312</f>
        <v>0</v>
      </c>
      <c r="AC318" s="456">
        <f>'Budget Filing Data'!Q312</f>
        <v>0</v>
      </c>
      <c r="AD318" s="456">
        <f>'Budget Filing Data'!R312</f>
        <v>0</v>
      </c>
      <c r="AE318" s="456">
        <f>'Budget Filing Data'!AE312</f>
        <v>0</v>
      </c>
      <c r="AF318" s="456">
        <f>'Budget Filing Data'!AF312</f>
        <v>0</v>
      </c>
      <c r="AG318" s="456">
        <f>'Budget Filing Data'!$S312</f>
        <v>0</v>
      </c>
      <c r="AH318" s="456">
        <f>'Budget Filing Data'!T312</f>
        <v>0</v>
      </c>
      <c r="AI318" s="456">
        <f>'Budget Filing Data'!$U312</f>
        <v>0</v>
      </c>
      <c r="AJ318" s="456">
        <f>'Budget Filing Data'!$V312</f>
        <v>0</v>
      </c>
      <c r="AK318" s="466">
        <v>0</v>
      </c>
      <c r="AL318" s="466">
        <v>0</v>
      </c>
      <c r="AM318" s="395"/>
    </row>
    <row r="319" spans="3:39" ht="15.75">
      <c r="C319" s="414" t="str">
        <f>'Budget Filing Data'!D313</f>
        <v>PGE_SW_CSA_Appl</v>
      </c>
      <c r="D319" s="414" t="str">
        <f>'Budget Filing Data'!E313</f>
        <v>State Appliance Standards Advocacy</v>
      </c>
      <c r="E319" s="416"/>
      <c r="F319" s="416"/>
      <c r="G319" s="415" t="str">
        <f>'Budget Filing Data'!J313</f>
        <v>Third-Party Solicited</v>
      </c>
      <c r="H319" s="415" t="str">
        <f>'Budget Filing Data'!H313</f>
        <v>SW - PGE Lead</v>
      </c>
      <c r="I319" s="416" t="s">
        <v>23</v>
      </c>
      <c r="J319" s="415" t="str">
        <f>'Budget Filing Data'!G313</f>
        <v>Cross-Cutting</v>
      </c>
      <c r="K319" s="415" t="str">
        <f>'Budget Filing Data'!I313</f>
        <v>Codes and Standards</v>
      </c>
      <c r="L319" s="415" t="str">
        <f>'Budget Filing Data'!K313</f>
        <v>C&amp;S</v>
      </c>
      <c r="M319" s="415">
        <f>'Budget Filing Data'!B313</f>
        <v>2031</v>
      </c>
      <c r="N319" s="581">
        <f t="shared" si="4"/>
        <v>1812096.1803999995</v>
      </c>
      <c r="O319" s="417">
        <f>'Budget Filing Data'!AG313</f>
        <v>0</v>
      </c>
      <c r="P319" s="417">
        <f>'Budget Filing Data'!AH313</f>
        <v>0</v>
      </c>
      <c r="Q319" s="417">
        <f>'Budget Filing Data'!AI313</f>
        <v>1812096.1803999995</v>
      </c>
      <c r="R319" s="417">
        <f>'Budget Filing Data'!AJ313</f>
        <v>0</v>
      </c>
      <c r="S319" s="417">
        <f>'Budget Filing Data'!AK313</f>
        <v>0</v>
      </c>
      <c r="T319" s="417">
        <f>'Budget Filing Data'!AL313</f>
        <v>0</v>
      </c>
      <c r="U319" s="417">
        <f>'Budget Filing Data'!AM313</f>
        <v>0</v>
      </c>
      <c r="V319" s="417">
        <f>'Budget Filing Data'!W313</f>
        <v>80220772.886992067</v>
      </c>
      <c r="W319" s="418">
        <f>IF('Budget Filing Data'!Z313&lt;&gt;0,('Budget Filing Data'!AB313+'Budget Filing Data'!AC313+'Budget Filing Data'!AR313+'Budget Filing Data'!AD313+'Budget Filing Data'!BK313)/'Budget Filing Data'!Z313,0)</f>
        <v>6.9504127457803691</v>
      </c>
      <c r="X319" s="419">
        <f>IF('Budget Filing Data'!AA313&lt;&gt;0,('Budget Filing Data'!AB313+'Budget Filing Data'!AC313+'Budget Filing Data'!AR313+'Budget Filing Data'!AD313)/'Budget Filing Data'!AA313,0)</f>
        <v>44.269599900201904</v>
      </c>
      <c r="Y319" s="419">
        <f>IF('Budget Filing Data'!BL313&lt;&gt;0,('Budget Filing Data'!AB313+'Budget Filing Data'!AC313+'Budget Filing Data'!AR313+'Budget Filing Data'!AD313+'Budget Filing Data'!AP313+'Budget Filing Data'!AQ313)/('Budget Filing Data'!BL313),0)</f>
        <v>0.3719304237909406</v>
      </c>
      <c r="Z319" s="419">
        <f>IF('Budget Filing Data'!BC313&lt;&gt;0,('Budget Filing Data'!BD313+'Budget Filing Data'!BE313+'Budget Filing Data'!BF313+'Budget Filing Data'!AD313)/'Budget Filing Data'!BC313,0)</f>
        <v>9.588783746626703</v>
      </c>
      <c r="AA319" s="419">
        <f>IF('Budget Filing Data'!BG313&lt;&gt;0,('Budget Filing Data'!BH313+'Budget Filing Data'!BI313+'Budget Filing Data'!BJ313+'Budget Filing Data'!AD313)/'Budget Filing Data'!BG313,0)</f>
        <v>9.5886258639297317</v>
      </c>
      <c r="AB319" s="456">
        <f>'Budget Filing Data'!P313</f>
        <v>67944542.707036778</v>
      </c>
      <c r="AC319" s="456">
        <f>'Budget Filing Data'!Q313</f>
        <v>7726.7392652350281</v>
      </c>
      <c r="AD319" s="456">
        <f>'Budget Filing Data'!R313</f>
        <v>410208.5794704486</v>
      </c>
      <c r="AE319" s="456">
        <f>'Budget Filing Data'!AE313</f>
        <v>12977.46265608509</v>
      </c>
      <c r="AF319" s="456">
        <f>'Budget Filing Data'!AF313</f>
        <v>2178.2075569880826</v>
      </c>
      <c r="AG319" s="456">
        <f>'Budget Filing Data'!$S313</f>
        <v>893598199.6813283</v>
      </c>
      <c r="AH319" s="456">
        <f>'Budget Filing Data'!T313</f>
        <v>4905722.6537168892</v>
      </c>
      <c r="AI319" s="456">
        <f>'Budget Filing Data'!$U313</f>
        <v>182766.62521405428</v>
      </c>
      <c r="AJ319" s="456">
        <f>'Budget Filing Data'!$V313</f>
        <v>26049.387291236682</v>
      </c>
      <c r="AK319" s="466">
        <v>0</v>
      </c>
      <c r="AL319" s="466">
        <v>0</v>
      </c>
      <c r="AM319" s="395"/>
    </row>
    <row r="320" spans="3:39" ht="15.75">
      <c r="C320" s="414" t="str">
        <f>'Budget Filing Data'!D314</f>
        <v>PGE_SW_CSA_Appl_PA</v>
      </c>
      <c r="D320" s="414" t="str">
        <f>'Budget Filing Data'!E314</f>
        <v>State Appliance Standards Advocacy PA Costs</v>
      </c>
      <c r="E320" s="416"/>
      <c r="F320" s="416"/>
      <c r="G320" s="415" t="str">
        <f>'Budget Filing Data'!J314</f>
        <v>IOU Core</v>
      </c>
      <c r="H320" s="415" t="str">
        <f>'Budget Filing Data'!H314</f>
        <v>SW - PGE Lead</v>
      </c>
      <c r="I320" s="416" t="s">
        <v>23</v>
      </c>
      <c r="J320" s="415" t="str">
        <f>'Budget Filing Data'!G314</f>
        <v>Cross-Cutting</v>
      </c>
      <c r="K320" s="415" t="str">
        <f>'Budget Filing Data'!I314</f>
        <v>Codes and Standards</v>
      </c>
      <c r="L320" s="415" t="str">
        <f>'Budget Filing Data'!K314</f>
        <v>C&amp;S</v>
      </c>
      <c r="M320" s="415">
        <f>'Budget Filing Data'!B314</f>
        <v>2031</v>
      </c>
      <c r="N320" s="581">
        <f t="shared" si="4"/>
        <v>2588057.1344599999</v>
      </c>
      <c r="O320" s="417">
        <f>'Budget Filing Data'!AG314</f>
        <v>14189.01346</v>
      </c>
      <c r="P320" s="417">
        <f>'Budget Filing Data'!AH314</f>
        <v>0</v>
      </c>
      <c r="Q320" s="417">
        <f>'Budget Filing Data'!AI314</f>
        <v>2573868.1209999998</v>
      </c>
      <c r="R320" s="417">
        <f>'Budget Filing Data'!AJ314</f>
        <v>0</v>
      </c>
      <c r="S320" s="417">
        <f>'Budget Filing Data'!AK314</f>
        <v>0</v>
      </c>
      <c r="T320" s="417">
        <f>'Budget Filing Data'!AL314</f>
        <v>0</v>
      </c>
      <c r="U320" s="417">
        <f>'Budget Filing Data'!AM314</f>
        <v>0</v>
      </c>
      <c r="V320" s="417">
        <f>'Budget Filing Data'!W314</f>
        <v>0</v>
      </c>
      <c r="W320" s="418">
        <f>IF('Budget Filing Data'!Z314&lt;&gt;0,('Budget Filing Data'!AB314+'Budget Filing Data'!AC314+'Budget Filing Data'!AR314+'Budget Filing Data'!AD314+'Budget Filing Data'!BK314)/'Budget Filing Data'!Z314,0)</f>
        <v>0</v>
      </c>
      <c r="X320" s="419">
        <f>IF('Budget Filing Data'!AA314&lt;&gt;0,('Budget Filing Data'!AB314+'Budget Filing Data'!AC314+'Budget Filing Data'!AR314+'Budget Filing Data'!AD314)/'Budget Filing Data'!AA314,0)</f>
        <v>0</v>
      </c>
      <c r="Y320" s="419">
        <f>IF('Budget Filing Data'!BL314&lt;&gt;0,('Budget Filing Data'!AB314+'Budget Filing Data'!AC314+'Budget Filing Data'!AR314+'Budget Filing Data'!AD314+'Budget Filing Data'!AP314+'Budget Filing Data'!AQ314)/('Budget Filing Data'!BL314),0)</f>
        <v>0</v>
      </c>
      <c r="Z320" s="419">
        <f>IF('Budget Filing Data'!BC314&lt;&gt;0,('Budget Filing Data'!BD314+'Budget Filing Data'!BE314+'Budget Filing Data'!BF314+'Budget Filing Data'!AD314)/'Budget Filing Data'!BC314,0)</f>
        <v>0</v>
      </c>
      <c r="AA320" s="419">
        <f>IF('Budget Filing Data'!BG314&lt;&gt;0,('Budget Filing Data'!BH314+'Budget Filing Data'!BI314+'Budget Filing Data'!BJ314+'Budget Filing Data'!AD314)/'Budget Filing Data'!BG314,0)</f>
        <v>0</v>
      </c>
      <c r="AB320" s="456">
        <f>'Budget Filing Data'!P314</f>
        <v>0</v>
      </c>
      <c r="AC320" s="456">
        <f>'Budget Filing Data'!Q314</f>
        <v>0</v>
      </c>
      <c r="AD320" s="456">
        <f>'Budget Filing Data'!R314</f>
        <v>0</v>
      </c>
      <c r="AE320" s="456">
        <f>'Budget Filing Data'!AE314</f>
        <v>0</v>
      </c>
      <c r="AF320" s="456">
        <f>'Budget Filing Data'!AF314</f>
        <v>0</v>
      </c>
      <c r="AG320" s="456">
        <f>'Budget Filing Data'!$S314</f>
        <v>0</v>
      </c>
      <c r="AH320" s="456">
        <f>'Budget Filing Data'!T314</f>
        <v>0</v>
      </c>
      <c r="AI320" s="456">
        <f>'Budget Filing Data'!$U314</f>
        <v>0</v>
      </c>
      <c r="AJ320" s="456">
        <f>'Budget Filing Data'!$V314</f>
        <v>0</v>
      </c>
      <c r="AK320" s="466">
        <v>0</v>
      </c>
      <c r="AL320" s="466">
        <v>0</v>
      </c>
      <c r="AM320" s="395"/>
    </row>
    <row r="321" spans="3:39" ht="15.75">
      <c r="C321" s="414" t="str">
        <f>'Budget Filing Data'!D315</f>
        <v>PGE_SW_CSA_Bldg</v>
      </c>
      <c r="D321" s="414" t="str">
        <f>'Budget Filing Data'!E315</f>
        <v>State Building Codes Advocacy</v>
      </c>
      <c r="E321" s="416"/>
      <c r="F321" s="416"/>
      <c r="G321" s="415" t="str">
        <f>'Budget Filing Data'!J315</f>
        <v>Third-Party Solicited</v>
      </c>
      <c r="H321" s="415" t="str">
        <f>'Budget Filing Data'!H315</f>
        <v>SW - PGE Lead</v>
      </c>
      <c r="I321" s="416" t="s">
        <v>23</v>
      </c>
      <c r="J321" s="415" t="str">
        <f>'Budget Filing Data'!G315</f>
        <v>Cross-Cutting</v>
      </c>
      <c r="K321" s="415" t="str">
        <f>'Budget Filing Data'!I315</f>
        <v>Codes and Standards</v>
      </c>
      <c r="L321" s="415" t="str">
        <f>'Budget Filing Data'!K315</f>
        <v>C&amp;S</v>
      </c>
      <c r="M321" s="415">
        <f>'Budget Filing Data'!B315</f>
        <v>2031</v>
      </c>
      <c r="N321" s="581">
        <f t="shared" si="4"/>
        <v>3806691.4687999948</v>
      </c>
      <c r="O321" s="417">
        <f>'Budget Filing Data'!AG315</f>
        <v>0</v>
      </c>
      <c r="P321" s="417">
        <f>'Budget Filing Data'!AH315</f>
        <v>0</v>
      </c>
      <c r="Q321" s="417">
        <f>'Budget Filing Data'!AI315</f>
        <v>3806691.4687999948</v>
      </c>
      <c r="R321" s="417">
        <f>'Budget Filing Data'!AJ315</f>
        <v>0</v>
      </c>
      <c r="S321" s="417">
        <f>'Budget Filing Data'!AK315</f>
        <v>0</v>
      </c>
      <c r="T321" s="417">
        <f>'Budget Filing Data'!AL315</f>
        <v>0</v>
      </c>
      <c r="U321" s="417">
        <f>'Budget Filing Data'!AM315</f>
        <v>0</v>
      </c>
      <c r="V321" s="417">
        <f>'Budget Filing Data'!W315</f>
        <v>763496188.72032201</v>
      </c>
      <c r="W321" s="418">
        <f>IF('Budget Filing Data'!Z315&lt;&gt;0,('Budget Filing Data'!AB315+'Budget Filing Data'!AC315+'Budget Filing Data'!AR315+'Budget Filing Data'!AD315+'Budget Filing Data'!BK315)/'Budget Filing Data'!Z315,0)</f>
        <v>1.8502996802165825</v>
      </c>
      <c r="X321" s="419">
        <f>IF('Budget Filing Data'!AA315&lt;&gt;0,('Budget Filing Data'!AB315+'Budget Filing Data'!AC315+'Budget Filing Data'!AR315+'Budget Filing Data'!AD315)/'Budget Filing Data'!AA315,0)</f>
        <v>200.56686888811689</v>
      </c>
      <c r="Y321" s="419">
        <f>IF('Budget Filing Data'!BL315&lt;&gt;0,('Budget Filing Data'!AB315+'Budget Filing Data'!AC315+'Budget Filing Data'!AR315+'Budget Filing Data'!AD315+'Budget Filing Data'!AP315+'Budget Filing Data'!AQ315)/('Budget Filing Data'!BL315),0)</f>
        <v>0.60100489925003586</v>
      </c>
      <c r="Z321" s="419">
        <f>IF('Budget Filing Data'!BC315&lt;&gt;0,('Budget Filing Data'!BD315+'Budget Filing Data'!BE315+'Budget Filing Data'!BF315+'Budget Filing Data'!AD315)/'Budget Filing Data'!BC315,0)</f>
        <v>2.7103171552763254</v>
      </c>
      <c r="AA321" s="419">
        <f>IF('Budget Filing Data'!BG315&lt;&gt;0,('Budget Filing Data'!BH315+'Budget Filing Data'!BI315+'Budget Filing Data'!BJ315+'Budget Filing Data'!AD315)/'Budget Filing Data'!BG315,0)</f>
        <v>2.7110776992734795</v>
      </c>
      <c r="AB321" s="456">
        <f>'Budget Filing Data'!P315</f>
        <v>316943379.04011786</v>
      </c>
      <c r="AC321" s="456">
        <f>'Budget Filing Data'!Q315</f>
        <v>63780.879759345633</v>
      </c>
      <c r="AD321" s="456">
        <f>'Budget Filing Data'!R315</f>
        <v>14211906.215922888</v>
      </c>
      <c r="AE321" s="456">
        <f>'Budget Filing Data'!AE315</f>
        <v>49641.039858915909</v>
      </c>
      <c r="AF321" s="456">
        <f>'Budget Filing Data'!AF315</f>
        <v>75465.22200655051</v>
      </c>
      <c r="AG321" s="456">
        <f>'Budget Filing Data'!$S315</f>
        <v>4894604642.6363306</v>
      </c>
      <c r="AH321" s="456">
        <f>'Budget Filing Data'!T315</f>
        <v>221737592.10394585</v>
      </c>
      <c r="AI321" s="456">
        <f>'Budget Filing Data'!$U315</f>
        <v>783960.75044194469</v>
      </c>
      <c r="AJ321" s="456">
        <f>'Budget Filing Data'!$V315</f>
        <v>1177426.6140719464</v>
      </c>
      <c r="AK321" s="466">
        <v>0</v>
      </c>
      <c r="AL321" s="466">
        <v>0</v>
      </c>
      <c r="AM321" s="395"/>
    </row>
    <row r="322" spans="3:39" ht="15.75">
      <c r="C322" s="414" t="str">
        <f>'Budget Filing Data'!D316</f>
        <v>PGE_SW_CSA_Bldg_PA</v>
      </c>
      <c r="D322" s="414" t="str">
        <f>'Budget Filing Data'!E316</f>
        <v>State Building Codes Advocacy PA Costs</v>
      </c>
      <c r="E322" s="416"/>
      <c r="F322" s="416"/>
      <c r="G322" s="415" t="str">
        <f>'Budget Filing Data'!J316</f>
        <v>IOU Core</v>
      </c>
      <c r="H322" s="415" t="str">
        <f>'Budget Filing Data'!H316</f>
        <v>SW - PGE Lead</v>
      </c>
      <c r="I322" s="416" t="s">
        <v>23</v>
      </c>
      <c r="J322" s="415" t="str">
        <f>'Budget Filing Data'!G316</f>
        <v>Cross-Cutting</v>
      </c>
      <c r="K322" s="415" t="str">
        <f>'Budget Filing Data'!I316</f>
        <v>Codes and Standards</v>
      </c>
      <c r="L322" s="415" t="str">
        <f>'Budget Filing Data'!K316</f>
        <v>C&amp;S</v>
      </c>
      <c r="M322" s="415">
        <f>'Budget Filing Data'!B316</f>
        <v>2031</v>
      </c>
      <c r="N322" s="581">
        <f t="shared" si="4"/>
        <v>817543.65223000001</v>
      </c>
      <c r="O322" s="417">
        <f>'Budget Filing Data'!AG316</f>
        <v>23114.360629999999</v>
      </c>
      <c r="P322" s="417">
        <f>'Budget Filing Data'!AH316</f>
        <v>0</v>
      </c>
      <c r="Q322" s="417">
        <f>'Budget Filing Data'!AI316</f>
        <v>794429.2916</v>
      </c>
      <c r="R322" s="417">
        <f>'Budget Filing Data'!AJ316</f>
        <v>0</v>
      </c>
      <c r="S322" s="417">
        <f>'Budget Filing Data'!AK316</f>
        <v>0</v>
      </c>
      <c r="T322" s="417">
        <f>'Budget Filing Data'!AL316</f>
        <v>0</v>
      </c>
      <c r="U322" s="417">
        <f>'Budget Filing Data'!AM316</f>
        <v>0</v>
      </c>
      <c r="V322" s="417">
        <f>'Budget Filing Data'!W316</f>
        <v>0</v>
      </c>
      <c r="W322" s="418">
        <f>IF('Budget Filing Data'!Z316&lt;&gt;0,('Budget Filing Data'!AB316+'Budget Filing Data'!AC316+'Budget Filing Data'!AR316+'Budget Filing Data'!AD316+'Budget Filing Data'!BK316)/'Budget Filing Data'!Z316,0)</f>
        <v>0</v>
      </c>
      <c r="X322" s="419">
        <f>IF('Budget Filing Data'!AA316&lt;&gt;0,('Budget Filing Data'!AB316+'Budget Filing Data'!AC316+'Budget Filing Data'!AR316+'Budget Filing Data'!AD316)/'Budget Filing Data'!AA316,0)</f>
        <v>0</v>
      </c>
      <c r="Y322" s="419">
        <f>IF('Budget Filing Data'!BL316&lt;&gt;0,('Budget Filing Data'!AB316+'Budget Filing Data'!AC316+'Budget Filing Data'!AR316+'Budget Filing Data'!AD316+'Budget Filing Data'!AP316+'Budget Filing Data'!AQ316)/('Budget Filing Data'!BL316),0)</f>
        <v>0</v>
      </c>
      <c r="Z322" s="419">
        <f>IF('Budget Filing Data'!BC316&lt;&gt;0,('Budget Filing Data'!BD316+'Budget Filing Data'!BE316+'Budget Filing Data'!BF316+'Budget Filing Data'!AD316)/'Budget Filing Data'!BC316,0)</f>
        <v>0</v>
      </c>
      <c r="AA322" s="419">
        <f>IF('Budget Filing Data'!BG316&lt;&gt;0,('Budget Filing Data'!BH316+'Budget Filing Data'!BI316+'Budget Filing Data'!BJ316+'Budget Filing Data'!AD316)/'Budget Filing Data'!BG316,0)</f>
        <v>0</v>
      </c>
      <c r="AB322" s="456">
        <f>'Budget Filing Data'!P316</f>
        <v>0</v>
      </c>
      <c r="AC322" s="456">
        <f>'Budget Filing Data'!Q316</f>
        <v>0</v>
      </c>
      <c r="AD322" s="456">
        <f>'Budget Filing Data'!R316</f>
        <v>0</v>
      </c>
      <c r="AE322" s="456">
        <f>'Budget Filing Data'!AE316</f>
        <v>0</v>
      </c>
      <c r="AF322" s="456">
        <f>'Budget Filing Data'!AF316</f>
        <v>0</v>
      </c>
      <c r="AG322" s="456">
        <f>'Budget Filing Data'!$S316</f>
        <v>0</v>
      </c>
      <c r="AH322" s="456">
        <f>'Budget Filing Data'!T316</f>
        <v>0</v>
      </c>
      <c r="AI322" s="456">
        <f>'Budget Filing Data'!$U316</f>
        <v>0</v>
      </c>
      <c r="AJ322" s="456">
        <f>'Budget Filing Data'!$V316</f>
        <v>0</v>
      </c>
      <c r="AK322" s="466">
        <v>0</v>
      </c>
      <c r="AL322" s="466">
        <v>0</v>
      </c>
      <c r="AM322" s="395"/>
    </row>
    <row r="323" spans="3:39" ht="15.75">
      <c r="C323" s="414" t="str">
        <f>'Budget Filing Data'!D317</f>
        <v>PGE_SW_CSA_Natl</v>
      </c>
      <c r="D323" s="414" t="str">
        <f>'Budget Filing Data'!E317</f>
        <v>National Codes &amp; Standards Advocacy</v>
      </c>
      <c r="E323" s="416"/>
      <c r="F323" s="416"/>
      <c r="G323" s="415" t="str">
        <f>'Budget Filing Data'!J317</f>
        <v>Third-Party Solicited</v>
      </c>
      <c r="H323" s="415" t="str">
        <f>'Budget Filing Data'!H317</f>
        <v>SW - PGE Lead</v>
      </c>
      <c r="I323" s="416" t="s">
        <v>23</v>
      </c>
      <c r="J323" s="415" t="str">
        <f>'Budget Filing Data'!G317</f>
        <v>Cross-Cutting</v>
      </c>
      <c r="K323" s="415" t="str">
        <f>'Budget Filing Data'!I317</f>
        <v>Codes and Standards</v>
      </c>
      <c r="L323" s="415" t="str">
        <f>'Budget Filing Data'!K317</f>
        <v>C&amp;S</v>
      </c>
      <c r="M323" s="415">
        <f>'Budget Filing Data'!B317</f>
        <v>2031</v>
      </c>
      <c r="N323" s="581">
        <f t="shared" si="4"/>
        <v>2306256.3963999953</v>
      </c>
      <c r="O323" s="417">
        <f>'Budget Filing Data'!AG317</f>
        <v>0</v>
      </c>
      <c r="P323" s="417">
        <f>'Budget Filing Data'!AH317</f>
        <v>0</v>
      </c>
      <c r="Q323" s="417">
        <f>'Budget Filing Data'!AI317</f>
        <v>2306256.3963999953</v>
      </c>
      <c r="R323" s="417">
        <f>'Budget Filing Data'!AJ317</f>
        <v>0</v>
      </c>
      <c r="S323" s="417">
        <f>'Budget Filing Data'!AK317</f>
        <v>0</v>
      </c>
      <c r="T323" s="417">
        <f>'Budget Filing Data'!AL317</f>
        <v>0</v>
      </c>
      <c r="U323" s="417">
        <f>'Budget Filing Data'!AM317</f>
        <v>0</v>
      </c>
      <c r="V323" s="417">
        <f>'Budget Filing Data'!W317</f>
        <v>134054635.58375947</v>
      </c>
      <c r="W323" s="418">
        <f>IF('Budget Filing Data'!Z317&lt;&gt;0,('Budget Filing Data'!AB317+'Budget Filing Data'!AC317+'Budget Filing Data'!AR317+'Budget Filing Data'!AD317+'Budget Filing Data'!BK317)/'Budget Filing Data'!Z317,0)</f>
        <v>1.7402300508396218</v>
      </c>
      <c r="X323" s="419">
        <f>IF('Budget Filing Data'!AA317&lt;&gt;0,('Budget Filing Data'!AB317+'Budget Filing Data'!AC317+'Budget Filing Data'!AR317+'Budget Filing Data'!AD317)/'Budget Filing Data'!AA317,0)</f>
        <v>58.126510041561417</v>
      </c>
      <c r="Y323" s="419">
        <f>IF('Budget Filing Data'!BL317&lt;&gt;0,('Budget Filing Data'!AB317+'Budget Filing Data'!AC317+'Budget Filing Data'!AR317+'Budget Filing Data'!AD317+'Budget Filing Data'!AP317+'Budget Filing Data'!AQ317)/('Budget Filing Data'!BL317),0)</f>
        <v>0.42710429673499667</v>
      </c>
      <c r="Z323" s="419">
        <f>IF('Budget Filing Data'!BC317&lt;&gt;0,('Budget Filing Data'!BD317+'Budget Filing Data'!BE317+'Budget Filing Data'!BF317+'Budget Filing Data'!AD317)/'Budget Filing Data'!BC317,0)</f>
        <v>2.4594857511707797</v>
      </c>
      <c r="AA323" s="419">
        <f>IF('Budget Filing Data'!BG317&lt;&gt;0,('Budget Filing Data'!BH317+'Budget Filing Data'!BI317+'Budget Filing Data'!BJ317+'Budget Filing Data'!AD317)/'Budget Filing Data'!BG317,0)</f>
        <v>2.4611534908299104</v>
      </c>
      <c r="AB323" s="456">
        <f>'Budget Filing Data'!P317</f>
        <v>111699970.23063973</v>
      </c>
      <c r="AC323" s="456">
        <f>'Budget Filing Data'!Q317</f>
        <v>45423.272833662813</v>
      </c>
      <c r="AD323" s="456">
        <f>'Budget Filing Data'!R317</f>
        <v>295777.54917502095</v>
      </c>
      <c r="AE323" s="456">
        <f>'Budget Filing Data'!AE317</f>
        <v>20140.272899153457</v>
      </c>
      <c r="AF323" s="456">
        <f>'Budget Filing Data'!AF317</f>
        <v>1570.578786119366</v>
      </c>
      <c r="AG323" s="456">
        <f>'Budget Filing Data'!$S317</f>
        <v>1670405946.7704151</v>
      </c>
      <c r="AH323" s="456">
        <f>'Budget Filing Data'!T317</f>
        <v>8444388.5292627458</v>
      </c>
      <c r="AI323" s="456">
        <f>'Budget Filing Data'!$U317</f>
        <v>313115.61816348531</v>
      </c>
      <c r="AJ323" s="456">
        <f>'Budget Filing Data'!$V317</f>
        <v>44839.703090385061</v>
      </c>
      <c r="AK323" s="466">
        <v>0</v>
      </c>
      <c r="AL323" s="466">
        <v>0</v>
      </c>
      <c r="AM323" s="395"/>
    </row>
    <row r="324" spans="3:39" ht="15.75">
      <c r="C324" s="414" t="str">
        <f>'Budget Filing Data'!D318</f>
        <v>PGE_SW_CSA_Natl_PA</v>
      </c>
      <c r="D324" s="414" t="str">
        <f>'Budget Filing Data'!E318</f>
        <v>National Codes &amp; Standards Advocacy PA Costs</v>
      </c>
      <c r="E324" s="416"/>
      <c r="F324" s="416"/>
      <c r="G324" s="415" t="str">
        <f>'Budget Filing Data'!J318</f>
        <v>IOU Core</v>
      </c>
      <c r="H324" s="415" t="str">
        <f>'Budget Filing Data'!H318</f>
        <v>SW - PGE Lead</v>
      </c>
      <c r="I324" s="416" t="s">
        <v>23</v>
      </c>
      <c r="J324" s="415" t="str">
        <f>'Budget Filing Data'!G318</f>
        <v>Cross-Cutting</v>
      </c>
      <c r="K324" s="415" t="str">
        <f>'Budget Filing Data'!I318</f>
        <v>Codes and Standards</v>
      </c>
      <c r="L324" s="415" t="str">
        <f>'Budget Filing Data'!K318</f>
        <v>C&amp;S</v>
      </c>
      <c r="M324" s="415">
        <f>'Budget Filing Data'!B318</f>
        <v>2031</v>
      </c>
      <c r="N324" s="581">
        <f t="shared" si="4"/>
        <v>316189.20741000003</v>
      </c>
      <c r="O324" s="417">
        <f>'Budget Filing Data'!AG318</f>
        <v>29980.012309999998</v>
      </c>
      <c r="P324" s="417">
        <f>'Budget Filing Data'!AH318</f>
        <v>0</v>
      </c>
      <c r="Q324" s="417">
        <f>'Budget Filing Data'!AI318</f>
        <v>286209.19510000001</v>
      </c>
      <c r="R324" s="417">
        <f>'Budget Filing Data'!AJ318</f>
        <v>0</v>
      </c>
      <c r="S324" s="417">
        <f>'Budget Filing Data'!AK318</f>
        <v>0</v>
      </c>
      <c r="T324" s="417">
        <f>'Budget Filing Data'!AL318</f>
        <v>0</v>
      </c>
      <c r="U324" s="417">
        <f>'Budget Filing Data'!AM318</f>
        <v>0</v>
      </c>
      <c r="V324" s="417">
        <f>'Budget Filing Data'!W318</f>
        <v>0</v>
      </c>
      <c r="W324" s="418">
        <f>IF('Budget Filing Data'!Z318&lt;&gt;0,('Budget Filing Data'!AB318+'Budget Filing Data'!AC318+'Budget Filing Data'!AR318+'Budget Filing Data'!AD318+'Budget Filing Data'!BK318)/'Budget Filing Data'!Z318,0)</f>
        <v>0</v>
      </c>
      <c r="X324" s="419">
        <f>IF('Budget Filing Data'!AA318&lt;&gt;0,('Budget Filing Data'!AB318+'Budget Filing Data'!AC318+'Budget Filing Data'!AR318+'Budget Filing Data'!AD318)/'Budget Filing Data'!AA318,0)</f>
        <v>0</v>
      </c>
      <c r="Y324" s="419">
        <f>IF('Budget Filing Data'!BL318&lt;&gt;0,('Budget Filing Data'!AB318+'Budget Filing Data'!AC318+'Budget Filing Data'!AR318+'Budget Filing Data'!AD318+'Budget Filing Data'!AP318+'Budget Filing Data'!AQ318)/('Budget Filing Data'!BL318),0)</f>
        <v>0</v>
      </c>
      <c r="Z324" s="419">
        <f>IF('Budget Filing Data'!BC318&lt;&gt;0,('Budget Filing Data'!BD318+'Budget Filing Data'!BE318+'Budget Filing Data'!BF318+'Budget Filing Data'!AD318)/'Budget Filing Data'!BC318,0)</f>
        <v>0</v>
      </c>
      <c r="AA324" s="419">
        <f>IF('Budget Filing Data'!BG318&lt;&gt;0,('Budget Filing Data'!BH318+'Budget Filing Data'!BI318+'Budget Filing Data'!BJ318+'Budget Filing Data'!AD318)/'Budget Filing Data'!BG318,0)</f>
        <v>0</v>
      </c>
      <c r="AB324" s="456">
        <f>'Budget Filing Data'!P318</f>
        <v>0</v>
      </c>
      <c r="AC324" s="456">
        <f>'Budget Filing Data'!Q318</f>
        <v>0</v>
      </c>
      <c r="AD324" s="456">
        <f>'Budget Filing Data'!R318</f>
        <v>0</v>
      </c>
      <c r="AE324" s="456">
        <f>'Budget Filing Data'!AE318</f>
        <v>0</v>
      </c>
      <c r="AF324" s="456">
        <f>'Budget Filing Data'!AF318</f>
        <v>0</v>
      </c>
      <c r="AG324" s="456">
        <f>'Budget Filing Data'!$S318</f>
        <v>0</v>
      </c>
      <c r="AH324" s="456">
        <f>'Budget Filing Data'!T318</f>
        <v>0</v>
      </c>
      <c r="AI324" s="456">
        <f>'Budget Filing Data'!$U318</f>
        <v>0</v>
      </c>
      <c r="AJ324" s="456">
        <f>'Budget Filing Data'!$V318</f>
        <v>0</v>
      </c>
      <c r="AK324" s="466">
        <v>0</v>
      </c>
      <c r="AL324" s="466">
        <v>0</v>
      </c>
      <c r="AM324" s="395"/>
    </row>
    <row r="325" spans="3:39" ht="15.75">
      <c r="C325" s="414" t="str">
        <f>'Budget Filing Data'!D319</f>
        <v>PGE_SW_FS</v>
      </c>
      <c r="D325" s="414" t="str">
        <f>'Budget Filing Data'!E319</f>
        <v>Food Service POS</v>
      </c>
      <c r="E325" s="416"/>
      <c r="F325" s="416"/>
      <c r="G325" s="415" t="str">
        <f>'Budget Filing Data'!J319</f>
        <v>Third-Party Solicited</v>
      </c>
      <c r="H325" s="415" t="str">
        <f>'Budget Filing Data'!H319</f>
        <v>SW - Other IOU Lead</v>
      </c>
      <c r="I325" s="416" t="s">
        <v>23</v>
      </c>
      <c r="J325" s="415" t="str">
        <f>'Budget Filing Data'!G319</f>
        <v>Commercial</v>
      </c>
      <c r="K325" s="415" t="str">
        <f>'Budget Filing Data'!I319</f>
        <v>Other</v>
      </c>
      <c r="L325" s="415" t="str">
        <f>'Budget Filing Data'!K319</f>
        <v>Resource</v>
      </c>
      <c r="M325" s="415">
        <f>'Budget Filing Data'!B319</f>
        <v>2031</v>
      </c>
      <c r="N325" s="581">
        <f t="shared" si="4"/>
        <v>7037599.9999999944</v>
      </c>
      <c r="O325" s="417">
        <f>'Budget Filing Data'!AG319</f>
        <v>658764.32581919839</v>
      </c>
      <c r="P325" s="417">
        <f>'Budget Filing Data'!AH319</f>
        <v>508437.34210399899</v>
      </c>
      <c r="Q325" s="417">
        <f>'Budget Filing Data'!AI319</f>
        <v>2983074.7720767958</v>
      </c>
      <c r="R325" s="417">
        <f>'Budget Filing Data'!AJ319</f>
        <v>0</v>
      </c>
      <c r="S325" s="417">
        <f>'Budget Filing Data'!AK319</f>
        <v>0</v>
      </c>
      <c r="T325" s="417">
        <f>'Budget Filing Data'!AL319</f>
        <v>0</v>
      </c>
      <c r="U325" s="417">
        <f>'Budget Filing Data'!AM319</f>
        <v>2887323.560000001</v>
      </c>
      <c r="V325" s="417">
        <f>'Budget Filing Data'!W319</f>
        <v>15504379.987260001</v>
      </c>
      <c r="W325" s="418">
        <f>IF('Budget Filing Data'!Z319&lt;&gt;0,('Budget Filing Data'!AB319+'Budget Filing Data'!AC319+'Budget Filing Data'!AR319+'Budget Filing Data'!AD319+'Budget Filing Data'!BK319)/'Budget Filing Data'!Z319,0)</f>
        <v>1.5273862266861851</v>
      </c>
      <c r="X325" s="419">
        <f>IF('Budget Filing Data'!AA319&lt;&gt;0,('Budget Filing Data'!AB319+'Budget Filing Data'!AC319+'Budget Filing Data'!AR319+'Budget Filing Data'!AD319)/'Budget Filing Data'!AA319,0)</f>
        <v>2.2464597481726161</v>
      </c>
      <c r="Y325" s="419">
        <f>IF('Budget Filing Data'!BL319&lt;&gt;0,('Budget Filing Data'!AB319+'Budget Filing Data'!AC319+'Budget Filing Data'!AR319+'Budget Filing Data'!AD319+'Budget Filing Data'!AP319+'Budget Filing Data'!AQ319)/('Budget Filing Data'!BL319),0)</f>
        <v>0.53790644001976862</v>
      </c>
      <c r="Z325" s="419">
        <f>IF('Budget Filing Data'!BC319&lt;&gt;0,('Budget Filing Data'!BD319+'Budget Filing Data'!BE319+'Budget Filing Data'!BF319+'Budget Filing Data'!AD319)/'Budget Filing Data'!BC319,0)</f>
        <v>2.0776322041791753</v>
      </c>
      <c r="AA325" s="419">
        <f>IF('Budget Filing Data'!BG319&lt;&gt;0,('Budget Filing Data'!BH319+'Budget Filing Data'!BI319+'Budget Filing Data'!BJ319+'Budget Filing Data'!AD319)/'Budget Filing Data'!BG319,0)</f>
        <v>2.0776322041791753</v>
      </c>
      <c r="AB325" s="456">
        <f>'Budget Filing Data'!P319</f>
        <v>3756367.0877614203</v>
      </c>
      <c r="AC325" s="456">
        <f>'Budget Filing Data'!Q319</f>
        <v>443.57300945573638</v>
      </c>
      <c r="AD325" s="456">
        <f>'Budget Filing Data'!R319</f>
        <v>492169.27934259997</v>
      </c>
      <c r="AE325" s="456">
        <f>'Budget Filing Data'!AE319</f>
        <v>475.313709486947</v>
      </c>
      <c r="AF325" s="456">
        <f>'Budget Filing Data'!AF319</f>
        <v>2613.4188733092037</v>
      </c>
      <c r="AG325" s="456">
        <f>'Budget Filing Data'!$S319</f>
        <v>45218152.983857028</v>
      </c>
      <c r="AH325" s="456">
        <f>'Budget Filing Data'!T319</f>
        <v>5799895.419619197</v>
      </c>
      <c r="AI325" s="456">
        <f>'Budget Filing Data'!$U319</f>
        <v>6132.9699256481099</v>
      </c>
      <c r="AJ325" s="456">
        <f>'Budget Filing Data'!$V319</f>
        <v>30797.444678177948</v>
      </c>
      <c r="AK325" s="466">
        <v>0</v>
      </c>
      <c r="AL325" s="466">
        <v>0</v>
      </c>
      <c r="AM325" s="395"/>
    </row>
    <row r="326" spans="3:39" ht="15.75">
      <c r="C326" s="414" t="str">
        <f>'Budget Filing Data'!D320</f>
        <v>PGE_SW_FS_PA</v>
      </c>
      <c r="D326" s="414" t="str">
        <f>'Budget Filing Data'!E320</f>
        <v>Food Service POS - PGE Costs</v>
      </c>
      <c r="E326" s="416"/>
      <c r="F326" s="416"/>
      <c r="G326" s="415" t="str">
        <f>'Budget Filing Data'!J320</f>
        <v>IOU Core</v>
      </c>
      <c r="H326" s="415" t="str">
        <f>'Budget Filing Data'!H320</f>
        <v>SW - Other IOU Lead</v>
      </c>
      <c r="I326" s="416" t="s">
        <v>23</v>
      </c>
      <c r="J326" s="415" t="str">
        <f>'Budget Filing Data'!G320</f>
        <v>Commercial</v>
      </c>
      <c r="K326" s="415" t="str">
        <f>'Budget Filing Data'!I320</f>
        <v>Other</v>
      </c>
      <c r="L326" s="415" t="str">
        <f>'Budget Filing Data'!K320</f>
        <v>Resource</v>
      </c>
      <c r="M326" s="415">
        <f>'Budget Filing Data'!B320</f>
        <v>2031</v>
      </c>
      <c r="N326" s="581">
        <f t="shared" si="4"/>
        <v>29507.912424999999</v>
      </c>
      <c r="O326" s="417">
        <f>'Budget Filing Data'!AG320</f>
        <v>2802.3068050000002</v>
      </c>
      <c r="P326" s="417">
        <f>'Budget Filing Data'!AH320</f>
        <v>0</v>
      </c>
      <c r="Q326" s="417">
        <f>'Budget Filing Data'!AI320</f>
        <v>26705.605619999998</v>
      </c>
      <c r="R326" s="417">
        <f>'Budget Filing Data'!AJ320</f>
        <v>0</v>
      </c>
      <c r="S326" s="417">
        <f>'Budget Filing Data'!AK320</f>
        <v>0</v>
      </c>
      <c r="T326" s="417">
        <f>'Budget Filing Data'!AL320</f>
        <v>0</v>
      </c>
      <c r="U326" s="417">
        <f>'Budget Filing Data'!AM320</f>
        <v>0</v>
      </c>
      <c r="V326" s="417">
        <f>'Budget Filing Data'!W320</f>
        <v>0</v>
      </c>
      <c r="W326" s="418">
        <f>IF('Budget Filing Data'!Z320&lt;&gt;0,('Budget Filing Data'!AB320+'Budget Filing Data'!AC320+'Budget Filing Data'!AR320+'Budget Filing Data'!AD320+'Budget Filing Data'!BK320)/'Budget Filing Data'!Z320,0)</f>
        <v>0</v>
      </c>
      <c r="X326" s="419">
        <f>IF('Budget Filing Data'!AA320&lt;&gt;0,('Budget Filing Data'!AB320+'Budget Filing Data'!AC320+'Budget Filing Data'!AR320+'Budget Filing Data'!AD320)/'Budget Filing Data'!AA320,0)</f>
        <v>0</v>
      </c>
      <c r="Y326" s="419">
        <f>IF('Budget Filing Data'!BL320&lt;&gt;0,('Budget Filing Data'!AB320+'Budget Filing Data'!AC320+'Budget Filing Data'!AR320+'Budget Filing Data'!AD320+'Budget Filing Data'!AP320+'Budget Filing Data'!AQ320)/('Budget Filing Data'!BL320),0)</f>
        <v>0</v>
      </c>
      <c r="Z326" s="419">
        <f>IF('Budget Filing Data'!BC320&lt;&gt;0,('Budget Filing Data'!BD320+'Budget Filing Data'!BE320+'Budget Filing Data'!BF320+'Budget Filing Data'!AD320)/'Budget Filing Data'!BC320,0)</f>
        <v>0</v>
      </c>
      <c r="AA326" s="419">
        <f>IF('Budget Filing Data'!BG320&lt;&gt;0,('Budget Filing Data'!BH320+'Budget Filing Data'!BI320+'Budget Filing Data'!BJ320+'Budget Filing Data'!AD320)/'Budget Filing Data'!BG320,0)</f>
        <v>0</v>
      </c>
      <c r="AB326" s="456">
        <f>'Budget Filing Data'!P320</f>
        <v>0</v>
      </c>
      <c r="AC326" s="456">
        <f>'Budget Filing Data'!Q320</f>
        <v>0</v>
      </c>
      <c r="AD326" s="456">
        <f>'Budget Filing Data'!R320</f>
        <v>0</v>
      </c>
      <c r="AE326" s="456">
        <f>'Budget Filing Data'!AE320</f>
        <v>0</v>
      </c>
      <c r="AF326" s="456">
        <f>'Budget Filing Data'!AF320</f>
        <v>0</v>
      </c>
      <c r="AG326" s="456">
        <f>'Budget Filing Data'!$S320</f>
        <v>0</v>
      </c>
      <c r="AH326" s="456">
        <f>'Budget Filing Data'!T320</f>
        <v>0</v>
      </c>
      <c r="AI326" s="456">
        <f>'Budget Filing Data'!$U320</f>
        <v>0</v>
      </c>
      <c r="AJ326" s="456">
        <f>'Budget Filing Data'!$V320</f>
        <v>0</v>
      </c>
      <c r="AK326" s="466">
        <v>0</v>
      </c>
      <c r="AL326" s="466">
        <v>0</v>
      </c>
      <c r="AM326" s="395"/>
    </row>
    <row r="327" spans="3:39" ht="15.75">
      <c r="C327" s="414" t="str">
        <f>'Budget Filing Data'!D321</f>
        <v>PGE_SW_HESC</v>
      </c>
      <c r="D327" s="414" t="str">
        <f>'Budget Filing Data'!E321</f>
        <v>SW Home Energy Score California</v>
      </c>
      <c r="E327" s="416"/>
      <c r="F327" s="416"/>
      <c r="G327" s="415" t="str">
        <f>'Budget Filing Data'!J321</f>
        <v>REN/CCA</v>
      </c>
      <c r="H327" s="415" t="str">
        <f>'Budget Filing Data'!H321</f>
        <v>SW - Other IOU Lead</v>
      </c>
      <c r="I327" s="416" t="s">
        <v>15</v>
      </c>
      <c r="J327" s="415" t="str">
        <f>'Budget Filing Data'!G321</f>
        <v>Residential</v>
      </c>
      <c r="K327" s="415" t="str">
        <f>'Budget Filing Data'!I321</f>
        <v>Audit</v>
      </c>
      <c r="L327" s="415" t="str">
        <f>'Budget Filing Data'!K321</f>
        <v>Market Support</v>
      </c>
      <c r="M327" s="415">
        <f>'Budget Filing Data'!B321</f>
        <v>2031</v>
      </c>
      <c r="N327" s="581">
        <f t="shared" si="4"/>
        <v>2058205.6088999999</v>
      </c>
      <c r="O327" s="417">
        <f>'Budget Filing Data'!AG321</f>
        <v>53184.720600000001</v>
      </c>
      <c r="P327" s="417">
        <f>'Budget Filing Data'!AH321</f>
        <v>110215</v>
      </c>
      <c r="Q327" s="417">
        <f>'Budget Filing Data'!AI321</f>
        <v>1894805.8883</v>
      </c>
      <c r="R327" s="417">
        <f>'Budget Filing Data'!AJ321</f>
        <v>0</v>
      </c>
      <c r="S327" s="417">
        <f>'Budget Filing Data'!AK321</f>
        <v>0</v>
      </c>
      <c r="T327" s="417">
        <f>'Budget Filing Data'!AL321</f>
        <v>0</v>
      </c>
      <c r="U327" s="417">
        <f>'Budget Filing Data'!AM321</f>
        <v>0</v>
      </c>
      <c r="V327" s="417">
        <f>'Budget Filing Data'!W321</f>
        <v>0</v>
      </c>
      <c r="W327" s="418">
        <f>IF('Budget Filing Data'!Z321&lt;&gt;0,('Budget Filing Data'!AB321+'Budget Filing Data'!AC321+'Budget Filing Data'!AR321+'Budget Filing Data'!AD321+'Budget Filing Data'!BK321)/'Budget Filing Data'!Z321,0)</f>
        <v>0</v>
      </c>
      <c r="X327" s="419">
        <f>IF('Budget Filing Data'!AA321&lt;&gt;0,('Budget Filing Data'!AB321+'Budget Filing Data'!AC321+'Budget Filing Data'!AR321+'Budget Filing Data'!AD321)/'Budget Filing Data'!AA321,0)</f>
        <v>0</v>
      </c>
      <c r="Y327" s="419">
        <f>IF('Budget Filing Data'!BL321&lt;&gt;0,('Budget Filing Data'!AB321+'Budget Filing Data'!AC321+'Budget Filing Data'!AR321+'Budget Filing Data'!AD321+'Budget Filing Data'!AP321+'Budget Filing Data'!AQ321)/('Budget Filing Data'!BL321),0)</f>
        <v>0</v>
      </c>
      <c r="Z327" s="419">
        <f>IF('Budget Filing Data'!BC321&lt;&gt;0,('Budget Filing Data'!BD321+'Budget Filing Data'!BE321+'Budget Filing Data'!BF321+'Budget Filing Data'!AD321)/'Budget Filing Data'!BC321,0)</f>
        <v>0</v>
      </c>
      <c r="AA327" s="419">
        <f>IF('Budget Filing Data'!BG321&lt;&gt;0,('Budget Filing Data'!BH321+'Budget Filing Data'!BI321+'Budget Filing Data'!BJ321+'Budget Filing Data'!AD321)/'Budget Filing Data'!BG321,0)</f>
        <v>0</v>
      </c>
      <c r="AB327" s="456">
        <f>'Budget Filing Data'!P321</f>
        <v>0</v>
      </c>
      <c r="AC327" s="456">
        <f>'Budget Filing Data'!Q321</f>
        <v>0</v>
      </c>
      <c r="AD327" s="456">
        <f>'Budget Filing Data'!R321</f>
        <v>0</v>
      </c>
      <c r="AE327" s="456">
        <f>'Budget Filing Data'!AE321</f>
        <v>0</v>
      </c>
      <c r="AF327" s="456">
        <f>'Budget Filing Data'!AF321</f>
        <v>0</v>
      </c>
      <c r="AG327" s="456">
        <f>'Budget Filing Data'!$S321</f>
        <v>0</v>
      </c>
      <c r="AH327" s="456">
        <f>'Budget Filing Data'!T321</f>
        <v>0</v>
      </c>
      <c r="AI327" s="456">
        <f>'Budget Filing Data'!$U321</f>
        <v>0</v>
      </c>
      <c r="AJ327" s="456">
        <f>'Budget Filing Data'!$V321</f>
        <v>0</v>
      </c>
      <c r="AK327" s="466">
        <v>0</v>
      </c>
      <c r="AL327" s="466">
        <v>0</v>
      </c>
      <c r="AM327" s="395"/>
    </row>
    <row r="328" spans="3:39" ht="15.75">
      <c r="C328" s="414" t="str">
        <f>'Budget Filing Data'!D322</f>
        <v>PGE_SW_HESC_PA</v>
      </c>
      <c r="D328" s="414" t="str">
        <f>'Budget Filing Data'!E322</f>
        <v>SW Home Energy Score California - PGE Costs</v>
      </c>
      <c r="E328" s="416"/>
      <c r="F328" s="416"/>
      <c r="G328" s="415" t="str">
        <f>'Budget Filing Data'!J322</f>
        <v>IOU Core</v>
      </c>
      <c r="H328" s="415" t="str">
        <f>'Budget Filing Data'!H322</f>
        <v>SW - Other IOU Lead</v>
      </c>
      <c r="I328" s="416" t="s">
        <v>15</v>
      </c>
      <c r="J328" s="415" t="str">
        <f>'Budget Filing Data'!G322</f>
        <v>Residential</v>
      </c>
      <c r="K328" s="415" t="str">
        <f>'Budget Filing Data'!I322</f>
        <v>Audit</v>
      </c>
      <c r="L328" s="415" t="str">
        <f>'Budget Filing Data'!K322</f>
        <v>Market Support</v>
      </c>
      <c r="M328" s="415">
        <f>'Budget Filing Data'!B322</f>
        <v>2031</v>
      </c>
      <c r="N328" s="581">
        <f t="shared" si="4"/>
        <v>28023.068055</v>
      </c>
      <c r="O328" s="417">
        <f>'Budget Filing Data'!AG322</f>
        <v>2802.3068050000002</v>
      </c>
      <c r="P328" s="417">
        <f>'Budget Filing Data'!AH322</f>
        <v>0</v>
      </c>
      <c r="Q328" s="417">
        <f>'Budget Filing Data'!AI322</f>
        <v>25220.76125</v>
      </c>
      <c r="R328" s="417">
        <f>'Budget Filing Data'!AJ322</f>
        <v>0</v>
      </c>
      <c r="S328" s="417">
        <f>'Budget Filing Data'!AK322</f>
        <v>0</v>
      </c>
      <c r="T328" s="417">
        <f>'Budget Filing Data'!AL322</f>
        <v>0</v>
      </c>
      <c r="U328" s="417">
        <f>'Budget Filing Data'!AM322</f>
        <v>0</v>
      </c>
      <c r="V328" s="417">
        <f>'Budget Filing Data'!W322</f>
        <v>0</v>
      </c>
      <c r="W328" s="418">
        <f>IF('Budget Filing Data'!Z322&lt;&gt;0,('Budget Filing Data'!AB322+'Budget Filing Data'!AC322+'Budget Filing Data'!AR322+'Budget Filing Data'!AD322+'Budget Filing Data'!BK322)/'Budget Filing Data'!Z322,0)</f>
        <v>0</v>
      </c>
      <c r="X328" s="419">
        <f>IF('Budget Filing Data'!AA322&lt;&gt;0,('Budget Filing Data'!AB322+'Budget Filing Data'!AC322+'Budget Filing Data'!AR322+'Budget Filing Data'!AD322)/'Budget Filing Data'!AA322,0)</f>
        <v>0</v>
      </c>
      <c r="Y328" s="419">
        <f>IF('Budget Filing Data'!BL322&lt;&gt;0,('Budget Filing Data'!AB322+'Budget Filing Data'!AC322+'Budget Filing Data'!AR322+'Budget Filing Data'!AD322+'Budget Filing Data'!AP322+'Budget Filing Data'!AQ322)/('Budget Filing Data'!BL322),0)</f>
        <v>0</v>
      </c>
      <c r="Z328" s="419">
        <f>IF('Budget Filing Data'!BC322&lt;&gt;0,('Budget Filing Data'!BD322+'Budget Filing Data'!BE322+'Budget Filing Data'!BF322+'Budget Filing Data'!AD322)/'Budget Filing Data'!BC322,0)</f>
        <v>0</v>
      </c>
      <c r="AA328" s="419">
        <f>IF('Budget Filing Data'!BG322&lt;&gt;0,('Budget Filing Data'!BH322+'Budget Filing Data'!BI322+'Budget Filing Data'!BJ322+'Budget Filing Data'!AD322)/'Budget Filing Data'!BG322,0)</f>
        <v>0</v>
      </c>
      <c r="AB328" s="456">
        <f>'Budget Filing Data'!P322</f>
        <v>0</v>
      </c>
      <c r="AC328" s="456">
        <f>'Budget Filing Data'!Q322</f>
        <v>0</v>
      </c>
      <c r="AD328" s="456">
        <f>'Budget Filing Data'!R322</f>
        <v>0</v>
      </c>
      <c r="AE328" s="456">
        <f>'Budget Filing Data'!AE322</f>
        <v>0</v>
      </c>
      <c r="AF328" s="456">
        <f>'Budget Filing Data'!AF322</f>
        <v>0</v>
      </c>
      <c r="AG328" s="456">
        <f>'Budget Filing Data'!$S322</f>
        <v>0</v>
      </c>
      <c r="AH328" s="456">
        <f>'Budget Filing Data'!T322</f>
        <v>0</v>
      </c>
      <c r="AI328" s="456">
        <f>'Budget Filing Data'!$U322</f>
        <v>0</v>
      </c>
      <c r="AJ328" s="456">
        <f>'Budget Filing Data'!$V322</f>
        <v>0</v>
      </c>
      <c r="AK328" s="466">
        <v>0</v>
      </c>
      <c r="AL328" s="466">
        <v>0</v>
      </c>
      <c r="AM328" s="395"/>
    </row>
    <row r="329" spans="3:39" ht="15.75">
      <c r="C329" s="414" t="str">
        <f>'Budget Filing Data'!D323</f>
        <v>PGE_SW_HVAC_AE_NonRes</v>
      </c>
      <c r="D329" s="414" t="str">
        <f>'Budget Filing Data'!E323</f>
        <v>SW HVAC All Electric Non-Residential</v>
      </c>
      <c r="E329" s="416"/>
      <c r="F329" s="416"/>
      <c r="G329" s="415" t="str">
        <f>'Budget Filing Data'!J323</f>
        <v>Third-Party Solicited</v>
      </c>
      <c r="H329" s="415" t="str">
        <f>'Budget Filing Data'!H323</f>
        <v>SW - PGE Lead</v>
      </c>
      <c r="I329" s="416" t="s">
        <v>23</v>
      </c>
      <c r="J329" s="415" t="str">
        <f>'Budget Filing Data'!G323</f>
        <v>Commercial</v>
      </c>
      <c r="K329" s="415" t="str">
        <f>'Budget Filing Data'!I323</f>
        <v>Market Transformation</v>
      </c>
      <c r="L329" s="415" t="str">
        <f>'Budget Filing Data'!K323</f>
        <v>Resource</v>
      </c>
      <c r="M329" s="415">
        <f>'Budget Filing Data'!B323</f>
        <v>2031</v>
      </c>
      <c r="N329" s="581">
        <f t="shared" si="4"/>
        <v>2244375.001802335</v>
      </c>
      <c r="O329" s="417">
        <f>'Budget Filing Data'!AG323</f>
        <v>269324.99744633946</v>
      </c>
      <c r="P329" s="417">
        <f>'Budget Filing Data'!AH323</f>
        <v>179550.00013499969</v>
      </c>
      <c r="Q329" s="417">
        <f>'Budget Filing Data'!AI323</f>
        <v>1189510.5696209969</v>
      </c>
      <c r="R329" s="417">
        <f>'Budget Filing Data'!AJ323</f>
        <v>0</v>
      </c>
      <c r="S329" s="417">
        <f>'Budget Filing Data'!AK323</f>
        <v>0</v>
      </c>
      <c r="T329" s="417">
        <f>'Budget Filing Data'!AL323</f>
        <v>0</v>
      </c>
      <c r="U329" s="417">
        <f>'Budget Filing Data'!AM323</f>
        <v>605989.43459999899</v>
      </c>
      <c r="V329" s="417">
        <f>'Budget Filing Data'!W323</f>
        <v>2377199.9366078</v>
      </c>
      <c r="W329" s="418">
        <f>IF('Budget Filing Data'!Z323&lt;&gt;0,('Budget Filing Data'!AB323+'Budget Filing Data'!AC323+'Budget Filing Data'!AR323+'Budget Filing Data'!AD323+'Budget Filing Data'!BK323)/'Budget Filing Data'!Z323,0)</f>
        <v>1.1509768342442463</v>
      </c>
      <c r="X329" s="419">
        <f>IF('Budget Filing Data'!AA323&lt;&gt;0,('Budget Filing Data'!AB323+'Budget Filing Data'!AC323+'Budget Filing Data'!AR323+'Budget Filing Data'!AD323)/'Budget Filing Data'!AA323,0)</f>
        <v>1.0609737299610347</v>
      </c>
      <c r="Y329" s="419">
        <f>IF('Budget Filing Data'!BL323&lt;&gt;0,('Budget Filing Data'!AB323+'Budget Filing Data'!AC323+'Budget Filing Data'!AR323+'Budget Filing Data'!AD323+'Budget Filing Data'!AP323+'Budget Filing Data'!AQ323)/('Budget Filing Data'!BL323),0)</f>
        <v>1.0563154557588159</v>
      </c>
      <c r="Z329" s="419">
        <f>IF('Budget Filing Data'!BC323&lt;&gt;0,('Budget Filing Data'!BD323+'Budget Filing Data'!BE323+'Budget Filing Data'!BF323+'Budget Filing Data'!AD323)/'Budget Filing Data'!BC323,0)</f>
        <v>1.748690211826587</v>
      </c>
      <c r="AA329" s="419">
        <f>IF('Budget Filing Data'!BG323&lt;&gt;0,('Budget Filing Data'!BH323+'Budget Filing Data'!BI323+'Budget Filing Data'!BJ323+'Budget Filing Data'!AD323)/'Budget Filing Data'!BG323,0)</f>
        <v>1.748690211826587</v>
      </c>
      <c r="AB329" s="456">
        <f>'Budget Filing Data'!P323</f>
        <v>-274893.22574999998</v>
      </c>
      <c r="AC329" s="456">
        <f>'Budget Filing Data'!Q323</f>
        <v>18.4347613395</v>
      </c>
      <c r="AD329" s="456">
        <f>'Budget Filing Data'!R323</f>
        <v>72536.544021546026</v>
      </c>
      <c r="AE329" s="456">
        <f>'Budget Filing Data'!AE323</f>
        <v>-36.160435197973499</v>
      </c>
      <c r="AF329" s="456">
        <f>'Budget Filing Data'!AF323</f>
        <v>385.16904875440946</v>
      </c>
      <c r="AG329" s="456">
        <f>'Budget Filing Data'!$S323</f>
        <v>-5794505.5657499991</v>
      </c>
      <c r="AH329" s="456">
        <f>'Budget Filing Data'!T323</f>
        <v>1450730.9389131893</v>
      </c>
      <c r="AI329" s="456">
        <f>'Budget Filing Data'!$U323</f>
        <v>-768.34018296546003</v>
      </c>
      <c r="AJ329" s="456">
        <f>'Budget Filing Data'!$V323</f>
        <v>7703.3812856290415</v>
      </c>
      <c r="AK329" s="466">
        <v>0</v>
      </c>
      <c r="AL329" s="466">
        <v>0</v>
      </c>
      <c r="AM329" s="395"/>
    </row>
    <row r="330" spans="3:39" ht="15.75">
      <c r="C330" s="414" t="str">
        <f>'Budget Filing Data'!D324</f>
        <v>PGE_SW_HVAC_AE_NonRes_PA</v>
      </c>
      <c r="D330" s="414" t="str">
        <f>'Budget Filing Data'!E324</f>
        <v>SW HVAC All Electric Non-Residential - PGE Costs</v>
      </c>
      <c r="E330" s="416"/>
      <c r="F330" s="416"/>
      <c r="G330" s="415" t="str">
        <f>'Budget Filing Data'!J324</f>
        <v>IOU Core</v>
      </c>
      <c r="H330" s="415" t="str">
        <f>'Budget Filing Data'!H324</f>
        <v>SW - PGE Lead</v>
      </c>
      <c r="I330" s="416" t="s">
        <v>23</v>
      </c>
      <c r="J330" s="415" t="str">
        <f>'Budget Filing Data'!G324</f>
        <v>Commercial</v>
      </c>
      <c r="K330" s="415" t="str">
        <f>'Budget Filing Data'!I324</f>
        <v>Market Transformation</v>
      </c>
      <c r="L330" s="415" t="str">
        <f>'Budget Filing Data'!K324</f>
        <v>Resource</v>
      </c>
      <c r="M330" s="415">
        <f>'Budget Filing Data'!B324</f>
        <v>2031</v>
      </c>
      <c r="N330" s="581">
        <f t="shared" si="4"/>
        <v>211605.18528999999</v>
      </c>
      <c r="O330" s="417">
        <f>'Budget Filing Data'!AG324</f>
        <v>12825.94269</v>
      </c>
      <c r="P330" s="417">
        <f>'Budget Filing Data'!AH324</f>
        <v>0</v>
      </c>
      <c r="Q330" s="417">
        <f>'Budget Filing Data'!AI324</f>
        <v>198779.2426</v>
      </c>
      <c r="R330" s="417">
        <f>'Budget Filing Data'!AJ324</f>
        <v>0</v>
      </c>
      <c r="S330" s="417">
        <f>'Budget Filing Data'!AK324</f>
        <v>0</v>
      </c>
      <c r="T330" s="417">
        <f>'Budget Filing Data'!AL324</f>
        <v>0</v>
      </c>
      <c r="U330" s="417">
        <f>'Budget Filing Data'!AM324</f>
        <v>0</v>
      </c>
      <c r="V330" s="417">
        <f>'Budget Filing Data'!W324</f>
        <v>0</v>
      </c>
      <c r="W330" s="418">
        <f>IF('Budget Filing Data'!Z324&lt;&gt;0,('Budget Filing Data'!AB324+'Budget Filing Data'!AC324+'Budget Filing Data'!AR324+'Budget Filing Data'!AD324+'Budget Filing Data'!BK324)/'Budget Filing Data'!Z324,0)</f>
        <v>0</v>
      </c>
      <c r="X330" s="419">
        <f>IF('Budget Filing Data'!AA324&lt;&gt;0,('Budget Filing Data'!AB324+'Budget Filing Data'!AC324+'Budget Filing Data'!AR324+'Budget Filing Data'!AD324)/'Budget Filing Data'!AA324,0)</f>
        <v>0</v>
      </c>
      <c r="Y330" s="419">
        <f>IF('Budget Filing Data'!BL324&lt;&gt;0,('Budget Filing Data'!AB324+'Budget Filing Data'!AC324+'Budget Filing Data'!AR324+'Budget Filing Data'!AD324+'Budget Filing Data'!AP324+'Budget Filing Data'!AQ324)/('Budget Filing Data'!BL324),0)</f>
        <v>0</v>
      </c>
      <c r="Z330" s="419">
        <f>IF('Budget Filing Data'!BC324&lt;&gt;0,('Budget Filing Data'!BD324+'Budget Filing Data'!BE324+'Budget Filing Data'!BF324+'Budget Filing Data'!AD324)/'Budget Filing Data'!BC324,0)</f>
        <v>0</v>
      </c>
      <c r="AA330" s="419">
        <f>IF('Budget Filing Data'!BG324&lt;&gt;0,('Budget Filing Data'!BH324+'Budget Filing Data'!BI324+'Budget Filing Data'!BJ324+'Budget Filing Data'!AD324)/'Budget Filing Data'!BG324,0)</f>
        <v>0</v>
      </c>
      <c r="AB330" s="456">
        <f>'Budget Filing Data'!P324</f>
        <v>0</v>
      </c>
      <c r="AC330" s="456">
        <f>'Budget Filing Data'!Q324</f>
        <v>0</v>
      </c>
      <c r="AD330" s="456">
        <f>'Budget Filing Data'!R324</f>
        <v>0</v>
      </c>
      <c r="AE330" s="456">
        <f>'Budget Filing Data'!AE324</f>
        <v>0</v>
      </c>
      <c r="AF330" s="456">
        <f>'Budget Filing Data'!AF324</f>
        <v>0</v>
      </c>
      <c r="AG330" s="456">
        <f>'Budget Filing Data'!$S324</f>
        <v>0</v>
      </c>
      <c r="AH330" s="456">
        <f>'Budget Filing Data'!T324</f>
        <v>0</v>
      </c>
      <c r="AI330" s="456">
        <f>'Budget Filing Data'!$U324</f>
        <v>0</v>
      </c>
      <c r="AJ330" s="456">
        <f>'Budget Filing Data'!$V324</f>
        <v>0</v>
      </c>
      <c r="AK330" s="466">
        <v>0</v>
      </c>
      <c r="AL330" s="466">
        <v>0</v>
      </c>
      <c r="AM330" s="395"/>
    </row>
    <row r="331" spans="3:39" ht="15.75">
      <c r="C331" s="414" t="str">
        <f>'Budget Filing Data'!D325</f>
        <v>PGE_SW_HVAC_QIQM</v>
      </c>
      <c r="D331" s="414" t="str">
        <f>'Budget Filing Data'!E325</f>
        <v>Statewide Residential QI/QM</v>
      </c>
      <c r="E331" s="416"/>
      <c r="F331" s="416"/>
      <c r="G331" s="415" t="str">
        <f>'Budget Filing Data'!J325</f>
        <v>Third-Party Solicited</v>
      </c>
      <c r="H331" s="415" t="str">
        <f>'Budget Filing Data'!H325</f>
        <v>SW - Other IOU Lead</v>
      </c>
      <c r="I331" s="416" t="s">
        <v>23</v>
      </c>
      <c r="J331" s="415" t="str">
        <f>'Budget Filing Data'!G325</f>
        <v>Residential</v>
      </c>
      <c r="K331" s="415" t="str">
        <f>'Budget Filing Data'!I325</f>
        <v>Other</v>
      </c>
      <c r="L331" s="415" t="str">
        <f>'Budget Filing Data'!K325</f>
        <v>Market Support</v>
      </c>
      <c r="M331" s="415">
        <f>'Budget Filing Data'!B325</f>
        <v>2031</v>
      </c>
      <c r="N331" s="581">
        <f t="shared" si="4"/>
        <v>2172810</v>
      </c>
      <c r="O331" s="417">
        <f>'Budget Filing Data'!AG325</f>
        <v>108640.5</v>
      </c>
      <c r="P331" s="417">
        <f>'Budget Filing Data'!AH325</f>
        <v>108640.5</v>
      </c>
      <c r="Q331" s="417">
        <f>'Budget Filing Data'!AI325</f>
        <v>1955529</v>
      </c>
      <c r="R331" s="417">
        <f>'Budget Filing Data'!AJ325</f>
        <v>0</v>
      </c>
      <c r="S331" s="417">
        <f>'Budget Filing Data'!AK325</f>
        <v>0</v>
      </c>
      <c r="T331" s="417">
        <f>'Budget Filing Data'!AL325</f>
        <v>0</v>
      </c>
      <c r="U331" s="417">
        <f>'Budget Filing Data'!AM325</f>
        <v>0</v>
      </c>
      <c r="V331" s="417">
        <f>'Budget Filing Data'!W325</f>
        <v>0</v>
      </c>
      <c r="W331" s="418">
        <f>IF('Budget Filing Data'!Z325&lt;&gt;0,('Budget Filing Data'!AB325+'Budget Filing Data'!AC325+'Budget Filing Data'!AR325+'Budget Filing Data'!AD325+'Budget Filing Data'!BK325)/'Budget Filing Data'!Z325,0)</f>
        <v>0</v>
      </c>
      <c r="X331" s="419">
        <f>IF('Budget Filing Data'!AA325&lt;&gt;0,('Budget Filing Data'!AB325+'Budget Filing Data'!AC325+'Budget Filing Data'!AR325+'Budget Filing Data'!AD325)/'Budget Filing Data'!AA325,0)</f>
        <v>0</v>
      </c>
      <c r="Y331" s="419">
        <f>IF('Budget Filing Data'!BL325&lt;&gt;0,('Budget Filing Data'!AB325+'Budget Filing Data'!AC325+'Budget Filing Data'!AR325+'Budget Filing Data'!AD325+'Budget Filing Data'!AP325+'Budget Filing Data'!AQ325)/('Budget Filing Data'!BL325),0)</f>
        <v>0</v>
      </c>
      <c r="Z331" s="419">
        <f>IF('Budget Filing Data'!BC325&lt;&gt;0,('Budget Filing Data'!BD325+'Budget Filing Data'!BE325+'Budget Filing Data'!BF325+'Budget Filing Data'!AD325)/'Budget Filing Data'!BC325,0)</f>
        <v>0</v>
      </c>
      <c r="AA331" s="419">
        <f>IF('Budget Filing Data'!BG325&lt;&gt;0,('Budget Filing Data'!BH325+'Budget Filing Data'!BI325+'Budget Filing Data'!BJ325+'Budget Filing Data'!AD325)/'Budget Filing Data'!BG325,0)</f>
        <v>0</v>
      </c>
      <c r="AB331" s="456">
        <f>'Budget Filing Data'!P325</f>
        <v>0</v>
      </c>
      <c r="AC331" s="456">
        <f>'Budget Filing Data'!Q325</f>
        <v>0</v>
      </c>
      <c r="AD331" s="456">
        <f>'Budget Filing Data'!R325</f>
        <v>0</v>
      </c>
      <c r="AE331" s="456">
        <f>'Budget Filing Data'!AE325</f>
        <v>0</v>
      </c>
      <c r="AF331" s="456">
        <f>'Budget Filing Data'!AF325</f>
        <v>0</v>
      </c>
      <c r="AG331" s="456">
        <f>'Budget Filing Data'!$S325</f>
        <v>0</v>
      </c>
      <c r="AH331" s="456">
        <f>'Budget Filing Data'!T325</f>
        <v>0</v>
      </c>
      <c r="AI331" s="456">
        <f>'Budget Filing Data'!$U325</f>
        <v>0</v>
      </c>
      <c r="AJ331" s="456">
        <f>'Budget Filing Data'!$V325</f>
        <v>0</v>
      </c>
      <c r="AK331" s="466">
        <v>0</v>
      </c>
      <c r="AL331" s="466">
        <v>0</v>
      </c>
      <c r="AM331" s="395"/>
    </row>
    <row r="332" spans="3:39" ht="15.75">
      <c r="C332" s="414" t="str">
        <f>'Budget Filing Data'!D326</f>
        <v>PGE_SW_HVAC_QIQM_PA</v>
      </c>
      <c r="D332" s="414" t="str">
        <f>'Budget Filing Data'!E326</f>
        <v>Statewide Residential QI/QM - PGE Costs</v>
      </c>
      <c r="E332" s="416"/>
      <c r="F332" s="416"/>
      <c r="G332" s="415" t="str">
        <f>'Budget Filing Data'!J326</f>
        <v>IOU Core</v>
      </c>
      <c r="H332" s="415" t="str">
        <f>'Budget Filing Data'!H326</f>
        <v>SW - Other IOU Lead</v>
      </c>
      <c r="I332" s="416" t="s">
        <v>23</v>
      </c>
      <c r="J332" s="415" t="str">
        <f>'Budget Filing Data'!G326</f>
        <v>Residential</v>
      </c>
      <c r="K332" s="415" t="str">
        <f>'Budget Filing Data'!I326</f>
        <v>Other</v>
      </c>
      <c r="L332" s="415" t="str">
        <f>'Budget Filing Data'!K326</f>
        <v>Market Support</v>
      </c>
      <c r="M332" s="415">
        <f>'Budget Filing Data'!B326</f>
        <v>2031</v>
      </c>
      <c r="N332" s="581">
        <f t="shared" si="4"/>
        <v>29507.912424999999</v>
      </c>
      <c r="O332" s="417">
        <f>'Budget Filing Data'!AG326</f>
        <v>2802.3068050000002</v>
      </c>
      <c r="P332" s="417">
        <f>'Budget Filing Data'!AH326</f>
        <v>0</v>
      </c>
      <c r="Q332" s="417">
        <f>'Budget Filing Data'!AI326</f>
        <v>26705.605619999998</v>
      </c>
      <c r="R332" s="417">
        <f>'Budget Filing Data'!AJ326</f>
        <v>0</v>
      </c>
      <c r="S332" s="417">
        <f>'Budget Filing Data'!AK326</f>
        <v>0</v>
      </c>
      <c r="T332" s="417">
        <f>'Budget Filing Data'!AL326</f>
        <v>0</v>
      </c>
      <c r="U332" s="417">
        <f>'Budget Filing Data'!AM326</f>
        <v>0</v>
      </c>
      <c r="V332" s="417">
        <f>'Budget Filing Data'!W326</f>
        <v>0</v>
      </c>
      <c r="W332" s="418">
        <f>IF('Budget Filing Data'!Z326&lt;&gt;0,('Budget Filing Data'!AB326+'Budget Filing Data'!AC326+'Budget Filing Data'!AR326+'Budget Filing Data'!AD326+'Budget Filing Data'!BK326)/'Budget Filing Data'!Z326,0)</f>
        <v>0</v>
      </c>
      <c r="X332" s="419">
        <f>IF('Budget Filing Data'!AA326&lt;&gt;0,('Budget Filing Data'!AB326+'Budget Filing Data'!AC326+'Budget Filing Data'!AR326+'Budget Filing Data'!AD326)/'Budget Filing Data'!AA326,0)</f>
        <v>0</v>
      </c>
      <c r="Y332" s="419">
        <f>IF('Budget Filing Data'!BL326&lt;&gt;0,('Budget Filing Data'!AB326+'Budget Filing Data'!AC326+'Budget Filing Data'!AR326+'Budget Filing Data'!AD326+'Budget Filing Data'!AP326+'Budget Filing Data'!AQ326)/('Budget Filing Data'!BL326),0)</f>
        <v>0</v>
      </c>
      <c r="Z332" s="419">
        <f>IF('Budget Filing Data'!BC326&lt;&gt;0,('Budget Filing Data'!BD326+'Budget Filing Data'!BE326+'Budget Filing Data'!BF326+'Budget Filing Data'!AD326)/'Budget Filing Data'!BC326,0)</f>
        <v>0</v>
      </c>
      <c r="AA332" s="419">
        <f>IF('Budget Filing Data'!BG326&lt;&gt;0,('Budget Filing Data'!BH326+'Budget Filing Data'!BI326+'Budget Filing Data'!BJ326+'Budget Filing Data'!AD326)/'Budget Filing Data'!BG326,0)</f>
        <v>0</v>
      </c>
      <c r="AB332" s="456">
        <f>'Budget Filing Data'!P326</f>
        <v>0</v>
      </c>
      <c r="AC332" s="456">
        <f>'Budget Filing Data'!Q326</f>
        <v>0</v>
      </c>
      <c r="AD332" s="456">
        <f>'Budget Filing Data'!R326</f>
        <v>0</v>
      </c>
      <c r="AE332" s="456">
        <f>'Budget Filing Data'!AE326</f>
        <v>0</v>
      </c>
      <c r="AF332" s="456">
        <f>'Budget Filing Data'!AF326</f>
        <v>0</v>
      </c>
      <c r="AG332" s="456">
        <f>'Budget Filing Data'!$S326</f>
        <v>0</v>
      </c>
      <c r="AH332" s="456">
        <f>'Budget Filing Data'!T326</f>
        <v>0</v>
      </c>
      <c r="AI332" s="456">
        <f>'Budget Filing Data'!$U326</f>
        <v>0</v>
      </c>
      <c r="AJ332" s="456">
        <f>'Budget Filing Data'!$V326</f>
        <v>0</v>
      </c>
      <c r="AK332" s="466">
        <v>0</v>
      </c>
      <c r="AL332" s="466">
        <v>0</v>
      </c>
      <c r="AM332" s="395"/>
    </row>
    <row r="333" spans="3:39" ht="15.75">
      <c r="C333" s="414" t="str">
        <f>'Budget Filing Data'!D327</f>
        <v>PGE_SW_IP_Colleges</v>
      </c>
      <c r="D333" s="414" t="str">
        <f>'Budget Filing Data'!E327</f>
        <v>Institutional Partnerships, UC/CSU/CCC</v>
      </c>
      <c r="E333" s="416"/>
      <c r="F333" s="416"/>
      <c r="G333" s="415" t="str">
        <f>'Budget Filing Data'!J327</f>
        <v>Third-Party Solicited</v>
      </c>
      <c r="H333" s="415" t="str">
        <f>'Budget Filing Data'!H327</f>
        <v>SW - Other IOU Lead</v>
      </c>
      <c r="I333" s="416" t="s">
        <v>23</v>
      </c>
      <c r="J333" s="415" t="str">
        <f>'Budget Filing Data'!G327</f>
        <v>Public</v>
      </c>
      <c r="K333" s="415" t="str">
        <f>'Budget Filing Data'!I327</f>
        <v>Government Partnerships</v>
      </c>
      <c r="L333" s="415" t="str">
        <f>'Budget Filing Data'!K327</f>
        <v>Resource</v>
      </c>
      <c r="M333" s="415">
        <f>'Budget Filing Data'!B327</f>
        <v>2031</v>
      </c>
      <c r="N333" s="581">
        <f t="shared" si="4"/>
        <v>1662138.1424723999</v>
      </c>
      <c r="O333" s="417">
        <f>'Budget Filing Data'!AG327</f>
        <v>0</v>
      </c>
      <c r="P333" s="417">
        <f>'Budget Filing Data'!AH327</f>
        <v>0</v>
      </c>
      <c r="Q333" s="417">
        <f>'Budget Filing Data'!AI327</f>
        <v>1038954.2012343</v>
      </c>
      <c r="R333" s="417">
        <f>'Budget Filing Data'!AJ327</f>
        <v>0</v>
      </c>
      <c r="S333" s="417">
        <f>'Budget Filing Data'!AK327</f>
        <v>0</v>
      </c>
      <c r="T333" s="417">
        <f>'Budget Filing Data'!AL327</f>
        <v>0</v>
      </c>
      <c r="U333" s="417">
        <f>'Budget Filing Data'!AM327</f>
        <v>623183.94123809994</v>
      </c>
      <c r="V333" s="417">
        <f>'Budget Filing Data'!W327</f>
        <v>3238756.8275828301</v>
      </c>
      <c r="W333" s="418">
        <f>IF('Budget Filing Data'!Z327&lt;&gt;0,('Budget Filing Data'!AB327+'Budget Filing Data'!AC327+'Budget Filing Data'!AR327+'Budget Filing Data'!AD327+'Budget Filing Data'!BK327)/'Budget Filing Data'!Z327,0)</f>
        <v>1.2303493127558123</v>
      </c>
      <c r="X333" s="419">
        <f>IF('Budget Filing Data'!AA327&lt;&gt;0,('Budget Filing Data'!AB327+'Budget Filing Data'!AC327+'Budget Filing Data'!AR327+'Budget Filing Data'!AD327)/'Budget Filing Data'!AA327,0)</f>
        <v>1.9897647849558595</v>
      </c>
      <c r="Y333" s="419">
        <f>IF('Budget Filing Data'!BL327&lt;&gt;0,('Budget Filing Data'!AB327+'Budget Filing Data'!AC327+'Budget Filing Data'!AR327+'Budget Filing Data'!AD327+'Budget Filing Data'!AP327+'Budget Filing Data'!AQ327)/('Budget Filing Data'!BL327),0)</f>
        <v>0.38848365771565935</v>
      </c>
      <c r="Z333" s="419">
        <f>IF('Budget Filing Data'!BC327&lt;&gt;0,('Budget Filing Data'!BD327+'Budget Filing Data'!BE327+'Budget Filing Data'!BF327+'Budget Filing Data'!AD327)/'Budget Filing Data'!BC327,0)</f>
        <v>1.364925839258136</v>
      </c>
      <c r="AA333" s="419">
        <f>IF('Budget Filing Data'!BG327&lt;&gt;0,('Budget Filing Data'!BH327+'Budget Filing Data'!BI327+'Budget Filing Data'!BJ327+'Budget Filing Data'!AD327)/'Budget Filing Data'!BG327,0)</f>
        <v>1.364925839258136</v>
      </c>
      <c r="AB333" s="456">
        <f>'Budget Filing Data'!P327</f>
        <v>3409008.1205993998</v>
      </c>
      <c r="AC333" s="456">
        <f>'Budget Filing Data'!Q327</f>
        <v>2829.4767400975002</v>
      </c>
      <c r="AD333" s="456">
        <f>'Budget Filing Data'!R327</f>
        <v>0</v>
      </c>
      <c r="AE333" s="456">
        <f>'Budget Filing Data'!AE327</f>
        <v>500.593411163734</v>
      </c>
      <c r="AF333" s="456">
        <f>'Budget Filing Data'!AF327</f>
        <v>0</v>
      </c>
      <c r="AG333" s="456">
        <f>'Budget Filing Data'!$S327</f>
        <v>27272064.964795198</v>
      </c>
      <c r="AH333" s="456">
        <f>'Budget Filing Data'!T327</f>
        <v>0</v>
      </c>
      <c r="AI333" s="456">
        <f>'Budget Filing Data'!$U327</f>
        <v>4375.48714944941</v>
      </c>
      <c r="AJ333" s="456">
        <f>'Budget Filing Data'!$V327</f>
        <v>0</v>
      </c>
      <c r="AK333" s="466">
        <v>0</v>
      </c>
      <c r="AL333" s="466">
        <v>0</v>
      </c>
      <c r="AM333" s="395"/>
    </row>
    <row r="334" spans="3:39" ht="15.75">
      <c r="C334" s="414" t="str">
        <f>'Budget Filing Data'!D328</f>
        <v>PGE_SW_IP_Colleges_PA</v>
      </c>
      <c r="D334" s="414" t="str">
        <f>'Budget Filing Data'!E328</f>
        <v>Institutional Partnerships, UC/CSU/CCC - PGE Costs</v>
      </c>
      <c r="E334" s="416"/>
      <c r="F334" s="416"/>
      <c r="G334" s="415" t="str">
        <f>'Budget Filing Data'!J328</f>
        <v>State Institutional Partnership</v>
      </c>
      <c r="H334" s="415" t="str">
        <f>'Budget Filing Data'!H328</f>
        <v>SW - Other IOU Lead</v>
      </c>
      <c r="I334" s="416" t="s">
        <v>23</v>
      </c>
      <c r="J334" s="415" t="str">
        <f>'Budget Filing Data'!G328</f>
        <v>Public</v>
      </c>
      <c r="K334" s="415" t="str">
        <f>'Budget Filing Data'!I328</f>
        <v>Government Partnerships</v>
      </c>
      <c r="L334" s="415" t="str">
        <f>'Budget Filing Data'!K328</f>
        <v>Resource</v>
      </c>
      <c r="M334" s="415">
        <f>'Budget Filing Data'!B328</f>
        <v>2031</v>
      </c>
      <c r="N334" s="581">
        <f t="shared" si="4"/>
        <v>29507.912424999999</v>
      </c>
      <c r="O334" s="417">
        <f>'Budget Filing Data'!AG328</f>
        <v>2802.3068050000002</v>
      </c>
      <c r="P334" s="417">
        <f>'Budget Filing Data'!AH328</f>
        <v>0</v>
      </c>
      <c r="Q334" s="417">
        <f>'Budget Filing Data'!AI328</f>
        <v>26705.605619999998</v>
      </c>
      <c r="R334" s="417">
        <f>'Budget Filing Data'!AJ328</f>
        <v>0</v>
      </c>
      <c r="S334" s="417">
        <f>'Budget Filing Data'!AK328</f>
        <v>0</v>
      </c>
      <c r="T334" s="417">
        <f>'Budget Filing Data'!AL328</f>
        <v>0</v>
      </c>
      <c r="U334" s="417">
        <f>'Budget Filing Data'!AM328</f>
        <v>0</v>
      </c>
      <c r="V334" s="417">
        <f>'Budget Filing Data'!W328</f>
        <v>0</v>
      </c>
      <c r="W334" s="418">
        <f>IF('Budget Filing Data'!Z328&lt;&gt;0,('Budget Filing Data'!AB328+'Budget Filing Data'!AC328+'Budget Filing Data'!AR328+'Budget Filing Data'!AD328+'Budget Filing Data'!BK328)/'Budget Filing Data'!Z328,0)</f>
        <v>0</v>
      </c>
      <c r="X334" s="419">
        <f>IF('Budget Filing Data'!AA328&lt;&gt;0,('Budget Filing Data'!AB328+'Budget Filing Data'!AC328+'Budget Filing Data'!AR328+'Budget Filing Data'!AD328)/'Budget Filing Data'!AA328,0)</f>
        <v>0</v>
      </c>
      <c r="Y334" s="419">
        <f>IF('Budget Filing Data'!BL328&lt;&gt;0,('Budget Filing Data'!AB328+'Budget Filing Data'!AC328+'Budget Filing Data'!AR328+'Budget Filing Data'!AD328+'Budget Filing Data'!AP328+'Budget Filing Data'!AQ328)/('Budget Filing Data'!BL328),0)</f>
        <v>0</v>
      </c>
      <c r="Z334" s="419">
        <f>IF('Budget Filing Data'!BC328&lt;&gt;0,('Budget Filing Data'!BD328+'Budget Filing Data'!BE328+'Budget Filing Data'!BF328+'Budget Filing Data'!AD328)/'Budget Filing Data'!BC328,0)</f>
        <v>0</v>
      </c>
      <c r="AA334" s="419">
        <f>IF('Budget Filing Data'!BG328&lt;&gt;0,('Budget Filing Data'!BH328+'Budget Filing Data'!BI328+'Budget Filing Data'!BJ328+'Budget Filing Data'!AD328)/'Budget Filing Data'!BG328,0)</f>
        <v>0</v>
      </c>
      <c r="AB334" s="456">
        <f>'Budget Filing Data'!P328</f>
        <v>0</v>
      </c>
      <c r="AC334" s="456">
        <f>'Budget Filing Data'!Q328</f>
        <v>0</v>
      </c>
      <c r="AD334" s="456">
        <f>'Budget Filing Data'!R328</f>
        <v>0</v>
      </c>
      <c r="AE334" s="456">
        <f>'Budget Filing Data'!AE328</f>
        <v>0</v>
      </c>
      <c r="AF334" s="456">
        <f>'Budget Filing Data'!AF328</f>
        <v>0</v>
      </c>
      <c r="AG334" s="456">
        <f>'Budget Filing Data'!$S328</f>
        <v>0</v>
      </c>
      <c r="AH334" s="456">
        <f>'Budget Filing Data'!T328</f>
        <v>0</v>
      </c>
      <c r="AI334" s="456">
        <f>'Budget Filing Data'!$U328</f>
        <v>0</v>
      </c>
      <c r="AJ334" s="456">
        <f>'Budget Filing Data'!$V328</f>
        <v>0</v>
      </c>
      <c r="AK334" s="466">
        <v>0</v>
      </c>
      <c r="AL334" s="466">
        <v>0</v>
      </c>
      <c r="AM334" s="395"/>
    </row>
    <row r="335" spans="3:39" ht="15.75">
      <c r="C335" s="414" t="str">
        <f>'Budget Filing Data'!D329</f>
        <v>PGE_SW_IP_Gov</v>
      </c>
      <c r="D335" s="414" t="str">
        <f>'Budget Filing Data'!E329</f>
        <v>Institutional Partnerships: DGS and DoC</v>
      </c>
      <c r="E335" s="416"/>
      <c r="F335" s="416"/>
      <c r="G335" s="415" t="str">
        <f>'Budget Filing Data'!J329</f>
        <v>Third-Party Solicited</v>
      </c>
      <c r="H335" s="415" t="str">
        <f>'Budget Filing Data'!H329</f>
        <v>SW - PGE Lead</v>
      </c>
      <c r="I335" s="416" t="s">
        <v>23</v>
      </c>
      <c r="J335" s="415" t="str">
        <f>'Budget Filing Data'!G329</f>
        <v>Public</v>
      </c>
      <c r="K335" s="415" t="str">
        <f>'Budget Filing Data'!I329</f>
        <v>Government Partnerships</v>
      </c>
      <c r="L335" s="415" t="str">
        <f>'Budget Filing Data'!K329</f>
        <v>Resource</v>
      </c>
      <c r="M335" s="415">
        <f>'Budget Filing Data'!B329</f>
        <v>2031</v>
      </c>
      <c r="N335" s="581">
        <f t="shared" si="4"/>
        <v>733102.94555264711</v>
      </c>
      <c r="O335" s="417">
        <f>'Budget Filing Data'!AG329</f>
        <v>30230.399999999965</v>
      </c>
      <c r="P335" s="417">
        <f>'Budget Filing Data'!AH329</f>
        <v>1574.4999999999964</v>
      </c>
      <c r="Q335" s="417">
        <f>'Budget Filing Data'!AI329</f>
        <v>451828.84871999774</v>
      </c>
      <c r="R335" s="417">
        <f>'Budget Filing Data'!AJ329</f>
        <v>0</v>
      </c>
      <c r="S335" s="417">
        <f>'Budget Filing Data'!AK329</f>
        <v>0</v>
      </c>
      <c r="T335" s="417">
        <f>'Budget Filing Data'!AL329</f>
        <v>0</v>
      </c>
      <c r="U335" s="417">
        <f>'Budget Filing Data'!AM329</f>
        <v>249469.19683264941</v>
      </c>
      <c r="V335" s="417">
        <f>'Budget Filing Data'!W329</f>
        <v>486832.00738774601</v>
      </c>
      <c r="W335" s="418">
        <f>IF('Budget Filing Data'!Z329&lt;&gt;0,('Budget Filing Data'!AB329+'Budget Filing Data'!AC329+'Budget Filing Data'!AR329+'Budget Filing Data'!AD329+'Budget Filing Data'!BK329)/'Budget Filing Data'!Z329,0)</f>
        <v>0.54804988322417603</v>
      </c>
      <c r="X335" s="419">
        <f>IF('Budget Filing Data'!AA329&lt;&gt;0,('Budget Filing Data'!AB329+'Budget Filing Data'!AC329+'Budget Filing Data'!AR329+'Budget Filing Data'!AD329)/'Budget Filing Data'!AA329,0)</f>
        <v>0.70859791797848226</v>
      </c>
      <c r="Y335" s="419">
        <f>IF('Budget Filing Data'!BL329&lt;&gt;0,('Budget Filing Data'!AB329+'Budget Filing Data'!AC329+'Budget Filing Data'!AR329+'Budget Filing Data'!AD329+'Budget Filing Data'!AP329+'Budget Filing Data'!AQ329)/('Budget Filing Data'!BL329),0)</f>
        <v>0.50365581190644126</v>
      </c>
      <c r="Z335" s="419">
        <f>IF('Budget Filing Data'!BC329&lt;&gt;0,('Budget Filing Data'!BD329+'Budget Filing Data'!BE329+'Budget Filing Data'!BF329+'Budget Filing Data'!AD329)/'Budget Filing Data'!BC329,0)</f>
        <v>0.73528495230270174</v>
      </c>
      <c r="AA335" s="419">
        <f>IF('Budget Filing Data'!BG329&lt;&gt;0,('Budget Filing Data'!BH329+'Budget Filing Data'!BI329+'Budget Filing Data'!BJ329+'Budget Filing Data'!AD329)/'Budget Filing Data'!BG329,0)</f>
        <v>0.73462728320303561</v>
      </c>
      <c r="AB335" s="456">
        <f>'Budget Filing Data'!P329</f>
        <v>360748.32750430645</v>
      </c>
      <c r="AC335" s="456">
        <f>'Budget Filing Data'!Q329</f>
        <v>163.69867800043065</v>
      </c>
      <c r="AD335" s="456">
        <f>'Budget Filing Data'!R329</f>
        <v>17772.12556006388</v>
      </c>
      <c r="AE335" s="456">
        <f>'Budget Filing Data'!AE329</f>
        <v>48.938632379065801</v>
      </c>
      <c r="AF335" s="456">
        <f>'Budget Filing Data'!AF329</f>
        <v>94.36998672393922</v>
      </c>
      <c r="AG335" s="456">
        <f>'Budget Filing Data'!$S329</f>
        <v>968352.41252067126</v>
      </c>
      <c r="AH335" s="456">
        <f>'Budget Filing Data'!T329</f>
        <v>233501.37860076659</v>
      </c>
      <c r="AI335" s="456">
        <f>'Budget Filing Data'!$U329</f>
        <v>315.53171841620201</v>
      </c>
      <c r="AJ335" s="456">
        <f>'Budget Filing Data'!$V329</f>
        <v>1239.8923203700706</v>
      </c>
      <c r="AK335" s="466">
        <v>0</v>
      </c>
      <c r="AL335" s="466">
        <v>0</v>
      </c>
      <c r="AM335" s="395"/>
    </row>
    <row r="336" spans="3:39" ht="15.75">
      <c r="C336" s="414" t="str">
        <f>'Budget Filing Data'!D330</f>
        <v>PGE_SW_IP_Gov_PA</v>
      </c>
      <c r="D336" s="414" t="str">
        <f>'Budget Filing Data'!E330</f>
        <v>Institutional Partnerships: DGS and DoC - PGE Costs</v>
      </c>
      <c r="E336" s="416"/>
      <c r="F336" s="416"/>
      <c r="G336" s="415" t="str">
        <f>'Budget Filing Data'!J330</f>
        <v>State Institutional Partnership</v>
      </c>
      <c r="H336" s="415" t="str">
        <f>'Budget Filing Data'!H330</f>
        <v>SW - PGE Lead</v>
      </c>
      <c r="I336" s="416" t="s">
        <v>23</v>
      </c>
      <c r="J336" s="415" t="str">
        <f>'Budget Filing Data'!G330</f>
        <v>Public</v>
      </c>
      <c r="K336" s="415" t="str">
        <f>'Budget Filing Data'!I330</f>
        <v>Government Partnerships</v>
      </c>
      <c r="L336" s="415" t="str">
        <f>'Budget Filing Data'!K330</f>
        <v>Resource</v>
      </c>
      <c r="M336" s="415">
        <f>'Budget Filing Data'!B330</f>
        <v>2031</v>
      </c>
      <c r="N336" s="581">
        <f t="shared" ref="N336:N399" si="5">SUM(O336:R336,U336)</f>
        <v>179205.866775</v>
      </c>
      <c r="O336" s="417">
        <f>'Budget Filing Data'!AG330</f>
        <v>2964.2178650000001</v>
      </c>
      <c r="P336" s="417">
        <f>'Budget Filing Data'!AH330</f>
        <v>60753.55631</v>
      </c>
      <c r="Q336" s="417">
        <f>'Budget Filing Data'!AI330</f>
        <v>115488.0926</v>
      </c>
      <c r="R336" s="417">
        <f>'Budget Filing Data'!AJ330</f>
        <v>0</v>
      </c>
      <c r="S336" s="417">
        <f>'Budget Filing Data'!AK330</f>
        <v>0</v>
      </c>
      <c r="T336" s="417">
        <f>'Budget Filing Data'!AL330</f>
        <v>0</v>
      </c>
      <c r="U336" s="417">
        <f>'Budget Filing Data'!AM330</f>
        <v>0</v>
      </c>
      <c r="V336" s="417">
        <f>'Budget Filing Data'!W330</f>
        <v>0</v>
      </c>
      <c r="W336" s="418">
        <f>IF('Budget Filing Data'!Z330&lt;&gt;0,('Budget Filing Data'!AB330+'Budget Filing Data'!AC330+'Budget Filing Data'!AR330+'Budget Filing Data'!AD330+'Budget Filing Data'!BK330)/'Budget Filing Data'!Z330,0)</f>
        <v>0</v>
      </c>
      <c r="X336" s="419">
        <f>IF('Budget Filing Data'!AA330&lt;&gt;0,('Budget Filing Data'!AB330+'Budget Filing Data'!AC330+'Budget Filing Data'!AR330+'Budget Filing Data'!AD330)/'Budget Filing Data'!AA330,0)</f>
        <v>0</v>
      </c>
      <c r="Y336" s="419">
        <f>IF('Budget Filing Data'!BL330&lt;&gt;0,('Budget Filing Data'!AB330+'Budget Filing Data'!AC330+'Budget Filing Data'!AR330+'Budget Filing Data'!AD330+'Budget Filing Data'!AP330+'Budget Filing Data'!AQ330)/('Budget Filing Data'!BL330),0)</f>
        <v>0</v>
      </c>
      <c r="Z336" s="419">
        <f>IF('Budget Filing Data'!BC330&lt;&gt;0,('Budget Filing Data'!BD330+'Budget Filing Data'!BE330+'Budget Filing Data'!BF330+'Budget Filing Data'!AD330)/'Budget Filing Data'!BC330,0)</f>
        <v>0</v>
      </c>
      <c r="AA336" s="419">
        <f>IF('Budget Filing Data'!BG330&lt;&gt;0,('Budget Filing Data'!BH330+'Budget Filing Data'!BI330+'Budget Filing Data'!BJ330+'Budget Filing Data'!AD330)/'Budget Filing Data'!BG330,0)</f>
        <v>0</v>
      </c>
      <c r="AB336" s="456">
        <f>'Budget Filing Data'!P330</f>
        <v>0</v>
      </c>
      <c r="AC336" s="456">
        <f>'Budget Filing Data'!Q330</f>
        <v>0</v>
      </c>
      <c r="AD336" s="456">
        <f>'Budget Filing Data'!R330</f>
        <v>0</v>
      </c>
      <c r="AE336" s="456">
        <f>'Budget Filing Data'!AE330</f>
        <v>0</v>
      </c>
      <c r="AF336" s="456">
        <f>'Budget Filing Data'!AF330</f>
        <v>0</v>
      </c>
      <c r="AG336" s="456">
        <f>'Budget Filing Data'!$S330</f>
        <v>0</v>
      </c>
      <c r="AH336" s="456">
        <f>'Budget Filing Data'!T330</f>
        <v>0</v>
      </c>
      <c r="AI336" s="456">
        <f>'Budget Filing Data'!$U330</f>
        <v>0</v>
      </c>
      <c r="AJ336" s="456">
        <f>'Budget Filing Data'!$V330</f>
        <v>0</v>
      </c>
      <c r="AK336" s="466">
        <v>0</v>
      </c>
      <c r="AL336" s="466">
        <v>0</v>
      </c>
      <c r="AM336" s="395"/>
    </row>
    <row r="337" spans="3:39" ht="15.75">
      <c r="C337" s="414" t="str">
        <f>'Budget Filing Data'!D331</f>
        <v>PGE_SW_MCWH</v>
      </c>
      <c r="D337" s="414" t="str">
        <f>'Budget Filing Data'!E331</f>
        <v>Midstream Comm Water Heating</v>
      </c>
      <c r="E337" s="416"/>
      <c r="F337" s="416"/>
      <c r="G337" s="415" t="str">
        <f>'Budget Filing Data'!J331</f>
        <v>Third-Party Solicited</v>
      </c>
      <c r="H337" s="415" t="str">
        <f>'Budget Filing Data'!H331</f>
        <v>SW - Other IOU Lead</v>
      </c>
      <c r="I337" s="416" t="s">
        <v>23</v>
      </c>
      <c r="J337" s="415" t="str">
        <f>'Budget Filing Data'!G331</f>
        <v>Commercial</v>
      </c>
      <c r="K337" s="415" t="str">
        <f>'Budget Filing Data'!I331</f>
        <v>Other</v>
      </c>
      <c r="L337" s="415" t="str">
        <f>'Budget Filing Data'!K331</f>
        <v>Resource</v>
      </c>
      <c r="M337" s="415">
        <f>'Budget Filing Data'!B331</f>
        <v>2031</v>
      </c>
      <c r="N337" s="581">
        <f t="shared" si="5"/>
        <v>7778399.9999607233</v>
      </c>
      <c r="O337" s="417">
        <f>'Budget Filing Data'!AG331</f>
        <v>912415.56814719632</v>
      </c>
      <c r="P337" s="417">
        <f>'Budget Filing Data'!AH331</f>
        <v>663973.80995199841</v>
      </c>
      <c r="Q337" s="417">
        <f>'Budget Filing Data'!AI331</f>
        <v>2251528.8390095951</v>
      </c>
      <c r="R337" s="417">
        <f>'Budget Filing Data'!AJ331</f>
        <v>0</v>
      </c>
      <c r="S337" s="417">
        <f>'Budget Filing Data'!AK331</f>
        <v>0</v>
      </c>
      <c r="T337" s="417">
        <f>'Budget Filing Data'!AL331</f>
        <v>0</v>
      </c>
      <c r="U337" s="417">
        <f>'Budget Filing Data'!AM331</f>
        <v>3950481.7828519335</v>
      </c>
      <c r="V337" s="417">
        <f>'Budget Filing Data'!W331</f>
        <v>54380356.740478203</v>
      </c>
      <c r="W337" s="418">
        <f>IF('Budget Filing Data'!Z331&lt;&gt;0,('Budget Filing Data'!AB331+'Budget Filing Data'!AC331+'Budget Filing Data'!AR331+'Budget Filing Data'!AD331+'Budget Filing Data'!BK331)/'Budget Filing Data'!Z331,0)</f>
        <v>4.5761622352519638</v>
      </c>
      <c r="X337" s="419">
        <f>IF('Budget Filing Data'!AA331&lt;&gt;0,('Budget Filing Data'!AB331+'Budget Filing Data'!AC331+'Budget Filing Data'!AR331+'Budget Filing Data'!AD331)/'Budget Filing Data'!AA331,0)</f>
        <v>5.4314717986434271</v>
      </c>
      <c r="Y337" s="419">
        <f>IF('Budget Filing Data'!BL331&lt;&gt;0,('Budget Filing Data'!AB331+'Budget Filing Data'!AC331+'Budget Filing Data'!AR331+'Budget Filing Data'!AD331+'Budget Filing Data'!AP331+'Budget Filing Data'!AQ331)/('Budget Filing Data'!BL331),0)</f>
        <v>1.3597982821289185</v>
      </c>
      <c r="Z337" s="419">
        <f>IF('Budget Filing Data'!BC331&lt;&gt;0,('Budget Filing Data'!BD331+'Budget Filing Data'!BE331+'Budget Filing Data'!BF331+'Budget Filing Data'!AD331)/'Budget Filing Data'!BC331,0)</f>
        <v>6.727938757698559</v>
      </c>
      <c r="AA337" s="419">
        <f>IF('Budget Filing Data'!BG331&lt;&gt;0,('Budget Filing Data'!BH331+'Budget Filing Data'!BI331+'Budget Filing Data'!BJ331+'Budget Filing Data'!AD331)/'Budget Filing Data'!BG331,0)</f>
        <v>6.727938757698559</v>
      </c>
      <c r="AB337" s="456">
        <f>'Budget Filing Data'!P331</f>
        <v>-1642878.1407364681</v>
      </c>
      <c r="AC337" s="456">
        <f>'Budget Filing Data'!Q331</f>
        <v>-4.5666199142026667</v>
      </c>
      <c r="AD337" s="456">
        <f>'Budget Filing Data'!R331</f>
        <v>1850801.4399266113</v>
      </c>
      <c r="AE337" s="456">
        <f>'Budget Filing Data'!AE331</f>
        <v>-246.88849957535999</v>
      </c>
      <c r="AF337" s="456">
        <f>'Budget Filing Data'!AF331</f>
        <v>9827.7556460103006</v>
      </c>
      <c r="AG337" s="456">
        <f>'Budget Filing Data'!$S331</f>
        <v>-28063086.961164214</v>
      </c>
      <c r="AH337" s="456">
        <f>'Budget Filing Data'!T331</f>
        <v>33800038.722572617</v>
      </c>
      <c r="AI337" s="456">
        <f>'Budget Filing Data'!$U331</f>
        <v>-4309.5300942679796</v>
      </c>
      <c r="AJ337" s="456">
        <f>'Budget Filing Data'!$V331</f>
        <v>179478.20561686042</v>
      </c>
      <c r="AK337" s="466">
        <v>0</v>
      </c>
      <c r="AL337" s="466">
        <v>0</v>
      </c>
      <c r="AM337" s="395"/>
    </row>
    <row r="338" spans="3:39" ht="15.75">
      <c r="C338" s="414" t="str">
        <f>'Budget Filing Data'!D332</f>
        <v>PGE_SW_MCWH_PA</v>
      </c>
      <c r="D338" s="414" t="str">
        <f>'Budget Filing Data'!E332</f>
        <v>Midstream Comm Water Heating - PGE Costs</v>
      </c>
      <c r="E338" s="416"/>
      <c r="F338" s="416"/>
      <c r="G338" s="415" t="str">
        <f>'Budget Filing Data'!J332</f>
        <v>IOU Core</v>
      </c>
      <c r="H338" s="415" t="str">
        <f>'Budget Filing Data'!H332</f>
        <v>SW - Other IOU Lead</v>
      </c>
      <c r="I338" s="416" t="s">
        <v>23</v>
      </c>
      <c r="J338" s="415" t="str">
        <f>'Budget Filing Data'!G332</f>
        <v>Commercial</v>
      </c>
      <c r="K338" s="415" t="str">
        <f>'Budget Filing Data'!I332</f>
        <v>Other</v>
      </c>
      <c r="L338" s="415" t="str">
        <f>'Budget Filing Data'!K332</f>
        <v>Resource</v>
      </c>
      <c r="M338" s="415">
        <f>'Budget Filing Data'!B332</f>
        <v>2031</v>
      </c>
      <c r="N338" s="581">
        <f t="shared" si="5"/>
        <v>29507.912424999999</v>
      </c>
      <c r="O338" s="417">
        <f>'Budget Filing Data'!AG332</f>
        <v>2802.3068050000002</v>
      </c>
      <c r="P338" s="417">
        <f>'Budget Filing Data'!AH332</f>
        <v>0</v>
      </c>
      <c r="Q338" s="417">
        <f>'Budget Filing Data'!AI332</f>
        <v>26705.605619999998</v>
      </c>
      <c r="R338" s="417">
        <f>'Budget Filing Data'!AJ332</f>
        <v>0</v>
      </c>
      <c r="S338" s="417">
        <f>'Budget Filing Data'!AK332</f>
        <v>0</v>
      </c>
      <c r="T338" s="417">
        <f>'Budget Filing Data'!AL332</f>
        <v>0</v>
      </c>
      <c r="U338" s="417">
        <f>'Budget Filing Data'!AM332</f>
        <v>0</v>
      </c>
      <c r="V338" s="417">
        <f>'Budget Filing Data'!W332</f>
        <v>0</v>
      </c>
      <c r="W338" s="418">
        <f>IF('Budget Filing Data'!Z332&lt;&gt;0,('Budget Filing Data'!AB332+'Budget Filing Data'!AC332+'Budget Filing Data'!AR332+'Budget Filing Data'!AD332+'Budget Filing Data'!BK332)/'Budget Filing Data'!Z332,0)</f>
        <v>0</v>
      </c>
      <c r="X338" s="419">
        <f>IF('Budget Filing Data'!AA332&lt;&gt;0,('Budget Filing Data'!AB332+'Budget Filing Data'!AC332+'Budget Filing Data'!AR332+'Budget Filing Data'!AD332)/'Budget Filing Data'!AA332,0)</f>
        <v>0</v>
      </c>
      <c r="Y338" s="419">
        <f>IF('Budget Filing Data'!BL332&lt;&gt;0,('Budget Filing Data'!AB332+'Budget Filing Data'!AC332+'Budget Filing Data'!AR332+'Budget Filing Data'!AD332+'Budget Filing Data'!AP332+'Budget Filing Data'!AQ332)/('Budget Filing Data'!BL332),0)</f>
        <v>0</v>
      </c>
      <c r="Z338" s="419">
        <f>IF('Budget Filing Data'!BC332&lt;&gt;0,('Budget Filing Data'!BD332+'Budget Filing Data'!BE332+'Budget Filing Data'!BF332+'Budget Filing Data'!AD332)/'Budget Filing Data'!BC332,0)</f>
        <v>0</v>
      </c>
      <c r="AA338" s="419">
        <f>IF('Budget Filing Data'!BG332&lt;&gt;0,('Budget Filing Data'!BH332+'Budget Filing Data'!BI332+'Budget Filing Data'!BJ332+'Budget Filing Data'!AD332)/'Budget Filing Data'!BG332,0)</f>
        <v>0</v>
      </c>
      <c r="AB338" s="456">
        <f>'Budget Filing Data'!P332</f>
        <v>0</v>
      </c>
      <c r="AC338" s="456">
        <f>'Budget Filing Data'!Q332</f>
        <v>0</v>
      </c>
      <c r="AD338" s="456">
        <f>'Budget Filing Data'!R332</f>
        <v>0</v>
      </c>
      <c r="AE338" s="456">
        <f>'Budget Filing Data'!AE332</f>
        <v>0</v>
      </c>
      <c r="AF338" s="456">
        <f>'Budget Filing Data'!AF332</f>
        <v>0</v>
      </c>
      <c r="AG338" s="456">
        <f>'Budget Filing Data'!$S332</f>
        <v>0</v>
      </c>
      <c r="AH338" s="456">
        <f>'Budget Filing Data'!T332</f>
        <v>0</v>
      </c>
      <c r="AI338" s="456">
        <f>'Budget Filing Data'!$U332</f>
        <v>0</v>
      </c>
      <c r="AJ338" s="456">
        <f>'Budget Filing Data'!$V332</f>
        <v>0</v>
      </c>
      <c r="AK338" s="466">
        <v>0</v>
      </c>
      <c r="AL338" s="466">
        <v>0</v>
      </c>
      <c r="AM338" s="395"/>
    </row>
    <row r="339" spans="3:39" ht="15.75">
      <c r="C339" s="414" t="str">
        <f>'Budget Filing Data'!D333</f>
        <v>PGE_SW_NC_NonRes_Ag_electric</v>
      </c>
      <c r="D339" s="414" t="str">
        <f>'Budget Filing Data'!E333</f>
        <v>SW New Construction NonRes Ag - All Electric</v>
      </c>
      <c r="E339" s="416"/>
      <c r="F339" s="416"/>
      <c r="G339" s="415" t="str">
        <f>'Budget Filing Data'!J333</f>
        <v>Third-Party Solicited</v>
      </c>
      <c r="H339" s="415" t="str">
        <f>'Budget Filing Data'!H333</f>
        <v>SW - PGE Lead</v>
      </c>
      <c r="I339" s="416" t="s">
        <v>23</v>
      </c>
      <c r="J339" s="415" t="str">
        <f>'Budget Filing Data'!G333</f>
        <v>Agricultural</v>
      </c>
      <c r="K339" s="415" t="str">
        <f>'Budget Filing Data'!I333</f>
        <v>New Construction</v>
      </c>
      <c r="L339" s="415" t="str">
        <f>'Budget Filing Data'!K333</f>
        <v>Market Support</v>
      </c>
      <c r="M339" s="415">
        <f>'Budget Filing Data'!B333</f>
        <v>2031</v>
      </c>
      <c r="N339" s="581">
        <f t="shared" si="5"/>
        <v>43499.08512537388</v>
      </c>
      <c r="O339" s="417">
        <f>'Budget Filing Data'!AG333</f>
        <v>1790.3708111321989</v>
      </c>
      <c r="P339" s="417">
        <f>'Budget Filing Data'!AH333</f>
        <v>1342.7781084926969</v>
      </c>
      <c r="Q339" s="417">
        <f>'Budget Filing Data'!AI333</f>
        <v>5818.70513574898</v>
      </c>
      <c r="R339" s="417">
        <f>'Budget Filing Data'!AJ333</f>
        <v>0</v>
      </c>
      <c r="S339" s="417">
        <f>'Budget Filing Data'!AK333</f>
        <v>0</v>
      </c>
      <c r="T339" s="417">
        <f>'Budget Filing Data'!AL333</f>
        <v>0</v>
      </c>
      <c r="U339" s="417">
        <f>'Budget Filing Data'!AM333</f>
        <v>34547.231070000002</v>
      </c>
      <c r="V339" s="417">
        <f>'Budget Filing Data'!W333</f>
        <v>9399.6309886548897</v>
      </c>
      <c r="W339" s="418">
        <f>IF('Budget Filing Data'!Z333&lt;&gt;0,('Budget Filing Data'!AB333+'Budget Filing Data'!AC333+'Budget Filing Data'!AR333+'Budget Filing Data'!AD333+'Budget Filing Data'!BK333)/'Budget Filing Data'!Z333,0)</f>
        <v>0.30527999862483596</v>
      </c>
      <c r="X339" s="419">
        <f>IF('Budget Filing Data'!AA333&lt;&gt;0,('Budget Filing Data'!AB333+'Budget Filing Data'!AC333+'Budget Filing Data'!AR333+'Budget Filing Data'!AD333)/'Budget Filing Data'!AA333,0)</f>
        <v>0.2253050269781039</v>
      </c>
      <c r="Y339" s="419">
        <f>IF('Budget Filing Data'!BL333&lt;&gt;0,('Budget Filing Data'!AB333+'Budget Filing Data'!AC333+'Budget Filing Data'!AR333+'Budget Filing Data'!AD333+'Budget Filing Data'!AP333+'Budget Filing Data'!AQ333)/('Budget Filing Data'!BL333),0)</f>
        <v>0.14978522382445877</v>
      </c>
      <c r="Z339" s="419">
        <f>IF('Budget Filing Data'!BC333&lt;&gt;0,('Budget Filing Data'!BD333+'Budget Filing Data'!BE333+'Budget Filing Data'!BF333+'Budget Filing Data'!AD333)/'Budget Filing Data'!BC333,0)</f>
        <v>0.32368641426113509</v>
      </c>
      <c r="AA339" s="419">
        <f>IF('Budget Filing Data'!BG333&lt;&gt;0,('Budget Filing Data'!BH333+'Budget Filing Data'!BI333+'Budget Filing Data'!BJ333+'Budget Filing Data'!AD333)/'Budget Filing Data'!BG333,0)</f>
        <v>0.32368641426113509</v>
      </c>
      <c r="AB339" s="456">
        <f>'Budget Filing Data'!P333</f>
        <v>5466.384</v>
      </c>
      <c r="AC339" s="456">
        <f>'Budget Filing Data'!Q333</f>
        <v>0.23519232000000001</v>
      </c>
      <c r="AD339" s="456">
        <f>'Budget Filing Data'!R333</f>
        <v>0</v>
      </c>
      <c r="AE339" s="456">
        <f>'Budget Filing Data'!AE333</f>
        <v>0.965890920456</v>
      </c>
      <c r="AF339" s="456">
        <f>'Budget Filing Data'!AF333</f>
        <v>0</v>
      </c>
      <c r="AG339" s="456">
        <f>'Budget Filing Data'!$S333</f>
        <v>54663.839999999997</v>
      </c>
      <c r="AH339" s="456">
        <f>'Budget Filing Data'!T333</f>
        <v>0</v>
      </c>
      <c r="AI339" s="456">
        <f>'Budget Filing Data'!$U333</f>
        <v>10.549758698740799</v>
      </c>
      <c r="AJ339" s="456">
        <f>'Budget Filing Data'!$V333</f>
        <v>0</v>
      </c>
      <c r="AK339" s="466">
        <v>0</v>
      </c>
      <c r="AL339" s="466">
        <v>0</v>
      </c>
      <c r="AM339" s="395"/>
    </row>
    <row r="340" spans="3:39" ht="15.75">
      <c r="C340" s="414" t="str">
        <f>'Budget Filing Data'!D334</f>
        <v>PGE_SW_NC_NonRes_Ag_electric_PA</v>
      </c>
      <c r="D340" s="414" t="str">
        <f>'Budget Filing Data'!E334</f>
        <v>SW New Construction NonRes Ag - All Electric - PGE Costs</v>
      </c>
      <c r="E340" s="416"/>
      <c r="F340" s="416"/>
      <c r="G340" s="415" t="str">
        <f>'Budget Filing Data'!J334</f>
        <v>IOU Core</v>
      </c>
      <c r="H340" s="415" t="str">
        <f>'Budget Filing Data'!H334</f>
        <v>SW - PGE Lead</v>
      </c>
      <c r="I340" s="416" t="s">
        <v>23</v>
      </c>
      <c r="J340" s="415" t="str">
        <f>'Budget Filing Data'!G334</f>
        <v>Agricultural</v>
      </c>
      <c r="K340" s="415" t="str">
        <f>'Budget Filing Data'!I334</f>
        <v>New Construction</v>
      </c>
      <c r="L340" s="415" t="str">
        <f>'Budget Filing Data'!K334</f>
        <v>Market Support</v>
      </c>
      <c r="M340" s="415">
        <f>'Budget Filing Data'!B334</f>
        <v>2031</v>
      </c>
      <c r="N340" s="581">
        <f t="shared" si="5"/>
        <v>29654.989239000002</v>
      </c>
      <c r="O340" s="417">
        <f>'Budget Filing Data'!AG334</f>
        <v>1282.5942689999999</v>
      </c>
      <c r="P340" s="417">
        <f>'Budget Filing Data'!AH334</f>
        <v>0</v>
      </c>
      <c r="Q340" s="417">
        <f>'Budget Filing Data'!AI334</f>
        <v>28372.394970000001</v>
      </c>
      <c r="R340" s="417">
        <f>'Budget Filing Data'!AJ334</f>
        <v>0</v>
      </c>
      <c r="S340" s="417">
        <f>'Budget Filing Data'!AK334</f>
        <v>0</v>
      </c>
      <c r="T340" s="417">
        <f>'Budget Filing Data'!AL334</f>
        <v>0</v>
      </c>
      <c r="U340" s="417">
        <f>'Budget Filing Data'!AM334</f>
        <v>0</v>
      </c>
      <c r="V340" s="417">
        <f>'Budget Filing Data'!W334</f>
        <v>0</v>
      </c>
      <c r="W340" s="418">
        <f>IF('Budget Filing Data'!Z334&lt;&gt;0,('Budget Filing Data'!AB334+'Budget Filing Data'!AC334+'Budget Filing Data'!AR334+'Budget Filing Data'!AD334+'Budget Filing Data'!BK334)/'Budget Filing Data'!Z334,0)</f>
        <v>0</v>
      </c>
      <c r="X340" s="419">
        <f>IF('Budget Filing Data'!AA334&lt;&gt;0,('Budget Filing Data'!AB334+'Budget Filing Data'!AC334+'Budget Filing Data'!AR334+'Budget Filing Data'!AD334)/'Budget Filing Data'!AA334,0)</f>
        <v>0</v>
      </c>
      <c r="Y340" s="419">
        <f>IF('Budget Filing Data'!BL334&lt;&gt;0,('Budget Filing Data'!AB334+'Budget Filing Data'!AC334+'Budget Filing Data'!AR334+'Budget Filing Data'!AD334+'Budget Filing Data'!AP334+'Budget Filing Data'!AQ334)/('Budget Filing Data'!BL334),0)</f>
        <v>0</v>
      </c>
      <c r="Z340" s="419">
        <f>IF('Budget Filing Data'!BC334&lt;&gt;0,('Budget Filing Data'!BD334+'Budget Filing Data'!BE334+'Budget Filing Data'!BF334+'Budget Filing Data'!AD334)/'Budget Filing Data'!BC334,0)</f>
        <v>0</v>
      </c>
      <c r="AA340" s="419">
        <f>IF('Budget Filing Data'!BG334&lt;&gt;0,('Budget Filing Data'!BH334+'Budget Filing Data'!BI334+'Budget Filing Data'!BJ334+'Budget Filing Data'!AD334)/'Budget Filing Data'!BG334,0)</f>
        <v>0</v>
      </c>
      <c r="AB340" s="456">
        <f>'Budget Filing Data'!P334</f>
        <v>0</v>
      </c>
      <c r="AC340" s="456">
        <f>'Budget Filing Data'!Q334</f>
        <v>0</v>
      </c>
      <c r="AD340" s="456">
        <f>'Budget Filing Data'!R334</f>
        <v>0</v>
      </c>
      <c r="AE340" s="456">
        <f>'Budget Filing Data'!AE334</f>
        <v>0</v>
      </c>
      <c r="AF340" s="456">
        <f>'Budget Filing Data'!AF334</f>
        <v>0</v>
      </c>
      <c r="AG340" s="456">
        <f>'Budget Filing Data'!$S334</f>
        <v>0</v>
      </c>
      <c r="AH340" s="456">
        <f>'Budget Filing Data'!T334</f>
        <v>0</v>
      </c>
      <c r="AI340" s="456">
        <f>'Budget Filing Data'!$U334</f>
        <v>0</v>
      </c>
      <c r="AJ340" s="456">
        <f>'Budget Filing Data'!$V334</f>
        <v>0</v>
      </c>
      <c r="AK340" s="466">
        <v>0</v>
      </c>
      <c r="AL340" s="466">
        <v>0</v>
      </c>
      <c r="AM340" s="395"/>
    </row>
    <row r="341" spans="3:39" ht="15.75">
      <c r="C341" s="414" t="str">
        <f>'Budget Filing Data'!D335</f>
        <v>PGE_SW_NC_NonRes_Ag_mixed</v>
      </c>
      <c r="D341" s="414" t="str">
        <f>'Budget Filing Data'!E335</f>
        <v>SW New Construction NonRes Ag - Mixed Fuel</v>
      </c>
      <c r="E341" s="416"/>
      <c r="F341" s="416"/>
      <c r="G341" s="415" t="str">
        <f>'Budget Filing Data'!J335</f>
        <v>Third-Party Solicited</v>
      </c>
      <c r="H341" s="415" t="str">
        <f>'Budget Filing Data'!H335</f>
        <v>SW - PGE Lead</v>
      </c>
      <c r="I341" s="416" t="s">
        <v>23</v>
      </c>
      <c r="J341" s="415" t="str">
        <f>'Budget Filing Data'!G335</f>
        <v>Agricultural</v>
      </c>
      <c r="K341" s="415" t="str">
        <f>'Budget Filing Data'!I335</f>
        <v>New Construction</v>
      </c>
      <c r="L341" s="415" t="str">
        <f>'Budget Filing Data'!K335</f>
        <v>Market Support</v>
      </c>
      <c r="M341" s="415">
        <f>'Budget Filing Data'!B335</f>
        <v>2031</v>
      </c>
      <c r="N341" s="581">
        <f t="shared" si="5"/>
        <v>175353.16715005809</v>
      </c>
      <c r="O341" s="417">
        <f>'Budget Filing Data'!AG335</f>
        <v>8545.9167989999769</v>
      </c>
      <c r="P341" s="417">
        <f>'Budget Filing Data'!AH335</f>
        <v>6409.4375992499918</v>
      </c>
      <c r="Q341" s="417">
        <f>'Budget Filing Data'!AI335</f>
        <v>27774.229596749901</v>
      </c>
      <c r="R341" s="417">
        <f>'Budget Filing Data'!AJ335</f>
        <v>0</v>
      </c>
      <c r="S341" s="417">
        <f>'Budget Filing Data'!AK335</f>
        <v>0</v>
      </c>
      <c r="T341" s="417">
        <f>'Budget Filing Data'!AL335</f>
        <v>0</v>
      </c>
      <c r="U341" s="417">
        <f>'Budget Filing Data'!AM335</f>
        <v>132623.58315505821</v>
      </c>
      <c r="V341" s="417">
        <f>'Budget Filing Data'!W335</f>
        <v>54036.183529067202</v>
      </c>
      <c r="W341" s="418">
        <f>IF('Budget Filing Data'!Z335&lt;&gt;0,('Budget Filing Data'!AB335+'Budget Filing Data'!AC335+'Budget Filing Data'!AR335+'Budget Filing Data'!AD335+'Budget Filing Data'!BK335)/'Budget Filing Data'!Z335,0)</f>
        <v>0.43905156918606003</v>
      </c>
      <c r="X341" s="419">
        <f>IF('Budget Filing Data'!AA335&lt;&gt;0,('Budget Filing Data'!AB335+'Budget Filing Data'!AC335+'Budget Filing Data'!AR335+'Budget Filing Data'!AD335)/'Budget Filing Data'!AA335,0)</f>
        <v>0.32396289156138536</v>
      </c>
      <c r="Y341" s="419">
        <f>IF('Budget Filing Data'!BL335&lt;&gt;0,('Budget Filing Data'!AB335+'Budget Filing Data'!AC335+'Budget Filing Data'!AR335+'Budget Filing Data'!AD335+'Budget Filing Data'!AP335+'Budget Filing Data'!AQ335)/('Budget Filing Data'!BL335),0)</f>
        <v>0.16740843221785101</v>
      </c>
      <c r="Z341" s="419">
        <f>IF('Budget Filing Data'!BC335&lt;&gt;0,('Budget Filing Data'!BD335+'Budget Filing Data'!BE335+'Budget Filing Data'!BF335+'Budget Filing Data'!AD335)/'Budget Filing Data'!BC335,0)</f>
        <v>0.50142233625974997</v>
      </c>
      <c r="AA341" s="419">
        <f>IF('Budget Filing Data'!BG335&lt;&gt;0,('Budget Filing Data'!BH335+'Budget Filing Data'!BI335+'Budget Filing Data'!BJ335+'Budget Filing Data'!AD335)/'Budget Filing Data'!BG335,0)</f>
        <v>0.50142233625974997</v>
      </c>
      <c r="AB341" s="456">
        <f>'Budget Filing Data'!P335</f>
        <v>49572.390225599978</v>
      </c>
      <c r="AC341" s="456">
        <f>'Budget Filing Data'!Q335</f>
        <v>8.7098669657999981</v>
      </c>
      <c r="AD341" s="456">
        <f>'Budget Filing Data'!R335</f>
        <v>0</v>
      </c>
      <c r="AE341" s="456">
        <f>'Budget Filing Data'!AE335</f>
        <v>7.5155040017410002</v>
      </c>
      <c r="AF341" s="456">
        <f>'Budget Filing Data'!AF335</f>
        <v>0</v>
      </c>
      <c r="AG341" s="456">
        <f>'Budget Filing Data'!$S335</f>
        <v>631660.97491200001</v>
      </c>
      <c r="AH341" s="456">
        <f>'Budget Filing Data'!T335</f>
        <v>0</v>
      </c>
      <c r="AI341" s="456">
        <f>'Budget Filing Data'!$U335</f>
        <v>100.081907369886</v>
      </c>
      <c r="AJ341" s="456">
        <f>'Budget Filing Data'!$V335</f>
        <v>0</v>
      </c>
      <c r="AK341" s="466">
        <v>0</v>
      </c>
      <c r="AL341" s="466">
        <v>0</v>
      </c>
      <c r="AM341" s="395"/>
    </row>
    <row r="342" spans="3:39" ht="15.75">
      <c r="C342" s="414" t="str">
        <f>'Budget Filing Data'!D336</f>
        <v>PGE_SW_NC_NonRes_Ag_mixed_PA</v>
      </c>
      <c r="D342" s="414" t="str">
        <f>'Budget Filing Data'!E336</f>
        <v>SW New Construction NonRes Ag - Mixed Fuel - PGE Costs</v>
      </c>
      <c r="E342" s="416"/>
      <c r="F342" s="416"/>
      <c r="G342" s="415" t="str">
        <f>'Budget Filing Data'!J336</f>
        <v>IOU Core</v>
      </c>
      <c r="H342" s="415" t="str">
        <f>'Budget Filing Data'!H336</f>
        <v>SW - PGE Lead</v>
      </c>
      <c r="I342" s="416" t="s">
        <v>23</v>
      </c>
      <c r="J342" s="415" t="str">
        <f>'Budget Filing Data'!G336</f>
        <v>Agricultural</v>
      </c>
      <c r="K342" s="415" t="str">
        <f>'Budget Filing Data'!I336</f>
        <v>New Construction</v>
      </c>
      <c r="L342" s="415" t="str">
        <f>'Budget Filing Data'!K336</f>
        <v>Market Support</v>
      </c>
      <c r="M342" s="415">
        <f>'Budget Filing Data'!B336</f>
        <v>2031</v>
      </c>
      <c r="N342" s="581">
        <f t="shared" si="5"/>
        <v>29495.094369000002</v>
      </c>
      <c r="O342" s="417">
        <f>'Budget Filing Data'!AG336</f>
        <v>1282.5942689999999</v>
      </c>
      <c r="P342" s="417">
        <f>'Budget Filing Data'!AH336</f>
        <v>0</v>
      </c>
      <c r="Q342" s="417">
        <f>'Budget Filing Data'!AI336</f>
        <v>28212.500100000001</v>
      </c>
      <c r="R342" s="417">
        <f>'Budget Filing Data'!AJ336</f>
        <v>0</v>
      </c>
      <c r="S342" s="417">
        <f>'Budget Filing Data'!AK336</f>
        <v>0</v>
      </c>
      <c r="T342" s="417">
        <f>'Budget Filing Data'!AL336</f>
        <v>0</v>
      </c>
      <c r="U342" s="417">
        <f>'Budget Filing Data'!AM336</f>
        <v>0</v>
      </c>
      <c r="V342" s="417">
        <f>'Budget Filing Data'!W336</f>
        <v>0</v>
      </c>
      <c r="W342" s="418">
        <f>IF('Budget Filing Data'!Z336&lt;&gt;0,('Budget Filing Data'!AB336+'Budget Filing Data'!AC336+'Budget Filing Data'!AR336+'Budget Filing Data'!AD336+'Budget Filing Data'!BK336)/'Budget Filing Data'!Z336,0)</f>
        <v>0</v>
      </c>
      <c r="X342" s="419">
        <f>IF('Budget Filing Data'!AA336&lt;&gt;0,('Budget Filing Data'!AB336+'Budget Filing Data'!AC336+'Budget Filing Data'!AR336+'Budget Filing Data'!AD336)/'Budget Filing Data'!AA336,0)</f>
        <v>0</v>
      </c>
      <c r="Y342" s="419">
        <f>IF('Budget Filing Data'!BL336&lt;&gt;0,('Budget Filing Data'!AB336+'Budget Filing Data'!AC336+'Budget Filing Data'!AR336+'Budget Filing Data'!AD336+'Budget Filing Data'!AP336+'Budget Filing Data'!AQ336)/('Budget Filing Data'!BL336),0)</f>
        <v>0</v>
      </c>
      <c r="Z342" s="419">
        <f>IF('Budget Filing Data'!BC336&lt;&gt;0,('Budget Filing Data'!BD336+'Budget Filing Data'!BE336+'Budget Filing Data'!BF336+'Budget Filing Data'!AD336)/'Budget Filing Data'!BC336,0)</f>
        <v>0</v>
      </c>
      <c r="AA342" s="419">
        <f>IF('Budget Filing Data'!BG336&lt;&gt;0,('Budget Filing Data'!BH336+'Budget Filing Data'!BI336+'Budget Filing Data'!BJ336+'Budget Filing Data'!AD336)/'Budget Filing Data'!BG336,0)</f>
        <v>0</v>
      </c>
      <c r="AB342" s="456">
        <f>'Budget Filing Data'!P336</f>
        <v>0</v>
      </c>
      <c r="AC342" s="456">
        <f>'Budget Filing Data'!Q336</f>
        <v>0</v>
      </c>
      <c r="AD342" s="456">
        <f>'Budget Filing Data'!R336</f>
        <v>0</v>
      </c>
      <c r="AE342" s="456">
        <f>'Budget Filing Data'!AE336</f>
        <v>0</v>
      </c>
      <c r="AF342" s="456">
        <f>'Budget Filing Data'!AF336</f>
        <v>0</v>
      </c>
      <c r="AG342" s="456">
        <f>'Budget Filing Data'!$S336</f>
        <v>0</v>
      </c>
      <c r="AH342" s="456">
        <f>'Budget Filing Data'!T336</f>
        <v>0</v>
      </c>
      <c r="AI342" s="456">
        <f>'Budget Filing Data'!$U336</f>
        <v>0</v>
      </c>
      <c r="AJ342" s="456">
        <f>'Budget Filing Data'!$V336</f>
        <v>0</v>
      </c>
      <c r="AK342" s="466">
        <v>0</v>
      </c>
      <c r="AL342" s="466">
        <v>0</v>
      </c>
      <c r="AM342" s="395"/>
    </row>
    <row r="343" spans="3:39" ht="15.75">
      <c r="C343" s="414" t="str">
        <f>'Budget Filing Data'!D337</f>
        <v>PGE_SW_NC_NonRes_Com_electric</v>
      </c>
      <c r="D343" s="414" t="str">
        <f>'Budget Filing Data'!E337</f>
        <v>SW New Construction NonRes Com - All Electric</v>
      </c>
      <c r="E343" s="416"/>
      <c r="F343" s="416"/>
      <c r="G343" s="415" t="str">
        <f>'Budget Filing Data'!J337</f>
        <v>Third-Party Solicited</v>
      </c>
      <c r="H343" s="415" t="str">
        <f>'Budget Filing Data'!H337</f>
        <v>SW - PGE Lead</v>
      </c>
      <c r="I343" s="416" t="s">
        <v>23</v>
      </c>
      <c r="J343" s="415" t="str">
        <f>'Budget Filing Data'!G337</f>
        <v>Commercial</v>
      </c>
      <c r="K343" s="415" t="str">
        <f>'Budget Filing Data'!I337</f>
        <v>New Construction</v>
      </c>
      <c r="L343" s="415" t="str">
        <f>'Budget Filing Data'!K337</f>
        <v>Market Support</v>
      </c>
      <c r="M343" s="415">
        <f>'Budget Filing Data'!B337</f>
        <v>2031</v>
      </c>
      <c r="N343" s="581">
        <f t="shared" si="5"/>
        <v>1174475.2979427078</v>
      </c>
      <c r="O343" s="417">
        <f>'Budget Filing Data'!AG337</f>
        <v>48340.011896550066</v>
      </c>
      <c r="P343" s="417">
        <f>'Budget Filing Data'!AH337</f>
        <v>36255.00892958996</v>
      </c>
      <c r="Q343" s="417">
        <f>'Budget Filing Data'!AI337</f>
        <v>157105.03868532012</v>
      </c>
      <c r="R343" s="417">
        <f>'Budget Filing Data'!AJ337</f>
        <v>0</v>
      </c>
      <c r="S343" s="417">
        <f>'Budget Filing Data'!AK337</f>
        <v>0</v>
      </c>
      <c r="T343" s="417">
        <f>'Budget Filing Data'!AL337</f>
        <v>0</v>
      </c>
      <c r="U343" s="417">
        <f>'Budget Filing Data'!AM337</f>
        <v>932775.23843124777</v>
      </c>
      <c r="V343" s="417">
        <f>'Budget Filing Data'!W337</f>
        <v>693080.09357786097</v>
      </c>
      <c r="W343" s="418">
        <f>IF('Budget Filing Data'!Z337&lt;&gt;0,('Budget Filing Data'!AB337+'Budget Filing Data'!AC337+'Budget Filing Data'!AR337+'Budget Filing Data'!AD337+'Budget Filing Data'!BK337)/'Budget Filing Data'!Z337,0)</f>
        <v>0.79931611690454085</v>
      </c>
      <c r="X343" s="419">
        <f>IF('Budget Filing Data'!AA337&lt;&gt;0,('Budget Filing Data'!AB337+'Budget Filing Data'!AC337+'Budget Filing Data'!AR337+'Budget Filing Data'!AD337)/'Budget Filing Data'!AA337,0)</f>
        <v>0.61643613608996994</v>
      </c>
      <c r="Y343" s="419">
        <f>IF('Budget Filing Data'!BL337&lt;&gt;0,('Budget Filing Data'!AB337+'Budget Filing Data'!AC337+'Budget Filing Data'!AR337+'Budget Filing Data'!AD337+'Budget Filing Data'!AP337+'Budget Filing Data'!AQ337)/('Budget Filing Data'!BL337),0)</f>
        <v>0.24921540014921542</v>
      </c>
      <c r="Z343" s="419">
        <f>IF('Budget Filing Data'!BC337&lt;&gt;0,('Budget Filing Data'!BD337+'Budget Filing Data'!BE337+'Budget Filing Data'!BF337+'Budget Filing Data'!AD337)/'Budget Filing Data'!BC337,0)</f>
        <v>0.93571929887971761</v>
      </c>
      <c r="AA343" s="419">
        <f>IF('Budget Filing Data'!BG337&lt;&gt;0,('Budget Filing Data'!BH337+'Budget Filing Data'!BI337+'Budget Filing Data'!BJ337+'Budget Filing Data'!AD337)/'Budget Filing Data'!BG337,0)</f>
        <v>0.93571929887971761</v>
      </c>
      <c r="AB343" s="456">
        <f>'Budget Filing Data'!P337</f>
        <v>535193.51680079964</v>
      </c>
      <c r="AC343" s="456">
        <f>'Budget Filing Data'!Q337</f>
        <v>72.79995503880005</v>
      </c>
      <c r="AD343" s="456">
        <f>'Budget Filing Data'!R337</f>
        <v>1324.7007602400001</v>
      </c>
      <c r="AE343" s="456">
        <f>'Budget Filing Data'!AE337</f>
        <v>76.756684919667194</v>
      </c>
      <c r="AF343" s="456">
        <f>'Budget Filing Data'!AF337</f>
        <v>7.0341610368744005</v>
      </c>
      <c r="AG343" s="456">
        <f>'Budget Filing Data'!$S337</f>
        <v>6846630.4290384036</v>
      </c>
      <c r="AH343" s="456">
        <f>'Budget Filing Data'!T337</f>
        <v>18543.046214880007</v>
      </c>
      <c r="AI343" s="456">
        <f>'Budget Filing Data'!$U337</f>
        <v>1040.7884814269701</v>
      </c>
      <c r="AJ343" s="456">
        <f>'Budget Filing Data'!$V337</f>
        <v>98.463575401012861</v>
      </c>
      <c r="AK343" s="466">
        <v>0</v>
      </c>
      <c r="AL343" s="466">
        <v>0</v>
      </c>
      <c r="AM343" s="395"/>
    </row>
    <row r="344" spans="3:39" ht="15.75">
      <c r="C344" s="414" t="str">
        <f>'Budget Filing Data'!D338</f>
        <v>PGE_SW_NC_NonRes_Com_electric_PA</v>
      </c>
      <c r="D344" s="414" t="str">
        <f>'Budget Filing Data'!E338</f>
        <v>SW New Construction NonRes Com - All Electric - PGE Costs</v>
      </c>
      <c r="E344" s="416"/>
      <c r="F344" s="416"/>
      <c r="G344" s="415" t="str">
        <f>'Budget Filing Data'!J338</f>
        <v>IOU Core</v>
      </c>
      <c r="H344" s="415" t="str">
        <f>'Budget Filing Data'!H338</f>
        <v>SW - PGE Lead</v>
      </c>
      <c r="I344" s="416" t="s">
        <v>23</v>
      </c>
      <c r="J344" s="415" t="str">
        <f>'Budget Filing Data'!G338</f>
        <v>Commercial</v>
      </c>
      <c r="K344" s="415" t="str">
        <f>'Budget Filing Data'!I338</f>
        <v>New Construction</v>
      </c>
      <c r="L344" s="415" t="str">
        <f>'Budget Filing Data'!K338</f>
        <v>Market Support</v>
      </c>
      <c r="M344" s="415">
        <f>'Budget Filing Data'!B338</f>
        <v>2031</v>
      </c>
      <c r="N344" s="581">
        <f t="shared" si="5"/>
        <v>30669.694029000002</v>
      </c>
      <c r="O344" s="417">
        <f>'Budget Filing Data'!AG338</f>
        <v>1282.5942689999999</v>
      </c>
      <c r="P344" s="417">
        <f>'Budget Filing Data'!AH338</f>
        <v>0</v>
      </c>
      <c r="Q344" s="417">
        <f>'Budget Filing Data'!AI338</f>
        <v>29387.099760000001</v>
      </c>
      <c r="R344" s="417">
        <f>'Budget Filing Data'!AJ338</f>
        <v>0</v>
      </c>
      <c r="S344" s="417">
        <f>'Budget Filing Data'!AK338</f>
        <v>0</v>
      </c>
      <c r="T344" s="417">
        <f>'Budget Filing Data'!AL338</f>
        <v>0</v>
      </c>
      <c r="U344" s="417">
        <f>'Budget Filing Data'!AM338</f>
        <v>0</v>
      </c>
      <c r="V344" s="417">
        <f>'Budget Filing Data'!W338</f>
        <v>0</v>
      </c>
      <c r="W344" s="418">
        <f>IF('Budget Filing Data'!Z338&lt;&gt;0,('Budget Filing Data'!AB338+'Budget Filing Data'!AC338+'Budget Filing Data'!AR338+'Budget Filing Data'!AD338+'Budget Filing Data'!BK338)/'Budget Filing Data'!Z338,0)</f>
        <v>0</v>
      </c>
      <c r="X344" s="419">
        <f>IF('Budget Filing Data'!AA338&lt;&gt;0,('Budget Filing Data'!AB338+'Budget Filing Data'!AC338+'Budget Filing Data'!AR338+'Budget Filing Data'!AD338)/'Budget Filing Data'!AA338,0)</f>
        <v>0</v>
      </c>
      <c r="Y344" s="419">
        <f>IF('Budget Filing Data'!BL338&lt;&gt;0,('Budget Filing Data'!AB338+'Budget Filing Data'!AC338+'Budget Filing Data'!AR338+'Budget Filing Data'!AD338+'Budget Filing Data'!AP338+'Budget Filing Data'!AQ338)/('Budget Filing Data'!BL338),0)</f>
        <v>0</v>
      </c>
      <c r="Z344" s="419">
        <f>IF('Budget Filing Data'!BC338&lt;&gt;0,('Budget Filing Data'!BD338+'Budget Filing Data'!BE338+'Budget Filing Data'!BF338+'Budget Filing Data'!AD338)/'Budget Filing Data'!BC338,0)</f>
        <v>0</v>
      </c>
      <c r="AA344" s="419">
        <f>IF('Budget Filing Data'!BG338&lt;&gt;0,('Budget Filing Data'!BH338+'Budget Filing Data'!BI338+'Budget Filing Data'!BJ338+'Budget Filing Data'!AD338)/'Budget Filing Data'!BG338,0)</f>
        <v>0</v>
      </c>
      <c r="AB344" s="456">
        <f>'Budget Filing Data'!P338</f>
        <v>0</v>
      </c>
      <c r="AC344" s="456">
        <f>'Budget Filing Data'!Q338</f>
        <v>0</v>
      </c>
      <c r="AD344" s="456">
        <f>'Budget Filing Data'!R338</f>
        <v>0</v>
      </c>
      <c r="AE344" s="456">
        <f>'Budget Filing Data'!AE338</f>
        <v>0</v>
      </c>
      <c r="AF344" s="456">
        <f>'Budget Filing Data'!AF338</f>
        <v>0</v>
      </c>
      <c r="AG344" s="456">
        <f>'Budget Filing Data'!$S338</f>
        <v>0</v>
      </c>
      <c r="AH344" s="456">
        <f>'Budget Filing Data'!T338</f>
        <v>0</v>
      </c>
      <c r="AI344" s="456">
        <f>'Budget Filing Data'!$U338</f>
        <v>0</v>
      </c>
      <c r="AJ344" s="456">
        <f>'Budget Filing Data'!$V338</f>
        <v>0</v>
      </c>
      <c r="AK344" s="466">
        <v>0</v>
      </c>
      <c r="AL344" s="466">
        <v>0</v>
      </c>
      <c r="AM344" s="395"/>
    </row>
    <row r="345" spans="3:39" ht="15.75">
      <c r="C345" s="414" t="str">
        <f>'Budget Filing Data'!D339</f>
        <v>PGE_SW_NC_NonRes_Com_mixed</v>
      </c>
      <c r="D345" s="414" t="str">
        <f>'Budget Filing Data'!E339</f>
        <v>SW New Construction NonRes Com - Mixed Fuel</v>
      </c>
      <c r="E345" s="416"/>
      <c r="F345" s="416"/>
      <c r="G345" s="415" t="str">
        <f>'Budget Filing Data'!J339</f>
        <v>Third-Party Solicited</v>
      </c>
      <c r="H345" s="415" t="str">
        <f>'Budget Filing Data'!H339</f>
        <v>SW - PGE Lead</v>
      </c>
      <c r="I345" s="416" t="s">
        <v>23</v>
      </c>
      <c r="J345" s="415" t="str">
        <f>'Budget Filing Data'!G339</f>
        <v>Commercial</v>
      </c>
      <c r="K345" s="415" t="str">
        <f>'Budget Filing Data'!I339</f>
        <v>New Construction</v>
      </c>
      <c r="L345" s="415" t="str">
        <f>'Budget Filing Data'!K339</f>
        <v>Market Support</v>
      </c>
      <c r="M345" s="415">
        <f>'Budget Filing Data'!B339</f>
        <v>2031</v>
      </c>
      <c r="N345" s="581">
        <f t="shared" si="5"/>
        <v>901816.28861096036</v>
      </c>
      <c r="O345" s="417">
        <f>'Budget Filing Data'!AG339</f>
        <v>43950.429251999856</v>
      </c>
      <c r="P345" s="417">
        <f>'Budget Filing Data'!AH339</f>
        <v>32962.821938999914</v>
      </c>
      <c r="Q345" s="417">
        <f>'Budget Filing Data'!AI339</f>
        <v>142838.89506899979</v>
      </c>
      <c r="R345" s="417">
        <f>'Budget Filing Data'!AJ339</f>
        <v>0</v>
      </c>
      <c r="S345" s="417">
        <f>'Budget Filing Data'!AK339</f>
        <v>0</v>
      </c>
      <c r="T345" s="417">
        <f>'Budget Filing Data'!AL339</f>
        <v>0</v>
      </c>
      <c r="U345" s="417">
        <f>'Budget Filing Data'!AM339</f>
        <v>682064.14235096087</v>
      </c>
      <c r="V345" s="417">
        <f>'Budget Filing Data'!W339</f>
        <v>187584.85468354999</v>
      </c>
      <c r="W345" s="418">
        <f>IF('Budget Filing Data'!Z339&lt;&gt;0,('Budget Filing Data'!AB339+'Budget Filing Data'!AC339+'Budget Filing Data'!AR339+'Budget Filing Data'!AD339+'Budget Filing Data'!BK339)/'Budget Filing Data'!Z339,0)</f>
        <v>0.27791047063343316</v>
      </c>
      <c r="X345" s="419">
        <f>IF('Budget Filing Data'!AA339&lt;&gt;0,('Budget Filing Data'!AB339+'Budget Filing Data'!AC339+'Budget Filing Data'!AR339+'Budget Filing Data'!AD339)/'Budget Filing Data'!AA339,0)</f>
        <v>0.21737544467284434</v>
      </c>
      <c r="Y345" s="419">
        <f>IF('Budget Filing Data'!BL339&lt;&gt;0,('Budget Filing Data'!AB339+'Budget Filing Data'!AC339+'Budget Filing Data'!AR339+'Budget Filing Data'!AD339+'Budget Filing Data'!AP339+'Budget Filing Data'!AQ339)/('Budget Filing Data'!BL339),0)</f>
        <v>0.13304207625336215</v>
      </c>
      <c r="Z345" s="419">
        <f>IF('Budget Filing Data'!BC339&lt;&gt;0,('Budget Filing Data'!BD339+'Budget Filing Data'!BE339+'Budget Filing Data'!BF339+'Budget Filing Data'!AD339)/'Budget Filing Data'!BC339,0)</f>
        <v>0.33696233727766806</v>
      </c>
      <c r="AA345" s="419">
        <f>IF('Budget Filing Data'!BG339&lt;&gt;0,('Budget Filing Data'!BH339+'Budget Filing Data'!BI339+'Budget Filing Data'!BJ339+'Budget Filing Data'!AD339)/'Budget Filing Data'!BG339,0)</f>
        <v>0.33696233727766806</v>
      </c>
      <c r="AB345" s="456">
        <f>'Budget Filing Data'!P339</f>
        <v>103431.19833790911</v>
      </c>
      <c r="AC345" s="456">
        <f>'Budget Filing Data'!Q339</f>
        <v>24.763160666950199</v>
      </c>
      <c r="AD345" s="456">
        <f>'Budget Filing Data'!R339</f>
        <v>1459.511709934</v>
      </c>
      <c r="AE345" s="456">
        <f>'Budget Filing Data'!AE339</f>
        <v>16.232618333814202</v>
      </c>
      <c r="AF345" s="456">
        <f>'Budget Filing Data'!AF339</f>
        <v>7.7500071797495389</v>
      </c>
      <c r="AG345" s="456">
        <f>'Budget Filing Data'!$S339</f>
        <v>1538101.4476472379</v>
      </c>
      <c r="AH345" s="456">
        <f>'Budget Filing Data'!T339</f>
        <v>19861.814906737993</v>
      </c>
      <c r="AI345" s="456">
        <f>'Budget Filing Data'!$U339</f>
        <v>261.154719972789</v>
      </c>
      <c r="AJ345" s="456">
        <f>'Budget Filing Data'!$V339</f>
        <v>105.46623715477881</v>
      </c>
      <c r="AK345" s="466">
        <v>0</v>
      </c>
      <c r="AL345" s="466">
        <v>0</v>
      </c>
      <c r="AM345" s="395"/>
    </row>
    <row r="346" spans="3:39" ht="15.75">
      <c r="C346" s="414" t="str">
        <f>'Budget Filing Data'!D340</f>
        <v>PGE_SW_NC_NonRes_Com_mixed_PA</v>
      </c>
      <c r="D346" s="414" t="str">
        <f>'Budget Filing Data'!E340</f>
        <v>SW New Construction NonRes Com - Mixed Fuel - PGE Costs</v>
      </c>
      <c r="E346" s="416"/>
      <c r="F346" s="416"/>
      <c r="G346" s="415" t="str">
        <f>'Budget Filing Data'!J340</f>
        <v>IOU Core</v>
      </c>
      <c r="H346" s="415" t="str">
        <f>'Budget Filing Data'!H340</f>
        <v>SW - PGE Lead</v>
      </c>
      <c r="I346" s="416" t="s">
        <v>23</v>
      </c>
      <c r="J346" s="415" t="str">
        <f>'Budget Filing Data'!G340</f>
        <v>Commercial</v>
      </c>
      <c r="K346" s="415" t="str">
        <f>'Budget Filing Data'!I340</f>
        <v>New Construction</v>
      </c>
      <c r="L346" s="415" t="str">
        <f>'Budget Filing Data'!K340</f>
        <v>Market Support</v>
      </c>
      <c r="M346" s="415">
        <f>'Budget Filing Data'!B340</f>
        <v>2031</v>
      </c>
      <c r="N346" s="581">
        <f t="shared" si="5"/>
        <v>30326.335279000003</v>
      </c>
      <c r="O346" s="417">
        <f>'Budget Filing Data'!AG340</f>
        <v>1282.5942689999999</v>
      </c>
      <c r="P346" s="417">
        <f>'Budget Filing Data'!AH340</f>
        <v>0</v>
      </c>
      <c r="Q346" s="417">
        <f>'Budget Filing Data'!AI340</f>
        <v>29043.741010000002</v>
      </c>
      <c r="R346" s="417">
        <f>'Budget Filing Data'!AJ340</f>
        <v>0</v>
      </c>
      <c r="S346" s="417">
        <f>'Budget Filing Data'!AK340</f>
        <v>0</v>
      </c>
      <c r="T346" s="417">
        <f>'Budget Filing Data'!AL340</f>
        <v>0</v>
      </c>
      <c r="U346" s="417">
        <f>'Budget Filing Data'!AM340</f>
        <v>0</v>
      </c>
      <c r="V346" s="417">
        <f>'Budget Filing Data'!W340</f>
        <v>0</v>
      </c>
      <c r="W346" s="418">
        <f>IF('Budget Filing Data'!Z340&lt;&gt;0,('Budget Filing Data'!AB340+'Budget Filing Data'!AC340+'Budget Filing Data'!AR340+'Budget Filing Data'!AD340+'Budget Filing Data'!BK340)/'Budget Filing Data'!Z340,0)</f>
        <v>0</v>
      </c>
      <c r="X346" s="419">
        <f>IF('Budget Filing Data'!AA340&lt;&gt;0,('Budget Filing Data'!AB340+'Budget Filing Data'!AC340+'Budget Filing Data'!AR340+'Budget Filing Data'!AD340)/'Budget Filing Data'!AA340,0)</f>
        <v>0</v>
      </c>
      <c r="Y346" s="419">
        <f>IF('Budget Filing Data'!BL340&lt;&gt;0,('Budget Filing Data'!AB340+'Budget Filing Data'!AC340+'Budget Filing Data'!AR340+'Budget Filing Data'!AD340+'Budget Filing Data'!AP340+'Budget Filing Data'!AQ340)/('Budget Filing Data'!BL340),0)</f>
        <v>0</v>
      </c>
      <c r="Z346" s="419">
        <f>IF('Budget Filing Data'!BC340&lt;&gt;0,('Budget Filing Data'!BD340+'Budget Filing Data'!BE340+'Budget Filing Data'!BF340+'Budget Filing Data'!AD340)/'Budget Filing Data'!BC340,0)</f>
        <v>0</v>
      </c>
      <c r="AA346" s="419">
        <f>IF('Budget Filing Data'!BG340&lt;&gt;0,('Budget Filing Data'!BH340+'Budget Filing Data'!BI340+'Budget Filing Data'!BJ340+'Budget Filing Data'!AD340)/'Budget Filing Data'!BG340,0)</f>
        <v>0</v>
      </c>
      <c r="AB346" s="456">
        <f>'Budget Filing Data'!P340</f>
        <v>0</v>
      </c>
      <c r="AC346" s="456">
        <f>'Budget Filing Data'!Q340</f>
        <v>0</v>
      </c>
      <c r="AD346" s="456">
        <f>'Budget Filing Data'!R340</f>
        <v>0</v>
      </c>
      <c r="AE346" s="456">
        <f>'Budget Filing Data'!AE340</f>
        <v>0</v>
      </c>
      <c r="AF346" s="456">
        <f>'Budget Filing Data'!AF340</f>
        <v>0</v>
      </c>
      <c r="AG346" s="456">
        <f>'Budget Filing Data'!$S340</f>
        <v>0</v>
      </c>
      <c r="AH346" s="456">
        <f>'Budget Filing Data'!T340</f>
        <v>0</v>
      </c>
      <c r="AI346" s="456">
        <f>'Budget Filing Data'!$U340</f>
        <v>0</v>
      </c>
      <c r="AJ346" s="456">
        <f>'Budget Filing Data'!$V340</f>
        <v>0</v>
      </c>
      <c r="AK346" s="466">
        <v>0</v>
      </c>
      <c r="AL346" s="466">
        <v>0</v>
      </c>
      <c r="AM346" s="395"/>
    </row>
    <row r="347" spans="3:39" ht="15.75">
      <c r="C347" s="414" t="str">
        <f>'Budget Filing Data'!D341</f>
        <v>PGE_SW_NC_NonRes_Ind_electric</v>
      </c>
      <c r="D347" s="414" t="str">
        <f>'Budget Filing Data'!E341</f>
        <v>SW New Construction NonRes Ind - All Electric</v>
      </c>
      <c r="E347" s="416"/>
      <c r="F347" s="416"/>
      <c r="G347" s="415" t="str">
        <f>'Budget Filing Data'!J341</f>
        <v>Third-Party Solicited</v>
      </c>
      <c r="H347" s="415" t="str">
        <f>'Budget Filing Data'!H341</f>
        <v>SW - PGE Lead</v>
      </c>
      <c r="I347" s="416" t="s">
        <v>23</v>
      </c>
      <c r="J347" s="415" t="str">
        <f>'Budget Filing Data'!G341</f>
        <v>Industrial</v>
      </c>
      <c r="K347" s="415" t="str">
        <f>'Budget Filing Data'!I341</f>
        <v>New Construction</v>
      </c>
      <c r="L347" s="415" t="str">
        <f>'Budget Filing Data'!K341</f>
        <v>Market Support</v>
      </c>
      <c r="M347" s="415">
        <f>'Budget Filing Data'!B341</f>
        <v>2031</v>
      </c>
      <c r="N347" s="581">
        <f t="shared" si="5"/>
        <v>43499.085125373895</v>
      </c>
      <c r="O347" s="417">
        <f>'Budget Filing Data'!AG341</f>
        <v>1790.370811132201</v>
      </c>
      <c r="P347" s="417">
        <f>'Budget Filing Data'!AH341</f>
        <v>1342.7781084927001</v>
      </c>
      <c r="Q347" s="417">
        <f>'Budget Filing Data'!AI341</f>
        <v>5818.7051357489872</v>
      </c>
      <c r="R347" s="417">
        <f>'Budget Filing Data'!AJ341</f>
        <v>0</v>
      </c>
      <c r="S347" s="417">
        <f>'Budget Filing Data'!AK341</f>
        <v>0</v>
      </c>
      <c r="T347" s="417">
        <f>'Budget Filing Data'!AL341</f>
        <v>0</v>
      </c>
      <c r="U347" s="417">
        <f>'Budget Filing Data'!AM341</f>
        <v>34547.231070000002</v>
      </c>
      <c r="V347" s="417">
        <f>'Budget Filing Data'!W341</f>
        <v>5377.9402321531097</v>
      </c>
      <c r="W347" s="418">
        <f>IF('Budget Filing Data'!Z341&lt;&gt;0,('Budget Filing Data'!AB341+'Budget Filing Data'!AC341+'Budget Filing Data'!AR341+'Budget Filing Data'!AD341+'Budget Filing Data'!BK341)/'Budget Filing Data'!Z341,0)</f>
        <v>0.19164043762882699</v>
      </c>
      <c r="X347" s="419">
        <f>IF('Budget Filing Data'!AA341&lt;&gt;0,('Budget Filing Data'!AB341+'Budget Filing Data'!AC341+'Budget Filing Data'!AR341+'Budget Filing Data'!AD341)/'Budget Filing Data'!AA341,0)</f>
        <v>0.12906874861088899</v>
      </c>
      <c r="Y347" s="419">
        <f>IF('Budget Filing Data'!BL341&lt;&gt;0,('Budget Filing Data'!AB341+'Budget Filing Data'!AC341+'Budget Filing Data'!AR341+'Budget Filing Data'!AD341+'Budget Filing Data'!AP341+'Budget Filing Data'!AQ341)/('Budget Filing Data'!BL341),0)</f>
        <v>0.1030562884116592</v>
      </c>
      <c r="Z347" s="419">
        <f>IF('Budget Filing Data'!BC341&lt;&gt;0,('Budget Filing Data'!BD341+'Budget Filing Data'!BE341+'Budget Filing Data'!BF341+'Budget Filing Data'!AD341)/'Budget Filing Data'!BC341,0)</f>
        <v>0.20110254962074184</v>
      </c>
      <c r="AA347" s="419">
        <f>IF('Budget Filing Data'!BG341&lt;&gt;0,('Budget Filing Data'!BH341+'Budget Filing Data'!BI341+'Budget Filing Data'!BJ341+'Budget Filing Data'!AD341)/'Budget Filing Data'!BG341,0)</f>
        <v>0.20110254962074184</v>
      </c>
      <c r="AB347" s="456">
        <f>'Budget Filing Data'!P341</f>
        <v>2733.192</v>
      </c>
      <c r="AC347" s="456">
        <f>'Budget Filing Data'!Q341</f>
        <v>0.11759616000000001</v>
      </c>
      <c r="AD347" s="456">
        <f>'Budget Filing Data'!R341</f>
        <v>0</v>
      </c>
      <c r="AE347" s="456">
        <f>'Budget Filing Data'!AE341</f>
        <v>0.48328246280159998</v>
      </c>
      <c r="AF347" s="456">
        <f>'Budget Filing Data'!AF341</f>
        <v>0</v>
      </c>
      <c r="AG347" s="456">
        <f>'Budget Filing Data'!$S341</f>
        <v>27331.919999999998</v>
      </c>
      <c r="AH347" s="456">
        <f>'Budget Filing Data'!T341</f>
        <v>0</v>
      </c>
      <c r="AI347" s="456">
        <f>'Budget Filing Data'!$U341</f>
        <v>5.2685432636760003</v>
      </c>
      <c r="AJ347" s="456">
        <f>'Budget Filing Data'!$V341</f>
        <v>0</v>
      </c>
      <c r="AK347" s="466">
        <v>0</v>
      </c>
      <c r="AL347" s="466">
        <v>0</v>
      </c>
      <c r="AM347" s="395"/>
    </row>
    <row r="348" spans="3:39" ht="15.75">
      <c r="C348" s="414" t="str">
        <f>'Budget Filing Data'!D342</f>
        <v>PGE_SW_NC_NonRes_Ind_electric_PA</v>
      </c>
      <c r="D348" s="414" t="str">
        <f>'Budget Filing Data'!E342</f>
        <v>SW New Construction NonRes Ind - All Electric - PGE Costs</v>
      </c>
      <c r="E348" s="416"/>
      <c r="F348" s="416"/>
      <c r="G348" s="415" t="str">
        <f>'Budget Filing Data'!J342</f>
        <v>IOU Core</v>
      </c>
      <c r="H348" s="415" t="str">
        <f>'Budget Filing Data'!H342</f>
        <v>SW - PGE Lead</v>
      </c>
      <c r="I348" s="416" t="s">
        <v>23</v>
      </c>
      <c r="J348" s="415" t="str">
        <f>'Budget Filing Data'!G342</f>
        <v>Industrial</v>
      </c>
      <c r="K348" s="415" t="str">
        <f>'Budget Filing Data'!I342</f>
        <v>New Construction</v>
      </c>
      <c r="L348" s="415" t="str">
        <f>'Budget Filing Data'!K342</f>
        <v>Market Support</v>
      </c>
      <c r="M348" s="415">
        <f>'Budget Filing Data'!B342</f>
        <v>2031</v>
      </c>
      <c r="N348" s="581">
        <f t="shared" si="5"/>
        <v>29599.694568999999</v>
      </c>
      <c r="O348" s="417">
        <f>'Budget Filing Data'!AG342</f>
        <v>1282.5942689999999</v>
      </c>
      <c r="P348" s="417">
        <f>'Budget Filing Data'!AH342</f>
        <v>0</v>
      </c>
      <c r="Q348" s="417">
        <f>'Budget Filing Data'!AI342</f>
        <v>28317.100299999998</v>
      </c>
      <c r="R348" s="417">
        <f>'Budget Filing Data'!AJ342</f>
        <v>0</v>
      </c>
      <c r="S348" s="417">
        <f>'Budget Filing Data'!AK342</f>
        <v>0</v>
      </c>
      <c r="T348" s="417">
        <f>'Budget Filing Data'!AL342</f>
        <v>0</v>
      </c>
      <c r="U348" s="417">
        <f>'Budget Filing Data'!AM342</f>
        <v>0</v>
      </c>
      <c r="V348" s="417">
        <f>'Budget Filing Data'!W342</f>
        <v>0</v>
      </c>
      <c r="W348" s="418">
        <f>IF('Budget Filing Data'!Z342&lt;&gt;0,('Budget Filing Data'!AB342+'Budget Filing Data'!AC342+'Budget Filing Data'!AR342+'Budget Filing Data'!AD342+'Budget Filing Data'!BK342)/'Budget Filing Data'!Z342,0)</f>
        <v>0</v>
      </c>
      <c r="X348" s="419">
        <f>IF('Budget Filing Data'!AA342&lt;&gt;0,('Budget Filing Data'!AB342+'Budget Filing Data'!AC342+'Budget Filing Data'!AR342+'Budget Filing Data'!AD342)/'Budget Filing Data'!AA342,0)</f>
        <v>0</v>
      </c>
      <c r="Y348" s="419">
        <f>IF('Budget Filing Data'!BL342&lt;&gt;0,('Budget Filing Data'!AB342+'Budget Filing Data'!AC342+'Budget Filing Data'!AR342+'Budget Filing Data'!AD342+'Budget Filing Data'!AP342+'Budget Filing Data'!AQ342)/('Budget Filing Data'!BL342),0)</f>
        <v>0</v>
      </c>
      <c r="Z348" s="419">
        <f>IF('Budget Filing Data'!BC342&lt;&gt;0,('Budget Filing Data'!BD342+'Budget Filing Data'!BE342+'Budget Filing Data'!BF342+'Budget Filing Data'!AD342)/'Budget Filing Data'!BC342,0)</f>
        <v>0</v>
      </c>
      <c r="AA348" s="419">
        <f>IF('Budget Filing Data'!BG342&lt;&gt;0,('Budget Filing Data'!BH342+'Budget Filing Data'!BI342+'Budget Filing Data'!BJ342+'Budget Filing Data'!AD342)/'Budget Filing Data'!BG342,0)</f>
        <v>0</v>
      </c>
      <c r="AB348" s="456">
        <f>'Budget Filing Data'!P342</f>
        <v>0</v>
      </c>
      <c r="AC348" s="456">
        <f>'Budget Filing Data'!Q342</f>
        <v>0</v>
      </c>
      <c r="AD348" s="456">
        <f>'Budget Filing Data'!R342</f>
        <v>0</v>
      </c>
      <c r="AE348" s="456">
        <f>'Budget Filing Data'!AE342</f>
        <v>0</v>
      </c>
      <c r="AF348" s="456">
        <f>'Budget Filing Data'!AF342</f>
        <v>0</v>
      </c>
      <c r="AG348" s="456">
        <f>'Budget Filing Data'!$S342</f>
        <v>0</v>
      </c>
      <c r="AH348" s="456">
        <f>'Budget Filing Data'!T342</f>
        <v>0</v>
      </c>
      <c r="AI348" s="456">
        <f>'Budget Filing Data'!$U342</f>
        <v>0</v>
      </c>
      <c r="AJ348" s="456">
        <f>'Budget Filing Data'!$V342</f>
        <v>0</v>
      </c>
      <c r="AK348" s="466">
        <v>0</v>
      </c>
      <c r="AL348" s="466">
        <v>0</v>
      </c>
      <c r="AM348" s="395"/>
    </row>
    <row r="349" spans="3:39" ht="15.75">
      <c r="C349" s="414" t="str">
        <f>'Budget Filing Data'!D343</f>
        <v>PGE_SW_NC_NonRes_Ind_mixed</v>
      </c>
      <c r="D349" s="414" t="str">
        <f>'Budget Filing Data'!E343</f>
        <v>SW New Construction NonRes Ind - Mixed Fuel</v>
      </c>
      <c r="E349" s="416"/>
      <c r="F349" s="416"/>
      <c r="G349" s="415" t="str">
        <f>'Budget Filing Data'!J343</f>
        <v>Third-Party Solicited</v>
      </c>
      <c r="H349" s="415" t="str">
        <f>'Budget Filing Data'!H343</f>
        <v>SW - PGE Lead</v>
      </c>
      <c r="I349" s="416" t="s">
        <v>23</v>
      </c>
      <c r="J349" s="415" t="str">
        <f>'Budget Filing Data'!G343</f>
        <v>Industrial</v>
      </c>
      <c r="K349" s="415" t="str">
        <f>'Budget Filing Data'!I343</f>
        <v>New Construction</v>
      </c>
      <c r="L349" s="415" t="str">
        <f>'Budget Filing Data'!K343</f>
        <v>Market Support</v>
      </c>
      <c r="M349" s="415">
        <f>'Budget Filing Data'!B343</f>
        <v>2031</v>
      </c>
      <c r="N349" s="581">
        <f t="shared" si="5"/>
        <v>175353.1671517319</v>
      </c>
      <c r="O349" s="417">
        <f>'Budget Filing Data'!AG343</f>
        <v>8545.9167989999751</v>
      </c>
      <c r="P349" s="417">
        <f>'Budget Filing Data'!AH343</f>
        <v>6409.437599249979</v>
      </c>
      <c r="Q349" s="417">
        <f>'Budget Filing Data'!AI343</f>
        <v>27774.229596750025</v>
      </c>
      <c r="R349" s="417">
        <f>'Budget Filing Data'!AJ343</f>
        <v>0</v>
      </c>
      <c r="S349" s="417">
        <f>'Budget Filing Data'!AK343</f>
        <v>0</v>
      </c>
      <c r="T349" s="417">
        <f>'Budget Filing Data'!AL343</f>
        <v>0</v>
      </c>
      <c r="U349" s="417">
        <f>'Budget Filing Data'!AM343</f>
        <v>132623.58315673194</v>
      </c>
      <c r="V349" s="417">
        <f>'Budget Filing Data'!W343</f>
        <v>69399.393409704397</v>
      </c>
      <c r="W349" s="418">
        <f>IF('Budget Filing Data'!Z343&lt;&gt;0,('Budget Filing Data'!AB343+'Budget Filing Data'!AC343+'Budget Filing Data'!AR343+'Budget Filing Data'!AD343+'Budget Filing Data'!BK343)/'Budget Filing Data'!Z343,0)</f>
        <v>0.61939057848359069</v>
      </c>
      <c r="X349" s="419">
        <f>IF('Budget Filing Data'!AA343&lt;&gt;0,('Budget Filing Data'!AB343+'Budget Filing Data'!AC343+'Budget Filing Data'!AR343+'Budget Filing Data'!AD343)/'Budget Filing Data'!AA343,0)</f>
        <v>0.41269717297108727</v>
      </c>
      <c r="Y349" s="419">
        <f>IF('Budget Filing Data'!BL343&lt;&gt;0,('Budget Filing Data'!AB343+'Budget Filing Data'!AC343+'Budget Filing Data'!AR343+'Budget Filing Data'!AD343+'Budget Filing Data'!AP343+'Budget Filing Data'!AQ343)/('Budget Filing Data'!BL343),0)</f>
        <v>0.32675071961498403</v>
      </c>
      <c r="Z349" s="419">
        <f>IF('Budget Filing Data'!BC343&lt;&gt;0,('Budget Filing Data'!BD343+'Budget Filing Data'!BE343+'Budget Filing Data'!BF343+'Budget Filing Data'!AD343)/'Budget Filing Data'!BC343,0)</f>
        <v>0.91935856134433747</v>
      </c>
      <c r="AA349" s="419">
        <f>IF('Budget Filing Data'!BG343&lt;&gt;0,('Budget Filing Data'!BH343+'Budget Filing Data'!BI343+'Budget Filing Data'!BJ343+'Budget Filing Data'!AD343)/'Budget Filing Data'!BG343,0)</f>
        <v>0.91935856134433747</v>
      </c>
      <c r="AB349" s="456">
        <f>'Budget Filing Data'!P343</f>
        <v>1566.4176</v>
      </c>
      <c r="AC349" s="456">
        <f>'Budget Filing Data'!Q343</f>
        <v>0.32000165999999997</v>
      </c>
      <c r="AD349" s="456">
        <f>'Budget Filing Data'!R343</f>
        <v>2935.5796349999951</v>
      </c>
      <c r="AE349" s="456">
        <f>'Budget Filing Data'!AE343</f>
        <v>0.19476846705095999</v>
      </c>
      <c r="AF349" s="456">
        <f>'Budget Filing Data'!AF343</f>
        <v>15.58792786185</v>
      </c>
      <c r="AG349" s="456">
        <f>'Budget Filing Data'!$S343</f>
        <v>22028.608800000002</v>
      </c>
      <c r="AH349" s="456">
        <f>'Budget Filing Data'!T343</f>
        <v>44033.694524999999</v>
      </c>
      <c r="AI349" s="456">
        <f>'Budget Filing Data'!$U343</f>
        <v>2.71297454053428</v>
      </c>
      <c r="AJ349" s="456">
        <f>'Budget Filing Data'!$V343</f>
        <v>233.81891792775002</v>
      </c>
      <c r="AK349" s="466">
        <v>0</v>
      </c>
      <c r="AL349" s="466">
        <v>0</v>
      </c>
      <c r="AM349" s="395"/>
    </row>
    <row r="350" spans="3:39" ht="15.75">
      <c r="C350" s="414" t="str">
        <f>'Budget Filing Data'!D344</f>
        <v>PGE_SW_NC_NonRes_Ind_mixed_PA</v>
      </c>
      <c r="D350" s="414" t="str">
        <f>'Budget Filing Data'!E344</f>
        <v>SW New Construction NonRes Ind - Mixed Fuel - PGE Costs</v>
      </c>
      <c r="E350" s="416"/>
      <c r="F350" s="416"/>
      <c r="G350" s="415" t="str">
        <f>'Budget Filing Data'!J344</f>
        <v>IOU Core</v>
      </c>
      <c r="H350" s="415" t="str">
        <f>'Budget Filing Data'!H344</f>
        <v>SW - PGE Lead</v>
      </c>
      <c r="I350" s="416" t="s">
        <v>23</v>
      </c>
      <c r="J350" s="415" t="str">
        <f>'Budget Filing Data'!G344</f>
        <v>Industrial</v>
      </c>
      <c r="K350" s="415" t="str">
        <f>'Budget Filing Data'!I344</f>
        <v>New Construction</v>
      </c>
      <c r="L350" s="415" t="str">
        <f>'Budget Filing Data'!K344</f>
        <v>Market Support</v>
      </c>
      <c r="M350" s="415">
        <f>'Budget Filing Data'!B344</f>
        <v>2031</v>
      </c>
      <c r="N350" s="581">
        <f t="shared" si="5"/>
        <v>29500.474719000002</v>
      </c>
      <c r="O350" s="417">
        <f>'Budget Filing Data'!AG344</f>
        <v>1282.5942689999999</v>
      </c>
      <c r="P350" s="417">
        <f>'Budget Filing Data'!AH344</f>
        <v>0</v>
      </c>
      <c r="Q350" s="417">
        <f>'Budget Filing Data'!AI344</f>
        <v>28217.880450000001</v>
      </c>
      <c r="R350" s="417">
        <f>'Budget Filing Data'!AJ344</f>
        <v>0</v>
      </c>
      <c r="S350" s="417">
        <f>'Budget Filing Data'!AK344</f>
        <v>0</v>
      </c>
      <c r="T350" s="417">
        <f>'Budget Filing Data'!AL344</f>
        <v>0</v>
      </c>
      <c r="U350" s="417">
        <f>'Budget Filing Data'!AM344</f>
        <v>0</v>
      </c>
      <c r="V350" s="417">
        <f>'Budget Filing Data'!W344</f>
        <v>0</v>
      </c>
      <c r="W350" s="418">
        <f>IF('Budget Filing Data'!Z344&lt;&gt;0,('Budget Filing Data'!AB344+'Budget Filing Data'!AC344+'Budget Filing Data'!AR344+'Budget Filing Data'!AD344+'Budget Filing Data'!BK344)/'Budget Filing Data'!Z344,0)</f>
        <v>0</v>
      </c>
      <c r="X350" s="419">
        <f>IF('Budget Filing Data'!AA344&lt;&gt;0,('Budget Filing Data'!AB344+'Budget Filing Data'!AC344+'Budget Filing Data'!AR344+'Budget Filing Data'!AD344)/'Budget Filing Data'!AA344,0)</f>
        <v>0</v>
      </c>
      <c r="Y350" s="419">
        <f>IF('Budget Filing Data'!BL344&lt;&gt;0,('Budget Filing Data'!AB344+'Budget Filing Data'!AC344+'Budget Filing Data'!AR344+'Budget Filing Data'!AD344+'Budget Filing Data'!AP344+'Budget Filing Data'!AQ344)/('Budget Filing Data'!BL344),0)</f>
        <v>0</v>
      </c>
      <c r="Z350" s="419">
        <f>IF('Budget Filing Data'!BC344&lt;&gt;0,('Budget Filing Data'!BD344+'Budget Filing Data'!BE344+'Budget Filing Data'!BF344+'Budget Filing Data'!AD344)/'Budget Filing Data'!BC344,0)</f>
        <v>0</v>
      </c>
      <c r="AA350" s="419">
        <f>IF('Budget Filing Data'!BG344&lt;&gt;0,('Budget Filing Data'!BH344+'Budget Filing Data'!BI344+'Budget Filing Data'!BJ344+'Budget Filing Data'!AD344)/'Budget Filing Data'!BG344,0)</f>
        <v>0</v>
      </c>
      <c r="AB350" s="456">
        <f>'Budget Filing Data'!P344</f>
        <v>0</v>
      </c>
      <c r="AC350" s="456">
        <f>'Budget Filing Data'!Q344</f>
        <v>0</v>
      </c>
      <c r="AD350" s="456">
        <f>'Budget Filing Data'!R344</f>
        <v>0</v>
      </c>
      <c r="AE350" s="456">
        <f>'Budget Filing Data'!AE344</f>
        <v>0</v>
      </c>
      <c r="AF350" s="456">
        <f>'Budget Filing Data'!AF344</f>
        <v>0</v>
      </c>
      <c r="AG350" s="456">
        <f>'Budget Filing Data'!$S344</f>
        <v>0</v>
      </c>
      <c r="AH350" s="456">
        <f>'Budget Filing Data'!T344</f>
        <v>0</v>
      </c>
      <c r="AI350" s="456">
        <f>'Budget Filing Data'!$U344</f>
        <v>0</v>
      </c>
      <c r="AJ350" s="456">
        <f>'Budget Filing Data'!$V344</f>
        <v>0</v>
      </c>
      <c r="AK350" s="466">
        <v>0</v>
      </c>
      <c r="AL350" s="466">
        <v>0</v>
      </c>
      <c r="AM350" s="395"/>
    </row>
    <row r="351" spans="3:39" ht="15.75">
      <c r="C351" s="414" t="str">
        <f>'Budget Filing Data'!D345</f>
        <v>PGE_SW_NC_NonRes_Pub_electric</v>
      </c>
      <c r="D351" s="414" t="str">
        <f>'Budget Filing Data'!E345</f>
        <v>SW New Construction NonRes Public - All Electric</v>
      </c>
      <c r="E351" s="416"/>
      <c r="F351" s="416"/>
      <c r="G351" s="415" t="str">
        <f>'Budget Filing Data'!J345</f>
        <v>Third-Party Solicited</v>
      </c>
      <c r="H351" s="415" t="str">
        <f>'Budget Filing Data'!H345</f>
        <v>SW - PGE Lead</v>
      </c>
      <c r="I351" s="416" t="s">
        <v>23</v>
      </c>
      <c r="J351" s="415" t="str">
        <f>'Budget Filing Data'!G345</f>
        <v>Public</v>
      </c>
      <c r="K351" s="415" t="str">
        <f>'Budget Filing Data'!I345</f>
        <v>New Construction</v>
      </c>
      <c r="L351" s="415" t="str">
        <f>'Budget Filing Data'!K345</f>
        <v>Market Support</v>
      </c>
      <c r="M351" s="415">
        <f>'Budget Filing Data'!B345</f>
        <v>2031</v>
      </c>
      <c r="N351" s="581">
        <f t="shared" si="5"/>
        <v>891731.24612544221</v>
      </c>
      <c r="O351" s="417">
        <f>'Budget Filing Data'!AG345</f>
        <v>36702.60161930992</v>
      </c>
      <c r="P351" s="417">
        <f>'Budget Filing Data'!AH345</f>
        <v>27526.951224530894</v>
      </c>
      <c r="Q351" s="417">
        <f>'Budget Filing Data'!AI345</f>
        <v>119283.45531299959</v>
      </c>
      <c r="R351" s="417">
        <f>'Budget Filing Data'!AJ345</f>
        <v>0</v>
      </c>
      <c r="S351" s="417">
        <f>'Budget Filing Data'!AK345</f>
        <v>0</v>
      </c>
      <c r="T351" s="417">
        <f>'Budget Filing Data'!AL345</f>
        <v>0</v>
      </c>
      <c r="U351" s="417">
        <f>'Budget Filing Data'!AM345</f>
        <v>708218.23796860175</v>
      </c>
      <c r="V351" s="417">
        <f>'Budget Filing Data'!W345</f>
        <v>151126.71123988801</v>
      </c>
      <c r="W351" s="418">
        <f>IF('Budget Filing Data'!Z345&lt;&gt;0,('Budget Filing Data'!AB345+'Budget Filing Data'!AC345+'Budget Filing Data'!AR345+'Budget Filing Data'!AD345+'Budget Filing Data'!BK345)/'Budget Filing Data'!Z345,0)</f>
        <v>0.26546835385522033</v>
      </c>
      <c r="X351" s="419">
        <f>IF('Budget Filing Data'!AA345&lt;&gt;0,('Budget Filing Data'!AB345+'Budget Filing Data'!AC345+'Budget Filing Data'!AR345+'Budget Filing Data'!AD345)/'Budget Filing Data'!AA345,0)</f>
        <v>0.17731001780529057</v>
      </c>
      <c r="Y351" s="419">
        <f>IF('Budget Filing Data'!BL345&lt;&gt;0,('Budget Filing Data'!AB345+'Budget Filing Data'!AC345+'Budget Filing Data'!AR345+'Budget Filing Data'!AD345+'Budget Filing Data'!AP345+'Budget Filing Data'!AQ345)/('Budget Filing Data'!BL345),0)</f>
        <v>0.1408407295168983</v>
      </c>
      <c r="Z351" s="419">
        <f>IF('Budget Filing Data'!BC345&lt;&gt;0,('Budget Filing Data'!BD345+'Budget Filing Data'!BE345+'Budget Filing Data'!BF345+'Budget Filing Data'!AD345)/'Budget Filing Data'!BC345,0)</f>
        <v>0.27987279186309</v>
      </c>
      <c r="AA351" s="419">
        <f>IF('Budget Filing Data'!BG345&lt;&gt;0,('Budget Filing Data'!BH345+'Budget Filing Data'!BI345+'Budget Filing Data'!BJ345+'Budget Filing Data'!AD345)/'Budget Filing Data'!BG345,0)</f>
        <v>0.27987279186309</v>
      </c>
      <c r="AB351" s="456">
        <f>'Budget Filing Data'!P345</f>
        <v>56168.699914799974</v>
      </c>
      <c r="AC351" s="456">
        <f>'Budget Filing Data'!Q345</f>
        <v>8.3946926052000066</v>
      </c>
      <c r="AD351" s="456">
        <f>'Budget Filing Data'!R345</f>
        <v>-5.2959614400000454</v>
      </c>
      <c r="AE351" s="456">
        <f>'Budget Filing Data'!AE345</f>
        <v>8.0588758122548594</v>
      </c>
      <c r="AF351" s="456">
        <f>'Budget Filing Data'!AF345</f>
        <v>-2.8121555246399407E-2</v>
      </c>
      <c r="AG351" s="456">
        <f>'Budget Filing Data'!$S345</f>
        <v>713260.01438999968</v>
      </c>
      <c r="AH351" s="456">
        <f>'Budget Filing Data'!T345</f>
        <v>218.91352032000023</v>
      </c>
      <c r="AI351" s="456">
        <f>'Budget Filing Data'!$U345</f>
        <v>110.04207477315499</v>
      </c>
      <c r="AJ351" s="456">
        <f>'Budget Filing Data'!$V345</f>
        <v>1.1624307928992041</v>
      </c>
      <c r="AK351" s="466">
        <v>0</v>
      </c>
      <c r="AL351" s="466">
        <v>0</v>
      </c>
      <c r="AM351" s="395"/>
    </row>
    <row r="352" spans="3:39" ht="15.75">
      <c r="C352" s="414" t="str">
        <f>'Budget Filing Data'!D346</f>
        <v>PGE_SW_NC_NonRes_Pub_electric_PA</v>
      </c>
      <c r="D352" s="414" t="str">
        <f>'Budget Filing Data'!E346</f>
        <v>SW New Construction NonRes Public - All Electric - PGE Costs</v>
      </c>
      <c r="E352" s="416"/>
      <c r="F352" s="416"/>
      <c r="G352" s="415" t="str">
        <f>'Budget Filing Data'!J346</f>
        <v>IOU Core</v>
      </c>
      <c r="H352" s="415" t="str">
        <f>'Budget Filing Data'!H346</f>
        <v>SW - PGE Lead</v>
      </c>
      <c r="I352" s="416" t="s">
        <v>23</v>
      </c>
      <c r="J352" s="415" t="str">
        <f>'Budget Filing Data'!G346</f>
        <v>Public</v>
      </c>
      <c r="K352" s="415" t="str">
        <f>'Budget Filing Data'!I346</f>
        <v>New Construction</v>
      </c>
      <c r="L352" s="415" t="str">
        <f>'Budget Filing Data'!K346</f>
        <v>Market Support</v>
      </c>
      <c r="M352" s="415">
        <f>'Budget Filing Data'!B346</f>
        <v>2031</v>
      </c>
      <c r="N352" s="581">
        <f t="shared" si="5"/>
        <v>32963.347678999999</v>
      </c>
      <c r="O352" s="417">
        <f>'Budget Filing Data'!AG346</f>
        <v>1282.5942689999999</v>
      </c>
      <c r="P352" s="417">
        <f>'Budget Filing Data'!AH346</f>
        <v>0</v>
      </c>
      <c r="Q352" s="417">
        <f>'Budget Filing Data'!AI346</f>
        <v>31680.753410000001</v>
      </c>
      <c r="R352" s="417">
        <f>'Budget Filing Data'!AJ346</f>
        <v>0</v>
      </c>
      <c r="S352" s="417">
        <f>'Budget Filing Data'!AK346</f>
        <v>0</v>
      </c>
      <c r="T352" s="417">
        <f>'Budget Filing Data'!AL346</f>
        <v>0</v>
      </c>
      <c r="U352" s="417">
        <f>'Budget Filing Data'!AM346</f>
        <v>0</v>
      </c>
      <c r="V352" s="417">
        <f>'Budget Filing Data'!W346</f>
        <v>0</v>
      </c>
      <c r="W352" s="418">
        <f>IF('Budget Filing Data'!Z346&lt;&gt;0,('Budget Filing Data'!AB346+'Budget Filing Data'!AC346+'Budget Filing Data'!AR346+'Budget Filing Data'!AD346+'Budget Filing Data'!BK346)/'Budget Filing Data'!Z346,0)</f>
        <v>0</v>
      </c>
      <c r="X352" s="419">
        <f>IF('Budget Filing Data'!AA346&lt;&gt;0,('Budget Filing Data'!AB346+'Budget Filing Data'!AC346+'Budget Filing Data'!AR346+'Budget Filing Data'!AD346)/'Budget Filing Data'!AA346,0)</f>
        <v>0</v>
      </c>
      <c r="Y352" s="419">
        <f>IF('Budget Filing Data'!BL346&lt;&gt;0,('Budget Filing Data'!AB346+'Budget Filing Data'!AC346+'Budget Filing Data'!AR346+'Budget Filing Data'!AD346+'Budget Filing Data'!AP346+'Budget Filing Data'!AQ346)/('Budget Filing Data'!BL346),0)</f>
        <v>0</v>
      </c>
      <c r="Z352" s="419">
        <f>IF('Budget Filing Data'!BC346&lt;&gt;0,('Budget Filing Data'!BD346+'Budget Filing Data'!BE346+'Budget Filing Data'!BF346+'Budget Filing Data'!AD346)/'Budget Filing Data'!BC346,0)</f>
        <v>0</v>
      </c>
      <c r="AA352" s="419">
        <f>IF('Budget Filing Data'!BG346&lt;&gt;0,('Budget Filing Data'!BH346+'Budget Filing Data'!BI346+'Budget Filing Data'!BJ346+'Budget Filing Data'!AD346)/'Budget Filing Data'!BG346,0)</f>
        <v>0</v>
      </c>
      <c r="AB352" s="456">
        <f>'Budget Filing Data'!P346</f>
        <v>0</v>
      </c>
      <c r="AC352" s="456">
        <f>'Budget Filing Data'!Q346</f>
        <v>0</v>
      </c>
      <c r="AD352" s="456">
        <f>'Budget Filing Data'!R346</f>
        <v>0</v>
      </c>
      <c r="AE352" s="456">
        <f>'Budget Filing Data'!AE346</f>
        <v>0</v>
      </c>
      <c r="AF352" s="456">
        <f>'Budget Filing Data'!AF346</f>
        <v>0</v>
      </c>
      <c r="AG352" s="456">
        <f>'Budget Filing Data'!$S346</f>
        <v>0</v>
      </c>
      <c r="AH352" s="456">
        <f>'Budget Filing Data'!T346</f>
        <v>0</v>
      </c>
      <c r="AI352" s="456">
        <f>'Budget Filing Data'!$U346</f>
        <v>0</v>
      </c>
      <c r="AJ352" s="456">
        <f>'Budget Filing Data'!$V346</f>
        <v>0</v>
      </c>
      <c r="AK352" s="466">
        <v>0</v>
      </c>
      <c r="AL352" s="466">
        <v>0</v>
      </c>
      <c r="AM352" s="395"/>
    </row>
    <row r="353" spans="3:39" ht="15.75">
      <c r="C353" s="414" t="str">
        <f>'Budget Filing Data'!D347</f>
        <v>PGE_SW_NC_NonRes_Pub_mixed</v>
      </c>
      <c r="D353" s="414" t="str">
        <f>'Budget Filing Data'!E347</f>
        <v>SW New Construction NonRes Public - Mixed Fuel</v>
      </c>
      <c r="E353" s="416"/>
      <c r="F353" s="416"/>
      <c r="G353" s="415" t="str">
        <f>'Budget Filing Data'!J347</f>
        <v>Third-Party Solicited</v>
      </c>
      <c r="H353" s="415" t="str">
        <f>'Budget Filing Data'!H347</f>
        <v>SW - PGE Lead</v>
      </c>
      <c r="I353" s="416" t="s">
        <v>23</v>
      </c>
      <c r="J353" s="415" t="str">
        <f>'Budget Filing Data'!G347</f>
        <v>Public</v>
      </c>
      <c r="K353" s="415" t="str">
        <f>'Budget Filing Data'!I347</f>
        <v>New Construction</v>
      </c>
      <c r="L353" s="415" t="str">
        <f>'Budget Filing Data'!K347</f>
        <v>Market Support</v>
      </c>
      <c r="M353" s="415">
        <f>'Budget Filing Data'!B347</f>
        <v>2031</v>
      </c>
      <c r="N353" s="581">
        <f t="shared" si="5"/>
        <v>551109.95389992418</v>
      </c>
      <c r="O353" s="417">
        <f>'Budget Filing Data'!AG347</f>
        <v>26858.59565399995</v>
      </c>
      <c r="P353" s="417">
        <f>'Budget Filing Data'!AH347</f>
        <v>20143.946740499967</v>
      </c>
      <c r="Q353" s="417">
        <f>'Budget Filing Data'!AI347</f>
        <v>87290.435875499999</v>
      </c>
      <c r="R353" s="417">
        <f>'Budget Filing Data'!AJ347</f>
        <v>0</v>
      </c>
      <c r="S353" s="417">
        <f>'Budget Filing Data'!AK347</f>
        <v>0</v>
      </c>
      <c r="T353" s="417">
        <f>'Budget Filing Data'!AL347</f>
        <v>0</v>
      </c>
      <c r="U353" s="417">
        <f>'Budget Filing Data'!AM347</f>
        <v>416816.97562992427</v>
      </c>
      <c r="V353" s="417">
        <f>'Budget Filing Data'!W347</f>
        <v>51405.514429950199</v>
      </c>
      <c r="W353" s="418">
        <f>IF('Budget Filing Data'!Z347&lt;&gt;0,('Budget Filing Data'!AB347+'Budget Filing Data'!AC347+'Budget Filing Data'!AR347+'Budget Filing Data'!AD347+'Budget Filing Data'!BK347)/'Budget Filing Data'!Z347,0)</f>
        <v>0.14040065546003602</v>
      </c>
      <c r="X353" s="419">
        <f>IF('Budget Filing Data'!AA347&lt;&gt;0,('Budget Filing Data'!AB347+'Budget Filing Data'!AC347+'Budget Filing Data'!AR347+'Budget Filing Data'!AD347)/'Budget Filing Data'!AA347,0)</f>
        <v>9.7450932874006455E-2</v>
      </c>
      <c r="Y353" s="419">
        <f>IF('Budget Filing Data'!BL347&lt;&gt;0,('Budget Filing Data'!AB347+'Budget Filing Data'!AC347+'Budget Filing Data'!AR347+'Budget Filing Data'!AD347+'Budget Filing Data'!AP347+'Budget Filing Data'!AQ347)/('Budget Filing Data'!BL347),0)</f>
        <v>8.2484145102465739E-2</v>
      </c>
      <c r="Z353" s="419">
        <f>IF('Budget Filing Data'!BC347&lt;&gt;0,('Budget Filing Data'!BD347+'Budget Filing Data'!BE347+'Budget Filing Data'!BF347+'Budget Filing Data'!AD347)/'Budget Filing Data'!BC347,0)</f>
        <v>0.15527562312471313</v>
      </c>
      <c r="AA353" s="419">
        <f>IF('Budget Filing Data'!BG347&lt;&gt;0,('Budget Filing Data'!BH347+'Budget Filing Data'!BI347+'Budget Filing Data'!BJ347+'Budget Filing Data'!AD347)/'Budget Filing Data'!BG347,0)</f>
        <v>0.15527562312471313</v>
      </c>
      <c r="AB353" s="456">
        <f>'Budget Filing Data'!P347</f>
        <v>18477.744515999999</v>
      </c>
      <c r="AC353" s="456">
        <f>'Budget Filing Data'!Q347</f>
        <v>8.0686526580000013</v>
      </c>
      <c r="AD353" s="456">
        <f>'Budget Filing Data'!R347</f>
        <v>130.09541400000001</v>
      </c>
      <c r="AE353" s="456">
        <f>'Budget Filing Data'!AE347</f>
        <v>2.6427694888820401</v>
      </c>
      <c r="AF353" s="456">
        <f>'Budget Filing Data'!AF347</f>
        <v>0.69080664833999994</v>
      </c>
      <c r="AG353" s="456">
        <f>'Budget Filing Data'!$S347</f>
        <v>270461.91189599992</v>
      </c>
      <c r="AH353" s="456">
        <f>'Budget Filing Data'!T347</f>
        <v>1843.2611280000001</v>
      </c>
      <c r="AI353" s="456">
        <f>'Budget Filing Data'!$U347</f>
        <v>39.1045314182021</v>
      </c>
      <c r="AJ353" s="456">
        <f>'Budget Filing Data'!$V347</f>
        <v>9.7877165896799987</v>
      </c>
      <c r="AK353" s="466">
        <v>0</v>
      </c>
      <c r="AL353" s="466">
        <v>0</v>
      </c>
      <c r="AM353" s="395"/>
    </row>
    <row r="354" spans="3:39" ht="15.75">
      <c r="C354" s="414" t="str">
        <f>'Budget Filing Data'!D348</f>
        <v>PGE_SW_NC_NonRes_Pub_mixed_PA</v>
      </c>
      <c r="D354" s="414" t="str">
        <f>'Budget Filing Data'!E348</f>
        <v>SW New Construction NonRes Public - Mixed Fuel - PGE Costs</v>
      </c>
      <c r="E354" s="416"/>
      <c r="F354" s="416"/>
      <c r="G354" s="415" t="str">
        <f>'Budget Filing Data'!J348</f>
        <v>IOU Core</v>
      </c>
      <c r="H354" s="415" t="str">
        <f>'Budget Filing Data'!H348</f>
        <v>SW - PGE Lead</v>
      </c>
      <c r="I354" s="416" t="s">
        <v>23</v>
      </c>
      <c r="J354" s="415" t="str">
        <f>'Budget Filing Data'!G348</f>
        <v>Public</v>
      </c>
      <c r="K354" s="415" t="str">
        <f>'Budget Filing Data'!I348</f>
        <v>New Construction</v>
      </c>
      <c r="L354" s="415" t="str">
        <f>'Budget Filing Data'!K348</f>
        <v>Market Support</v>
      </c>
      <c r="M354" s="415">
        <f>'Budget Filing Data'!B348</f>
        <v>2031</v>
      </c>
      <c r="N354" s="581">
        <f t="shared" si="5"/>
        <v>30460.745099</v>
      </c>
      <c r="O354" s="417">
        <f>'Budget Filing Data'!AG348</f>
        <v>1282.5942689999999</v>
      </c>
      <c r="P354" s="417">
        <f>'Budget Filing Data'!AH348</f>
        <v>0</v>
      </c>
      <c r="Q354" s="417">
        <f>'Budget Filing Data'!AI348</f>
        <v>29178.150829999999</v>
      </c>
      <c r="R354" s="417">
        <f>'Budget Filing Data'!AJ348</f>
        <v>0</v>
      </c>
      <c r="S354" s="417">
        <f>'Budget Filing Data'!AK348</f>
        <v>0</v>
      </c>
      <c r="T354" s="417">
        <f>'Budget Filing Data'!AL348</f>
        <v>0</v>
      </c>
      <c r="U354" s="417">
        <f>'Budget Filing Data'!AM348</f>
        <v>0</v>
      </c>
      <c r="V354" s="417">
        <f>'Budget Filing Data'!W348</f>
        <v>0</v>
      </c>
      <c r="W354" s="418">
        <f>IF('Budget Filing Data'!Z348&lt;&gt;0,('Budget Filing Data'!AB348+'Budget Filing Data'!AC348+'Budget Filing Data'!AR348+'Budget Filing Data'!AD348+'Budget Filing Data'!BK348)/'Budget Filing Data'!Z348,0)</f>
        <v>0</v>
      </c>
      <c r="X354" s="419">
        <f>IF('Budget Filing Data'!AA348&lt;&gt;0,('Budget Filing Data'!AB348+'Budget Filing Data'!AC348+'Budget Filing Data'!AR348+'Budget Filing Data'!AD348)/'Budget Filing Data'!AA348,0)</f>
        <v>0</v>
      </c>
      <c r="Y354" s="419">
        <f>IF('Budget Filing Data'!BL348&lt;&gt;0,('Budget Filing Data'!AB348+'Budget Filing Data'!AC348+'Budget Filing Data'!AR348+'Budget Filing Data'!AD348+'Budget Filing Data'!AP348+'Budget Filing Data'!AQ348)/('Budget Filing Data'!BL348),0)</f>
        <v>0</v>
      </c>
      <c r="Z354" s="419">
        <f>IF('Budget Filing Data'!BC348&lt;&gt;0,('Budget Filing Data'!BD348+'Budget Filing Data'!BE348+'Budget Filing Data'!BF348+'Budget Filing Data'!AD348)/'Budget Filing Data'!BC348,0)</f>
        <v>0</v>
      </c>
      <c r="AA354" s="419">
        <f>IF('Budget Filing Data'!BG348&lt;&gt;0,('Budget Filing Data'!BH348+'Budget Filing Data'!BI348+'Budget Filing Data'!BJ348+'Budget Filing Data'!AD348)/'Budget Filing Data'!BG348,0)</f>
        <v>0</v>
      </c>
      <c r="AB354" s="456">
        <f>'Budget Filing Data'!P348</f>
        <v>0</v>
      </c>
      <c r="AC354" s="456">
        <f>'Budget Filing Data'!Q348</f>
        <v>0</v>
      </c>
      <c r="AD354" s="456">
        <f>'Budget Filing Data'!R348</f>
        <v>0</v>
      </c>
      <c r="AE354" s="456">
        <f>'Budget Filing Data'!AE348</f>
        <v>0</v>
      </c>
      <c r="AF354" s="456">
        <f>'Budget Filing Data'!AF348</f>
        <v>0</v>
      </c>
      <c r="AG354" s="456">
        <f>'Budget Filing Data'!$S348</f>
        <v>0</v>
      </c>
      <c r="AH354" s="456">
        <f>'Budget Filing Data'!T348</f>
        <v>0</v>
      </c>
      <c r="AI354" s="456">
        <f>'Budget Filing Data'!$U348</f>
        <v>0</v>
      </c>
      <c r="AJ354" s="456">
        <f>'Budget Filing Data'!$V348</f>
        <v>0</v>
      </c>
      <c r="AK354" s="466">
        <v>0</v>
      </c>
      <c r="AL354" s="466">
        <v>0</v>
      </c>
      <c r="AM354" s="395"/>
    </row>
    <row r="355" spans="3:39" ht="15.75">
      <c r="C355" s="414" t="str">
        <f>'Budget Filing Data'!D349</f>
        <v>PGE_SW_NC_NonRes_Res_electric</v>
      </c>
      <c r="D355" s="414" t="str">
        <f>'Budget Filing Data'!E349</f>
        <v>SW New Construction NonRes Res - All Electric</v>
      </c>
      <c r="E355" s="416"/>
      <c r="F355" s="416"/>
      <c r="G355" s="415" t="str">
        <f>'Budget Filing Data'!J349</f>
        <v>Third-Party Solicited</v>
      </c>
      <c r="H355" s="415" t="str">
        <f>'Budget Filing Data'!H349</f>
        <v>SW - PGE Lead</v>
      </c>
      <c r="I355" s="416" t="s">
        <v>23</v>
      </c>
      <c r="J355" s="415" t="str">
        <f>'Budget Filing Data'!G349</f>
        <v>Residential</v>
      </c>
      <c r="K355" s="415" t="str">
        <f>'Budget Filing Data'!I349</f>
        <v>New Construction</v>
      </c>
      <c r="L355" s="415" t="str">
        <f>'Budget Filing Data'!K349</f>
        <v>Market Support</v>
      </c>
      <c r="M355" s="415">
        <f>'Budget Filing Data'!B349</f>
        <v>2031</v>
      </c>
      <c r="N355" s="581">
        <f t="shared" si="5"/>
        <v>2805690.9895817172</v>
      </c>
      <c r="O355" s="417">
        <f>'Budget Filing Data'!AG349</f>
        <v>115478.91733553958</v>
      </c>
      <c r="P355" s="417">
        <f>'Budget Filing Data'!AH349</f>
        <v>86609.187987300014</v>
      </c>
      <c r="Q355" s="417">
        <f>'Budget Filing Data'!AI349</f>
        <v>375306.48118260037</v>
      </c>
      <c r="R355" s="417">
        <f>'Budget Filing Data'!AJ349</f>
        <v>0</v>
      </c>
      <c r="S355" s="417">
        <f>'Budget Filing Data'!AK349</f>
        <v>0</v>
      </c>
      <c r="T355" s="417">
        <f>'Budget Filing Data'!AL349</f>
        <v>0</v>
      </c>
      <c r="U355" s="417">
        <f>'Budget Filing Data'!AM349</f>
        <v>2228296.4030762771</v>
      </c>
      <c r="V355" s="417">
        <f>'Budget Filing Data'!W349</f>
        <v>1657749.1582881899</v>
      </c>
      <c r="W355" s="418">
        <f>IF('Budget Filing Data'!Z349&lt;&gt;0,('Budget Filing Data'!AB349+'Budget Filing Data'!AC349+'Budget Filing Data'!AR349+'Budget Filing Data'!AD349+'Budget Filing Data'!BK349)/'Budget Filing Data'!Z349,0)</f>
        <v>0.38169390568170752</v>
      </c>
      <c r="X355" s="419">
        <f>IF('Budget Filing Data'!AA349&lt;&gt;0,('Budget Filing Data'!AB349+'Budget Filing Data'!AC349+'Budget Filing Data'!AR349+'Budget Filing Data'!AD349)/'Budget Filing Data'!AA349,0)</f>
        <v>0.6167728544903095</v>
      </c>
      <c r="Y355" s="419">
        <f>IF('Budget Filing Data'!BL349&lt;&gt;0,('Budget Filing Data'!AB349+'Budget Filing Data'!AC349+'Budget Filing Data'!AR349+'Budget Filing Data'!AD349+'Budget Filing Data'!AP349+'Budget Filing Data'!AQ349)/('Budget Filing Data'!BL349),0)</f>
        <v>0.33319401346352295</v>
      </c>
      <c r="Z355" s="419">
        <f>IF('Budget Filing Data'!BC349&lt;&gt;0,('Budget Filing Data'!BD349+'Budget Filing Data'!BE349+'Budget Filing Data'!BF349+'Budget Filing Data'!AD349)/'Budget Filing Data'!BC349,0)</f>
        <v>0.42795416589615748</v>
      </c>
      <c r="AA355" s="419">
        <f>IF('Budget Filing Data'!BG349&lt;&gt;0,('Budget Filing Data'!BH349+'Budget Filing Data'!BI349+'Budget Filing Data'!BJ349+'Budget Filing Data'!AD349)/'Budget Filing Data'!BG349,0)</f>
        <v>0.42795416589615748</v>
      </c>
      <c r="AB355" s="456">
        <f>'Budget Filing Data'!P349</f>
        <v>470580.1273419247</v>
      </c>
      <c r="AC355" s="456">
        <f>'Budget Filing Data'!Q349</f>
        <v>164.17246285465896</v>
      </c>
      <c r="AD355" s="456">
        <f>'Budget Filing Data'!R349</f>
        <v>2559.6089932446012</v>
      </c>
      <c r="AE355" s="456">
        <f>'Budget Filing Data'!AE349</f>
        <v>96.760995811430305</v>
      </c>
      <c r="AF355" s="456">
        <f>'Budget Filing Data'!AF349</f>
        <v>13.591523754128836</v>
      </c>
      <c r="AG355" s="456">
        <f>'Budget Filing Data'!$S349</f>
        <v>8186532.9956545997</v>
      </c>
      <c r="AH355" s="456">
        <f>'Budget Filing Data'!T349</f>
        <v>27506.61897479097</v>
      </c>
      <c r="AI355" s="456">
        <f>'Budget Filing Data'!$U349</f>
        <v>1870.5075642847401</v>
      </c>
      <c r="AJ355" s="456">
        <f>'Budget Filing Data'!$V349</f>
        <v>146.06014675614026</v>
      </c>
      <c r="AK355" s="466">
        <v>0</v>
      </c>
      <c r="AL355" s="466">
        <v>0</v>
      </c>
      <c r="AM355" s="395"/>
    </row>
    <row r="356" spans="3:39" ht="15.75">
      <c r="C356" s="414" t="str">
        <f>'Budget Filing Data'!D350</f>
        <v>PGE_SW_NC_NonRes_Res_electric_PA</v>
      </c>
      <c r="D356" s="414" t="str">
        <f>'Budget Filing Data'!E350</f>
        <v>SW New Construction NonRes Res - All Electric - PGE Costs</v>
      </c>
      <c r="E356" s="416"/>
      <c r="F356" s="416"/>
      <c r="G356" s="415" t="str">
        <f>'Budget Filing Data'!J350</f>
        <v>IOU Core</v>
      </c>
      <c r="H356" s="415" t="str">
        <f>'Budget Filing Data'!H350</f>
        <v>SW - PGE Lead</v>
      </c>
      <c r="I356" s="416" t="s">
        <v>23</v>
      </c>
      <c r="J356" s="415" t="str">
        <f>'Budget Filing Data'!G350</f>
        <v>Residential</v>
      </c>
      <c r="K356" s="415" t="str">
        <f>'Budget Filing Data'!I350</f>
        <v>New Construction</v>
      </c>
      <c r="L356" s="415" t="str">
        <f>'Budget Filing Data'!K350</f>
        <v>Market Support</v>
      </c>
      <c r="M356" s="415">
        <f>'Budget Filing Data'!B350</f>
        <v>2031</v>
      </c>
      <c r="N356" s="581">
        <f t="shared" si="5"/>
        <v>59603.534468999998</v>
      </c>
      <c r="O356" s="417">
        <f>'Budget Filing Data'!AG350</f>
        <v>1282.5942689999999</v>
      </c>
      <c r="P356" s="417">
        <f>'Budget Filing Data'!AH350</f>
        <v>0</v>
      </c>
      <c r="Q356" s="417">
        <f>'Budget Filing Data'!AI350</f>
        <v>58320.940199999997</v>
      </c>
      <c r="R356" s="417">
        <f>'Budget Filing Data'!AJ350</f>
        <v>0</v>
      </c>
      <c r="S356" s="417">
        <f>'Budget Filing Data'!AK350</f>
        <v>0</v>
      </c>
      <c r="T356" s="417">
        <f>'Budget Filing Data'!AL350</f>
        <v>0</v>
      </c>
      <c r="U356" s="417">
        <f>'Budget Filing Data'!AM350</f>
        <v>0</v>
      </c>
      <c r="V356" s="417">
        <f>'Budget Filing Data'!W350</f>
        <v>0</v>
      </c>
      <c r="W356" s="418">
        <f>IF('Budget Filing Data'!Z350&lt;&gt;0,('Budget Filing Data'!AB350+'Budget Filing Data'!AC350+'Budget Filing Data'!AR350+'Budget Filing Data'!AD350+'Budget Filing Data'!BK350)/'Budget Filing Data'!Z350,0)</f>
        <v>0</v>
      </c>
      <c r="X356" s="419">
        <f>IF('Budget Filing Data'!AA350&lt;&gt;0,('Budget Filing Data'!AB350+'Budget Filing Data'!AC350+'Budget Filing Data'!AR350+'Budget Filing Data'!AD350)/'Budget Filing Data'!AA350,0)</f>
        <v>0</v>
      </c>
      <c r="Y356" s="419">
        <f>IF('Budget Filing Data'!BL350&lt;&gt;0,('Budget Filing Data'!AB350+'Budget Filing Data'!AC350+'Budget Filing Data'!AR350+'Budget Filing Data'!AD350+'Budget Filing Data'!AP350+'Budget Filing Data'!AQ350)/('Budget Filing Data'!BL350),0)</f>
        <v>0</v>
      </c>
      <c r="Z356" s="419">
        <f>IF('Budget Filing Data'!BC350&lt;&gt;0,('Budget Filing Data'!BD350+'Budget Filing Data'!BE350+'Budget Filing Data'!BF350+'Budget Filing Data'!AD350)/'Budget Filing Data'!BC350,0)</f>
        <v>0</v>
      </c>
      <c r="AA356" s="419">
        <f>IF('Budget Filing Data'!BG350&lt;&gt;0,('Budget Filing Data'!BH350+'Budget Filing Data'!BI350+'Budget Filing Data'!BJ350+'Budget Filing Data'!AD350)/'Budget Filing Data'!BG350,0)</f>
        <v>0</v>
      </c>
      <c r="AB356" s="456">
        <f>'Budget Filing Data'!P350</f>
        <v>0</v>
      </c>
      <c r="AC356" s="456">
        <f>'Budget Filing Data'!Q350</f>
        <v>0</v>
      </c>
      <c r="AD356" s="456">
        <f>'Budget Filing Data'!R350</f>
        <v>0</v>
      </c>
      <c r="AE356" s="456">
        <f>'Budget Filing Data'!AE350</f>
        <v>0</v>
      </c>
      <c r="AF356" s="456">
        <f>'Budget Filing Data'!AF350</f>
        <v>0</v>
      </c>
      <c r="AG356" s="456">
        <f>'Budget Filing Data'!$S350</f>
        <v>0</v>
      </c>
      <c r="AH356" s="456">
        <f>'Budget Filing Data'!T350</f>
        <v>0</v>
      </c>
      <c r="AI356" s="456">
        <f>'Budget Filing Data'!$U350</f>
        <v>0</v>
      </c>
      <c r="AJ356" s="456">
        <f>'Budget Filing Data'!$V350</f>
        <v>0</v>
      </c>
      <c r="AK356" s="466">
        <v>0</v>
      </c>
      <c r="AL356" s="466">
        <v>0</v>
      </c>
      <c r="AM356" s="395"/>
    </row>
    <row r="357" spans="3:39" ht="15.75">
      <c r="C357" s="414" t="str">
        <f>'Budget Filing Data'!D351</f>
        <v>PGE_SW_NC_NonRes_Res_mixed</v>
      </c>
      <c r="D357" s="414" t="str">
        <f>'Budget Filing Data'!E351</f>
        <v>SW New Construction NonRes Res - Mixed Fuel</v>
      </c>
      <c r="E357" s="416"/>
      <c r="F357" s="416"/>
      <c r="G357" s="415" t="str">
        <f>'Budget Filing Data'!J351</f>
        <v>Third-Party Solicited</v>
      </c>
      <c r="H357" s="415" t="str">
        <f>'Budget Filing Data'!H351</f>
        <v>SW - PGE Lead</v>
      </c>
      <c r="I357" s="416" t="s">
        <v>23</v>
      </c>
      <c r="J357" s="415" t="str">
        <f>'Budget Filing Data'!G351</f>
        <v>Residential</v>
      </c>
      <c r="K357" s="415" t="str">
        <f>'Budget Filing Data'!I351</f>
        <v>New Construction</v>
      </c>
      <c r="L357" s="415" t="str">
        <f>'Budget Filing Data'!K351</f>
        <v>Market Support</v>
      </c>
      <c r="M357" s="415">
        <f>'Budget Filing Data'!B351</f>
        <v>2031</v>
      </c>
      <c r="N357" s="581">
        <f t="shared" si="5"/>
        <v>0</v>
      </c>
      <c r="O357" s="417">
        <f>'Budget Filing Data'!AG351</f>
        <v>0</v>
      </c>
      <c r="P357" s="417">
        <f>'Budget Filing Data'!AH351</f>
        <v>0</v>
      </c>
      <c r="Q357" s="417">
        <f>'Budget Filing Data'!AI351</f>
        <v>0</v>
      </c>
      <c r="R357" s="417">
        <f>'Budget Filing Data'!AJ351</f>
        <v>0</v>
      </c>
      <c r="S357" s="417">
        <f>'Budget Filing Data'!AK351</f>
        <v>0</v>
      </c>
      <c r="T357" s="417">
        <f>'Budget Filing Data'!AL351</f>
        <v>0</v>
      </c>
      <c r="U357" s="417">
        <f>'Budget Filing Data'!AM351</f>
        <v>0</v>
      </c>
      <c r="V357" s="417">
        <f>'Budget Filing Data'!W351</f>
        <v>0</v>
      </c>
      <c r="W357" s="418">
        <f>IF('Budget Filing Data'!Z351&lt;&gt;0,('Budget Filing Data'!AB351+'Budget Filing Data'!AC351+'Budget Filing Data'!AR351+'Budget Filing Data'!AD351+'Budget Filing Data'!BK351)/'Budget Filing Data'!Z351,0)</f>
        <v>0</v>
      </c>
      <c r="X357" s="419">
        <f>IF('Budget Filing Data'!AA351&lt;&gt;0,('Budget Filing Data'!AB351+'Budget Filing Data'!AC351+'Budget Filing Data'!AR351+'Budget Filing Data'!AD351)/'Budget Filing Data'!AA351,0)</f>
        <v>0</v>
      </c>
      <c r="Y357" s="419">
        <f>IF('Budget Filing Data'!BL351&lt;&gt;0,('Budget Filing Data'!AB351+'Budget Filing Data'!AC351+'Budget Filing Data'!AR351+'Budget Filing Data'!AD351+'Budget Filing Data'!AP351+'Budget Filing Data'!AQ351)/('Budget Filing Data'!BL351),0)</f>
        <v>0</v>
      </c>
      <c r="Z357" s="419">
        <f>IF('Budget Filing Data'!BC351&lt;&gt;0,('Budget Filing Data'!BD351+'Budget Filing Data'!BE351+'Budget Filing Data'!BF351+'Budget Filing Data'!AD351)/'Budget Filing Data'!BC351,0)</f>
        <v>0</v>
      </c>
      <c r="AA357" s="419">
        <f>IF('Budget Filing Data'!BG351&lt;&gt;0,('Budget Filing Data'!BH351+'Budget Filing Data'!BI351+'Budget Filing Data'!BJ351+'Budget Filing Data'!AD351)/'Budget Filing Data'!BG351,0)</f>
        <v>0</v>
      </c>
      <c r="AB357" s="456">
        <f>'Budget Filing Data'!P351</f>
        <v>0</v>
      </c>
      <c r="AC357" s="456">
        <f>'Budget Filing Data'!Q351</f>
        <v>0</v>
      </c>
      <c r="AD357" s="456">
        <f>'Budget Filing Data'!R351</f>
        <v>0</v>
      </c>
      <c r="AE357" s="456">
        <f>'Budget Filing Data'!AE351</f>
        <v>0</v>
      </c>
      <c r="AF357" s="456">
        <f>'Budget Filing Data'!AF351</f>
        <v>0</v>
      </c>
      <c r="AG357" s="456">
        <f>'Budget Filing Data'!$S351</f>
        <v>0</v>
      </c>
      <c r="AH357" s="456">
        <f>'Budget Filing Data'!T351</f>
        <v>0</v>
      </c>
      <c r="AI357" s="456">
        <f>'Budget Filing Data'!$U351</f>
        <v>0</v>
      </c>
      <c r="AJ357" s="456">
        <f>'Budget Filing Data'!$V351</f>
        <v>0</v>
      </c>
      <c r="AK357" s="466">
        <v>0</v>
      </c>
      <c r="AL357" s="466">
        <v>0</v>
      </c>
      <c r="AM357" s="395"/>
    </row>
    <row r="358" spans="3:39" ht="15.75">
      <c r="C358" s="414" t="str">
        <f>'Budget Filing Data'!D352</f>
        <v>PGE_SW_NC_NonRes_Res_mixed_PA</v>
      </c>
      <c r="D358" s="414" t="str">
        <f>'Budget Filing Data'!E352</f>
        <v>SW New Construction NonRes Res - Mixed Fuel - PGE Costs</v>
      </c>
      <c r="E358" s="416"/>
      <c r="F358" s="416"/>
      <c r="G358" s="415" t="str">
        <f>'Budget Filing Data'!J352</f>
        <v>IOU Core</v>
      </c>
      <c r="H358" s="415" t="str">
        <f>'Budget Filing Data'!H352</f>
        <v>SW - PGE Lead</v>
      </c>
      <c r="I358" s="416" t="s">
        <v>23</v>
      </c>
      <c r="J358" s="415" t="str">
        <f>'Budget Filing Data'!G352</f>
        <v>Residential</v>
      </c>
      <c r="K358" s="415" t="str">
        <f>'Budget Filing Data'!I352</f>
        <v>New Construction</v>
      </c>
      <c r="L358" s="415" t="str">
        <f>'Budget Filing Data'!K352</f>
        <v>Market Support</v>
      </c>
      <c r="M358" s="415">
        <f>'Budget Filing Data'!B352</f>
        <v>2031</v>
      </c>
      <c r="N358" s="581">
        <f t="shared" si="5"/>
        <v>29495.094369000002</v>
      </c>
      <c r="O358" s="417">
        <f>'Budget Filing Data'!AG352</f>
        <v>1282.5942689999999</v>
      </c>
      <c r="P358" s="417">
        <f>'Budget Filing Data'!AH352</f>
        <v>0</v>
      </c>
      <c r="Q358" s="417">
        <f>'Budget Filing Data'!AI352</f>
        <v>28212.500100000001</v>
      </c>
      <c r="R358" s="417">
        <f>'Budget Filing Data'!AJ352</f>
        <v>0</v>
      </c>
      <c r="S358" s="417">
        <f>'Budget Filing Data'!AK352</f>
        <v>0</v>
      </c>
      <c r="T358" s="417">
        <f>'Budget Filing Data'!AL352</f>
        <v>0</v>
      </c>
      <c r="U358" s="417">
        <f>'Budget Filing Data'!AM352</f>
        <v>0</v>
      </c>
      <c r="V358" s="417">
        <f>'Budget Filing Data'!W352</f>
        <v>0</v>
      </c>
      <c r="W358" s="418">
        <f>IF('Budget Filing Data'!Z352&lt;&gt;0,('Budget Filing Data'!AB352+'Budget Filing Data'!AC352+'Budget Filing Data'!AR352+'Budget Filing Data'!AD352+'Budget Filing Data'!BK352)/'Budget Filing Data'!Z352,0)</f>
        <v>0</v>
      </c>
      <c r="X358" s="419">
        <f>IF('Budget Filing Data'!AA352&lt;&gt;0,('Budget Filing Data'!AB352+'Budget Filing Data'!AC352+'Budget Filing Data'!AR352+'Budget Filing Data'!AD352)/'Budget Filing Data'!AA352,0)</f>
        <v>0</v>
      </c>
      <c r="Y358" s="419">
        <f>IF('Budget Filing Data'!BL352&lt;&gt;0,('Budget Filing Data'!AB352+'Budget Filing Data'!AC352+'Budget Filing Data'!AR352+'Budget Filing Data'!AD352+'Budget Filing Data'!AP352+'Budget Filing Data'!AQ352)/('Budget Filing Data'!BL352),0)</f>
        <v>0</v>
      </c>
      <c r="Z358" s="419">
        <f>IF('Budget Filing Data'!BC352&lt;&gt;0,('Budget Filing Data'!BD352+'Budget Filing Data'!BE352+'Budget Filing Data'!BF352+'Budget Filing Data'!AD352)/'Budget Filing Data'!BC352,0)</f>
        <v>0</v>
      </c>
      <c r="AA358" s="419">
        <f>IF('Budget Filing Data'!BG352&lt;&gt;0,('Budget Filing Data'!BH352+'Budget Filing Data'!BI352+'Budget Filing Data'!BJ352+'Budget Filing Data'!AD352)/'Budget Filing Data'!BG352,0)</f>
        <v>0</v>
      </c>
      <c r="AB358" s="456">
        <f>'Budget Filing Data'!P352</f>
        <v>0</v>
      </c>
      <c r="AC358" s="456">
        <f>'Budget Filing Data'!Q352</f>
        <v>0</v>
      </c>
      <c r="AD358" s="456">
        <f>'Budget Filing Data'!R352</f>
        <v>0</v>
      </c>
      <c r="AE358" s="456">
        <f>'Budget Filing Data'!AE352</f>
        <v>0</v>
      </c>
      <c r="AF358" s="456">
        <f>'Budget Filing Data'!AF352</f>
        <v>0</v>
      </c>
      <c r="AG358" s="456">
        <f>'Budget Filing Data'!$S352</f>
        <v>0</v>
      </c>
      <c r="AH358" s="456">
        <f>'Budget Filing Data'!T352</f>
        <v>0</v>
      </c>
      <c r="AI358" s="456">
        <f>'Budget Filing Data'!$U352</f>
        <v>0</v>
      </c>
      <c r="AJ358" s="456">
        <f>'Budget Filing Data'!$V352</f>
        <v>0</v>
      </c>
      <c r="AK358" s="466">
        <v>0</v>
      </c>
      <c r="AL358" s="466">
        <v>0</v>
      </c>
      <c r="AM358" s="395"/>
    </row>
    <row r="359" spans="3:39" ht="15.75">
      <c r="C359" s="414" t="str">
        <f>'Budget Filing Data'!D353</f>
        <v>PGE_SW_NC_Res_electric</v>
      </c>
      <c r="D359" s="414" t="str">
        <f>'Budget Filing Data'!E353</f>
        <v>SW New Construction Res - All Electric</v>
      </c>
      <c r="E359" s="416"/>
      <c r="F359" s="416"/>
      <c r="G359" s="415" t="str">
        <f>'Budget Filing Data'!J353</f>
        <v>Third-Party Solicited</v>
      </c>
      <c r="H359" s="415" t="str">
        <f>'Budget Filing Data'!H353</f>
        <v>SW - PGE Lead</v>
      </c>
      <c r="I359" s="416" t="s">
        <v>23</v>
      </c>
      <c r="J359" s="415" t="str">
        <f>'Budget Filing Data'!G353</f>
        <v>Residential</v>
      </c>
      <c r="K359" s="415" t="str">
        <f>'Budget Filing Data'!I353</f>
        <v>New Construction</v>
      </c>
      <c r="L359" s="415" t="str">
        <f>'Budget Filing Data'!K353</f>
        <v>Market Support</v>
      </c>
      <c r="M359" s="415">
        <f>'Budget Filing Data'!B353</f>
        <v>2031</v>
      </c>
      <c r="N359" s="581">
        <f t="shared" si="5"/>
        <v>3143662.8893966386</v>
      </c>
      <c r="O359" s="417">
        <f>'Budget Filing Data'!AG353</f>
        <v>100610.7497999998</v>
      </c>
      <c r="P359" s="417">
        <f>'Budget Filing Data'!AH353</f>
        <v>63161.999999999862</v>
      </c>
      <c r="Q359" s="417">
        <f>'Budget Filing Data'!AI353</f>
        <v>1025040.5945999976</v>
      </c>
      <c r="R359" s="417">
        <f>'Budget Filing Data'!AJ353</f>
        <v>0</v>
      </c>
      <c r="S359" s="417">
        <f>'Budget Filing Data'!AK353</f>
        <v>0</v>
      </c>
      <c r="T359" s="417">
        <f>'Budget Filing Data'!AL353</f>
        <v>0</v>
      </c>
      <c r="U359" s="417">
        <f>'Budget Filing Data'!AM353</f>
        <v>1954849.5449966413</v>
      </c>
      <c r="V359" s="417">
        <f>'Budget Filing Data'!W353</f>
        <v>2392585.6314163101</v>
      </c>
      <c r="W359" s="418">
        <f>IF('Budget Filing Data'!Z353&lt;&gt;0,('Budget Filing Data'!AB353+'Budget Filing Data'!AC353+'Budget Filing Data'!AR353+'Budget Filing Data'!AD353+'Budget Filing Data'!BK353)/'Budget Filing Data'!Z353,0)</f>
        <v>0.72974227581555051</v>
      </c>
      <c r="X359" s="419">
        <f>IF('Budget Filing Data'!AA353&lt;&gt;0,('Budget Filing Data'!AB353+'Budget Filing Data'!AC353+'Budget Filing Data'!AR353+'Budget Filing Data'!AD353)/'Budget Filing Data'!AA353,0)</f>
        <v>0.80986680725537785</v>
      </c>
      <c r="Y359" s="419">
        <f>IF('Budget Filing Data'!BL353&lt;&gt;0,('Budget Filing Data'!AB353+'Budget Filing Data'!AC353+'Budget Filing Data'!AR353+'Budget Filing Data'!AD353+'Budget Filing Data'!AP353+'Budget Filing Data'!AQ353)/('Budget Filing Data'!BL353),0)</f>
        <v>0.80553972144035335</v>
      </c>
      <c r="Z359" s="419">
        <f>IF('Budget Filing Data'!BC353&lt;&gt;0,('Budget Filing Data'!BD353+'Budget Filing Data'!BE353+'Budget Filing Data'!BF353+'Budget Filing Data'!AD353)/'Budget Filing Data'!BC353,0)</f>
        <v>0.87734767551223292</v>
      </c>
      <c r="AA359" s="419">
        <f>IF('Budget Filing Data'!BG353&lt;&gt;0,('Budget Filing Data'!BH353+'Budget Filing Data'!BI353+'Budget Filing Data'!BJ353+'Budget Filing Data'!AD353)/'Budget Filing Data'!BG353,0)</f>
        <v>0.87734767551223292</v>
      </c>
      <c r="AB359" s="456">
        <f>'Budget Filing Data'!P353</f>
        <v>-348468.02561018325</v>
      </c>
      <c r="AC359" s="456">
        <f>'Budget Filing Data'!Q353</f>
        <v>0</v>
      </c>
      <c r="AD359" s="456">
        <f>'Budget Filing Data'!R353</f>
        <v>54064.564900846963</v>
      </c>
      <c r="AE359" s="456">
        <f>'Budget Filing Data'!AE353</f>
        <v>-65.921997268778995</v>
      </c>
      <c r="AF359" s="456">
        <f>'Budget Filing Data'!AF353</f>
        <v>287.08283962349691</v>
      </c>
      <c r="AG359" s="456">
        <f>'Budget Filing Data'!$S353</f>
        <v>-3946008.9236139455</v>
      </c>
      <c r="AH359" s="456">
        <f>'Budget Filing Data'!T353</f>
        <v>665401.85668753984</v>
      </c>
      <c r="AI359" s="456">
        <f>'Budget Filing Data'!$U353</f>
        <v>-832.51693323313998</v>
      </c>
      <c r="AJ359" s="456">
        <f>'Budget Filing Data'!$V353</f>
        <v>3533.283859010834</v>
      </c>
      <c r="AK359" s="466">
        <v>0</v>
      </c>
      <c r="AL359" s="466">
        <v>0</v>
      </c>
      <c r="AM359" s="395"/>
    </row>
    <row r="360" spans="3:39" ht="15.75">
      <c r="C360" s="414" t="str">
        <f>'Budget Filing Data'!D354</f>
        <v>PGE_SW_NC_Res_electric_PA</v>
      </c>
      <c r="D360" s="414" t="str">
        <f>'Budget Filing Data'!E354</f>
        <v>SW New Construction Res - All Electric - PGE Costs</v>
      </c>
      <c r="E360" s="416"/>
      <c r="F360" s="416"/>
      <c r="G360" s="415" t="str">
        <f>'Budget Filing Data'!J354</f>
        <v>IOU Core</v>
      </c>
      <c r="H360" s="415" t="str">
        <f>'Budget Filing Data'!H354</f>
        <v>SW - PGE Lead</v>
      </c>
      <c r="I360" s="416" t="s">
        <v>23</v>
      </c>
      <c r="J360" s="415" t="str">
        <f>'Budget Filing Data'!G354</f>
        <v>Residential</v>
      </c>
      <c r="K360" s="415" t="str">
        <f>'Budget Filing Data'!I354</f>
        <v>New Construction</v>
      </c>
      <c r="L360" s="415" t="str">
        <f>'Budget Filing Data'!K354</f>
        <v>Market Support</v>
      </c>
      <c r="M360" s="415">
        <f>'Budget Filing Data'!B354</f>
        <v>2031</v>
      </c>
      <c r="N360" s="581">
        <f t="shared" si="5"/>
        <v>211605.18528999999</v>
      </c>
      <c r="O360" s="417">
        <f>'Budget Filing Data'!AG354</f>
        <v>12825.94269</v>
      </c>
      <c r="P360" s="417">
        <f>'Budget Filing Data'!AH354</f>
        <v>0</v>
      </c>
      <c r="Q360" s="417">
        <f>'Budget Filing Data'!AI354</f>
        <v>198779.2426</v>
      </c>
      <c r="R360" s="417">
        <f>'Budget Filing Data'!AJ354</f>
        <v>0</v>
      </c>
      <c r="S360" s="417">
        <f>'Budget Filing Data'!AK354</f>
        <v>0</v>
      </c>
      <c r="T360" s="417">
        <f>'Budget Filing Data'!AL354</f>
        <v>0</v>
      </c>
      <c r="U360" s="417">
        <f>'Budget Filing Data'!AM354</f>
        <v>0</v>
      </c>
      <c r="V360" s="417">
        <f>'Budget Filing Data'!W354</f>
        <v>0</v>
      </c>
      <c r="W360" s="418">
        <f>IF('Budget Filing Data'!Z354&lt;&gt;0,('Budget Filing Data'!AB354+'Budget Filing Data'!AC354+'Budget Filing Data'!AR354+'Budget Filing Data'!AD354+'Budget Filing Data'!BK354)/'Budget Filing Data'!Z354,0)</f>
        <v>0</v>
      </c>
      <c r="X360" s="419">
        <f>IF('Budget Filing Data'!AA354&lt;&gt;0,('Budget Filing Data'!AB354+'Budget Filing Data'!AC354+'Budget Filing Data'!AR354+'Budget Filing Data'!AD354)/'Budget Filing Data'!AA354,0)</f>
        <v>0</v>
      </c>
      <c r="Y360" s="419">
        <f>IF('Budget Filing Data'!BL354&lt;&gt;0,('Budget Filing Data'!AB354+'Budget Filing Data'!AC354+'Budget Filing Data'!AR354+'Budget Filing Data'!AD354+'Budget Filing Data'!AP354+'Budget Filing Data'!AQ354)/('Budget Filing Data'!BL354),0)</f>
        <v>0</v>
      </c>
      <c r="Z360" s="419">
        <f>IF('Budget Filing Data'!BC354&lt;&gt;0,('Budget Filing Data'!BD354+'Budget Filing Data'!BE354+'Budget Filing Data'!BF354+'Budget Filing Data'!AD354)/'Budget Filing Data'!BC354,0)</f>
        <v>0</v>
      </c>
      <c r="AA360" s="419">
        <f>IF('Budget Filing Data'!BG354&lt;&gt;0,('Budget Filing Data'!BH354+'Budget Filing Data'!BI354+'Budget Filing Data'!BJ354+'Budget Filing Data'!AD354)/'Budget Filing Data'!BG354,0)</f>
        <v>0</v>
      </c>
      <c r="AB360" s="456">
        <f>'Budget Filing Data'!P354</f>
        <v>0</v>
      </c>
      <c r="AC360" s="456">
        <f>'Budget Filing Data'!Q354</f>
        <v>0</v>
      </c>
      <c r="AD360" s="456">
        <f>'Budget Filing Data'!R354</f>
        <v>0</v>
      </c>
      <c r="AE360" s="456">
        <f>'Budget Filing Data'!AE354</f>
        <v>0</v>
      </c>
      <c r="AF360" s="456">
        <f>'Budget Filing Data'!AF354</f>
        <v>0</v>
      </c>
      <c r="AG360" s="456">
        <f>'Budget Filing Data'!$S354</f>
        <v>0</v>
      </c>
      <c r="AH360" s="456">
        <f>'Budget Filing Data'!T354</f>
        <v>0</v>
      </c>
      <c r="AI360" s="456">
        <f>'Budget Filing Data'!$U354</f>
        <v>0</v>
      </c>
      <c r="AJ360" s="456">
        <f>'Budget Filing Data'!$V354</f>
        <v>0</v>
      </c>
      <c r="AK360" s="466">
        <v>0</v>
      </c>
      <c r="AL360" s="466">
        <v>0</v>
      </c>
      <c r="AM360" s="395"/>
    </row>
    <row r="361" spans="3:39" ht="15.75">
      <c r="C361" s="414" t="str">
        <f>'Budget Filing Data'!D355</f>
        <v>PGE_SW_WET_CC</v>
      </c>
      <c r="D361" s="414" t="str">
        <f>'Budget Filing Data'!E355</f>
        <v>WET Career Connections</v>
      </c>
      <c r="E361" s="416"/>
      <c r="F361" s="416"/>
      <c r="G361" s="415" t="str">
        <f>'Budget Filing Data'!J355</f>
        <v>Third-Party Solicited</v>
      </c>
      <c r="H361" s="415" t="str">
        <f>'Budget Filing Data'!H355</f>
        <v>SW - PGE Lead</v>
      </c>
      <c r="I361" s="416" t="s">
        <v>15</v>
      </c>
      <c r="J361" s="415" t="str">
        <f>'Budget Filing Data'!G355</f>
        <v>Cross-Cutting</v>
      </c>
      <c r="K361" s="415" t="str">
        <f>'Budget Filing Data'!I355</f>
        <v>Workforce Education and Training</v>
      </c>
      <c r="L361" s="415" t="str">
        <f>'Budget Filing Data'!K355</f>
        <v>Market Support</v>
      </c>
      <c r="M361" s="415">
        <f>'Budget Filing Data'!B355</f>
        <v>2031</v>
      </c>
      <c r="N361" s="581">
        <f t="shared" si="5"/>
        <v>346390</v>
      </c>
      <c r="O361" s="417">
        <f>'Budget Filing Data'!AG355</f>
        <v>3463.9</v>
      </c>
      <c r="P361" s="417">
        <f>'Budget Filing Data'!AH355</f>
        <v>24247.3</v>
      </c>
      <c r="Q361" s="417">
        <f>'Budget Filing Data'!AI355</f>
        <v>318678.8</v>
      </c>
      <c r="R361" s="417">
        <f>'Budget Filing Data'!AJ355</f>
        <v>0</v>
      </c>
      <c r="S361" s="417">
        <f>'Budget Filing Data'!AK355</f>
        <v>0</v>
      </c>
      <c r="T361" s="417">
        <f>'Budget Filing Data'!AL355</f>
        <v>0</v>
      </c>
      <c r="U361" s="417">
        <f>'Budget Filing Data'!AM355</f>
        <v>0</v>
      </c>
      <c r="V361" s="417">
        <f>'Budget Filing Data'!W355</f>
        <v>0</v>
      </c>
      <c r="W361" s="418">
        <f>IF('Budget Filing Data'!Z355&lt;&gt;0,('Budget Filing Data'!AB355+'Budget Filing Data'!AC355+'Budget Filing Data'!AR355+'Budget Filing Data'!AD355+'Budget Filing Data'!BK355)/'Budget Filing Data'!Z355,0)</f>
        <v>0</v>
      </c>
      <c r="X361" s="419">
        <f>IF('Budget Filing Data'!AA355&lt;&gt;0,('Budget Filing Data'!AB355+'Budget Filing Data'!AC355+'Budget Filing Data'!AR355+'Budget Filing Data'!AD355)/'Budget Filing Data'!AA355,0)</f>
        <v>0</v>
      </c>
      <c r="Y361" s="419">
        <f>IF('Budget Filing Data'!BL355&lt;&gt;0,('Budget Filing Data'!AB355+'Budget Filing Data'!AC355+'Budget Filing Data'!AR355+'Budget Filing Data'!AD355+'Budget Filing Data'!AP355+'Budget Filing Data'!AQ355)/('Budget Filing Data'!BL355),0)</f>
        <v>0</v>
      </c>
      <c r="Z361" s="419">
        <f>IF('Budget Filing Data'!BC355&lt;&gt;0,('Budget Filing Data'!BD355+'Budget Filing Data'!BE355+'Budget Filing Data'!BF355+'Budget Filing Data'!AD355)/'Budget Filing Data'!BC355,0)</f>
        <v>0</v>
      </c>
      <c r="AA361" s="419">
        <f>IF('Budget Filing Data'!BG355&lt;&gt;0,('Budget Filing Data'!BH355+'Budget Filing Data'!BI355+'Budget Filing Data'!BJ355+'Budget Filing Data'!AD355)/'Budget Filing Data'!BG355,0)</f>
        <v>0</v>
      </c>
      <c r="AB361" s="456">
        <f>'Budget Filing Data'!P355</f>
        <v>0</v>
      </c>
      <c r="AC361" s="456">
        <f>'Budget Filing Data'!Q355</f>
        <v>0</v>
      </c>
      <c r="AD361" s="456">
        <f>'Budget Filing Data'!R355</f>
        <v>0</v>
      </c>
      <c r="AE361" s="456">
        <f>'Budget Filing Data'!AE355</f>
        <v>0</v>
      </c>
      <c r="AF361" s="456">
        <f>'Budget Filing Data'!AF355</f>
        <v>0</v>
      </c>
      <c r="AG361" s="456">
        <f>'Budget Filing Data'!$S355</f>
        <v>0</v>
      </c>
      <c r="AH361" s="456">
        <f>'Budget Filing Data'!T355</f>
        <v>0</v>
      </c>
      <c r="AI361" s="456">
        <f>'Budget Filing Data'!$U355</f>
        <v>0</v>
      </c>
      <c r="AJ361" s="456">
        <f>'Budget Filing Data'!$V355</f>
        <v>0</v>
      </c>
      <c r="AK361" s="466">
        <v>0</v>
      </c>
      <c r="AL361" s="466">
        <v>0</v>
      </c>
      <c r="AM361" s="395"/>
    </row>
    <row r="362" spans="3:39" ht="15.75">
      <c r="C362" s="414" t="str">
        <f>'Budget Filing Data'!D356</f>
        <v>PGE_SW_WET_CC_PA</v>
      </c>
      <c r="D362" s="414" t="str">
        <f>'Budget Filing Data'!E356</f>
        <v>WET Career Connections - PGE Costs</v>
      </c>
      <c r="E362" s="416"/>
      <c r="F362" s="416"/>
      <c r="G362" s="415" t="str">
        <f>'Budget Filing Data'!J356</f>
        <v>IOU Core</v>
      </c>
      <c r="H362" s="415" t="str">
        <f>'Budget Filing Data'!H356</f>
        <v>SW - PGE Lead</v>
      </c>
      <c r="I362" s="416" t="s">
        <v>15</v>
      </c>
      <c r="J362" s="415" t="str">
        <f>'Budget Filing Data'!G356</f>
        <v>Cross-Cutting</v>
      </c>
      <c r="K362" s="415" t="str">
        <f>'Budget Filing Data'!I356</f>
        <v>Workforce Education and Training</v>
      </c>
      <c r="L362" s="415" t="str">
        <f>'Budget Filing Data'!K356</f>
        <v>Market Support</v>
      </c>
      <c r="M362" s="415">
        <f>'Budget Filing Data'!B356</f>
        <v>2031</v>
      </c>
      <c r="N362" s="581">
        <f t="shared" si="5"/>
        <v>9599.3961830000007</v>
      </c>
      <c r="O362" s="417">
        <f>'Budget Filing Data'!AG356</f>
        <v>0</v>
      </c>
      <c r="P362" s="417">
        <f>'Budget Filing Data'!AH356</f>
        <v>0</v>
      </c>
      <c r="Q362" s="417">
        <f>'Budget Filing Data'!AI356</f>
        <v>9599.3961830000007</v>
      </c>
      <c r="R362" s="417">
        <f>'Budget Filing Data'!AJ356</f>
        <v>0</v>
      </c>
      <c r="S362" s="417">
        <f>'Budget Filing Data'!AK356</f>
        <v>0</v>
      </c>
      <c r="T362" s="417">
        <f>'Budget Filing Data'!AL356</f>
        <v>0</v>
      </c>
      <c r="U362" s="417">
        <f>'Budget Filing Data'!AM356</f>
        <v>0</v>
      </c>
      <c r="V362" s="417">
        <f>'Budget Filing Data'!W356</f>
        <v>0</v>
      </c>
      <c r="W362" s="418">
        <f>IF('Budget Filing Data'!Z356&lt;&gt;0,('Budget Filing Data'!AB356+'Budget Filing Data'!AC356+'Budget Filing Data'!AR356+'Budget Filing Data'!AD356+'Budget Filing Data'!BK356)/'Budget Filing Data'!Z356,0)</f>
        <v>0</v>
      </c>
      <c r="X362" s="419">
        <f>IF('Budget Filing Data'!AA356&lt;&gt;0,('Budget Filing Data'!AB356+'Budget Filing Data'!AC356+'Budget Filing Data'!AR356+'Budget Filing Data'!AD356)/'Budget Filing Data'!AA356,0)</f>
        <v>0</v>
      </c>
      <c r="Y362" s="419">
        <f>IF('Budget Filing Data'!BL356&lt;&gt;0,('Budget Filing Data'!AB356+'Budget Filing Data'!AC356+'Budget Filing Data'!AR356+'Budget Filing Data'!AD356+'Budget Filing Data'!AP356+'Budget Filing Data'!AQ356)/('Budget Filing Data'!BL356),0)</f>
        <v>0</v>
      </c>
      <c r="Z362" s="419">
        <f>IF('Budget Filing Data'!BC356&lt;&gt;0,('Budget Filing Data'!BD356+'Budget Filing Data'!BE356+'Budget Filing Data'!BF356+'Budget Filing Data'!AD356)/'Budget Filing Data'!BC356,0)</f>
        <v>0</v>
      </c>
      <c r="AA362" s="419">
        <f>IF('Budget Filing Data'!BG356&lt;&gt;0,('Budget Filing Data'!BH356+'Budget Filing Data'!BI356+'Budget Filing Data'!BJ356+'Budget Filing Data'!AD356)/'Budget Filing Data'!BG356,0)</f>
        <v>0</v>
      </c>
      <c r="AB362" s="456">
        <f>'Budget Filing Data'!P356</f>
        <v>0</v>
      </c>
      <c r="AC362" s="456">
        <f>'Budget Filing Data'!Q356</f>
        <v>0</v>
      </c>
      <c r="AD362" s="456">
        <f>'Budget Filing Data'!R356</f>
        <v>0</v>
      </c>
      <c r="AE362" s="456">
        <f>'Budget Filing Data'!AE356</f>
        <v>0</v>
      </c>
      <c r="AF362" s="456">
        <f>'Budget Filing Data'!AF356</f>
        <v>0</v>
      </c>
      <c r="AG362" s="456">
        <f>'Budget Filing Data'!$S356</f>
        <v>0</v>
      </c>
      <c r="AH362" s="456">
        <f>'Budget Filing Data'!T356</f>
        <v>0</v>
      </c>
      <c r="AI362" s="456">
        <f>'Budget Filing Data'!$U356</f>
        <v>0</v>
      </c>
      <c r="AJ362" s="456">
        <f>'Budget Filing Data'!$V356</f>
        <v>0</v>
      </c>
      <c r="AK362" s="466">
        <v>0</v>
      </c>
      <c r="AL362" s="466">
        <v>0</v>
      </c>
      <c r="AM362" s="395"/>
    </row>
    <row r="363" spans="3:39" ht="15.75">
      <c r="C363" s="414" t="str">
        <f>'Budget Filing Data'!D357</f>
        <v>PGE_SW_WET_Work</v>
      </c>
      <c r="D363" s="414" t="str">
        <f>'Budget Filing Data'!E357</f>
        <v>WET Career and Workforce Readiness</v>
      </c>
      <c r="E363" s="416"/>
      <c r="F363" s="416"/>
      <c r="G363" s="415" t="str">
        <f>'Budget Filing Data'!J357</f>
        <v>Third-Party Solicited</v>
      </c>
      <c r="H363" s="415" t="str">
        <f>'Budget Filing Data'!H357</f>
        <v>SW - PGE Lead</v>
      </c>
      <c r="I363" s="416" t="s">
        <v>15</v>
      </c>
      <c r="J363" s="415" t="str">
        <f>'Budget Filing Data'!G357</f>
        <v>Cross-Cutting</v>
      </c>
      <c r="K363" s="415" t="str">
        <f>'Budget Filing Data'!I357</f>
        <v>Workforce Education and Training</v>
      </c>
      <c r="L363" s="415" t="str">
        <f>'Budget Filing Data'!K357</f>
        <v>Equity</v>
      </c>
      <c r="M363" s="415">
        <f>'Budget Filing Data'!B357</f>
        <v>2031</v>
      </c>
      <c r="N363" s="581">
        <f t="shared" si="5"/>
        <v>692780</v>
      </c>
      <c r="O363" s="417">
        <f>'Budget Filing Data'!AG357</f>
        <v>69278</v>
      </c>
      <c r="P363" s="417">
        <f>'Budget Filing Data'!AH357</f>
        <v>41566.800000000003</v>
      </c>
      <c r="Q363" s="417">
        <f>'Budget Filing Data'!AI357</f>
        <v>581935.19999999995</v>
      </c>
      <c r="R363" s="417">
        <f>'Budget Filing Data'!AJ357</f>
        <v>0</v>
      </c>
      <c r="S363" s="417">
        <f>'Budget Filing Data'!AK357</f>
        <v>0</v>
      </c>
      <c r="T363" s="417">
        <f>'Budget Filing Data'!AL357</f>
        <v>0</v>
      </c>
      <c r="U363" s="417">
        <f>'Budget Filing Data'!AM357</f>
        <v>0</v>
      </c>
      <c r="V363" s="417">
        <f>'Budget Filing Data'!W357</f>
        <v>0</v>
      </c>
      <c r="W363" s="418">
        <f>IF('Budget Filing Data'!Z357&lt;&gt;0,('Budget Filing Data'!AB357+'Budget Filing Data'!AC357+'Budget Filing Data'!AR357+'Budget Filing Data'!AD357+'Budget Filing Data'!BK357)/'Budget Filing Data'!Z357,0)</f>
        <v>0</v>
      </c>
      <c r="X363" s="419">
        <f>IF('Budget Filing Data'!AA357&lt;&gt;0,('Budget Filing Data'!AB357+'Budget Filing Data'!AC357+'Budget Filing Data'!AR357+'Budget Filing Data'!AD357)/'Budget Filing Data'!AA357,0)</f>
        <v>0</v>
      </c>
      <c r="Y363" s="419">
        <f>IF('Budget Filing Data'!BL357&lt;&gt;0,('Budget Filing Data'!AB357+'Budget Filing Data'!AC357+'Budget Filing Data'!AR357+'Budget Filing Data'!AD357+'Budget Filing Data'!AP357+'Budget Filing Data'!AQ357)/('Budget Filing Data'!BL357),0)</f>
        <v>0</v>
      </c>
      <c r="Z363" s="419">
        <f>IF('Budget Filing Data'!BC357&lt;&gt;0,('Budget Filing Data'!BD357+'Budget Filing Data'!BE357+'Budget Filing Data'!BF357+'Budget Filing Data'!AD357)/'Budget Filing Data'!BC357,0)</f>
        <v>0</v>
      </c>
      <c r="AA363" s="419">
        <f>IF('Budget Filing Data'!BG357&lt;&gt;0,('Budget Filing Data'!BH357+'Budget Filing Data'!BI357+'Budget Filing Data'!BJ357+'Budget Filing Data'!AD357)/'Budget Filing Data'!BG357,0)</f>
        <v>0</v>
      </c>
      <c r="AB363" s="456">
        <f>'Budget Filing Data'!P357</f>
        <v>0</v>
      </c>
      <c r="AC363" s="456">
        <f>'Budget Filing Data'!Q357</f>
        <v>0</v>
      </c>
      <c r="AD363" s="456">
        <f>'Budget Filing Data'!R357</f>
        <v>0</v>
      </c>
      <c r="AE363" s="456">
        <f>'Budget Filing Data'!AE357</f>
        <v>0</v>
      </c>
      <c r="AF363" s="456">
        <f>'Budget Filing Data'!AF357</f>
        <v>0</v>
      </c>
      <c r="AG363" s="456">
        <f>'Budget Filing Data'!$S357</f>
        <v>0</v>
      </c>
      <c r="AH363" s="456">
        <f>'Budget Filing Data'!T357</f>
        <v>0</v>
      </c>
      <c r="AI363" s="456">
        <f>'Budget Filing Data'!$U357</f>
        <v>0</v>
      </c>
      <c r="AJ363" s="456">
        <f>'Budget Filing Data'!$V357</f>
        <v>0</v>
      </c>
      <c r="AK363" s="466">
        <v>0</v>
      </c>
      <c r="AL363" s="466">
        <v>0</v>
      </c>
      <c r="AM363" s="395"/>
    </row>
    <row r="364" spans="3:39" ht="15.75">
      <c r="C364" s="414" t="str">
        <f>'Budget Filing Data'!D358</f>
        <v>PGE_SW_WET_Work_PA</v>
      </c>
      <c r="D364" s="414" t="str">
        <f>'Budget Filing Data'!E358</f>
        <v>WET Career and Workforce Readiness - PGE Costs</v>
      </c>
      <c r="E364" s="416"/>
      <c r="F364" s="416"/>
      <c r="G364" s="415" t="str">
        <f>'Budget Filing Data'!J358</f>
        <v>IOU Core</v>
      </c>
      <c r="H364" s="415" t="str">
        <f>'Budget Filing Data'!H358</f>
        <v>SW - PGE Lead</v>
      </c>
      <c r="I364" s="416" t="s">
        <v>15</v>
      </c>
      <c r="J364" s="415" t="str">
        <f>'Budget Filing Data'!G358</f>
        <v>Cross-Cutting</v>
      </c>
      <c r="K364" s="415" t="str">
        <f>'Budget Filing Data'!I358</f>
        <v>Workforce Education and Training</v>
      </c>
      <c r="L364" s="415" t="str">
        <f>'Budget Filing Data'!K358</f>
        <v>Equity</v>
      </c>
      <c r="M364" s="415">
        <f>'Budget Filing Data'!B358</f>
        <v>2031</v>
      </c>
      <c r="N364" s="581">
        <f t="shared" si="5"/>
        <v>12291.511563</v>
      </c>
      <c r="O364" s="417">
        <f>'Budget Filing Data'!AG358</f>
        <v>0</v>
      </c>
      <c r="P364" s="417">
        <f>'Budget Filing Data'!AH358</f>
        <v>2692.1153800000002</v>
      </c>
      <c r="Q364" s="417">
        <f>'Budget Filing Data'!AI358</f>
        <v>9599.3961830000007</v>
      </c>
      <c r="R364" s="417">
        <f>'Budget Filing Data'!AJ358</f>
        <v>0</v>
      </c>
      <c r="S364" s="417">
        <f>'Budget Filing Data'!AK358</f>
        <v>0</v>
      </c>
      <c r="T364" s="417">
        <f>'Budget Filing Data'!AL358</f>
        <v>0</v>
      </c>
      <c r="U364" s="417">
        <f>'Budget Filing Data'!AM358</f>
        <v>0</v>
      </c>
      <c r="V364" s="417">
        <f>'Budget Filing Data'!W358</f>
        <v>0</v>
      </c>
      <c r="W364" s="418">
        <f>IF('Budget Filing Data'!Z358&lt;&gt;0,('Budget Filing Data'!AB358+'Budget Filing Data'!AC358+'Budget Filing Data'!AR358+'Budget Filing Data'!AD358+'Budget Filing Data'!BK358)/'Budget Filing Data'!Z358,0)</f>
        <v>0</v>
      </c>
      <c r="X364" s="419">
        <f>IF('Budget Filing Data'!AA358&lt;&gt;0,('Budget Filing Data'!AB358+'Budget Filing Data'!AC358+'Budget Filing Data'!AR358+'Budget Filing Data'!AD358)/'Budget Filing Data'!AA358,0)</f>
        <v>0</v>
      </c>
      <c r="Y364" s="419">
        <f>IF('Budget Filing Data'!BL358&lt;&gt;0,('Budget Filing Data'!AB358+'Budget Filing Data'!AC358+'Budget Filing Data'!AR358+'Budget Filing Data'!AD358+'Budget Filing Data'!AP358+'Budget Filing Data'!AQ358)/('Budget Filing Data'!BL358),0)</f>
        <v>0</v>
      </c>
      <c r="Z364" s="419">
        <f>IF('Budget Filing Data'!BC358&lt;&gt;0,('Budget Filing Data'!BD358+'Budget Filing Data'!BE358+'Budget Filing Data'!BF358+'Budget Filing Data'!AD358)/'Budget Filing Data'!BC358,0)</f>
        <v>0</v>
      </c>
      <c r="AA364" s="419">
        <f>IF('Budget Filing Data'!BG358&lt;&gt;0,('Budget Filing Data'!BH358+'Budget Filing Data'!BI358+'Budget Filing Data'!BJ358+'Budget Filing Data'!AD358)/'Budget Filing Data'!BG358,0)</f>
        <v>0</v>
      </c>
      <c r="AB364" s="456">
        <f>'Budget Filing Data'!P358</f>
        <v>0</v>
      </c>
      <c r="AC364" s="456">
        <f>'Budget Filing Data'!Q358</f>
        <v>0</v>
      </c>
      <c r="AD364" s="456">
        <f>'Budget Filing Data'!R358</f>
        <v>0</v>
      </c>
      <c r="AE364" s="456">
        <f>'Budget Filing Data'!AE358</f>
        <v>0</v>
      </c>
      <c r="AF364" s="456">
        <f>'Budget Filing Data'!AF358</f>
        <v>0</v>
      </c>
      <c r="AG364" s="456">
        <f>'Budget Filing Data'!$S358</f>
        <v>0</v>
      </c>
      <c r="AH364" s="456">
        <f>'Budget Filing Data'!T358</f>
        <v>0</v>
      </c>
      <c r="AI364" s="456">
        <f>'Budget Filing Data'!$U358</f>
        <v>0</v>
      </c>
      <c r="AJ364" s="456">
        <f>'Budget Filing Data'!$V358</f>
        <v>0</v>
      </c>
      <c r="AK364" s="466">
        <v>0</v>
      </c>
      <c r="AL364" s="466">
        <v>0</v>
      </c>
      <c r="AM364" s="395"/>
    </row>
    <row r="365" spans="3:39" ht="15.75">
      <c r="C365" s="414" t="str">
        <f>'Budget Filing Data'!D359</f>
        <v>PGE21011</v>
      </c>
      <c r="D365" s="414" t="str">
        <f>'Budget Filing Data'!E359</f>
        <v>Commercial Calculated Incentives</v>
      </c>
      <c r="E365" s="416"/>
      <c r="F365" s="416"/>
      <c r="G365" s="415" t="str">
        <f>'Budget Filing Data'!J359</f>
        <v>IOU Core</v>
      </c>
      <c r="H365" s="415" t="str">
        <f>'Budget Filing Data'!H359</f>
        <v>Local</v>
      </c>
      <c r="I365" s="416" t="s">
        <v>23</v>
      </c>
      <c r="J365" s="415" t="str">
        <f>'Budget Filing Data'!G359</f>
        <v>Commercial</v>
      </c>
      <c r="K365" s="415" t="str">
        <f>'Budget Filing Data'!I359</f>
        <v>Other</v>
      </c>
      <c r="L365" s="415" t="str">
        <f>'Budget Filing Data'!K359</f>
        <v>Resource</v>
      </c>
      <c r="M365" s="415">
        <f>'Budget Filing Data'!B359</f>
        <v>2031</v>
      </c>
      <c r="N365" s="581">
        <f t="shared" si="5"/>
        <v>47362.408307533668</v>
      </c>
      <c r="O365" s="417">
        <f>'Budget Filing Data'!AG359</f>
        <v>2236.2408307533701</v>
      </c>
      <c r="P365" s="417">
        <f>'Budget Filing Data'!AH359</f>
        <v>0</v>
      </c>
      <c r="Q365" s="417">
        <f>'Budget Filing Data'!AI359</f>
        <v>20126.167476780302</v>
      </c>
      <c r="R365" s="417">
        <f>'Budget Filing Data'!AJ359</f>
        <v>0</v>
      </c>
      <c r="S365" s="417">
        <f>'Budget Filing Data'!AK359</f>
        <v>0</v>
      </c>
      <c r="T365" s="417">
        <f>'Budget Filing Data'!AL359</f>
        <v>0</v>
      </c>
      <c r="U365" s="417">
        <f>'Budget Filing Data'!AM359</f>
        <v>25000</v>
      </c>
      <c r="V365" s="417">
        <f>'Budget Filing Data'!W359</f>
        <v>0</v>
      </c>
      <c r="W365" s="418">
        <f>IF('Budget Filing Data'!Z359&lt;&gt;0,('Budget Filing Data'!AB359+'Budget Filing Data'!AC359+'Budget Filing Data'!AR359+'Budget Filing Data'!AD359+'Budget Filing Data'!BK359)/'Budget Filing Data'!Z359,0)</f>
        <v>0</v>
      </c>
      <c r="X365" s="419">
        <f>IF('Budget Filing Data'!AA359&lt;&gt;0,('Budget Filing Data'!AB359+'Budget Filing Data'!AC359+'Budget Filing Data'!AR359+'Budget Filing Data'!AD359)/'Budget Filing Data'!AA359,0)</f>
        <v>0</v>
      </c>
      <c r="Y365" s="419">
        <f>IF('Budget Filing Data'!BL359&lt;&gt;0,('Budget Filing Data'!AB359+'Budget Filing Data'!AC359+'Budget Filing Data'!AR359+'Budget Filing Data'!AD359+'Budget Filing Data'!AP359+'Budget Filing Data'!AQ359)/('Budget Filing Data'!BL359),0)</f>
        <v>0</v>
      </c>
      <c r="Z365" s="419">
        <f>IF('Budget Filing Data'!BC359&lt;&gt;0,('Budget Filing Data'!BD359+'Budget Filing Data'!BE359+'Budget Filing Data'!BF359+'Budget Filing Data'!AD359)/'Budget Filing Data'!BC359,0)</f>
        <v>0</v>
      </c>
      <c r="AA365" s="419">
        <f>IF('Budget Filing Data'!BG359&lt;&gt;0,('Budget Filing Data'!BH359+'Budget Filing Data'!BI359+'Budget Filing Data'!BJ359+'Budget Filing Data'!AD359)/'Budget Filing Data'!BG359,0)</f>
        <v>0</v>
      </c>
      <c r="AB365" s="456">
        <f>'Budget Filing Data'!P359</f>
        <v>0</v>
      </c>
      <c r="AC365" s="456">
        <f>'Budget Filing Data'!Q359</f>
        <v>0</v>
      </c>
      <c r="AD365" s="456">
        <f>'Budget Filing Data'!R359</f>
        <v>0</v>
      </c>
      <c r="AE365" s="456">
        <f>'Budget Filing Data'!AE359</f>
        <v>0</v>
      </c>
      <c r="AF365" s="456">
        <f>'Budget Filing Data'!AF359</f>
        <v>0</v>
      </c>
      <c r="AG365" s="456">
        <f>'Budget Filing Data'!$S359</f>
        <v>0</v>
      </c>
      <c r="AH365" s="456">
        <f>'Budget Filing Data'!T359</f>
        <v>0</v>
      </c>
      <c r="AI365" s="456">
        <f>'Budget Filing Data'!$U359</f>
        <v>0</v>
      </c>
      <c r="AJ365" s="456">
        <f>'Budget Filing Data'!$V359</f>
        <v>0</v>
      </c>
      <c r="AK365" s="466">
        <v>0</v>
      </c>
      <c r="AL365" s="466">
        <v>0</v>
      </c>
      <c r="AM365" s="395"/>
    </row>
    <row r="366" spans="3:39" ht="15.75">
      <c r="C366" s="414" t="str">
        <f>'Budget Filing Data'!D360</f>
        <v>PGE21012</v>
      </c>
      <c r="D366" s="414" t="str">
        <f>'Budget Filing Data'!E360</f>
        <v>Commercial Deemed Incentives</v>
      </c>
      <c r="E366" s="416"/>
      <c r="F366" s="416"/>
      <c r="G366" s="415" t="str">
        <f>'Budget Filing Data'!J360</f>
        <v>IOU Core</v>
      </c>
      <c r="H366" s="415" t="str">
        <f>'Budget Filing Data'!H360</f>
        <v>Local</v>
      </c>
      <c r="I366" s="416" t="s">
        <v>23</v>
      </c>
      <c r="J366" s="415" t="str">
        <f>'Budget Filing Data'!G360</f>
        <v>Commercial</v>
      </c>
      <c r="K366" s="415" t="str">
        <f>'Budget Filing Data'!I360</f>
        <v>Other</v>
      </c>
      <c r="L366" s="415" t="str">
        <f>'Budget Filing Data'!K360</f>
        <v>Resource</v>
      </c>
      <c r="M366" s="415">
        <f>'Budget Filing Data'!B360</f>
        <v>2031</v>
      </c>
      <c r="N366" s="581">
        <f t="shared" si="5"/>
        <v>47362.408307533668</v>
      </c>
      <c r="O366" s="417">
        <f>'Budget Filing Data'!AG360</f>
        <v>2236.2408307533701</v>
      </c>
      <c r="P366" s="417">
        <f>'Budget Filing Data'!AH360</f>
        <v>0</v>
      </c>
      <c r="Q366" s="417">
        <f>'Budget Filing Data'!AI360</f>
        <v>20126.167476780302</v>
      </c>
      <c r="R366" s="417">
        <f>'Budget Filing Data'!AJ360</f>
        <v>0</v>
      </c>
      <c r="S366" s="417">
        <f>'Budget Filing Data'!AK360</f>
        <v>0</v>
      </c>
      <c r="T366" s="417">
        <f>'Budget Filing Data'!AL360</f>
        <v>0</v>
      </c>
      <c r="U366" s="417">
        <f>'Budget Filing Data'!AM360</f>
        <v>25000</v>
      </c>
      <c r="V366" s="417">
        <f>'Budget Filing Data'!W360</f>
        <v>0</v>
      </c>
      <c r="W366" s="418">
        <f>IF('Budget Filing Data'!Z360&lt;&gt;0,('Budget Filing Data'!AB360+'Budget Filing Data'!AC360+'Budget Filing Data'!AR360+'Budget Filing Data'!AD360+'Budget Filing Data'!BK360)/'Budget Filing Data'!Z360,0)</f>
        <v>0</v>
      </c>
      <c r="X366" s="419">
        <f>IF('Budget Filing Data'!AA360&lt;&gt;0,('Budget Filing Data'!AB360+'Budget Filing Data'!AC360+'Budget Filing Data'!AR360+'Budget Filing Data'!AD360)/'Budget Filing Data'!AA360,0)</f>
        <v>0</v>
      </c>
      <c r="Y366" s="419">
        <f>IF('Budget Filing Data'!BL360&lt;&gt;0,('Budget Filing Data'!AB360+'Budget Filing Data'!AC360+'Budget Filing Data'!AR360+'Budget Filing Data'!AD360+'Budget Filing Data'!AP360+'Budget Filing Data'!AQ360)/('Budget Filing Data'!BL360),0)</f>
        <v>0</v>
      </c>
      <c r="Z366" s="419">
        <f>IF('Budget Filing Data'!BC360&lt;&gt;0,('Budget Filing Data'!BD360+'Budget Filing Data'!BE360+'Budget Filing Data'!BF360+'Budget Filing Data'!AD360)/'Budget Filing Data'!BC360,0)</f>
        <v>0</v>
      </c>
      <c r="AA366" s="419">
        <f>IF('Budget Filing Data'!BG360&lt;&gt;0,('Budget Filing Data'!BH360+'Budget Filing Data'!BI360+'Budget Filing Data'!BJ360+'Budget Filing Data'!AD360)/'Budget Filing Data'!BG360,0)</f>
        <v>0</v>
      </c>
      <c r="AB366" s="456">
        <f>'Budget Filing Data'!P360</f>
        <v>0</v>
      </c>
      <c r="AC366" s="456">
        <f>'Budget Filing Data'!Q360</f>
        <v>0</v>
      </c>
      <c r="AD366" s="456">
        <f>'Budget Filing Data'!R360</f>
        <v>0</v>
      </c>
      <c r="AE366" s="456">
        <f>'Budget Filing Data'!AE360</f>
        <v>0</v>
      </c>
      <c r="AF366" s="456">
        <f>'Budget Filing Data'!AF360</f>
        <v>0</v>
      </c>
      <c r="AG366" s="456">
        <f>'Budget Filing Data'!$S360</f>
        <v>0</v>
      </c>
      <c r="AH366" s="456">
        <f>'Budget Filing Data'!T360</f>
        <v>0</v>
      </c>
      <c r="AI366" s="456">
        <f>'Budget Filing Data'!$U360</f>
        <v>0</v>
      </c>
      <c r="AJ366" s="456">
        <f>'Budget Filing Data'!$V360</f>
        <v>0</v>
      </c>
      <c r="AK366" s="466">
        <v>0</v>
      </c>
      <c r="AL366" s="466">
        <v>0</v>
      </c>
      <c r="AM366" s="395"/>
    </row>
    <row r="367" spans="3:39" ht="15.75">
      <c r="C367" s="414" t="str">
        <f>'Budget Filing Data'!D361</f>
        <v>PGE21021</v>
      </c>
      <c r="D367" s="414" t="str">
        <f>'Budget Filing Data'!E361</f>
        <v>Industrial Calculated Incentives</v>
      </c>
      <c r="E367" s="416"/>
      <c r="F367" s="416"/>
      <c r="G367" s="415" t="str">
        <f>'Budget Filing Data'!J361</f>
        <v>IOU Core</v>
      </c>
      <c r="H367" s="415" t="str">
        <f>'Budget Filing Data'!H361</f>
        <v>Local</v>
      </c>
      <c r="I367" s="416" t="s">
        <v>23</v>
      </c>
      <c r="J367" s="415" t="str">
        <f>'Budget Filing Data'!G361</f>
        <v>Industrial</v>
      </c>
      <c r="K367" s="415" t="str">
        <f>'Budget Filing Data'!I361</f>
        <v>Other</v>
      </c>
      <c r="L367" s="415" t="str">
        <f>'Budget Filing Data'!K361</f>
        <v>Resource</v>
      </c>
      <c r="M367" s="415">
        <f>'Budget Filing Data'!B361</f>
        <v>2031</v>
      </c>
      <c r="N367" s="581">
        <f t="shared" si="5"/>
        <v>32410.544663315257</v>
      </c>
      <c r="O367" s="417">
        <f>'Budget Filing Data'!AG361</f>
        <v>741.05446633152599</v>
      </c>
      <c r="P367" s="417">
        <f>'Budget Filing Data'!AH361</f>
        <v>0</v>
      </c>
      <c r="Q367" s="417">
        <f>'Budget Filing Data'!AI361</f>
        <v>6669.4901969837301</v>
      </c>
      <c r="R367" s="417">
        <f>'Budget Filing Data'!AJ361</f>
        <v>0</v>
      </c>
      <c r="S367" s="417">
        <f>'Budget Filing Data'!AK361</f>
        <v>0</v>
      </c>
      <c r="T367" s="417">
        <f>'Budget Filing Data'!AL361</f>
        <v>0</v>
      </c>
      <c r="U367" s="417">
        <f>'Budget Filing Data'!AM361</f>
        <v>25000</v>
      </c>
      <c r="V367" s="417">
        <f>'Budget Filing Data'!W361</f>
        <v>0</v>
      </c>
      <c r="W367" s="418">
        <f>IF('Budget Filing Data'!Z361&lt;&gt;0,('Budget Filing Data'!AB361+'Budget Filing Data'!AC361+'Budget Filing Data'!AR361+'Budget Filing Data'!AD361+'Budget Filing Data'!BK361)/'Budget Filing Data'!Z361,0)</f>
        <v>0</v>
      </c>
      <c r="X367" s="419">
        <f>IF('Budget Filing Data'!AA361&lt;&gt;0,('Budget Filing Data'!AB361+'Budget Filing Data'!AC361+'Budget Filing Data'!AR361+'Budget Filing Data'!AD361)/'Budget Filing Data'!AA361,0)</f>
        <v>0</v>
      </c>
      <c r="Y367" s="419">
        <f>IF('Budget Filing Data'!BL361&lt;&gt;0,('Budget Filing Data'!AB361+'Budget Filing Data'!AC361+'Budget Filing Data'!AR361+'Budget Filing Data'!AD361+'Budget Filing Data'!AP361+'Budget Filing Data'!AQ361)/('Budget Filing Data'!BL361),0)</f>
        <v>0</v>
      </c>
      <c r="Z367" s="419">
        <f>IF('Budget Filing Data'!BC361&lt;&gt;0,('Budget Filing Data'!BD361+'Budget Filing Data'!BE361+'Budget Filing Data'!BF361+'Budget Filing Data'!AD361)/'Budget Filing Data'!BC361,0)</f>
        <v>0</v>
      </c>
      <c r="AA367" s="419">
        <f>IF('Budget Filing Data'!BG361&lt;&gt;0,('Budget Filing Data'!BH361+'Budget Filing Data'!BI361+'Budget Filing Data'!BJ361+'Budget Filing Data'!AD361)/'Budget Filing Data'!BG361,0)</f>
        <v>0</v>
      </c>
      <c r="AB367" s="456">
        <f>'Budget Filing Data'!P361</f>
        <v>0</v>
      </c>
      <c r="AC367" s="456">
        <f>'Budget Filing Data'!Q361</f>
        <v>0</v>
      </c>
      <c r="AD367" s="456">
        <f>'Budget Filing Data'!R361</f>
        <v>0</v>
      </c>
      <c r="AE367" s="456">
        <f>'Budget Filing Data'!AE361</f>
        <v>0</v>
      </c>
      <c r="AF367" s="456">
        <f>'Budget Filing Data'!AF361</f>
        <v>0</v>
      </c>
      <c r="AG367" s="456">
        <f>'Budget Filing Data'!$S361</f>
        <v>0</v>
      </c>
      <c r="AH367" s="456">
        <f>'Budget Filing Data'!T361</f>
        <v>0</v>
      </c>
      <c r="AI367" s="456">
        <f>'Budget Filing Data'!$U361</f>
        <v>0</v>
      </c>
      <c r="AJ367" s="456">
        <f>'Budget Filing Data'!$V361</f>
        <v>0</v>
      </c>
      <c r="AK367" s="466">
        <v>0</v>
      </c>
      <c r="AL367" s="466">
        <v>0</v>
      </c>
      <c r="AM367" s="395"/>
    </row>
    <row r="368" spans="3:39" ht="15.75">
      <c r="C368" s="414" t="str">
        <f>'Budget Filing Data'!D362</f>
        <v>PGE21022</v>
      </c>
      <c r="D368" s="414" t="str">
        <f>'Budget Filing Data'!E362</f>
        <v>Industrial Deemed Incentives</v>
      </c>
      <c r="E368" s="416"/>
      <c r="F368" s="416"/>
      <c r="G368" s="415" t="str">
        <f>'Budget Filing Data'!J362</f>
        <v>IOU Core</v>
      </c>
      <c r="H368" s="415" t="str">
        <f>'Budget Filing Data'!H362</f>
        <v>Local</v>
      </c>
      <c r="I368" s="416" t="s">
        <v>23</v>
      </c>
      <c r="J368" s="415" t="str">
        <f>'Budget Filing Data'!G362</f>
        <v>Industrial</v>
      </c>
      <c r="K368" s="415" t="str">
        <f>'Budget Filing Data'!I362</f>
        <v>Other</v>
      </c>
      <c r="L368" s="415" t="str">
        <f>'Budget Filing Data'!K362</f>
        <v>Resource</v>
      </c>
      <c r="M368" s="415">
        <f>'Budget Filing Data'!B362</f>
        <v>2031</v>
      </c>
      <c r="N368" s="581">
        <f t="shared" si="5"/>
        <v>32410.544663315257</v>
      </c>
      <c r="O368" s="417">
        <f>'Budget Filing Data'!AG362</f>
        <v>741.05446633152599</v>
      </c>
      <c r="P368" s="417">
        <f>'Budget Filing Data'!AH362</f>
        <v>0</v>
      </c>
      <c r="Q368" s="417">
        <f>'Budget Filing Data'!AI362</f>
        <v>6669.4901969837301</v>
      </c>
      <c r="R368" s="417">
        <f>'Budget Filing Data'!AJ362</f>
        <v>0</v>
      </c>
      <c r="S368" s="417">
        <f>'Budget Filing Data'!AK362</f>
        <v>0</v>
      </c>
      <c r="T368" s="417">
        <f>'Budget Filing Data'!AL362</f>
        <v>0</v>
      </c>
      <c r="U368" s="417">
        <f>'Budget Filing Data'!AM362</f>
        <v>25000</v>
      </c>
      <c r="V368" s="417">
        <f>'Budget Filing Data'!W362</f>
        <v>0</v>
      </c>
      <c r="W368" s="418">
        <f>IF('Budget Filing Data'!Z362&lt;&gt;0,('Budget Filing Data'!AB362+'Budget Filing Data'!AC362+'Budget Filing Data'!AR362+'Budget Filing Data'!AD362+'Budget Filing Data'!BK362)/'Budget Filing Data'!Z362,0)</f>
        <v>0</v>
      </c>
      <c r="X368" s="419">
        <f>IF('Budget Filing Data'!AA362&lt;&gt;0,('Budget Filing Data'!AB362+'Budget Filing Data'!AC362+'Budget Filing Data'!AR362+'Budget Filing Data'!AD362)/'Budget Filing Data'!AA362,0)</f>
        <v>0</v>
      </c>
      <c r="Y368" s="419">
        <f>IF('Budget Filing Data'!BL362&lt;&gt;0,('Budget Filing Data'!AB362+'Budget Filing Data'!AC362+'Budget Filing Data'!AR362+'Budget Filing Data'!AD362+'Budget Filing Data'!AP362+'Budget Filing Data'!AQ362)/('Budget Filing Data'!BL362),0)</f>
        <v>0</v>
      </c>
      <c r="Z368" s="419">
        <f>IF('Budget Filing Data'!BC362&lt;&gt;0,('Budget Filing Data'!BD362+'Budget Filing Data'!BE362+'Budget Filing Data'!BF362+'Budget Filing Data'!AD362)/'Budget Filing Data'!BC362,0)</f>
        <v>0</v>
      </c>
      <c r="AA368" s="419">
        <f>IF('Budget Filing Data'!BG362&lt;&gt;0,('Budget Filing Data'!BH362+'Budget Filing Data'!BI362+'Budget Filing Data'!BJ362+'Budget Filing Data'!AD362)/'Budget Filing Data'!BG362,0)</f>
        <v>0</v>
      </c>
      <c r="AB368" s="456">
        <f>'Budget Filing Data'!P362</f>
        <v>0</v>
      </c>
      <c r="AC368" s="456">
        <f>'Budget Filing Data'!Q362</f>
        <v>0</v>
      </c>
      <c r="AD368" s="456">
        <f>'Budget Filing Data'!R362</f>
        <v>0</v>
      </c>
      <c r="AE368" s="456">
        <f>'Budget Filing Data'!AE362</f>
        <v>0</v>
      </c>
      <c r="AF368" s="456">
        <f>'Budget Filing Data'!AF362</f>
        <v>0</v>
      </c>
      <c r="AG368" s="456">
        <f>'Budget Filing Data'!$S362</f>
        <v>0</v>
      </c>
      <c r="AH368" s="456">
        <f>'Budget Filing Data'!T362</f>
        <v>0</v>
      </c>
      <c r="AI368" s="456">
        <f>'Budget Filing Data'!$U362</f>
        <v>0</v>
      </c>
      <c r="AJ368" s="456">
        <f>'Budget Filing Data'!$V362</f>
        <v>0</v>
      </c>
      <c r="AK368" s="466">
        <v>0</v>
      </c>
      <c r="AL368" s="466">
        <v>0</v>
      </c>
      <c r="AM368" s="395"/>
    </row>
    <row r="369" spans="3:39" ht="15.75">
      <c r="C369" s="414" t="str">
        <f>'Budget Filing Data'!D363</f>
        <v>PGE21031</v>
      </c>
      <c r="D369" s="414" t="str">
        <f>'Budget Filing Data'!E363</f>
        <v>Agricultural Calculated Incentives</v>
      </c>
      <c r="E369" s="416"/>
      <c r="F369" s="416"/>
      <c r="G369" s="415" t="str">
        <f>'Budget Filing Data'!J363</f>
        <v>IOU Core</v>
      </c>
      <c r="H369" s="415" t="str">
        <f>'Budget Filing Data'!H363</f>
        <v>Local</v>
      </c>
      <c r="I369" s="416" t="s">
        <v>23</v>
      </c>
      <c r="J369" s="415" t="str">
        <f>'Budget Filing Data'!G363</f>
        <v>Agricultural</v>
      </c>
      <c r="K369" s="415" t="str">
        <f>'Budget Filing Data'!I363</f>
        <v>Other</v>
      </c>
      <c r="L369" s="415" t="str">
        <f>'Budget Filing Data'!K363</f>
        <v>Resource</v>
      </c>
      <c r="M369" s="415">
        <f>'Budget Filing Data'!B363</f>
        <v>2031</v>
      </c>
      <c r="N369" s="581">
        <f t="shared" si="5"/>
        <v>32410.544663315257</v>
      </c>
      <c r="O369" s="417">
        <f>'Budget Filing Data'!AG363</f>
        <v>741.05446633152599</v>
      </c>
      <c r="P369" s="417">
        <f>'Budget Filing Data'!AH363</f>
        <v>0</v>
      </c>
      <c r="Q369" s="417">
        <f>'Budget Filing Data'!AI363</f>
        <v>6669.4901969837301</v>
      </c>
      <c r="R369" s="417">
        <f>'Budget Filing Data'!AJ363</f>
        <v>0</v>
      </c>
      <c r="S369" s="417">
        <f>'Budget Filing Data'!AK363</f>
        <v>0</v>
      </c>
      <c r="T369" s="417">
        <f>'Budget Filing Data'!AL363</f>
        <v>0</v>
      </c>
      <c r="U369" s="417">
        <f>'Budget Filing Data'!AM363</f>
        <v>25000</v>
      </c>
      <c r="V369" s="417">
        <f>'Budget Filing Data'!W363</f>
        <v>0</v>
      </c>
      <c r="W369" s="418">
        <f>IF('Budget Filing Data'!Z363&lt;&gt;0,('Budget Filing Data'!AB363+'Budget Filing Data'!AC363+'Budget Filing Data'!AR363+'Budget Filing Data'!AD363+'Budget Filing Data'!BK363)/'Budget Filing Data'!Z363,0)</f>
        <v>0</v>
      </c>
      <c r="X369" s="419">
        <f>IF('Budget Filing Data'!AA363&lt;&gt;0,('Budget Filing Data'!AB363+'Budget Filing Data'!AC363+'Budget Filing Data'!AR363+'Budget Filing Data'!AD363)/'Budget Filing Data'!AA363,0)</f>
        <v>0</v>
      </c>
      <c r="Y369" s="419">
        <f>IF('Budget Filing Data'!BL363&lt;&gt;0,('Budget Filing Data'!AB363+'Budget Filing Data'!AC363+'Budget Filing Data'!AR363+'Budget Filing Data'!AD363+'Budget Filing Data'!AP363+'Budget Filing Data'!AQ363)/('Budget Filing Data'!BL363),0)</f>
        <v>0</v>
      </c>
      <c r="Z369" s="419">
        <f>IF('Budget Filing Data'!BC363&lt;&gt;0,('Budget Filing Data'!BD363+'Budget Filing Data'!BE363+'Budget Filing Data'!BF363+'Budget Filing Data'!AD363)/'Budget Filing Data'!BC363,0)</f>
        <v>0</v>
      </c>
      <c r="AA369" s="419">
        <f>IF('Budget Filing Data'!BG363&lt;&gt;0,('Budget Filing Data'!BH363+'Budget Filing Data'!BI363+'Budget Filing Data'!BJ363+'Budget Filing Data'!AD363)/'Budget Filing Data'!BG363,0)</f>
        <v>0</v>
      </c>
      <c r="AB369" s="456">
        <f>'Budget Filing Data'!P363</f>
        <v>0</v>
      </c>
      <c r="AC369" s="456">
        <f>'Budget Filing Data'!Q363</f>
        <v>0</v>
      </c>
      <c r="AD369" s="456">
        <f>'Budget Filing Data'!R363</f>
        <v>0</v>
      </c>
      <c r="AE369" s="456">
        <f>'Budget Filing Data'!AE363</f>
        <v>0</v>
      </c>
      <c r="AF369" s="456">
        <f>'Budget Filing Data'!AF363</f>
        <v>0</v>
      </c>
      <c r="AG369" s="456">
        <f>'Budget Filing Data'!$S363</f>
        <v>0</v>
      </c>
      <c r="AH369" s="456">
        <f>'Budget Filing Data'!T363</f>
        <v>0</v>
      </c>
      <c r="AI369" s="456">
        <f>'Budget Filing Data'!$U363</f>
        <v>0</v>
      </c>
      <c r="AJ369" s="456">
        <f>'Budget Filing Data'!$V363</f>
        <v>0</v>
      </c>
      <c r="AK369" s="466">
        <v>0</v>
      </c>
      <c r="AL369" s="466">
        <v>0</v>
      </c>
      <c r="AM369" s="395"/>
    </row>
    <row r="370" spans="3:39" ht="15.75">
      <c r="C370" s="414" t="str">
        <f>'Budget Filing Data'!D364</f>
        <v>PGE21032</v>
      </c>
      <c r="D370" s="414" t="str">
        <f>'Budget Filing Data'!E364</f>
        <v>Agricultural Deemed Incentives</v>
      </c>
      <c r="E370" s="416"/>
      <c r="F370" s="416"/>
      <c r="G370" s="415" t="str">
        <f>'Budget Filing Data'!J364</f>
        <v>IOU Core</v>
      </c>
      <c r="H370" s="415" t="str">
        <f>'Budget Filing Data'!H364</f>
        <v>Local</v>
      </c>
      <c r="I370" s="416" t="s">
        <v>23</v>
      </c>
      <c r="J370" s="415" t="str">
        <f>'Budget Filing Data'!G364</f>
        <v>Agricultural</v>
      </c>
      <c r="K370" s="415" t="str">
        <f>'Budget Filing Data'!I364</f>
        <v>Other</v>
      </c>
      <c r="L370" s="415" t="str">
        <f>'Budget Filing Data'!K364</f>
        <v>Resource</v>
      </c>
      <c r="M370" s="415">
        <f>'Budget Filing Data'!B364</f>
        <v>2031</v>
      </c>
      <c r="N370" s="581">
        <f t="shared" si="5"/>
        <v>32410.544663315257</v>
      </c>
      <c r="O370" s="417">
        <f>'Budget Filing Data'!AG364</f>
        <v>741.05446633152599</v>
      </c>
      <c r="P370" s="417">
        <f>'Budget Filing Data'!AH364</f>
        <v>0</v>
      </c>
      <c r="Q370" s="417">
        <f>'Budget Filing Data'!AI364</f>
        <v>6669.4901969837301</v>
      </c>
      <c r="R370" s="417">
        <f>'Budget Filing Data'!AJ364</f>
        <v>0</v>
      </c>
      <c r="S370" s="417">
        <f>'Budget Filing Data'!AK364</f>
        <v>0</v>
      </c>
      <c r="T370" s="417">
        <f>'Budget Filing Data'!AL364</f>
        <v>0</v>
      </c>
      <c r="U370" s="417">
        <f>'Budget Filing Data'!AM364</f>
        <v>25000</v>
      </c>
      <c r="V370" s="417">
        <f>'Budget Filing Data'!W364</f>
        <v>0</v>
      </c>
      <c r="W370" s="418">
        <f>IF('Budget Filing Data'!Z364&lt;&gt;0,('Budget Filing Data'!AB364+'Budget Filing Data'!AC364+'Budget Filing Data'!AR364+'Budget Filing Data'!AD364+'Budget Filing Data'!BK364)/'Budget Filing Data'!Z364,0)</f>
        <v>0</v>
      </c>
      <c r="X370" s="419">
        <f>IF('Budget Filing Data'!AA364&lt;&gt;0,('Budget Filing Data'!AB364+'Budget Filing Data'!AC364+'Budget Filing Data'!AR364+'Budget Filing Data'!AD364)/'Budget Filing Data'!AA364,0)</f>
        <v>0</v>
      </c>
      <c r="Y370" s="419">
        <f>IF('Budget Filing Data'!BL364&lt;&gt;0,('Budget Filing Data'!AB364+'Budget Filing Data'!AC364+'Budget Filing Data'!AR364+'Budget Filing Data'!AD364+'Budget Filing Data'!AP364+'Budget Filing Data'!AQ364)/('Budget Filing Data'!BL364),0)</f>
        <v>0</v>
      </c>
      <c r="Z370" s="419">
        <f>IF('Budget Filing Data'!BC364&lt;&gt;0,('Budget Filing Data'!BD364+'Budget Filing Data'!BE364+'Budget Filing Data'!BF364+'Budget Filing Data'!AD364)/'Budget Filing Data'!BC364,0)</f>
        <v>0</v>
      </c>
      <c r="AA370" s="419">
        <f>IF('Budget Filing Data'!BG364&lt;&gt;0,('Budget Filing Data'!BH364+'Budget Filing Data'!BI364+'Budget Filing Data'!BJ364+'Budget Filing Data'!AD364)/'Budget Filing Data'!BG364,0)</f>
        <v>0</v>
      </c>
      <c r="AB370" s="456">
        <f>'Budget Filing Data'!P364</f>
        <v>0</v>
      </c>
      <c r="AC370" s="456">
        <f>'Budget Filing Data'!Q364</f>
        <v>0</v>
      </c>
      <c r="AD370" s="456">
        <f>'Budget Filing Data'!R364</f>
        <v>0</v>
      </c>
      <c r="AE370" s="456">
        <f>'Budget Filing Data'!AE364</f>
        <v>0</v>
      </c>
      <c r="AF370" s="456">
        <f>'Budget Filing Data'!AF364</f>
        <v>0</v>
      </c>
      <c r="AG370" s="456">
        <f>'Budget Filing Data'!$S364</f>
        <v>0</v>
      </c>
      <c r="AH370" s="456">
        <f>'Budget Filing Data'!T364</f>
        <v>0</v>
      </c>
      <c r="AI370" s="456">
        <f>'Budget Filing Data'!$U364</f>
        <v>0</v>
      </c>
      <c r="AJ370" s="456">
        <f>'Budget Filing Data'!$V364</f>
        <v>0</v>
      </c>
      <c r="AK370" s="466">
        <v>0</v>
      </c>
      <c r="AL370" s="466">
        <v>0</v>
      </c>
      <c r="AM370" s="395"/>
    </row>
    <row r="371" spans="3:39" ht="15.75">
      <c r="C371" s="414" t="str">
        <f>'Budget Filing Data'!D365</f>
        <v>PGE21053</v>
      </c>
      <c r="D371" s="414" t="str">
        <f>'Budget Filing Data'!E365</f>
        <v>Compliance Improvement</v>
      </c>
      <c r="E371" s="416"/>
      <c r="F371" s="416"/>
      <c r="G371" s="415" t="str">
        <f>'Budget Filing Data'!J365</f>
        <v>IOU Core</v>
      </c>
      <c r="H371" s="415" t="str">
        <f>'Budget Filing Data'!H365</f>
        <v>Local</v>
      </c>
      <c r="I371" s="416" t="s">
        <v>15</v>
      </c>
      <c r="J371" s="415" t="str">
        <f>'Budget Filing Data'!G365</f>
        <v>Cross-Cutting</v>
      </c>
      <c r="K371" s="415" t="str">
        <f>'Budget Filing Data'!I365</f>
        <v>Codes and Standards</v>
      </c>
      <c r="L371" s="415" t="str">
        <f>'Budget Filing Data'!K365</f>
        <v>C&amp;S</v>
      </c>
      <c r="M371" s="415">
        <f>'Budget Filing Data'!B365</f>
        <v>2031</v>
      </c>
      <c r="N371" s="581">
        <f t="shared" si="5"/>
        <v>6596004.9869346246</v>
      </c>
      <c r="O371" s="417">
        <f>'Budget Filing Data'!AG365</f>
        <v>88240.606693462396</v>
      </c>
      <c r="P371" s="417">
        <f>'Budget Filing Data'!AH365</f>
        <v>0</v>
      </c>
      <c r="Q371" s="417">
        <f>'Budget Filing Data'!AI365</f>
        <v>6507764.3802411621</v>
      </c>
      <c r="R371" s="417">
        <f>'Budget Filing Data'!AJ365</f>
        <v>0</v>
      </c>
      <c r="S371" s="417">
        <f>'Budget Filing Data'!AK365</f>
        <v>0</v>
      </c>
      <c r="T371" s="417">
        <f>'Budget Filing Data'!AL365</f>
        <v>0</v>
      </c>
      <c r="U371" s="417">
        <f>'Budget Filing Data'!AM365</f>
        <v>0</v>
      </c>
      <c r="V371" s="417">
        <f>'Budget Filing Data'!W365</f>
        <v>0</v>
      </c>
      <c r="W371" s="418">
        <f>IF('Budget Filing Data'!Z365&lt;&gt;0,('Budget Filing Data'!AB365+'Budget Filing Data'!AC365+'Budget Filing Data'!AR365+'Budget Filing Data'!AD365+'Budget Filing Data'!BK365)/'Budget Filing Data'!Z365,0)</f>
        <v>0</v>
      </c>
      <c r="X371" s="419">
        <f>IF('Budget Filing Data'!AA365&lt;&gt;0,('Budget Filing Data'!AB365+'Budget Filing Data'!AC365+'Budget Filing Data'!AR365+'Budget Filing Data'!AD365)/'Budget Filing Data'!AA365,0)</f>
        <v>0</v>
      </c>
      <c r="Y371" s="419">
        <f>IF('Budget Filing Data'!BL365&lt;&gt;0,('Budget Filing Data'!AB365+'Budget Filing Data'!AC365+'Budget Filing Data'!AR365+'Budget Filing Data'!AD365+'Budget Filing Data'!AP365+'Budget Filing Data'!AQ365)/('Budget Filing Data'!BL365),0)</f>
        <v>0</v>
      </c>
      <c r="Z371" s="419">
        <f>IF('Budget Filing Data'!BC365&lt;&gt;0,('Budget Filing Data'!BD365+'Budget Filing Data'!BE365+'Budget Filing Data'!BF365+'Budget Filing Data'!AD365)/'Budget Filing Data'!BC365,0)</f>
        <v>0</v>
      </c>
      <c r="AA371" s="419">
        <f>IF('Budget Filing Data'!BG365&lt;&gt;0,('Budget Filing Data'!BH365+'Budget Filing Data'!BI365+'Budget Filing Data'!BJ365+'Budget Filing Data'!AD365)/'Budget Filing Data'!BG365,0)</f>
        <v>0</v>
      </c>
      <c r="AB371" s="456">
        <f>'Budget Filing Data'!P365</f>
        <v>0</v>
      </c>
      <c r="AC371" s="456">
        <f>'Budget Filing Data'!Q365</f>
        <v>0</v>
      </c>
      <c r="AD371" s="456">
        <f>'Budget Filing Data'!R365</f>
        <v>0</v>
      </c>
      <c r="AE371" s="456">
        <f>'Budget Filing Data'!AE365</f>
        <v>0</v>
      </c>
      <c r="AF371" s="456">
        <f>'Budget Filing Data'!AF365</f>
        <v>0</v>
      </c>
      <c r="AG371" s="456">
        <f>'Budget Filing Data'!$S365</f>
        <v>0</v>
      </c>
      <c r="AH371" s="456">
        <f>'Budget Filing Data'!T365</f>
        <v>0</v>
      </c>
      <c r="AI371" s="456">
        <f>'Budget Filing Data'!$U365</f>
        <v>0</v>
      </c>
      <c r="AJ371" s="456">
        <f>'Budget Filing Data'!$V365</f>
        <v>0</v>
      </c>
      <c r="AK371" s="466">
        <v>0</v>
      </c>
      <c r="AL371" s="466">
        <v>0</v>
      </c>
      <c r="AM371" s="395"/>
    </row>
    <row r="372" spans="3:39" ht="15.75">
      <c r="C372" s="414" t="str">
        <f>'Budget Filing Data'!D366</f>
        <v>PGE21054</v>
      </c>
      <c r="D372" s="414" t="str">
        <f>'Budget Filing Data'!E366</f>
        <v>Reach Codes</v>
      </c>
      <c r="E372" s="416"/>
      <c r="F372" s="416"/>
      <c r="G372" s="415" t="str">
        <f>'Budget Filing Data'!J366</f>
        <v>IOU Core</v>
      </c>
      <c r="H372" s="415" t="str">
        <f>'Budget Filing Data'!H366</f>
        <v>Local</v>
      </c>
      <c r="I372" s="416" t="s">
        <v>15</v>
      </c>
      <c r="J372" s="415" t="str">
        <f>'Budget Filing Data'!G366</f>
        <v>Cross-Cutting</v>
      </c>
      <c r="K372" s="415" t="str">
        <f>'Budget Filing Data'!I366</f>
        <v>Codes and Standards</v>
      </c>
      <c r="L372" s="415" t="str">
        <f>'Budget Filing Data'!K366</f>
        <v>C&amp;S</v>
      </c>
      <c r="M372" s="415">
        <f>'Budget Filing Data'!B366</f>
        <v>2031</v>
      </c>
      <c r="N372" s="581">
        <f t="shared" si="5"/>
        <v>2409523.0039447132</v>
      </c>
      <c r="O372" s="417">
        <f>'Budget Filing Data'!AG366</f>
        <v>5721.3763944713401</v>
      </c>
      <c r="P372" s="417">
        <f>'Budget Filing Data'!AH366</f>
        <v>0</v>
      </c>
      <c r="Q372" s="417">
        <f>'Budget Filing Data'!AI366</f>
        <v>2403801.627550242</v>
      </c>
      <c r="R372" s="417">
        <f>'Budget Filing Data'!AJ366</f>
        <v>0</v>
      </c>
      <c r="S372" s="417">
        <f>'Budget Filing Data'!AK366</f>
        <v>0</v>
      </c>
      <c r="T372" s="417">
        <f>'Budget Filing Data'!AL366</f>
        <v>0</v>
      </c>
      <c r="U372" s="417">
        <f>'Budget Filing Data'!AM366</f>
        <v>0</v>
      </c>
      <c r="V372" s="417">
        <f>'Budget Filing Data'!W366</f>
        <v>0</v>
      </c>
      <c r="W372" s="418">
        <f>IF('Budget Filing Data'!Z366&lt;&gt;0,('Budget Filing Data'!AB366+'Budget Filing Data'!AC366+'Budget Filing Data'!AR366+'Budget Filing Data'!AD366+'Budget Filing Data'!BK366)/'Budget Filing Data'!Z366,0)</f>
        <v>0</v>
      </c>
      <c r="X372" s="419">
        <f>IF('Budget Filing Data'!AA366&lt;&gt;0,('Budget Filing Data'!AB366+'Budget Filing Data'!AC366+'Budget Filing Data'!AR366+'Budget Filing Data'!AD366)/'Budget Filing Data'!AA366,0)</f>
        <v>0</v>
      </c>
      <c r="Y372" s="419">
        <f>IF('Budget Filing Data'!BL366&lt;&gt;0,('Budget Filing Data'!AB366+'Budget Filing Data'!AC366+'Budget Filing Data'!AR366+'Budget Filing Data'!AD366+'Budget Filing Data'!AP366+'Budget Filing Data'!AQ366)/('Budget Filing Data'!BL366),0)</f>
        <v>0</v>
      </c>
      <c r="Z372" s="419">
        <f>IF('Budget Filing Data'!BC366&lt;&gt;0,('Budget Filing Data'!BD366+'Budget Filing Data'!BE366+'Budget Filing Data'!BF366+'Budget Filing Data'!AD366)/'Budget Filing Data'!BC366,0)</f>
        <v>0</v>
      </c>
      <c r="AA372" s="419">
        <f>IF('Budget Filing Data'!BG366&lt;&gt;0,('Budget Filing Data'!BH366+'Budget Filing Data'!BI366+'Budget Filing Data'!BJ366+'Budget Filing Data'!AD366)/'Budget Filing Data'!BG366,0)</f>
        <v>0</v>
      </c>
      <c r="AB372" s="456">
        <f>'Budget Filing Data'!P366</f>
        <v>0</v>
      </c>
      <c r="AC372" s="456">
        <f>'Budget Filing Data'!Q366</f>
        <v>0</v>
      </c>
      <c r="AD372" s="456">
        <f>'Budget Filing Data'!R366</f>
        <v>0</v>
      </c>
      <c r="AE372" s="456">
        <f>'Budget Filing Data'!AE366</f>
        <v>0</v>
      </c>
      <c r="AF372" s="456">
        <f>'Budget Filing Data'!AF366</f>
        <v>0</v>
      </c>
      <c r="AG372" s="456">
        <f>'Budget Filing Data'!$S366</f>
        <v>0</v>
      </c>
      <c r="AH372" s="456">
        <f>'Budget Filing Data'!T366</f>
        <v>0</v>
      </c>
      <c r="AI372" s="456">
        <f>'Budget Filing Data'!$U366</f>
        <v>0</v>
      </c>
      <c r="AJ372" s="456">
        <f>'Budget Filing Data'!$V366</f>
        <v>0</v>
      </c>
      <c r="AK372" s="466">
        <v>0</v>
      </c>
      <c r="AL372" s="466">
        <v>0</v>
      </c>
      <c r="AM372" s="395"/>
    </row>
    <row r="373" spans="3:39" ht="15.75">
      <c r="C373" s="414" t="str">
        <f>'Budget Filing Data'!D367</f>
        <v>PGE21055</v>
      </c>
      <c r="D373" s="414" t="str">
        <f>'Budget Filing Data'!E367</f>
        <v>Planning and Coordination</v>
      </c>
      <c r="E373" s="416"/>
      <c r="F373" s="416"/>
      <c r="G373" s="415" t="str">
        <f>'Budget Filing Data'!J367</f>
        <v>IOU Core</v>
      </c>
      <c r="H373" s="415" t="str">
        <f>'Budget Filing Data'!H367</f>
        <v>Local</v>
      </c>
      <c r="I373" s="416" t="s">
        <v>15</v>
      </c>
      <c r="J373" s="415" t="str">
        <f>'Budget Filing Data'!G367</f>
        <v>Cross-Cutting</v>
      </c>
      <c r="K373" s="415" t="str">
        <f>'Budget Filing Data'!I367</f>
        <v>Codes and Standards</v>
      </c>
      <c r="L373" s="415" t="str">
        <f>'Budget Filing Data'!K367</f>
        <v>C&amp;S</v>
      </c>
      <c r="M373" s="415">
        <f>'Budget Filing Data'!B367</f>
        <v>2031</v>
      </c>
      <c r="N373" s="581">
        <f t="shared" si="5"/>
        <v>1027283.9391557706</v>
      </c>
      <c r="O373" s="417">
        <f>'Budget Filing Data'!AG367</f>
        <v>14313.10111557707</v>
      </c>
      <c r="P373" s="417">
        <f>'Budget Filing Data'!AH367</f>
        <v>0</v>
      </c>
      <c r="Q373" s="417">
        <f>'Budget Filing Data'!AI367</f>
        <v>1012970.8380401935</v>
      </c>
      <c r="R373" s="417">
        <f>'Budget Filing Data'!AJ367</f>
        <v>0</v>
      </c>
      <c r="S373" s="417">
        <f>'Budget Filing Data'!AK367</f>
        <v>0</v>
      </c>
      <c r="T373" s="417">
        <f>'Budget Filing Data'!AL367</f>
        <v>0</v>
      </c>
      <c r="U373" s="417">
        <f>'Budget Filing Data'!AM367</f>
        <v>0</v>
      </c>
      <c r="V373" s="417">
        <f>'Budget Filing Data'!W367</f>
        <v>0</v>
      </c>
      <c r="W373" s="418">
        <f>IF('Budget Filing Data'!Z367&lt;&gt;0,('Budget Filing Data'!AB367+'Budget Filing Data'!AC367+'Budget Filing Data'!AR367+'Budget Filing Data'!AD367+'Budget Filing Data'!BK367)/'Budget Filing Data'!Z367,0)</f>
        <v>0</v>
      </c>
      <c r="X373" s="419">
        <f>IF('Budget Filing Data'!AA367&lt;&gt;0,('Budget Filing Data'!AB367+'Budget Filing Data'!AC367+'Budget Filing Data'!AR367+'Budget Filing Data'!AD367)/'Budget Filing Data'!AA367,0)</f>
        <v>0</v>
      </c>
      <c r="Y373" s="419">
        <f>IF('Budget Filing Data'!BL367&lt;&gt;0,('Budget Filing Data'!AB367+'Budget Filing Data'!AC367+'Budget Filing Data'!AR367+'Budget Filing Data'!AD367+'Budget Filing Data'!AP367+'Budget Filing Data'!AQ367)/('Budget Filing Data'!BL367),0)</f>
        <v>0</v>
      </c>
      <c r="Z373" s="419">
        <f>IF('Budget Filing Data'!BC367&lt;&gt;0,('Budget Filing Data'!BD367+'Budget Filing Data'!BE367+'Budget Filing Data'!BF367+'Budget Filing Data'!AD367)/'Budget Filing Data'!BC367,0)</f>
        <v>0</v>
      </c>
      <c r="AA373" s="419">
        <f>IF('Budget Filing Data'!BG367&lt;&gt;0,('Budget Filing Data'!BH367+'Budget Filing Data'!BI367+'Budget Filing Data'!BJ367+'Budget Filing Data'!AD367)/'Budget Filing Data'!BG367,0)</f>
        <v>0</v>
      </c>
      <c r="AB373" s="456">
        <f>'Budget Filing Data'!P367</f>
        <v>0</v>
      </c>
      <c r="AC373" s="456">
        <f>'Budget Filing Data'!Q367</f>
        <v>0</v>
      </c>
      <c r="AD373" s="456">
        <f>'Budget Filing Data'!R367</f>
        <v>0</v>
      </c>
      <c r="AE373" s="456">
        <f>'Budget Filing Data'!AE367</f>
        <v>0</v>
      </c>
      <c r="AF373" s="456">
        <f>'Budget Filing Data'!AF367</f>
        <v>0</v>
      </c>
      <c r="AG373" s="456">
        <f>'Budget Filing Data'!$S367</f>
        <v>0</v>
      </c>
      <c r="AH373" s="456">
        <f>'Budget Filing Data'!T367</f>
        <v>0</v>
      </c>
      <c r="AI373" s="456">
        <f>'Budget Filing Data'!$U367</f>
        <v>0</v>
      </c>
      <c r="AJ373" s="456">
        <f>'Budget Filing Data'!$V367</f>
        <v>0</v>
      </c>
      <c r="AK373" s="466">
        <v>0</v>
      </c>
      <c r="AL373" s="466">
        <v>0</v>
      </c>
      <c r="AM373" s="395"/>
    </row>
    <row r="374" spans="3:39" ht="15.75">
      <c r="C374" s="414" t="str">
        <f>'Budget Filing Data'!D368</f>
        <v>PGE21056</v>
      </c>
      <c r="D374" s="414" t="str">
        <f>'Budget Filing Data'!E368</f>
        <v>Code Readiness</v>
      </c>
      <c r="E374" s="416"/>
      <c r="F374" s="416"/>
      <c r="G374" s="415" t="str">
        <f>'Budget Filing Data'!J368</f>
        <v>Third-Party Solicited</v>
      </c>
      <c r="H374" s="415" t="str">
        <f>'Budget Filing Data'!H368</f>
        <v>Local</v>
      </c>
      <c r="I374" s="416" t="s">
        <v>15</v>
      </c>
      <c r="J374" s="415" t="str">
        <f>'Budget Filing Data'!G368</f>
        <v>Cross-Cutting</v>
      </c>
      <c r="K374" s="415" t="str">
        <f>'Budget Filing Data'!I368</f>
        <v>Codes and Standards</v>
      </c>
      <c r="L374" s="415" t="str">
        <f>'Budget Filing Data'!K368</f>
        <v>C&amp;S</v>
      </c>
      <c r="M374" s="415">
        <f>'Budget Filing Data'!B368</f>
        <v>2031</v>
      </c>
      <c r="N374" s="581">
        <f t="shared" si="5"/>
        <v>10141220.108713521</v>
      </c>
      <c r="O374" s="417">
        <f>'Budget Filing Data'!AG368</f>
        <v>27233.751637683599</v>
      </c>
      <c r="P374" s="417">
        <f>'Budget Filing Data'!AH368</f>
        <v>0</v>
      </c>
      <c r="Q374" s="417">
        <f>'Budget Filing Data'!AI368</f>
        <v>10113986.357075837</v>
      </c>
      <c r="R374" s="417">
        <f>'Budget Filing Data'!AJ368</f>
        <v>0</v>
      </c>
      <c r="S374" s="417">
        <f>'Budget Filing Data'!AK368</f>
        <v>0</v>
      </c>
      <c r="T374" s="417">
        <f>'Budget Filing Data'!AL368</f>
        <v>0</v>
      </c>
      <c r="U374" s="417">
        <f>'Budget Filing Data'!AM368</f>
        <v>0</v>
      </c>
      <c r="V374" s="417">
        <f>'Budget Filing Data'!W368</f>
        <v>0</v>
      </c>
      <c r="W374" s="418">
        <f>IF('Budget Filing Data'!Z368&lt;&gt;0,('Budget Filing Data'!AB368+'Budget Filing Data'!AC368+'Budget Filing Data'!AR368+'Budget Filing Data'!AD368+'Budget Filing Data'!BK368)/'Budget Filing Data'!Z368,0)</f>
        <v>0</v>
      </c>
      <c r="X374" s="419">
        <f>IF('Budget Filing Data'!AA368&lt;&gt;0,('Budget Filing Data'!AB368+'Budget Filing Data'!AC368+'Budget Filing Data'!AR368+'Budget Filing Data'!AD368)/'Budget Filing Data'!AA368,0)</f>
        <v>0</v>
      </c>
      <c r="Y374" s="419">
        <f>IF('Budget Filing Data'!BL368&lt;&gt;0,('Budget Filing Data'!AB368+'Budget Filing Data'!AC368+'Budget Filing Data'!AR368+'Budget Filing Data'!AD368+'Budget Filing Data'!AP368+'Budget Filing Data'!AQ368)/('Budget Filing Data'!BL368),0)</f>
        <v>0</v>
      </c>
      <c r="Z374" s="419">
        <f>IF('Budget Filing Data'!BC368&lt;&gt;0,('Budget Filing Data'!BD368+'Budget Filing Data'!BE368+'Budget Filing Data'!BF368+'Budget Filing Data'!AD368)/'Budget Filing Data'!BC368,0)</f>
        <v>0</v>
      </c>
      <c r="AA374" s="419">
        <f>IF('Budget Filing Data'!BG368&lt;&gt;0,('Budget Filing Data'!BH368+'Budget Filing Data'!BI368+'Budget Filing Data'!BJ368+'Budget Filing Data'!AD368)/'Budget Filing Data'!BG368,0)</f>
        <v>0</v>
      </c>
      <c r="AB374" s="456">
        <f>'Budget Filing Data'!P368</f>
        <v>0</v>
      </c>
      <c r="AC374" s="456">
        <f>'Budget Filing Data'!Q368</f>
        <v>0</v>
      </c>
      <c r="AD374" s="456">
        <f>'Budget Filing Data'!R368</f>
        <v>0</v>
      </c>
      <c r="AE374" s="456">
        <f>'Budget Filing Data'!AE368</f>
        <v>0</v>
      </c>
      <c r="AF374" s="456">
        <f>'Budget Filing Data'!AF368</f>
        <v>0</v>
      </c>
      <c r="AG374" s="456">
        <f>'Budget Filing Data'!$S368</f>
        <v>0</v>
      </c>
      <c r="AH374" s="456">
        <f>'Budget Filing Data'!T368</f>
        <v>0</v>
      </c>
      <c r="AI374" s="456">
        <f>'Budget Filing Data'!$U368</f>
        <v>0</v>
      </c>
      <c r="AJ374" s="456">
        <f>'Budget Filing Data'!$V368</f>
        <v>0</v>
      </c>
      <c r="AK374" s="466">
        <v>0</v>
      </c>
      <c r="AL374" s="466">
        <v>0</v>
      </c>
      <c r="AM374" s="395"/>
    </row>
    <row r="375" spans="3:39" ht="15.75">
      <c r="C375" s="414" t="str">
        <f>'Budget Filing Data'!D369</f>
        <v>PGE21071</v>
      </c>
      <c r="D375" s="414" t="str">
        <f>'Budget Filing Data'!E369</f>
        <v>WE&amp;T Integrated Energy Education and Training</v>
      </c>
      <c r="E375" s="416"/>
      <c r="F375" s="416"/>
      <c r="G375" s="415" t="str">
        <f>'Budget Filing Data'!J369</f>
        <v>IOU Core</v>
      </c>
      <c r="H375" s="415" t="str">
        <f>'Budget Filing Data'!H369</f>
        <v>Local</v>
      </c>
      <c r="I375" s="416" t="s">
        <v>15</v>
      </c>
      <c r="J375" s="415" t="str">
        <f>'Budget Filing Data'!G369</f>
        <v>Cross-Cutting</v>
      </c>
      <c r="K375" s="415" t="str">
        <f>'Budget Filing Data'!I369</f>
        <v>Workforce Education and Training</v>
      </c>
      <c r="L375" s="415" t="str">
        <f>'Budget Filing Data'!K369</f>
        <v>Market Support</v>
      </c>
      <c r="M375" s="415">
        <f>'Budget Filing Data'!B369</f>
        <v>2031</v>
      </c>
      <c r="N375" s="581">
        <f t="shared" si="5"/>
        <v>6873946.3976250524</v>
      </c>
      <c r="O375" s="417">
        <f>'Budget Filing Data'!AG369</f>
        <v>0</v>
      </c>
      <c r="P375" s="417">
        <f>'Budget Filing Data'!AH369</f>
        <v>194297.21191139199</v>
      </c>
      <c r="Q375" s="417">
        <f>'Budget Filing Data'!AI369</f>
        <v>6679649.18571366</v>
      </c>
      <c r="R375" s="417">
        <f>'Budget Filing Data'!AJ369</f>
        <v>0</v>
      </c>
      <c r="S375" s="417">
        <f>'Budget Filing Data'!AK369</f>
        <v>0</v>
      </c>
      <c r="T375" s="417">
        <f>'Budget Filing Data'!AL369</f>
        <v>0</v>
      </c>
      <c r="U375" s="417">
        <f>'Budget Filing Data'!AM369</f>
        <v>0</v>
      </c>
      <c r="V375" s="417">
        <f>'Budget Filing Data'!W369</f>
        <v>0</v>
      </c>
      <c r="W375" s="418">
        <f>IF('Budget Filing Data'!Z369&lt;&gt;0,('Budget Filing Data'!AB369+'Budget Filing Data'!AC369+'Budget Filing Data'!AR369+'Budget Filing Data'!AD369+'Budget Filing Data'!BK369)/'Budget Filing Data'!Z369,0)</f>
        <v>0</v>
      </c>
      <c r="X375" s="419">
        <f>IF('Budget Filing Data'!AA369&lt;&gt;0,('Budget Filing Data'!AB369+'Budget Filing Data'!AC369+'Budget Filing Data'!AR369+'Budget Filing Data'!AD369)/'Budget Filing Data'!AA369,0)</f>
        <v>0</v>
      </c>
      <c r="Y375" s="419">
        <f>IF('Budget Filing Data'!BL369&lt;&gt;0,('Budget Filing Data'!AB369+'Budget Filing Data'!AC369+'Budget Filing Data'!AR369+'Budget Filing Data'!AD369+'Budget Filing Data'!AP369+'Budget Filing Data'!AQ369)/('Budget Filing Data'!BL369),0)</f>
        <v>0</v>
      </c>
      <c r="Z375" s="419">
        <f>IF('Budget Filing Data'!BC369&lt;&gt;0,('Budget Filing Data'!BD369+'Budget Filing Data'!BE369+'Budget Filing Data'!BF369+'Budget Filing Data'!AD369)/'Budget Filing Data'!BC369,0)</f>
        <v>0</v>
      </c>
      <c r="AA375" s="419">
        <f>IF('Budget Filing Data'!BG369&lt;&gt;0,('Budget Filing Data'!BH369+'Budget Filing Data'!BI369+'Budget Filing Data'!BJ369+'Budget Filing Data'!AD369)/'Budget Filing Data'!BG369,0)</f>
        <v>0</v>
      </c>
      <c r="AB375" s="456">
        <f>'Budget Filing Data'!P369</f>
        <v>0</v>
      </c>
      <c r="AC375" s="456">
        <f>'Budget Filing Data'!Q369</f>
        <v>0</v>
      </c>
      <c r="AD375" s="456">
        <f>'Budget Filing Data'!R369</f>
        <v>0</v>
      </c>
      <c r="AE375" s="456">
        <f>'Budget Filing Data'!AE369</f>
        <v>0</v>
      </c>
      <c r="AF375" s="456">
        <f>'Budget Filing Data'!AF369</f>
        <v>0</v>
      </c>
      <c r="AG375" s="456">
        <f>'Budget Filing Data'!$S369</f>
        <v>0</v>
      </c>
      <c r="AH375" s="456">
        <f>'Budget Filing Data'!T369</f>
        <v>0</v>
      </c>
      <c r="AI375" s="456">
        <f>'Budget Filing Data'!$U369</f>
        <v>0</v>
      </c>
      <c r="AJ375" s="456">
        <f>'Budget Filing Data'!$V369</f>
        <v>0</v>
      </c>
      <c r="AK375" s="467">
        <v>-3380.0862712388298</v>
      </c>
      <c r="AL375" s="467">
        <v>14658.148799999999</v>
      </c>
      <c r="AM375" s="395"/>
    </row>
    <row r="376" spans="3:39" ht="15.75">
      <c r="C376" s="414" t="str">
        <f>'Budget Filing Data'!D370</f>
        <v>PGE_OtherPA_Admin</v>
      </c>
      <c r="D376" s="414" t="str">
        <f>'Budget Filing Data'!E370</f>
        <v>IOU REN/CCA Admin Costs</v>
      </c>
      <c r="E376" s="394"/>
      <c r="F376" s="393"/>
      <c r="G376" s="415" t="str">
        <f>'Budget Filing Data'!J370</f>
        <v>Non-Program</v>
      </c>
      <c r="H376" s="415" t="str">
        <f>'Budget Filing Data'!H370</f>
        <v>Local</v>
      </c>
      <c r="I376" s="416" t="s">
        <v>15</v>
      </c>
      <c r="J376" s="415" t="str">
        <f>'Budget Filing Data'!G370</f>
        <v>Cross-Cutting</v>
      </c>
      <c r="K376" s="415" t="str">
        <f>'Budget Filing Data'!I370</f>
        <v>Other</v>
      </c>
      <c r="L376" s="415" t="str">
        <f>'Budget Filing Data'!K370</f>
        <v>Resource</v>
      </c>
      <c r="M376" s="415">
        <f>'Budget Filing Data'!B370</f>
        <v>2028</v>
      </c>
      <c r="N376" s="581">
        <f t="shared" si="5"/>
        <v>220039.93678000002</v>
      </c>
      <c r="O376" s="417">
        <f>'Budget Filing Data'!AG370</f>
        <v>61954.48128</v>
      </c>
      <c r="P376" s="417">
        <f>'Budget Filing Data'!AH370</f>
        <v>0</v>
      </c>
      <c r="Q376" s="417">
        <f>'Budget Filing Data'!AI370</f>
        <v>158085.45550000001</v>
      </c>
      <c r="R376" s="417">
        <f>'Budget Filing Data'!AJ370</f>
        <v>0</v>
      </c>
      <c r="S376" s="417">
        <f>'Budget Filing Data'!AK370</f>
        <v>0</v>
      </c>
      <c r="T376" s="417">
        <f>'Budget Filing Data'!AL370</f>
        <v>0</v>
      </c>
      <c r="U376" s="417">
        <f>'Budget Filing Data'!AM370</f>
        <v>0</v>
      </c>
      <c r="V376" s="417">
        <f>'Budget Filing Data'!W370</f>
        <v>0</v>
      </c>
      <c r="W376" s="418">
        <f>IF('Budget Filing Data'!Z370&lt;&gt;0,('Budget Filing Data'!AB370+'Budget Filing Data'!AC370+'Budget Filing Data'!AR370+'Budget Filing Data'!AD370+'Budget Filing Data'!BK370)/'Budget Filing Data'!Z370,0)</f>
        <v>0</v>
      </c>
      <c r="X376" s="419">
        <f>IF('Budget Filing Data'!AA370&lt;&gt;0,('Budget Filing Data'!AB370+'Budget Filing Data'!AC370+'Budget Filing Data'!AR370+'Budget Filing Data'!AD370)/'Budget Filing Data'!AA370,0)</f>
        <v>0</v>
      </c>
      <c r="Y376" s="419">
        <f>IF('Budget Filing Data'!BL370&lt;&gt;0,('Budget Filing Data'!AB370+'Budget Filing Data'!AC370+'Budget Filing Data'!AR370+'Budget Filing Data'!AD370+'Budget Filing Data'!AP370+'Budget Filing Data'!AQ370)/('Budget Filing Data'!BL370),0)</f>
        <v>0</v>
      </c>
      <c r="Z376" s="419">
        <f>IF('Budget Filing Data'!BC370&lt;&gt;0,('Budget Filing Data'!BD370+'Budget Filing Data'!BE370+'Budget Filing Data'!BF370+'Budget Filing Data'!AD370)/'Budget Filing Data'!BC370,0)</f>
        <v>0</v>
      </c>
      <c r="AA376" s="419">
        <f>IF('Budget Filing Data'!BG370&lt;&gt;0,('Budget Filing Data'!BH370+'Budget Filing Data'!BI370+'Budget Filing Data'!BJ370+'Budget Filing Data'!AD370)/'Budget Filing Data'!BG370,0)</f>
        <v>0</v>
      </c>
      <c r="AB376" s="456">
        <f>'Budget Filing Data'!P370</f>
        <v>0</v>
      </c>
      <c r="AC376" s="456">
        <f>'Budget Filing Data'!Q370</f>
        <v>0</v>
      </c>
      <c r="AD376" s="456">
        <f>'Budget Filing Data'!R370</f>
        <v>0</v>
      </c>
      <c r="AE376" s="456">
        <f>'Budget Filing Data'!AE370</f>
        <v>0</v>
      </c>
      <c r="AF376" s="456">
        <f>'Budget Filing Data'!AF370</f>
        <v>0</v>
      </c>
      <c r="AG376" s="456">
        <f>'Budget Filing Data'!$S370</f>
        <v>0</v>
      </c>
      <c r="AH376" s="456">
        <f>'Budget Filing Data'!T370</f>
        <v>0</v>
      </c>
      <c r="AI376" s="456">
        <f>'Budget Filing Data'!$U370</f>
        <v>0</v>
      </c>
      <c r="AJ376" s="456">
        <f>'Budget Filing Data'!$V370</f>
        <v>0</v>
      </c>
      <c r="AK376" s="466">
        <v>0</v>
      </c>
      <c r="AL376" s="466">
        <v>0</v>
      </c>
      <c r="AM376" s="395"/>
    </row>
    <row r="377" spans="3:39" ht="15.75">
      <c r="C377" s="414" t="str">
        <f>'Budget Filing Data'!D371</f>
        <v>PGE_Portfolio_Oversight</v>
      </c>
      <c r="D377" s="414" t="str">
        <f>'Budget Filing Data'!E371</f>
        <v>CPUC Portfolio Oversight</v>
      </c>
      <c r="E377" s="394"/>
      <c r="F377" s="393"/>
      <c r="G377" s="415" t="str">
        <f>'Budget Filing Data'!J371</f>
        <v>Non-Program</v>
      </c>
      <c r="H377" s="415" t="str">
        <f>'Budget Filing Data'!H371</f>
        <v>Portfolio Oversight</v>
      </c>
      <c r="I377" s="416" t="s">
        <v>23</v>
      </c>
      <c r="J377" s="415" t="str">
        <f>'Budget Filing Data'!G371</f>
        <v>Portfolio Support</v>
      </c>
      <c r="K377" s="415" t="str">
        <f>'Budget Filing Data'!I371</f>
        <v>Other</v>
      </c>
      <c r="L377" s="415" t="str">
        <f>'Budget Filing Data'!K371</f>
        <v>EM&amp;V</v>
      </c>
      <c r="M377" s="415">
        <f>'Budget Filing Data'!B371</f>
        <v>2028</v>
      </c>
      <c r="N377" s="581">
        <f t="shared" si="5"/>
        <v>285900</v>
      </c>
      <c r="O377" s="417">
        <f>'Budget Filing Data'!AG371</f>
        <v>285900</v>
      </c>
      <c r="P377" s="417">
        <f>'Budget Filing Data'!AH371</f>
        <v>0</v>
      </c>
      <c r="Q377" s="417">
        <f>'Budget Filing Data'!AI371</f>
        <v>0</v>
      </c>
      <c r="R377" s="417">
        <f>'Budget Filing Data'!AJ371</f>
        <v>0</v>
      </c>
      <c r="S377" s="417">
        <f>'Budget Filing Data'!AK371</f>
        <v>0</v>
      </c>
      <c r="T377" s="417">
        <f>'Budget Filing Data'!AL371</f>
        <v>0</v>
      </c>
      <c r="U377" s="417">
        <f>'Budget Filing Data'!AM371</f>
        <v>0</v>
      </c>
      <c r="V377" s="417">
        <f>'Budget Filing Data'!W371</f>
        <v>0</v>
      </c>
      <c r="W377" s="418">
        <f>IF('Budget Filing Data'!Z371&lt;&gt;0,('Budget Filing Data'!AB371+'Budget Filing Data'!AC371+'Budget Filing Data'!AR371+'Budget Filing Data'!AD371+'Budget Filing Data'!BK371)/'Budget Filing Data'!Z371,0)</f>
        <v>0</v>
      </c>
      <c r="X377" s="419">
        <f>IF('Budget Filing Data'!AA371&lt;&gt;0,('Budget Filing Data'!AB371+'Budget Filing Data'!AC371+'Budget Filing Data'!AR371+'Budget Filing Data'!AD371)/'Budget Filing Data'!AA371,0)</f>
        <v>0</v>
      </c>
      <c r="Y377" s="419">
        <f>IF('Budget Filing Data'!BL371&lt;&gt;0,('Budget Filing Data'!AB371+'Budget Filing Data'!AC371+'Budget Filing Data'!AR371+'Budget Filing Data'!AD371+'Budget Filing Data'!AP371+'Budget Filing Data'!AQ371)/('Budget Filing Data'!BL371),0)</f>
        <v>0</v>
      </c>
      <c r="Z377" s="419">
        <f>IF('Budget Filing Data'!BC371&lt;&gt;0,('Budget Filing Data'!BD371+'Budget Filing Data'!BE371+'Budget Filing Data'!BF371+'Budget Filing Data'!AD371)/'Budget Filing Data'!BC371,0)</f>
        <v>0</v>
      </c>
      <c r="AA377" s="419">
        <f>IF('Budget Filing Data'!BG371&lt;&gt;0,('Budget Filing Data'!BH371+'Budget Filing Data'!BI371+'Budget Filing Data'!BJ371+'Budget Filing Data'!AD371)/'Budget Filing Data'!BG371,0)</f>
        <v>0</v>
      </c>
      <c r="AB377" s="456">
        <f>'Budget Filing Data'!P371</f>
        <v>0</v>
      </c>
      <c r="AC377" s="456">
        <f>'Budget Filing Data'!Q371</f>
        <v>0</v>
      </c>
      <c r="AD377" s="456">
        <f>'Budget Filing Data'!R371</f>
        <v>0</v>
      </c>
      <c r="AE377" s="456">
        <f>'Budget Filing Data'!AE371</f>
        <v>0</v>
      </c>
      <c r="AF377" s="456">
        <f>'Budget Filing Data'!AF371</f>
        <v>0</v>
      </c>
      <c r="AG377" s="456">
        <f>'Budget Filing Data'!$S371</f>
        <v>0</v>
      </c>
      <c r="AH377" s="456">
        <f>'Budget Filing Data'!T371</f>
        <v>0</v>
      </c>
      <c r="AI377" s="456">
        <f>'Budget Filing Data'!$U371</f>
        <v>0</v>
      </c>
      <c r="AJ377" s="456">
        <f>'Budget Filing Data'!$V371</f>
        <v>0</v>
      </c>
      <c r="AK377" s="466">
        <v>0</v>
      </c>
      <c r="AL377" s="466">
        <v>0</v>
      </c>
      <c r="AM377" s="395"/>
    </row>
    <row r="378" spans="3:39" ht="15.75">
      <c r="C378" s="414" t="str">
        <f>'Budget Filing Data'!D372</f>
        <v>PGE_SW_ETP_Elec</v>
      </c>
      <c r="D378" s="414" t="str">
        <f>'Budget Filing Data'!E372</f>
        <v>Emerging Technologies Program, Electric</v>
      </c>
      <c r="E378" s="394"/>
      <c r="F378" s="393"/>
      <c r="G378" s="415" t="str">
        <f>'Budget Filing Data'!J372</f>
        <v>Third-Party Solicited</v>
      </c>
      <c r="H378" s="415" t="str">
        <f>'Budget Filing Data'!H372</f>
        <v>SW - Other IOU Lead</v>
      </c>
      <c r="I378" s="416" t="s">
        <v>15</v>
      </c>
      <c r="J378" s="415" t="str">
        <f>'Budget Filing Data'!G372</f>
        <v>Cross-Cutting</v>
      </c>
      <c r="K378" s="415" t="str">
        <f>'Budget Filing Data'!I372</f>
        <v>Emerging Technologies</v>
      </c>
      <c r="L378" s="415" t="str">
        <f>'Budget Filing Data'!K372</f>
        <v>Market Support</v>
      </c>
      <c r="M378" s="415">
        <f>'Budget Filing Data'!B372</f>
        <v>2028</v>
      </c>
      <c r="N378" s="581">
        <f t="shared" si="5"/>
        <v>4880700</v>
      </c>
      <c r="O378" s="417">
        <f>'Budget Filing Data'!AG372</f>
        <v>0</v>
      </c>
      <c r="P378" s="417">
        <f>'Budget Filing Data'!AH372</f>
        <v>0</v>
      </c>
      <c r="Q378" s="417">
        <f>'Budget Filing Data'!AI372</f>
        <v>4880700</v>
      </c>
      <c r="R378" s="417">
        <f>'Budget Filing Data'!AJ372</f>
        <v>0</v>
      </c>
      <c r="S378" s="417">
        <f>'Budget Filing Data'!AK372</f>
        <v>0</v>
      </c>
      <c r="T378" s="417">
        <f>'Budget Filing Data'!AL372</f>
        <v>0</v>
      </c>
      <c r="U378" s="417">
        <f>'Budget Filing Data'!AM372</f>
        <v>0</v>
      </c>
      <c r="V378" s="417">
        <f>'Budget Filing Data'!W372</f>
        <v>0</v>
      </c>
      <c r="W378" s="418">
        <f>IF('Budget Filing Data'!Z372&lt;&gt;0,('Budget Filing Data'!AB372+'Budget Filing Data'!AC372+'Budget Filing Data'!AR372+'Budget Filing Data'!AD372+'Budget Filing Data'!BK372)/'Budget Filing Data'!Z372,0)</f>
        <v>0</v>
      </c>
      <c r="X378" s="419">
        <f>IF('Budget Filing Data'!AA372&lt;&gt;0,('Budget Filing Data'!AB372+'Budget Filing Data'!AC372+'Budget Filing Data'!AR372+'Budget Filing Data'!AD372)/'Budget Filing Data'!AA372,0)</f>
        <v>0</v>
      </c>
      <c r="Y378" s="419">
        <f>IF('Budget Filing Data'!BL372&lt;&gt;0,('Budget Filing Data'!AB372+'Budget Filing Data'!AC372+'Budget Filing Data'!AR372+'Budget Filing Data'!AD372+'Budget Filing Data'!AP372+'Budget Filing Data'!AQ372)/('Budget Filing Data'!BL372),0)</f>
        <v>0</v>
      </c>
      <c r="Z378" s="419">
        <f>IF('Budget Filing Data'!BC372&lt;&gt;0,('Budget Filing Data'!BD372+'Budget Filing Data'!BE372+'Budget Filing Data'!BF372+'Budget Filing Data'!AD372)/'Budget Filing Data'!BC372,0)</f>
        <v>0</v>
      </c>
      <c r="AA378" s="419">
        <f>IF('Budget Filing Data'!BG372&lt;&gt;0,('Budget Filing Data'!BH372+'Budget Filing Data'!BI372+'Budget Filing Data'!BJ372+'Budget Filing Data'!AD372)/'Budget Filing Data'!BG372,0)</f>
        <v>0</v>
      </c>
      <c r="AB378" s="456">
        <f>'Budget Filing Data'!P372</f>
        <v>0</v>
      </c>
      <c r="AC378" s="456">
        <f>'Budget Filing Data'!Q372</f>
        <v>0</v>
      </c>
      <c r="AD378" s="456">
        <f>'Budget Filing Data'!R372</f>
        <v>0</v>
      </c>
      <c r="AE378" s="456">
        <f>'Budget Filing Data'!AE372</f>
        <v>0</v>
      </c>
      <c r="AF378" s="456">
        <f>'Budget Filing Data'!AF372</f>
        <v>0</v>
      </c>
      <c r="AG378" s="456">
        <f>'Budget Filing Data'!$S372</f>
        <v>0</v>
      </c>
      <c r="AH378" s="456">
        <f>'Budget Filing Data'!T372</f>
        <v>0</v>
      </c>
      <c r="AI378" s="456">
        <f>'Budget Filing Data'!$U372</f>
        <v>0</v>
      </c>
      <c r="AJ378" s="456">
        <f>'Budget Filing Data'!$V372</f>
        <v>0</v>
      </c>
      <c r="AK378" s="466">
        <v>0</v>
      </c>
      <c r="AL378" s="466">
        <v>0</v>
      </c>
      <c r="AM378" s="395"/>
    </row>
    <row r="379" spans="3:39" ht="15.75">
      <c r="C379" s="414" t="str">
        <f>'Budget Filing Data'!D373</f>
        <v>PGE_SW_ETP_Elec_PA</v>
      </c>
      <c r="D379" s="414" t="str">
        <f>'Budget Filing Data'!E373</f>
        <v>Emerging Technologies Program, Electric - PGE Costs</v>
      </c>
      <c r="E379" s="394"/>
      <c r="F379" s="393"/>
      <c r="G379" s="415" t="str">
        <f>'Budget Filing Data'!J373</f>
        <v>IOU Core</v>
      </c>
      <c r="H379" s="415" t="str">
        <f>'Budget Filing Data'!H373</f>
        <v>SW - Other IOU Lead</v>
      </c>
      <c r="I379" s="416" t="s">
        <v>15</v>
      </c>
      <c r="J379" s="415" t="str">
        <f>'Budget Filing Data'!G373</f>
        <v>Cross-Cutting</v>
      </c>
      <c r="K379" s="415" t="str">
        <f>'Budget Filing Data'!I373</f>
        <v>Emerging Technologies</v>
      </c>
      <c r="L379" s="415" t="str">
        <f>'Budget Filing Data'!K373</f>
        <v>Market Support</v>
      </c>
      <c r="M379" s="415">
        <f>'Budget Filing Data'!B373</f>
        <v>2028</v>
      </c>
      <c r="N379" s="581">
        <f t="shared" si="5"/>
        <v>34762.714636999997</v>
      </c>
      <c r="O379" s="417">
        <f>'Budget Filing Data'!AG373</f>
        <v>2919.1441239999999</v>
      </c>
      <c r="P379" s="417">
        <f>'Budget Filing Data'!AH373</f>
        <v>4157.1358929999997</v>
      </c>
      <c r="Q379" s="417">
        <f>'Budget Filing Data'!AI373</f>
        <v>27686.43462</v>
      </c>
      <c r="R379" s="417">
        <f>'Budget Filing Data'!AJ373</f>
        <v>0</v>
      </c>
      <c r="S379" s="417">
        <f>'Budget Filing Data'!AK373</f>
        <v>0</v>
      </c>
      <c r="T379" s="417">
        <f>'Budget Filing Data'!AL373</f>
        <v>0</v>
      </c>
      <c r="U379" s="417">
        <f>'Budget Filing Data'!AM373</f>
        <v>0</v>
      </c>
      <c r="V379" s="417">
        <f>'Budget Filing Data'!W373</f>
        <v>0</v>
      </c>
      <c r="W379" s="418">
        <f>IF('Budget Filing Data'!Z373&lt;&gt;0,('Budget Filing Data'!AB373+'Budget Filing Data'!AC373+'Budget Filing Data'!AR373+'Budget Filing Data'!AD373+'Budget Filing Data'!BK373)/'Budget Filing Data'!Z373,0)</f>
        <v>0</v>
      </c>
      <c r="X379" s="419">
        <f>IF('Budget Filing Data'!AA373&lt;&gt;0,('Budget Filing Data'!AB373+'Budget Filing Data'!AC373+'Budget Filing Data'!AR373+'Budget Filing Data'!AD373)/'Budget Filing Data'!AA373,0)</f>
        <v>0</v>
      </c>
      <c r="Y379" s="419">
        <f>IF('Budget Filing Data'!BL373&lt;&gt;0,('Budget Filing Data'!AB373+'Budget Filing Data'!AC373+'Budget Filing Data'!AR373+'Budget Filing Data'!AD373+'Budget Filing Data'!AP373+'Budget Filing Data'!AQ373)/('Budget Filing Data'!BL373),0)</f>
        <v>0</v>
      </c>
      <c r="Z379" s="419">
        <f>IF('Budget Filing Data'!BC373&lt;&gt;0,('Budget Filing Data'!BD373+'Budget Filing Data'!BE373+'Budget Filing Data'!BF373+'Budget Filing Data'!AD373)/'Budget Filing Data'!BC373,0)</f>
        <v>0</v>
      </c>
      <c r="AA379" s="419">
        <f>IF('Budget Filing Data'!BG373&lt;&gt;0,('Budget Filing Data'!BH373+'Budget Filing Data'!BI373+'Budget Filing Data'!BJ373+'Budget Filing Data'!AD373)/'Budget Filing Data'!BG373,0)</f>
        <v>0</v>
      </c>
      <c r="AB379" s="456">
        <f>'Budget Filing Data'!P373</f>
        <v>0</v>
      </c>
      <c r="AC379" s="456">
        <f>'Budget Filing Data'!Q373</f>
        <v>0</v>
      </c>
      <c r="AD379" s="456">
        <f>'Budget Filing Data'!R373</f>
        <v>0</v>
      </c>
      <c r="AE379" s="456">
        <f>'Budget Filing Data'!AE373</f>
        <v>0</v>
      </c>
      <c r="AF379" s="456">
        <f>'Budget Filing Data'!AF373</f>
        <v>0</v>
      </c>
      <c r="AG379" s="456">
        <f>'Budget Filing Data'!$S373</f>
        <v>0</v>
      </c>
      <c r="AH379" s="456">
        <f>'Budget Filing Data'!T373</f>
        <v>0</v>
      </c>
      <c r="AI379" s="456">
        <f>'Budget Filing Data'!$U373</f>
        <v>0</v>
      </c>
      <c r="AJ379" s="456">
        <f>'Budget Filing Data'!$V373</f>
        <v>0</v>
      </c>
      <c r="AK379" s="466">
        <v>0</v>
      </c>
      <c r="AL379" s="466">
        <v>0</v>
      </c>
      <c r="AM379" s="395"/>
    </row>
    <row r="380" spans="3:39" ht="15.75">
      <c r="C380" s="414" t="str">
        <f>'Budget Filing Data'!D374</f>
        <v>PGE_SW_ETP_Gas</v>
      </c>
      <c r="D380" s="414" t="str">
        <f>'Budget Filing Data'!E374</f>
        <v>Emerging Technologies Program, Gas</v>
      </c>
      <c r="E380" s="394"/>
      <c r="F380" s="393"/>
      <c r="G380" s="415" t="str">
        <f>'Budget Filing Data'!J374</f>
        <v>Third-Party Solicited</v>
      </c>
      <c r="H380" s="415" t="str">
        <f>'Budget Filing Data'!H374</f>
        <v>SW - Other IOU Lead</v>
      </c>
      <c r="I380" s="416" t="s">
        <v>15</v>
      </c>
      <c r="J380" s="415" t="str">
        <f>'Budget Filing Data'!G374</f>
        <v>Cross-Cutting</v>
      </c>
      <c r="K380" s="415" t="str">
        <f>'Budget Filing Data'!I374</f>
        <v>Emerging Technologies</v>
      </c>
      <c r="L380" s="415" t="str">
        <f>'Budget Filing Data'!K374</f>
        <v>Market Support</v>
      </c>
      <c r="M380" s="415">
        <f>'Budget Filing Data'!B374</f>
        <v>2028</v>
      </c>
      <c r="N380" s="581">
        <f t="shared" si="5"/>
        <v>1597125</v>
      </c>
      <c r="O380" s="417">
        <f>'Budget Filing Data'!AG374</f>
        <v>21295</v>
      </c>
      <c r="P380" s="417">
        <f>'Budget Filing Data'!AH374</f>
        <v>6175.55</v>
      </c>
      <c r="Q380" s="417">
        <f>'Budget Filing Data'!AI374</f>
        <v>1569654.45</v>
      </c>
      <c r="R380" s="417">
        <f>'Budget Filing Data'!AJ374</f>
        <v>0</v>
      </c>
      <c r="S380" s="417">
        <f>'Budget Filing Data'!AK374</f>
        <v>0</v>
      </c>
      <c r="T380" s="417">
        <f>'Budget Filing Data'!AL374</f>
        <v>0</v>
      </c>
      <c r="U380" s="417">
        <f>'Budget Filing Data'!AM374</f>
        <v>0</v>
      </c>
      <c r="V380" s="417">
        <f>'Budget Filing Data'!W374</f>
        <v>0</v>
      </c>
      <c r="W380" s="418">
        <f>IF('Budget Filing Data'!Z374&lt;&gt;0,('Budget Filing Data'!AB374+'Budget Filing Data'!AC374+'Budget Filing Data'!AR374+'Budget Filing Data'!AD374+'Budget Filing Data'!BK374)/'Budget Filing Data'!Z374,0)</f>
        <v>0</v>
      </c>
      <c r="X380" s="419">
        <f>IF('Budget Filing Data'!AA374&lt;&gt;0,('Budget Filing Data'!AB374+'Budget Filing Data'!AC374+'Budget Filing Data'!AR374+'Budget Filing Data'!AD374)/'Budget Filing Data'!AA374,0)</f>
        <v>0</v>
      </c>
      <c r="Y380" s="419">
        <f>IF('Budget Filing Data'!BL374&lt;&gt;0,('Budget Filing Data'!AB374+'Budget Filing Data'!AC374+'Budget Filing Data'!AR374+'Budget Filing Data'!AD374+'Budget Filing Data'!AP374+'Budget Filing Data'!AQ374)/('Budget Filing Data'!BL374),0)</f>
        <v>0</v>
      </c>
      <c r="Z380" s="419">
        <f>IF('Budget Filing Data'!BC374&lt;&gt;0,('Budget Filing Data'!BD374+'Budget Filing Data'!BE374+'Budget Filing Data'!BF374+'Budget Filing Data'!AD374)/'Budget Filing Data'!BC374,0)</f>
        <v>0</v>
      </c>
      <c r="AA380" s="419">
        <f>IF('Budget Filing Data'!BG374&lt;&gt;0,('Budget Filing Data'!BH374+'Budget Filing Data'!BI374+'Budget Filing Data'!BJ374+'Budget Filing Data'!AD374)/'Budget Filing Data'!BG374,0)</f>
        <v>0</v>
      </c>
      <c r="AB380" s="456">
        <f>'Budget Filing Data'!P374</f>
        <v>0</v>
      </c>
      <c r="AC380" s="456">
        <f>'Budget Filing Data'!Q374</f>
        <v>0</v>
      </c>
      <c r="AD380" s="456">
        <f>'Budget Filing Data'!R374</f>
        <v>0</v>
      </c>
      <c r="AE380" s="456">
        <f>'Budget Filing Data'!AE374</f>
        <v>0</v>
      </c>
      <c r="AF380" s="456">
        <f>'Budget Filing Data'!AF374</f>
        <v>0</v>
      </c>
      <c r="AG380" s="456">
        <f>'Budget Filing Data'!$S374</f>
        <v>0</v>
      </c>
      <c r="AH380" s="456">
        <f>'Budget Filing Data'!T374</f>
        <v>0</v>
      </c>
      <c r="AI380" s="456">
        <f>'Budget Filing Data'!$U374</f>
        <v>0</v>
      </c>
      <c r="AJ380" s="456">
        <f>'Budget Filing Data'!$V374</f>
        <v>0</v>
      </c>
      <c r="AK380" s="466">
        <v>0</v>
      </c>
      <c r="AL380" s="466">
        <v>0</v>
      </c>
      <c r="AM380" s="395"/>
    </row>
    <row r="381" spans="3:39" ht="15.75">
      <c r="C381" s="414" t="str">
        <f>'Budget Filing Data'!D375</f>
        <v>PGE_SW_ETP_Gas_PA</v>
      </c>
      <c r="D381" s="414" t="str">
        <f>'Budget Filing Data'!E375</f>
        <v>Emerging Technologies Program, Gas - PGE Costs</v>
      </c>
      <c r="E381" s="394"/>
      <c r="F381" s="393"/>
      <c r="G381" s="415" t="str">
        <f>'Budget Filing Data'!J375</f>
        <v>IOU Core</v>
      </c>
      <c r="H381" s="415" t="str">
        <f>'Budget Filing Data'!H375</f>
        <v>SW - Other IOU Lead</v>
      </c>
      <c r="I381" s="416" t="s">
        <v>15</v>
      </c>
      <c r="J381" s="415" t="str">
        <f>'Budget Filing Data'!G375</f>
        <v>Cross-Cutting</v>
      </c>
      <c r="K381" s="415" t="str">
        <f>'Budget Filing Data'!I375</f>
        <v>Emerging Technologies</v>
      </c>
      <c r="L381" s="415" t="str">
        <f>'Budget Filing Data'!K375</f>
        <v>Market Support</v>
      </c>
      <c r="M381" s="415">
        <f>'Budget Filing Data'!B375</f>
        <v>2028</v>
      </c>
      <c r="N381" s="581">
        <f t="shared" si="5"/>
        <v>30664.202827000001</v>
      </c>
      <c r="O381" s="417">
        <f>'Budget Filing Data'!AG375</f>
        <v>2509.2929439999998</v>
      </c>
      <c r="P381" s="417">
        <f>'Budget Filing Data'!AH375</f>
        <v>4157.1358929999997</v>
      </c>
      <c r="Q381" s="417">
        <f>'Budget Filing Data'!AI375</f>
        <v>23997.773990000002</v>
      </c>
      <c r="R381" s="417">
        <f>'Budget Filing Data'!AJ375</f>
        <v>0</v>
      </c>
      <c r="S381" s="417">
        <f>'Budget Filing Data'!AK375</f>
        <v>0</v>
      </c>
      <c r="T381" s="417">
        <f>'Budget Filing Data'!AL375</f>
        <v>0</v>
      </c>
      <c r="U381" s="417">
        <f>'Budget Filing Data'!AM375</f>
        <v>0</v>
      </c>
      <c r="V381" s="417">
        <f>'Budget Filing Data'!W375</f>
        <v>0</v>
      </c>
      <c r="W381" s="418">
        <f>IF('Budget Filing Data'!Z375&lt;&gt;0,('Budget Filing Data'!AB375+'Budget Filing Data'!AC375+'Budget Filing Data'!AR375+'Budget Filing Data'!AD375+'Budget Filing Data'!BK375)/'Budget Filing Data'!Z375,0)</f>
        <v>0</v>
      </c>
      <c r="X381" s="419">
        <f>IF('Budget Filing Data'!AA375&lt;&gt;0,('Budget Filing Data'!AB375+'Budget Filing Data'!AC375+'Budget Filing Data'!AR375+'Budget Filing Data'!AD375)/'Budget Filing Data'!AA375,0)</f>
        <v>0</v>
      </c>
      <c r="Y381" s="419">
        <f>IF('Budget Filing Data'!BL375&lt;&gt;0,('Budget Filing Data'!AB375+'Budget Filing Data'!AC375+'Budget Filing Data'!AR375+'Budget Filing Data'!AD375+'Budget Filing Data'!AP375+'Budget Filing Data'!AQ375)/('Budget Filing Data'!BL375),0)</f>
        <v>0</v>
      </c>
      <c r="Z381" s="419">
        <f>IF('Budget Filing Data'!BC375&lt;&gt;0,('Budget Filing Data'!BD375+'Budget Filing Data'!BE375+'Budget Filing Data'!BF375+'Budget Filing Data'!AD375)/'Budget Filing Data'!BC375,0)</f>
        <v>0</v>
      </c>
      <c r="AA381" s="419">
        <f>IF('Budget Filing Data'!BG375&lt;&gt;0,('Budget Filing Data'!BH375+'Budget Filing Data'!BI375+'Budget Filing Data'!BJ375+'Budget Filing Data'!AD375)/'Budget Filing Data'!BG375,0)</f>
        <v>0</v>
      </c>
      <c r="AB381" s="456">
        <f>'Budget Filing Data'!P375</f>
        <v>0</v>
      </c>
      <c r="AC381" s="456">
        <f>'Budget Filing Data'!Q375</f>
        <v>0</v>
      </c>
      <c r="AD381" s="456">
        <f>'Budget Filing Data'!R375</f>
        <v>0</v>
      </c>
      <c r="AE381" s="456">
        <f>'Budget Filing Data'!AE375</f>
        <v>0</v>
      </c>
      <c r="AF381" s="456">
        <f>'Budget Filing Data'!AF375</f>
        <v>0</v>
      </c>
      <c r="AG381" s="456">
        <f>'Budget Filing Data'!$S375</f>
        <v>0</v>
      </c>
      <c r="AH381" s="456">
        <f>'Budget Filing Data'!T375</f>
        <v>0</v>
      </c>
      <c r="AI381" s="456">
        <f>'Budget Filing Data'!$U375</f>
        <v>0</v>
      </c>
      <c r="AJ381" s="456">
        <f>'Budget Filing Data'!$V375</f>
        <v>0</v>
      </c>
      <c r="AK381" s="466">
        <v>0</v>
      </c>
      <c r="AL381" s="466">
        <v>0</v>
      </c>
      <c r="AM381" s="395"/>
    </row>
    <row r="382" spans="3:39" ht="15.75">
      <c r="C382" s="414" t="str">
        <f>'Budget Filing Data'!D376</f>
        <v>PGE_OtherPA_Admin</v>
      </c>
      <c r="D382" s="414" t="str">
        <f>'Budget Filing Data'!E376</f>
        <v>IOU REN/CCA Admin Costs</v>
      </c>
      <c r="E382" s="416"/>
      <c r="F382" s="416"/>
      <c r="G382" s="415" t="str">
        <f>'Budget Filing Data'!J376</f>
        <v>Non-Program</v>
      </c>
      <c r="H382" s="415" t="str">
        <f>'Budget Filing Data'!H376</f>
        <v>Local</v>
      </c>
      <c r="I382" s="416" t="s">
        <v>15</v>
      </c>
      <c r="J382" s="415" t="str">
        <f>'Budget Filing Data'!G376</f>
        <v>Cross-Cutting</v>
      </c>
      <c r="K382" s="415" t="str">
        <f>'Budget Filing Data'!I376</f>
        <v>Other</v>
      </c>
      <c r="L382" s="415" t="str">
        <f>'Budget Filing Data'!K376</f>
        <v>Resource</v>
      </c>
      <c r="M382" s="415">
        <f>'Budget Filing Data'!B376</f>
        <v>2029</v>
      </c>
      <c r="N382" s="581">
        <f t="shared" si="5"/>
        <v>228291.43433000002</v>
      </c>
      <c r="O382" s="417">
        <f>'Budget Filing Data'!AG376</f>
        <v>64277.77433</v>
      </c>
      <c r="P382" s="417">
        <f>'Budget Filing Data'!AH376</f>
        <v>0</v>
      </c>
      <c r="Q382" s="417">
        <f>'Budget Filing Data'!AI376</f>
        <v>164013.66</v>
      </c>
      <c r="R382" s="417">
        <f>'Budget Filing Data'!AJ376</f>
        <v>0</v>
      </c>
      <c r="S382" s="417">
        <f>'Budget Filing Data'!AK376</f>
        <v>0</v>
      </c>
      <c r="T382" s="417">
        <f>'Budget Filing Data'!AL376</f>
        <v>0</v>
      </c>
      <c r="U382" s="417">
        <f>'Budget Filing Data'!AM376</f>
        <v>0</v>
      </c>
      <c r="V382" s="417">
        <f>'Budget Filing Data'!W376</f>
        <v>0</v>
      </c>
      <c r="W382" s="418">
        <f>IF('Budget Filing Data'!Z376&lt;&gt;0,('Budget Filing Data'!AB376+'Budget Filing Data'!AC376+'Budget Filing Data'!AR376+'Budget Filing Data'!AD376+'Budget Filing Data'!BK376)/'Budget Filing Data'!Z376,0)</f>
        <v>0</v>
      </c>
      <c r="X382" s="419">
        <f>IF('Budget Filing Data'!AA376&lt;&gt;0,('Budget Filing Data'!AB376+'Budget Filing Data'!AC376+'Budget Filing Data'!AR376+'Budget Filing Data'!AD376)/'Budget Filing Data'!AA376,0)</f>
        <v>0</v>
      </c>
      <c r="Y382" s="419">
        <f>IF('Budget Filing Data'!BL376&lt;&gt;0,('Budget Filing Data'!AB376+'Budget Filing Data'!AC376+'Budget Filing Data'!AR376+'Budget Filing Data'!AD376+'Budget Filing Data'!AP376+'Budget Filing Data'!AQ376)/('Budget Filing Data'!BL376),0)</f>
        <v>0</v>
      </c>
      <c r="Z382" s="419">
        <f>IF('Budget Filing Data'!BC376&lt;&gt;0,('Budget Filing Data'!BD376+'Budget Filing Data'!BE376+'Budget Filing Data'!BF376+'Budget Filing Data'!AD376)/'Budget Filing Data'!BC376,0)</f>
        <v>0</v>
      </c>
      <c r="AA382" s="419">
        <f>IF('Budget Filing Data'!BG376&lt;&gt;0,('Budget Filing Data'!BH376+'Budget Filing Data'!BI376+'Budget Filing Data'!BJ376+'Budget Filing Data'!AD376)/'Budget Filing Data'!BG376,0)</f>
        <v>0</v>
      </c>
      <c r="AB382" s="456">
        <f>'Budget Filing Data'!P376</f>
        <v>0</v>
      </c>
      <c r="AC382" s="456">
        <f>'Budget Filing Data'!Q376</f>
        <v>0</v>
      </c>
      <c r="AD382" s="456">
        <f>'Budget Filing Data'!R376</f>
        <v>0</v>
      </c>
      <c r="AE382" s="456">
        <f>'Budget Filing Data'!AE376</f>
        <v>0</v>
      </c>
      <c r="AF382" s="456">
        <f>'Budget Filing Data'!AF376</f>
        <v>0</v>
      </c>
      <c r="AG382" s="456">
        <f>'Budget Filing Data'!$S376</f>
        <v>0</v>
      </c>
      <c r="AH382" s="456">
        <f>'Budget Filing Data'!T376</f>
        <v>0</v>
      </c>
      <c r="AI382" s="456">
        <f>'Budget Filing Data'!$U376</f>
        <v>0</v>
      </c>
      <c r="AJ382" s="456">
        <f>'Budget Filing Data'!$V376</f>
        <v>0</v>
      </c>
      <c r="AK382" s="466">
        <v>0</v>
      </c>
      <c r="AL382" s="466">
        <v>0</v>
      </c>
      <c r="AM382" s="395"/>
    </row>
    <row r="383" spans="3:39" ht="15.75">
      <c r="C383" s="414" t="str">
        <f>'Budget Filing Data'!D377</f>
        <v>PGE_Portfolio_Oversight</v>
      </c>
      <c r="D383" s="414" t="str">
        <f>'Budget Filing Data'!E377</f>
        <v>CPUC Portfolio Oversight</v>
      </c>
      <c r="E383" s="416"/>
      <c r="F383" s="416"/>
      <c r="G383" s="415" t="str">
        <f>'Budget Filing Data'!J377</f>
        <v>Non-Program</v>
      </c>
      <c r="H383" s="415" t="str">
        <f>'Budget Filing Data'!H377</f>
        <v>Portfolio Oversight</v>
      </c>
      <c r="I383" s="416" t="s">
        <v>23</v>
      </c>
      <c r="J383" s="415" t="str">
        <f>'Budget Filing Data'!G377</f>
        <v>Portfolio Support</v>
      </c>
      <c r="K383" s="415" t="str">
        <f>'Budget Filing Data'!I377</f>
        <v>Other</v>
      </c>
      <c r="L383" s="415" t="str">
        <f>'Budget Filing Data'!K377</f>
        <v>EM&amp;V</v>
      </c>
      <c r="M383" s="415">
        <f>'Budget Filing Data'!B377</f>
        <v>2029</v>
      </c>
      <c r="N383" s="581">
        <f t="shared" si="5"/>
        <v>285900</v>
      </c>
      <c r="O383" s="417">
        <f>'Budget Filing Data'!AG377</f>
        <v>285900</v>
      </c>
      <c r="P383" s="417">
        <f>'Budget Filing Data'!AH377</f>
        <v>0</v>
      </c>
      <c r="Q383" s="417">
        <f>'Budget Filing Data'!AI377</f>
        <v>0</v>
      </c>
      <c r="R383" s="417">
        <f>'Budget Filing Data'!AJ377</f>
        <v>0</v>
      </c>
      <c r="S383" s="417">
        <f>'Budget Filing Data'!AK377</f>
        <v>0</v>
      </c>
      <c r="T383" s="417">
        <f>'Budget Filing Data'!AL377</f>
        <v>0</v>
      </c>
      <c r="U383" s="417">
        <f>'Budget Filing Data'!AM377</f>
        <v>0</v>
      </c>
      <c r="V383" s="417">
        <f>'Budget Filing Data'!W377</f>
        <v>0</v>
      </c>
      <c r="W383" s="418">
        <f>IF('Budget Filing Data'!Z377&lt;&gt;0,('Budget Filing Data'!AB377+'Budget Filing Data'!AC377+'Budget Filing Data'!AR377+'Budget Filing Data'!AD377+'Budget Filing Data'!BK377)/'Budget Filing Data'!Z377,0)</f>
        <v>0</v>
      </c>
      <c r="X383" s="419">
        <f>IF('Budget Filing Data'!AA377&lt;&gt;0,('Budget Filing Data'!AB377+'Budget Filing Data'!AC377+'Budget Filing Data'!AR377+'Budget Filing Data'!AD377)/'Budget Filing Data'!AA377,0)</f>
        <v>0</v>
      </c>
      <c r="Y383" s="419">
        <f>IF('Budget Filing Data'!BL377&lt;&gt;0,('Budget Filing Data'!AB377+'Budget Filing Data'!AC377+'Budget Filing Data'!AR377+'Budget Filing Data'!AD377+'Budget Filing Data'!AP377+'Budget Filing Data'!AQ377)/('Budget Filing Data'!BL377),0)</f>
        <v>0</v>
      </c>
      <c r="Z383" s="419">
        <f>IF('Budget Filing Data'!BC377&lt;&gt;0,('Budget Filing Data'!BD377+'Budget Filing Data'!BE377+'Budget Filing Data'!BF377+'Budget Filing Data'!AD377)/'Budget Filing Data'!BC377,0)</f>
        <v>0</v>
      </c>
      <c r="AA383" s="419">
        <f>IF('Budget Filing Data'!BG377&lt;&gt;0,('Budget Filing Data'!BH377+'Budget Filing Data'!BI377+'Budget Filing Data'!BJ377+'Budget Filing Data'!AD377)/'Budget Filing Data'!BG377,0)</f>
        <v>0</v>
      </c>
      <c r="AB383" s="456">
        <f>'Budget Filing Data'!P377</f>
        <v>0</v>
      </c>
      <c r="AC383" s="456">
        <f>'Budget Filing Data'!Q377</f>
        <v>0</v>
      </c>
      <c r="AD383" s="456">
        <f>'Budget Filing Data'!R377</f>
        <v>0</v>
      </c>
      <c r="AE383" s="456">
        <f>'Budget Filing Data'!AE377</f>
        <v>0</v>
      </c>
      <c r="AF383" s="456">
        <f>'Budget Filing Data'!AF377</f>
        <v>0</v>
      </c>
      <c r="AG383" s="456">
        <f>'Budget Filing Data'!$S377</f>
        <v>0</v>
      </c>
      <c r="AH383" s="456">
        <f>'Budget Filing Data'!T377</f>
        <v>0</v>
      </c>
      <c r="AI383" s="456">
        <f>'Budget Filing Data'!$U377</f>
        <v>0</v>
      </c>
      <c r="AJ383" s="456">
        <f>'Budget Filing Data'!$V377</f>
        <v>0</v>
      </c>
      <c r="AK383" s="466">
        <v>0</v>
      </c>
      <c r="AL383" s="466">
        <v>0</v>
      </c>
      <c r="AM383" s="395"/>
    </row>
    <row r="384" spans="3:39" ht="15.75">
      <c r="C384" s="414" t="str">
        <f>'Budget Filing Data'!D378</f>
        <v>PGE_SW_ETP_Elec</v>
      </c>
      <c r="D384" s="414" t="str">
        <f>'Budget Filing Data'!E378</f>
        <v>Emerging Technologies Program, Electric</v>
      </c>
      <c r="E384" s="416"/>
      <c r="F384" s="416"/>
      <c r="G384" s="415" t="str">
        <f>'Budget Filing Data'!J378</f>
        <v>Third-Party Solicited</v>
      </c>
      <c r="H384" s="415" t="str">
        <f>'Budget Filing Data'!H378</f>
        <v>SW - Other IOU Lead</v>
      </c>
      <c r="I384" s="416" t="s">
        <v>15</v>
      </c>
      <c r="J384" s="415" t="str">
        <f>'Budget Filing Data'!G378</f>
        <v>Cross-Cutting</v>
      </c>
      <c r="K384" s="415" t="str">
        <f>'Budget Filing Data'!I378</f>
        <v>Emerging Technologies</v>
      </c>
      <c r="L384" s="415" t="str">
        <f>'Budget Filing Data'!K378</f>
        <v>Market Support</v>
      </c>
      <c r="M384" s="415">
        <f>'Budget Filing Data'!B378</f>
        <v>2029</v>
      </c>
      <c r="N384" s="581">
        <f t="shared" si="5"/>
        <v>4880700</v>
      </c>
      <c r="O384" s="417">
        <f>'Budget Filing Data'!AG378</f>
        <v>0</v>
      </c>
      <c r="P384" s="417">
        <f>'Budget Filing Data'!AH378</f>
        <v>0</v>
      </c>
      <c r="Q384" s="417">
        <f>'Budget Filing Data'!AI378</f>
        <v>4880700</v>
      </c>
      <c r="R384" s="417">
        <f>'Budget Filing Data'!AJ378</f>
        <v>0</v>
      </c>
      <c r="S384" s="417">
        <f>'Budget Filing Data'!AK378</f>
        <v>0</v>
      </c>
      <c r="T384" s="417">
        <f>'Budget Filing Data'!AL378</f>
        <v>0</v>
      </c>
      <c r="U384" s="417">
        <f>'Budget Filing Data'!AM378</f>
        <v>0</v>
      </c>
      <c r="V384" s="417">
        <f>'Budget Filing Data'!W378</f>
        <v>0</v>
      </c>
      <c r="W384" s="418">
        <f>IF('Budget Filing Data'!Z378&lt;&gt;0,('Budget Filing Data'!AB378+'Budget Filing Data'!AC378+'Budget Filing Data'!AR378+'Budget Filing Data'!AD378+'Budget Filing Data'!BK378)/'Budget Filing Data'!Z378,0)</f>
        <v>0</v>
      </c>
      <c r="X384" s="419">
        <f>IF('Budget Filing Data'!AA378&lt;&gt;0,('Budget Filing Data'!AB378+'Budget Filing Data'!AC378+'Budget Filing Data'!AR378+'Budget Filing Data'!AD378)/'Budget Filing Data'!AA378,0)</f>
        <v>0</v>
      </c>
      <c r="Y384" s="419">
        <f>IF('Budget Filing Data'!BL378&lt;&gt;0,('Budget Filing Data'!AB378+'Budget Filing Data'!AC378+'Budget Filing Data'!AR378+'Budget Filing Data'!AD378+'Budget Filing Data'!AP378+'Budget Filing Data'!AQ378)/('Budget Filing Data'!BL378),0)</f>
        <v>0</v>
      </c>
      <c r="Z384" s="419">
        <f>IF('Budget Filing Data'!BC378&lt;&gt;0,('Budget Filing Data'!BD378+'Budget Filing Data'!BE378+'Budget Filing Data'!BF378+'Budget Filing Data'!AD378)/'Budget Filing Data'!BC378,0)</f>
        <v>0</v>
      </c>
      <c r="AA384" s="419">
        <f>IF('Budget Filing Data'!BG378&lt;&gt;0,('Budget Filing Data'!BH378+'Budget Filing Data'!BI378+'Budget Filing Data'!BJ378+'Budget Filing Data'!AD378)/'Budget Filing Data'!BG378,0)</f>
        <v>0</v>
      </c>
      <c r="AB384" s="456">
        <f>'Budget Filing Data'!P378</f>
        <v>0</v>
      </c>
      <c r="AC384" s="456">
        <f>'Budget Filing Data'!Q378</f>
        <v>0</v>
      </c>
      <c r="AD384" s="456">
        <f>'Budget Filing Data'!R378</f>
        <v>0</v>
      </c>
      <c r="AE384" s="456">
        <f>'Budget Filing Data'!AE378</f>
        <v>0</v>
      </c>
      <c r="AF384" s="456">
        <f>'Budget Filing Data'!AF378</f>
        <v>0</v>
      </c>
      <c r="AG384" s="456">
        <f>'Budget Filing Data'!$S378</f>
        <v>0</v>
      </c>
      <c r="AH384" s="456">
        <f>'Budget Filing Data'!T378</f>
        <v>0</v>
      </c>
      <c r="AI384" s="456">
        <f>'Budget Filing Data'!$U378</f>
        <v>0</v>
      </c>
      <c r="AJ384" s="456">
        <f>'Budget Filing Data'!$V378</f>
        <v>0</v>
      </c>
      <c r="AK384" s="466">
        <v>0</v>
      </c>
      <c r="AL384" s="466">
        <v>0</v>
      </c>
      <c r="AM384" s="395"/>
    </row>
    <row r="385" spans="3:39" ht="15.75">
      <c r="C385" s="414" t="str">
        <f>'Budget Filing Data'!D379</f>
        <v>PGE_SW_ETP_Elec_PA</v>
      </c>
      <c r="D385" s="414" t="str">
        <f>'Budget Filing Data'!E379</f>
        <v>Emerging Technologies Program, Electric - PGE Costs</v>
      </c>
      <c r="E385" s="416"/>
      <c r="F385" s="416"/>
      <c r="G385" s="415" t="str">
        <f>'Budget Filing Data'!J379</f>
        <v>IOU Core</v>
      </c>
      <c r="H385" s="415" t="str">
        <f>'Budget Filing Data'!H379</f>
        <v>SW - Other IOU Lead</v>
      </c>
      <c r="I385" s="416" t="s">
        <v>15</v>
      </c>
      <c r="J385" s="415" t="str">
        <f>'Budget Filing Data'!G379</f>
        <v>Cross-Cutting</v>
      </c>
      <c r="K385" s="415" t="str">
        <f>'Budget Filing Data'!I379</f>
        <v>Emerging Technologies</v>
      </c>
      <c r="L385" s="415" t="str">
        <f>'Budget Filing Data'!K379</f>
        <v>Market Support</v>
      </c>
      <c r="M385" s="415">
        <f>'Budget Filing Data'!B379</f>
        <v>2029</v>
      </c>
      <c r="N385" s="581">
        <f t="shared" si="5"/>
        <v>35985.448812999995</v>
      </c>
      <c r="O385" s="417">
        <f>'Budget Filing Data'!AG379</f>
        <v>3028.6120289999999</v>
      </c>
      <c r="P385" s="417">
        <f>'Budget Filing Data'!AH379</f>
        <v>4285.1910239999997</v>
      </c>
      <c r="Q385" s="417">
        <f>'Budget Filing Data'!AI379</f>
        <v>28671.645759999999</v>
      </c>
      <c r="R385" s="417">
        <f>'Budget Filing Data'!AJ379</f>
        <v>0</v>
      </c>
      <c r="S385" s="417">
        <f>'Budget Filing Data'!AK379</f>
        <v>0</v>
      </c>
      <c r="T385" s="417">
        <f>'Budget Filing Data'!AL379</f>
        <v>0</v>
      </c>
      <c r="U385" s="417">
        <f>'Budget Filing Data'!AM379</f>
        <v>0</v>
      </c>
      <c r="V385" s="417">
        <f>'Budget Filing Data'!W379</f>
        <v>0</v>
      </c>
      <c r="W385" s="418">
        <f>IF('Budget Filing Data'!Z379&lt;&gt;0,('Budget Filing Data'!AB379+'Budget Filing Data'!AC379+'Budget Filing Data'!AR379+'Budget Filing Data'!AD379+'Budget Filing Data'!BK379)/'Budget Filing Data'!Z379,0)</f>
        <v>0</v>
      </c>
      <c r="X385" s="419">
        <f>IF('Budget Filing Data'!AA379&lt;&gt;0,('Budget Filing Data'!AB379+'Budget Filing Data'!AC379+'Budget Filing Data'!AR379+'Budget Filing Data'!AD379)/'Budget Filing Data'!AA379,0)</f>
        <v>0</v>
      </c>
      <c r="Y385" s="419">
        <f>IF('Budget Filing Data'!BL379&lt;&gt;0,('Budget Filing Data'!AB379+'Budget Filing Data'!AC379+'Budget Filing Data'!AR379+'Budget Filing Data'!AD379+'Budget Filing Data'!AP379+'Budget Filing Data'!AQ379)/('Budget Filing Data'!BL379),0)</f>
        <v>0</v>
      </c>
      <c r="Z385" s="419">
        <f>IF('Budget Filing Data'!BC379&lt;&gt;0,('Budget Filing Data'!BD379+'Budget Filing Data'!BE379+'Budget Filing Data'!BF379+'Budget Filing Data'!AD379)/'Budget Filing Data'!BC379,0)</f>
        <v>0</v>
      </c>
      <c r="AA385" s="419">
        <f>IF('Budget Filing Data'!BG379&lt;&gt;0,('Budget Filing Data'!BH379+'Budget Filing Data'!BI379+'Budget Filing Data'!BJ379+'Budget Filing Data'!AD379)/'Budget Filing Data'!BG379,0)</f>
        <v>0</v>
      </c>
      <c r="AB385" s="456">
        <f>'Budget Filing Data'!P379</f>
        <v>0</v>
      </c>
      <c r="AC385" s="456">
        <f>'Budget Filing Data'!Q379</f>
        <v>0</v>
      </c>
      <c r="AD385" s="456">
        <f>'Budget Filing Data'!R379</f>
        <v>0</v>
      </c>
      <c r="AE385" s="456">
        <f>'Budget Filing Data'!AE379</f>
        <v>0</v>
      </c>
      <c r="AF385" s="456">
        <f>'Budget Filing Data'!AF379</f>
        <v>0</v>
      </c>
      <c r="AG385" s="456">
        <f>'Budget Filing Data'!$S379</f>
        <v>0</v>
      </c>
      <c r="AH385" s="456">
        <f>'Budget Filing Data'!T379</f>
        <v>0</v>
      </c>
      <c r="AI385" s="456">
        <f>'Budget Filing Data'!$U379</f>
        <v>0</v>
      </c>
      <c r="AJ385" s="456">
        <f>'Budget Filing Data'!$V379</f>
        <v>0</v>
      </c>
      <c r="AK385" s="466">
        <v>0</v>
      </c>
      <c r="AL385" s="466">
        <v>0</v>
      </c>
      <c r="AM385" s="395"/>
    </row>
    <row r="386" spans="3:39" ht="15.75">
      <c r="C386" s="414" t="str">
        <f>'Budget Filing Data'!D380</f>
        <v>PGE_SW_ETP_Gas</v>
      </c>
      <c r="D386" s="414" t="str">
        <f>'Budget Filing Data'!E380</f>
        <v>Emerging Technologies Program, Gas</v>
      </c>
      <c r="E386" s="416"/>
      <c r="F386" s="416"/>
      <c r="G386" s="415" t="str">
        <f>'Budget Filing Data'!J380</f>
        <v>Third-Party Solicited</v>
      </c>
      <c r="H386" s="415" t="str">
        <f>'Budget Filing Data'!H380</f>
        <v>SW - Other IOU Lead</v>
      </c>
      <c r="I386" s="416" t="s">
        <v>15</v>
      </c>
      <c r="J386" s="415" t="str">
        <f>'Budget Filing Data'!G380</f>
        <v>Cross-Cutting</v>
      </c>
      <c r="K386" s="415" t="str">
        <f>'Budget Filing Data'!I380</f>
        <v>Emerging Technologies</v>
      </c>
      <c r="L386" s="415" t="str">
        <f>'Budget Filing Data'!K380</f>
        <v>Market Support</v>
      </c>
      <c r="M386" s="415">
        <f>'Budget Filing Data'!B380</f>
        <v>2029</v>
      </c>
      <c r="N386" s="581">
        <f t="shared" si="5"/>
        <v>1597125</v>
      </c>
      <c r="O386" s="417">
        <f>'Budget Filing Data'!AG380</f>
        <v>21295</v>
      </c>
      <c r="P386" s="417">
        <f>'Budget Filing Data'!AH380</f>
        <v>6175.55</v>
      </c>
      <c r="Q386" s="417">
        <f>'Budget Filing Data'!AI380</f>
        <v>1569654.45</v>
      </c>
      <c r="R386" s="417">
        <f>'Budget Filing Data'!AJ380</f>
        <v>0</v>
      </c>
      <c r="S386" s="417">
        <f>'Budget Filing Data'!AK380</f>
        <v>0</v>
      </c>
      <c r="T386" s="417">
        <f>'Budget Filing Data'!AL380</f>
        <v>0</v>
      </c>
      <c r="U386" s="417">
        <f>'Budget Filing Data'!AM380</f>
        <v>0</v>
      </c>
      <c r="V386" s="417">
        <f>'Budget Filing Data'!W380</f>
        <v>0</v>
      </c>
      <c r="W386" s="418">
        <f>IF('Budget Filing Data'!Z380&lt;&gt;0,('Budget Filing Data'!AB380+'Budget Filing Data'!AC380+'Budget Filing Data'!AR380+'Budget Filing Data'!AD380+'Budget Filing Data'!BK380)/'Budget Filing Data'!Z380,0)</f>
        <v>0</v>
      </c>
      <c r="X386" s="419">
        <f>IF('Budget Filing Data'!AA380&lt;&gt;0,('Budget Filing Data'!AB380+'Budget Filing Data'!AC380+'Budget Filing Data'!AR380+'Budget Filing Data'!AD380)/'Budget Filing Data'!AA380,0)</f>
        <v>0</v>
      </c>
      <c r="Y386" s="419">
        <f>IF('Budget Filing Data'!BL380&lt;&gt;0,('Budget Filing Data'!AB380+'Budget Filing Data'!AC380+'Budget Filing Data'!AR380+'Budget Filing Data'!AD380+'Budget Filing Data'!AP380+'Budget Filing Data'!AQ380)/('Budget Filing Data'!BL380),0)</f>
        <v>0</v>
      </c>
      <c r="Z386" s="419">
        <f>IF('Budget Filing Data'!BC380&lt;&gt;0,('Budget Filing Data'!BD380+'Budget Filing Data'!BE380+'Budget Filing Data'!BF380+'Budget Filing Data'!AD380)/'Budget Filing Data'!BC380,0)</f>
        <v>0</v>
      </c>
      <c r="AA386" s="419">
        <f>IF('Budget Filing Data'!BG380&lt;&gt;0,('Budget Filing Data'!BH380+'Budget Filing Data'!BI380+'Budget Filing Data'!BJ380+'Budget Filing Data'!AD380)/'Budget Filing Data'!BG380,0)</f>
        <v>0</v>
      </c>
      <c r="AB386" s="456">
        <f>'Budget Filing Data'!P380</f>
        <v>0</v>
      </c>
      <c r="AC386" s="456">
        <f>'Budget Filing Data'!Q380</f>
        <v>0</v>
      </c>
      <c r="AD386" s="456">
        <f>'Budget Filing Data'!R380</f>
        <v>0</v>
      </c>
      <c r="AE386" s="456">
        <f>'Budget Filing Data'!AE380</f>
        <v>0</v>
      </c>
      <c r="AF386" s="456">
        <f>'Budget Filing Data'!AF380</f>
        <v>0</v>
      </c>
      <c r="AG386" s="456">
        <f>'Budget Filing Data'!$S380</f>
        <v>0</v>
      </c>
      <c r="AH386" s="456">
        <f>'Budget Filing Data'!T380</f>
        <v>0</v>
      </c>
      <c r="AI386" s="456">
        <f>'Budget Filing Data'!$U380</f>
        <v>0</v>
      </c>
      <c r="AJ386" s="456">
        <f>'Budget Filing Data'!$V380</f>
        <v>0</v>
      </c>
      <c r="AK386" s="466">
        <v>0</v>
      </c>
      <c r="AL386" s="466">
        <v>0</v>
      </c>
      <c r="AM386" s="395"/>
    </row>
    <row r="387" spans="3:39" ht="15.75">
      <c r="C387" s="414" t="str">
        <f>'Budget Filing Data'!D381</f>
        <v>PGE_SW_ETP_Gas_PA</v>
      </c>
      <c r="D387" s="414" t="str">
        <f>'Budget Filing Data'!E381</f>
        <v>Emerging Technologies Program, Gas - PGE Costs</v>
      </c>
      <c r="E387" s="416"/>
      <c r="F387" s="416"/>
      <c r="G387" s="415" t="str">
        <f>'Budget Filing Data'!J381</f>
        <v>IOU Core</v>
      </c>
      <c r="H387" s="415" t="str">
        <f>'Budget Filing Data'!H381</f>
        <v>SW - Other IOU Lead</v>
      </c>
      <c r="I387" s="416" t="s">
        <v>15</v>
      </c>
      <c r="J387" s="415" t="str">
        <f>'Budget Filing Data'!G381</f>
        <v>Cross-Cutting</v>
      </c>
      <c r="K387" s="415" t="str">
        <f>'Budget Filing Data'!I381</f>
        <v>Emerging Technologies</v>
      </c>
      <c r="L387" s="415" t="str">
        <f>'Budget Filing Data'!K381</f>
        <v>Market Support</v>
      </c>
      <c r="M387" s="415">
        <f>'Budget Filing Data'!B381</f>
        <v>2029</v>
      </c>
      <c r="N387" s="581">
        <f t="shared" si="5"/>
        <v>31733.242813000001</v>
      </c>
      <c r="O387" s="417">
        <f>'Budget Filing Data'!AG381</f>
        <v>2603.3914289999998</v>
      </c>
      <c r="P387" s="417">
        <f>'Budget Filing Data'!AH381</f>
        <v>4285.1910239999997</v>
      </c>
      <c r="Q387" s="417">
        <f>'Budget Filing Data'!AI381</f>
        <v>24844.660360000002</v>
      </c>
      <c r="R387" s="417">
        <f>'Budget Filing Data'!AJ381</f>
        <v>0</v>
      </c>
      <c r="S387" s="417">
        <f>'Budget Filing Data'!AK381</f>
        <v>0</v>
      </c>
      <c r="T387" s="417">
        <f>'Budget Filing Data'!AL381</f>
        <v>0</v>
      </c>
      <c r="U387" s="417">
        <f>'Budget Filing Data'!AM381</f>
        <v>0</v>
      </c>
      <c r="V387" s="417">
        <f>'Budget Filing Data'!W381</f>
        <v>0</v>
      </c>
      <c r="W387" s="418">
        <f>IF('Budget Filing Data'!Z381&lt;&gt;0,('Budget Filing Data'!AB381+'Budget Filing Data'!AC381+'Budget Filing Data'!AR381+'Budget Filing Data'!AD381+'Budget Filing Data'!BK381)/'Budget Filing Data'!Z381,0)</f>
        <v>0</v>
      </c>
      <c r="X387" s="419">
        <f>IF('Budget Filing Data'!AA381&lt;&gt;0,('Budget Filing Data'!AB381+'Budget Filing Data'!AC381+'Budget Filing Data'!AR381+'Budget Filing Data'!AD381)/'Budget Filing Data'!AA381,0)</f>
        <v>0</v>
      </c>
      <c r="Y387" s="419">
        <f>IF('Budget Filing Data'!BL381&lt;&gt;0,('Budget Filing Data'!AB381+'Budget Filing Data'!AC381+'Budget Filing Data'!AR381+'Budget Filing Data'!AD381+'Budget Filing Data'!AP381+'Budget Filing Data'!AQ381)/('Budget Filing Data'!BL381),0)</f>
        <v>0</v>
      </c>
      <c r="Z387" s="419">
        <f>IF('Budget Filing Data'!BC381&lt;&gt;0,('Budget Filing Data'!BD381+'Budget Filing Data'!BE381+'Budget Filing Data'!BF381+'Budget Filing Data'!AD381)/'Budget Filing Data'!BC381,0)</f>
        <v>0</v>
      </c>
      <c r="AA387" s="419">
        <f>IF('Budget Filing Data'!BG381&lt;&gt;0,('Budget Filing Data'!BH381+'Budget Filing Data'!BI381+'Budget Filing Data'!BJ381+'Budget Filing Data'!AD381)/'Budget Filing Data'!BG381,0)</f>
        <v>0</v>
      </c>
      <c r="AB387" s="456">
        <f>'Budget Filing Data'!P381</f>
        <v>0</v>
      </c>
      <c r="AC387" s="456">
        <f>'Budget Filing Data'!Q381</f>
        <v>0</v>
      </c>
      <c r="AD387" s="456">
        <f>'Budget Filing Data'!R381</f>
        <v>0</v>
      </c>
      <c r="AE387" s="456">
        <f>'Budget Filing Data'!AE381</f>
        <v>0</v>
      </c>
      <c r="AF387" s="456">
        <f>'Budget Filing Data'!AF381</f>
        <v>0</v>
      </c>
      <c r="AG387" s="456">
        <f>'Budget Filing Data'!$S381</f>
        <v>0</v>
      </c>
      <c r="AH387" s="456">
        <f>'Budget Filing Data'!T381</f>
        <v>0</v>
      </c>
      <c r="AI387" s="456">
        <f>'Budget Filing Data'!$U381</f>
        <v>0</v>
      </c>
      <c r="AJ387" s="456">
        <f>'Budget Filing Data'!$V381</f>
        <v>0</v>
      </c>
      <c r="AK387" s="466">
        <v>0</v>
      </c>
      <c r="AL387" s="466">
        <v>0</v>
      </c>
      <c r="AM387" s="395"/>
    </row>
    <row r="388" spans="3:39" ht="15.75">
      <c r="C388" s="414" t="str">
        <f>'Budget Filing Data'!D382</f>
        <v>PGE_OtherPA_Admin</v>
      </c>
      <c r="D388" s="414" t="str">
        <f>'Budget Filing Data'!E382</f>
        <v>IOU REN/CCA Admin Costs</v>
      </c>
      <c r="E388" s="416"/>
      <c r="F388" s="416"/>
      <c r="G388" s="415" t="str">
        <f>'Budget Filing Data'!J382</f>
        <v>Non-Program</v>
      </c>
      <c r="H388" s="415" t="str">
        <f>'Budget Filing Data'!H382</f>
        <v>Local</v>
      </c>
      <c r="I388" s="416" t="s">
        <v>15</v>
      </c>
      <c r="J388" s="415" t="str">
        <f>'Budget Filing Data'!G382</f>
        <v>Cross-Cutting</v>
      </c>
      <c r="K388" s="415" t="str">
        <f>'Budget Filing Data'!I382</f>
        <v>Other</v>
      </c>
      <c r="L388" s="415" t="str">
        <f>'Budget Filing Data'!K382</f>
        <v>Resource</v>
      </c>
      <c r="M388" s="415">
        <f>'Budget Filing Data'!B382</f>
        <v>2030</v>
      </c>
      <c r="N388" s="581">
        <f t="shared" si="5"/>
        <v>236852.36316000001</v>
      </c>
      <c r="O388" s="417">
        <f>'Budget Filing Data'!AG382</f>
        <v>66688.190860000002</v>
      </c>
      <c r="P388" s="417">
        <f>'Budget Filing Data'!AH382</f>
        <v>0</v>
      </c>
      <c r="Q388" s="417">
        <f>'Budget Filing Data'!AI382</f>
        <v>170164.17230000001</v>
      </c>
      <c r="R388" s="417">
        <f>'Budget Filing Data'!AJ382</f>
        <v>0</v>
      </c>
      <c r="S388" s="417">
        <f>'Budget Filing Data'!AK382</f>
        <v>0</v>
      </c>
      <c r="T388" s="417">
        <f>'Budget Filing Data'!AL382</f>
        <v>0</v>
      </c>
      <c r="U388" s="417">
        <f>'Budget Filing Data'!AM382</f>
        <v>0</v>
      </c>
      <c r="V388" s="417">
        <f>'Budget Filing Data'!W382</f>
        <v>0</v>
      </c>
      <c r="W388" s="418">
        <f>IF('Budget Filing Data'!Z382&lt;&gt;0,('Budget Filing Data'!AB382+'Budget Filing Data'!AC382+'Budget Filing Data'!AR382+'Budget Filing Data'!AD382+'Budget Filing Data'!BK382)/'Budget Filing Data'!Z382,0)</f>
        <v>0</v>
      </c>
      <c r="X388" s="419">
        <f>IF('Budget Filing Data'!AA382&lt;&gt;0,('Budget Filing Data'!AB382+'Budget Filing Data'!AC382+'Budget Filing Data'!AR382+'Budget Filing Data'!AD382)/'Budget Filing Data'!AA382,0)</f>
        <v>0</v>
      </c>
      <c r="Y388" s="419">
        <f>IF('Budget Filing Data'!BL382&lt;&gt;0,('Budget Filing Data'!AB382+'Budget Filing Data'!AC382+'Budget Filing Data'!AR382+'Budget Filing Data'!AD382+'Budget Filing Data'!AP382+'Budget Filing Data'!AQ382)/('Budget Filing Data'!BL382),0)</f>
        <v>0</v>
      </c>
      <c r="Z388" s="419">
        <f>IF('Budget Filing Data'!BC382&lt;&gt;0,('Budget Filing Data'!BD382+'Budget Filing Data'!BE382+'Budget Filing Data'!BF382+'Budget Filing Data'!AD382)/'Budget Filing Data'!BC382,0)</f>
        <v>0</v>
      </c>
      <c r="AA388" s="419">
        <f>IF('Budget Filing Data'!BG382&lt;&gt;0,('Budget Filing Data'!BH382+'Budget Filing Data'!BI382+'Budget Filing Data'!BJ382+'Budget Filing Data'!AD382)/'Budget Filing Data'!BG382,0)</f>
        <v>0</v>
      </c>
      <c r="AB388" s="456">
        <f>'Budget Filing Data'!P382</f>
        <v>0</v>
      </c>
      <c r="AC388" s="456">
        <f>'Budget Filing Data'!Q382</f>
        <v>0</v>
      </c>
      <c r="AD388" s="456">
        <f>'Budget Filing Data'!R382</f>
        <v>0</v>
      </c>
      <c r="AE388" s="456">
        <f>'Budget Filing Data'!AE382</f>
        <v>0</v>
      </c>
      <c r="AF388" s="456">
        <f>'Budget Filing Data'!AF382</f>
        <v>0</v>
      </c>
      <c r="AG388" s="456">
        <f>'Budget Filing Data'!$S382</f>
        <v>0</v>
      </c>
      <c r="AH388" s="456">
        <f>'Budget Filing Data'!T382</f>
        <v>0</v>
      </c>
      <c r="AI388" s="456">
        <f>'Budget Filing Data'!$U382</f>
        <v>0</v>
      </c>
      <c r="AJ388" s="456">
        <f>'Budget Filing Data'!$V382</f>
        <v>0</v>
      </c>
      <c r="AK388" s="466">
        <v>0</v>
      </c>
      <c r="AL388" s="466">
        <v>0</v>
      </c>
      <c r="AM388" s="395"/>
    </row>
    <row r="389" spans="3:39" ht="15.75">
      <c r="C389" s="414" t="str">
        <f>'Budget Filing Data'!D383</f>
        <v>PGE_Portfolio_Oversight</v>
      </c>
      <c r="D389" s="414" t="str">
        <f>'Budget Filing Data'!E383</f>
        <v>CPUC Portfolio Oversight</v>
      </c>
      <c r="E389" s="416"/>
      <c r="F389" s="416"/>
      <c r="G389" s="415" t="str">
        <f>'Budget Filing Data'!J383</f>
        <v>Non-Program</v>
      </c>
      <c r="H389" s="415" t="str">
        <f>'Budget Filing Data'!H383</f>
        <v>Portfolio Oversight</v>
      </c>
      <c r="I389" s="416" t="s">
        <v>23</v>
      </c>
      <c r="J389" s="415" t="str">
        <f>'Budget Filing Data'!G383</f>
        <v>Portfolio Support</v>
      </c>
      <c r="K389" s="415" t="str">
        <f>'Budget Filing Data'!I383</f>
        <v>Other</v>
      </c>
      <c r="L389" s="415" t="str">
        <f>'Budget Filing Data'!K383</f>
        <v>EM&amp;V</v>
      </c>
      <c r="M389" s="415">
        <f>'Budget Filing Data'!B383</f>
        <v>2030</v>
      </c>
      <c r="N389" s="581">
        <f t="shared" si="5"/>
        <v>285900</v>
      </c>
      <c r="O389" s="417">
        <f>'Budget Filing Data'!AG383</f>
        <v>285900</v>
      </c>
      <c r="P389" s="417">
        <f>'Budget Filing Data'!AH383</f>
        <v>0</v>
      </c>
      <c r="Q389" s="417">
        <f>'Budget Filing Data'!AI383</f>
        <v>0</v>
      </c>
      <c r="R389" s="417">
        <f>'Budget Filing Data'!AJ383</f>
        <v>0</v>
      </c>
      <c r="S389" s="417">
        <f>'Budget Filing Data'!AK383</f>
        <v>0</v>
      </c>
      <c r="T389" s="417">
        <f>'Budget Filing Data'!AL383</f>
        <v>0</v>
      </c>
      <c r="U389" s="417">
        <f>'Budget Filing Data'!AM383</f>
        <v>0</v>
      </c>
      <c r="V389" s="417">
        <f>'Budget Filing Data'!W383</f>
        <v>0</v>
      </c>
      <c r="W389" s="418">
        <f>IF('Budget Filing Data'!Z383&lt;&gt;0,('Budget Filing Data'!AB383+'Budget Filing Data'!AC383+'Budget Filing Data'!AR383+'Budget Filing Data'!AD383+'Budget Filing Data'!BK383)/'Budget Filing Data'!Z383,0)</f>
        <v>0</v>
      </c>
      <c r="X389" s="419">
        <f>IF('Budget Filing Data'!AA383&lt;&gt;0,('Budget Filing Data'!AB383+'Budget Filing Data'!AC383+'Budget Filing Data'!AR383+'Budget Filing Data'!AD383)/'Budget Filing Data'!AA383,0)</f>
        <v>0</v>
      </c>
      <c r="Y389" s="419">
        <f>IF('Budget Filing Data'!BL383&lt;&gt;0,('Budget Filing Data'!AB383+'Budget Filing Data'!AC383+'Budget Filing Data'!AR383+'Budget Filing Data'!AD383+'Budget Filing Data'!AP383+'Budget Filing Data'!AQ383)/('Budget Filing Data'!BL383),0)</f>
        <v>0</v>
      </c>
      <c r="Z389" s="419">
        <f>IF('Budget Filing Data'!BC383&lt;&gt;0,('Budget Filing Data'!BD383+'Budget Filing Data'!BE383+'Budget Filing Data'!BF383+'Budget Filing Data'!AD383)/'Budget Filing Data'!BC383,0)</f>
        <v>0</v>
      </c>
      <c r="AA389" s="419">
        <f>IF('Budget Filing Data'!BG383&lt;&gt;0,('Budget Filing Data'!BH383+'Budget Filing Data'!BI383+'Budget Filing Data'!BJ383+'Budget Filing Data'!AD383)/'Budget Filing Data'!BG383,0)</f>
        <v>0</v>
      </c>
      <c r="AB389" s="456">
        <f>'Budget Filing Data'!P383</f>
        <v>0</v>
      </c>
      <c r="AC389" s="456">
        <f>'Budget Filing Data'!Q383</f>
        <v>0</v>
      </c>
      <c r="AD389" s="456">
        <f>'Budget Filing Data'!R383</f>
        <v>0</v>
      </c>
      <c r="AE389" s="456">
        <f>'Budget Filing Data'!AE383</f>
        <v>0</v>
      </c>
      <c r="AF389" s="456">
        <f>'Budget Filing Data'!AF383</f>
        <v>0</v>
      </c>
      <c r="AG389" s="456">
        <f>'Budget Filing Data'!$S383</f>
        <v>0</v>
      </c>
      <c r="AH389" s="456">
        <f>'Budget Filing Data'!T383</f>
        <v>0</v>
      </c>
      <c r="AI389" s="456">
        <f>'Budget Filing Data'!$U383</f>
        <v>0</v>
      </c>
      <c r="AJ389" s="456">
        <f>'Budget Filing Data'!$V383</f>
        <v>0</v>
      </c>
      <c r="AK389" s="466">
        <v>0</v>
      </c>
      <c r="AL389" s="466">
        <v>0</v>
      </c>
      <c r="AM389" s="395"/>
    </row>
    <row r="390" spans="3:39" ht="15.75">
      <c r="C390" s="414" t="str">
        <f>'Budget Filing Data'!D384</f>
        <v>PGE_SW_ETP_Elec</v>
      </c>
      <c r="D390" s="414" t="str">
        <f>'Budget Filing Data'!E384</f>
        <v>Emerging Technologies Program, Electric</v>
      </c>
      <c r="E390" s="416"/>
      <c r="F390" s="416"/>
      <c r="G390" s="415" t="str">
        <f>'Budget Filing Data'!J384</f>
        <v>Third-Party Solicited</v>
      </c>
      <c r="H390" s="415" t="str">
        <f>'Budget Filing Data'!H384</f>
        <v>SW - Other IOU Lead</v>
      </c>
      <c r="I390" s="416" t="s">
        <v>15</v>
      </c>
      <c r="J390" s="415" t="str">
        <f>'Budget Filing Data'!G384</f>
        <v>Cross-Cutting</v>
      </c>
      <c r="K390" s="415" t="str">
        <f>'Budget Filing Data'!I384</f>
        <v>Emerging Technologies</v>
      </c>
      <c r="L390" s="415" t="str">
        <f>'Budget Filing Data'!K384</f>
        <v>Market Support</v>
      </c>
      <c r="M390" s="415">
        <f>'Budget Filing Data'!B384</f>
        <v>2030</v>
      </c>
      <c r="N390" s="581">
        <f t="shared" si="5"/>
        <v>4880700</v>
      </c>
      <c r="O390" s="417">
        <f>'Budget Filing Data'!AG384</f>
        <v>0</v>
      </c>
      <c r="P390" s="417">
        <f>'Budget Filing Data'!AH384</f>
        <v>0</v>
      </c>
      <c r="Q390" s="417">
        <f>'Budget Filing Data'!AI384</f>
        <v>4880700</v>
      </c>
      <c r="R390" s="417">
        <f>'Budget Filing Data'!AJ384</f>
        <v>0</v>
      </c>
      <c r="S390" s="417">
        <f>'Budget Filing Data'!AK384</f>
        <v>0</v>
      </c>
      <c r="T390" s="417">
        <f>'Budget Filing Data'!AL384</f>
        <v>0</v>
      </c>
      <c r="U390" s="417">
        <f>'Budget Filing Data'!AM384</f>
        <v>0</v>
      </c>
      <c r="V390" s="417">
        <f>'Budget Filing Data'!W384</f>
        <v>0</v>
      </c>
      <c r="W390" s="418">
        <f>IF('Budget Filing Data'!Z384&lt;&gt;0,('Budget Filing Data'!AB384+'Budget Filing Data'!AC384+'Budget Filing Data'!AR384+'Budget Filing Data'!AD384+'Budget Filing Data'!BK384)/'Budget Filing Data'!Z384,0)</f>
        <v>0</v>
      </c>
      <c r="X390" s="419">
        <f>IF('Budget Filing Data'!AA384&lt;&gt;0,('Budget Filing Data'!AB384+'Budget Filing Data'!AC384+'Budget Filing Data'!AR384+'Budget Filing Data'!AD384)/'Budget Filing Data'!AA384,0)</f>
        <v>0</v>
      </c>
      <c r="Y390" s="419">
        <f>IF('Budget Filing Data'!BL384&lt;&gt;0,('Budget Filing Data'!AB384+'Budget Filing Data'!AC384+'Budget Filing Data'!AR384+'Budget Filing Data'!AD384+'Budget Filing Data'!AP384+'Budget Filing Data'!AQ384)/('Budget Filing Data'!BL384),0)</f>
        <v>0</v>
      </c>
      <c r="Z390" s="419">
        <f>IF('Budget Filing Data'!BC384&lt;&gt;0,('Budget Filing Data'!BD384+'Budget Filing Data'!BE384+'Budget Filing Data'!BF384+'Budget Filing Data'!AD384)/'Budget Filing Data'!BC384,0)</f>
        <v>0</v>
      </c>
      <c r="AA390" s="419">
        <f>IF('Budget Filing Data'!BG384&lt;&gt;0,('Budget Filing Data'!BH384+'Budget Filing Data'!BI384+'Budget Filing Data'!BJ384+'Budget Filing Data'!AD384)/'Budget Filing Data'!BG384,0)</f>
        <v>0</v>
      </c>
      <c r="AB390" s="456">
        <f>'Budget Filing Data'!P384</f>
        <v>0</v>
      </c>
      <c r="AC390" s="456">
        <f>'Budget Filing Data'!Q384</f>
        <v>0</v>
      </c>
      <c r="AD390" s="456">
        <f>'Budget Filing Data'!R384</f>
        <v>0</v>
      </c>
      <c r="AE390" s="456">
        <f>'Budget Filing Data'!AE384</f>
        <v>0</v>
      </c>
      <c r="AF390" s="456">
        <f>'Budget Filing Data'!AF384</f>
        <v>0</v>
      </c>
      <c r="AG390" s="456">
        <f>'Budget Filing Data'!$S384</f>
        <v>0</v>
      </c>
      <c r="AH390" s="456">
        <f>'Budget Filing Data'!T384</f>
        <v>0</v>
      </c>
      <c r="AI390" s="456">
        <f>'Budget Filing Data'!$U384</f>
        <v>0</v>
      </c>
      <c r="AJ390" s="456">
        <f>'Budget Filing Data'!$V384</f>
        <v>0</v>
      </c>
      <c r="AK390" s="466">
        <v>0</v>
      </c>
      <c r="AL390" s="466">
        <v>0</v>
      </c>
      <c r="AM390" s="395"/>
    </row>
    <row r="391" spans="3:39" ht="15.75">
      <c r="C391" s="414" t="str">
        <f>'Budget Filing Data'!D385</f>
        <v>PGE_SW_ETP_Elec_PA</v>
      </c>
      <c r="D391" s="414" t="str">
        <f>'Budget Filing Data'!E385</f>
        <v>Emerging Technologies Program, Electric - PGE Costs</v>
      </c>
      <c r="E391" s="416"/>
      <c r="F391" s="416"/>
      <c r="G391" s="415" t="str">
        <f>'Budget Filing Data'!J385</f>
        <v>IOU Core</v>
      </c>
      <c r="H391" s="415" t="str">
        <f>'Budget Filing Data'!H385</f>
        <v>SW - Other IOU Lead</v>
      </c>
      <c r="I391" s="416" t="s">
        <v>15</v>
      </c>
      <c r="J391" s="415" t="str">
        <f>'Budget Filing Data'!G385</f>
        <v>Cross-Cutting</v>
      </c>
      <c r="K391" s="415" t="str">
        <f>'Budget Filing Data'!I385</f>
        <v>Emerging Technologies</v>
      </c>
      <c r="L391" s="415" t="str">
        <f>'Budget Filing Data'!K385</f>
        <v>Market Support</v>
      </c>
      <c r="M391" s="415">
        <f>'Budget Filing Data'!B385</f>
        <v>2030</v>
      </c>
      <c r="N391" s="581">
        <f t="shared" si="5"/>
        <v>37254.035522999999</v>
      </c>
      <c r="O391" s="417">
        <f>'Budget Filing Data'!AG385</f>
        <v>3142.18498</v>
      </c>
      <c r="P391" s="417">
        <f>'Budget Filing Data'!AH385</f>
        <v>4418.0482229999998</v>
      </c>
      <c r="Q391" s="417">
        <f>'Budget Filing Data'!AI385</f>
        <v>29693.802319999999</v>
      </c>
      <c r="R391" s="417">
        <f>'Budget Filing Data'!AJ385</f>
        <v>0</v>
      </c>
      <c r="S391" s="417">
        <f>'Budget Filing Data'!AK385</f>
        <v>0</v>
      </c>
      <c r="T391" s="417">
        <f>'Budget Filing Data'!AL385</f>
        <v>0</v>
      </c>
      <c r="U391" s="417">
        <f>'Budget Filing Data'!AM385</f>
        <v>0</v>
      </c>
      <c r="V391" s="417">
        <f>'Budget Filing Data'!W385</f>
        <v>0</v>
      </c>
      <c r="W391" s="418">
        <f>IF('Budget Filing Data'!Z385&lt;&gt;0,('Budget Filing Data'!AB385+'Budget Filing Data'!AC385+'Budget Filing Data'!AR385+'Budget Filing Data'!AD385+'Budget Filing Data'!BK385)/'Budget Filing Data'!Z385,0)</f>
        <v>0</v>
      </c>
      <c r="X391" s="419">
        <f>IF('Budget Filing Data'!AA385&lt;&gt;0,('Budget Filing Data'!AB385+'Budget Filing Data'!AC385+'Budget Filing Data'!AR385+'Budget Filing Data'!AD385)/'Budget Filing Data'!AA385,0)</f>
        <v>0</v>
      </c>
      <c r="Y391" s="419">
        <f>IF('Budget Filing Data'!BL385&lt;&gt;0,('Budget Filing Data'!AB385+'Budget Filing Data'!AC385+'Budget Filing Data'!AR385+'Budget Filing Data'!AD385+'Budget Filing Data'!AP385+'Budget Filing Data'!AQ385)/('Budget Filing Data'!BL385),0)</f>
        <v>0</v>
      </c>
      <c r="Z391" s="419">
        <f>IF('Budget Filing Data'!BC385&lt;&gt;0,('Budget Filing Data'!BD385+'Budget Filing Data'!BE385+'Budget Filing Data'!BF385+'Budget Filing Data'!AD385)/'Budget Filing Data'!BC385,0)</f>
        <v>0</v>
      </c>
      <c r="AA391" s="419">
        <f>IF('Budget Filing Data'!BG385&lt;&gt;0,('Budget Filing Data'!BH385+'Budget Filing Data'!BI385+'Budget Filing Data'!BJ385+'Budget Filing Data'!AD385)/'Budget Filing Data'!BG385,0)</f>
        <v>0</v>
      </c>
      <c r="AB391" s="456">
        <f>'Budget Filing Data'!P385</f>
        <v>0</v>
      </c>
      <c r="AC391" s="456">
        <f>'Budget Filing Data'!Q385</f>
        <v>0</v>
      </c>
      <c r="AD391" s="456">
        <f>'Budget Filing Data'!R385</f>
        <v>0</v>
      </c>
      <c r="AE391" s="456">
        <f>'Budget Filing Data'!AE385</f>
        <v>0</v>
      </c>
      <c r="AF391" s="456">
        <f>'Budget Filing Data'!AF385</f>
        <v>0</v>
      </c>
      <c r="AG391" s="456">
        <f>'Budget Filing Data'!$S385</f>
        <v>0</v>
      </c>
      <c r="AH391" s="456">
        <f>'Budget Filing Data'!T385</f>
        <v>0</v>
      </c>
      <c r="AI391" s="456">
        <f>'Budget Filing Data'!$U385</f>
        <v>0</v>
      </c>
      <c r="AJ391" s="456">
        <f>'Budget Filing Data'!$V385</f>
        <v>0</v>
      </c>
      <c r="AK391" s="467">
        <v>-2281.3461754491473</v>
      </c>
      <c r="AL391" s="467">
        <v>11810.420226</v>
      </c>
      <c r="AM391" s="395"/>
    </row>
    <row r="392" spans="3:39" ht="15.75">
      <c r="C392" s="414" t="str">
        <f>'Budget Filing Data'!D386</f>
        <v>PGE_SW_ETP_Gas</v>
      </c>
      <c r="D392" s="414" t="str">
        <f>'Budget Filing Data'!E386</f>
        <v>Emerging Technologies Program, Gas</v>
      </c>
      <c r="E392" s="416"/>
      <c r="F392" s="416"/>
      <c r="G392" s="415" t="str">
        <f>'Budget Filing Data'!J386</f>
        <v>Third-Party Solicited</v>
      </c>
      <c r="H392" s="415" t="str">
        <f>'Budget Filing Data'!H386</f>
        <v>SW - Other IOU Lead</v>
      </c>
      <c r="I392" s="416" t="s">
        <v>15</v>
      </c>
      <c r="J392" s="415" t="str">
        <f>'Budget Filing Data'!G386</f>
        <v>Cross-Cutting</v>
      </c>
      <c r="K392" s="415" t="str">
        <f>'Budget Filing Data'!I386</f>
        <v>Emerging Technologies</v>
      </c>
      <c r="L392" s="415" t="str">
        <f>'Budget Filing Data'!K386</f>
        <v>Market Support</v>
      </c>
      <c r="M392" s="415">
        <f>'Budget Filing Data'!B386</f>
        <v>2030</v>
      </c>
      <c r="N392" s="581">
        <f t="shared" si="5"/>
        <v>1597125</v>
      </c>
      <c r="O392" s="417">
        <f>'Budget Filing Data'!AG386</f>
        <v>21295</v>
      </c>
      <c r="P392" s="417">
        <f>'Budget Filing Data'!AH386</f>
        <v>6175.55</v>
      </c>
      <c r="Q392" s="417">
        <f>'Budget Filing Data'!AI386</f>
        <v>1569654.45</v>
      </c>
      <c r="R392" s="417">
        <f>'Budget Filing Data'!AJ386</f>
        <v>0</v>
      </c>
      <c r="S392" s="417">
        <f>'Budget Filing Data'!AK386</f>
        <v>0</v>
      </c>
      <c r="T392" s="417">
        <f>'Budget Filing Data'!AL386</f>
        <v>0</v>
      </c>
      <c r="U392" s="417">
        <f>'Budget Filing Data'!AM386</f>
        <v>0</v>
      </c>
      <c r="V392" s="417">
        <f>'Budget Filing Data'!W386</f>
        <v>0</v>
      </c>
      <c r="W392" s="418">
        <f>IF('Budget Filing Data'!Z386&lt;&gt;0,('Budget Filing Data'!AB386+'Budget Filing Data'!AC386+'Budget Filing Data'!AR386+'Budget Filing Data'!AD386+'Budget Filing Data'!BK386)/'Budget Filing Data'!Z386,0)</f>
        <v>0</v>
      </c>
      <c r="X392" s="419">
        <f>IF('Budget Filing Data'!AA386&lt;&gt;0,('Budget Filing Data'!AB386+'Budget Filing Data'!AC386+'Budget Filing Data'!AR386+'Budget Filing Data'!AD386)/'Budget Filing Data'!AA386,0)</f>
        <v>0</v>
      </c>
      <c r="Y392" s="419">
        <f>IF('Budget Filing Data'!BL386&lt;&gt;0,('Budget Filing Data'!AB386+'Budget Filing Data'!AC386+'Budget Filing Data'!AR386+'Budget Filing Data'!AD386+'Budget Filing Data'!AP386+'Budget Filing Data'!AQ386)/('Budget Filing Data'!BL386),0)</f>
        <v>0</v>
      </c>
      <c r="Z392" s="419">
        <f>IF('Budget Filing Data'!BC386&lt;&gt;0,('Budget Filing Data'!BD386+'Budget Filing Data'!BE386+'Budget Filing Data'!BF386+'Budget Filing Data'!AD386)/'Budget Filing Data'!BC386,0)</f>
        <v>0</v>
      </c>
      <c r="AA392" s="419">
        <f>IF('Budget Filing Data'!BG386&lt;&gt;0,('Budget Filing Data'!BH386+'Budget Filing Data'!BI386+'Budget Filing Data'!BJ386+'Budget Filing Data'!AD386)/'Budget Filing Data'!BG386,0)</f>
        <v>0</v>
      </c>
      <c r="AB392" s="456">
        <f>'Budget Filing Data'!P386</f>
        <v>0</v>
      </c>
      <c r="AC392" s="456">
        <f>'Budget Filing Data'!Q386</f>
        <v>0</v>
      </c>
      <c r="AD392" s="456">
        <f>'Budget Filing Data'!R386</f>
        <v>0</v>
      </c>
      <c r="AE392" s="456">
        <f>'Budget Filing Data'!AE386</f>
        <v>0</v>
      </c>
      <c r="AF392" s="456">
        <f>'Budget Filing Data'!AF386</f>
        <v>0</v>
      </c>
      <c r="AG392" s="456">
        <f>'Budget Filing Data'!$S386</f>
        <v>0</v>
      </c>
      <c r="AH392" s="456">
        <f>'Budget Filing Data'!T386</f>
        <v>0</v>
      </c>
      <c r="AI392" s="456">
        <f>'Budget Filing Data'!$U386</f>
        <v>0</v>
      </c>
      <c r="AJ392" s="456">
        <f>'Budget Filing Data'!$V386</f>
        <v>0</v>
      </c>
      <c r="AK392" s="466">
        <v>0</v>
      </c>
      <c r="AL392" s="466">
        <v>0</v>
      </c>
      <c r="AM392" s="395"/>
    </row>
    <row r="393" spans="3:39" ht="15.75">
      <c r="C393" s="414" t="str">
        <f>'Budget Filing Data'!D387</f>
        <v>PGE_SW_ETP_Gas_PA</v>
      </c>
      <c r="D393" s="414" t="str">
        <f>'Budget Filing Data'!E387</f>
        <v>Emerging Technologies Program, Gas - PGE Costs</v>
      </c>
      <c r="E393" s="416"/>
      <c r="F393" s="416"/>
      <c r="G393" s="415" t="str">
        <f>'Budget Filing Data'!J387</f>
        <v>IOU Core</v>
      </c>
      <c r="H393" s="415" t="str">
        <f>'Budget Filing Data'!H387</f>
        <v>SW - Other IOU Lead</v>
      </c>
      <c r="I393" s="416" t="s">
        <v>15</v>
      </c>
      <c r="J393" s="415" t="str">
        <f>'Budget Filing Data'!G387</f>
        <v>Cross-Cutting</v>
      </c>
      <c r="K393" s="415" t="str">
        <f>'Budget Filing Data'!I387</f>
        <v>Emerging Technologies</v>
      </c>
      <c r="L393" s="415" t="str">
        <f>'Budget Filing Data'!K387</f>
        <v>Market Support</v>
      </c>
      <c r="M393" s="415">
        <f>'Budget Filing Data'!B387</f>
        <v>2030</v>
      </c>
      <c r="N393" s="581">
        <f t="shared" si="5"/>
        <v>32842.371801000001</v>
      </c>
      <c r="O393" s="417">
        <f>'Budget Filing Data'!AG387</f>
        <v>2701.0186079999999</v>
      </c>
      <c r="P393" s="417">
        <f>'Budget Filing Data'!AH387</f>
        <v>4418.0482229999998</v>
      </c>
      <c r="Q393" s="417">
        <f>'Budget Filing Data'!AI387</f>
        <v>25723.304970000001</v>
      </c>
      <c r="R393" s="417">
        <f>'Budget Filing Data'!AJ387</f>
        <v>0</v>
      </c>
      <c r="S393" s="417">
        <f>'Budget Filing Data'!AK387</f>
        <v>0</v>
      </c>
      <c r="T393" s="417">
        <f>'Budget Filing Data'!AL387</f>
        <v>0</v>
      </c>
      <c r="U393" s="417">
        <f>'Budget Filing Data'!AM387</f>
        <v>0</v>
      </c>
      <c r="V393" s="417">
        <f>'Budget Filing Data'!W387</f>
        <v>0</v>
      </c>
      <c r="W393" s="418">
        <f>IF('Budget Filing Data'!Z387&lt;&gt;0,('Budget Filing Data'!AB387+'Budget Filing Data'!AC387+'Budget Filing Data'!AR387+'Budget Filing Data'!AD387+'Budget Filing Data'!BK387)/'Budget Filing Data'!Z387,0)</f>
        <v>0</v>
      </c>
      <c r="X393" s="419">
        <f>IF('Budget Filing Data'!AA387&lt;&gt;0,('Budget Filing Data'!AB387+'Budget Filing Data'!AC387+'Budget Filing Data'!AR387+'Budget Filing Data'!AD387)/'Budget Filing Data'!AA387,0)</f>
        <v>0</v>
      </c>
      <c r="Y393" s="419">
        <f>IF('Budget Filing Data'!BL387&lt;&gt;0,('Budget Filing Data'!AB387+'Budget Filing Data'!AC387+'Budget Filing Data'!AR387+'Budget Filing Data'!AD387+'Budget Filing Data'!AP387+'Budget Filing Data'!AQ387)/('Budget Filing Data'!BL387),0)</f>
        <v>0</v>
      </c>
      <c r="Z393" s="419">
        <f>IF('Budget Filing Data'!BC387&lt;&gt;0,('Budget Filing Data'!BD387+'Budget Filing Data'!BE387+'Budget Filing Data'!BF387+'Budget Filing Data'!AD387)/'Budget Filing Data'!BC387,0)</f>
        <v>0</v>
      </c>
      <c r="AA393" s="419">
        <f>IF('Budget Filing Data'!BG387&lt;&gt;0,('Budget Filing Data'!BH387+'Budget Filing Data'!BI387+'Budget Filing Data'!BJ387+'Budget Filing Data'!AD387)/'Budget Filing Data'!BG387,0)</f>
        <v>0</v>
      </c>
      <c r="AB393" s="456">
        <f>'Budget Filing Data'!P387</f>
        <v>0</v>
      </c>
      <c r="AC393" s="456">
        <f>'Budget Filing Data'!Q387</f>
        <v>0</v>
      </c>
      <c r="AD393" s="456">
        <f>'Budget Filing Data'!R387</f>
        <v>0</v>
      </c>
      <c r="AE393" s="456">
        <f>'Budget Filing Data'!AE387</f>
        <v>0</v>
      </c>
      <c r="AF393" s="456">
        <f>'Budget Filing Data'!AF387</f>
        <v>0</v>
      </c>
      <c r="AG393" s="456">
        <f>'Budget Filing Data'!$S387</f>
        <v>0</v>
      </c>
      <c r="AH393" s="456">
        <f>'Budget Filing Data'!T387</f>
        <v>0</v>
      </c>
      <c r="AI393" s="456">
        <f>'Budget Filing Data'!$U387</f>
        <v>0</v>
      </c>
      <c r="AJ393" s="456">
        <f>'Budget Filing Data'!$V387</f>
        <v>0</v>
      </c>
      <c r="AK393" s="466">
        <v>0</v>
      </c>
      <c r="AL393" s="466">
        <v>0</v>
      </c>
      <c r="AM393" s="395"/>
    </row>
    <row r="394" spans="3:39" ht="15.75">
      <c r="C394" s="414" t="str">
        <f>'Budget Filing Data'!D388</f>
        <v>PGE_OtherPA_Admin</v>
      </c>
      <c r="D394" s="414" t="str">
        <f>'Budget Filing Data'!E388</f>
        <v>IOU REN/CCA Admin Costs</v>
      </c>
      <c r="E394" s="416"/>
      <c r="F394" s="416"/>
      <c r="G394" s="415" t="str">
        <f>'Budget Filing Data'!J388</f>
        <v>Non-Program</v>
      </c>
      <c r="H394" s="415" t="str">
        <f>'Budget Filing Data'!H388</f>
        <v>Local</v>
      </c>
      <c r="I394" s="416" t="s">
        <v>15</v>
      </c>
      <c r="J394" s="415" t="str">
        <f>'Budget Filing Data'!G388</f>
        <v>Cross-Cutting</v>
      </c>
      <c r="K394" s="415" t="str">
        <f>'Budget Filing Data'!I388</f>
        <v>Other</v>
      </c>
      <c r="L394" s="415" t="str">
        <f>'Budget Filing Data'!K388</f>
        <v>Resource</v>
      </c>
      <c r="M394" s="415">
        <f>'Budget Filing Data'!B388</f>
        <v>2031</v>
      </c>
      <c r="N394" s="581">
        <f t="shared" si="5"/>
        <v>245734.32672000001</v>
      </c>
      <c r="O394" s="417">
        <f>'Budget Filing Data'!AG388</f>
        <v>69188.998019999999</v>
      </c>
      <c r="P394" s="417">
        <f>'Budget Filing Data'!AH388</f>
        <v>0</v>
      </c>
      <c r="Q394" s="417">
        <f>'Budget Filing Data'!AI388</f>
        <v>176545.32870000001</v>
      </c>
      <c r="R394" s="417">
        <f>'Budget Filing Data'!AJ388</f>
        <v>0</v>
      </c>
      <c r="S394" s="417">
        <f>'Budget Filing Data'!AK388</f>
        <v>0</v>
      </c>
      <c r="T394" s="417">
        <f>'Budget Filing Data'!AL388</f>
        <v>0</v>
      </c>
      <c r="U394" s="417">
        <f>'Budget Filing Data'!AM388</f>
        <v>0</v>
      </c>
      <c r="V394" s="417">
        <f>'Budget Filing Data'!W388</f>
        <v>0</v>
      </c>
      <c r="W394" s="418">
        <f>IF('Budget Filing Data'!Z388&lt;&gt;0,('Budget Filing Data'!AB388+'Budget Filing Data'!AC388+'Budget Filing Data'!AR388+'Budget Filing Data'!AD388+'Budget Filing Data'!BK388)/'Budget Filing Data'!Z388,0)</f>
        <v>0</v>
      </c>
      <c r="X394" s="419">
        <f>IF('Budget Filing Data'!AA388&lt;&gt;0,('Budget Filing Data'!AB388+'Budget Filing Data'!AC388+'Budget Filing Data'!AR388+'Budget Filing Data'!AD388)/'Budget Filing Data'!AA388,0)</f>
        <v>0</v>
      </c>
      <c r="Y394" s="419">
        <f>IF('Budget Filing Data'!BL388&lt;&gt;0,('Budget Filing Data'!AB388+'Budget Filing Data'!AC388+'Budget Filing Data'!AR388+'Budget Filing Data'!AD388+'Budget Filing Data'!AP388+'Budget Filing Data'!AQ388)/('Budget Filing Data'!BL388),0)</f>
        <v>0</v>
      </c>
      <c r="Z394" s="419">
        <f>IF('Budget Filing Data'!BC388&lt;&gt;0,('Budget Filing Data'!BD388+'Budget Filing Data'!BE388+'Budget Filing Data'!BF388+'Budget Filing Data'!AD388)/'Budget Filing Data'!BC388,0)</f>
        <v>0</v>
      </c>
      <c r="AA394" s="419">
        <f>IF('Budget Filing Data'!BG388&lt;&gt;0,('Budget Filing Data'!BH388+'Budget Filing Data'!BI388+'Budget Filing Data'!BJ388+'Budget Filing Data'!AD388)/'Budget Filing Data'!BG388,0)</f>
        <v>0</v>
      </c>
      <c r="AB394" s="456">
        <f>'Budget Filing Data'!P388</f>
        <v>0</v>
      </c>
      <c r="AC394" s="456">
        <f>'Budget Filing Data'!Q388</f>
        <v>0</v>
      </c>
      <c r="AD394" s="456">
        <f>'Budget Filing Data'!R388</f>
        <v>0</v>
      </c>
      <c r="AE394" s="456">
        <f>'Budget Filing Data'!AE388</f>
        <v>0</v>
      </c>
      <c r="AF394" s="456">
        <f>'Budget Filing Data'!AF388</f>
        <v>0</v>
      </c>
      <c r="AG394" s="456">
        <f>'Budget Filing Data'!$S388</f>
        <v>0</v>
      </c>
      <c r="AH394" s="456">
        <f>'Budget Filing Data'!T388</f>
        <v>0</v>
      </c>
      <c r="AI394" s="456">
        <f>'Budget Filing Data'!$U388</f>
        <v>0</v>
      </c>
      <c r="AJ394" s="456">
        <f>'Budget Filing Data'!$V388</f>
        <v>0</v>
      </c>
      <c r="AK394" s="466">
        <v>0</v>
      </c>
      <c r="AL394" s="466">
        <v>0</v>
      </c>
      <c r="AM394" s="395"/>
    </row>
    <row r="395" spans="3:39" ht="15.75">
      <c r="C395" s="414" t="str">
        <f>'Budget Filing Data'!D389</f>
        <v>PGE_Portfolio_Oversight</v>
      </c>
      <c r="D395" s="414" t="str">
        <f>'Budget Filing Data'!E389</f>
        <v>CPUC Portfolio Oversight</v>
      </c>
      <c r="E395" s="416"/>
      <c r="F395" s="416"/>
      <c r="G395" s="415" t="str">
        <f>'Budget Filing Data'!J389</f>
        <v>Non-Program</v>
      </c>
      <c r="H395" s="415" t="str">
        <f>'Budget Filing Data'!H389</f>
        <v>Portfolio Oversight</v>
      </c>
      <c r="I395" s="416" t="s">
        <v>23</v>
      </c>
      <c r="J395" s="415" t="str">
        <f>'Budget Filing Data'!G389</f>
        <v>Portfolio Support</v>
      </c>
      <c r="K395" s="415" t="str">
        <f>'Budget Filing Data'!I389</f>
        <v>Other</v>
      </c>
      <c r="L395" s="415" t="str">
        <f>'Budget Filing Data'!K389</f>
        <v>EM&amp;V</v>
      </c>
      <c r="M395" s="415">
        <f>'Budget Filing Data'!B389</f>
        <v>2031</v>
      </c>
      <c r="N395" s="581">
        <f t="shared" si="5"/>
        <v>285900</v>
      </c>
      <c r="O395" s="417">
        <f>'Budget Filing Data'!AG389</f>
        <v>285900</v>
      </c>
      <c r="P395" s="417">
        <f>'Budget Filing Data'!AH389</f>
        <v>0</v>
      </c>
      <c r="Q395" s="417">
        <f>'Budget Filing Data'!AI389</f>
        <v>0</v>
      </c>
      <c r="R395" s="417">
        <f>'Budget Filing Data'!AJ389</f>
        <v>0</v>
      </c>
      <c r="S395" s="417">
        <f>'Budget Filing Data'!AK389</f>
        <v>0</v>
      </c>
      <c r="T395" s="417">
        <f>'Budget Filing Data'!AL389</f>
        <v>0</v>
      </c>
      <c r="U395" s="417">
        <f>'Budget Filing Data'!AM389</f>
        <v>0</v>
      </c>
      <c r="V395" s="417">
        <f>'Budget Filing Data'!W389</f>
        <v>0</v>
      </c>
      <c r="W395" s="418">
        <f>IF('Budget Filing Data'!Z389&lt;&gt;0,('Budget Filing Data'!AB389+'Budget Filing Data'!AC389+'Budget Filing Data'!AR389+'Budget Filing Data'!AD389+'Budget Filing Data'!BK389)/'Budget Filing Data'!Z389,0)</f>
        <v>0</v>
      </c>
      <c r="X395" s="419">
        <f>IF('Budget Filing Data'!AA389&lt;&gt;0,('Budget Filing Data'!AB389+'Budget Filing Data'!AC389+'Budget Filing Data'!AR389+'Budget Filing Data'!AD389)/'Budget Filing Data'!AA389,0)</f>
        <v>0</v>
      </c>
      <c r="Y395" s="419">
        <f>IF('Budget Filing Data'!BL389&lt;&gt;0,('Budget Filing Data'!AB389+'Budget Filing Data'!AC389+'Budget Filing Data'!AR389+'Budget Filing Data'!AD389+'Budget Filing Data'!AP389+'Budget Filing Data'!AQ389)/('Budget Filing Data'!BL389),0)</f>
        <v>0</v>
      </c>
      <c r="Z395" s="419">
        <f>IF('Budget Filing Data'!BC389&lt;&gt;0,('Budget Filing Data'!BD389+'Budget Filing Data'!BE389+'Budget Filing Data'!BF389+'Budget Filing Data'!AD389)/'Budget Filing Data'!BC389,0)</f>
        <v>0</v>
      </c>
      <c r="AA395" s="419">
        <f>IF('Budget Filing Data'!BG389&lt;&gt;0,('Budget Filing Data'!BH389+'Budget Filing Data'!BI389+'Budget Filing Data'!BJ389+'Budget Filing Data'!AD389)/'Budget Filing Data'!BG389,0)</f>
        <v>0</v>
      </c>
      <c r="AB395" s="456">
        <f>'Budget Filing Data'!P389</f>
        <v>0</v>
      </c>
      <c r="AC395" s="456">
        <f>'Budget Filing Data'!Q389</f>
        <v>0</v>
      </c>
      <c r="AD395" s="456">
        <f>'Budget Filing Data'!R389</f>
        <v>0</v>
      </c>
      <c r="AE395" s="456">
        <f>'Budget Filing Data'!AE389</f>
        <v>0</v>
      </c>
      <c r="AF395" s="456">
        <f>'Budget Filing Data'!AF389</f>
        <v>0</v>
      </c>
      <c r="AG395" s="456">
        <f>'Budget Filing Data'!$S389</f>
        <v>0</v>
      </c>
      <c r="AH395" s="456">
        <f>'Budget Filing Data'!T389</f>
        <v>0</v>
      </c>
      <c r="AI395" s="456">
        <f>'Budget Filing Data'!$U389</f>
        <v>0</v>
      </c>
      <c r="AJ395" s="456">
        <f>'Budget Filing Data'!$V389</f>
        <v>0</v>
      </c>
      <c r="AK395" s="466">
        <v>0</v>
      </c>
      <c r="AL395" s="466">
        <v>0</v>
      </c>
      <c r="AM395" s="395"/>
    </row>
    <row r="396" spans="3:39" ht="15.75">
      <c r="C396" s="414" t="str">
        <f>'Budget Filing Data'!D390</f>
        <v>PGE_SW_ETP_Elec</v>
      </c>
      <c r="D396" s="414" t="str">
        <f>'Budget Filing Data'!E390</f>
        <v>Emerging Technologies Program, Electric</v>
      </c>
      <c r="E396" s="416"/>
      <c r="F396" s="416"/>
      <c r="G396" s="415" t="str">
        <f>'Budget Filing Data'!J390</f>
        <v>Third-Party Solicited</v>
      </c>
      <c r="H396" s="415" t="str">
        <f>'Budget Filing Data'!H390</f>
        <v>SW - Other IOU Lead</v>
      </c>
      <c r="I396" s="416" t="s">
        <v>15</v>
      </c>
      <c r="J396" s="415" t="str">
        <f>'Budget Filing Data'!G390</f>
        <v>Cross-Cutting</v>
      </c>
      <c r="K396" s="415" t="str">
        <f>'Budget Filing Data'!I390</f>
        <v>Emerging Technologies</v>
      </c>
      <c r="L396" s="415" t="str">
        <f>'Budget Filing Data'!K390</f>
        <v>Market Support</v>
      </c>
      <c r="M396" s="415">
        <f>'Budget Filing Data'!B390</f>
        <v>2031</v>
      </c>
      <c r="N396" s="581">
        <f t="shared" si="5"/>
        <v>4880700</v>
      </c>
      <c r="O396" s="417">
        <f>'Budget Filing Data'!AG390</f>
        <v>0</v>
      </c>
      <c r="P396" s="417">
        <f>'Budget Filing Data'!AH390</f>
        <v>0</v>
      </c>
      <c r="Q396" s="417">
        <f>'Budget Filing Data'!AI390</f>
        <v>4880700</v>
      </c>
      <c r="R396" s="417">
        <f>'Budget Filing Data'!AJ390</f>
        <v>0</v>
      </c>
      <c r="S396" s="417">
        <f>'Budget Filing Data'!AK390</f>
        <v>0</v>
      </c>
      <c r="T396" s="417">
        <f>'Budget Filing Data'!AL390</f>
        <v>0</v>
      </c>
      <c r="U396" s="417">
        <f>'Budget Filing Data'!AM390</f>
        <v>0</v>
      </c>
      <c r="V396" s="417">
        <f>'Budget Filing Data'!W390</f>
        <v>0</v>
      </c>
      <c r="W396" s="418">
        <f>IF('Budget Filing Data'!Z390&lt;&gt;0,('Budget Filing Data'!AB390+'Budget Filing Data'!AC390+'Budget Filing Data'!AR390+'Budget Filing Data'!AD390+'Budget Filing Data'!BK390)/'Budget Filing Data'!Z390,0)</f>
        <v>0</v>
      </c>
      <c r="X396" s="419">
        <f>IF('Budget Filing Data'!AA390&lt;&gt;0,('Budget Filing Data'!AB390+'Budget Filing Data'!AC390+'Budget Filing Data'!AR390+'Budget Filing Data'!AD390)/'Budget Filing Data'!AA390,0)</f>
        <v>0</v>
      </c>
      <c r="Y396" s="419">
        <f>IF('Budget Filing Data'!BL390&lt;&gt;0,('Budget Filing Data'!AB390+'Budget Filing Data'!AC390+'Budget Filing Data'!AR390+'Budget Filing Data'!AD390+'Budget Filing Data'!AP390+'Budget Filing Data'!AQ390)/('Budget Filing Data'!BL390),0)</f>
        <v>0</v>
      </c>
      <c r="Z396" s="419">
        <f>IF('Budget Filing Data'!BC390&lt;&gt;0,('Budget Filing Data'!BD390+'Budget Filing Data'!BE390+'Budget Filing Data'!BF390+'Budget Filing Data'!AD390)/'Budget Filing Data'!BC390,0)</f>
        <v>0</v>
      </c>
      <c r="AA396" s="419">
        <f>IF('Budget Filing Data'!BG390&lt;&gt;0,('Budget Filing Data'!BH390+'Budget Filing Data'!BI390+'Budget Filing Data'!BJ390+'Budget Filing Data'!AD390)/'Budget Filing Data'!BG390,0)</f>
        <v>0</v>
      </c>
      <c r="AB396" s="456">
        <f>'Budget Filing Data'!P390</f>
        <v>0</v>
      </c>
      <c r="AC396" s="456">
        <f>'Budget Filing Data'!Q390</f>
        <v>0</v>
      </c>
      <c r="AD396" s="456">
        <f>'Budget Filing Data'!R390</f>
        <v>0</v>
      </c>
      <c r="AE396" s="456">
        <f>'Budget Filing Data'!AE390</f>
        <v>0</v>
      </c>
      <c r="AF396" s="456">
        <f>'Budget Filing Data'!AF390</f>
        <v>0</v>
      </c>
      <c r="AG396" s="456">
        <f>'Budget Filing Data'!$S390</f>
        <v>0</v>
      </c>
      <c r="AH396" s="456">
        <f>'Budget Filing Data'!T390</f>
        <v>0</v>
      </c>
      <c r="AI396" s="456">
        <f>'Budget Filing Data'!$U390</f>
        <v>0</v>
      </c>
      <c r="AJ396" s="456">
        <f>'Budget Filing Data'!$V390</f>
        <v>0</v>
      </c>
      <c r="AK396" s="466">
        <v>0</v>
      </c>
      <c r="AL396" s="466">
        <v>0</v>
      </c>
      <c r="AM396" s="395"/>
    </row>
    <row r="397" spans="3:39" ht="15.75">
      <c r="C397" s="414" t="str">
        <f>'Budget Filing Data'!D391</f>
        <v>PGE_SW_ETP_Elec_PA</v>
      </c>
      <c r="D397" s="414" t="str">
        <f>'Budget Filing Data'!E391</f>
        <v>Emerging Technologies Program, Electric - PGE Costs</v>
      </c>
      <c r="E397" s="416"/>
      <c r="F397" s="416"/>
      <c r="G397" s="415" t="str">
        <f>'Budget Filing Data'!J391</f>
        <v>IOU Core</v>
      </c>
      <c r="H397" s="415" t="str">
        <f>'Budget Filing Data'!H391</f>
        <v>SW - Other IOU Lead</v>
      </c>
      <c r="I397" s="416" t="s">
        <v>15</v>
      </c>
      <c r="J397" s="415" t="str">
        <f>'Budget Filing Data'!G391</f>
        <v>Cross-Cutting</v>
      </c>
      <c r="K397" s="415" t="str">
        <f>'Budget Filing Data'!I391</f>
        <v>Emerging Technologies</v>
      </c>
      <c r="L397" s="415" t="str">
        <f>'Budget Filing Data'!K391</f>
        <v>Market Support</v>
      </c>
      <c r="M397" s="415">
        <f>'Budget Filing Data'!B391</f>
        <v>2031</v>
      </c>
      <c r="N397" s="581">
        <f t="shared" si="5"/>
        <v>38640.901113</v>
      </c>
      <c r="O397" s="417">
        <f>'Budget Filing Data'!AG391</f>
        <v>3260.0169169999999</v>
      </c>
      <c r="P397" s="417">
        <f>'Budget Filing Data'!AH391</f>
        <v>4555.8875660000003</v>
      </c>
      <c r="Q397" s="417">
        <f>'Budget Filing Data'!AI391</f>
        <v>30824.996630000001</v>
      </c>
      <c r="R397" s="417">
        <f>'Budget Filing Data'!AJ391</f>
        <v>0</v>
      </c>
      <c r="S397" s="417">
        <f>'Budget Filing Data'!AK391</f>
        <v>0</v>
      </c>
      <c r="T397" s="417">
        <f>'Budget Filing Data'!AL391</f>
        <v>0</v>
      </c>
      <c r="U397" s="417">
        <f>'Budget Filing Data'!AM391</f>
        <v>0</v>
      </c>
      <c r="V397" s="417">
        <f>'Budget Filing Data'!W391</f>
        <v>0</v>
      </c>
      <c r="W397" s="418">
        <f>IF('Budget Filing Data'!Z391&lt;&gt;0,('Budget Filing Data'!AB391+'Budget Filing Data'!AC391+'Budget Filing Data'!AR391+'Budget Filing Data'!AD391+'Budget Filing Data'!BK391)/'Budget Filing Data'!Z391,0)</f>
        <v>0</v>
      </c>
      <c r="X397" s="419">
        <f>IF('Budget Filing Data'!AA391&lt;&gt;0,('Budget Filing Data'!AB391+'Budget Filing Data'!AC391+'Budget Filing Data'!AR391+'Budget Filing Data'!AD391)/'Budget Filing Data'!AA391,0)</f>
        <v>0</v>
      </c>
      <c r="Y397" s="419">
        <f>IF('Budget Filing Data'!BL391&lt;&gt;0,('Budget Filing Data'!AB391+'Budget Filing Data'!AC391+'Budget Filing Data'!AR391+'Budget Filing Data'!AD391+'Budget Filing Data'!AP391+'Budget Filing Data'!AQ391)/('Budget Filing Data'!BL391),0)</f>
        <v>0</v>
      </c>
      <c r="Z397" s="419">
        <f>IF('Budget Filing Data'!BC391&lt;&gt;0,('Budget Filing Data'!BD391+'Budget Filing Data'!BE391+'Budget Filing Data'!BF391+'Budget Filing Data'!AD391)/'Budget Filing Data'!BC391,0)</f>
        <v>0</v>
      </c>
      <c r="AA397" s="419">
        <f>IF('Budget Filing Data'!BG391&lt;&gt;0,('Budget Filing Data'!BH391+'Budget Filing Data'!BI391+'Budget Filing Data'!BJ391+'Budget Filing Data'!AD391)/'Budget Filing Data'!BG391,0)</f>
        <v>0</v>
      </c>
      <c r="AB397" s="456">
        <f>'Budget Filing Data'!P391</f>
        <v>0</v>
      </c>
      <c r="AC397" s="456">
        <f>'Budget Filing Data'!Q391</f>
        <v>0</v>
      </c>
      <c r="AD397" s="456">
        <f>'Budget Filing Data'!R391</f>
        <v>0</v>
      </c>
      <c r="AE397" s="456">
        <f>'Budget Filing Data'!AE391</f>
        <v>0</v>
      </c>
      <c r="AF397" s="456">
        <f>'Budget Filing Data'!AF391</f>
        <v>0</v>
      </c>
      <c r="AG397" s="456">
        <f>'Budget Filing Data'!$S391</f>
        <v>0</v>
      </c>
      <c r="AH397" s="456">
        <f>'Budget Filing Data'!T391</f>
        <v>0</v>
      </c>
      <c r="AI397" s="456">
        <f>'Budget Filing Data'!$U391</f>
        <v>0</v>
      </c>
      <c r="AJ397" s="456">
        <f>'Budget Filing Data'!$V391</f>
        <v>0</v>
      </c>
      <c r="AK397" s="466">
        <v>0</v>
      </c>
      <c r="AL397" s="466">
        <v>0</v>
      </c>
      <c r="AM397" s="395"/>
    </row>
    <row r="398" spans="3:39" ht="15.75">
      <c r="C398" s="414" t="str">
        <f>'Budget Filing Data'!D392</f>
        <v>PGE_SW_ETP_Gas</v>
      </c>
      <c r="D398" s="414" t="str">
        <f>'Budget Filing Data'!E392</f>
        <v>Emerging Technologies Program, Gas</v>
      </c>
      <c r="E398" s="416"/>
      <c r="F398" s="416"/>
      <c r="G398" s="415" t="str">
        <f>'Budget Filing Data'!J392</f>
        <v>Third-Party Solicited</v>
      </c>
      <c r="H398" s="415" t="str">
        <f>'Budget Filing Data'!H392</f>
        <v>SW - Other IOU Lead</v>
      </c>
      <c r="I398" s="416" t="s">
        <v>15</v>
      </c>
      <c r="J398" s="415" t="str">
        <f>'Budget Filing Data'!G392</f>
        <v>Cross-Cutting</v>
      </c>
      <c r="K398" s="415" t="str">
        <f>'Budget Filing Data'!I392</f>
        <v>Emerging Technologies</v>
      </c>
      <c r="L398" s="415" t="str">
        <f>'Budget Filing Data'!K392</f>
        <v>Market Support</v>
      </c>
      <c r="M398" s="415">
        <f>'Budget Filing Data'!B392</f>
        <v>2031</v>
      </c>
      <c r="N398" s="581">
        <f t="shared" si="5"/>
        <v>1597125</v>
      </c>
      <c r="O398" s="417">
        <f>'Budget Filing Data'!AG392</f>
        <v>21295</v>
      </c>
      <c r="P398" s="417">
        <f>'Budget Filing Data'!AH392</f>
        <v>6175.55</v>
      </c>
      <c r="Q398" s="417">
        <f>'Budget Filing Data'!AI392</f>
        <v>1569654.45</v>
      </c>
      <c r="R398" s="417">
        <f>'Budget Filing Data'!AJ392</f>
        <v>0</v>
      </c>
      <c r="S398" s="417">
        <f>'Budget Filing Data'!AK392</f>
        <v>0</v>
      </c>
      <c r="T398" s="417">
        <f>'Budget Filing Data'!AL392</f>
        <v>0</v>
      </c>
      <c r="U398" s="417">
        <f>'Budget Filing Data'!AM392</f>
        <v>0</v>
      </c>
      <c r="V398" s="417">
        <f>'Budget Filing Data'!W392</f>
        <v>0</v>
      </c>
      <c r="W398" s="418">
        <f>IF('Budget Filing Data'!Z392&lt;&gt;0,('Budget Filing Data'!AB392+'Budget Filing Data'!AC392+'Budget Filing Data'!AR392+'Budget Filing Data'!AD392+'Budget Filing Data'!BK392)/'Budget Filing Data'!Z392,0)</f>
        <v>0</v>
      </c>
      <c r="X398" s="419">
        <f>IF('Budget Filing Data'!AA392&lt;&gt;0,('Budget Filing Data'!AB392+'Budget Filing Data'!AC392+'Budget Filing Data'!AR392+'Budget Filing Data'!AD392)/'Budget Filing Data'!AA392,0)</f>
        <v>0</v>
      </c>
      <c r="Y398" s="419">
        <f>IF('Budget Filing Data'!BL392&lt;&gt;0,('Budget Filing Data'!AB392+'Budget Filing Data'!AC392+'Budget Filing Data'!AR392+'Budget Filing Data'!AD392+'Budget Filing Data'!AP392+'Budget Filing Data'!AQ392)/('Budget Filing Data'!BL392),0)</f>
        <v>0</v>
      </c>
      <c r="Z398" s="419">
        <f>IF('Budget Filing Data'!BC392&lt;&gt;0,('Budget Filing Data'!BD392+'Budget Filing Data'!BE392+'Budget Filing Data'!BF392+'Budget Filing Data'!AD392)/'Budget Filing Data'!BC392,0)</f>
        <v>0</v>
      </c>
      <c r="AA398" s="419">
        <f>IF('Budget Filing Data'!BG392&lt;&gt;0,('Budget Filing Data'!BH392+'Budget Filing Data'!BI392+'Budget Filing Data'!BJ392+'Budget Filing Data'!AD392)/'Budget Filing Data'!BG392,0)</f>
        <v>0</v>
      </c>
      <c r="AB398" s="456">
        <f>'Budget Filing Data'!P392</f>
        <v>0</v>
      </c>
      <c r="AC398" s="456">
        <f>'Budget Filing Data'!Q392</f>
        <v>0</v>
      </c>
      <c r="AD398" s="456">
        <f>'Budget Filing Data'!R392</f>
        <v>0</v>
      </c>
      <c r="AE398" s="456">
        <f>'Budget Filing Data'!AE392</f>
        <v>0</v>
      </c>
      <c r="AF398" s="456">
        <f>'Budget Filing Data'!AF392</f>
        <v>0</v>
      </c>
      <c r="AG398" s="456">
        <f>'Budget Filing Data'!$S392</f>
        <v>0</v>
      </c>
      <c r="AH398" s="456">
        <f>'Budget Filing Data'!T392</f>
        <v>0</v>
      </c>
      <c r="AI398" s="456">
        <f>'Budget Filing Data'!$U392</f>
        <v>0</v>
      </c>
      <c r="AJ398" s="456">
        <f>'Budget Filing Data'!$V392</f>
        <v>0</v>
      </c>
      <c r="AK398" s="466">
        <v>0</v>
      </c>
      <c r="AL398" s="466">
        <v>0</v>
      </c>
      <c r="AM398" s="395"/>
    </row>
    <row r="399" spans="3:39" ht="15.75">
      <c r="C399" s="414" t="str">
        <f>'Budget Filing Data'!D393</f>
        <v>PGE_SW_ETP_Gas_PA</v>
      </c>
      <c r="D399" s="414" t="str">
        <f>'Budget Filing Data'!E393</f>
        <v>Emerging Technologies Program, Gas - PGE Costs</v>
      </c>
      <c r="E399" s="416"/>
      <c r="F399" s="416"/>
      <c r="G399" s="415" t="str">
        <f>'Budget Filing Data'!J393</f>
        <v>IOU Core</v>
      </c>
      <c r="H399" s="415" t="str">
        <f>'Budget Filing Data'!H393</f>
        <v>SW - Other IOU Lead</v>
      </c>
      <c r="I399" s="416" t="s">
        <v>15</v>
      </c>
      <c r="J399" s="415" t="str">
        <f>'Budget Filing Data'!G393</f>
        <v>Cross-Cutting</v>
      </c>
      <c r="K399" s="415" t="str">
        <f>'Budget Filing Data'!I393</f>
        <v>Emerging Technologies</v>
      </c>
      <c r="L399" s="415" t="str">
        <f>'Budget Filing Data'!K393</f>
        <v>Market Support</v>
      </c>
      <c r="M399" s="415">
        <f>'Budget Filing Data'!B393</f>
        <v>2031</v>
      </c>
      <c r="N399" s="581">
        <f t="shared" si="5"/>
        <v>34063.799991</v>
      </c>
      <c r="O399" s="417">
        <f>'Budget Filing Data'!AG393</f>
        <v>2802.3068050000002</v>
      </c>
      <c r="P399" s="417">
        <f>'Budget Filing Data'!AH393</f>
        <v>4555.8875660000003</v>
      </c>
      <c r="Q399" s="417">
        <f>'Budget Filing Data'!AI393</f>
        <v>26705.605619999998</v>
      </c>
      <c r="R399" s="417">
        <f>'Budget Filing Data'!AJ393</f>
        <v>0</v>
      </c>
      <c r="S399" s="417">
        <f>'Budget Filing Data'!AK393</f>
        <v>0</v>
      </c>
      <c r="T399" s="417">
        <f>'Budget Filing Data'!AL393</f>
        <v>0</v>
      </c>
      <c r="U399" s="417">
        <f>'Budget Filing Data'!AM393</f>
        <v>0</v>
      </c>
      <c r="V399" s="417">
        <f>'Budget Filing Data'!W393</f>
        <v>0</v>
      </c>
      <c r="W399" s="418">
        <f>IF('Budget Filing Data'!Z393&lt;&gt;0,('Budget Filing Data'!AB393+'Budget Filing Data'!AC393+'Budget Filing Data'!AR393+'Budget Filing Data'!AD393+'Budget Filing Data'!BK393)/'Budget Filing Data'!Z393,0)</f>
        <v>0</v>
      </c>
      <c r="X399" s="419">
        <f>IF('Budget Filing Data'!AA393&lt;&gt;0,('Budget Filing Data'!AB393+'Budget Filing Data'!AC393+'Budget Filing Data'!AR393+'Budget Filing Data'!AD393)/'Budget Filing Data'!AA393,0)</f>
        <v>0</v>
      </c>
      <c r="Y399" s="419">
        <f>IF('Budget Filing Data'!BL393&lt;&gt;0,('Budget Filing Data'!AB393+'Budget Filing Data'!AC393+'Budget Filing Data'!AR393+'Budget Filing Data'!AD393+'Budget Filing Data'!AP393+'Budget Filing Data'!AQ393)/('Budget Filing Data'!BL393),0)</f>
        <v>0</v>
      </c>
      <c r="Z399" s="419">
        <f>IF('Budget Filing Data'!BC393&lt;&gt;0,('Budget Filing Data'!BD393+'Budget Filing Data'!BE393+'Budget Filing Data'!BF393+'Budget Filing Data'!AD393)/'Budget Filing Data'!BC393,0)</f>
        <v>0</v>
      </c>
      <c r="AA399" s="419">
        <f>IF('Budget Filing Data'!BG393&lt;&gt;0,('Budget Filing Data'!BH393+'Budget Filing Data'!BI393+'Budget Filing Data'!BJ393+'Budget Filing Data'!AD393)/'Budget Filing Data'!BG393,0)</f>
        <v>0</v>
      </c>
      <c r="AB399" s="456">
        <f>'Budget Filing Data'!P393</f>
        <v>0</v>
      </c>
      <c r="AC399" s="456">
        <f>'Budget Filing Data'!Q393</f>
        <v>0</v>
      </c>
      <c r="AD399" s="456">
        <f>'Budget Filing Data'!R393</f>
        <v>0</v>
      </c>
      <c r="AE399" s="456">
        <f>'Budget Filing Data'!AE393</f>
        <v>0</v>
      </c>
      <c r="AF399" s="456">
        <f>'Budget Filing Data'!AF393</f>
        <v>0</v>
      </c>
      <c r="AG399" s="456">
        <f>'Budget Filing Data'!$S393</f>
        <v>0</v>
      </c>
      <c r="AH399" s="456">
        <f>'Budget Filing Data'!T393</f>
        <v>0</v>
      </c>
      <c r="AI399" s="456">
        <f>'Budget Filing Data'!$U393</f>
        <v>0</v>
      </c>
      <c r="AJ399" s="456">
        <f>'Budget Filing Data'!$V393</f>
        <v>0</v>
      </c>
      <c r="AK399" s="466">
        <v>0</v>
      </c>
      <c r="AL399" s="466">
        <v>0</v>
      </c>
      <c r="AM399" s="395"/>
    </row>
    <row r="400" spans="3:39" ht="15.75">
      <c r="C400" s="414" t="str">
        <f>'Budget Filing Data'!D394</f>
        <v>PGE_CS_GRC_Overheads</v>
      </c>
      <c r="D400" s="414" t="str">
        <f>'Budget Filing Data'!E394</f>
        <v>GRC Labor Loaders - Codes and Standards</v>
      </c>
      <c r="E400" s="394"/>
      <c r="F400" s="393"/>
      <c r="G400" s="415" t="str">
        <f>'Budget Filing Data'!J394</f>
        <v>Non-Program</v>
      </c>
      <c r="H400" s="415" t="str">
        <f>'Budget Filing Data'!H394</f>
        <v>PA Costs</v>
      </c>
      <c r="I400" s="416" t="s">
        <v>23</v>
      </c>
      <c r="J400" s="415" t="str">
        <f>'Budget Filing Data'!G394</f>
        <v>Portfolio Support</v>
      </c>
      <c r="K400" s="415" t="str">
        <f>'Budget Filing Data'!I394</f>
        <v>Other</v>
      </c>
      <c r="L400" s="415" t="str">
        <f>'Budget Filing Data'!K394</f>
        <v>C&amp;S</v>
      </c>
      <c r="M400" s="415">
        <f>'Budget Filing Data'!B394</f>
        <v>2028</v>
      </c>
      <c r="N400" s="581">
        <f t="shared" ref="N400:N419" si="6">SUM(O400:R400,U400)</f>
        <v>0</v>
      </c>
      <c r="O400" s="417">
        <f>'Budget Filing Data'!AG394</f>
        <v>0</v>
      </c>
      <c r="P400" s="417">
        <f>'Budget Filing Data'!AH394</f>
        <v>0</v>
      </c>
      <c r="Q400" s="417">
        <f>'Budget Filing Data'!AI394</f>
        <v>0</v>
      </c>
      <c r="R400" s="417">
        <f>'Budget Filing Data'!AJ394</f>
        <v>0</v>
      </c>
      <c r="S400" s="417">
        <f>'Budget Filing Data'!AK394</f>
        <v>0</v>
      </c>
      <c r="T400" s="417">
        <f>'Budget Filing Data'!AL394</f>
        <v>1950686.4950000001</v>
      </c>
      <c r="U400" s="417">
        <f>'Budget Filing Data'!AM394</f>
        <v>0</v>
      </c>
      <c r="V400" s="417">
        <f>'Budget Filing Data'!W394</f>
        <v>0</v>
      </c>
      <c r="W400" s="418">
        <f>IF('Budget Filing Data'!Z394&lt;&gt;0,('Budget Filing Data'!AB394+'Budget Filing Data'!AC394+'Budget Filing Data'!AR394+'Budget Filing Data'!AD394+'Budget Filing Data'!BK394)/'Budget Filing Data'!Z394,0)</f>
        <v>0</v>
      </c>
      <c r="X400" s="419">
        <f>IF('Budget Filing Data'!AA394&lt;&gt;0,('Budget Filing Data'!AB394+'Budget Filing Data'!AC394+'Budget Filing Data'!AR394+'Budget Filing Data'!AD394)/'Budget Filing Data'!AA394,0)</f>
        <v>0</v>
      </c>
      <c r="Y400" s="419">
        <f>IF('Budget Filing Data'!BL394&lt;&gt;0,('Budget Filing Data'!AB394+'Budget Filing Data'!AC394+'Budget Filing Data'!AR394+'Budget Filing Data'!AD394+'Budget Filing Data'!AP394+'Budget Filing Data'!AQ394)/('Budget Filing Data'!BL394),0)</f>
        <v>0</v>
      </c>
      <c r="Z400" s="419">
        <f>IF('Budget Filing Data'!BC394&lt;&gt;0,('Budget Filing Data'!BD394+'Budget Filing Data'!BE394+'Budget Filing Data'!BF394+'Budget Filing Data'!AD394)/'Budget Filing Data'!BC394,0)</f>
        <v>0</v>
      </c>
      <c r="AA400" s="419">
        <f>IF('Budget Filing Data'!BG394&lt;&gt;0,('Budget Filing Data'!BH394+'Budget Filing Data'!BI394+'Budget Filing Data'!BJ394+'Budget Filing Data'!AD394)/'Budget Filing Data'!BG394,0)</f>
        <v>0</v>
      </c>
      <c r="AB400" s="456">
        <f>'Budget Filing Data'!P394</f>
        <v>0</v>
      </c>
      <c r="AC400" s="456">
        <f>'Budget Filing Data'!Q394</f>
        <v>0</v>
      </c>
      <c r="AD400" s="456">
        <f>'Budget Filing Data'!R394</f>
        <v>0</v>
      </c>
      <c r="AE400" s="456">
        <f>'Budget Filing Data'!AE394</f>
        <v>0</v>
      </c>
      <c r="AF400" s="456">
        <f>'Budget Filing Data'!AF394</f>
        <v>0</v>
      </c>
      <c r="AG400" s="456">
        <f>'Budget Filing Data'!$S394</f>
        <v>0</v>
      </c>
      <c r="AH400" s="456">
        <f>'Budget Filing Data'!T394</f>
        <v>0</v>
      </c>
      <c r="AI400" s="456">
        <f>'Budget Filing Data'!$U394</f>
        <v>0</v>
      </c>
      <c r="AJ400" s="456">
        <f>'Budget Filing Data'!$V394</f>
        <v>0</v>
      </c>
      <c r="AK400" s="466">
        <v>0</v>
      </c>
      <c r="AL400" s="466">
        <v>0</v>
      </c>
      <c r="AM400" s="395"/>
    </row>
    <row r="401" spans="3:39" ht="15.75">
      <c r="C401" s="414" t="str">
        <f>'Budget Filing Data'!D395</f>
        <v>PGE_Equity_GRC_Overheads</v>
      </c>
      <c r="D401" s="414" t="str">
        <f>'Budget Filing Data'!E395</f>
        <v>GRC Labor Loaders - Equity</v>
      </c>
      <c r="E401" s="394"/>
      <c r="F401" s="393"/>
      <c r="G401" s="415" t="str">
        <f>'Budget Filing Data'!J395</f>
        <v>Non-Program</v>
      </c>
      <c r="H401" s="415" t="str">
        <f>'Budget Filing Data'!H395</f>
        <v>PA Costs</v>
      </c>
      <c r="I401" s="416" t="s">
        <v>23</v>
      </c>
      <c r="J401" s="415" t="str">
        <f>'Budget Filing Data'!G395</f>
        <v>Portfolio Support</v>
      </c>
      <c r="K401" s="415" t="str">
        <f>'Budget Filing Data'!I395</f>
        <v>Other</v>
      </c>
      <c r="L401" s="415" t="str">
        <f>'Budget Filing Data'!K395</f>
        <v>Equity</v>
      </c>
      <c r="M401" s="415">
        <f>'Budget Filing Data'!B395</f>
        <v>2028</v>
      </c>
      <c r="N401" s="581">
        <f t="shared" si="6"/>
        <v>0</v>
      </c>
      <c r="O401" s="417">
        <f>'Budget Filing Data'!AG395</f>
        <v>0</v>
      </c>
      <c r="P401" s="417">
        <f>'Budget Filing Data'!AH395</f>
        <v>0</v>
      </c>
      <c r="Q401" s="417">
        <f>'Budget Filing Data'!AI395</f>
        <v>0</v>
      </c>
      <c r="R401" s="417">
        <f>'Budget Filing Data'!AJ395</f>
        <v>0</v>
      </c>
      <c r="S401" s="417">
        <f>'Budget Filing Data'!AK395</f>
        <v>0</v>
      </c>
      <c r="T401" s="417">
        <f>'Budget Filing Data'!AL395</f>
        <v>933330.3223</v>
      </c>
      <c r="U401" s="417">
        <f>'Budget Filing Data'!AM395</f>
        <v>0</v>
      </c>
      <c r="V401" s="417">
        <f>'Budget Filing Data'!W395</f>
        <v>0</v>
      </c>
      <c r="W401" s="418">
        <f>IF('Budget Filing Data'!Z395&lt;&gt;0,('Budget Filing Data'!AB395+'Budget Filing Data'!AC395+'Budget Filing Data'!AR395+'Budget Filing Data'!AD395+'Budget Filing Data'!BK395)/'Budget Filing Data'!Z395,0)</f>
        <v>0</v>
      </c>
      <c r="X401" s="419">
        <f>IF('Budget Filing Data'!AA395&lt;&gt;0,('Budget Filing Data'!AB395+'Budget Filing Data'!AC395+'Budget Filing Data'!AR395+'Budget Filing Data'!AD395)/'Budget Filing Data'!AA395,0)</f>
        <v>0</v>
      </c>
      <c r="Y401" s="419">
        <f>IF('Budget Filing Data'!BL395&lt;&gt;0,('Budget Filing Data'!AB395+'Budget Filing Data'!AC395+'Budget Filing Data'!AR395+'Budget Filing Data'!AD395+'Budget Filing Data'!AP395+'Budget Filing Data'!AQ395)/('Budget Filing Data'!BL395),0)</f>
        <v>0</v>
      </c>
      <c r="Z401" s="419">
        <f>IF('Budget Filing Data'!BC395&lt;&gt;0,('Budget Filing Data'!BD395+'Budget Filing Data'!BE395+'Budget Filing Data'!BF395+'Budget Filing Data'!AD395)/'Budget Filing Data'!BC395,0)</f>
        <v>0</v>
      </c>
      <c r="AA401" s="419">
        <f>IF('Budget Filing Data'!BG395&lt;&gt;0,('Budget Filing Data'!BH395+'Budget Filing Data'!BI395+'Budget Filing Data'!BJ395+'Budget Filing Data'!AD395)/'Budget Filing Data'!BG395,0)</f>
        <v>0</v>
      </c>
      <c r="AB401" s="456">
        <f>'Budget Filing Data'!P395</f>
        <v>0</v>
      </c>
      <c r="AC401" s="456">
        <f>'Budget Filing Data'!Q395</f>
        <v>0</v>
      </c>
      <c r="AD401" s="456">
        <f>'Budget Filing Data'!R395</f>
        <v>0</v>
      </c>
      <c r="AE401" s="456">
        <f>'Budget Filing Data'!AE395</f>
        <v>0</v>
      </c>
      <c r="AF401" s="456">
        <f>'Budget Filing Data'!AF395</f>
        <v>0</v>
      </c>
      <c r="AG401" s="456">
        <f>'Budget Filing Data'!$S395</f>
        <v>0</v>
      </c>
      <c r="AH401" s="456">
        <f>'Budget Filing Data'!T395</f>
        <v>0</v>
      </c>
      <c r="AI401" s="456">
        <f>'Budget Filing Data'!$U395</f>
        <v>0</v>
      </c>
      <c r="AJ401" s="456">
        <f>'Budget Filing Data'!$V395</f>
        <v>0</v>
      </c>
      <c r="AK401" s="466">
        <v>0</v>
      </c>
      <c r="AL401" s="466">
        <v>0</v>
      </c>
      <c r="AM401" s="395"/>
    </row>
    <row r="402" spans="3:39" ht="15.75">
      <c r="C402" s="414" t="str">
        <f>'Budget Filing Data'!D396</f>
        <v>PGE_MS_GRC_Overheads</v>
      </c>
      <c r="D402" s="414" t="str">
        <f>'Budget Filing Data'!E396</f>
        <v>GRC Labor Loaders - Market Support</v>
      </c>
      <c r="E402" s="394"/>
      <c r="F402" s="393"/>
      <c r="G402" s="415" t="str">
        <f>'Budget Filing Data'!J396</f>
        <v>Non-Program</v>
      </c>
      <c r="H402" s="415" t="str">
        <f>'Budget Filing Data'!H396</f>
        <v>PA Costs</v>
      </c>
      <c r="I402" s="416" t="s">
        <v>23</v>
      </c>
      <c r="J402" s="415" t="str">
        <f>'Budget Filing Data'!G396</f>
        <v>Portfolio Support</v>
      </c>
      <c r="K402" s="415" t="str">
        <f>'Budget Filing Data'!I396</f>
        <v>Other</v>
      </c>
      <c r="L402" s="415" t="str">
        <f>'Budget Filing Data'!K396</f>
        <v>Market Support</v>
      </c>
      <c r="M402" s="415">
        <f>'Budget Filing Data'!B396</f>
        <v>2028</v>
      </c>
      <c r="N402" s="581">
        <f t="shared" si="6"/>
        <v>0</v>
      </c>
      <c r="O402" s="417">
        <f>'Budget Filing Data'!AG396</f>
        <v>0</v>
      </c>
      <c r="P402" s="417">
        <f>'Budget Filing Data'!AH396</f>
        <v>0</v>
      </c>
      <c r="Q402" s="417">
        <f>'Budget Filing Data'!AI396</f>
        <v>0</v>
      </c>
      <c r="R402" s="417">
        <f>'Budget Filing Data'!AJ396</f>
        <v>0</v>
      </c>
      <c r="S402" s="417">
        <f>'Budget Filing Data'!AK396</f>
        <v>0</v>
      </c>
      <c r="T402" s="417">
        <f>'Budget Filing Data'!AL396</f>
        <v>2773821.8810000001</v>
      </c>
      <c r="U402" s="417">
        <f>'Budget Filing Data'!AM396</f>
        <v>0</v>
      </c>
      <c r="V402" s="417">
        <f>'Budget Filing Data'!W396</f>
        <v>0</v>
      </c>
      <c r="W402" s="418">
        <f>IF('Budget Filing Data'!Z396&lt;&gt;0,('Budget Filing Data'!AB396+'Budget Filing Data'!AC396+'Budget Filing Data'!AR396+'Budget Filing Data'!AD396+'Budget Filing Data'!BK396)/'Budget Filing Data'!Z396,0)</f>
        <v>0</v>
      </c>
      <c r="X402" s="419">
        <f>IF('Budget Filing Data'!AA396&lt;&gt;0,('Budget Filing Data'!AB396+'Budget Filing Data'!AC396+'Budget Filing Data'!AR396+'Budget Filing Data'!AD396)/'Budget Filing Data'!AA396,0)</f>
        <v>0</v>
      </c>
      <c r="Y402" s="419">
        <f>IF('Budget Filing Data'!BL396&lt;&gt;0,('Budget Filing Data'!AB396+'Budget Filing Data'!AC396+'Budget Filing Data'!AR396+'Budget Filing Data'!AD396+'Budget Filing Data'!AP396+'Budget Filing Data'!AQ396)/('Budget Filing Data'!BL396),0)</f>
        <v>0</v>
      </c>
      <c r="Z402" s="419">
        <f>IF('Budget Filing Data'!BC396&lt;&gt;0,('Budget Filing Data'!BD396+'Budget Filing Data'!BE396+'Budget Filing Data'!BF396+'Budget Filing Data'!AD396)/'Budget Filing Data'!BC396,0)</f>
        <v>0</v>
      </c>
      <c r="AA402" s="419">
        <f>IF('Budget Filing Data'!BG396&lt;&gt;0,('Budget Filing Data'!BH396+'Budget Filing Data'!BI396+'Budget Filing Data'!BJ396+'Budget Filing Data'!AD396)/'Budget Filing Data'!BG396,0)</f>
        <v>0</v>
      </c>
      <c r="AB402" s="456">
        <f>'Budget Filing Data'!P396</f>
        <v>0</v>
      </c>
      <c r="AC402" s="456">
        <f>'Budget Filing Data'!Q396</f>
        <v>0</v>
      </c>
      <c r="AD402" s="456">
        <f>'Budget Filing Data'!R396</f>
        <v>0</v>
      </c>
      <c r="AE402" s="456">
        <f>'Budget Filing Data'!AE396</f>
        <v>0</v>
      </c>
      <c r="AF402" s="456">
        <f>'Budget Filing Data'!AF396</f>
        <v>0</v>
      </c>
      <c r="AG402" s="456">
        <f>'Budget Filing Data'!$S396</f>
        <v>0</v>
      </c>
      <c r="AH402" s="456">
        <f>'Budget Filing Data'!T396</f>
        <v>0</v>
      </c>
      <c r="AI402" s="456">
        <f>'Budget Filing Data'!$U396</f>
        <v>0</v>
      </c>
      <c r="AJ402" s="456">
        <f>'Budget Filing Data'!$V396</f>
        <v>0</v>
      </c>
      <c r="AK402" s="466">
        <v>0</v>
      </c>
      <c r="AL402" s="466">
        <v>0</v>
      </c>
      <c r="AM402" s="395"/>
    </row>
    <row r="403" spans="3:39" ht="15.75">
      <c r="C403" s="414" t="str">
        <f>'Budget Filing Data'!D397</f>
        <v>PGE_RA_GRC_Overheads</v>
      </c>
      <c r="D403" s="414" t="str">
        <f>'Budget Filing Data'!E397</f>
        <v>GRC Labor Loaders - Resource Acquisition</v>
      </c>
      <c r="E403" s="394"/>
      <c r="F403" s="393"/>
      <c r="G403" s="415" t="str">
        <f>'Budget Filing Data'!J397</f>
        <v>Non-Program</v>
      </c>
      <c r="H403" s="415" t="str">
        <f>'Budget Filing Data'!H397</f>
        <v>PA Costs</v>
      </c>
      <c r="I403" s="416" t="s">
        <v>23</v>
      </c>
      <c r="J403" s="415" t="str">
        <f>'Budget Filing Data'!G397</f>
        <v>Portfolio Support</v>
      </c>
      <c r="K403" s="415" t="str">
        <f>'Budget Filing Data'!I397</f>
        <v>Other</v>
      </c>
      <c r="L403" s="415" t="str">
        <f>'Budget Filing Data'!K397</f>
        <v>Resource</v>
      </c>
      <c r="M403" s="415">
        <f>'Budget Filing Data'!B397</f>
        <v>2028</v>
      </c>
      <c r="N403" s="581">
        <f t="shared" si="6"/>
        <v>0</v>
      </c>
      <c r="O403" s="417">
        <f>'Budget Filing Data'!AG397</f>
        <v>0</v>
      </c>
      <c r="P403" s="417">
        <f>'Budget Filing Data'!AH397</f>
        <v>0</v>
      </c>
      <c r="Q403" s="417">
        <f>'Budget Filing Data'!AI397</f>
        <v>0</v>
      </c>
      <c r="R403" s="417">
        <f>'Budget Filing Data'!AJ397</f>
        <v>0</v>
      </c>
      <c r="S403" s="417">
        <f>'Budget Filing Data'!AK397</f>
        <v>0</v>
      </c>
      <c r="T403" s="417">
        <f>'Budget Filing Data'!AL397</f>
        <v>6099765.6950000003</v>
      </c>
      <c r="U403" s="417">
        <f>'Budget Filing Data'!AM397</f>
        <v>0</v>
      </c>
      <c r="V403" s="417">
        <f>'Budget Filing Data'!W397</f>
        <v>0</v>
      </c>
      <c r="W403" s="418">
        <f>IF('Budget Filing Data'!Z397&lt;&gt;0,('Budget Filing Data'!AB397+'Budget Filing Data'!AC397+'Budget Filing Data'!AR397+'Budget Filing Data'!AD397+'Budget Filing Data'!BK397)/'Budget Filing Data'!Z397,0)</f>
        <v>0</v>
      </c>
      <c r="X403" s="419">
        <f>IF('Budget Filing Data'!AA397&lt;&gt;0,('Budget Filing Data'!AB397+'Budget Filing Data'!AC397+'Budget Filing Data'!AR397+'Budget Filing Data'!AD397)/'Budget Filing Data'!AA397,0)</f>
        <v>0</v>
      </c>
      <c r="Y403" s="419">
        <f>IF('Budget Filing Data'!BL397&lt;&gt;0,('Budget Filing Data'!AB397+'Budget Filing Data'!AC397+'Budget Filing Data'!AR397+'Budget Filing Data'!AD397+'Budget Filing Data'!AP397+'Budget Filing Data'!AQ397)/('Budget Filing Data'!BL397),0)</f>
        <v>0</v>
      </c>
      <c r="Z403" s="419">
        <f>IF('Budget Filing Data'!BC397&lt;&gt;0,('Budget Filing Data'!BD397+'Budget Filing Data'!BE397+'Budget Filing Data'!BF397+'Budget Filing Data'!AD397)/'Budget Filing Data'!BC397,0)</f>
        <v>0</v>
      </c>
      <c r="AA403" s="419">
        <f>IF('Budget Filing Data'!BG397&lt;&gt;0,('Budget Filing Data'!BH397+'Budget Filing Data'!BI397+'Budget Filing Data'!BJ397+'Budget Filing Data'!AD397)/'Budget Filing Data'!BG397,0)</f>
        <v>0</v>
      </c>
      <c r="AB403" s="456">
        <f>'Budget Filing Data'!P397</f>
        <v>0</v>
      </c>
      <c r="AC403" s="456">
        <f>'Budget Filing Data'!Q397</f>
        <v>0</v>
      </c>
      <c r="AD403" s="456">
        <f>'Budget Filing Data'!R397</f>
        <v>0</v>
      </c>
      <c r="AE403" s="456">
        <f>'Budget Filing Data'!AE397</f>
        <v>0</v>
      </c>
      <c r="AF403" s="456">
        <f>'Budget Filing Data'!AF397</f>
        <v>0</v>
      </c>
      <c r="AG403" s="456">
        <f>'Budget Filing Data'!$S397</f>
        <v>0</v>
      </c>
      <c r="AH403" s="456">
        <f>'Budget Filing Data'!T397</f>
        <v>0</v>
      </c>
      <c r="AI403" s="456">
        <f>'Budget Filing Data'!$U397</f>
        <v>0</v>
      </c>
      <c r="AJ403" s="456">
        <f>'Budget Filing Data'!$V397</f>
        <v>0</v>
      </c>
      <c r="AK403" s="466">
        <v>0</v>
      </c>
      <c r="AL403" s="466">
        <v>0</v>
      </c>
      <c r="AM403" s="395"/>
    </row>
    <row r="404" spans="3:39" ht="15.75">
      <c r="C404" s="414" t="str">
        <f>'Budget Filing Data'!D398</f>
        <v>PGE_CS_GRC_Overheads</v>
      </c>
      <c r="D404" s="414" t="str">
        <f>'Budget Filing Data'!E398</f>
        <v>GRC Labor Loaders - Codes and Standards</v>
      </c>
      <c r="E404" s="416"/>
      <c r="F404" s="416"/>
      <c r="G404" s="415" t="str">
        <f>'Budget Filing Data'!J398</f>
        <v>Non-Program</v>
      </c>
      <c r="H404" s="415" t="str">
        <f>'Budget Filing Data'!H398</f>
        <v>PA Costs</v>
      </c>
      <c r="I404" s="416" t="s">
        <v>23</v>
      </c>
      <c r="J404" s="415" t="str">
        <f>'Budget Filing Data'!G398</f>
        <v>Portfolio Support</v>
      </c>
      <c r="K404" s="415" t="str">
        <f>'Budget Filing Data'!I398</f>
        <v>Other</v>
      </c>
      <c r="L404" s="415" t="str">
        <f>'Budget Filing Data'!K398</f>
        <v>C&amp;S</v>
      </c>
      <c r="M404" s="415">
        <f>'Budget Filing Data'!B398</f>
        <v>2029</v>
      </c>
      <c r="N404" s="581">
        <f t="shared" si="6"/>
        <v>0</v>
      </c>
      <c r="O404" s="417">
        <f>'Budget Filing Data'!AG398</f>
        <v>0</v>
      </c>
      <c r="P404" s="417">
        <f>'Budget Filing Data'!AH398</f>
        <v>0</v>
      </c>
      <c r="Q404" s="417">
        <f>'Budget Filing Data'!AI398</f>
        <v>0</v>
      </c>
      <c r="R404" s="417">
        <f>'Budget Filing Data'!AJ398</f>
        <v>0</v>
      </c>
      <c r="S404" s="417">
        <f>'Budget Filing Data'!AK398</f>
        <v>0</v>
      </c>
      <c r="T404" s="417">
        <f>'Budget Filing Data'!AL398</f>
        <v>2025545.77</v>
      </c>
      <c r="U404" s="417">
        <f>'Budget Filing Data'!AM398</f>
        <v>0</v>
      </c>
      <c r="V404" s="417">
        <f>'Budget Filing Data'!W398</f>
        <v>0</v>
      </c>
      <c r="W404" s="418">
        <f>IF('Budget Filing Data'!Z398&lt;&gt;0,('Budget Filing Data'!AB398+'Budget Filing Data'!AC398+'Budget Filing Data'!AR398+'Budget Filing Data'!AD398+'Budget Filing Data'!BK398)/'Budget Filing Data'!Z398,0)</f>
        <v>0</v>
      </c>
      <c r="X404" s="419">
        <f>IF('Budget Filing Data'!AA398&lt;&gt;0,('Budget Filing Data'!AB398+'Budget Filing Data'!AC398+'Budget Filing Data'!AR398+'Budget Filing Data'!AD398)/'Budget Filing Data'!AA398,0)</f>
        <v>0</v>
      </c>
      <c r="Y404" s="419">
        <f>IF('Budget Filing Data'!BL398&lt;&gt;0,('Budget Filing Data'!AB398+'Budget Filing Data'!AC398+'Budget Filing Data'!AR398+'Budget Filing Data'!AD398+'Budget Filing Data'!AP398+'Budget Filing Data'!AQ398)/('Budget Filing Data'!BL398),0)</f>
        <v>0</v>
      </c>
      <c r="Z404" s="419">
        <f>IF('Budget Filing Data'!BC398&lt;&gt;0,('Budget Filing Data'!BD398+'Budget Filing Data'!BE398+'Budget Filing Data'!BF398+'Budget Filing Data'!AD398)/'Budget Filing Data'!BC398,0)</f>
        <v>0</v>
      </c>
      <c r="AA404" s="419">
        <f>IF('Budget Filing Data'!BG398&lt;&gt;0,('Budget Filing Data'!BH398+'Budget Filing Data'!BI398+'Budget Filing Data'!BJ398+'Budget Filing Data'!AD398)/'Budget Filing Data'!BG398,0)</f>
        <v>0</v>
      </c>
      <c r="AB404" s="456">
        <f>'Budget Filing Data'!P398</f>
        <v>0</v>
      </c>
      <c r="AC404" s="456">
        <f>'Budget Filing Data'!Q398</f>
        <v>0</v>
      </c>
      <c r="AD404" s="456">
        <f>'Budget Filing Data'!R398</f>
        <v>0</v>
      </c>
      <c r="AE404" s="456">
        <f>'Budget Filing Data'!AE398</f>
        <v>0</v>
      </c>
      <c r="AF404" s="456">
        <f>'Budget Filing Data'!AF398</f>
        <v>0</v>
      </c>
      <c r="AG404" s="456">
        <f>'Budget Filing Data'!$S398</f>
        <v>0</v>
      </c>
      <c r="AH404" s="456">
        <f>'Budget Filing Data'!T398</f>
        <v>0</v>
      </c>
      <c r="AI404" s="456">
        <f>'Budget Filing Data'!$U398</f>
        <v>0</v>
      </c>
      <c r="AJ404" s="456">
        <f>'Budget Filing Data'!$V398</f>
        <v>0</v>
      </c>
      <c r="AK404" s="466">
        <v>0</v>
      </c>
      <c r="AL404" s="466">
        <v>0</v>
      </c>
      <c r="AM404" s="395"/>
    </row>
    <row r="405" spans="3:39" ht="15.75">
      <c r="C405" s="414" t="str">
        <f>'Budget Filing Data'!D399</f>
        <v>PGE_Equity_GRC_Overheads</v>
      </c>
      <c r="D405" s="414" t="str">
        <f>'Budget Filing Data'!E399</f>
        <v>GRC Labor Loaders - Equity</v>
      </c>
      <c r="E405" s="416"/>
      <c r="F405" s="416"/>
      <c r="G405" s="415" t="str">
        <f>'Budget Filing Data'!J399</f>
        <v>Non-Program</v>
      </c>
      <c r="H405" s="415" t="str">
        <f>'Budget Filing Data'!H399</f>
        <v>PA Costs</v>
      </c>
      <c r="I405" s="416" t="s">
        <v>23</v>
      </c>
      <c r="J405" s="415" t="str">
        <f>'Budget Filing Data'!G399</f>
        <v>Portfolio Support</v>
      </c>
      <c r="K405" s="415" t="str">
        <f>'Budget Filing Data'!I399</f>
        <v>Other</v>
      </c>
      <c r="L405" s="415" t="str">
        <f>'Budget Filing Data'!K399</f>
        <v>Equity</v>
      </c>
      <c r="M405" s="415">
        <f>'Budget Filing Data'!B399</f>
        <v>2029</v>
      </c>
      <c r="N405" s="581">
        <f t="shared" si="6"/>
        <v>0</v>
      </c>
      <c r="O405" s="417">
        <f>'Budget Filing Data'!AG399</f>
        <v>0</v>
      </c>
      <c r="P405" s="417">
        <f>'Budget Filing Data'!AH399</f>
        <v>0</v>
      </c>
      <c r="Q405" s="417">
        <f>'Budget Filing Data'!AI399</f>
        <v>0</v>
      </c>
      <c r="R405" s="417">
        <f>'Budget Filing Data'!AJ399</f>
        <v>0</v>
      </c>
      <c r="S405" s="417">
        <f>'Budget Filing Data'!AK399</f>
        <v>0</v>
      </c>
      <c r="T405" s="417">
        <f>'Budget Filing Data'!AL399</f>
        <v>936603.59069999994</v>
      </c>
      <c r="U405" s="417">
        <f>'Budget Filing Data'!AM399</f>
        <v>0</v>
      </c>
      <c r="V405" s="417">
        <f>'Budget Filing Data'!W399</f>
        <v>0</v>
      </c>
      <c r="W405" s="418">
        <f>IF('Budget Filing Data'!Z399&lt;&gt;0,('Budget Filing Data'!AB399+'Budget Filing Data'!AC399+'Budget Filing Data'!AR399+'Budget Filing Data'!AD399+'Budget Filing Data'!BK399)/'Budget Filing Data'!Z399,0)</f>
        <v>0</v>
      </c>
      <c r="X405" s="419">
        <f>IF('Budget Filing Data'!AA399&lt;&gt;0,('Budget Filing Data'!AB399+'Budget Filing Data'!AC399+'Budget Filing Data'!AR399+'Budget Filing Data'!AD399)/'Budget Filing Data'!AA399,0)</f>
        <v>0</v>
      </c>
      <c r="Y405" s="419">
        <f>IF('Budget Filing Data'!BL399&lt;&gt;0,('Budget Filing Data'!AB399+'Budget Filing Data'!AC399+'Budget Filing Data'!AR399+'Budget Filing Data'!AD399+'Budget Filing Data'!AP399+'Budget Filing Data'!AQ399)/('Budget Filing Data'!BL399),0)</f>
        <v>0</v>
      </c>
      <c r="Z405" s="419">
        <f>IF('Budget Filing Data'!BC399&lt;&gt;0,('Budget Filing Data'!BD399+'Budget Filing Data'!BE399+'Budget Filing Data'!BF399+'Budget Filing Data'!AD399)/'Budget Filing Data'!BC399,0)</f>
        <v>0</v>
      </c>
      <c r="AA405" s="419">
        <f>IF('Budget Filing Data'!BG399&lt;&gt;0,('Budget Filing Data'!BH399+'Budget Filing Data'!BI399+'Budget Filing Data'!BJ399+'Budget Filing Data'!AD399)/'Budget Filing Data'!BG399,0)</f>
        <v>0</v>
      </c>
      <c r="AB405" s="456">
        <f>'Budget Filing Data'!P399</f>
        <v>0</v>
      </c>
      <c r="AC405" s="456">
        <f>'Budget Filing Data'!Q399</f>
        <v>0</v>
      </c>
      <c r="AD405" s="456">
        <f>'Budget Filing Data'!R399</f>
        <v>0</v>
      </c>
      <c r="AE405" s="456">
        <f>'Budget Filing Data'!AE399</f>
        <v>0</v>
      </c>
      <c r="AF405" s="456">
        <f>'Budget Filing Data'!AF399</f>
        <v>0</v>
      </c>
      <c r="AG405" s="456">
        <f>'Budget Filing Data'!$S399</f>
        <v>0</v>
      </c>
      <c r="AH405" s="456">
        <f>'Budget Filing Data'!T399</f>
        <v>0</v>
      </c>
      <c r="AI405" s="456">
        <f>'Budget Filing Data'!$U399</f>
        <v>0</v>
      </c>
      <c r="AJ405" s="456">
        <f>'Budget Filing Data'!$V399</f>
        <v>0</v>
      </c>
      <c r="AK405" s="466">
        <v>0</v>
      </c>
      <c r="AL405" s="466">
        <v>0</v>
      </c>
      <c r="AM405" s="395"/>
    </row>
    <row r="406" spans="3:39" ht="15.75">
      <c r="C406" s="414" t="str">
        <f>'Budget Filing Data'!D400</f>
        <v>PGE_MS_GRC_Overheads</v>
      </c>
      <c r="D406" s="414" t="str">
        <f>'Budget Filing Data'!E400</f>
        <v>GRC Labor Loaders - Market Support</v>
      </c>
      <c r="E406" s="416"/>
      <c r="F406" s="416"/>
      <c r="G406" s="415" t="str">
        <f>'Budget Filing Data'!J400</f>
        <v>Non-Program</v>
      </c>
      <c r="H406" s="415" t="str">
        <f>'Budget Filing Data'!H400</f>
        <v>PA Costs</v>
      </c>
      <c r="I406" s="416" t="s">
        <v>23</v>
      </c>
      <c r="J406" s="415" t="str">
        <f>'Budget Filing Data'!G400</f>
        <v>Portfolio Support</v>
      </c>
      <c r="K406" s="415" t="str">
        <f>'Budget Filing Data'!I400</f>
        <v>Other</v>
      </c>
      <c r="L406" s="415" t="str">
        <f>'Budget Filing Data'!K400</f>
        <v>Market Support</v>
      </c>
      <c r="M406" s="415">
        <f>'Budget Filing Data'!B400</f>
        <v>2029</v>
      </c>
      <c r="N406" s="581">
        <f t="shared" si="6"/>
        <v>0</v>
      </c>
      <c r="O406" s="417">
        <f>'Budget Filing Data'!AG400</f>
        <v>0</v>
      </c>
      <c r="P406" s="417">
        <f>'Budget Filing Data'!AH400</f>
        <v>0</v>
      </c>
      <c r="Q406" s="417">
        <f>'Budget Filing Data'!AI400</f>
        <v>0</v>
      </c>
      <c r="R406" s="417">
        <f>'Budget Filing Data'!AJ400</f>
        <v>0</v>
      </c>
      <c r="S406" s="417">
        <f>'Budget Filing Data'!AK400</f>
        <v>0</v>
      </c>
      <c r="T406" s="417">
        <f>'Budget Filing Data'!AL400</f>
        <v>2815132.6970000002</v>
      </c>
      <c r="U406" s="417">
        <f>'Budget Filing Data'!AM400</f>
        <v>0</v>
      </c>
      <c r="V406" s="417">
        <f>'Budget Filing Data'!W400</f>
        <v>0</v>
      </c>
      <c r="W406" s="418">
        <f>IF('Budget Filing Data'!Z400&lt;&gt;0,('Budget Filing Data'!AB400+'Budget Filing Data'!AC400+'Budget Filing Data'!AR400+'Budget Filing Data'!AD400+'Budget Filing Data'!BK400)/'Budget Filing Data'!Z400,0)</f>
        <v>0</v>
      </c>
      <c r="X406" s="419">
        <f>IF('Budget Filing Data'!AA400&lt;&gt;0,('Budget Filing Data'!AB400+'Budget Filing Data'!AC400+'Budget Filing Data'!AR400+'Budget Filing Data'!AD400)/'Budget Filing Data'!AA400,0)</f>
        <v>0</v>
      </c>
      <c r="Y406" s="419">
        <f>IF('Budget Filing Data'!BL400&lt;&gt;0,('Budget Filing Data'!AB400+'Budget Filing Data'!AC400+'Budget Filing Data'!AR400+'Budget Filing Data'!AD400+'Budget Filing Data'!AP400+'Budget Filing Data'!AQ400)/('Budget Filing Data'!BL400),0)</f>
        <v>0</v>
      </c>
      <c r="Z406" s="419">
        <f>IF('Budget Filing Data'!BC400&lt;&gt;0,('Budget Filing Data'!BD400+'Budget Filing Data'!BE400+'Budget Filing Data'!BF400+'Budget Filing Data'!AD400)/'Budget Filing Data'!BC400,0)</f>
        <v>0</v>
      </c>
      <c r="AA406" s="419">
        <f>IF('Budget Filing Data'!BG400&lt;&gt;0,('Budget Filing Data'!BH400+'Budget Filing Data'!BI400+'Budget Filing Data'!BJ400+'Budget Filing Data'!AD400)/'Budget Filing Data'!BG400,0)</f>
        <v>0</v>
      </c>
      <c r="AB406" s="456">
        <f>'Budget Filing Data'!P400</f>
        <v>0</v>
      </c>
      <c r="AC406" s="456">
        <f>'Budget Filing Data'!Q400</f>
        <v>0</v>
      </c>
      <c r="AD406" s="456">
        <f>'Budget Filing Data'!R400</f>
        <v>0</v>
      </c>
      <c r="AE406" s="456">
        <f>'Budget Filing Data'!AE400</f>
        <v>0</v>
      </c>
      <c r="AF406" s="456">
        <f>'Budget Filing Data'!AF400</f>
        <v>0</v>
      </c>
      <c r="AG406" s="456">
        <f>'Budget Filing Data'!$S400</f>
        <v>0</v>
      </c>
      <c r="AH406" s="456">
        <f>'Budget Filing Data'!T400</f>
        <v>0</v>
      </c>
      <c r="AI406" s="456">
        <f>'Budget Filing Data'!$U400</f>
        <v>0</v>
      </c>
      <c r="AJ406" s="456">
        <f>'Budget Filing Data'!$V400</f>
        <v>0</v>
      </c>
      <c r="AK406" s="466">
        <v>0</v>
      </c>
      <c r="AL406" s="466">
        <v>0</v>
      </c>
      <c r="AM406" s="395"/>
    </row>
    <row r="407" spans="3:39" ht="15.75">
      <c r="C407" s="414" t="str">
        <f>'Budget Filing Data'!D401</f>
        <v>PGE_RA_GRC_Overheads</v>
      </c>
      <c r="D407" s="414" t="str">
        <f>'Budget Filing Data'!E401</f>
        <v>GRC Labor Loaders - Resource Acquisition</v>
      </c>
      <c r="E407" s="416"/>
      <c r="F407" s="416"/>
      <c r="G407" s="415" t="str">
        <f>'Budget Filing Data'!J401</f>
        <v>Non-Program</v>
      </c>
      <c r="H407" s="415" t="str">
        <f>'Budget Filing Data'!H401</f>
        <v>PA Costs</v>
      </c>
      <c r="I407" s="416" t="s">
        <v>23</v>
      </c>
      <c r="J407" s="415" t="str">
        <f>'Budget Filing Data'!G401</f>
        <v>Portfolio Support</v>
      </c>
      <c r="K407" s="415" t="str">
        <f>'Budget Filing Data'!I401</f>
        <v>Other</v>
      </c>
      <c r="L407" s="415" t="str">
        <f>'Budget Filing Data'!K401</f>
        <v>Resource</v>
      </c>
      <c r="M407" s="415">
        <f>'Budget Filing Data'!B401</f>
        <v>2029</v>
      </c>
      <c r="N407" s="581">
        <f t="shared" si="6"/>
        <v>0</v>
      </c>
      <c r="O407" s="417">
        <f>'Budget Filing Data'!AG401</f>
        <v>0</v>
      </c>
      <c r="P407" s="417">
        <f>'Budget Filing Data'!AH401</f>
        <v>0</v>
      </c>
      <c r="Q407" s="417">
        <f>'Budget Filing Data'!AI401</f>
        <v>0</v>
      </c>
      <c r="R407" s="417">
        <f>'Budget Filing Data'!AJ401</f>
        <v>0</v>
      </c>
      <c r="S407" s="417">
        <f>'Budget Filing Data'!AK401</f>
        <v>0</v>
      </c>
      <c r="T407" s="417">
        <f>'Budget Filing Data'!AL401</f>
        <v>6433279.7429999998</v>
      </c>
      <c r="U407" s="417">
        <f>'Budget Filing Data'!AM401</f>
        <v>0</v>
      </c>
      <c r="V407" s="417">
        <f>'Budget Filing Data'!W401</f>
        <v>0</v>
      </c>
      <c r="W407" s="418">
        <f>IF('Budget Filing Data'!Z401&lt;&gt;0,('Budget Filing Data'!AB401+'Budget Filing Data'!AC401+'Budget Filing Data'!AR401+'Budget Filing Data'!AD401+'Budget Filing Data'!BK401)/'Budget Filing Data'!Z401,0)</f>
        <v>0</v>
      </c>
      <c r="X407" s="419">
        <f>IF('Budget Filing Data'!AA401&lt;&gt;0,('Budget Filing Data'!AB401+'Budget Filing Data'!AC401+'Budget Filing Data'!AR401+'Budget Filing Data'!AD401)/'Budget Filing Data'!AA401,0)</f>
        <v>0</v>
      </c>
      <c r="Y407" s="419">
        <f>IF('Budget Filing Data'!BL401&lt;&gt;0,('Budget Filing Data'!AB401+'Budget Filing Data'!AC401+'Budget Filing Data'!AR401+'Budget Filing Data'!AD401+'Budget Filing Data'!AP401+'Budget Filing Data'!AQ401)/('Budget Filing Data'!BL401),0)</f>
        <v>0</v>
      </c>
      <c r="Z407" s="419">
        <f>IF('Budget Filing Data'!BC401&lt;&gt;0,('Budget Filing Data'!BD401+'Budget Filing Data'!BE401+'Budget Filing Data'!BF401+'Budget Filing Data'!AD401)/'Budget Filing Data'!BC401,0)</f>
        <v>0</v>
      </c>
      <c r="AA407" s="419">
        <f>IF('Budget Filing Data'!BG401&lt;&gt;0,('Budget Filing Data'!BH401+'Budget Filing Data'!BI401+'Budget Filing Data'!BJ401+'Budget Filing Data'!AD401)/'Budget Filing Data'!BG401,0)</f>
        <v>0</v>
      </c>
      <c r="AB407" s="456">
        <f>'Budget Filing Data'!P401</f>
        <v>0</v>
      </c>
      <c r="AC407" s="456">
        <f>'Budget Filing Data'!Q401</f>
        <v>0</v>
      </c>
      <c r="AD407" s="456">
        <f>'Budget Filing Data'!R401</f>
        <v>0</v>
      </c>
      <c r="AE407" s="456">
        <f>'Budget Filing Data'!AE401</f>
        <v>0</v>
      </c>
      <c r="AF407" s="456">
        <f>'Budget Filing Data'!AF401</f>
        <v>0</v>
      </c>
      <c r="AG407" s="456">
        <f>'Budget Filing Data'!$S401</f>
        <v>0</v>
      </c>
      <c r="AH407" s="456">
        <f>'Budget Filing Data'!T401</f>
        <v>0</v>
      </c>
      <c r="AI407" s="456">
        <f>'Budget Filing Data'!$U401</f>
        <v>0</v>
      </c>
      <c r="AJ407" s="456">
        <f>'Budget Filing Data'!$V401</f>
        <v>0</v>
      </c>
      <c r="AK407" s="466">
        <v>0</v>
      </c>
      <c r="AL407" s="466">
        <v>0</v>
      </c>
      <c r="AM407" s="395"/>
    </row>
    <row r="408" spans="3:39" ht="15.75">
      <c r="C408" s="414" t="str">
        <f>'Budget Filing Data'!D402</f>
        <v>PGE_CS_GRC_Overheads</v>
      </c>
      <c r="D408" s="414" t="str">
        <f>'Budget Filing Data'!E402</f>
        <v>GRC Labor Loaders - Codes and Standards</v>
      </c>
      <c r="E408" s="416"/>
      <c r="F408" s="416"/>
      <c r="G408" s="415" t="str">
        <f>'Budget Filing Data'!J402</f>
        <v>Non-Program</v>
      </c>
      <c r="H408" s="415" t="str">
        <f>'Budget Filing Data'!H402</f>
        <v>PA Costs</v>
      </c>
      <c r="I408" s="416" t="s">
        <v>23</v>
      </c>
      <c r="J408" s="415" t="str">
        <f>'Budget Filing Data'!G402</f>
        <v>Portfolio Support</v>
      </c>
      <c r="K408" s="415" t="str">
        <f>'Budget Filing Data'!I402</f>
        <v>Other</v>
      </c>
      <c r="L408" s="415" t="str">
        <f>'Budget Filing Data'!K402</f>
        <v>C&amp;S</v>
      </c>
      <c r="M408" s="415">
        <f>'Budget Filing Data'!B402</f>
        <v>2030</v>
      </c>
      <c r="N408" s="581">
        <f t="shared" si="6"/>
        <v>0</v>
      </c>
      <c r="O408" s="417">
        <f>'Budget Filing Data'!AG402</f>
        <v>0</v>
      </c>
      <c r="P408" s="417">
        <f>'Budget Filing Data'!AH402</f>
        <v>0</v>
      </c>
      <c r="Q408" s="417">
        <f>'Budget Filing Data'!AI402</f>
        <v>0</v>
      </c>
      <c r="R408" s="417">
        <f>'Budget Filing Data'!AJ402</f>
        <v>0</v>
      </c>
      <c r="S408" s="417">
        <f>'Budget Filing Data'!AK402</f>
        <v>0</v>
      </c>
      <c r="T408" s="417">
        <f>'Budget Filing Data'!AL402</f>
        <v>2119271.142</v>
      </c>
      <c r="U408" s="417">
        <f>'Budget Filing Data'!AM402</f>
        <v>0</v>
      </c>
      <c r="V408" s="417">
        <f>'Budget Filing Data'!W402</f>
        <v>0</v>
      </c>
      <c r="W408" s="418">
        <f>IF('Budget Filing Data'!Z402&lt;&gt;0,('Budget Filing Data'!AB402+'Budget Filing Data'!AC402+'Budget Filing Data'!AR402+'Budget Filing Data'!AD402+'Budget Filing Data'!BK402)/'Budget Filing Data'!Z402,0)</f>
        <v>0</v>
      </c>
      <c r="X408" s="419">
        <f>IF('Budget Filing Data'!AA402&lt;&gt;0,('Budget Filing Data'!AB402+'Budget Filing Data'!AC402+'Budget Filing Data'!AR402+'Budget Filing Data'!AD402)/'Budget Filing Data'!AA402,0)</f>
        <v>0</v>
      </c>
      <c r="Y408" s="419">
        <f>IF('Budget Filing Data'!BL402&lt;&gt;0,('Budget Filing Data'!AB402+'Budget Filing Data'!AC402+'Budget Filing Data'!AR402+'Budget Filing Data'!AD402+'Budget Filing Data'!AP402+'Budget Filing Data'!AQ402)/('Budget Filing Data'!BL402),0)</f>
        <v>0</v>
      </c>
      <c r="Z408" s="419">
        <f>IF('Budget Filing Data'!BC402&lt;&gt;0,('Budget Filing Data'!BD402+'Budget Filing Data'!BE402+'Budget Filing Data'!BF402+'Budget Filing Data'!AD402)/'Budget Filing Data'!BC402,0)</f>
        <v>0</v>
      </c>
      <c r="AA408" s="419">
        <f>IF('Budget Filing Data'!BG402&lt;&gt;0,('Budget Filing Data'!BH402+'Budget Filing Data'!BI402+'Budget Filing Data'!BJ402+'Budget Filing Data'!AD402)/'Budget Filing Data'!BG402,0)</f>
        <v>0</v>
      </c>
      <c r="AB408" s="456">
        <f>'Budget Filing Data'!P402</f>
        <v>0</v>
      </c>
      <c r="AC408" s="456">
        <f>'Budget Filing Data'!Q402</f>
        <v>0</v>
      </c>
      <c r="AD408" s="456">
        <f>'Budget Filing Data'!R402</f>
        <v>0</v>
      </c>
      <c r="AE408" s="456">
        <f>'Budget Filing Data'!AE402</f>
        <v>0</v>
      </c>
      <c r="AF408" s="456">
        <f>'Budget Filing Data'!AF402</f>
        <v>0</v>
      </c>
      <c r="AG408" s="456">
        <f>'Budget Filing Data'!$S402</f>
        <v>0</v>
      </c>
      <c r="AH408" s="456">
        <f>'Budget Filing Data'!T402</f>
        <v>0</v>
      </c>
      <c r="AI408" s="456">
        <f>'Budget Filing Data'!$U402</f>
        <v>0</v>
      </c>
      <c r="AJ408" s="456">
        <f>'Budget Filing Data'!$V402</f>
        <v>0</v>
      </c>
      <c r="AK408" s="466">
        <v>0</v>
      </c>
      <c r="AL408" s="466">
        <v>0</v>
      </c>
      <c r="AM408" s="395"/>
    </row>
    <row r="409" spans="3:39" ht="15.75">
      <c r="C409" s="414" t="str">
        <f>'Budget Filing Data'!D403</f>
        <v>PGE_Equity_GRC_Overheads</v>
      </c>
      <c r="D409" s="414" t="str">
        <f>'Budget Filing Data'!E403</f>
        <v>GRC Labor Loaders - Equity</v>
      </c>
      <c r="E409" s="416"/>
      <c r="F409" s="416"/>
      <c r="G409" s="415" t="str">
        <f>'Budget Filing Data'!J403</f>
        <v>Non-Program</v>
      </c>
      <c r="H409" s="415" t="str">
        <f>'Budget Filing Data'!H403</f>
        <v>PA Costs</v>
      </c>
      <c r="I409" s="416" t="s">
        <v>23</v>
      </c>
      <c r="J409" s="415" t="str">
        <f>'Budget Filing Data'!G403</f>
        <v>Portfolio Support</v>
      </c>
      <c r="K409" s="415" t="str">
        <f>'Budget Filing Data'!I403</f>
        <v>Other</v>
      </c>
      <c r="L409" s="415" t="str">
        <f>'Budget Filing Data'!K403</f>
        <v>Equity</v>
      </c>
      <c r="M409" s="415">
        <f>'Budget Filing Data'!B403</f>
        <v>2030</v>
      </c>
      <c r="N409" s="581">
        <f t="shared" si="6"/>
        <v>0</v>
      </c>
      <c r="O409" s="417">
        <f>'Budget Filing Data'!AG403</f>
        <v>0</v>
      </c>
      <c r="P409" s="417">
        <f>'Budget Filing Data'!AH403</f>
        <v>0</v>
      </c>
      <c r="Q409" s="417">
        <f>'Budget Filing Data'!AI403</f>
        <v>0</v>
      </c>
      <c r="R409" s="417">
        <f>'Budget Filing Data'!AJ403</f>
        <v>0</v>
      </c>
      <c r="S409" s="417">
        <f>'Budget Filing Data'!AK403</f>
        <v>0</v>
      </c>
      <c r="T409" s="417">
        <f>'Budget Filing Data'!AL403</f>
        <v>946063.39989999996</v>
      </c>
      <c r="U409" s="417">
        <f>'Budget Filing Data'!AM403</f>
        <v>0</v>
      </c>
      <c r="V409" s="417">
        <f>'Budget Filing Data'!W403</f>
        <v>0</v>
      </c>
      <c r="W409" s="418">
        <f>IF('Budget Filing Data'!Z403&lt;&gt;0,('Budget Filing Data'!AB403+'Budget Filing Data'!AC403+'Budget Filing Data'!AR403+'Budget Filing Data'!AD403+'Budget Filing Data'!BK403)/'Budget Filing Data'!Z403,0)</f>
        <v>0</v>
      </c>
      <c r="X409" s="419">
        <f>IF('Budget Filing Data'!AA403&lt;&gt;0,('Budget Filing Data'!AB403+'Budget Filing Data'!AC403+'Budget Filing Data'!AR403+'Budget Filing Data'!AD403)/'Budget Filing Data'!AA403,0)</f>
        <v>0</v>
      </c>
      <c r="Y409" s="419">
        <f>IF('Budget Filing Data'!BL403&lt;&gt;0,('Budget Filing Data'!AB403+'Budget Filing Data'!AC403+'Budget Filing Data'!AR403+'Budget Filing Data'!AD403+'Budget Filing Data'!AP403+'Budget Filing Data'!AQ403)/('Budget Filing Data'!BL403),0)</f>
        <v>0</v>
      </c>
      <c r="Z409" s="419">
        <f>IF('Budget Filing Data'!BC403&lt;&gt;0,('Budget Filing Data'!BD403+'Budget Filing Data'!BE403+'Budget Filing Data'!BF403+'Budget Filing Data'!AD403)/'Budget Filing Data'!BC403,0)</f>
        <v>0</v>
      </c>
      <c r="AA409" s="419">
        <f>IF('Budget Filing Data'!BG403&lt;&gt;0,('Budget Filing Data'!BH403+'Budget Filing Data'!BI403+'Budget Filing Data'!BJ403+'Budget Filing Data'!AD403)/'Budget Filing Data'!BG403,0)</f>
        <v>0</v>
      </c>
      <c r="AB409" s="456">
        <f>'Budget Filing Data'!P403</f>
        <v>0</v>
      </c>
      <c r="AC409" s="456">
        <f>'Budget Filing Data'!Q403</f>
        <v>0</v>
      </c>
      <c r="AD409" s="456">
        <f>'Budget Filing Data'!R403</f>
        <v>0</v>
      </c>
      <c r="AE409" s="456">
        <f>'Budget Filing Data'!AE403</f>
        <v>0</v>
      </c>
      <c r="AF409" s="456">
        <f>'Budget Filing Data'!AF403</f>
        <v>0</v>
      </c>
      <c r="AG409" s="456">
        <f>'Budget Filing Data'!$S403</f>
        <v>0</v>
      </c>
      <c r="AH409" s="456">
        <f>'Budget Filing Data'!T403</f>
        <v>0</v>
      </c>
      <c r="AI409" s="456">
        <f>'Budget Filing Data'!$U403</f>
        <v>0</v>
      </c>
      <c r="AJ409" s="456">
        <f>'Budget Filing Data'!$V403</f>
        <v>0</v>
      </c>
      <c r="AK409" s="466">
        <v>0</v>
      </c>
      <c r="AL409" s="466">
        <v>0</v>
      </c>
      <c r="AM409" s="395"/>
    </row>
    <row r="410" spans="3:39" ht="15.75">
      <c r="C410" s="414" t="str">
        <f>'Budget Filing Data'!D404</f>
        <v>PGE_MS_GRC_Overheads</v>
      </c>
      <c r="D410" s="414" t="str">
        <f>'Budget Filing Data'!E404</f>
        <v>GRC Labor Loaders - Market Support</v>
      </c>
      <c r="E410" s="416"/>
      <c r="F410" s="416"/>
      <c r="G410" s="415" t="str">
        <f>'Budget Filing Data'!J404</f>
        <v>Non-Program</v>
      </c>
      <c r="H410" s="415" t="str">
        <f>'Budget Filing Data'!H404</f>
        <v>PA Costs</v>
      </c>
      <c r="I410" s="416" t="s">
        <v>23</v>
      </c>
      <c r="J410" s="415" t="str">
        <f>'Budget Filing Data'!G404</f>
        <v>Portfolio Support</v>
      </c>
      <c r="K410" s="415" t="str">
        <f>'Budget Filing Data'!I404</f>
        <v>Other</v>
      </c>
      <c r="L410" s="415" t="str">
        <f>'Budget Filing Data'!K404</f>
        <v>Market Support</v>
      </c>
      <c r="M410" s="415">
        <f>'Budget Filing Data'!B404</f>
        <v>2030</v>
      </c>
      <c r="N410" s="581">
        <f t="shared" si="6"/>
        <v>0</v>
      </c>
      <c r="O410" s="417">
        <f>'Budget Filing Data'!AG404</f>
        <v>0</v>
      </c>
      <c r="P410" s="417">
        <f>'Budget Filing Data'!AH404</f>
        <v>0</v>
      </c>
      <c r="Q410" s="417">
        <f>'Budget Filing Data'!AI404</f>
        <v>0</v>
      </c>
      <c r="R410" s="417">
        <f>'Budget Filing Data'!AJ404</f>
        <v>0</v>
      </c>
      <c r="S410" s="417">
        <f>'Budget Filing Data'!AK404</f>
        <v>0</v>
      </c>
      <c r="T410" s="417">
        <f>'Budget Filing Data'!AL404</f>
        <v>2855322.1359999999</v>
      </c>
      <c r="U410" s="417">
        <f>'Budget Filing Data'!AM404</f>
        <v>0</v>
      </c>
      <c r="V410" s="417">
        <f>'Budget Filing Data'!W404</f>
        <v>0</v>
      </c>
      <c r="W410" s="418">
        <f>IF('Budget Filing Data'!Z404&lt;&gt;0,('Budget Filing Data'!AB404+'Budget Filing Data'!AC404+'Budget Filing Data'!AR404+'Budget Filing Data'!AD404+'Budget Filing Data'!BK404)/'Budget Filing Data'!Z404,0)</f>
        <v>0</v>
      </c>
      <c r="X410" s="419">
        <f>IF('Budget Filing Data'!AA404&lt;&gt;0,('Budget Filing Data'!AB404+'Budget Filing Data'!AC404+'Budget Filing Data'!AR404+'Budget Filing Data'!AD404)/'Budget Filing Data'!AA404,0)</f>
        <v>0</v>
      </c>
      <c r="Y410" s="419">
        <f>IF('Budget Filing Data'!BL404&lt;&gt;0,('Budget Filing Data'!AB404+'Budget Filing Data'!AC404+'Budget Filing Data'!AR404+'Budget Filing Data'!AD404+'Budget Filing Data'!AP404+'Budget Filing Data'!AQ404)/('Budget Filing Data'!BL404),0)</f>
        <v>0</v>
      </c>
      <c r="Z410" s="419">
        <f>IF('Budget Filing Data'!BC404&lt;&gt;0,('Budget Filing Data'!BD404+'Budget Filing Data'!BE404+'Budget Filing Data'!BF404+'Budget Filing Data'!AD404)/'Budget Filing Data'!BC404,0)</f>
        <v>0</v>
      </c>
      <c r="AA410" s="419">
        <f>IF('Budget Filing Data'!BG404&lt;&gt;0,('Budget Filing Data'!BH404+'Budget Filing Data'!BI404+'Budget Filing Data'!BJ404+'Budget Filing Data'!AD404)/'Budget Filing Data'!BG404,0)</f>
        <v>0</v>
      </c>
      <c r="AB410" s="456">
        <f>'Budget Filing Data'!P404</f>
        <v>0</v>
      </c>
      <c r="AC410" s="456">
        <f>'Budget Filing Data'!Q404</f>
        <v>0</v>
      </c>
      <c r="AD410" s="456">
        <f>'Budget Filing Data'!R404</f>
        <v>0</v>
      </c>
      <c r="AE410" s="456">
        <f>'Budget Filing Data'!AE404</f>
        <v>0</v>
      </c>
      <c r="AF410" s="456">
        <f>'Budget Filing Data'!AF404</f>
        <v>0</v>
      </c>
      <c r="AG410" s="456">
        <f>'Budget Filing Data'!$S404</f>
        <v>0</v>
      </c>
      <c r="AH410" s="456">
        <f>'Budget Filing Data'!T404</f>
        <v>0</v>
      </c>
      <c r="AI410" s="456">
        <f>'Budget Filing Data'!$U404</f>
        <v>0</v>
      </c>
      <c r="AJ410" s="456">
        <f>'Budget Filing Data'!$V404</f>
        <v>0</v>
      </c>
      <c r="AK410" s="466">
        <v>0</v>
      </c>
      <c r="AL410" s="466">
        <v>0</v>
      </c>
      <c r="AM410" s="395"/>
    </row>
    <row r="411" spans="3:39" ht="15.75">
      <c r="C411" s="414" t="str">
        <f>'Budget Filing Data'!D405</f>
        <v>PGE_RA_GRC_Overheads</v>
      </c>
      <c r="D411" s="414" t="str">
        <f>'Budget Filing Data'!E405</f>
        <v>GRC Labor Loaders - Resource Acquisition</v>
      </c>
      <c r="E411" s="416"/>
      <c r="F411" s="416"/>
      <c r="G411" s="415" t="str">
        <f>'Budget Filing Data'!J405</f>
        <v>Non-Program</v>
      </c>
      <c r="H411" s="415" t="str">
        <f>'Budget Filing Data'!H405</f>
        <v>PA Costs</v>
      </c>
      <c r="I411" s="416" t="s">
        <v>23</v>
      </c>
      <c r="J411" s="415" t="str">
        <f>'Budget Filing Data'!G405</f>
        <v>Portfolio Support</v>
      </c>
      <c r="K411" s="415" t="str">
        <f>'Budget Filing Data'!I405</f>
        <v>Other</v>
      </c>
      <c r="L411" s="415" t="str">
        <f>'Budget Filing Data'!K405</f>
        <v>Resource</v>
      </c>
      <c r="M411" s="415">
        <f>'Budget Filing Data'!B405</f>
        <v>2030</v>
      </c>
      <c r="N411" s="581">
        <f t="shared" si="6"/>
        <v>0</v>
      </c>
      <c r="O411" s="417">
        <f>'Budget Filing Data'!AG405</f>
        <v>0</v>
      </c>
      <c r="P411" s="417">
        <f>'Budget Filing Data'!AH405</f>
        <v>0</v>
      </c>
      <c r="Q411" s="417">
        <f>'Budget Filing Data'!AI405</f>
        <v>0</v>
      </c>
      <c r="R411" s="417">
        <f>'Budget Filing Data'!AJ405</f>
        <v>0</v>
      </c>
      <c r="S411" s="417">
        <f>'Budget Filing Data'!AK405</f>
        <v>0</v>
      </c>
      <c r="T411" s="417">
        <f>'Budget Filing Data'!AL405</f>
        <v>6759756.7699999996</v>
      </c>
      <c r="U411" s="417">
        <f>'Budget Filing Data'!AM405</f>
        <v>0</v>
      </c>
      <c r="V411" s="417">
        <f>'Budget Filing Data'!W405</f>
        <v>0</v>
      </c>
      <c r="W411" s="418">
        <f>IF('Budget Filing Data'!Z405&lt;&gt;0,('Budget Filing Data'!AB405+'Budget Filing Data'!AC405+'Budget Filing Data'!AR405+'Budget Filing Data'!AD405+'Budget Filing Data'!BK405)/'Budget Filing Data'!Z405,0)</f>
        <v>0</v>
      </c>
      <c r="X411" s="419">
        <f>IF('Budget Filing Data'!AA405&lt;&gt;0,('Budget Filing Data'!AB405+'Budget Filing Data'!AC405+'Budget Filing Data'!AR405+'Budget Filing Data'!AD405)/'Budget Filing Data'!AA405,0)</f>
        <v>0</v>
      </c>
      <c r="Y411" s="419">
        <f>IF('Budget Filing Data'!BL405&lt;&gt;0,('Budget Filing Data'!AB405+'Budget Filing Data'!AC405+'Budget Filing Data'!AR405+'Budget Filing Data'!AD405+'Budget Filing Data'!AP405+'Budget Filing Data'!AQ405)/('Budget Filing Data'!BL405),0)</f>
        <v>0</v>
      </c>
      <c r="Z411" s="419">
        <f>IF('Budget Filing Data'!BC405&lt;&gt;0,('Budget Filing Data'!BD405+'Budget Filing Data'!BE405+'Budget Filing Data'!BF405+'Budget Filing Data'!AD405)/'Budget Filing Data'!BC405,0)</f>
        <v>0</v>
      </c>
      <c r="AA411" s="419">
        <f>IF('Budget Filing Data'!BG405&lt;&gt;0,('Budget Filing Data'!BH405+'Budget Filing Data'!BI405+'Budget Filing Data'!BJ405+'Budget Filing Data'!AD405)/'Budget Filing Data'!BG405,0)</f>
        <v>0</v>
      </c>
      <c r="AB411" s="456">
        <f>'Budget Filing Data'!P405</f>
        <v>0</v>
      </c>
      <c r="AC411" s="456">
        <f>'Budget Filing Data'!Q405</f>
        <v>0</v>
      </c>
      <c r="AD411" s="456">
        <f>'Budget Filing Data'!R405</f>
        <v>0</v>
      </c>
      <c r="AE411" s="456">
        <f>'Budget Filing Data'!AE405</f>
        <v>0</v>
      </c>
      <c r="AF411" s="456">
        <f>'Budget Filing Data'!AF405</f>
        <v>0</v>
      </c>
      <c r="AG411" s="456">
        <f>'Budget Filing Data'!$S405</f>
        <v>0</v>
      </c>
      <c r="AH411" s="456">
        <f>'Budget Filing Data'!T405</f>
        <v>0</v>
      </c>
      <c r="AI411" s="456">
        <f>'Budget Filing Data'!$U405</f>
        <v>0</v>
      </c>
      <c r="AJ411" s="456">
        <f>'Budget Filing Data'!$V405</f>
        <v>0</v>
      </c>
      <c r="AK411" s="466">
        <v>0</v>
      </c>
      <c r="AL411" s="466">
        <v>0</v>
      </c>
      <c r="AM411" s="395"/>
    </row>
    <row r="412" spans="3:39" ht="15.75">
      <c r="C412" s="414" t="str">
        <f>'Budget Filing Data'!D406</f>
        <v>PGE_CS_GRC_Overheads</v>
      </c>
      <c r="D412" s="414" t="str">
        <f>'Budget Filing Data'!E406</f>
        <v>GRC Labor Loaders - Codes and Standards</v>
      </c>
      <c r="E412" s="416"/>
      <c r="F412" s="416"/>
      <c r="G412" s="415" t="str">
        <f>'Budget Filing Data'!J406</f>
        <v>Non-Program</v>
      </c>
      <c r="H412" s="415" t="str">
        <f>'Budget Filing Data'!H406</f>
        <v>PA Costs</v>
      </c>
      <c r="I412" s="416" t="s">
        <v>23</v>
      </c>
      <c r="J412" s="415" t="str">
        <f>'Budget Filing Data'!G406</f>
        <v>Portfolio Support</v>
      </c>
      <c r="K412" s="415" t="str">
        <f>'Budget Filing Data'!I406</f>
        <v>Other</v>
      </c>
      <c r="L412" s="415" t="str">
        <f>'Budget Filing Data'!K406</f>
        <v>C&amp;S</v>
      </c>
      <c r="M412" s="415">
        <f>'Budget Filing Data'!B406</f>
        <v>2031</v>
      </c>
      <c r="N412" s="581">
        <f t="shared" si="6"/>
        <v>0</v>
      </c>
      <c r="O412" s="417">
        <f>'Budget Filing Data'!AG406</f>
        <v>0</v>
      </c>
      <c r="P412" s="417">
        <f>'Budget Filing Data'!AH406</f>
        <v>0</v>
      </c>
      <c r="Q412" s="417">
        <f>'Budget Filing Data'!AI406</f>
        <v>0</v>
      </c>
      <c r="R412" s="417">
        <f>'Budget Filing Data'!AJ406</f>
        <v>0</v>
      </c>
      <c r="S412" s="417">
        <f>'Budget Filing Data'!AK406</f>
        <v>0</v>
      </c>
      <c r="T412" s="417">
        <f>'Budget Filing Data'!AL406</f>
        <v>2204182.9160000002</v>
      </c>
      <c r="U412" s="417">
        <f>'Budget Filing Data'!AM406</f>
        <v>0</v>
      </c>
      <c r="V412" s="417">
        <f>'Budget Filing Data'!W406</f>
        <v>0</v>
      </c>
      <c r="W412" s="418">
        <f>IF('Budget Filing Data'!Z406&lt;&gt;0,('Budget Filing Data'!AB406+'Budget Filing Data'!AC406+'Budget Filing Data'!AR406+'Budget Filing Data'!AD406+'Budget Filing Data'!BK406)/'Budget Filing Data'!Z406,0)</f>
        <v>0</v>
      </c>
      <c r="X412" s="419">
        <f>IF('Budget Filing Data'!AA406&lt;&gt;0,('Budget Filing Data'!AB406+'Budget Filing Data'!AC406+'Budget Filing Data'!AR406+'Budget Filing Data'!AD406)/'Budget Filing Data'!AA406,0)</f>
        <v>0</v>
      </c>
      <c r="Y412" s="419">
        <f>IF('Budget Filing Data'!BL406&lt;&gt;0,('Budget Filing Data'!AB406+'Budget Filing Data'!AC406+'Budget Filing Data'!AR406+'Budget Filing Data'!AD406+'Budget Filing Data'!AP406+'Budget Filing Data'!AQ406)/('Budget Filing Data'!BL406),0)</f>
        <v>0</v>
      </c>
      <c r="Z412" s="419">
        <f>IF('Budget Filing Data'!BC406&lt;&gt;0,('Budget Filing Data'!BD406+'Budget Filing Data'!BE406+'Budget Filing Data'!BF406+'Budget Filing Data'!AD406)/'Budget Filing Data'!BC406,0)</f>
        <v>0</v>
      </c>
      <c r="AA412" s="419">
        <f>IF('Budget Filing Data'!BG406&lt;&gt;0,('Budget Filing Data'!BH406+'Budget Filing Data'!BI406+'Budget Filing Data'!BJ406+'Budget Filing Data'!AD406)/'Budget Filing Data'!BG406,0)</f>
        <v>0</v>
      </c>
      <c r="AB412" s="456">
        <f>'Budget Filing Data'!P406</f>
        <v>0</v>
      </c>
      <c r="AC412" s="456">
        <f>'Budget Filing Data'!Q406</f>
        <v>0</v>
      </c>
      <c r="AD412" s="456">
        <f>'Budget Filing Data'!R406</f>
        <v>0</v>
      </c>
      <c r="AE412" s="456">
        <f>'Budget Filing Data'!AE406</f>
        <v>0</v>
      </c>
      <c r="AF412" s="456">
        <f>'Budget Filing Data'!AF406</f>
        <v>0</v>
      </c>
      <c r="AG412" s="456">
        <f>'Budget Filing Data'!$S406</f>
        <v>0</v>
      </c>
      <c r="AH412" s="456">
        <f>'Budget Filing Data'!T406</f>
        <v>0</v>
      </c>
      <c r="AI412" s="456">
        <f>'Budget Filing Data'!$U406</f>
        <v>0</v>
      </c>
      <c r="AJ412" s="456">
        <f>'Budget Filing Data'!$V406</f>
        <v>0</v>
      </c>
      <c r="AK412" s="466">
        <v>0</v>
      </c>
      <c r="AL412" s="466">
        <v>0</v>
      </c>
      <c r="AM412" s="395"/>
    </row>
    <row r="413" spans="3:39" ht="15.75">
      <c r="C413" s="414" t="str">
        <f>'Budget Filing Data'!D407</f>
        <v>PGE_Equity_GRC_Overheads</v>
      </c>
      <c r="D413" s="414" t="str">
        <f>'Budget Filing Data'!E407</f>
        <v>GRC Labor Loaders - Equity</v>
      </c>
      <c r="E413" s="416"/>
      <c r="F413" s="416"/>
      <c r="G413" s="415" t="str">
        <f>'Budget Filing Data'!J407</f>
        <v>Non-Program</v>
      </c>
      <c r="H413" s="415" t="str">
        <f>'Budget Filing Data'!H407</f>
        <v>PA Costs</v>
      </c>
      <c r="I413" s="416" t="s">
        <v>23</v>
      </c>
      <c r="J413" s="415" t="str">
        <f>'Budget Filing Data'!G407</f>
        <v>Portfolio Support</v>
      </c>
      <c r="K413" s="415" t="str">
        <f>'Budget Filing Data'!I407</f>
        <v>Other</v>
      </c>
      <c r="L413" s="415" t="str">
        <f>'Budget Filing Data'!K407</f>
        <v>Equity</v>
      </c>
      <c r="M413" s="415">
        <f>'Budget Filing Data'!B407</f>
        <v>2031</v>
      </c>
      <c r="N413" s="581">
        <f t="shared" si="6"/>
        <v>0</v>
      </c>
      <c r="O413" s="417">
        <f>'Budget Filing Data'!AG407</f>
        <v>0</v>
      </c>
      <c r="P413" s="417">
        <f>'Budget Filing Data'!AH407</f>
        <v>0</v>
      </c>
      <c r="Q413" s="417">
        <f>'Budget Filing Data'!AI407</f>
        <v>0</v>
      </c>
      <c r="R413" s="417">
        <f>'Budget Filing Data'!AJ407</f>
        <v>0</v>
      </c>
      <c r="S413" s="417">
        <f>'Budget Filing Data'!AK407</f>
        <v>0</v>
      </c>
      <c r="T413" s="417">
        <f>'Budget Filing Data'!AL407</f>
        <v>981956.18440000003</v>
      </c>
      <c r="U413" s="417">
        <f>'Budget Filing Data'!AM407</f>
        <v>0</v>
      </c>
      <c r="V413" s="417">
        <f>'Budget Filing Data'!W407</f>
        <v>0</v>
      </c>
      <c r="W413" s="418">
        <f>IF('Budget Filing Data'!Z407&lt;&gt;0,('Budget Filing Data'!AB407+'Budget Filing Data'!AC407+'Budget Filing Data'!AR407+'Budget Filing Data'!AD407+'Budget Filing Data'!BK407)/'Budget Filing Data'!Z407,0)</f>
        <v>0</v>
      </c>
      <c r="X413" s="419">
        <f>IF('Budget Filing Data'!AA407&lt;&gt;0,('Budget Filing Data'!AB407+'Budget Filing Data'!AC407+'Budget Filing Data'!AR407+'Budget Filing Data'!AD407)/'Budget Filing Data'!AA407,0)</f>
        <v>0</v>
      </c>
      <c r="Y413" s="419">
        <f>IF('Budget Filing Data'!BL407&lt;&gt;0,('Budget Filing Data'!AB407+'Budget Filing Data'!AC407+'Budget Filing Data'!AR407+'Budget Filing Data'!AD407+'Budget Filing Data'!AP407+'Budget Filing Data'!AQ407)/('Budget Filing Data'!BL407),0)</f>
        <v>0</v>
      </c>
      <c r="Z413" s="419">
        <f>IF('Budget Filing Data'!BC407&lt;&gt;0,('Budget Filing Data'!BD407+'Budget Filing Data'!BE407+'Budget Filing Data'!BF407+'Budget Filing Data'!AD407)/'Budget Filing Data'!BC407,0)</f>
        <v>0</v>
      </c>
      <c r="AA413" s="419">
        <f>IF('Budget Filing Data'!BG407&lt;&gt;0,('Budget Filing Data'!BH407+'Budget Filing Data'!BI407+'Budget Filing Data'!BJ407+'Budget Filing Data'!AD407)/'Budget Filing Data'!BG407,0)</f>
        <v>0</v>
      </c>
      <c r="AB413" s="456">
        <f>'Budget Filing Data'!P407</f>
        <v>0</v>
      </c>
      <c r="AC413" s="456">
        <f>'Budget Filing Data'!Q407</f>
        <v>0</v>
      </c>
      <c r="AD413" s="456">
        <f>'Budget Filing Data'!R407</f>
        <v>0</v>
      </c>
      <c r="AE413" s="456">
        <f>'Budget Filing Data'!AE407</f>
        <v>0</v>
      </c>
      <c r="AF413" s="456">
        <f>'Budget Filing Data'!AF407</f>
        <v>0</v>
      </c>
      <c r="AG413" s="456">
        <f>'Budget Filing Data'!$S407</f>
        <v>0</v>
      </c>
      <c r="AH413" s="456">
        <f>'Budget Filing Data'!T407</f>
        <v>0</v>
      </c>
      <c r="AI413" s="456">
        <f>'Budget Filing Data'!$U407</f>
        <v>0</v>
      </c>
      <c r="AJ413" s="456">
        <f>'Budget Filing Data'!$V407</f>
        <v>0</v>
      </c>
      <c r="AK413" s="466">
        <v>0</v>
      </c>
      <c r="AL413" s="466">
        <v>0</v>
      </c>
      <c r="AM413" s="395"/>
    </row>
    <row r="414" spans="3:39" ht="15.75">
      <c r="C414" s="414" t="str">
        <f>'Budget Filing Data'!D408</f>
        <v>PGE_MS_GRC_Overheads</v>
      </c>
      <c r="D414" s="414" t="str">
        <f>'Budget Filing Data'!E408</f>
        <v>GRC Labor Loaders - Market Support</v>
      </c>
      <c r="E414" s="416"/>
      <c r="F414" s="416"/>
      <c r="G414" s="415" t="str">
        <f>'Budget Filing Data'!J408</f>
        <v>Non-Program</v>
      </c>
      <c r="H414" s="415" t="str">
        <f>'Budget Filing Data'!H408</f>
        <v>PA Costs</v>
      </c>
      <c r="I414" s="416" t="s">
        <v>23</v>
      </c>
      <c r="J414" s="415" t="str">
        <f>'Budget Filing Data'!G408</f>
        <v>Portfolio Support</v>
      </c>
      <c r="K414" s="415" t="str">
        <f>'Budget Filing Data'!I408</f>
        <v>Other</v>
      </c>
      <c r="L414" s="415" t="str">
        <f>'Budget Filing Data'!K408</f>
        <v>Market Support</v>
      </c>
      <c r="M414" s="415">
        <f>'Budget Filing Data'!B408</f>
        <v>2031</v>
      </c>
      <c r="N414" s="581">
        <f t="shared" si="6"/>
        <v>0</v>
      </c>
      <c r="O414" s="417">
        <f>'Budget Filing Data'!AG408</f>
        <v>0</v>
      </c>
      <c r="P414" s="417">
        <f>'Budget Filing Data'!AH408</f>
        <v>0</v>
      </c>
      <c r="Q414" s="417">
        <f>'Budget Filing Data'!AI408</f>
        <v>0</v>
      </c>
      <c r="R414" s="417">
        <f>'Budget Filing Data'!AJ408</f>
        <v>0</v>
      </c>
      <c r="S414" s="417">
        <f>'Budget Filing Data'!AK408</f>
        <v>0</v>
      </c>
      <c r="T414" s="417">
        <f>'Budget Filing Data'!AL408</f>
        <v>3005451</v>
      </c>
      <c r="U414" s="417">
        <f>'Budget Filing Data'!AM408</f>
        <v>0</v>
      </c>
      <c r="V414" s="417">
        <f>'Budget Filing Data'!W408</f>
        <v>0</v>
      </c>
      <c r="W414" s="418">
        <f>IF('Budget Filing Data'!Z408&lt;&gt;0,('Budget Filing Data'!AB408+'Budget Filing Data'!AC408+'Budget Filing Data'!AR408+'Budget Filing Data'!AD408+'Budget Filing Data'!BK408)/'Budget Filing Data'!Z408,0)</f>
        <v>0</v>
      </c>
      <c r="X414" s="419">
        <f>IF('Budget Filing Data'!AA408&lt;&gt;0,('Budget Filing Data'!AB408+'Budget Filing Data'!AC408+'Budget Filing Data'!AR408+'Budget Filing Data'!AD408)/'Budget Filing Data'!AA408,0)</f>
        <v>0</v>
      </c>
      <c r="Y414" s="419">
        <f>IF('Budget Filing Data'!BL408&lt;&gt;0,('Budget Filing Data'!AB408+'Budget Filing Data'!AC408+'Budget Filing Data'!AR408+'Budget Filing Data'!AD408+'Budget Filing Data'!AP408+'Budget Filing Data'!AQ408)/('Budget Filing Data'!BL408),0)</f>
        <v>0</v>
      </c>
      <c r="Z414" s="419">
        <f>IF('Budget Filing Data'!BC408&lt;&gt;0,('Budget Filing Data'!BD408+'Budget Filing Data'!BE408+'Budget Filing Data'!BF408+'Budget Filing Data'!AD408)/'Budget Filing Data'!BC408,0)</f>
        <v>0</v>
      </c>
      <c r="AA414" s="419">
        <f>IF('Budget Filing Data'!BG408&lt;&gt;0,('Budget Filing Data'!BH408+'Budget Filing Data'!BI408+'Budget Filing Data'!BJ408+'Budget Filing Data'!AD408)/'Budget Filing Data'!BG408,0)</f>
        <v>0</v>
      </c>
      <c r="AB414" s="456">
        <f>'Budget Filing Data'!P408</f>
        <v>0</v>
      </c>
      <c r="AC414" s="456">
        <f>'Budget Filing Data'!Q408</f>
        <v>0</v>
      </c>
      <c r="AD414" s="456">
        <f>'Budget Filing Data'!R408</f>
        <v>0</v>
      </c>
      <c r="AE414" s="456">
        <f>'Budget Filing Data'!AE408</f>
        <v>0</v>
      </c>
      <c r="AF414" s="456">
        <f>'Budget Filing Data'!AF408</f>
        <v>0</v>
      </c>
      <c r="AG414" s="456">
        <f>'Budget Filing Data'!$S408</f>
        <v>0</v>
      </c>
      <c r="AH414" s="456">
        <f>'Budget Filing Data'!T408</f>
        <v>0</v>
      </c>
      <c r="AI414" s="456">
        <f>'Budget Filing Data'!$U408</f>
        <v>0</v>
      </c>
      <c r="AJ414" s="456">
        <f>'Budget Filing Data'!$V408</f>
        <v>0</v>
      </c>
      <c r="AK414" s="466">
        <v>0</v>
      </c>
      <c r="AL414" s="466">
        <v>0</v>
      </c>
      <c r="AM414" s="395"/>
    </row>
    <row r="415" spans="3:39" ht="15.75">
      <c r="C415" s="414" t="str">
        <f>'Budget Filing Data'!D409</f>
        <v>PGE_RA_GRC_Overheads</v>
      </c>
      <c r="D415" s="414" t="str">
        <f>'Budget Filing Data'!E409</f>
        <v>GRC Labor Loaders - Resource Acquisition</v>
      </c>
      <c r="E415" s="416"/>
      <c r="F415" s="416"/>
      <c r="G415" s="415" t="str">
        <f>'Budget Filing Data'!J409</f>
        <v>Non-Program</v>
      </c>
      <c r="H415" s="415" t="str">
        <f>'Budget Filing Data'!H409</f>
        <v>PA Costs</v>
      </c>
      <c r="I415" s="416" t="s">
        <v>23</v>
      </c>
      <c r="J415" s="415" t="str">
        <f>'Budget Filing Data'!G409</f>
        <v>Portfolio Support</v>
      </c>
      <c r="K415" s="415" t="str">
        <f>'Budget Filing Data'!I409</f>
        <v>Other</v>
      </c>
      <c r="L415" s="415" t="str">
        <f>'Budget Filing Data'!K409</f>
        <v>Resource</v>
      </c>
      <c r="M415" s="415">
        <f>'Budget Filing Data'!B409</f>
        <v>2031</v>
      </c>
      <c r="N415" s="581">
        <f t="shared" si="6"/>
        <v>0</v>
      </c>
      <c r="O415" s="417">
        <f>'Budget Filing Data'!AG409</f>
        <v>0</v>
      </c>
      <c r="P415" s="417">
        <f>'Budget Filing Data'!AH409</f>
        <v>0</v>
      </c>
      <c r="Q415" s="417">
        <f>'Budget Filing Data'!AI409</f>
        <v>0</v>
      </c>
      <c r="R415" s="417">
        <f>'Budget Filing Data'!AJ409</f>
        <v>0</v>
      </c>
      <c r="S415" s="417">
        <f>'Budget Filing Data'!AK409</f>
        <v>0</v>
      </c>
      <c r="T415" s="417">
        <f>'Budget Filing Data'!AL409</f>
        <v>6981817.0939999996</v>
      </c>
      <c r="U415" s="417">
        <f>'Budget Filing Data'!AM409</f>
        <v>0</v>
      </c>
      <c r="V415" s="417">
        <f>'Budget Filing Data'!W409</f>
        <v>0</v>
      </c>
      <c r="W415" s="418">
        <f>IF('Budget Filing Data'!Z409&lt;&gt;0,('Budget Filing Data'!AB409+'Budget Filing Data'!AC409+'Budget Filing Data'!AR409+'Budget Filing Data'!AD409+'Budget Filing Data'!BK409)/'Budget Filing Data'!Z409,0)</f>
        <v>0</v>
      </c>
      <c r="X415" s="419">
        <f>IF('Budget Filing Data'!AA409&lt;&gt;0,('Budget Filing Data'!AB409+'Budget Filing Data'!AC409+'Budget Filing Data'!AR409+'Budget Filing Data'!AD409)/'Budget Filing Data'!AA409,0)</f>
        <v>0</v>
      </c>
      <c r="Y415" s="419">
        <f>IF('Budget Filing Data'!BL409&lt;&gt;0,('Budget Filing Data'!AB409+'Budget Filing Data'!AC409+'Budget Filing Data'!AR409+'Budget Filing Data'!AD409+'Budget Filing Data'!AP409+'Budget Filing Data'!AQ409)/('Budget Filing Data'!BL409),0)</f>
        <v>0</v>
      </c>
      <c r="Z415" s="419">
        <f>IF('Budget Filing Data'!BC409&lt;&gt;0,('Budget Filing Data'!BD409+'Budget Filing Data'!BE409+'Budget Filing Data'!BF409+'Budget Filing Data'!AD409)/'Budget Filing Data'!BC409,0)</f>
        <v>0</v>
      </c>
      <c r="AA415" s="419">
        <f>IF('Budget Filing Data'!BG409&lt;&gt;0,('Budget Filing Data'!BH409+'Budget Filing Data'!BI409+'Budget Filing Data'!BJ409+'Budget Filing Data'!AD409)/'Budget Filing Data'!BG409,0)</f>
        <v>0</v>
      </c>
      <c r="AB415" s="456">
        <f>'Budget Filing Data'!P409</f>
        <v>0</v>
      </c>
      <c r="AC415" s="456">
        <f>'Budget Filing Data'!Q409</f>
        <v>0</v>
      </c>
      <c r="AD415" s="456">
        <f>'Budget Filing Data'!R409</f>
        <v>0</v>
      </c>
      <c r="AE415" s="456">
        <f>'Budget Filing Data'!AE409</f>
        <v>0</v>
      </c>
      <c r="AF415" s="456">
        <f>'Budget Filing Data'!AF409</f>
        <v>0</v>
      </c>
      <c r="AG415" s="456">
        <f>'Budget Filing Data'!$S409</f>
        <v>0</v>
      </c>
      <c r="AH415" s="456">
        <f>'Budget Filing Data'!T409</f>
        <v>0</v>
      </c>
      <c r="AI415" s="456">
        <f>'Budget Filing Data'!$U409</f>
        <v>0</v>
      </c>
      <c r="AJ415" s="456">
        <f>'Budget Filing Data'!$V409</f>
        <v>0</v>
      </c>
      <c r="AK415" s="466">
        <v>0</v>
      </c>
      <c r="AL415" s="466">
        <v>0</v>
      </c>
      <c r="AM415" s="395"/>
    </row>
    <row r="416" spans="3:39" ht="38.25">
      <c r="C416" s="414" t="str">
        <f>'Budget Filing Data'!D410</f>
        <v>PGE_LoanPool</v>
      </c>
      <c r="D416" s="414" t="str">
        <f>'Budget Filing Data'!E410</f>
        <v>Financing Loan Pool Addition</v>
      </c>
      <c r="E416" s="394" t="s">
        <v>36</v>
      </c>
      <c r="F416" s="393" t="s">
        <v>300</v>
      </c>
      <c r="G416" s="415" t="str">
        <f>'Budget Filing Data'!J410</f>
        <v>Non-Program</v>
      </c>
      <c r="H416" s="415" t="str">
        <f>'Budget Filing Data'!H410</f>
        <v>Local</v>
      </c>
      <c r="I416" s="416" t="s">
        <v>23</v>
      </c>
      <c r="J416" s="415" t="str">
        <f>'Budget Filing Data'!G410</f>
        <v>Cross-Cutting</v>
      </c>
      <c r="K416" s="415" t="str">
        <f>'Budget Filing Data'!I410</f>
        <v>Financing</v>
      </c>
      <c r="L416" s="415" t="str">
        <f>'Budget Filing Data'!K410</f>
        <v>Loan Pool</v>
      </c>
      <c r="M416" s="415">
        <f>'Budget Filing Data'!B410</f>
        <v>2028</v>
      </c>
      <c r="N416" s="581">
        <f t="shared" si="6"/>
        <v>0</v>
      </c>
      <c r="O416" s="417">
        <f>'Budget Filing Data'!AG410</f>
        <v>0</v>
      </c>
      <c r="P416" s="417">
        <f>'Budget Filing Data'!AH410</f>
        <v>0</v>
      </c>
      <c r="Q416" s="417">
        <f>'Budget Filing Data'!AI410</f>
        <v>0</v>
      </c>
      <c r="R416" s="417">
        <f>'Budget Filing Data'!AJ410</f>
        <v>0</v>
      </c>
      <c r="S416" s="417">
        <f>'Budget Filing Data'!AK410</f>
        <v>0</v>
      </c>
      <c r="T416" s="417">
        <f>'Budget Filing Data'!AL410</f>
        <v>0</v>
      </c>
      <c r="U416" s="417">
        <f>'Budget Filing Data'!AM410</f>
        <v>0</v>
      </c>
      <c r="V416" s="417">
        <f>'Budget Filing Data'!W410</f>
        <v>0</v>
      </c>
      <c r="W416" s="418">
        <f>IF('Budget Filing Data'!Z410&lt;&gt;0,('Budget Filing Data'!AB410+'Budget Filing Data'!AC410+'Budget Filing Data'!AR410+'Budget Filing Data'!AD410+'Budget Filing Data'!BK410)/'Budget Filing Data'!Z410,0)</f>
        <v>0</v>
      </c>
      <c r="X416" s="419">
        <f>IF('Budget Filing Data'!AA410&lt;&gt;0,('Budget Filing Data'!AB410+'Budget Filing Data'!AC410+'Budget Filing Data'!AR410+'Budget Filing Data'!AD410)/'Budget Filing Data'!AA410,0)</f>
        <v>0</v>
      </c>
      <c r="Y416" s="419">
        <f>IF('Budget Filing Data'!BL410&lt;&gt;0,('Budget Filing Data'!AB410+'Budget Filing Data'!AC410+'Budget Filing Data'!AR410+'Budget Filing Data'!AD410+'Budget Filing Data'!AP410+'Budget Filing Data'!AQ410)/('Budget Filing Data'!BL410),0)</f>
        <v>0</v>
      </c>
      <c r="Z416" s="419">
        <f>IF('Budget Filing Data'!BC410&lt;&gt;0,('Budget Filing Data'!BD410+'Budget Filing Data'!BE410+'Budget Filing Data'!BF410+'Budget Filing Data'!AD410)/'Budget Filing Data'!BC410,0)</f>
        <v>0</v>
      </c>
      <c r="AA416" s="419">
        <f>IF('Budget Filing Data'!BG410&lt;&gt;0,('Budget Filing Data'!BH410+'Budget Filing Data'!BI410+'Budget Filing Data'!BJ410+'Budget Filing Data'!AD410)/'Budget Filing Data'!BG410,0)</f>
        <v>0</v>
      </c>
      <c r="AB416" s="456">
        <f>'Budget Filing Data'!P410</f>
        <v>0</v>
      </c>
      <c r="AC416" s="456">
        <f>'Budget Filing Data'!Q410</f>
        <v>0</v>
      </c>
      <c r="AD416" s="456">
        <f>'Budget Filing Data'!R410</f>
        <v>0</v>
      </c>
      <c r="AE416" s="456">
        <f>'Budget Filing Data'!AE410</f>
        <v>0</v>
      </c>
      <c r="AF416" s="456">
        <f>'Budget Filing Data'!AF410</f>
        <v>0</v>
      </c>
      <c r="AG416" s="456">
        <f>'Budget Filing Data'!$S410</f>
        <v>0</v>
      </c>
      <c r="AH416" s="456">
        <f>'Budget Filing Data'!T410</f>
        <v>0</v>
      </c>
      <c r="AI416" s="456">
        <f>'Budget Filing Data'!$U410</f>
        <v>0</v>
      </c>
      <c r="AJ416" s="456">
        <f>'Budget Filing Data'!$V410</f>
        <v>0</v>
      </c>
      <c r="AK416" s="466">
        <v>0</v>
      </c>
      <c r="AL416" s="466">
        <v>0</v>
      </c>
      <c r="AM416" s="395"/>
    </row>
    <row r="417" spans="3:39" ht="15.75">
      <c r="C417" s="414" t="str">
        <f>'Budget Filing Data'!D411</f>
        <v>PGE_LoanPool</v>
      </c>
      <c r="D417" s="414" t="str">
        <f>'Budget Filing Data'!E411</f>
        <v>Financing Loan Pool Addition</v>
      </c>
      <c r="E417" s="416"/>
      <c r="F417" s="416"/>
      <c r="G417" s="415" t="str">
        <f>'Budget Filing Data'!J411</f>
        <v>Non-Program</v>
      </c>
      <c r="H417" s="415" t="str">
        <f>'Budget Filing Data'!H411</f>
        <v>Local</v>
      </c>
      <c r="I417" s="416" t="s">
        <v>23</v>
      </c>
      <c r="J417" s="415" t="str">
        <f>'Budget Filing Data'!G411</f>
        <v>Cross-Cutting</v>
      </c>
      <c r="K417" s="415" t="str">
        <f>'Budget Filing Data'!I411</f>
        <v>Financing</v>
      </c>
      <c r="L417" s="415" t="str">
        <f>'Budget Filing Data'!K411</f>
        <v>Loan Pool</v>
      </c>
      <c r="M417" s="415">
        <f>'Budget Filing Data'!B411</f>
        <v>2029</v>
      </c>
      <c r="N417" s="581">
        <f t="shared" si="6"/>
        <v>0</v>
      </c>
      <c r="O417" s="417">
        <f>'Budget Filing Data'!AG411</f>
        <v>0</v>
      </c>
      <c r="P417" s="417">
        <f>'Budget Filing Data'!AH411</f>
        <v>0</v>
      </c>
      <c r="Q417" s="417">
        <f>'Budget Filing Data'!AI411</f>
        <v>0</v>
      </c>
      <c r="R417" s="417">
        <f>'Budget Filing Data'!AJ411</f>
        <v>0</v>
      </c>
      <c r="S417" s="417">
        <f>'Budget Filing Data'!AK411</f>
        <v>0</v>
      </c>
      <c r="T417" s="417">
        <f>'Budget Filing Data'!AL411</f>
        <v>0</v>
      </c>
      <c r="U417" s="417">
        <f>'Budget Filing Data'!AM411</f>
        <v>0</v>
      </c>
      <c r="V417" s="417">
        <f>'Budget Filing Data'!W411</f>
        <v>0</v>
      </c>
      <c r="W417" s="418">
        <f>IF('Budget Filing Data'!Z411&lt;&gt;0,('Budget Filing Data'!AB411+'Budget Filing Data'!AC411+'Budget Filing Data'!AR411+'Budget Filing Data'!AD411+'Budget Filing Data'!BK411)/'Budget Filing Data'!Z411,0)</f>
        <v>0</v>
      </c>
      <c r="X417" s="419">
        <f>IF('Budget Filing Data'!AA411&lt;&gt;0,('Budget Filing Data'!AB411+'Budget Filing Data'!AC411+'Budget Filing Data'!AR411+'Budget Filing Data'!AD411)/'Budget Filing Data'!AA411,0)</f>
        <v>0</v>
      </c>
      <c r="Y417" s="419">
        <f>IF('Budget Filing Data'!BL411&lt;&gt;0,('Budget Filing Data'!AB411+'Budget Filing Data'!AC411+'Budget Filing Data'!AR411+'Budget Filing Data'!AD411+'Budget Filing Data'!AP411+'Budget Filing Data'!AQ411)/('Budget Filing Data'!BL411),0)</f>
        <v>0</v>
      </c>
      <c r="Z417" s="419">
        <f>IF('Budget Filing Data'!BC411&lt;&gt;0,('Budget Filing Data'!BD411+'Budget Filing Data'!BE411+'Budget Filing Data'!BF411+'Budget Filing Data'!AD411)/'Budget Filing Data'!BC411,0)</f>
        <v>0</v>
      </c>
      <c r="AA417" s="419">
        <f>IF('Budget Filing Data'!BG411&lt;&gt;0,('Budget Filing Data'!BH411+'Budget Filing Data'!BI411+'Budget Filing Data'!BJ411+'Budget Filing Data'!AD411)/'Budget Filing Data'!BG411,0)</f>
        <v>0</v>
      </c>
      <c r="AB417" s="456">
        <f>'Budget Filing Data'!P411</f>
        <v>0</v>
      </c>
      <c r="AC417" s="456">
        <f>'Budget Filing Data'!Q411</f>
        <v>0</v>
      </c>
      <c r="AD417" s="456">
        <f>'Budget Filing Data'!R411</f>
        <v>0</v>
      </c>
      <c r="AE417" s="456">
        <f>'Budget Filing Data'!AE411</f>
        <v>0</v>
      </c>
      <c r="AF417" s="456">
        <f>'Budget Filing Data'!AF411</f>
        <v>0</v>
      </c>
      <c r="AG417" s="456">
        <f>'Budget Filing Data'!$S411</f>
        <v>0</v>
      </c>
      <c r="AH417" s="456">
        <f>'Budget Filing Data'!T411</f>
        <v>0</v>
      </c>
      <c r="AI417" s="456">
        <f>'Budget Filing Data'!$U411</f>
        <v>0</v>
      </c>
      <c r="AJ417" s="456">
        <f>'Budget Filing Data'!$V411</f>
        <v>0</v>
      </c>
      <c r="AK417" s="466">
        <v>0</v>
      </c>
      <c r="AL417" s="466">
        <v>0</v>
      </c>
      <c r="AM417" s="402">
        <v>0</v>
      </c>
    </row>
    <row r="418" spans="3:39" ht="15.75">
      <c r="C418" s="414" t="str">
        <f>'Budget Filing Data'!D412</f>
        <v>PGE_LoanPool</v>
      </c>
      <c r="D418" s="414" t="str">
        <f>'Budget Filing Data'!E412</f>
        <v>Financing Loan Pool Addition</v>
      </c>
      <c r="E418" s="416"/>
      <c r="F418" s="416"/>
      <c r="G418" s="415" t="str">
        <f>'Budget Filing Data'!J412</f>
        <v>Non-Program</v>
      </c>
      <c r="H418" s="415" t="str">
        <f>'Budget Filing Data'!H412</f>
        <v>Local</v>
      </c>
      <c r="I418" s="416" t="s">
        <v>23</v>
      </c>
      <c r="J418" s="415" t="str">
        <f>'Budget Filing Data'!G412</f>
        <v>Cross-Cutting</v>
      </c>
      <c r="K418" s="415" t="str">
        <f>'Budget Filing Data'!I412</f>
        <v>Financing</v>
      </c>
      <c r="L418" s="415" t="str">
        <f>'Budget Filing Data'!K412</f>
        <v>Loan Pool</v>
      </c>
      <c r="M418" s="415">
        <f>'Budget Filing Data'!B412</f>
        <v>2030</v>
      </c>
      <c r="N418" s="581">
        <f t="shared" si="6"/>
        <v>0</v>
      </c>
      <c r="O418" s="417">
        <f>'Budget Filing Data'!AG412</f>
        <v>0</v>
      </c>
      <c r="P418" s="417">
        <f>'Budget Filing Data'!AH412</f>
        <v>0</v>
      </c>
      <c r="Q418" s="417">
        <f>'Budget Filing Data'!AI412</f>
        <v>0</v>
      </c>
      <c r="R418" s="417">
        <f>'Budget Filing Data'!AJ412</f>
        <v>0</v>
      </c>
      <c r="S418" s="417">
        <f>'Budget Filing Data'!AK412</f>
        <v>0</v>
      </c>
      <c r="T418" s="417">
        <f>'Budget Filing Data'!AL412</f>
        <v>0</v>
      </c>
      <c r="U418" s="417">
        <f>'Budget Filing Data'!AM412</f>
        <v>0</v>
      </c>
      <c r="V418" s="417">
        <f>'Budget Filing Data'!W412</f>
        <v>0</v>
      </c>
      <c r="W418" s="418">
        <f>IF('Budget Filing Data'!Z412&lt;&gt;0,('Budget Filing Data'!AB412+'Budget Filing Data'!AC412+'Budget Filing Data'!AR412+'Budget Filing Data'!AD412+'Budget Filing Data'!BK412)/'Budget Filing Data'!Z412,0)</f>
        <v>0</v>
      </c>
      <c r="X418" s="419">
        <f>IF('Budget Filing Data'!AA412&lt;&gt;0,('Budget Filing Data'!AB412+'Budget Filing Data'!AC412+'Budget Filing Data'!AR412+'Budget Filing Data'!AD412)/'Budget Filing Data'!AA412,0)</f>
        <v>0</v>
      </c>
      <c r="Y418" s="419">
        <f>IF('Budget Filing Data'!BL412&lt;&gt;0,('Budget Filing Data'!AB412+'Budget Filing Data'!AC412+'Budget Filing Data'!AR412+'Budget Filing Data'!AD412+'Budget Filing Data'!AP412+'Budget Filing Data'!AQ412)/('Budget Filing Data'!BL412),0)</f>
        <v>0</v>
      </c>
      <c r="Z418" s="419">
        <f>IF('Budget Filing Data'!BC412&lt;&gt;0,('Budget Filing Data'!BD412+'Budget Filing Data'!BE412+'Budget Filing Data'!BF412+'Budget Filing Data'!AD412)/'Budget Filing Data'!BC412,0)</f>
        <v>0</v>
      </c>
      <c r="AA418" s="419">
        <f>IF('Budget Filing Data'!BG412&lt;&gt;0,('Budget Filing Data'!BH412+'Budget Filing Data'!BI412+'Budget Filing Data'!BJ412+'Budget Filing Data'!AD412)/'Budget Filing Data'!BG412,0)</f>
        <v>0</v>
      </c>
      <c r="AB418" s="456">
        <f>'Budget Filing Data'!P412</f>
        <v>0</v>
      </c>
      <c r="AC418" s="456">
        <f>'Budget Filing Data'!Q412</f>
        <v>0</v>
      </c>
      <c r="AD418" s="456">
        <f>'Budget Filing Data'!R412</f>
        <v>0</v>
      </c>
      <c r="AE418" s="456">
        <f>'Budget Filing Data'!AE412</f>
        <v>0</v>
      </c>
      <c r="AF418" s="456">
        <f>'Budget Filing Data'!AF412</f>
        <v>0</v>
      </c>
      <c r="AG418" s="456">
        <f>'Budget Filing Data'!$S412</f>
        <v>0</v>
      </c>
      <c r="AH418" s="456">
        <f>'Budget Filing Data'!T412</f>
        <v>0</v>
      </c>
      <c r="AI418" s="456">
        <f>'Budget Filing Data'!$U412</f>
        <v>0</v>
      </c>
      <c r="AJ418" s="456">
        <f>'Budget Filing Data'!$V412</f>
        <v>0</v>
      </c>
      <c r="AK418" s="466">
        <v>0</v>
      </c>
      <c r="AL418" s="466">
        <v>0</v>
      </c>
      <c r="AM418" s="402">
        <v>0</v>
      </c>
    </row>
    <row r="419" spans="3:39" ht="16.5" thickBot="1">
      <c r="C419" s="414" t="str">
        <f>'Budget Filing Data'!D413</f>
        <v>PGE_LoanPool</v>
      </c>
      <c r="D419" s="414" t="str">
        <f>'Budget Filing Data'!E413</f>
        <v>Financing Loan Pool Addition</v>
      </c>
      <c r="E419" s="416"/>
      <c r="F419" s="416"/>
      <c r="G419" s="415" t="str">
        <f>'Budget Filing Data'!J413</f>
        <v>Non-Program</v>
      </c>
      <c r="H419" s="415" t="str">
        <f>'Budget Filing Data'!H413</f>
        <v>Local</v>
      </c>
      <c r="I419" s="416" t="s">
        <v>23</v>
      </c>
      <c r="J419" s="415" t="str">
        <f>'Budget Filing Data'!G413</f>
        <v>Cross-Cutting</v>
      </c>
      <c r="K419" s="415" t="str">
        <f>'Budget Filing Data'!I413</f>
        <v>Financing</v>
      </c>
      <c r="L419" s="415" t="str">
        <f>'Budget Filing Data'!K413</f>
        <v>Loan Pool</v>
      </c>
      <c r="M419" s="415">
        <f>'Budget Filing Data'!B413</f>
        <v>2031</v>
      </c>
      <c r="N419" s="581">
        <f t="shared" si="6"/>
        <v>0</v>
      </c>
      <c r="O419" s="417">
        <f>'Budget Filing Data'!AG413</f>
        <v>0</v>
      </c>
      <c r="P419" s="417">
        <f>'Budget Filing Data'!AH413</f>
        <v>0</v>
      </c>
      <c r="Q419" s="417">
        <f>'Budget Filing Data'!AI413</f>
        <v>0</v>
      </c>
      <c r="R419" s="417">
        <f>'Budget Filing Data'!AJ413</f>
        <v>0</v>
      </c>
      <c r="S419" s="417">
        <f>'Budget Filing Data'!AK413</f>
        <v>0</v>
      </c>
      <c r="T419" s="417">
        <f>'Budget Filing Data'!AL413</f>
        <v>0</v>
      </c>
      <c r="U419" s="417">
        <f>'Budget Filing Data'!AM413</f>
        <v>0</v>
      </c>
      <c r="V419" s="417">
        <f>'Budget Filing Data'!W413</f>
        <v>0</v>
      </c>
      <c r="W419" s="418">
        <f>IF('Budget Filing Data'!Z413&lt;&gt;0,('Budget Filing Data'!AB413+'Budget Filing Data'!AC413+'Budget Filing Data'!AR413+'Budget Filing Data'!AD413+'Budget Filing Data'!BK413)/'Budget Filing Data'!Z413,0)</f>
        <v>0</v>
      </c>
      <c r="X419" s="419">
        <f>IF('Budget Filing Data'!AA413&lt;&gt;0,('Budget Filing Data'!AB413+'Budget Filing Data'!AC413+'Budget Filing Data'!AR413+'Budget Filing Data'!AD413)/'Budget Filing Data'!AA413,0)</f>
        <v>0</v>
      </c>
      <c r="Y419" s="419">
        <f>IF('Budget Filing Data'!BL413&lt;&gt;0,('Budget Filing Data'!AB413+'Budget Filing Data'!AC413+'Budget Filing Data'!AR413+'Budget Filing Data'!AD413+'Budget Filing Data'!AP413+'Budget Filing Data'!AQ413)/('Budget Filing Data'!BL413),0)</f>
        <v>0</v>
      </c>
      <c r="Z419" s="419">
        <f>IF('Budget Filing Data'!BC413&lt;&gt;0,('Budget Filing Data'!BD413+'Budget Filing Data'!BE413+'Budget Filing Data'!BF413+'Budget Filing Data'!AD413)/'Budget Filing Data'!BC413,0)</f>
        <v>0</v>
      </c>
      <c r="AA419" s="419">
        <f>IF('Budget Filing Data'!BG413&lt;&gt;0,('Budget Filing Data'!BH413+'Budget Filing Data'!BI413+'Budget Filing Data'!BJ413+'Budget Filing Data'!AD413)/'Budget Filing Data'!BG413,0)</f>
        <v>0</v>
      </c>
      <c r="AB419" s="456">
        <f>'Budget Filing Data'!P413</f>
        <v>0</v>
      </c>
      <c r="AC419" s="456">
        <f>'Budget Filing Data'!Q413</f>
        <v>0</v>
      </c>
      <c r="AD419" s="456">
        <f>'Budget Filing Data'!R413</f>
        <v>0</v>
      </c>
      <c r="AE419" s="456">
        <f>'Budget Filing Data'!AE413</f>
        <v>0</v>
      </c>
      <c r="AF419" s="456">
        <f>'Budget Filing Data'!AF413</f>
        <v>0</v>
      </c>
      <c r="AG419" s="456">
        <f>'Budget Filing Data'!$S413</f>
        <v>0</v>
      </c>
      <c r="AH419" s="456">
        <f>'Budget Filing Data'!T413</f>
        <v>0</v>
      </c>
      <c r="AI419" s="456">
        <f>'Budget Filing Data'!$U413</f>
        <v>0</v>
      </c>
      <c r="AJ419" s="456">
        <f>'Budget Filing Data'!$V413</f>
        <v>0</v>
      </c>
      <c r="AK419" s="466">
        <v>0</v>
      </c>
      <c r="AL419" s="466">
        <v>0</v>
      </c>
      <c r="AM419" s="402">
        <v>0</v>
      </c>
    </row>
    <row r="420" spans="3:39" ht="16.5" thickBot="1">
      <c r="C420" s="96" t="s">
        <v>301</v>
      </c>
      <c r="D420" s="97"/>
      <c r="E420" s="97"/>
      <c r="F420" s="97"/>
      <c r="G420" s="97"/>
      <c r="H420" s="97"/>
      <c r="I420" s="97"/>
      <c r="J420" s="97"/>
      <c r="K420" s="97"/>
      <c r="L420" s="97"/>
      <c r="M420" s="151"/>
      <c r="N420" s="512">
        <f t="shared" ref="N420:V420" si="7">SUM(N16:N419)</f>
        <v>909723208.90801871</v>
      </c>
      <c r="O420" s="420">
        <f t="shared" si="7"/>
        <v>96725751.83407113</v>
      </c>
      <c r="P420" s="420">
        <f t="shared" si="7"/>
        <v>56840014.316478439</v>
      </c>
      <c r="Q420" s="420">
        <f t="shared" si="7"/>
        <v>555871437.496382</v>
      </c>
      <c r="R420" s="420">
        <f t="shared" si="7"/>
        <v>36343184.357000001</v>
      </c>
      <c r="S420" s="420">
        <f t="shared" si="7"/>
        <v>0</v>
      </c>
      <c r="T420" s="420">
        <f t="shared" si="7"/>
        <v>49821986.836300001</v>
      </c>
      <c r="U420" s="420">
        <f t="shared" si="7"/>
        <v>163942820.90408698</v>
      </c>
      <c r="V420" s="420">
        <f t="shared" si="7"/>
        <v>5140728305.870883</v>
      </c>
      <c r="W420" s="421"/>
      <c r="X420" s="421"/>
      <c r="Y420" s="421"/>
      <c r="Z420" s="421"/>
      <c r="AA420" s="421"/>
      <c r="AB420" s="457">
        <f t="shared" ref="AB420:AL420" si="8">SUM(AB16:AB419)</f>
        <v>3695874766.5382419</v>
      </c>
      <c r="AC420" s="457">
        <f t="shared" si="8"/>
        <v>797266.37848900841</v>
      </c>
      <c r="AD420" s="457">
        <f t="shared" si="8"/>
        <v>140696472.76841471</v>
      </c>
      <c r="AE420" s="457">
        <f t="shared" si="8"/>
        <v>779045.95352341665</v>
      </c>
      <c r="AF420" s="457">
        <f t="shared" si="8"/>
        <v>747098.27040028188</v>
      </c>
      <c r="AG420" s="457">
        <f t="shared" si="8"/>
        <v>36142865948.06591</v>
      </c>
      <c r="AH420" s="457">
        <f t="shared" si="8"/>
        <v>1434633186.9626806</v>
      </c>
      <c r="AI420" s="457">
        <f t="shared" si="8"/>
        <v>7308130.2831111215</v>
      </c>
      <c r="AJ420" s="457">
        <f t="shared" si="8"/>
        <v>7617902.2227718225</v>
      </c>
      <c r="AK420" s="457">
        <f t="shared" si="8"/>
        <v>-18283.287645873053</v>
      </c>
      <c r="AL420" s="457">
        <f t="shared" si="8"/>
        <v>84598.455906000003</v>
      </c>
      <c r="AM420" s="402"/>
    </row>
  </sheetData>
  <autoFilter ref="C15:AL420" xr:uid="{3CD49052-CFB5-4B0E-8569-A5044E6EDFD3}"/>
  <mergeCells count="4">
    <mergeCell ref="C2:F2"/>
    <mergeCell ref="C3:F3"/>
    <mergeCell ref="C5:D5"/>
    <mergeCell ref="C6:D6"/>
  </mergeCells>
  <conditionalFormatting sqref="C14:AL14">
    <cfRule type="duplicateValues" dxfId="17" priority="2"/>
  </conditionalFormatting>
  <pageMargins left="0.7" right="0.7" top="0.75" bottom="0.75" header="0.3" footer="0.3"/>
  <pageSetup scale="15" fitToHeight="0" orientation="landscape" r:id="rId1"/>
  <headerFooter>
    <oddHeader>&amp;L(All Attachment B Appendix Tables are downloadable within PG&amp;&amp;E's Budget Filing Dashboard on CEDARS)&amp;R(PGE-3)</oddHeader>
    <oddFooter>&amp;C3-AtchB-&amp;P</oddFooter>
  </headerFooter>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398857CB-9143-48D7-B51B-63787D49BD6E}">
          <x14:formula1>
            <xm:f>'Read Me'!$L$10:$L$15</xm:f>
          </x14:formula1>
          <xm:sqref>E16:E419</xm:sqref>
        </x14:dataValidation>
        <x14:dataValidation type="list" allowBlank="1" showInputMessage="1" showErrorMessage="1" xr:uid="{EF663EA9-149F-41E1-A04D-92C5D7094136}">
          <x14:formula1>
            <xm:f>'Read Me'!$F$10:$F$11</xm:f>
          </x14:formula1>
          <xm:sqref>I16:I419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67BE7-38DA-411C-8CFE-3FC7E8863DDC}">
  <sheetPr codeName="Sheet8">
    <tabColor theme="4"/>
    <pageSetUpPr fitToPage="1"/>
  </sheetPr>
  <dimension ref="B2:AZ114"/>
  <sheetViews>
    <sheetView workbookViewId="0">
      <selection activeCell="N39" sqref="N39"/>
    </sheetView>
  </sheetViews>
  <sheetFormatPr defaultColWidth="8" defaultRowHeight="12.75"/>
  <cols>
    <col min="1" max="1" width="2.875" style="8" customWidth="1"/>
    <col min="2" max="2" width="13.75" style="8" customWidth="1"/>
    <col min="3" max="3" width="23.125" style="8" customWidth="1"/>
    <col min="4" max="4" width="19.875" style="8" customWidth="1"/>
    <col min="5" max="5" width="15.125" style="8" customWidth="1"/>
    <col min="6" max="7" width="15.125" style="9" customWidth="1"/>
    <col min="8" max="8" width="15.125" style="8" customWidth="1"/>
    <col min="9" max="9" width="15.125" style="17" customWidth="1"/>
    <col min="10" max="16" width="15.125" style="15" customWidth="1"/>
    <col min="17" max="19" width="14.625" style="15" customWidth="1"/>
    <col min="20" max="20" width="14.625" style="17" customWidth="1"/>
    <col min="21" max="30" width="14.625" style="15" customWidth="1"/>
    <col min="31" max="31" width="14.625" style="17" customWidth="1"/>
    <col min="32" max="41" width="14.625" style="15" customWidth="1"/>
    <col min="42" max="42" width="14.625" style="17" customWidth="1"/>
    <col min="43" max="52" width="14.625" style="15" customWidth="1"/>
    <col min="53" max="16384" width="8" style="8"/>
  </cols>
  <sheetData>
    <row r="2" spans="2:17" ht="25.5" customHeight="1">
      <c r="B2" s="715" t="s">
        <v>58</v>
      </c>
      <c r="C2" s="819" t="s">
        <v>302</v>
      </c>
      <c r="D2" s="819"/>
      <c r="E2" s="819"/>
      <c r="F2" s="819"/>
      <c r="G2" s="819"/>
      <c r="H2" s="819"/>
      <c r="I2" s="820"/>
    </row>
    <row r="3" spans="2:17" ht="15.95" customHeight="1" thickBot="1">
      <c r="B3" s="286" t="s">
        <v>102</v>
      </c>
      <c r="C3" s="821" t="s">
        <v>303</v>
      </c>
      <c r="D3" s="821"/>
      <c r="E3" s="821"/>
      <c r="F3" s="821"/>
      <c r="G3" s="821"/>
      <c r="H3" s="821"/>
      <c r="I3" s="822"/>
    </row>
    <row r="4" spans="2:17" ht="13.5" thickBot="1"/>
    <row r="5" spans="2:17" ht="15.75">
      <c r="B5" s="717" t="s">
        <v>104</v>
      </c>
      <c r="C5" s="718" t="str">
        <f>'Read Me'!B10</f>
        <v>PG&amp;E</v>
      </c>
      <c r="D5" s="10"/>
      <c r="E5" s="10"/>
      <c r="F5" s="10"/>
      <c r="G5" s="10"/>
      <c r="H5" s="10"/>
      <c r="I5" s="10"/>
      <c r="J5" s="10"/>
      <c r="K5" s="10"/>
      <c r="L5" s="10"/>
      <c r="M5" s="10"/>
      <c r="N5" s="10"/>
      <c r="O5" s="10"/>
      <c r="P5" s="10"/>
      <c r="Q5" s="10"/>
    </row>
    <row r="6" spans="2:17" ht="16.5" customHeight="1" thickBot="1">
      <c r="B6" s="272" t="s">
        <v>105</v>
      </c>
      <c r="C6" s="289" t="str">
        <f>'Read Me'!B11</f>
        <v>2028-2035</v>
      </c>
      <c r="D6" s="10"/>
      <c r="E6" s="10"/>
      <c r="F6" s="10"/>
      <c r="G6" s="10"/>
      <c r="H6" s="10"/>
      <c r="I6" s="10"/>
      <c r="J6" s="10"/>
      <c r="K6" s="10"/>
      <c r="L6" s="10"/>
      <c r="M6" s="10"/>
      <c r="N6" s="10"/>
      <c r="O6" s="10"/>
      <c r="P6" s="10"/>
      <c r="Q6" s="10"/>
    </row>
    <row r="7" spans="2:17" ht="15.75">
      <c r="B7" s="21"/>
      <c r="C7" s="11"/>
      <c r="D7" s="10"/>
      <c r="E7" s="10"/>
      <c r="F7" s="10"/>
      <c r="G7" s="10"/>
      <c r="H7" s="10"/>
      <c r="I7" s="10"/>
      <c r="J7" s="12"/>
      <c r="K7" s="12"/>
      <c r="L7" s="12"/>
      <c r="M7" s="12"/>
      <c r="N7" s="12"/>
      <c r="O7" s="12"/>
      <c r="P7" s="12"/>
      <c r="Q7" s="12"/>
    </row>
    <row r="8" spans="2:17" ht="16.5" thickBot="1">
      <c r="C8" s="13" t="s">
        <v>304</v>
      </c>
      <c r="D8" s="13"/>
      <c r="I8" s="22"/>
      <c r="J8" s="14"/>
      <c r="K8" s="14"/>
      <c r="L8" s="14"/>
      <c r="M8" s="14"/>
      <c r="N8" s="14"/>
      <c r="O8" s="14"/>
      <c r="P8" s="14"/>
      <c r="Q8" s="14"/>
    </row>
    <row r="9" spans="2:17" s="16" customFormat="1" ht="16.350000000000001" hidden="1" customHeight="1">
      <c r="B9" s="15"/>
      <c r="C9" s="9"/>
      <c r="D9" s="23"/>
      <c r="E9" s="9"/>
      <c r="F9" s="9"/>
      <c r="G9" s="9"/>
      <c r="H9" s="9"/>
      <c r="I9" s="9"/>
      <c r="J9" s="9"/>
      <c r="K9" s="9"/>
      <c r="L9" s="9"/>
      <c r="M9" s="9"/>
      <c r="N9" s="9"/>
      <c r="O9" s="9"/>
      <c r="P9" s="9"/>
      <c r="Q9" s="9"/>
    </row>
    <row r="10" spans="2:17" hidden="1"/>
    <row r="11" spans="2:17" ht="13.5" hidden="1" thickBot="1"/>
    <row r="12" spans="2:17" ht="39" thickBot="1">
      <c r="B12" s="16"/>
      <c r="C12" s="24" t="s">
        <v>305</v>
      </c>
      <c r="D12" s="25" t="s">
        <v>11</v>
      </c>
      <c r="E12" s="26" t="s">
        <v>226</v>
      </c>
      <c r="F12" s="26" t="s">
        <v>306</v>
      </c>
      <c r="G12" s="98" t="s">
        <v>272</v>
      </c>
      <c r="H12" s="20" t="s">
        <v>278</v>
      </c>
      <c r="I12" s="20" t="s">
        <v>279</v>
      </c>
      <c r="J12" s="20" t="s">
        <v>307</v>
      </c>
      <c r="K12" s="20" t="s">
        <v>281</v>
      </c>
      <c r="L12" s="20" t="s">
        <v>282</v>
      </c>
      <c r="M12" s="20" t="s">
        <v>283</v>
      </c>
      <c r="N12" s="20" t="s">
        <v>308</v>
      </c>
      <c r="O12" s="20" t="s">
        <v>285</v>
      </c>
      <c r="P12" s="20" t="s">
        <v>286</v>
      </c>
      <c r="Q12" s="20" t="s">
        <v>309</v>
      </c>
    </row>
    <row r="13" spans="2:17" ht="13.5" customHeight="1" thickTop="1">
      <c r="C13" s="27" t="str">
        <f>'Read Me'!I10</f>
        <v>Residential</v>
      </c>
      <c r="D13" s="28" t="s">
        <v>19</v>
      </c>
      <c r="E13" s="28">
        <v>2032</v>
      </c>
      <c r="F13" s="265">
        <v>29720728.781053096</v>
      </c>
      <c r="G13" s="265">
        <v>63493608.443075337</v>
      </c>
      <c r="H13" s="465">
        <v>245963102.75681534</v>
      </c>
      <c r="I13" s="465">
        <v>51271.066905928987</v>
      </c>
      <c r="J13" s="465">
        <v>8671278.0878291614</v>
      </c>
      <c r="K13" s="465">
        <v>55093.794943142115</v>
      </c>
      <c r="L13" s="465">
        <v>45960.754631478529</v>
      </c>
      <c r="M13" s="465">
        <v>213924264.46605518</v>
      </c>
      <c r="N13" s="465">
        <v>13313185.022919795</v>
      </c>
      <c r="O13" s="465">
        <v>49894.772347810707</v>
      </c>
      <c r="P13" s="465">
        <v>69018.372173817654</v>
      </c>
      <c r="Q13" s="290" t="s">
        <v>310</v>
      </c>
    </row>
    <row r="14" spans="2:17">
      <c r="C14" s="27" t="str">
        <f>'Read Me'!I11</f>
        <v>Commercial</v>
      </c>
      <c r="D14" s="28" t="s">
        <v>19</v>
      </c>
      <c r="E14" s="28">
        <v>2032</v>
      </c>
      <c r="F14" s="265">
        <v>36193392.441768155</v>
      </c>
      <c r="G14" s="265">
        <v>112188077.57843132</v>
      </c>
      <c r="H14" s="465">
        <v>11234846.483515345</v>
      </c>
      <c r="I14" s="465">
        <v>820.98361056117938</v>
      </c>
      <c r="J14" s="465">
        <v>4128770.5530147864</v>
      </c>
      <c r="K14" s="465">
        <v>1459.0352474526007</v>
      </c>
      <c r="L14" s="465">
        <v>21467.974809100815</v>
      </c>
      <c r="M14" s="465">
        <v>-35687830.677084297</v>
      </c>
      <c r="N14" s="465">
        <v>61942825.945028238</v>
      </c>
      <c r="O14" s="465">
        <v>13953.266863557437</v>
      </c>
      <c r="P14" s="465">
        <v>319800.46892202972</v>
      </c>
      <c r="Q14" s="290" t="s">
        <v>310</v>
      </c>
    </row>
    <row r="15" spans="2:17">
      <c r="C15" s="27" t="str">
        <f>'Read Me'!I12</f>
        <v>Industrial</v>
      </c>
      <c r="D15" s="28" t="s">
        <v>19</v>
      </c>
      <c r="E15" s="28">
        <v>2032</v>
      </c>
      <c r="F15" s="265">
        <v>18317376.685134608</v>
      </c>
      <c r="G15" s="265">
        <v>87773213.63099362</v>
      </c>
      <c r="H15" s="465">
        <v>54760716.976573206</v>
      </c>
      <c r="I15" s="465">
        <v>7449.0046991816753</v>
      </c>
      <c r="J15" s="465">
        <v>4823038.1480757855</v>
      </c>
      <c r="K15" s="465">
        <v>12377.310343646022</v>
      </c>
      <c r="L15" s="465">
        <v>25610.332566282425</v>
      </c>
      <c r="M15" s="465">
        <v>279551342.18208712</v>
      </c>
      <c r="N15" s="465">
        <v>25944078.82291308</v>
      </c>
      <c r="O15" s="465">
        <v>200746.07284536812</v>
      </c>
      <c r="P15" s="465">
        <v>137763.05854966847</v>
      </c>
      <c r="Q15" s="290" t="s">
        <v>310</v>
      </c>
    </row>
    <row r="16" spans="2:17">
      <c r="C16" s="27" t="str">
        <f>'Read Me'!I13</f>
        <v>Agricultural</v>
      </c>
      <c r="D16" s="28" t="s">
        <v>19</v>
      </c>
      <c r="E16" s="28">
        <v>2032</v>
      </c>
      <c r="F16" s="265">
        <v>8288012.7411221052</v>
      </c>
      <c r="G16" s="265">
        <v>11628616.599248892</v>
      </c>
      <c r="H16" s="465">
        <v>2831480.2980519738</v>
      </c>
      <c r="I16" s="465">
        <v>453.33142049263631</v>
      </c>
      <c r="J16" s="465">
        <v>428150.45588377659</v>
      </c>
      <c r="K16" s="465">
        <v>417.05940691263527</v>
      </c>
      <c r="L16" s="465">
        <v>2273.4789207428544</v>
      </c>
      <c r="M16" s="465">
        <v>30046059.0463106</v>
      </c>
      <c r="N16" s="465">
        <v>4392919.4478462348</v>
      </c>
      <c r="O16" s="465">
        <v>12228.44267158965</v>
      </c>
      <c r="P16" s="465">
        <v>23326.402268063521</v>
      </c>
      <c r="Q16" s="290" t="s">
        <v>310</v>
      </c>
    </row>
    <row r="17" spans="3:17">
      <c r="C17" s="27" t="str">
        <f>'Read Me'!I14</f>
        <v>Public</v>
      </c>
      <c r="D17" s="28" t="s">
        <v>19</v>
      </c>
      <c r="E17" s="28">
        <v>2032</v>
      </c>
      <c r="F17" s="265">
        <v>10277863.918708982</v>
      </c>
      <c r="G17" s="265">
        <v>13794403.753915917</v>
      </c>
      <c r="H17" s="465">
        <v>7423714.7881731717</v>
      </c>
      <c r="I17" s="465">
        <v>3582.5033458706075</v>
      </c>
      <c r="J17" s="465">
        <v>540997.86382267473</v>
      </c>
      <c r="K17" s="465">
        <v>754.37001627419659</v>
      </c>
      <c r="L17" s="465">
        <v>2872.698656898403</v>
      </c>
      <c r="M17" s="465">
        <v>31094167.80131625</v>
      </c>
      <c r="N17" s="465">
        <v>5126823.3718976239</v>
      </c>
      <c r="O17" s="465">
        <v>2990.0712246425119</v>
      </c>
      <c r="P17" s="465">
        <v>27223.432104776381</v>
      </c>
      <c r="Q17" s="290" t="s">
        <v>310</v>
      </c>
    </row>
    <row r="18" spans="3:17">
      <c r="C18" s="27" t="str">
        <f>'Read Me'!I15</f>
        <v>Cross-Cutting</v>
      </c>
      <c r="D18" s="28" t="s">
        <v>19</v>
      </c>
      <c r="E18" s="28">
        <v>2032</v>
      </c>
      <c r="F18" s="265">
        <v>0</v>
      </c>
      <c r="G18" s="265">
        <v>0</v>
      </c>
      <c r="H18" s="465">
        <v>0</v>
      </c>
      <c r="I18" s="465">
        <v>0</v>
      </c>
      <c r="J18" s="465">
        <v>0</v>
      </c>
      <c r="K18" s="465">
        <v>0</v>
      </c>
      <c r="L18" s="465">
        <v>0</v>
      </c>
      <c r="M18" s="465">
        <v>0</v>
      </c>
      <c r="N18" s="465">
        <v>0</v>
      </c>
      <c r="O18" s="465">
        <v>0</v>
      </c>
      <c r="P18" s="465">
        <v>0</v>
      </c>
      <c r="Q18" s="290" t="s">
        <v>310</v>
      </c>
    </row>
    <row r="19" spans="3:17">
      <c r="C19" s="27" t="str">
        <f>'Read Me'!I16</f>
        <v>Portfolio Support</v>
      </c>
      <c r="D19" s="28" t="s">
        <v>19</v>
      </c>
      <c r="E19" s="28">
        <v>2032</v>
      </c>
      <c r="F19" s="265">
        <v>10856829.896883715</v>
      </c>
      <c r="G19" s="265">
        <v>0</v>
      </c>
      <c r="H19" s="465">
        <v>0</v>
      </c>
      <c r="I19" s="465">
        <v>0</v>
      </c>
      <c r="J19" s="465">
        <v>0</v>
      </c>
      <c r="K19" s="465">
        <v>0</v>
      </c>
      <c r="L19" s="465">
        <v>0</v>
      </c>
      <c r="M19" s="465">
        <v>0</v>
      </c>
      <c r="N19" s="465">
        <v>0</v>
      </c>
      <c r="O19" s="465">
        <v>0</v>
      </c>
      <c r="P19" s="465">
        <v>0</v>
      </c>
      <c r="Q19" s="290" t="s">
        <v>310</v>
      </c>
    </row>
    <row r="20" spans="3:17">
      <c r="C20" s="27" t="str">
        <f t="shared" ref="C20:C25" si="0">C13</f>
        <v>Residential</v>
      </c>
      <c r="D20" s="28" t="s">
        <v>28</v>
      </c>
      <c r="E20" s="28">
        <v>2032</v>
      </c>
      <c r="F20" s="265">
        <v>20503644.119922977</v>
      </c>
      <c r="G20" s="265">
        <v>4122076.0706253443</v>
      </c>
      <c r="H20" s="465">
        <v>124311.94445879775</v>
      </c>
      <c r="I20" s="465">
        <v>167.13002065009462</v>
      </c>
      <c r="J20" s="465">
        <v>57644.255240247861</v>
      </c>
      <c r="K20" s="465">
        <v>31.612554487666415</v>
      </c>
      <c r="L20" s="465">
        <v>306.09099532571571</v>
      </c>
      <c r="M20" s="465">
        <v>4316916.8775570057</v>
      </c>
      <c r="N20" s="465">
        <v>705391.18334719271</v>
      </c>
      <c r="O20" s="465">
        <v>1065.8262379427586</v>
      </c>
      <c r="P20" s="465">
        <v>3745.6271835735915</v>
      </c>
      <c r="Q20" s="290" t="s">
        <v>310</v>
      </c>
    </row>
    <row r="21" spans="3:17">
      <c r="C21" s="27" t="str">
        <f t="shared" si="0"/>
        <v>Commercial</v>
      </c>
      <c r="D21" s="28" t="s">
        <v>28</v>
      </c>
      <c r="E21" s="28">
        <v>2032</v>
      </c>
      <c r="F21" s="265">
        <v>4670116.557826763</v>
      </c>
      <c r="G21" s="265">
        <v>827325.66576487548</v>
      </c>
      <c r="H21" s="465">
        <v>650129.50389422977</v>
      </c>
      <c r="I21" s="465">
        <v>99.320709813709897</v>
      </c>
      <c r="J21" s="465">
        <v>2834.369903108427</v>
      </c>
      <c r="K21" s="465">
        <v>86.593523250696862</v>
      </c>
      <c r="L21" s="465">
        <v>15.050504185505748</v>
      </c>
      <c r="M21" s="465">
        <v>8535782.3555134181</v>
      </c>
      <c r="N21" s="465">
        <v>39096.722560606271</v>
      </c>
      <c r="O21" s="465">
        <v>1249.5831574889824</v>
      </c>
      <c r="P21" s="465">
        <v>207.60359679681903</v>
      </c>
      <c r="Q21" s="290" t="s">
        <v>310</v>
      </c>
    </row>
    <row r="22" spans="3:17">
      <c r="C22" s="27" t="str">
        <f t="shared" si="0"/>
        <v>Industrial</v>
      </c>
      <c r="D22" s="28" t="s">
        <v>28</v>
      </c>
      <c r="E22" s="28">
        <v>2032</v>
      </c>
      <c r="F22" s="265">
        <v>272386.40067993489</v>
      </c>
      <c r="G22" s="265">
        <v>75693.817724706139</v>
      </c>
      <c r="H22" s="465">
        <v>4377.0668280192185</v>
      </c>
      <c r="I22" s="465">
        <v>0.44548112041044957</v>
      </c>
      <c r="J22" s="465">
        <v>2988.4639389974486</v>
      </c>
      <c r="K22" s="465">
        <v>0.62615098548443426</v>
      </c>
      <c r="L22" s="465">
        <v>15.868743516076478</v>
      </c>
      <c r="M22" s="465">
        <v>50249.755983419353</v>
      </c>
      <c r="N22" s="465">
        <v>44826.959084961803</v>
      </c>
      <c r="O22" s="465">
        <v>7.534160290036807</v>
      </c>
      <c r="P22" s="465">
        <v>238.0311527411472</v>
      </c>
      <c r="Q22" s="290" t="s">
        <v>310</v>
      </c>
    </row>
    <row r="23" spans="3:17">
      <c r="C23" s="27" t="str">
        <f t="shared" si="0"/>
        <v>Agricultural</v>
      </c>
      <c r="D23" s="28" t="s">
        <v>28</v>
      </c>
      <c r="E23" s="28">
        <v>2032</v>
      </c>
      <c r="F23" s="265">
        <v>272435.31545979081</v>
      </c>
      <c r="G23" s="265">
        <v>68494.017040565654</v>
      </c>
      <c r="H23" s="465">
        <v>56030.294684827379</v>
      </c>
      <c r="I23" s="465">
        <v>9.1062040317661523</v>
      </c>
      <c r="J23" s="465">
        <v>0</v>
      </c>
      <c r="K23" s="465">
        <v>9.0021109552374252</v>
      </c>
      <c r="L23" s="465">
        <v>0</v>
      </c>
      <c r="M23" s="465">
        <v>698688.91831429186</v>
      </c>
      <c r="N23" s="465">
        <v>0</v>
      </c>
      <c r="O23" s="465">
        <v>123.47252821017264</v>
      </c>
      <c r="P23" s="465">
        <v>0</v>
      </c>
      <c r="Q23" s="290" t="s">
        <v>310</v>
      </c>
    </row>
    <row r="24" spans="3:17" ht="15" customHeight="1">
      <c r="C24" s="27" t="str">
        <f t="shared" si="0"/>
        <v>Public</v>
      </c>
      <c r="D24" s="28" t="s">
        <v>28</v>
      </c>
      <c r="E24" s="28">
        <v>2032</v>
      </c>
      <c r="F24" s="265">
        <v>1556420.9462165539</v>
      </c>
      <c r="G24" s="265">
        <v>203150.52661793336</v>
      </c>
      <c r="H24" s="465">
        <v>75991.19597919652</v>
      </c>
      <c r="I24" s="465">
        <v>16.759931513265773</v>
      </c>
      <c r="J24" s="465">
        <v>127.04770776289408</v>
      </c>
      <c r="K24" s="465">
        <v>10.223390918814918</v>
      </c>
      <c r="L24" s="465">
        <v>0.67462332822096871</v>
      </c>
      <c r="M24" s="465">
        <v>1001443.6221236498</v>
      </c>
      <c r="N24" s="465">
        <v>2099.3246100166093</v>
      </c>
      <c r="O24" s="465">
        <v>146.80295597510704</v>
      </c>
      <c r="P24" s="465">
        <v>11.147413679188201</v>
      </c>
      <c r="Q24" s="290" t="s">
        <v>310</v>
      </c>
    </row>
    <row r="25" spans="3:17">
      <c r="C25" s="27" t="str">
        <f t="shared" si="0"/>
        <v>Cross-Cutting</v>
      </c>
      <c r="D25" s="28" t="s">
        <v>28</v>
      </c>
      <c r="E25" s="28">
        <v>2032</v>
      </c>
      <c r="F25" s="265">
        <v>16976008.68812155</v>
      </c>
      <c r="G25" s="265">
        <v>23825339.896561448</v>
      </c>
      <c r="H25" s="465">
        <v>3047703.3455548529</v>
      </c>
      <c r="I25" s="465">
        <v>2659.6008137278181</v>
      </c>
      <c r="J25" s="465">
        <v>745978.17107879033</v>
      </c>
      <c r="K25" s="465">
        <v>909.50967073812603</v>
      </c>
      <c r="L25" s="465">
        <v>3961.144088428377</v>
      </c>
      <c r="M25" s="465">
        <v>12982241.536717609</v>
      </c>
      <c r="N25" s="465">
        <v>10490204.830714965</v>
      </c>
      <c r="O25" s="465">
        <v>56707.958636913958</v>
      </c>
      <c r="P25" s="465">
        <v>55702.987651096468</v>
      </c>
      <c r="Q25" s="264" t="s">
        <v>310</v>
      </c>
    </row>
    <row r="26" spans="3:17">
      <c r="C26" s="27" t="str">
        <f t="shared" ref="C26" si="1">C19</f>
        <v>Portfolio Support</v>
      </c>
      <c r="D26" s="28" t="s">
        <v>28</v>
      </c>
      <c r="E26" s="28">
        <v>2032</v>
      </c>
      <c r="F26" s="265">
        <v>4673521.2094834475</v>
      </c>
      <c r="G26" s="265">
        <v>0</v>
      </c>
      <c r="H26" s="465">
        <v>0</v>
      </c>
      <c r="I26" s="465">
        <v>0</v>
      </c>
      <c r="J26" s="465">
        <v>0</v>
      </c>
      <c r="K26" s="465">
        <v>0</v>
      </c>
      <c r="L26" s="465">
        <v>0</v>
      </c>
      <c r="M26" s="465">
        <v>0</v>
      </c>
      <c r="N26" s="465">
        <v>0</v>
      </c>
      <c r="O26" s="465">
        <v>0</v>
      </c>
      <c r="P26" s="465">
        <v>0</v>
      </c>
      <c r="Q26" s="290" t="s">
        <v>310</v>
      </c>
    </row>
    <row r="27" spans="3:17">
      <c r="C27" s="291" t="str">
        <f t="shared" ref="C27:C32" si="2">C13</f>
        <v>Residential</v>
      </c>
      <c r="D27" s="28" t="s">
        <v>35</v>
      </c>
      <c r="E27" s="28">
        <v>2032</v>
      </c>
      <c r="F27" s="265">
        <v>11556133.951169726</v>
      </c>
      <c r="G27" s="265">
        <v>0</v>
      </c>
      <c r="H27" s="465">
        <v>0</v>
      </c>
      <c r="I27" s="465">
        <v>0</v>
      </c>
      <c r="J27" s="465">
        <v>0</v>
      </c>
      <c r="K27" s="465">
        <v>0</v>
      </c>
      <c r="L27" s="465">
        <v>0</v>
      </c>
      <c r="M27" s="465">
        <v>0</v>
      </c>
      <c r="N27" s="465">
        <v>0</v>
      </c>
      <c r="O27" s="465">
        <v>0</v>
      </c>
      <c r="P27" s="465">
        <v>0</v>
      </c>
      <c r="Q27" s="290" t="s">
        <v>310</v>
      </c>
    </row>
    <row r="28" spans="3:17">
      <c r="C28" s="291" t="str">
        <f t="shared" si="2"/>
        <v>Commercial</v>
      </c>
      <c r="D28" s="28" t="s">
        <v>35</v>
      </c>
      <c r="E28" s="28">
        <v>2032</v>
      </c>
      <c r="F28" s="265">
        <v>2210828.5977703016</v>
      </c>
      <c r="G28" s="265">
        <v>0</v>
      </c>
      <c r="H28" s="465">
        <v>0</v>
      </c>
      <c r="I28" s="465">
        <v>0</v>
      </c>
      <c r="J28" s="465">
        <v>0</v>
      </c>
      <c r="K28" s="465">
        <v>0</v>
      </c>
      <c r="L28" s="465">
        <v>0</v>
      </c>
      <c r="M28" s="465">
        <v>0</v>
      </c>
      <c r="N28" s="465">
        <v>0</v>
      </c>
      <c r="O28" s="465">
        <v>0</v>
      </c>
      <c r="P28" s="465">
        <v>0</v>
      </c>
      <c r="Q28" s="290" t="s">
        <v>310</v>
      </c>
    </row>
    <row r="29" spans="3:17">
      <c r="C29" s="291" t="str">
        <f t="shared" si="2"/>
        <v>Industrial</v>
      </c>
      <c r="D29" s="28" t="s">
        <v>35</v>
      </c>
      <c r="E29" s="28">
        <v>2032</v>
      </c>
      <c r="F29" s="265">
        <v>0</v>
      </c>
      <c r="G29" s="265">
        <v>0</v>
      </c>
      <c r="H29" s="465">
        <v>0</v>
      </c>
      <c r="I29" s="465">
        <v>0</v>
      </c>
      <c r="J29" s="465">
        <v>0</v>
      </c>
      <c r="K29" s="465">
        <v>0</v>
      </c>
      <c r="L29" s="465">
        <v>0</v>
      </c>
      <c r="M29" s="465">
        <v>0</v>
      </c>
      <c r="N29" s="465">
        <v>0</v>
      </c>
      <c r="O29" s="465">
        <v>0</v>
      </c>
      <c r="P29" s="465">
        <v>0</v>
      </c>
      <c r="Q29" s="264" t="s">
        <v>310</v>
      </c>
    </row>
    <row r="30" spans="3:17">
      <c r="C30" s="291" t="str">
        <f t="shared" si="2"/>
        <v>Agricultural</v>
      </c>
      <c r="D30" s="28" t="s">
        <v>35</v>
      </c>
      <c r="E30" s="28">
        <v>2032</v>
      </c>
      <c r="F30" s="265">
        <v>0</v>
      </c>
      <c r="G30" s="265">
        <v>0</v>
      </c>
      <c r="H30" s="465">
        <v>0</v>
      </c>
      <c r="I30" s="465">
        <v>0</v>
      </c>
      <c r="J30" s="465">
        <v>0</v>
      </c>
      <c r="K30" s="465">
        <v>0</v>
      </c>
      <c r="L30" s="465">
        <v>0</v>
      </c>
      <c r="M30" s="465">
        <v>0</v>
      </c>
      <c r="N30" s="465">
        <v>0</v>
      </c>
      <c r="O30" s="465">
        <v>0</v>
      </c>
      <c r="P30" s="465">
        <v>0</v>
      </c>
      <c r="Q30" s="264" t="s">
        <v>310</v>
      </c>
    </row>
    <row r="31" spans="3:17">
      <c r="C31" s="291" t="str">
        <f t="shared" si="2"/>
        <v>Public</v>
      </c>
      <c r="D31" s="28" t="s">
        <v>35</v>
      </c>
      <c r="E31" s="28">
        <v>2032</v>
      </c>
      <c r="F31" s="265">
        <v>0</v>
      </c>
      <c r="G31" s="265">
        <v>0</v>
      </c>
      <c r="H31" s="465">
        <v>0</v>
      </c>
      <c r="I31" s="465">
        <v>0</v>
      </c>
      <c r="J31" s="465">
        <v>0</v>
      </c>
      <c r="K31" s="465">
        <v>0</v>
      </c>
      <c r="L31" s="465">
        <v>0</v>
      </c>
      <c r="M31" s="465">
        <v>0</v>
      </c>
      <c r="N31" s="465">
        <v>0</v>
      </c>
      <c r="O31" s="465">
        <v>0</v>
      </c>
      <c r="P31" s="465">
        <v>0</v>
      </c>
      <c r="Q31" s="264" t="s">
        <v>310</v>
      </c>
    </row>
    <row r="32" spans="3:17">
      <c r="C32" s="291" t="str">
        <f t="shared" si="2"/>
        <v>Cross-Cutting</v>
      </c>
      <c r="D32" s="28" t="s">
        <v>35</v>
      </c>
      <c r="E32" s="28">
        <v>2032</v>
      </c>
      <c r="F32" s="265">
        <v>690952.39456880093</v>
      </c>
      <c r="G32" s="265">
        <v>0</v>
      </c>
      <c r="H32" s="465">
        <v>0</v>
      </c>
      <c r="I32" s="465">
        <v>0</v>
      </c>
      <c r="J32" s="465">
        <v>0</v>
      </c>
      <c r="K32" s="465">
        <v>0</v>
      </c>
      <c r="L32" s="465">
        <v>0</v>
      </c>
      <c r="M32" s="465">
        <v>0</v>
      </c>
      <c r="N32" s="465">
        <v>0</v>
      </c>
      <c r="O32" s="465">
        <v>0</v>
      </c>
      <c r="P32" s="465">
        <v>0</v>
      </c>
      <c r="Q32" s="264" t="s">
        <v>310</v>
      </c>
    </row>
    <row r="33" spans="3:17">
      <c r="C33" s="291" t="str">
        <f t="shared" ref="C33" si="3">C19</f>
        <v>Portfolio Support</v>
      </c>
      <c r="D33" s="28" t="s">
        <v>35</v>
      </c>
      <c r="E33" s="28">
        <v>2032</v>
      </c>
      <c r="F33" s="265">
        <v>1526956.538469082</v>
      </c>
      <c r="G33" s="265">
        <v>0</v>
      </c>
      <c r="H33" s="465">
        <v>0</v>
      </c>
      <c r="I33" s="465">
        <v>0</v>
      </c>
      <c r="J33" s="465">
        <v>0</v>
      </c>
      <c r="K33" s="465">
        <v>0</v>
      </c>
      <c r="L33" s="465">
        <v>0</v>
      </c>
      <c r="M33" s="465">
        <v>0</v>
      </c>
      <c r="N33" s="465">
        <v>0</v>
      </c>
      <c r="O33" s="465">
        <v>0</v>
      </c>
      <c r="P33" s="465">
        <v>0</v>
      </c>
      <c r="Q33" s="290" t="s">
        <v>310</v>
      </c>
    </row>
    <row r="34" spans="3:17">
      <c r="C34" s="27" t="s">
        <v>17</v>
      </c>
      <c r="D34" s="28" t="s">
        <v>19</v>
      </c>
      <c r="E34" s="28">
        <v>2033</v>
      </c>
      <c r="F34" s="265">
        <v>29125553.424387701</v>
      </c>
      <c r="G34" s="265">
        <v>64491935.619853251</v>
      </c>
      <c r="H34" s="465">
        <v>219459650.14032748</v>
      </c>
      <c r="I34" s="465">
        <v>46367.107712720404</v>
      </c>
      <c r="J34" s="465">
        <v>8215881.3828277644</v>
      </c>
      <c r="K34" s="465">
        <v>49366.633733444774</v>
      </c>
      <c r="L34" s="465">
        <v>43456.233030797412</v>
      </c>
      <c r="M34" s="465">
        <v>150417655.68812039</v>
      </c>
      <c r="N34" s="465">
        <v>17420085.045592085</v>
      </c>
      <c r="O34" s="465">
        <v>38031.354079355187</v>
      </c>
      <c r="P34" s="465">
        <v>89098.709351733429</v>
      </c>
      <c r="Q34" s="290" t="s">
        <v>310</v>
      </c>
    </row>
    <row r="35" spans="3:17">
      <c r="C35" s="27" t="s">
        <v>26</v>
      </c>
      <c r="D35" s="28" t="s">
        <v>19</v>
      </c>
      <c r="E35" s="28">
        <v>2033</v>
      </c>
      <c r="F35" s="265">
        <v>35468598.126859143</v>
      </c>
      <c r="G35" s="265">
        <v>113952041.06236893</v>
      </c>
      <c r="H35" s="465">
        <v>7779270.1811025422</v>
      </c>
      <c r="I35" s="465">
        <v>782.89672193957551</v>
      </c>
      <c r="J35" s="465">
        <v>4305784.9084068658</v>
      </c>
      <c r="K35" s="465">
        <v>940.43148418910505</v>
      </c>
      <c r="L35" s="465">
        <v>22336.064040755227</v>
      </c>
      <c r="M35" s="465">
        <v>-76451826.339159071</v>
      </c>
      <c r="N35" s="465">
        <v>64371265.49431619</v>
      </c>
      <c r="O35" s="465">
        <v>6317.9151442236107</v>
      </c>
      <c r="P35" s="465">
        <v>331258.34303301899</v>
      </c>
      <c r="Q35" s="290" t="s">
        <v>310</v>
      </c>
    </row>
    <row r="36" spans="3:17">
      <c r="C36" s="27" t="s">
        <v>33</v>
      </c>
      <c r="D36" s="28" t="s">
        <v>19</v>
      </c>
      <c r="E36" s="28">
        <v>2033</v>
      </c>
      <c r="F36" s="265">
        <v>17950560.269492086</v>
      </c>
      <c r="G36" s="265">
        <v>89153295.606323704</v>
      </c>
      <c r="H36" s="465">
        <v>55621734.539097935</v>
      </c>
      <c r="I36" s="465">
        <v>7566.1274145776124</v>
      </c>
      <c r="J36" s="465">
        <v>4898872.0812216299</v>
      </c>
      <c r="K36" s="465">
        <v>12571.922141502089</v>
      </c>
      <c r="L36" s="465">
        <v>26013.010751286864</v>
      </c>
      <c r="M36" s="465">
        <v>283946803.53715134</v>
      </c>
      <c r="N36" s="465">
        <v>26352004.590568945</v>
      </c>
      <c r="O36" s="465">
        <v>203902.45763853425</v>
      </c>
      <c r="P36" s="465">
        <v>139929.14437592108</v>
      </c>
      <c r="Q36" s="290" t="s">
        <v>310</v>
      </c>
    </row>
    <row r="37" spans="3:17">
      <c r="C37" s="27" t="s">
        <v>39</v>
      </c>
      <c r="D37" s="28" t="s">
        <v>19</v>
      </c>
      <c r="E37" s="28">
        <v>2033</v>
      </c>
      <c r="F37" s="265">
        <v>8122040.332585833</v>
      </c>
      <c r="G37" s="265">
        <v>11811456.48288488</v>
      </c>
      <c r="H37" s="465">
        <v>2876000.4285244895</v>
      </c>
      <c r="I37" s="465">
        <v>460.4592730161055</v>
      </c>
      <c r="J37" s="465">
        <v>434882.38129075419</v>
      </c>
      <c r="K37" s="465">
        <v>423.61694475717354</v>
      </c>
      <c r="L37" s="465">
        <v>2309.2254446539055</v>
      </c>
      <c r="M37" s="465">
        <v>30518481.358359516</v>
      </c>
      <c r="N37" s="465">
        <v>4461990.5083469618</v>
      </c>
      <c r="O37" s="465">
        <v>12420.713782778168</v>
      </c>
      <c r="P37" s="465">
        <v>23693.16959932238</v>
      </c>
      <c r="Q37" s="290" t="s">
        <v>310</v>
      </c>
    </row>
    <row r="38" spans="3:17">
      <c r="C38" s="27" t="s">
        <v>45</v>
      </c>
      <c r="D38" s="28" t="s">
        <v>19</v>
      </c>
      <c r="E38" s="28">
        <v>2033</v>
      </c>
      <c r="F38" s="265">
        <v>10072043.551091492</v>
      </c>
      <c r="G38" s="265">
        <v>14011296.894700758</v>
      </c>
      <c r="H38" s="465">
        <v>7540439.8634589147</v>
      </c>
      <c r="I38" s="465">
        <v>3638.8320148308376</v>
      </c>
      <c r="J38" s="465">
        <v>549504.11954315705</v>
      </c>
      <c r="K38" s="465">
        <v>766.23118005209312</v>
      </c>
      <c r="L38" s="465">
        <v>2917.866874774164</v>
      </c>
      <c r="M38" s="465">
        <v>31583069.810770921</v>
      </c>
      <c r="N38" s="465">
        <v>5207433.8022733722</v>
      </c>
      <c r="O38" s="465">
        <v>3037.0849231431821</v>
      </c>
      <c r="P38" s="465">
        <v>27651.473490071607</v>
      </c>
      <c r="Q38" s="290" t="s">
        <v>310</v>
      </c>
    </row>
    <row r="39" spans="3:17">
      <c r="C39" s="353" t="str">
        <f>C25</f>
        <v>Cross-Cutting</v>
      </c>
      <c r="D39" s="28" t="s">
        <v>19</v>
      </c>
      <c r="E39" s="28">
        <v>2033</v>
      </c>
      <c r="F39" s="265">
        <v>0</v>
      </c>
      <c r="G39" s="265">
        <v>0</v>
      </c>
      <c r="H39" s="465">
        <v>0</v>
      </c>
      <c r="I39" s="465">
        <v>0</v>
      </c>
      <c r="J39" s="465">
        <v>0</v>
      </c>
      <c r="K39" s="465">
        <v>0</v>
      </c>
      <c r="L39" s="465">
        <v>0</v>
      </c>
      <c r="M39" s="465">
        <v>0</v>
      </c>
      <c r="N39" s="465">
        <v>0</v>
      </c>
      <c r="O39" s="465">
        <v>0</v>
      </c>
      <c r="P39" s="465">
        <v>0</v>
      </c>
      <c r="Q39" s="264" t="s">
        <v>310</v>
      </c>
    </row>
    <row r="40" spans="3:17">
      <c r="C40" s="27" t="s">
        <v>54</v>
      </c>
      <c r="D40" s="28" t="s">
        <v>19</v>
      </c>
      <c r="E40" s="28">
        <v>2033</v>
      </c>
      <c r="F40" s="265">
        <v>10639415.389529755</v>
      </c>
      <c r="G40" s="265">
        <v>0</v>
      </c>
      <c r="H40" s="465">
        <v>0</v>
      </c>
      <c r="I40" s="465">
        <v>0</v>
      </c>
      <c r="J40" s="465">
        <v>0</v>
      </c>
      <c r="K40" s="465">
        <v>0</v>
      </c>
      <c r="L40" s="465">
        <v>0</v>
      </c>
      <c r="M40" s="465">
        <v>0</v>
      </c>
      <c r="N40" s="465">
        <v>0</v>
      </c>
      <c r="O40" s="465">
        <v>0</v>
      </c>
      <c r="P40" s="465">
        <v>0</v>
      </c>
      <c r="Q40" s="290" t="s">
        <v>310</v>
      </c>
    </row>
    <row r="41" spans="3:17">
      <c r="C41" s="27" t="s">
        <v>17</v>
      </c>
      <c r="D41" s="28" t="s">
        <v>28</v>
      </c>
      <c r="E41" s="28">
        <v>2033</v>
      </c>
      <c r="F41" s="265">
        <v>20093046.392259073</v>
      </c>
      <c r="G41" s="265">
        <v>4186888.5874590762</v>
      </c>
      <c r="H41" s="465">
        <v>126266.534780477</v>
      </c>
      <c r="I41" s="465">
        <v>169.75785116346091</v>
      </c>
      <c r="J41" s="465">
        <v>58550.611454717175</v>
      </c>
      <c r="K41" s="465">
        <v>32.10960723118319</v>
      </c>
      <c r="L41" s="465">
        <v>310.90374682454774</v>
      </c>
      <c r="M41" s="465">
        <v>4384792.9290909227</v>
      </c>
      <c r="N41" s="465">
        <v>716482.23968912987</v>
      </c>
      <c r="O41" s="465">
        <v>1082.5845121242487</v>
      </c>
      <c r="P41" s="465">
        <v>3804.5206927492773</v>
      </c>
      <c r="Q41" s="290" t="s">
        <v>310</v>
      </c>
    </row>
    <row r="42" spans="3:17">
      <c r="C42" s="27" t="s">
        <v>26</v>
      </c>
      <c r="D42" s="28" t="s">
        <v>28</v>
      </c>
      <c r="E42" s="28">
        <v>2033</v>
      </c>
      <c r="F42" s="265">
        <v>4576594.6826247834</v>
      </c>
      <c r="G42" s="265">
        <v>840333.93094985781</v>
      </c>
      <c r="H42" s="465">
        <v>660351.66590514535</v>
      </c>
      <c r="I42" s="465">
        <v>100.8823561944286</v>
      </c>
      <c r="J42" s="465">
        <v>2878.9354676227103</v>
      </c>
      <c r="K42" s="465">
        <v>87.955056635141773</v>
      </c>
      <c r="L42" s="465">
        <v>15.287147333076591</v>
      </c>
      <c r="M42" s="465">
        <v>8669992.7699082829</v>
      </c>
      <c r="N42" s="465">
        <v>39711.450902754164</v>
      </c>
      <c r="O42" s="465">
        <v>1269.2306914117651</v>
      </c>
      <c r="P42" s="465">
        <v>210.86780429362435</v>
      </c>
      <c r="Q42" s="290" t="s">
        <v>310</v>
      </c>
    </row>
    <row r="43" spans="3:17">
      <c r="C43" s="27" t="s">
        <v>33</v>
      </c>
      <c r="D43" s="28" t="s">
        <v>28</v>
      </c>
      <c r="E43" s="28">
        <v>2033</v>
      </c>
      <c r="F43" s="265">
        <v>266931.7002124674</v>
      </c>
      <c r="G43" s="265">
        <v>76883.972091446805</v>
      </c>
      <c r="H43" s="465">
        <v>4445.8886334912195</v>
      </c>
      <c r="I43" s="465">
        <v>0.45248554054268941</v>
      </c>
      <c r="J43" s="465">
        <v>3035.4523657112454</v>
      </c>
      <c r="K43" s="465">
        <v>0.63599612676563611</v>
      </c>
      <c r="L43" s="465">
        <v>16.118252061926739</v>
      </c>
      <c r="M43" s="465">
        <v>51039.846486303315</v>
      </c>
      <c r="N43" s="465">
        <v>45531.785485668755</v>
      </c>
      <c r="O43" s="465">
        <v>7.6526219298172604</v>
      </c>
      <c r="P43" s="465">
        <v>241.77378092890112</v>
      </c>
      <c r="Q43" s="290" t="s">
        <v>310</v>
      </c>
    </row>
    <row r="44" spans="3:17">
      <c r="C44" s="27" t="s">
        <v>39</v>
      </c>
      <c r="D44" s="28" t="s">
        <v>28</v>
      </c>
      <c r="E44" s="28">
        <v>2033</v>
      </c>
      <c r="F44" s="265">
        <v>266979.63544462243</v>
      </c>
      <c r="G44" s="265">
        <v>69570.966994033675</v>
      </c>
      <c r="H44" s="465">
        <v>56911.274161003923</v>
      </c>
      <c r="I44" s="465">
        <v>9.2493833404417209</v>
      </c>
      <c r="J44" s="465">
        <v>0</v>
      </c>
      <c r="K44" s="465">
        <v>9.1436535803197749</v>
      </c>
      <c r="L44" s="465">
        <v>0</v>
      </c>
      <c r="M44" s="465">
        <v>709674.59313055442</v>
      </c>
      <c r="N44" s="465">
        <v>0</v>
      </c>
      <c r="O44" s="465">
        <v>125.41392016316279</v>
      </c>
      <c r="P44" s="465">
        <v>0</v>
      </c>
      <c r="Q44" s="290" t="s">
        <v>310</v>
      </c>
    </row>
    <row r="45" spans="3:17">
      <c r="C45" s="27" t="s">
        <v>45</v>
      </c>
      <c r="D45" s="28" t="s">
        <v>28</v>
      </c>
      <c r="E45" s="28">
        <v>2033</v>
      </c>
      <c r="F45" s="265">
        <v>1525252.6865614785</v>
      </c>
      <c r="G45" s="265">
        <v>206344.71728802664</v>
      </c>
      <c r="H45" s="465">
        <v>77186.026104655582</v>
      </c>
      <c r="I45" s="465">
        <v>17.023452449008946</v>
      </c>
      <c r="J45" s="465">
        <v>129.04531323086411</v>
      </c>
      <c r="K45" s="465">
        <v>10.384136059047858</v>
      </c>
      <c r="L45" s="465">
        <v>0.68523061325588963</v>
      </c>
      <c r="M45" s="465">
        <v>1017189.5910249652</v>
      </c>
      <c r="N45" s="465">
        <v>2132.3328586017765</v>
      </c>
      <c r="O45" s="465">
        <v>149.11117855333202</v>
      </c>
      <c r="P45" s="465">
        <v>11.322687479175439</v>
      </c>
      <c r="Q45" s="290" t="s">
        <v>310</v>
      </c>
    </row>
    <row r="46" spans="3:17">
      <c r="C46" s="353" t="str">
        <f>C32</f>
        <v>Cross-Cutting</v>
      </c>
      <c r="D46" s="28" t="s">
        <v>28</v>
      </c>
      <c r="E46" s="28">
        <v>2033</v>
      </c>
      <c r="F46" s="265">
        <v>16636053.968298238</v>
      </c>
      <c r="G46" s="265">
        <v>24199952.159085996</v>
      </c>
      <c r="H46" s="465">
        <v>3095623.2094786679</v>
      </c>
      <c r="I46" s="465">
        <v>2701.4184365851729</v>
      </c>
      <c r="J46" s="465">
        <v>757707.38760518655</v>
      </c>
      <c r="K46" s="465">
        <v>923.810137259165</v>
      </c>
      <c r="L46" s="465">
        <v>4023.4262281835404</v>
      </c>
      <c r="M46" s="465">
        <v>13186364.831320047</v>
      </c>
      <c r="N46" s="465">
        <v>10655145.158241931</v>
      </c>
      <c r="O46" s="465">
        <v>57599.593206676727</v>
      </c>
      <c r="P46" s="465">
        <v>56578.820790264661</v>
      </c>
      <c r="Q46" s="264" t="s">
        <v>310</v>
      </c>
    </row>
    <row r="47" spans="3:17">
      <c r="C47" s="27" t="s">
        <v>54</v>
      </c>
      <c r="D47" s="28" t="s">
        <v>28</v>
      </c>
      <c r="E47" s="28">
        <v>2033</v>
      </c>
      <c r="F47" s="265">
        <v>4579931.1540972264</v>
      </c>
      <c r="G47" s="265">
        <v>0</v>
      </c>
      <c r="H47" s="465">
        <v>0</v>
      </c>
      <c r="I47" s="465">
        <v>0</v>
      </c>
      <c r="J47" s="465">
        <v>0</v>
      </c>
      <c r="K47" s="465">
        <v>0</v>
      </c>
      <c r="L47" s="465">
        <v>0</v>
      </c>
      <c r="M47" s="465">
        <v>0</v>
      </c>
      <c r="N47" s="465">
        <v>0</v>
      </c>
      <c r="O47" s="465">
        <v>0</v>
      </c>
      <c r="P47" s="465">
        <v>0</v>
      </c>
      <c r="Q47" s="290" t="s">
        <v>310</v>
      </c>
    </row>
    <row r="48" spans="3:17">
      <c r="C48" s="291" t="s">
        <v>17</v>
      </c>
      <c r="D48" s="28" t="s">
        <v>35</v>
      </c>
      <c r="E48" s="28">
        <v>2033</v>
      </c>
      <c r="F48" s="265">
        <v>11324715.46218418</v>
      </c>
      <c r="G48" s="265">
        <v>0</v>
      </c>
      <c r="H48" s="465">
        <v>0</v>
      </c>
      <c r="I48" s="465">
        <v>0</v>
      </c>
      <c r="J48" s="465">
        <v>0</v>
      </c>
      <c r="K48" s="465">
        <v>0</v>
      </c>
      <c r="L48" s="465">
        <v>0</v>
      </c>
      <c r="M48" s="465">
        <v>0</v>
      </c>
      <c r="N48" s="465">
        <v>0</v>
      </c>
      <c r="O48" s="465">
        <v>0</v>
      </c>
      <c r="P48" s="465">
        <v>0</v>
      </c>
      <c r="Q48" s="290" t="s">
        <v>310</v>
      </c>
    </row>
    <row r="49" spans="3:17">
      <c r="C49" s="291" t="s">
        <v>26</v>
      </c>
      <c r="D49" s="28" t="s">
        <v>35</v>
      </c>
      <c r="E49" s="28">
        <v>2033</v>
      </c>
      <c r="F49" s="265">
        <v>2166555.4337810376</v>
      </c>
      <c r="G49" s="265">
        <v>0</v>
      </c>
      <c r="H49" s="465">
        <v>0</v>
      </c>
      <c r="I49" s="465">
        <v>0</v>
      </c>
      <c r="J49" s="465">
        <v>0</v>
      </c>
      <c r="K49" s="465">
        <v>0</v>
      </c>
      <c r="L49" s="465">
        <v>0</v>
      </c>
      <c r="M49" s="465">
        <v>0</v>
      </c>
      <c r="N49" s="465">
        <v>0</v>
      </c>
      <c r="O49" s="465">
        <v>0</v>
      </c>
      <c r="P49" s="465">
        <v>0</v>
      </c>
      <c r="Q49" s="290" t="s">
        <v>310</v>
      </c>
    </row>
    <row r="50" spans="3:17">
      <c r="C50" s="291" t="s">
        <v>33</v>
      </c>
      <c r="D50" s="28" t="s">
        <v>35</v>
      </c>
      <c r="E50" s="28">
        <v>2033</v>
      </c>
      <c r="F50" s="265">
        <v>0</v>
      </c>
      <c r="G50" s="265">
        <v>0</v>
      </c>
      <c r="H50" s="465">
        <v>0</v>
      </c>
      <c r="I50" s="465">
        <v>0</v>
      </c>
      <c r="J50" s="465">
        <v>0</v>
      </c>
      <c r="K50" s="465">
        <v>0</v>
      </c>
      <c r="L50" s="465">
        <v>0</v>
      </c>
      <c r="M50" s="465">
        <v>0</v>
      </c>
      <c r="N50" s="465">
        <v>0</v>
      </c>
      <c r="O50" s="465">
        <v>0</v>
      </c>
      <c r="P50" s="465">
        <v>0</v>
      </c>
      <c r="Q50" s="264" t="s">
        <v>310</v>
      </c>
    </row>
    <row r="51" spans="3:17">
      <c r="C51" s="291" t="s">
        <v>39</v>
      </c>
      <c r="D51" s="28" t="s">
        <v>35</v>
      </c>
      <c r="E51" s="28">
        <v>2033</v>
      </c>
      <c r="F51" s="265">
        <v>0</v>
      </c>
      <c r="G51" s="265">
        <v>0</v>
      </c>
      <c r="H51" s="465">
        <v>0</v>
      </c>
      <c r="I51" s="465">
        <v>0</v>
      </c>
      <c r="J51" s="465">
        <v>0</v>
      </c>
      <c r="K51" s="465">
        <v>0</v>
      </c>
      <c r="L51" s="465">
        <v>0</v>
      </c>
      <c r="M51" s="465">
        <v>0</v>
      </c>
      <c r="N51" s="465">
        <v>0</v>
      </c>
      <c r="O51" s="465">
        <v>0</v>
      </c>
      <c r="P51" s="465">
        <v>0</v>
      </c>
      <c r="Q51" s="264" t="s">
        <v>310</v>
      </c>
    </row>
    <row r="52" spans="3:17">
      <c r="C52" s="291" t="s">
        <v>45</v>
      </c>
      <c r="D52" s="28" t="s">
        <v>35</v>
      </c>
      <c r="E52" s="28">
        <v>2033</v>
      </c>
      <c r="F52" s="265">
        <v>0</v>
      </c>
      <c r="G52" s="265">
        <v>0</v>
      </c>
      <c r="H52" s="465">
        <v>0</v>
      </c>
      <c r="I52" s="465">
        <v>0</v>
      </c>
      <c r="J52" s="465">
        <v>0</v>
      </c>
      <c r="K52" s="465">
        <v>0</v>
      </c>
      <c r="L52" s="465">
        <v>0</v>
      </c>
      <c r="M52" s="465">
        <v>0</v>
      </c>
      <c r="N52" s="465">
        <v>0</v>
      </c>
      <c r="O52" s="465">
        <v>0</v>
      </c>
      <c r="P52" s="465">
        <v>0</v>
      </c>
      <c r="Q52" s="264" t="s">
        <v>310</v>
      </c>
    </row>
    <row r="53" spans="3:17">
      <c r="C53" s="291" t="str">
        <f>C39</f>
        <v>Cross-Cutting</v>
      </c>
      <c r="D53" s="28" t="s">
        <v>35</v>
      </c>
      <c r="E53" s="28">
        <v>2033</v>
      </c>
      <c r="F53" s="265">
        <v>677115.65991448588</v>
      </c>
      <c r="G53" s="265">
        <v>0</v>
      </c>
      <c r="H53" s="465">
        <v>0</v>
      </c>
      <c r="I53" s="465">
        <v>0</v>
      </c>
      <c r="J53" s="465">
        <v>0</v>
      </c>
      <c r="K53" s="465">
        <v>0</v>
      </c>
      <c r="L53" s="465">
        <v>0</v>
      </c>
      <c r="M53" s="465">
        <v>0</v>
      </c>
      <c r="N53" s="465">
        <v>0</v>
      </c>
      <c r="O53" s="465">
        <v>0</v>
      </c>
      <c r="P53" s="465">
        <v>0</v>
      </c>
      <c r="Q53" s="264" t="s">
        <v>310</v>
      </c>
    </row>
    <row r="54" spans="3:17">
      <c r="C54" s="291" t="s">
        <v>54</v>
      </c>
      <c r="D54" s="28" t="s">
        <v>35</v>
      </c>
      <c r="E54" s="28">
        <v>2033</v>
      </c>
      <c r="F54" s="265">
        <v>1496378.3211887823</v>
      </c>
      <c r="G54" s="265">
        <v>0</v>
      </c>
      <c r="H54" s="465">
        <v>0</v>
      </c>
      <c r="I54" s="465">
        <v>0</v>
      </c>
      <c r="J54" s="465">
        <v>0</v>
      </c>
      <c r="K54" s="465">
        <v>0</v>
      </c>
      <c r="L54" s="465">
        <v>0</v>
      </c>
      <c r="M54" s="465">
        <v>0</v>
      </c>
      <c r="N54" s="465">
        <v>0</v>
      </c>
      <c r="O54" s="465">
        <v>0</v>
      </c>
      <c r="P54" s="465">
        <v>0</v>
      </c>
      <c r="Q54" s="290" t="s">
        <v>310</v>
      </c>
    </row>
    <row r="55" spans="3:17">
      <c r="C55" s="27" t="s">
        <v>17</v>
      </c>
      <c r="D55" s="28" t="s">
        <v>19</v>
      </c>
      <c r="E55" s="28">
        <v>2034</v>
      </c>
      <c r="F55" s="265">
        <v>28542281.574855611</v>
      </c>
      <c r="G55" s="265">
        <v>69882902.374453977</v>
      </c>
      <c r="H55" s="465">
        <v>204895042.10311073</v>
      </c>
      <c r="I55" s="465">
        <v>44055.572396521318</v>
      </c>
      <c r="J55" s="465">
        <v>8261456.1597092291</v>
      </c>
      <c r="K55" s="465">
        <v>46348.688112064483</v>
      </c>
      <c r="L55" s="465">
        <v>43591.858573970982</v>
      </c>
      <c r="M55" s="465">
        <v>90531301.071792185</v>
      </c>
      <c r="N55" s="465">
        <v>23099629.693203598</v>
      </c>
      <c r="O55" s="465">
        <v>27505.261251090076</v>
      </c>
      <c r="P55" s="465">
        <v>117129.56098921056</v>
      </c>
      <c r="Q55" s="290" t="s">
        <v>310</v>
      </c>
    </row>
    <row r="56" spans="3:17">
      <c r="C56" s="27" t="s">
        <v>26</v>
      </c>
      <c r="D56" s="28" t="s">
        <v>19</v>
      </c>
      <c r="E56" s="28">
        <v>2034</v>
      </c>
      <c r="F56" s="265">
        <v>34758299.698248297</v>
      </c>
      <c r="G56" s="265">
        <v>123477443.87563196</v>
      </c>
      <c r="H56" s="465">
        <v>4493702.3906382434</v>
      </c>
      <c r="I56" s="465">
        <v>793.08188883509729</v>
      </c>
      <c r="J56" s="465">
        <v>4787178.0827642437</v>
      </c>
      <c r="K56" s="465">
        <v>432.2304034112035</v>
      </c>
      <c r="L56" s="465">
        <v>24778.056577518793</v>
      </c>
      <c r="M56" s="465">
        <v>-126406013.64032575</v>
      </c>
      <c r="N56" s="465">
        <v>71328224.253259927</v>
      </c>
      <c r="O56" s="465">
        <v>-1665.2930254979001</v>
      </c>
      <c r="P56" s="465">
        <v>365915.68965783203</v>
      </c>
      <c r="Q56" s="290" t="s">
        <v>310</v>
      </c>
    </row>
    <row r="57" spans="3:17">
      <c r="C57" s="27" t="s">
        <v>33</v>
      </c>
      <c r="D57" s="28" t="s">
        <v>19</v>
      </c>
      <c r="E57" s="28">
        <v>2034</v>
      </c>
      <c r="F57" s="265">
        <v>17591080.182162419</v>
      </c>
      <c r="G57" s="265">
        <v>96605738.273106188</v>
      </c>
      <c r="H57" s="465">
        <v>60271229.376731522</v>
      </c>
      <c r="I57" s="465">
        <v>8198.5900777156803</v>
      </c>
      <c r="J57" s="465">
        <v>5308375.3202091986</v>
      </c>
      <c r="K57" s="465">
        <v>13622.82584992487</v>
      </c>
      <c r="L57" s="465">
        <v>28187.47295031085</v>
      </c>
      <c r="M57" s="465">
        <v>307682294.85449851</v>
      </c>
      <c r="N57" s="465">
        <v>28554803.735910624</v>
      </c>
      <c r="O57" s="465">
        <v>220946.93552163162</v>
      </c>
      <c r="P57" s="465">
        <v>151626.00783768544</v>
      </c>
      <c r="Q57" s="290" t="s">
        <v>310</v>
      </c>
    </row>
    <row r="58" spans="3:17">
      <c r="C58" s="27" t="s">
        <v>39</v>
      </c>
      <c r="D58" s="28" t="s">
        <v>19</v>
      </c>
      <c r="E58" s="28">
        <v>2034</v>
      </c>
      <c r="F58" s="265">
        <v>7959387.3722202852</v>
      </c>
      <c r="G58" s="265">
        <v>12798791.85451922</v>
      </c>
      <c r="H58" s="465">
        <v>3116409.1330760717</v>
      </c>
      <c r="I58" s="465">
        <v>498.94967664283865</v>
      </c>
      <c r="J58" s="465">
        <v>471234.77848843334</v>
      </c>
      <c r="K58" s="465">
        <v>459.02764911768014</v>
      </c>
      <c r="L58" s="465">
        <v>2502.256673773582</v>
      </c>
      <c r="M58" s="465">
        <v>33069561.843423609</v>
      </c>
      <c r="N58" s="465">
        <v>4834974.2350508878</v>
      </c>
      <c r="O58" s="465">
        <v>13458.977783196155</v>
      </c>
      <c r="P58" s="465">
        <v>25673.713188120226</v>
      </c>
      <c r="Q58" s="290" t="s">
        <v>310</v>
      </c>
    </row>
    <row r="59" spans="3:17">
      <c r="C59" s="27" t="s">
        <v>45</v>
      </c>
      <c r="D59" s="28" t="s">
        <v>19</v>
      </c>
      <c r="E59" s="28">
        <v>2034</v>
      </c>
      <c r="F59" s="265">
        <v>9870339.5908263531</v>
      </c>
      <c r="G59" s="265">
        <v>15182519.854938902</v>
      </c>
      <c r="H59" s="465">
        <v>8170755.2700019171</v>
      </c>
      <c r="I59" s="465">
        <v>3943.006827216077</v>
      </c>
      <c r="J59" s="465">
        <v>595437.90043376142</v>
      </c>
      <c r="K59" s="465">
        <v>830.28146445273228</v>
      </c>
      <c r="L59" s="465">
        <v>3161.7752513032738</v>
      </c>
      <c r="M59" s="465">
        <v>34223140.661826067</v>
      </c>
      <c r="N59" s="465">
        <v>5642730.1263024155</v>
      </c>
      <c r="O59" s="465">
        <v>3290.9588950467905</v>
      </c>
      <c r="P59" s="465">
        <v>29962.896970665824</v>
      </c>
      <c r="Q59" s="290" t="s">
        <v>310</v>
      </c>
    </row>
    <row r="60" spans="3:17">
      <c r="C60" s="353" t="str">
        <f>C46</f>
        <v>Cross-Cutting</v>
      </c>
      <c r="D60" s="28" t="s">
        <v>19</v>
      </c>
      <c r="E60" s="28">
        <v>2034</v>
      </c>
      <c r="F60" s="265">
        <v>0</v>
      </c>
      <c r="G60" s="265">
        <v>0</v>
      </c>
      <c r="H60" s="465">
        <v>0</v>
      </c>
      <c r="I60" s="465">
        <v>0</v>
      </c>
      <c r="J60" s="465">
        <v>0</v>
      </c>
      <c r="K60" s="465">
        <v>0</v>
      </c>
      <c r="L60" s="465">
        <v>0</v>
      </c>
      <c r="M60" s="465">
        <v>0</v>
      </c>
      <c r="N60" s="465">
        <v>0</v>
      </c>
      <c r="O60" s="465">
        <v>0</v>
      </c>
      <c r="P60" s="465">
        <v>0</v>
      </c>
      <c r="Q60" s="264" t="s">
        <v>310</v>
      </c>
    </row>
    <row r="61" spans="3:17">
      <c r="C61" s="27" t="s">
        <v>54</v>
      </c>
      <c r="D61" s="28" t="s">
        <v>19</v>
      </c>
      <c r="E61" s="28">
        <v>2034</v>
      </c>
      <c r="F61" s="265">
        <v>10426349.172322873</v>
      </c>
      <c r="G61" s="265">
        <v>0</v>
      </c>
      <c r="H61" s="465">
        <v>0</v>
      </c>
      <c r="I61" s="465">
        <v>0</v>
      </c>
      <c r="J61" s="465">
        <v>0</v>
      </c>
      <c r="K61" s="465">
        <v>0</v>
      </c>
      <c r="L61" s="465">
        <v>0</v>
      </c>
      <c r="M61" s="465">
        <v>0</v>
      </c>
      <c r="N61" s="465">
        <v>0</v>
      </c>
      <c r="O61" s="465">
        <v>0</v>
      </c>
      <c r="P61" s="465">
        <v>0</v>
      </c>
      <c r="Q61" s="290" t="s">
        <v>310</v>
      </c>
    </row>
    <row r="62" spans="3:17">
      <c r="C62" s="27" t="s">
        <v>17</v>
      </c>
      <c r="D62" s="28" t="s">
        <v>28</v>
      </c>
      <c r="E62" s="28">
        <v>2034</v>
      </c>
      <c r="F62" s="265">
        <v>19690660.619148452</v>
      </c>
      <c r="G62" s="265">
        <v>4536876.1783612277</v>
      </c>
      <c r="H62" s="465">
        <v>136821.32251754473</v>
      </c>
      <c r="I62" s="465">
        <v>183.94813593563876</v>
      </c>
      <c r="J62" s="465">
        <v>63444.935012851427</v>
      </c>
      <c r="K62" s="465">
        <v>34.793692046173732</v>
      </c>
      <c r="L62" s="465">
        <v>336.89260491824058</v>
      </c>
      <c r="M62" s="465">
        <v>4751323.6073740637</v>
      </c>
      <c r="N62" s="465">
        <v>776373.94393558963</v>
      </c>
      <c r="O62" s="465">
        <v>1173.0791927042942</v>
      </c>
      <c r="P62" s="465">
        <v>4122.5456422979787</v>
      </c>
      <c r="Q62" s="290" t="s">
        <v>310</v>
      </c>
    </row>
    <row r="63" spans="3:17">
      <c r="C63" s="27" t="s">
        <v>26</v>
      </c>
      <c r="D63" s="28" t="s">
        <v>28</v>
      </c>
      <c r="E63" s="28">
        <v>2034</v>
      </c>
      <c r="F63" s="265">
        <v>4484943.2449268438</v>
      </c>
      <c r="G63" s="265">
        <v>910578.56294876232</v>
      </c>
      <c r="H63" s="465">
        <v>715551.34076408937</v>
      </c>
      <c r="I63" s="465">
        <v>109.31524665030962</v>
      </c>
      <c r="J63" s="465">
        <v>3119.5895159998408</v>
      </c>
      <c r="K63" s="465">
        <v>95.307336911144347</v>
      </c>
      <c r="L63" s="465">
        <v>16.565020329959157</v>
      </c>
      <c r="M63" s="465">
        <v>9394729.0076405536</v>
      </c>
      <c r="N63" s="465">
        <v>43030.983950352813</v>
      </c>
      <c r="O63" s="465">
        <v>1375.327374594792</v>
      </c>
      <c r="P63" s="465">
        <v>228.49452477637314</v>
      </c>
      <c r="Q63" s="290" t="s">
        <v>310</v>
      </c>
    </row>
    <row r="64" spans="3:17">
      <c r="C64" s="27" t="s">
        <v>33</v>
      </c>
      <c r="D64" s="28" t="s">
        <v>28</v>
      </c>
      <c r="E64" s="28">
        <v>2034</v>
      </c>
      <c r="F64" s="265">
        <v>261586.09375434928</v>
      </c>
      <c r="G64" s="265">
        <v>83310.805671846378</v>
      </c>
      <c r="H64" s="465">
        <v>4817.5263830400199</v>
      </c>
      <c r="I64" s="465">
        <v>0.49030940925678407</v>
      </c>
      <c r="J64" s="465">
        <v>3289.1898699657449</v>
      </c>
      <c r="K64" s="465">
        <v>0.68915988968412567</v>
      </c>
      <c r="L64" s="465">
        <v>17.465598209518134</v>
      </c>
      <c r="M64" s="465">
        <v>55306.335201876645</v>
      </c>
      <c r="N64" s="465">
        <v>49337.84804948626</v>
      </c>
      <c r="O64" s="465">
        <v>8.2923147846317047</v>
      </c>
      <c r="P64" s="465">
        <v>261.98397314277207</v>
      </c>
      <c r="Q64" s="290" t="s">
        <v>310</v>
      </c>
    </row>
    <row r="65" spans="3:17">
      <c r="C65" s="27" t="s">
        <v>39</v>
      </c>
      <c r="D65" s="28" t="s">
        <v>28</v>
      </c>
      <c r="E65" s="28">
        <v>2034</v>
      </c>
      <c r="F65" s="265">
        <v>261633.0690297574</v>
      </c>
      <c r="G65" s="265">
        <v>75386.496742760937</v>
      </c>
      <c r="H65" s="465">
        <v>61668.563332357175</v>
      </c>
      <c r="I65" s="465">
        <v>10.02255160728979</v>
      </c>
      <c r="J65" s="465">
        <v>0</v>
      </c>
      <c r="K65" s="465">
        <v>9.9079837557644606</v>
      </c>
      <c r="L65" s="465">
        <v>0</v>
      </c>
      <c r="M65" s="465">
        <v>768997.23713837145</v>
      </c>
      <c r="N65" s="465">
        <v>0</v>
      </c>
      <c r="O65" s="465">
        <v>135.89743670930949</v>
      </c>
      <c r="P65" s="465">
        <v>0</v>
      </c>
      <c r="Q65" s="290" t="s">
        <v>310</v>
      </c>
    </row>
    <row r="66" spans="3:17">
      <c r="C66" s="27" t="s">
        <v>45</v>
      </c>
      <c r="D66" s="28" t="s">
        <v>28</v>
      </c>
      <c r="E66" s="28">
        <v>2034</v>
      </c>
      <c r="F66" s="265">
        <v>1494707.7920995047</v>
      </c>
      <c r="G66" s="265">
        <v>223593.34690653041</v>
      </c>
      <c r="H66" s="465">
        <v>83638.108782134528</v>
      </c>
      <c r="I66" s="465">
        <v>18.446465502022075</v>
      </c>
      <c r="J66" s="465">
        <v>139.83238275790228</v>
      </c>
      <c r="K66" s="465">
        <v>11.252159816305726</v>
      </c>
      <c r="L66" s="465">
        <v>0.74250995244446238</v>
      </c>
      <c r="M66" s="465">
        <v>1102217.8230920674</v>
      </c>
      <c r="N66" s="465">
        <v>2310.5774009616771</v>
      </c>
      <c r="O66" s="465">
        <v>161.57558047574673</v>
      </c>
      <c r="P66" s="465">
        <v>12.269165999106511</v>
      </c>
      <c r="Q66" s="290" t="s">
        <v>310</v>
      </c>
    </row>
    <row r="67" spans="3:17">
      <c r="C67" s="353" t="str">
        <f>C53</f>
        <v>Cross-Cutting</v>
      </c>
      <c r="D67" s="28" t="s">
        <v>28</v>
      </c>
      <c r="E67" s="28">
        <v>2034</v>
      </c>
      <c r="F67" s="265">
        <v>16302898.34287139</v>
      </c>
      <c r="G67" s="265">
        <v>26222858.376718573</v>
      </c>
      <c r="H67" s="465">
        <v>3354390.4746672902</v>
      </c>
      <c r="I67" s="465">
        <v>2927.2336000148939</v>
      </c>
      <c r="J67" s="465">
        <v>821045.15684772539</v>
      </c>
      <c r="K67" s="465">
        <v>1001.03265647278</v>
      </c>
      <c r="L67" s="465">
        <v>4359.7497828614214</v>
      </c>
      <c r="M67" s="465">
        <v>14288630.622173443</v>
      </c>
      <c r="N67" s="465">
        <v>11545822.926887542</v>
      </c>
      <c r="O67" s="465">
        <v>62414.419883395851</v>
      </c>
      <c r="P67" s="465">
        <v>61308.319741772852</v>
      </c>
      <c r="Q67" s="264" t="s">
        <v>310</v>
      </c>
    </row>
    <row r="68" spans="3:17">
      <c r="C68" s="27" t="s">
        <v>54</v>
      </c>
      <c r="D68" s="28" t="s">
        <v>28</v>
      </c>
      <c r="E68" s="28">
        <v>2034</v>
      </c>
      <c r="F68" s="265">
        <v>4488212.8998187305</v>
      </c>
      <c r="G68" s="265">
        <v>0</v>
      </c>
      <c r="H68" s="465">
        <v>0</v>
      </c>
      <c r="I68" s="465">
        <v>0</v>
      </c>
      <c r="J68" s="465">
        <v>0</v>
      </c>
      <c r="K68" s="465">
        <v>0</v>
      </c>
      <c r="L68" s="465">
        <v>0</v>
      </c>
      <c r="M68" s="465">
        <v>0</v>
      </c>
      <c r="N68" s="465">
        <v>0</v>
      </c>
      <c r="O68" s="465">
        <v>0</v>
      </c>
      <c r="P68" s="465">
        <v>0</v>
      </c>
      <c r="Q68" s="290" t="s">
        <v>310</v>
      </c>
    </row>
    <row r="69" spans="3:17">
      <c r="C69" s="291" t="s">
        <v>17</v>
      </c>
      <c r="D69" s="28" t="s">
        <v>35</v>
      </c>
      <c r="E69" s="28">
        <v>2034</v>
      </c>
      <c r="F69" s="265">
        <v>11097925.342978343</v>
      </c>
      <c r="G69" s="265">
        <v>0</v>
      </c>
      <c r="H69" s="465">
        <v>0</v>
      </c>
      <c r="I69" s="465">
        <v>0</v>
      </c>
      <c r="J69" s="465">
        <v>0</v>
      </c>
      <c r="K69" s="465">
        <v>0</v>
      </c>
      <c r="L69" s="465">
        <v>0</v>
      </c>
      <c r="M69" s="465">
        <v>0</v>
      </c>
      <c r="N69" s="465">
        <v>0</v>
      </c>
      <c r="O69" s="465">
        <v>0</v>
      </c>
      <c r="P69" s="465">
        <v>0</v>
      </c>
      <c r="Q69" s="290" t="s">
        <v>310</v>
      </c>
    </row>
    <row r="70" spans="3:17">
      <c r="C70" s="291" t="s">
        <v>26</v>
      </c>
      <c r="D70" s="28" t="s">
        <v>35</v>
      </c>
      <c r="E70" s="28">
        <v>2034</v>
      </c>
      <c r="F70" s="265">
        <v>2123167.7330715591</v>
      </c>
      <c r="G70" s="265">
        <v>0</v>
      </c>
      <c r="H70" s="465">
        <v>0</v>
      </c>
      <c r="I70" s="465">
        <v>0</v>
      </c>
      <c r="J70" s="465">
        <v>0</v>
      </c>
      <c r="K70" s="465">
        <v>0</v>
      </c>
      <c r="L70" s="465">
        <v>0</v>
      </c>
      <c r="M70" s="465">
        <v>0</v>
      </c>
      <c r="N70" s="465">
        <v>0</v>
      </c>
      <c r="O70" s="465">
        <v>0</v>
      </c>
      <c r="P70" s="465">
        <v>0</v>
      </c>
      <c r="Q70" s="290" t="s">
        <v>310</v>
      </c>
    </row>
    <row r="71" spans="3:17">
      <c r="C71" s="291" t="s">
        <v>33</v>
      </c>
      <c r="D71" s="28" t="s">
        <v>35</v>
      </c>
      <c r="E71" s="28">
        <v>2034</v>
      </c>
      <c r="F71" s="265">
        <v>0</v>
      </c>
      <c r="G71" s="265">
        <v>0</v>
      </c>
      <c r="H71" s="465">
        <v>0</v>
      </c>
      <c r="I71" s="465">
        <v>0</v>
      </c>
      <c r="J71" s="465">
        <v>0</v>
      </c>
      <c r="K71" s="465">
        <v>0</v>
      </c>
      <c r="L71" s="465">
        <v>0</v>
      </c>
      <c r="M71" s="465">
        <v>0</v>
      </c>
      <c r="N71" s="465">
        <v>0</v>
      </c>
      <c r="O71" s="465">
        <v>0</v>
      </c>
      <c r="P71" s="465">
        <v>0</v>
      </c>
      <c r="Q71" s="264" t="s">
        <v>310</v>
      </c>
    </row>
    <row r="72" spans="3:17">
      <c r="C72" s="291" t="s">
        <v>39</v>
      </c>
      <c r="D72" s="28" t="s">
        <v>35</v>
      </c>
      <c r="E72" s="28">
        <v>2034</v>
      </c>
      <c r="F72" s="265">
        <v>0</v>
      </c>
      <c r="G72" s="265">
        <v>0</v>
      </c>
      <c r="H72" s="465">
        <v>0</v>
      </c>
      <c r="I72" s="465">
        <v>0</v>
      </c>
      <c r="J72" s="465">
        <v>0</v>
      </c>
      <c r="K72" s="465">
        <v>0</v>
      </c>
      <c r="L72" s="465">
        <v>0</v>
      </c>
      <c r="M72" s="465">
        <v>0</v>
      </c>
      <c r="N72" s="465">
        <v>0</v>
      </c>
      <c r="O72" s="465">
        <v>0</v>
      </c>
      <c r="P72" s="465">
        <v>0</v>
      </c>
      <c r="Q72" s="264" t="s">
        <v>310</v>
      </c>
    </row>
    <row r="73" spans="3:17">
      <c r="C73" s="291" t="s">
        <v>45</v>
      </c>
      <c r="D73" s="28" t="s">
        <v>35</v>
      </c>
      <c r="E73" s="28">
        <v>2034</v>
      </c>
      <c r="F73" s="265">
        <v>0</v>
      </c>
      <c r="G73" s="265">
        <v>0</v>
      </c>
      <c r="H73" s="465">
        <v>0</v>
      </c>
      <c r="I73" s="465">
        <v>0</v>
      </c>
      <c r="J73" s="465">
        <v>0</v>
      </c>
      <c r="K73" s="465">
        <v>0</v>
      </c>
      <c r="L73" s="465">
        <v>0</v>
      </c>
      <c r="M73" s="465">
        <v>0</v>
      </c>
      <c r="N73" s="465">
        <v>0</v>
      </c>
      <c r="O73" s="465">
        <v>0</v>
      </c>
      <c r="P73" s="465">
        <v>0</v>
      </c>
      <c r="Q73" s="264" t="s">
        <v>310</v>
      </c>
    </row>
    <row r="74" spans="3:17">
      <c r="C74" s="291" t="str">
        <f>C60</f>
        <v>Cross-Cutting</v>
      </c>
      <c r="D74" s="28" t="s">
        <v>35</v>
      </c>
      <c r="E74" s="28">
        <v>2034</v>
      </c>
      <c r="F74" s="265">
        <v>663555.65995325707</v>
      </c>
      <c r="G74" s="265">
        <v>0</v>
      </c>
      <c r="H74" s="465">
        <v>0</v>
      </c>
      <c r="I74" s="465">
        <v>0</v>
      </c>
      <c r="J74" s="465">
        <v>0</v>
      </c>
      <c r="K74" s="465">
        <v>0</v>
      </c>
      <c r="L74" s="465">
        <v>0</v>
      </c>
      <c r="M74" s="465">
        <v>0</v>
      </c>
      <c r="N74" s="465">
        <v>0</v>
      </c>
      <c r="O74" s="465">
        <v>0</v>
      </c>
      <c r="P74" s="465">
        <v>0</v>
      </c>
      <c r="Q74" s="264" t="s">
        <v>310</v>
      </c>
    </row>
    <row r="75" spans="3:17">
      <c r="C75" s="291" t="s">
        <v>54</v>
      </c>
      <c r="D75" s="28" t="s">
        <v>35</v>
      </c>
      <c r="E75" s="28">
        <v>2034</v>
      </c>
      <c r="F75" s="265">
        <v>1466411.6682540886</v>
      </c>
      <c r="G75" s="265">
        <v>0</v>
      </c>
      <c r="H75" s="465">
        <v>0</v>
      </c>
      <c r="I75" s="465">
        <v>0</v>
      </c>
      <c r="J75" s="465">
        <v>0</v>
      </c>
      <c r="K75" s="465">
        <v>0</v>
      </c>
      <c r="L75" s="465">
        <v>0</v>
      </c>
      <c r="M75" s="465">
        <v>0</v>
      </c>
      <c r="N75" s="465">
        <v>0</v>
      </c>
      <c r="O75" s="465">
        <v>0</v>
      </c>
      <c r="P75" s="465">
        <v>0</v>
      </c>
      <c r="Q75" s="290" t="s">
        <v>310</v>
      </c>
    </row>
    <row r="76" spans="3:17">
      <c r="C76" s="27" t="s">
        <v>17</v>
      </c>
      <c r="D76" s="28" t="s">
        <v>19</v>
      </c>
      <c r="E76" s="28">
        <v>2035</v>
      </c>
      <c r="F76" s="265">
        <v>27970675.162314162</v>
      </c>
      <c r="G76" s="265">
        <v>74075876.516921222</v>
      </c>
      <c r="H76" s="465">
        <v>182304640.33580384</v>
      </c>
      <c r="I76" s="465">
        <v>40140.237748676991</v>
      </c>
      <c r="J76" s="465">
        <v>8077469.7427039985</v>
      </c>
      <c r="K76" s="465">
        <v>41556.367048016298</v>
      </c>
      <c r="L76" s="465">
        <v>42500.614930918062</v>
      </c>
      <c r="M76" s="465">
        <v>19155614.432284087</v>
      </c>
      <c r="N76" s="465">
        <v>28962386.615490511</v>
      </c>
      <c r="O76" s="465">
        <v>14628.081519676976</v>
      </c>
      <c r="P76" s="465">
        <v>145975.28487145118</v>
      </c>
      <c r="Q76" s="290" t="s">
        <v>310</v>
      </c>
    </row>
    <row r="77" spans="3:17">
      <c r="C77" s="27" t="s">
        <v>26</v>
      </c>
      <c r="D77" s="28" t="s">
        <v>19</v>
      </c>
      <c r="E77" s="28">
        <v>2035</v>
      </c>
      <c r="F77" s="265">
        <v>34062207.23820968</v>
      </c>
      <c r="G77" s="265">
        <v>130886090.50816986</v>
      </c>
      <c r="H77" s="465">
        <v>591326.35239751637</v>
      </c>
      <c r="I77" s="465">
        <v>782.0930970871168</v>
      </c>
      <c r="J77" s="465">
        <v>5203163.6623365227</v>
      </c>
      <c r="K77" s="465">
        <v>-163.85755292353724</v>
      </c>
      <c r="L77" s="465">
        <v>26874.124652946077</v>
      </c>
      <c r="M77" s="465">
        <v>-180167660.45981887</v>
      </c>
      <c r="N77" s="465">
        <v>77278561.428083479</v>
      </c>
      <c r="O77" s="465">
        <v>-10787.221580950179</v>
      </c>
      <c r="P77" s="465">
        <v>395255.67301810224</v>
      </c>
      <c r="Q77" s="290" t="s">
        <v>310</v>
      </c>
    </row>
    <row r="78" spans="3:17">
      <c r="C78" s="27" t="s">
        <v>33</v>
      </c>
      <c r="D78" s="28" t="s">
        <v>19</v>
      </c>
      <c r="E78" s="28">
        <v>2035</v>
      </c>
      <c r="F78" s="265">
        <v>17238789.696579337</v>
      </c>
      <c r="G78" s="265">
        <v>102402082.56949255</v>
      </c>
      <c r="H78" s="465">
        <v>63887503.139335409</v>
      </c>
      <c r="I78" s="465">
        <v>8690.5054823786213</v>
      </c>
      <c r="J78" s="465">
        <v>5626877.8394217491</v>
      </c>
      <c r="K78" s="465">
        <v>14440.195400920358</v>
      </c>
      <c r="L78" s="465">
        <v>29878.721327329498</v>
      </c>
      <c r="M78" s="465">
        <v>326143232.54576832</v>
      </c>
      <c r="N78" s="465">
        <v>30268091.960065261</v>
      </c>
      <c r="O78" s="465">
        <v>234203.75165292947</v>
      </c>
      <c r="P78" s="465">
        <v>160723.56830794652</v>
      </c>
      <c r="Q78" s="290" t="s">
        <v>310</v>
      </c>
    </row>
    <row r="79" spans="3:17">
      <c r="C79" s="27" t="s">
        <v>39</v>
      </c>
      <c r="D79" s="28" t="s">
        <v>19</v>
      </c>
      <c r="E79" s="28">
        <v>2035</v>
      </c>
      <c r="F79" s="265">
        <v>7799987.4710620483</v>
      </c>
      <c r="G79" s="265">
        <v>13566719.365790373</v>
      </c>
      <c r="H79" s="465">
        <v>3303393.6810606355</v>
      </c>
      <c r="I79" s="465">
        <v>528.88665724140901</v>
      </c>
      <c r="J79" s="465">
        <v>499508.86519773933</v>
      </c>
      <c r="K79" s="465">
        <v>486.56930806474105</v>
      </c>
      <c r="L79" s="465">
        <v>2652.3920741999968</v>
      </c>
      <c r="M79" s="465">
        <v>35053735.554029033</v>
      </c>
      <c r="N79" s="465">
        <v>5125072.6891539413</v>
      </c>
      <c r="O79" s="465">
        <v>14266.516450187926</v>
      </c>
      <c r="P79" s="465">
        <v>27214.135979407438</v>
      </c>
      <c r="Q79" s="290" t="s">
        <v>310</v>
      </c>
    </row>
    <row r="80" spans="3:17">
      <c r="C80" s="27" t="s">
        <v>45</v>
      </c>
      <c r="D80" s="28" t="s">
        <v>19</v>
      </c>
      <c r="E80" s="28">
        <v>2035</v>
      </c>
      <c r="F80" s="265">
        <v>9672669.7097665146</v>
      </c>
      <c r="G80" s="265">
        <v>16093471.046235235</v>
      </c>
      <c r="H80" s="465">
        <v>8661000.5862020329</v>
      </c>
      <c r="I80" s="465">
        <v>4179.5872368490418</v>
      </c>
      <c r="J80" s="465">
        <v>631164.1744597872</v>
      </c>
      <c r="K80" s="465">
        <v>880.09835231989632</v>
      </c>
      <c r="L80" s="465">
        <v>3351.4817663814702</v>
      </c>
      <c r="M80" s="465">
        <v>36276529.101535633</v>
      </c>
      <c r="N80" s="465">
        <v>5981293.933880561</v>
      </c>
      <c r="O80" s="465">
        <v>3488.4164287495987</v>
      </c>
      <c r="P80" s="465">
        <v>31760.67078890578</v>
      </c>
      <c r="Q80" s="290" t="s">
        <v>310</v>
      </c>
    </row>
    <row r="81" spans="3:17">
      <c r="C81" s="353" t="str">
        <f>C67</f>
        <v>Cross-Cutting</v>
      </c>
      <c r="D81" s="28" t="s">
        <v>19</v>
      </c>
      <c r="E81" s="28">
        <v>2035</v>
      </c>
      <c r="F81" s="265">
        <v>0</v>
      </c>
      <c r="G81" s="265">
        <v>0</v>
      </c>
      <c r="H81" s="465">
        <v>0</v>
      </c>
      <c r="I81" s="465">
        <v>0</v>
      </c>
      <c r="J81" s="465">
        <v>0</v>
      </c>
      <c r="K81" s="465">
        <v>0</v>
      </c>
      <c r="L81" s="465">
        <v>0</v>
      </c>
      <c r="M81" s="465">
        <v>0</v>
      </c>
      <c r="N81" s="465">
        <v>0</v>
      </c>
      <c r="O81" s="465">
        <v>0</v>
      </c>
      <c r="P81" s="465">
        <v>0</v>
      </c>
      <c r="Q81" s="264" t="s">
        <v>310</v>
      </c>
    </row>
    <row r="82" spans="3:17">
      <c r="C82" s="27" t="s">
        <v>54</v>
      </c>
      <c r="D82" s="28" t="s">
        <v>19</v>
      </c>
      <c r="E82" s="28">
        <v>2035</v>
      </c>
      <c r="F82" s="265">
        <v>10217544.27946013</v>
      </c>
      <c r="G82" s="265">
        <v>0</v>
      </c>
      <c r="H82" s="465">
        <v>0</v>
      </c>
      <c r="I82" s="465">
        <v>0</v>
      </c>
      <c r="J82" s="465">
        <v>0</v>
      </c>
      <c r="K82" s="465">
        <v>0</v>
      </c>
      <c r="L82" s="465">
        <v>0</v>
      </c>
      <c r="M82" s="465">
        <v>0</v>
      </c>
      <c r="N82" s="465">
        <v>0</v>
      </c>
      <c r="O82" s="465">
        <v>0</v>
      </c>
      <c r="P82" s="465">
        <v>0</v>
      </c>
      <c r="Q82" s="290" t="s">
        <v>310</v>
      </c>
    </row>
    <row r="83" spans="3:17">
      <c r="C83" s="27" t="s">
        <v>17</v>
      </c>
      <c r="D83" s="28" t="s">
        <v>28</v>
      </c>
      <c r="E83" s="28">
        <v>2035</v>
      </c>
      <c r="F83" s="265">
        <v>19296322.561500035</v>
      </c>
      <c r="G83" s="265">
        <v>4809088.7490629014</v>
      </c>
      <c r="H83" s="465">
        <v>145030.60186859744</v>
      </c>
      <c r="I83" s="465">
        <v>194.98502409177706</v>
      </c>
      <c r="J83" s="465">
        <v>67251.631113622498</v>
      </c>
      <c r="K83" s="465">
        <v>36.881313568944151</v>
      </c>
      <c r="L83" s="465">
        <v>357.10616121333499</v>
      </c>
      <c r="M83" s="465">
        <v>5036403.0238165064</v>
      </c>
      <c r="N83" s="465">
        <v>822956.38057172496</v>
      </c>
      <c r="O83" s="465">
        <v>1243.4639442665516</v>
      </c>
      <c r="P83" s="465">
        <v>4369.8983808358571</v>
      </c>
      <c r="Q83" s="290" t="s">
        <v>310</v>
      </c>
    </row>
    <row r="84" spans="3:17">
      <c r="C84" s="27" t="s">
        <v>26</v>
      </c>
      <c r="D84" s="28" t="s">
        <v>28</v>
      </c>
      <c r="E84" s="28">
        <v>2035</v>
      </c>
      <c r="F84" s="265">
        <v>4395124.8359828629</v>
      </c>
      <c r="G84" s="265">
        <v>965213.27672568813</v>
      </c>
      <c r="H84" s="465">
        <v>758484.42120993475</v>
      </c>
      <c r="I84" s="465">
        <v>115.87416144932821</v>
      </c>
      <c r="J84" s="465">
        <v>3306.764886959832</v>
      </c>
      <c r="K84" s="465">
        <v>101.02577712581301</v>
      </c>
      <c r="L84" s="465">
        <v>17.558921549756707</v>
      </c>
      <c r="M84" s="465">
        <v>9958412.7480989881</v>
      </c>
      <c r="N84" s="465">
        <v>45612.842987373981</v>
      </c>
      <c r="O84" s="465">
        <v>1457.8470170704795</v>
      </c>
      <c r="P84" s="465">
        <v>242.20419626295555</v>
      </c>
      <c r="Q84" s="290" t="s">
        <v>310</v>
      </c>
    </row>
    <row r="85" spans="3:17">
      <c r="C85" s="27" t="s">
        <v>33</v>
      </c>
      <c r="D85" s="28" t="s">
        <v>28</v>
      </c>
      <c r="E85" s="28">
        <v>2035</v>
      </c>
      <c r="F85" s="265">
        <v>256347.39942539349</v>
      </c>
      <c r="G85" s="265">
        <v>88309.454012157163</v>
      </c>
      <c r="H85" s="465">
        <v>5106.5779660224216</v>
      </c>
      <c r="I85" s="465">
        <v>0.51972797381219116</v>
      </c>
      <c r="J85" s="465">
        <v>3486.5412621636901</v>
      </c>
      <c r="K85" s="465">
        <v>0.73050948306517327</v>
      </c>
      <c r="L85" s="465">
        <v>18.513534102089224</v>
      </c>
      <c r="M85" s="465">
        <v>58624.715313989247</v>
      </c>
      <c r="N85" s="465">
        <v>52298.118932455436</v>
      </c>
      <c r="O85" s="465">
        <v>8.7898536717096079</v>
      </c>
      <c r="P85" s="465">
        <v>277.7030115313384</v>
      </c>
      <c r="Q85" s="290" t="s">
        <v>310</v>
      </c>
    </row>
    <row r="86" spans="3:17">
      <c r="C86" s="27" t="s">
        <v>39</v>
      </c>
      <c r="D86" s="28" t="s">
        <v>28</v>
      </c>
      <c r="E86" s="28">
        <v>2035</v>
      </c>
      <c r="F86" s="265">
        <v>256393.43394318968</v>
      </c>
      <c r="G86" s="265">
        <v>79909.686547326593</v>
      </c>
      <c r="H86" s="465">
        <v>65368.677132298617</v>
      </c>
      <c r="I86" s="465">
        <v>10.623904703727177</v>
      </c>
      <c r="J86" s="465">
        <v>0</v>
      </c>
      <c r="K86" s="465">
        <v>10.50246278111033</v>
      </c>
      <c r="L86" s="465">
        <v>0</v>
      </c>
      <c r="M86" s="465">
        <v>815137.0713666738</v>
      </c>
      <c r="N86" s="465">
        <v>0</v>
      </c>
      <c r="O86" s="465">
        <v>144.05128291186807</v>
      </c>
      <c r="P86" s="465">
        <v>0</v>
      </c>
      <c r="Q86" s="290" t="s">
        <v>310</v>
      </c>
    </row>
    <row r="87" spans="3:17">
      <c r="C87" s="27" t="s">
        <v>45</v>
      </c>
      <c r="D87" s="28" t="s">
        <v>28</v>
      </c>
      <c r="E87" s="28">
        <v>2035</v>
      </c>
      <c r="F87" s="265">
        <v>1464773.7955267702</v>
      </c>
      <c r="G87" s="265">
        <v>237008.94772092224</v>
      </c>
      <c r="H87" s="465">
        <v>88656.395309062602</v>
      </c>
      <c r="I87" s="465">
        <v>19.5532534321434</v>
      </c>
      <c r="J87" s="465">
        <v>148.22232572337643</v>
      </c>
      <c r="K87" s="465">
        <v>11.927289405284071</v>
      </c>
      <c r="L87" s="465">
        <v>0.78706054959113014</v>
      </c>
      <c r="M87" s="465">
        <v>1168350.8924775915</v>
      </c>
      <c r="N87" s="465">
        <v>2449.2120450193779</v>
      </c>
      <c r="O87" s="465">
        <v>171.27011530429155</v>
      </c>
      <c r="P87" s="465">
        <v>13.005315959052902</v>
      </c>
      <c r="Q87" s="290" t="s">
        <v>310</v>
      </c>
    </row>
    <row r="88" spans="3:17">
      <c r="C88" s="353" t="str">
        <f>C74</f>
        <v>Cross-Cutting</v>
      </c>
      <c r="D88" s="28" t="s">
        <v>28</v>
      </c>
      <c r="E88" s="28">
        <v>2035</v>
      </c>
      <c r="F88" s="265">
        <v>15976405.829953076</v>
      </c>
      <c r="G88" s="265">
        <v>27796229.879321687</v>
      </c>
      <c r="H88" s="465">
        <v>3555653.9031473286</v>
      </c>
      <c r="I88" s="465">
        <v>3102.8676160157879</v>
      </c>
      <c r="J88" s="465">
        <v>870307.86625858874</v>
      </c>
      <c r="K88" s="465">
        <v>1061.0946158611468</v>
      </c>
      <c r="L88" s="465">
        <v>4621.3347698331063</v>
      </c>
      <c r="M88" s="465">
        <v>15145948.459503889</v>
      </c>
      <c r="N88" s="465">
        <v>12238572.302500794</v>
      </c>
      <c r="O88" s="465">
        <v>66159.285076399625</v>
      </c>
      <c r="P88" s="465">
        <v>64986.818926279215</v>
      </c>
      <c r="Q88" s="264" t="s">
        <v>310</v>
      </c>
    </row>
    <row r="89" spans="3:17">
      <c r="C89" s="27" t="s">
        <v>54</v>
      </c>
      <c r="D89" s="28" t="s">
        <v>28</v>
      </c>
      <c r="E89" s="28">
        <v>2035</v>
      </c>
      <c r="F89" s="265">
        <v>4398329.0106258029</v>
      </c>
      <c r="G89" s="265">
        <v>0</v>
      </c>
      <c r="H89" s="465">
        <v>0</v>
      </c>
      <c r="I89" s="465">
        <v>0</v>
      </c>
      <c r="J89" s="465">
        <v>0</v>
      </c>
      <c r="K89" s="465">
        <v>0</v>
      </c>
      <c r="L89" s="465">
        <v>0</v>
      </c>
      <c r="M89" s="465">
        <v>0</v>
      </c>
      <c r="N89" s="465">
        <v>0</v>
      </c>
      <c r="O89" s="465">
        <v>0</v>
      </c>
      <c r="P89" s="465">
        <v>0</v>
      </c>
      <c r="Q89" s="290" t="s">
        <v>310</v>
      </c>
    </row>
    <row r="90" spans="3:17">
      <c r="C90" s="291" t="s">
        <v>17</v>
      </c>
      <c r="D90" s="28" t="s">
        <v>35</v>
      </c>
      <c r="E90" s="28">
        <v>2035</v>
      </c>
      <c r="F90" s="265">
        <v>10875671.026156623</v>
      </c>
      <c r="G90" s="265">
        <v>0</v>
      </c>
      <c r="H90" s="465">
        <v>0</v>
      </c>
      <c r="I90" s="465">
        <v>0</v>
      </c>
      <c r="J90" s="465">
        <v>0</v>
      </c>
      <c r="K90" s="465">
        <v>0</v>
      </c>
      <c r="L90" s="465">
        <v>0</v>
      </c>
      <c r="M90" s="465">
        <v>0</v>
      </c>
      <c r="N90" s="465">
        <v>0</v>
      </c>
      <c r="O90" s="465">
        <v>0</v>
      </c>
      <c r="P90" s="465">
        <v>0</v>
      </c>
      <c r="Q90" s="290" t="s">
        <v>310</v>
      </c>
    </row>
    <row r="91" spans="3:17">
      <c r="C91" s="291" t="s">
        <v>26</v>
      </c>
      <c r="D91" s="28" t="s">
        <v>35</v>
      </c>
      <c r="E91" s="28">
        <v>2035</v>
      </c>
      <c r="F91" s="265">
        <v>2080647.7863762698</v>
      </c>
      <c r="G91" s="265">
        <v>0</v>
      </c>
      <c r="H91" s="465">
        <v>0</v>
      </c>
      <c r="I91" s="465">
        <v>0</v>
      </c>
      <c r="J91" s="465">
        <v>0</v>
      </c>
      <c r="K91" s="465">
        <v>0</v>
      </c>
      <c r="L91" s="465">
        <v>0</v>
      </c>
      <c r="M91" s="465">
        <v>0</v>
      </c>
      <c r="N91" s="465">
        <v>0</v>
      </c>
      <c r="O91" s="465">
        <v>0</v>
      </c>
      <c r="P91" s="465">
        <v>0</v>
      </c>
      <c r="Q91" s="290" t="s">
        <v>310</v>
      </c>
    </row>
    <row r="92" spans="3:17">
      <c r="C92" s="291" t="s">
        <v>33</v>
      </c>
      <c r="D92" s="28" t="s">
        <v>35</v>
      </c>
      <c r="E92" s="28">
        <v>2035</v>
      </c>
      <c r="F92" s="265">
        <v>0</v>
      </c>
      <c r="G92" s="265">
        <v>0</v>
      </c>
      <c r="H92" s="465">
        <v>0</v>
      </c>
      <c r="I92" s="465">
        <v>0</v>
      </c>
      <c r="J92" s="465">
        <v>0</v>
      </c>
      <c r="K92" s="465">
        <v>0</v>
      </c>
      <c r="L92" s="465">
        <v>0</v>
      </c>
      <c r="M92" s="465">
        <v>0</v>
      </c>
      <c r="N92" s="465">
        <v>0</v>
      </c>
      <c r="O92" s="465">
        <v>0</v>
      </c>
      <c r="P92" s="465">
        <v>0</v>
      </c>
      <c r="Q92" s="290" t="s">
        <v>310</v>
      </c>
    </row>
    <row r="93" spans="3:17">
      <c r="C93" s="291" t="s">
        <v>39</v>
      </c>
      <c r="D93" s="28" t="s">
        <v>35</v>
      </c>
      <c r="E93" s="28">
        <v>2035</v>
      </c>
      <c r="F93" s="265">
        <v>0</v>
      </c>
      <c r="G93" s="265">
        <v>0</v>
      </c>
      <c r="H93" s="465">
        <v>0</v>
      </c>
      <c r="I93" s="465">
        <v>0</v>
      </c>
      <c r="J93" s="465">
        <v>0</v>
      </c>
      <c r="K93" s="465">
        <v>0</v>
      </c>
      <c r="L93" s="465">
        <v>0</v>
      </c>
      <c r="M93" s="465">
        <v>0</v>
      </c>
      <c r="N93" s="465">
        <v>0</v>
      </c>
      <c r="O93" s="465">
        <v>0</v>
      </c>
      <c r="P93" s="465">
        <v>0</v>
      </c>
      <c r="Q93" s="290" t="s">
        <v>310</v>
      </c>
    </row>
    <row r="94" spans="3:17">
      <c r="C94" s="291" t="s">
        <v>45</v>
      </c>
      <c r="D94" s="28" t="s">
        <v>35</v>
      </c>
      <c r="E94" s="28">
        <v>2035</v>
      </c>
      <c r="F94" s="265">
        <v>0</v>
      </c>
      <c r="G94" s="265">
        <v>0</v>
      </c>
      <c r="H94" s="465">
        <v>0</v>
      </c>
      <c r="I94" s="465">
        <v>0</v>
      </c>
      <c r="J94" s="465">
        <v>0</v>
      </c>
      <c r="K94" s="465">
        <v>0</v>
      </c>
      <c r="L94" s="465">
        <v>0</v>
      </c>
      <c r="M94" s="465">
        <v>0</v>
      </c>
      <c r="N94" s="465">
        <v>0</v>
      </c>
      <c r="O94" s="465">
        <v>0</v>
      </c>
      <c r="P94" s="465">
        <v>0</v>
      </c>
      <c r="Q94" s="290" t="s">
        <v>310</v>
      </c>
    </row>
    <row r="95" spans="3:17">
      <c r="C95" s="291" t="str">
        <f>C81</f>
        <v>Cross-Cutting</v>
      </c>
      <c r="D95" s="28" t="s">
        <v>35</v>
      </c>
      <c r="E95" s="28">
        <v>2035</v>
      </c>
      <c r="F95" s="265">
        <v>650266.85999125289</v>
      </c>
      <c r="G95" s="265">
        <v>0</v>
      </c>
      <c r="H95" s="465">
        <v>0</v>
      </c>
      <c r="I95" s="465">
        <v>0</v>
      </c>
      <c r="J95" s="465">
        <v>0</v>
      </c>
      <c r="K95" s="465">
        <v>0</v>
      </c>
      <c r="L95" s="465">
        <v>0</v>
      </c>
      <c r="M95" s="465">
        <v>0</v>
      </c>
      <c r="N95" s="465">
        <v>0</v>
      </c>
      <c r="O95" s="465">
        <v>0</v>
      </c>
      <c r="P95" s="465">
        <v>0</v>
      </c>
      <c r="Q95" s="264" t="s">
        <v>310</v>
      </c>
    </row>
    <row r="96" spans="3:17">
      <c r="C96" s="291" t="s">
        <v>54</v>
      </c>
      <c r="D96" s="28" t="s">
        <v>35</v>
      </c>
      <c r="E96" s="28">
        <v>2035</v>
      </c>
      <c r="F96" s="265">
        <v>1437044.3483780888</v>
      </c>
      <c r="G96" s="265">
        <v>0</v>
      </c>
      <c r="H96" s="465">
        <v>0</v>
      </c>
      <c r="I96" s="465">
        <v>0</v>
      </c>
      <c r="J96" s="465">
        <v>0</v>
      </c>
      <c r="K96" s="465">
        <v>0</v>
      </c>
      <c r="L96" s="465">
        <v>0</v>
      </c>
      <c r="M96" s="465">
        <v>0</v>
      </c>
      <c r="N96" s="465">
        <v>0</v>
      </c>
      <c r="O96" s="465">
        <v>0</v>
      </c>
      <c r="P96" s="465">
        <v>0</v>
      </c>
      <c r="Q96" s="290" t="s">
        <v>310</v>
      </c>
    </row>
    <row r="97" spans="3:17">
      <c r="C97" s="292" t="s">
        <v>47</v>
      </c>
      <c r="D97" s="267" t="s">
        <v>47</v>
      </c>
      <c r="E97" s="29">
        <v>2032</v>
      </c>
      <c r="F97" s="265">
        <v>8935192.5077399816</v>
      </c>
      <c r="G97" s="265">
        <v>0</v>
      </c>
      <c r="H97" s="465">
        <v>0</v>
      </c>
      <c r="I97" s="465">
        <v>0</v>
      </c>
      <c r="J97" s="465">
        <v>0</v>
      </c>
      <c r="K97" s="465">
        <v>0</v>
      </c>
      <c r="L97" s="465">
        <v>0</v>
      </c>
      <c r="M97" s="465">
        <v>0</v>
      </c>
      <c r="N97" s="465">
        <v>0</v>
      </c>
      <c r="O97" s="465">
        <v>0</v>
      </c>
      <c r="P97" s="465">
        <v>0</v>
      </c>
      <c r="Q97" s="290" t="s">
        <v>310</v>
      </c>
    </row>
    <row r="98" spans="3:17">
      <c r="C98" s="292" t="s">
        <v>47</v>
      </c>
      <c r="D98" s="267" t="s">
        <v>47</v>
      </c>
      <c r="E98" s="29">
        <v>2033</v>
      </c>
      <c r="F98" s="265">
        <v>8756259.937585162</v>
      </c>
      <c r="G98" s="265">
        <v>0</v>
      </c>
      <c r="H98" s="465">
        <v>0</v>
      </c>
      <c r="I98" s="465">
        <v>0</v>
      </c>
      <c r="J98" s="465">
        <v>0</v>
      </c>
      <c r="K98" s="465">
        <v>0</v>
      </c>
      <c r="L98" s="465">
        <v>0</v>
      </c>
      <c r="M98" s="465">
        <v>0</v>
      </c>
      <c r="N98" s="465">
        <v>0</v>
      </c>
      <c r="O98" s="465">
        <v>0</v>
      </c>
      <c r="P98" s="465">
        <v>0</v>
      </c>
      <c r="Q98" s="290" t="s">
        <v>310</v>
      </c>
    </row>
    <row r="99" spans="3:17">
      <c r="C99" s="292" t="s">
        <v>47</v>
      </c>
      <c r="D99" s="267" t="s">
        <v>47</v>
      </c>
      <c r="E99" s="29">
        <v>2034</v>
      </c>
      <c r="F99" s="265">
        <v>8580906.0188334398</v>
      </c>
      <c r="G99" s="265">
        <v>0</v>
      </c>
      <c r="H99" s="465">
        <v>0</v>
      </c>
      <c r="I99" s="465">
        <v>0</v>
      </c>
      <c r="J99" s="465">
        <v>0</v>
      </c>
      <c r="K99" s="465">
        <v>0</v>
      </c>
      <c r="L99" s="465">
        <v>0</v>
      </c>
      <c r="M99" s="465">
        <v>0</v>
      </c>
      <c r="N99" s="465">
        <v>0</v>
      </c>
      <c r="O99" s="465">
        <v>0</v>
      </c>
      <c r="P99" s="465">
        <v>0</v>
      </c>
      <c r="Q99" s="290" t="s">
        <v>310</v>
      </c>
    </row>
    <row r="100" spans="3:17">
      <c r="C100" s="292" t="s">
        <v>47</v>
      </c>
      <c r="D100" s="267" t="s">
        <v>47</v>
      </c>
      <c r="E100" s="29">
        <v>2035</v>
      </c>
      <c r="F100" s="265">
        <v>8409059.1784567498</v>
      </c>
      <c r="G100" s="265">
        <v>0</v>
      </c>
      <c r="H100" s="465">
        <v>0</v>
      </c>
      <c r="I100" s="465">
        <v>0</v>
      </c>
      <c r="J100" s="465">
        <v>0</v>
      </c>
      <c r="K100" s="465">
        <v>0</v>
      </c>
      <c r="L100" s="465">
        <v>0</v>
      </c>
      <c r="M100" s="465">
        <v>0</v>
      </c>
      <c r="N100" s="465">
        <v>0</v>
      </c>
      <c r="O100" s="465">
        <v>0</v>
      </c>
      <c r="P100" s="465">
        <v>0</v>
      </c>
      <c r="Q100" s="290" t="s">
        <v>310</v>
      </c>
    </row>
    <row r="101" spans="3:17">
      <c r="C101" s="27" t="s">
        <v>41</v>
      </c>
      <c r="D101" s="28" t="s">
        <v>41</v>
      </c>
      <c r="E101" s="29">
        <v>2032</v>
      </c>
      <c r="F101" s="265">
        <v>32453473.614900868</v>
      </c>
      <c r="G101" s="265">
        <v>802352492.4284035</v>
      </c>
      <c r="H101" s="465">
        <v>409090000.00000006</v>
      </c>
      <c r="I101" s="465">
        <v>94000</v>
      </c>
      <c r="J101" s="465">
        <v>10649999.999999998</v>
      </c>
      <c r="K101" s="465">
        <v>67911.268761157597</v>
      </c>
      <c r="L101" s="465">
        <v>65002.457851280953</v>
      </c>
      <c r="M101" s="465">
        <v>6144415356.9182949</v>
      </c>
      <c r="N101" s="465">
        <v>188985508.94284585</v>
      </c>
      <c r="O101" s="465">
        <v>1050230.1549340498</v>
      </c>
      <c r="P101" s="465">
        <v>1024359.0831265588</v>
      </c>
      <c r="Q101" s="290" t="s">
        <v>310</v>
      </c>
    </row>
    <row r="102" spans="3:17">
      <c r="C102" s="27" t="s">
        <v>41</v>
      </c>
      <c r="D102" s="28" t="s">
        <v>41</v>
      </c>
      <c r="E102" s="29">
        <v>2033</v>
      </c>
      <c r="F102" s="265">
        <v>31803573.409691457</v>
      </c>
      <c r="G102" s="265">
        <v>770104280.14155459</v>
      </c>
      <c r="H102" s="465">
        <v>392370000</v>
      </c>
      <c r="I102" s="465">
        <v>90000</v>
      </c>
      <c r="J102" s="465">
        <v>10500000</v>
      </c>
      <c r="K102" s="465">
        <v>65181.773891576348</v>
      </c>
      <c r="L102" s="465">
        <v>62389.874130613942</v>
      </c>
      <c r="M102" s="465">
        <v>5893285716.0870008</v>
      </c>
      <c r="N102" s="465">
        <v>180943572.39208648</v>
      </c>
      <c r="O102" s="465">
        <v>1008019.224817963</v>
      </c>
      <c r="P102" s="465">
        <v>983187.96509257972</v>
      </c>
      <c r="Q102" s="290" t="s">
        <v>310</v>
      </c>
    </row>
    <row r="103" spans="3:17">
      <c r="C103" s="27" t="s">
        <v>41</v>
      </c>
      <c r="D103" s="28" t="s">
        <v>41</v>
      </c>
      <c r="E103" s="29">
        <v>2034</v>
      </c>
      <c r="F103" s="265">
        <v>31166671.208586231</v>
      </c>
      <c r="G103" s="265">
        <v>608272683.11428952</v>
      </c>
      <c r="H103" s="465">
        <v>308000000</v>
      </c>
      <c r="I103" s="465">
        <v>81000</v>
      </c>
      <c r="J103" s="465">
        <v>10200000</v>
      </c>
      <c r="K103" s="465">
        <v>51484.31649787772</v>
      </c>
      <c r="L103" s="465">
        <v>49279.113381392519</v>
      </c>
      <c r="M103" s="465">
        <v>4626072331.1027756</v>
      </c>
      <c r="N103" s="465">
        <v>162849215.15287781</v>
      </c>
      <c r="O103" s="465">
        <v>796191.59940015385</v>
      </c>
      <c r="P103" s="465">
        <v>776578.44132824929</v>
      </c>
      <c r="Q103" s="290" t="s">
        <v>310</v>
      </c>
    </row>
    <row r="104" spans="3:17">
      <c r="C104" s="27" t="s">
        <v>41</v>
      </c>
      <c r="D104" s="28" t="s">
        <v>41</v>
      </c>
      <c r="E104" s="29">
        <v>2035</v>
      </c>
      <c r="F104" s="265">
        <v>30542507.051503107</v>
      </c>
      <c r="G104" s="265">
        <v>572655169.04590034</v>
      </c>
      <c r="H104" s="465">
        <v>289520000.00000006</v>
      </c>
      <c r="I104" s="465">
        <v>74000</v>
      </c>
      <c r="J104" s="465">
        <v>10050000</v>
      </c>
      <c r="K104" s="465">
        <v>48469.643279649346</v>
      </c>
      <c r="L104" s="465">
        <v>46393.566219956527</v>
      </c>
      <c r="M104" s="465">
        <v>4348507991.2366104</v>
      </c>
      <c r="N104" s="465">
        <v>148775826.18904886</v>
      </c>
      <c r="O104" s="465">
        <v>749570.46009865415</v>
      </c>
      <c r="P104" s="465">
        <v>731105.75395126303</v>
      </c>
      <c r="Q104" s="290" t="s">
        <v>310</v>
      </c>
    </row>
    <row r="105" spans="3:17">
      <c r="C105" s="266" t="s">
        <v>54</v>
      </c>
      <c r="D105" s="267" t="s">
        <v>41</v>
      </c>
      <c r="E105" s="268">
        <v>2032</v>
      </c>
      <c r="F105" s="265">
        <v>3427537.3673314396</v>
      </c>
      <c r="G105" s="265">
        <v>0</v>
      </c>
      <c r="H105" s="465">
        <v>0</v>
      </c>
      <c r="I105" s="465">
        <v>0</v>
      </c>
      <c r="J105" s="465">
        <v>0</v>
      </c>
      <c r="K105" s="465">
        <v>0</v>
      </c>
      <c r="L105" s="465">
        <v>0</v>
      </c>
      <c r="M105" s="465">
        <v>0</v>
      </c>
      <c r="N105" s="465">
        <v>0</v>
      </c>
      <c r="O105" s="465">
        <v>0</v>
      </c>
      <c r="P105" s="465">
        <v>0</v>
      </c>
      <c r="Q105" s="264" t="s">
        <v>310</v>
      </c>
    </row>
    <row r="106" spans="3:17">
      <c r="C106" s="266" t="s">
        <v>54</v>
      </c>
      <c r="D106" s="267" t="s">
        <v>41</v>
      </c>
      <c r="E106" s="268">
        <v>2033</v>
      </c>
      <c r="F106" s="265">
        <v>3358898.8830562509</v>
      </c>
      <c r="G106" s="265">
        <v>0</v>
      </c>
      <c r="H106" s="465">
        <v>0</v>
      </c>
      <c r="I106" s="465">
        <v>0</v>
      </c>
      <c r="J106" s="465">
        <v>0</v>
      </c>
      <c r="K106" s="465">
        <v>0</v>
      </c>
      <c r="L106" s="465">
        <v>0</v>
      </c>
      <c r="M106" s="465">
        <v>0</v>
      </c>
      <c r="N106" s="465">
        <v>0</v>
      </c>
      <c r="O106" s="465">
        <v>0</v>
      </c>
      <c r="P106" s="465">
        <v>0</v>
      </c>
      <c r="Q106" s="264" t="s">
        <v>310</v>
      </c>
    </row>
    <row r="107" spans="3:17">
      <c r="C107" s="266" t="s">
        <v>54</v>
      </c>
      <c r="D107" s="267" t="s">
        <v>41</v>
      </c>
      <c r="E107" s="268">
        <v>2034</v>
      </c>
      <c r="F107" s="265">
        <v>3291633.1684665657</v>
      </c>
      <c r="G107" s="265">
        <v>0</v>
      </c>
      <c r="H107" s="465">
        <v>0</v>
      </c>
      <c r="I107" s="465">
        <v>0</v>
      </c>
      <c r="J107" s="465">
        <v>0</v>
      </c>
      <c r="K107" s="465">
        <v>0</v>
      </c>
      <c r="L107" s="465">
        <v>0</v>
      </c>
      <c r="M107" s="465">
        <v>0</v>
      </c>
      <c r="N107" s="465">
        <v>0</v>
      </c>
      <c r="O107" s="465">
        <v>0</v>
      </c>
      <c r="P107" s="465">
        <v>0</v>
      </c>
      <c r="Q107" s="264" t="s">
        <v>310</v>
      </c>
    </row>
    <row r="108" spans="3:17">
      <c r="C108" s="266" t="s">
        <v>54</v>
      </c>
      <c r="D108" s="267" t="s">
        <v>41</v>
      </c>
      <c r="E108" s="268">
        <v>2035</v>
      </c>
      <c r="F108" s="265">
        <v>3225712.7681686739</v>
      </c>
      <c r="G108" s="265">
        <v>0</v>
      </c>
      <c r="H108" s="465">
        <v>0</v>
      </c>
      <c r="I108" s="465">
        <v>0</v>
      </c>
      <c r="J108" s="465">
        <v>0</v>
      </c>
      <c r="K108" s="465">
        <v>0</v>
      </c>
      <c r="L108" s="465">
        <v>0</v>
      </c>
      <c r="M108" s="465">
        <v>0</v>
      </c>
      <c r="N108" s="465">
        <v>0</v>
      </c>
      <c r="O108" s="465">
        <v>0</v>
      </c>
      <c r="P108" s="465">
        <v>0</v>
      </c>
      <c r="Q108" s="264" t="s">
        <v>310</v>
      </c>
    </row>
    <row r="109" spans="3:17">
      <c r="C109" s="266" t="s">
        <v>311</v>
      </c>
      <c r="D109" s="267" t="s">
        <v>47</v>
      </c>
      <c r="E109" s="268">
        <v>2032</v>
      </c>
      <c r="F109" s="265">
        <v>285900</v>
      </c>
      <c r="G109" s="265">
        <v>0</v>
      </c>
      <c r="H109" s="465">
        <v>0</v>
      </c>
      <c r="I109" s="465">
        <v>0</v>
      </c>
      <c r="J109" s="465">
        <v>0</v>
      </c>
      <c r="K109" s="465">
        <v>0</v>
      </c>
      <c r="L109" s="465">
        <v>0</v>
      </c>
      <c r="M109" s="465">
        <v>0</v>
      </c>
      <c r="N109" s="465">
        <v>0</v>
      </c>
      <c r="O109" s="465">
        <v>0</v>
      </c>
      <c r="P109" s="465">
        <v>0</v>
      </c>
      <c r="Q109" s="264" t="s">
        <v>310</v>
      </c>
    </row>
    <row r="110" spans="3:17">
      <c r="C110" s="266" t="s">
        <v>311</v>
      </c>
      <c r="D110" s="267" t="s">
        <v>47</v>
      </c>
      <c r="E110" s="268">
        <v>2033</v>
      </c>
      <c r="F110" s="265">
        <v>285900</v>
      </c>
      <c r="G110" s="265">
        <v>0</v>
      </c>
      <c r="H110" s="465">
        <v>0</v>
      </c>
      <c r="I110" s="465">
        <v>0</v>
      </c>
      <c r="J110" s="465">
        <v>0</v>
      </c>
      <c r="K110" s="465">
        <v>0</v>
      </c>
      <c r="L110" s="465">
        <v>0</v>
      </c>
      <c r="M110" s="465">
        <v>0</v>
      </c>
      <c r="N110" s="465">
        <v>0</v>
      </c>
      <c r="O110" s="465">
        <v>0</v>
      </c>
      <c r="P110" s="465">
        <v>0</v>
      </c>
      <c r="Q110" s="264" t="s">
        <v>310</v>
      </c>
    </row>
    <row r="111" spans="3:17">
      <c r="C111" s="266" t="s">
        <v>311</v>
      </c>
      <c r="D111" s="267" t="s">
        <v>47</v>
      </c>
      <c r="E111" s="268">
        <v>2034</v>
      </c>
      <c r="F111" s="265">
        <v>285900</v>
      </c>
      <c r="G111" s="265">
        <v>0</v>
      </c>
      <c r="H111" s="465">
        <v>0</v>
      </c>
      <c r="I111" s="465">
        <v>0</v>
      </c>
      <c r="J111" s="465">
        <v>0</v>
      </c>
      <c r="K111" s="465">
        <v>0</v>
      </c>
      <c r="L111" s="465">
        <v>0</v>
      </c>
      <c r="M111" s="465">
        <v>0</v>
      </c>
      <c r="N111" s="465">
        <v>0</v>
      </c>
      <c r="O111" s="465">
        <v>0</v>
      </c>
      <c r="P111" s="465">
        <v>0</v>
      </c>
      <c r="Q111" s="264" t="s">
        <v>310</v>
      </c>
    </row>
    <row r="112" spans="3:17">
      <c r="C112" s="266" t="s">
        <v>311</v>
      </c>
      <c r="D112" s="267" t="s">
        <v>47</v>
      </c>
      <c r="E112" s="268">
        <v>2035</v>
      </c>
      <c r="F112" s="265">
        <v>285900</v>
      </c>
      <c r="G112" s="265">
        <v>0</v>
      </c>
      <c r="H112" s="465">
        <v>0</v>
      </c>
      <c r="I112" s="465">
        <v>0</v>
      </c>
      <c r="J112" s="465">
        <v>0</v>
      </c>
      <c r="K112" s="465">
        <v>0</v>
      </c>
      <c r="L112" s="465">
        <v>0</v>
      </c>
      <c r="M112" s="465">
        <v>0</v>
      </c>
      <c r="N112" s="465">
        <v>0</v>
      </c>
      <c r="O112" s="465">
        <v>0</v>
      </c>
      <c r="P112" s="465">
        <v>0</v>
      </c>
      <c r="Q112" s="264" t="s">
        <v>310</v>
      </c>
    </row>
    <row r="113" spans="3:3">
      <c r="C113" s="8" t="s">
        <v>196</v>
      </c>
    </row>
    <row r="114" spans="3:3">
      <c r="C114" s="8" t="s">
        <v>312</v>
      </c>
    </row>
  </sheetData>
  <mergeCells count="2">
    <mergeCell ref="C2:I2"/>
    <mergeCell ref="C3:I3"/>
  </mergeCells>
  <phoneticPr fontId="189" type="noConversion"/>
  <dataValidations count="1">
    <dataValidation type="list" allowBlank="1" showInputMessage="1" showErrorMessage="1" sqref="D13:D96" xr:uid="{829AEB76-FFCD-4E1B-99C0-53E95BCF1DD4}">
      <formula1>#REF!</formula1>
    </dataValidation>
  </dataValidations>
  <printOptions horizontalCentered="1"/>
  <pageMargins left="0.7" right="0.7" top="0.75" bottom="0.75" header="0.3" footer="0.3"/>
  <pageSetup scale="38" orientation="landscape" r:id="rId1"/>
  <headerFooter>
    <oddHeader>&amp;L(All Attachment B Appendix Tables are downloadable within PG&amp;&amp;E's Budget Filing Dashboard on CEDARS)&amp;R(PGE-3)</oddHeader>
    <oddFooter>&amp;C3-AtchB-&amp;P</oddFooter>
  </headerFooter>
  <colBreaks count="1" manualBreakCount="1">
    <brk id="9" min="4" max="1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B95D3-786F-4FB5-B25D-1F545E3EAA21}">
  <sheetPr>
    <tabColor theme="4"/>
    <pageSetUpPr fitToPage="1"/>
  </sheetPr>
  <dimension ref="B2:AZ60"/>
  <sheetViews>
    <sheetView topLeftCell="A3" workbookViewId="0">
      <selection activeCell="C25" sqref="C25"/>
    </sheetView>
  </sheetViews>
  <sheetFormatPr defaultColWidth="8" defaultRowHeight="12.75"/>
  <cols>
    <col min="1" max="1" width="2.875" style="18" customWidth="1"/>
    <col min="2" max="2" width="12.125" style="18" customWidth="1"/>
    <col min="3" max="3" width="23.125" style="18" customWidth="1"/>
    <col min="4" max="4" width="19.875" style="18" customWidth="1"/>
    <col min="5" max="5" width="15.125" style="18" customWidth="1"/>
    <col min="6" max="7" width="15.125" style="126" customWidth="1"/>
    <col min="8" max="8" width="15.125" style="18" customWidth="1"/>
    <col min="9" max="9" width="15.125" style="127" customWidth="1"/>
    <col min="10" max="16" width="15.125" style="15" customWidth="1"/>
    <col min="17" max="19" width="14.625" style="15" customWidth="1"/>
    <col min="20" max="20" width="14.625" style="127" customWidth="1"/>
    <col min="21" max="30" width="14.625" style="15" customWidth="1"/>
    <col min="31" max="31" width="14.625" style="127" customWidth="1"/>
    <col min="32" max="41" width="14.625" style="15" customWidth="1"/>
    <col min="42" max="42" width="14.625" style="127" customWidth="1"/>
    <col min="43" max="52" width="14.625" style="15" customWidth="1"/>
    <col min="53" max="16384" width="8" style="18"/>
  </cols>
  <sheetData>
    <row r="2" spans="2:15" ht="25.5" customHeight="1">
      <c r="B2" s="715" t="s">
        <v>58</v>
      </c>
      <c r="C2" s="819" t="s">
        <v>313</v>
      </c>
      <c r="D2" s="819"/>
      <c r="E2" s="819"/>
      <c r="F2" s="819"/>
      <c r="G2" s="819"/>
      <c r="H2" s="819"/>
      <c r="I2" s="820"/>
    </row>
    <row r="3" spans="2:15" ht="269.25" customHeight="1">
      <c r="B3" s="286" t="s">
        <v>102</v>
      </c>
      <c r="C3" s="821" t="s">
        <v>314</v>
      </c>
      <c r="D3" s="821"/>
      <c r="E3" s="821"/>
      <c r="F3" s="821"/>
      <c r="G3" s="821"/>
      <c r="H3" s="821"/>
      <c r="I3" s="822"/>
    </row>
    <row r="4" spans="2:15" ht="13.5" thickBot="1"/>
    <row r="5" spans="2:15" ht="15.75">
      <c r="B5" s="719" t="s">
        <v>104</v>
      </c>
      <c r="C5" s="720" t="str">
        <f>'Read Me'!B10</f>
        <v>PG&amp;E</v>
      </c>
      <c r="D5" s="15"/>
      <c r="E5" s="15"/>
      <c r="F5" s="15"/>
      <c r="G5" s="15"/>
      <c r="H5" s="15"/>
      <c r="I5" s="15"/>
    </row>
    <row r="6" spans="2:15" ht="16.5" customHeight="1" thickBot="1">
      <c r="B6" s="287" t="s">
        <v>105</v>
      </c>
      <c r="C6" s="288" t="str">
        <f>'Read Me'!B11</f>
        <v>2028-2035</v>
      </c>
      <c r="D6" s="15"/>
      <c r="E6" s="15"/>
      <c r="F6" s="15"/>
      <c r="G6" s="15"/>
      <c r="H6" s="15"/>
      <c r="I6" s="15"/>
    </row>
    <row r="7" spans="2:15" ht="16.5" thickBot="1">
      <c r="C7" s="13" t="s">
        <v>315</v>
      </c>
      <c r="D7" s="15"/>
      <c r="E7" s="15"/>
      <c r="F7" s="15"/>
      <c r="G7" s="15"/>
      <c r="H7" s="15"/>
      <c r="I7" s="15"/>
      <c r="J7" s="128"/>
      <c r="K7" s="128"/>
      <c r="L7" s="128"/>
      <c r="M7" s="128"/>
      <c r="N7" s="128"/>
      <c r="O7" s="128"/>
    </row>
    <row r="8" spans="2:15" ht="15.75" hidden="1">
      <c r="B8" s="129"/>
      <c r="D8" s="129"/>
      <c r="I8" s="130"/>
      <c r="J8" s="131"/>
      <c r="K8" s="131"/>
      <c r="L8" s="131"/>
      <c r="M8" s="131"/>
      <c r="N8" s="131"/>
      <c r="O8" s="131"/>
    </row>
    <row r="9" spans="2:15" s="125" customFormat="1" ht="16.350000000000001" hidden="1" customHeight="1">
      <c r="B9" s="18"/>
      <c r="C9" s="18"/>
      <c r="D9" s="132"/>
      <c r="E9" s="126"/>
      <c r="F9" s="126"/>
      <c r="G9" s="126"/>
      <c r="H9" s="126"/>
      <c r="I9" s="126"/>
      <c r="J9" s="126"/>
      <c r="K9" s="126"/>
      <c r="L9" s="126"/>
      <c r="M9" s="126"/>
      <c r="N9" s="126"/>
      <c r="O9" s="126"/>
    </row>
    <row r="10" spans="2:15" ht="13.5" hidden="1" thickBot="1">
      <c r="C10" s="18" t="s">
        <v>316</v>
      </c>
    </row>
    <row r="11" spans="2:15" ht="13.5" customHeight="1" thickBot="1">
      <c r="C11" s="721"/>
      <c r="D11" s="823" t="s">
        <v>317</v>
      </c>
      <c r="E11" s="824"/>
      <c r="F11" s="825"/>
      <c r="G11" s="823" t="s">
        <v>41</v>
      </c>
      <c r="H11" s="824"/>
      <c r="I11" s="824"/>
      <c r="J11" s="824"/>
      <c r="K11" s="824"/>
      <c r="L11" s="824"/>
      <c r="M11" s="824"/>
      <c r="N11" s="824"/>
      <c r="O11" s="825"/>
    </row>
    <row r="12" spans="2:15" ht="39" thickBot="1">
      <c r="C12" s="133" t="s">
        <v>226</v>
      </c>
      <c r="D12" s="133" t="s">
        <v>318</v>
      </c>
      <c r="E12" s="134" t="s">
        <v>319</v>
      </c>
      <c r="F12" s="20" t="s">
        <v>320</v>
      </c>
      <c r="G12" s="20" t="s">
        <v>321</v>
      </c>
      <c r="H12" s="20" t="s">
        <v>322</v>
      </c>
      <c r="I12" s="20" t="s">
        <v>323</v>
      </c>
      <c r="J12" s="20" t="s">
        <v>324</v>
      </c>
      <c r="K12" s="20" t="s">
        <v>325</v>
      </c>
      <c r="L12" s="20" t="s">
        <v>326</v>
      </c>
      <c r="M12" s="20" t="s">
        <v>327</v>
      </c>
      <c r="N12" s="20" t="s">
        <v>328</v>
      </c>
      <c r="O12" s="141" t="s">
        <v>329</v>
      </c>
    </row>
    <row r="13" spans="2:15" ht="13.5" customHeight="1">
      <c r="C13" s="142">
        <v>2028</v>
      </c>
      <c r="D13" s="265">
        <v>269841725.31949025</v>
      </c>
      <c r="E13" s="293" cm="1">
        <f t="array" ref="E13">_xlfn.XLOOKUP(1, ($C$29:$C$60=$C13)*($D$29:$D$60=$C$5), E$29:E$60)</f>
        <v>245982070</v>
      </c>
      <c r="F13" s="294">
        <f t="shared" ref="F13:F23" si="0">D13/E13</f>
        <v>1.0969975385583601</v>
      </c>
      <c r="G13" s="355">
        <v>688.8249849271325</v>
      </c>
      <c r="H13" s="355">
        <v>147.35828173412159</v>
      </c>
      <c r="I13" s="355">
        <v>16.66771016974495</v>
      </c>
      <c r="J13" s="295" cm="1">
        <f t="array" ref="J13">_xlfn.XLOOKUP(1, ($C$29:$C$60=$C13)*($D$29:$D$60=$C$5), F$29:F$60)</f>
        <v>688.6</v>
      </c>
      <c r="K13" s="295" cm="1">
        <f t="array" ref="K13">_xlfn.XLOOKUP(1, ($C$29:$C$60=$C13)*($D$29:$D$60=$C$5), G$29:G$60)</f>
        <v>127</v>
      </c>
      <c r="L13" s="295" cm="1">
        <f t="array" ref="L13">_xlfn.XLOOKUP(1, ($C$29:$C$60=$C13)*($D$29:$D$60=$C$5), H$29:H$60)</f>
        <v>8</v>
      </c>
      <c r="M13" s="294">
        <f t="shared" ref="M13:M23" si="1">G13/J13</f>
        <v>1.0003267280382406</v>
      </c>
      <c r="N13" s="294">
        <f t="shared" ref="N13:N23" si="2">H13/K13</f>
        <v>1.1603014309773354</v>
      </c>
      <c r="O13" s="294">
        <f t="shared" ref="O13:O23" si="3">I13/L13</f>
        <v>2.0834637712181188</v>
      </c>
    </row>
    <row r="14" spans="2:15">
      <c r="C14" s="142">
        <v>2029</v>
      </c>
      <c r="D14" s="265">
        <v>286547153.83898741</v>
      </c>
      <c r="E14" s="293" cm="1">
        <f t="array" ref="E14">_xlfn.XLOOKUP(1, ($C$29:$C$60=$C14)*($D$29:$D$60=$C$5), E$29:E$60)</f>
        <v>277204793</v>
      </c>
      <c r="F14" s="294">
        <f t="shared" si="0"/>
        <v>1.0337020176955867</v>
      </c>
      <c r="G14" s="355">
        <v>566.23273416764414</v>
      </c>
      <c r="H14" s="355">
        <v>127.52670502379476</v>
      </c>
      <c r="I14" s="355">
        <v>15.344896425270717</v>
      </c>
      <c r="J14" s="295" cm="1">
        <f t="array" ref="J14">_xlfn.XLOOKUP(1, ($C$29:$C$60=$C14)*($D$29:$D$60=$C$5), F$29:F$60)</f>
        <v>524.6</v>
      </c>
      <c r="K14" s="295" cm="1">
        <f t="array" ref="K14">_xlfn.XLOOKUP(1, ($C$29:$C$60=$C14)*($D$29:$D$60=$C$5), G$29:G$60)</f>
        <v>103.6</v>
      </c>
      <c r="L14" s="295" cm="1">
        <f t="array" ref="L14">_xlfn.XLOOKUP(1, ($C$29:$C$60=$C14)*($D$29:$D$60=$C$5), H$29:H$60)</f>
        <v>7.6</v>
      </c>
      <c r="M14" s="294">
        <f t="shared" si="1"/>
        <v>1.0793609114899811</v>
      </c>
      <c r="N14" s="294">
        <f t="shared" si="2"/>
        <v>1.2309527511949303</v>
      </c>
      <c r="O14" s="294">
        <f t="shared" si="3"/>
        <v>2.019065319114568</v>
      </c>
    </row>
    <row r="15" spans="2:15">
      <c r="C15" s="142">
        <v>2030</v>
      </c>
      <c r="D15" s="265">
        <v>301881530.91518331</v>
      </c>
      <c r="E15" s="293" cm="1">
        <f t="array" ref="E15">_xlfn.XLOOKUP(1, ($C$29:$C$60=$C15)*($D$29:$D$60=$C$5), E$29:E$60)</f>
        <v>220970017</v>
      </c>
      <c r="F15" s="294">
        <f t="shared" si="0"/>
        <v>1.3661651250865556</v>
      </c>
      <c r="G15" s="355">
        <v>523.31135331291216</v>
      </c>
      <c r="H15" s="355">
        <v>120.36366514402705</v>
      </c>
      <c r="I15" s="355">
        <v>15.193076939310673</v>
      </c>
      <c r="J15" s="295" cm="1">
        <f t="array" ref="J15">_xlfn.XLOOKUP(1, ($C$29:$C$60=$C15)*($D$29:$D$60=$C$5), F$29:F$60)</f>
        <v>458.8</v>
      </c>
      <c r="K15" s="295" cm="1">
        <f t="array" ref="K15">_xlfn.XLOOKUP(1, ($C$29:$C$60=$C15)*($D$29:$D$60=$C$5), G$29:G$60)</f>
        <v>95.5</v>
      </c>
      <c r="L15" s="295" cm="1">
        <f t="array" ref="L15">_xlfn.XLOOKUP(1, ($C$29:$C$60=$C15)*($D$29:$D$60=$C$5), H$29:H$60)</f>
        <v>7.5</v>
      </c>
      <c r="M15" s="294">
        <f t="shared" si="1"/>
        <v>1.1406088781885617</v>
      </c>
      <c r="N15" s="294">
        <f t="shared" si="2"/>
        <v>1.2603525145971419</v>
      </c>
      <c r="O15" s="294">
        <f t="shared" si="3"/>
        <v>2.0257435919080899</v>
      </c>
    </row>
    <row r="16" spans="2:15">
      <c r="C16" s="143">
        <v>2031</v>
      </c>
      <c r="D16" s="435">
        <v>312429060.45554078</v>
      </c>
      <c r="E16" s="293" cm="1">
        <f t="array" ref="E16">_xlfn.XLOOKUP(1, ($C$29:$C$60=$C16)*($D$29:$D$60=$C$5), E$29:E$60)</f>
        <v>261360492</v>
      </c>
      <c r="F16" s="294">
        <f t="shared" si="0"/>
        <v>1.1953951343783848</v>
      </c>
      <c r="G16" s="356">
        <v>496.58789197779396</v>
      </c>
      <c r="H16" s="356">
        <v>116.9308918582434</v>
      </c>
      <c r="I16" s="356">
        <v>14.917892344568358</v>
      </c>
      <c r="J16" s="295" cm="1">
        <f t="array" ref="J16">_xlfn.XLOOKUP(1, ($C$29:$C$60=$C16)*($D$29:$D$60=$C$5), F$29:F$60)</f>
        <v>413.6</v>
      </c>
      <c r="K16" s="295" cm="1">
        <f t="array" ref="K16">_xlfn.XLOOKUP(1, ($C$29:$C$60=$C16)*($D$29:$D$60=$C$5), G$29:G$60)</f>
        <v>90.8</v>
      </c>
      <c r="L16" s="295" cm="1">
        <f t="array" ref="L16">_xlfn.XLOOKUP(1, ($C$29:$C$60=$C16)*($D$29:$D$60=$C$5), H$29:H$60)</f>
        <v>7.2</v>
      </c>
      <c r="M16" s="294">
        <f t="shared" si="1"/>
        <v>1.2006477078766777</v>
      </c>
      <c r="N16" s="294">
        <f t="shared" si="2"/>
        <v>1.287785152623826</v>
      </c>
      <c r="O16" s="294">
        <f t="shared" si="3"/>
        <v>2.0719294923011606</v>
      </c>
    </row>
    <row r="17" spans="3:15">
      <c r="C17" s="144" t="s">
        <v>330</v>
      </c>
      <c r="D17" s="436">
        <f>SUM(D13:D16)</f>
        <v>1170699470.5292017</v>
      </c>
      <c r="E17" s="263">
        <f>SUM(E13:E16)</f>
        <v>1005517372</v>
      </c>
      <c r="F17" s="139">
        <f t="shared" si="0"/>
        <v>1.1642757282260079</v>
      </c>
      <c r="G17" s="439">
        <f t="shared" ref="G17:L17" si="4">SUM(G13:G16)</f>
        <v>2274.9569643854825</v>
      </c>
      <c r="H17" s="439">
        <f t="shared" si="4"/>
        <v>512.17954376018679</v>
      </c>
      <c r="I17" s="439">
        <f t="shared" si="4"/>
        <v>62.123575878894698</v>
      </c>
      <c r="J17" s="137">
        <f>SUM(J13:J16)</f>
        <v>2085.6</v>
      </c>
      <c r="K17" s="137">
        <f t="shared" si="4"/>
        <v>416.90000000000003</v>
      </c>
      <c r="L17" s="137">
        <f t="shared" si="4"/>
        <v>30.3</v>
      </c>
      <c r="M17" s="139">
        <f t="shared" si="1"/>
        <v>1.0907925605990998</v>
      </c>
      <c r="N17" s="139">
        <f t="shared" si="2"/>
        <v>1.2285429209886944</v>
      </c>
      <c r="O17" s="139">
        <f t="shared" si="3"/>
        <v>2.0502830323067558</v>
      </c>
    </row>
    <row r="18" spans="3:15">
      <c r="C18" s="142">
        <v>2032</v>
      </c>
      <c r="D18" s="437">
        <v>318000000</v>
      </c>
      <c r="E18" s="293" cm="1">
        <f t="array" ref="E18">_xlfn.XLOOKUP(1, ($C$29:$C$60=$C18)*($D$29:$D$60=$C$5), E$29:E$60)</f>
        <v>276406285</v>
      </c>
      <c r="F18" s="294">
        <f t="shared" si="0"/>
        <v>1.1504803517763715</v>
      </c>
      <c r="G18" s="354">
        <v>409.09000000000003</v>
      </c>
      <c r="H18" s="354">
        <v>93.61</v>
      </c>
      <c r="I18" s="354">
        <v>10.649999999999999</v>
      </c>
      <c r="J18" s="295" cm="1">
        <f t="array" ref="J18">_xlfn.XLOOKUP(1, ($C$29:$C$60=$C18)*($D$29:$D$60=$C$5), F$29:F$60)</f>
        <v>371.9</v>
      </c>
      <c r="K18" s="295" cm="1">
        <f t="array" ref="K18">_xlfn.XLOOKUP(1, ($C$29:$C$60=$C18)*($D$29:$D$60=$C$5), G$29:G$60)</f>
        <v>85.1</v>
      </c>
      <c r="L18" s="295" cm="1">
        <f t="array" ref="L18">_xlfn.XLOOKUP(1, ($C$29:$C$60=$C18)*($D$29:$D$60=$C$5), H$29:H$60)</f>
        <v>7.1</v>
      </c>
      <c r="M18" s="294">
        <f t="shared" si="1"/>
        <v>1.1000000000000001</v>
      </c>
      <c r="N18" s="294">
        <f t="shared" si="2"/>
        <v>1.1000000000000001</v>
      </c>
      <c r="O18" s="294">
        <f t="shared" si="3"/>
        <v>1.4999999999999998</v>
      </c>
    </row>
    <row r="19" spans="3:15">
      <c r="C19" s="142">
        <v>2033</v>
      </c>
      <c r="D19" s="265">
        <v>323000000</v>
      </c>
      <c r="E19" s="293" cm="1">
        <f t="array" ref="E19">_xlfn.XLOOKUP(1, ($C$29:$C$60=$C19)*($D$29:$D$60=$C$5), E$29:E$60)</f>
        <v>293966337</v>
      </c>
      <c r="F19" s="294">
        <f t="shared" si="0"/>
        <v>1.0987652644050874</v>
      </c>
      <c r="G19" s="355">
        <v>392.37</v>
      </c>
      <c r="H19" s="355">
        <v>90.090000000000018</v>
      </c>
      <c r="I19" s="355">
        <v>10.5</v>
      </c>
      <c r="J19" s="295" cm="1">
        <f t="array" ref="J19">_xlfn.XLOOKUP(1, ($C$29:$C$60=$C19)*($D$29:$D$60=$C$5), F$29:F$60)</f>
        <v>356.7</v>
      </c>
      <c r="K19" s="295" cm="1">
        <f t="array" ref="K19">_xlfn.XLOOKUP(1, ($C$29:$C$60=$C19)*($D$29:$D$60=$C$5), G$29:G$60)</f>
        <v>81.900000000000006</v>
      </c>
      <c r="L19" s="295" cm="1">
        <f t="array" ref="L19">_xlfn.XLOOKUP(1, ($C$29:$C$60=$C19)*($D$29:$D$60=$C$5), H$29:H$60)</f>
        <v>7</v>
      </c>
      <c r="M19" s="294">
        <f t="shared" si="1"/>
        <v>1.1000000000000001</v>
      </c>
      <c r="N19" s="294">
        <f t="shared" si="2"/>
        <v>1.1000000000000001</v>
      </c>
      <c r="O19" s="294">
        <f t="shared" si="3"/>
        <v>1.5</v>
      </c>
    </row>
    <row r="20" spans="3:15">
      <c r="C20" s="142">
        <v>2034</v>
      </c>
      <c r="D20" s="265">
        <v>350000000</v>
      </c>
      <c r="E20" s="293" cm="1">
        <f t="array" ref="E20">_xlfn.XLOOKUP(1, ($C$29:$C$60=$C20)*($D$29:$D$60=$C$5), E$29:E$60)</f>
        <v>332863463</v>
      </c>
      <c r="F20" s="294">
        <f t="shared" si="0"/>
        <v>1.051482180848428</v>
      </c>
      <c r="G20" s="355">
        <v>308</v>
      </c>
      <c r="H20" s="355">
        <v>80.63000000000001</v>
      </c>
      <c r="I20" s="355">
        <v>10.199999999999999</v>
      </c>
      <c r="J20" s="295" cm="1">
        <f t="array" ref="J20">_xlfn.XLOOKUP(1, ($C$29:$C$60=$C20)*($D$29:$D$60=$C$5), F$29:F$60)</f>
        <v>280</v>
      </c>
      <c r="K20" s="295" cm="1">
        <f t="array" ref="K20">_xlfn.XLOOKUP(1, ($C$29:$C$60=$C20)*($D$29:$D$60=$C$5), G$29:G$60)</f>
        <v>73.3</v>
      </c>
      <c r="L20" s="295" cm="1">
        <f t="array" ref="L20">_xlfn.XLOOKUP(1, ($C$29:$C$60=$C20)*($D$29:$D$60=$C$5), H$29:H$60)</f>
        <v>6.8</v>
      </c>
      <c r="M20" s="294">
        <f t="shared" si="1"/>
        <v>1.1000000000000001</v>
      </c>
      <c r="N20" s="294">
        <f t="shared" si="2"/>
        <v>1.1000000000000001</v>
      </c>
      <c r="O20" s="294">
        <f t="shared" si="3"/>
        <v>1.5</v>
      </c>
    </row>
    <row r="21" spans="3:15" ht="13.5" thickBot="1">
      <c r="C21" s="142">
        <v>2035</v>
      </c>
      <c r="D21" s="265">
        <v>371000000</v>
      </c>
      <c r="E21" s="293" cm="1">
        <f t="array" ref="E21">_xlfn.XLOOKUP(1, ($C$29:$C$60=$C21)*($D$29:$D$60=$C$5), E$29:E$60)</f>
        <v>370909444</v>
      </c>
      <c r="F21" s="294">
        <f t="shared" si="0"/>
        <v>1.0002441458460141</v>
      </c>
      <c r="G21" s="355">
        <v>289.52000000000004</v>
      </c>
      <c r="H21" s="355">
        <v>74.470000000000013</v>
      </c>
      <c r="I21" s="355">
        <v>10.050000000000001</v>
      </c>
      <c r="J21" s="295" cm="1">
        <f t="array" ref="J21">_xlfn.XLOOKUP(1, ($C$29:$C$60=$C21)*($D$29:$D$60=$C$5), F$29:F$60)</f>
        <v>263.2</v>
      </c>
      <c r="K21" s="295" cm="1">
        <f t="array" ref="K21">_xlfn.XLOOKUP(1, ($C$29:$C$60=$C21)*($D$29:$D$60=$C$5), G$29:G$60)</f>
        <v>67.7</v>
      </c>
      <c r="L21" s="295" cm="1">
        <f t="array" ref="L21">_xlfn.XLOOKUP(1, ($C$29:$C$60=$C21)*($D$29:$D$60=$C$5), H$29:H$60)</f>
        <v>6.7</v>
      </c>
      <c r="M21" s="294">
        <f t="shared" si="1"/>
        <v>1.1000000000000001</v>
      </c>
      <c r="N21" s="294">
        <f t="shared" si="2"/>
        <v>1.1000000000000001</v>
      </c>
      <c r="O21" s="294">
        <f t="shared" si="3"/>
        <v>1.5</v>
      </c>
    </row>
    <row r="22" spans="3:15" ht="14.25" thickTop="1" thickBot="1">
      <c r="C22" s="144" t="s">
        <v>330</v>
      </c>
      <c r="D22" s="436">
        <f>SUM(D18:D21)</f>
        <v>1362000000</v>
      </c>
      <c r="E22" s="436">
        <f>SUM(E18:E21)</f>
        <v>1274145529</v>
      </c>
      <c r="F22" s="139">
        <f t="shared" si="0"/>
        <v>1.068951677026212</v>
      </c>
      <c r="G22" s="439">
        <f t="shared" ref="G22:L22" si="5">SUM(G18:G21)</f>
        <v>1398.98</v>
      </c>
      <c r="H22" s="439">
        <f t="shared" si="5"/>
        <v>338.80000000000007</v>
      </c>
      <c r="I22" s="439">
        <f t="shared" si="5"/>
        <v>41.4</v>
      </c>
      <c r="J22" s="137">
        <f t="shared" si="5"/>
        <v>1271.8</v>
      </c>
      <c r="K22" s="137">
        <f t="shared" si="5"/>
        <v>308</v>
      </c>
      <c r="L22" s="137">
        <f t="shared" si="5"/>
        <v>27.599999999999998</v>
      </c>
      <c r="M22" s="139">
        <f t="shared" si="1"/>
        <v>1.1000000000000001</v>
      </c>
      <c r="N22" s="139">
        <f t="shared" si="2"/>
        <v>1.1000000000000003</v>
      </c>
      <c r="O22" s="139">
        <f t="shared" si="3"/>
        <v>1.5</v>
      </c>
    </row>
    <row r="23" spans="3:15" ht="14.25" thickTop="1" thickBot="1">
      <c r="C23" s="145" t="s">
        <v>331</v>
      </c>
      <c r="D23" s="438">
        <f>D22+D17</f>
        <v>2532699470.5292015</v>
      </c>
      <c r="E23" s="436">
        <f>E22+E17</f>
        <v>2279662901</v>
      </c>
      <c r="F23" s="140">
        <f t="shared" si="0"/>
        <v>1.1109973625566325</v>
      </c>
      <c r="G23" s="440">
        <f t="shared" ref="G23:L23" si="6">G22+G17</f>
        <v>3673.9369643854825</v>
      </c>
      <c r="H23" s="440">
        <f t="shared" si="6"/>
        <v>850.97954376018686</v>
      </c>
      <c r="I23" s="440">
        <f t="shared" si="6"/>
        <v>103.52357587889469</v>
      </c>
      <c r="J23" s="138">
        <f t="shared" si="6"/>
        <v>3357.3999999999996</v>
      </c>
      <c r="K23" s="138">
        <f t="shared" si="6"/>
        <v>724.90000000000009</v>
      </c>
      <c r="L23" s="138">
        <f t="shared" si="6"/>
        <v>57.9</v>
      </c>
      <c r="M23" s="140">
        <f t="shared" si="1"/>
        <v>1.094280384936404</v>
      </c>
      <c r="N23" s="140">
        <f t="shared" si="2"/>
        <v>1.1739268088842416</v>
      </c>
      <c r="O23" s="140">
        <f t="shared" si="3"/>
        <v>1.7879719495491311</v>
      </c>
    </row>
    <row r="26" spans="3:15">
      <c r="C26" s="190" t="s">
        <v>332</v>
      </c>
    </row>
    <row r="28" spans="3:15">
      <c r="C28" s="296" t="s">
        <v>226</v>
      </c>
      <c r="D28" s="296" t="s">
        <v>333</v>
      </c>
      <c r="E28" s="296" t="s">
        <v>334</v>
      </c>
      <c r="F28" s="297" t="s">
        <v>335</v>
      </c>
      <c r="G28" s="297" t="s">
        <v>336</v>
      </c>
      <c r="H28" s="296" t="s">
        <v>337</v>
      </c>
    </row>
    <row r="29" spans="3:15">
      <c r="C29" s="298">
        <v>2028</v>
      </c>
      <c r="D29" s="296" t="s">
        <v>13</v>
      </c>
      <c r="E29" s="299">
        <v>245982070</v>
      </c>
      <c r="F29" s="300">
        <v>688.6</v>
      </c>
      <c r="G29" s="300">
        <v>127</v>
      </c>
      <c r="H29" s="301">
        <v>8</v>
      </c>
    </row>
    <row r="30" spans="3:15">
      <c r="C30" s="298">
        <v>2029</v>
      </c>
      <c r="D30" s="296" t="s">
        <v>13</v>
      </c>
      <c r="E30" s="301">
        <v>277204793</v>
      </c>
      <c r="F30" s="300">
        <v>524.6</v>
      </c>
      <c r="G30" s="300">
        <v>103.6</v>
      </c>
      <c r="H30" s="301">
        <v>7.6</v>
      </c>
    </row>
    <row r="31" spans="3:15">
      <c r="C31" s="298">
        <v>2030</v>
      </c>
      <c r="D31" s="296" t="s">
        <v>13</v>
      </c>
      <c r="E31" s="301">
        <v>220970017</v>
      </c>
      <c r="F31" s="300">
        <v>458.8</v>
      </c>
      <c r="G31" s="300">
        <v>95.5</v>
      </c>
      <c r="H31" s="301">
        <v>7.5</v>
      </c>
    </row>
    <row r="32" spans="3:15">
      <c r="C32" s="298">
        <v>2031</v>
      </c>
      <c r="D32" s="296" t="s">
        <v>13</v>
      </c>
      <c r="E32" s="301">
        <v>261360492</v>
      </c>
      <c r="F32" s="300">
        <v>413.6</v>
      </c>
      <c r="G32" s="300">
        <v>90.8</v>
      </c>
      <c r="H32" s="301">
        <v>7.2</v>
      </c>
    </row>
    <row r="33" spans="3:8">
      <c r="C33" s="298">
        <v>2032</v>
      </c>
      <c r="D33" s="296" t="s">
        <v>13</v>
      </c>
      <c r="E33" s="301">
        <v>276406285</v>
      </c>
      <c r="F33" s="300">
        <v>371.9</v>
      </c>
      <c r="G33" s="300">
        <v>85.1</v>
      </c>
      <c r="H33" s="301">
        <v>7.1</v>
      </c>
    </row>
    <row r="34" spans="3:8">
      <c r="C34" s="298">
        <v>2033</v>
      </c>
      <c r="D34" s="296" t="s">
        <v>13</v>
      </c>
      <c r="E34" s="301">
        <v>293966337</v>
      </c>
      <c r="F34" s="300">
        <v>356.7</v>
      </c>
      <c r="G34" s="300">
        <v>81.900000000000006</v>
      </c>
      <c r="H34" s="301">
        <v>7</v>
      </c>
    </row>
    <row r="35" spans="3:8">
      <c r="C35" s="298">
        <v>2034</v>
      </c>
      <c r="D35" s="296" t="s">
        <v>13</v>
      </c>
      <c r="E35" s="301">
        <v>332863463</v>
      </c>
      <c r="F35" s="300">
        <v>280</v>
      </c>
      <c r="G35" s="300">
        <v>73.3</v>
      </c>
      <c r="H35" s="301">
        <v>6.8</v>
      </c>
    </row>
    <row r="36" spans="3:8">
      <c r="C36" s="298">
        <v>2035</v>
      </c>
      <c r="D36" s="296" t="s">
        <v>13</v>
      </c>
      <c r="E36" s="301">
        <v>370909444</v>
      </c>
      <c r="F36" s="300">
        <v>263.2</v>
      </c>
      <c r="G36" s="300">
        <v>67.7</v>
      </c>
      <c r="H36" s="301">
        <v>6.7</v>
      </c>
    </row>
    <row r="37" spans="3:8">
      <c r="C37" s="298">
        <v>2028</v>
      </c>
      <c r="D37" s="296" t="s">
        <v>24</v>
      </c>
      <c r="E37" s="301">
        <v>186433247</v>
      </c>
      <c r="F37" s="300">
        <v>688.6</v>
      </c>
      <c r="G37" s="300">
        <v>117.2</v>
      </c>
      <c r="H37" s="296" t="s">
        <v>338</v>
      </c>
    </row>
    <row r="38" spans="3:8">
      <c r="C38" s="298">
        <v>2029</v>
      </c>
      <c r="D38" s="296" t="s">
        <v>24</v>
      </c>
      <c r="E38" s="301">
        <v>194494832</v>
      </c>
      <c r="F38" s="300">
        <v>524.6</v>
      </c>
      <c r="G38" s="300">
        <v>94.2</v>
      </c>
      <c r="H38" s="296" t="s">
        <v>338</v>
      </c>
    </row>
    <row r="39" spans="3:8">
      <c r="C39" s="298">
        <v>2030</v>
      </c>
      <c r="D39" s="296" t="s">
        <v>24</v>
      </c>
      <c r="E39" s="301">
        <v>121814029</v>
      </c>
      <c r="F39" s="300">
        <v>458.8</v>
      </c>
      <c r="G39" s="300">
        <v>86.3</v>
      </c>
      <c r="H39" s="296" t="s">
        <v>338</v>
      </c>
    </row>
    <row r="40" spans="3:8">
      <c r="C40" s="298">
        <v>2031</v>
      </c>
      <c r="D40" s="296" t="s">
        <v>24</v>
      </c>
      <c r="E40" s="301">
        <v>143827943</v>
      </c>
      <c r="F40" s="300">
        <v>413.6</v>
      </c>
      <c r="G40" s="300">
        <v>81.8</v>
      </c>
      <c r="H40" s="296" t="s">
        <v>338</v>
      </c>
    </row>
    <row r="41" spans="3:8">
      <c r="C41" s="298">
        <v>2032</v>
      </c>
      <c r="D41" s="296" t="s">
        <v>24</v>
      </c>
      <c r="E41" s="301">
        <v>160949931</v>
      </c>
      <c r="F41" s="300">
        <v>371.9</v>
      </c>
      <c r="G41" s="300">
        <v>76.3</v>
      </c>
      <c r="H41" s="296" t="s">
        <v>338</v>
      </c>
    </row>
    <row r="42" spans="3:8">
      <c r="C42" s="298">
        <v>2033</v>
      </c>
      <c r="D42" s="296" t="s">
        <v>24</v>
      </c>
      <c r="E42" s="301">
        <v>174302268</v>
      </c>
      <c r="F42" s="300">
        <v>356.7</v>
      </c>
      <c r="G42" s="300">
        <v>73.5</v>
      </c>
      <c r="H42" s="296" t="s">
        <v>338</v>
      </c>
    </row>
    <row r="43" spans="3:8">
      <c r="C43" s="298">
        <v>2034</v>
      </c>
      <c r="D43" s="296" t="s">
        <v>24</v>
      </c>
      <c r="E43" s="301">
        <v>181510710</v>
      </c>
      <c r="F43" s="300">
        <v>280</v>
      </c>
      <c r="G43" s="300">
        <v>65.3</v>
      </c>
      <c r="H43" s="296" t="s">
        <v>338</v>
      </c>
    </row>
    <row r="44" spans="3:8">
      <c r="C44" s="298">
        <v>2035</v>
      </c>
      <c r="D44" s="296" t="s">
        <v>24</v>
      </c>
      <c r="E44" s="301">
        <v>191298035</v>
      </c>
      <c r="F44" s="300">
        <v>263.2</v>
      </c>
      <c r="G44" s="300">
        <v>60</v>
      </c>
      <c r="H44" s="296" t="s">
        <v>338</v>
      </c>
    </row>
    <row r="45" spans="3:8">
      <c r="C45" s="298">
        <v>2028</v>
      </c>
      <c r="D45" s="296" t="s">
        <v>31</v>
      </c>
      <c r="E45" s="301">
        <v>196889753</v>
      </c>
      <c r="F45" s="297" t="s">
        <v>338</v>
      </c>
      <c r="G45" s="297" t="s">
        <v>338</v>
      </c>
      <c r="H45" s="301">
        <v>9</v>
      </c>
    </row>
    <row r="46" spans="3:8">
      <c r="C46" s="298">
        <v>2029</v>
      </c>
      <c r="D46" s="296" t="s">
        <v>31</v>
      </c>
      <c r="E46" s="301">
        <v>201796085</v>
      </c>
      <c r="F46" s="297" t="s">
        <v>338</v>
      </c>
      <c r="G46" s="297" t="s">
        <v>338</v>
      </c>
      <c r="H46" s="301">
        <v>8.5</v>
      </c>
    </row>
    <row r="47" spans="3:8">
      <c r="C47" s="298">
        <v>2030</v>
      </c>
      <c r="D47" s="296" t="s">
        <v>31</v>
      </c>
      <c r="E47" s="301">
        <v>133095774</v>
      </c>
      <c r="F47" s="297" t="s">
        <v>338</v>
      </c>
      <c r="G47" s="297" t="s">
        <v>338</v>
      </c>
      <c r="H47" s="301">
        <v>8.3000000000000007</v>
      </c>
    </row>
    <row r="48" spans="3:8">
      <c r="C48" s="298">
        <v>2031</v>
      </c>
      <c r="D48" s="296" t="s">
        <v>31</v>
      </c>
      <c r="E48" s="301">
        <v>136524840</v>
      </c>
      <c r="F48" s="297" t="s">
        <v>338</v>
      </c>
      <c r="G48" s="297" t="s">
        <v>338</v>
      </c>
      <c r="H48" s="301">
        <v>8.1</v>
      </c>
    </row>
    <row r="49" spans="3:8">
      <c r="C49" s="298">
        <v>2032</v>
      </c>
      <c r="D49" s="296" t="s">
        <v>31</v>
      </c>
      <c r="E49" s="301">
        <v>144600802</v>
      </c>
      <c r="F49" s="297" t="s">
        <v>338</v>
      </c>
      <c r="G49" s="297" t="s">
        <v>338</v>
      </c>
      <c r="H49" s="301">
        <v>7.9</v>
      </c>
    </row>
    <row r="50" spans="3:8">
      <c r="C50" s="298">
        <v>2033</v>
      </c>
      <c r="D50" s="296" t="s">
        <v>31</v>
      </c>
      <c r="E50" s="301">
        <v>152670798</v>
      </c>
      <c r="F50" s="297" t="s">
        <v>338</v>
      </c>
      <c r="G50" s="297" t="s">
        <v>338</v>
      </c>
      <c r="H50" s="301">
        <v>7.8</v>
      </c>
    </row>
    <row r="51" spans="3:8">
      <c r="C51" s="298">
        <v>2034</v>
      </c>
      <c r="D51" s="296" t="s">
        <v>31</v>
      </c>
      <c r="E51" s="301">
        <v>161086935</v>
      </c>
      <c r="F51" s="297" t="s">
        <v>338</v>
      </c>
      <c r="G51" s="297" t="s">
        <v>338</v>
      </c>
      <c r="H51" s="301">
        <v>7.6</v>
      </c>
    </row>
    <row r="52" spans="3:8">
      <c r="C52" s="298">
        <v>2035</v>
      </c>
      <c r="D52" s="296" t="s">
        <v>31</v>
      </c>
      <c r="E52" s="301">
        <v>173476885</v>
      </c>
      <c r="F52" s="297" t="s">
        <v>338</v>
      </c>
      <c r="G52" s="297" t="s">
        <v>338</v>
      </c>
      <c r="H52" s="301">
        <v>7.4</v>
      </c>
    </row>
    <row r="53" spans="3:8">
      <c r="C53" s="298">
        <v>2028</v>
      </c>
      <c r="D53" s="296" t="s">
        <v>38</v>
      </c>
      <c r="E53" s="302">
        <v>78420542</v>
      </c>
      <c r="F53" s="300">
        <v>141</v>
      </c>
      <c r="G53" s="301">
        <v>23.3</v>
      </c>
      <c r="H53" s="301">
        <v>0.8</v>
      </c>
    </row>
    <row r="54" spans="3:8">
      <c r="C54" s="298">
        <v>2029</v>
      </c>
      <c r="D54" s="296" t="s">
        <v>38</v>
      </c>
      <c r="E54" s="300">
        <v>85011015</v>
      </c>
      <c r="F54" s="300">
        <v>107.4</v>
      </c>
      <c r="G54" s="301">
        <v>18.600000000000001</v>
      </c>
      <c r="H54" s="301">
        <v>0.8</v>
      </c>
    </row>
    <row r="55" spans="3:8">
      <c r="C55" s="298">
        <v>2030</v>
      </c>
      <c r="D55" s="296" t="s">
        <v>38</v>
      </c>
      <c r="E55" s="300">
        <v>63994260</v>
      </c>
      <c r="F55" s="300">
        <v>94</v>
      </c>
      <c r="G55" s="301">
        <v>16.899999999999999</v>
      </c>
      <c r="H55" s="301">
        <v>0.8</v>
      </c>
    </row>
    <row r="56" spans="3:8">
      <c r="C56" s="298">
        <v>2031</v>
      </c>
      <c r="D56" s="296" t="s">
        <v>38</v>
      </c>
      <c r="E56" s="300">
        <v>72773077</v>
      </c>
      <c r="F56" s="300">
        <v>84.7</v>
      </c>
      <c r="G56" s="301">
        <v>16</v>
      </c>
      <c r="H56" s="301">
        <v>0.7</v>
      </c>
    </row>
    <row r="57" spans="3:8">
      <c r="C57" s="298">
        <v>2032</v>
      </c>
      <c r="D57" s="296" t="s">
        <v>38</v>
      </c>
      <c r="E57" s="300">
        <v>79707277</v>
      </c>
      <c r="F57" s="300">
        <v>76.2</v>
      </c>
      <c r="G57" s="301">
        <v>14.9</v>
      </c>
      <c r="H57" s="301">
        <v>0.7</v>
      </c>
    </row>
    <row r="58" spans="3:8">
      <c r="C58" s="298">
        <v>2033</v>
      </c>
      <c r="D58" s="296" t="s">
        <v>38</v>
      </c>
      <c r="E58" s="300">
        <v>86792270</v>
      </c>
      <c r="F58" s="300">
        <v>73</v>
      </c>
      <c r="G58" s="301">
        <v>14.4</v>
      </c>
      <c r="H58" s="301">
        <v>0.7</v>
      </c>
    </row>
    <row r="59" spans="3:8">
      <c r="C59" s="298">
        <v>2034</v>
      </c>
      <c r="D59" s="296" t="s">
        <v>38</v>
      </c>
      <c r="E59" s="300">
        <v>94537243</v>
      </c>
      <c r="F59" s="300">
        <v>57.3</v>
      </c>
      <c r="G59" s="301">
        <v>12.7</v>
      </c>
      <c r="H59" s="301">
        <v>0.7</v>
      </c>
    </row>
    <row r="60" spans="3:8">
      <c r="C60" s="298">
        <v>2035</v>
      </c>
      <c r="D60" s="296" t="s">
        <v>38</v>
      </c>
      <c r="E60" s="300">
        <v>104555409</v>
      </c>
      <c r="F60" s="300">
        <v>53.9</v>
      </c>
      <c r="G60" s="301">
        <v>11.6</v>
      </c>
      <c r="H60" s="301">
        <v>0.7</v>
      </c>
    </row>
  </sheetData>
  <mergeCells count="4">
    <mergeCell ref="C2:I2"/>
    <mergeCell ref="C3:I3"/>
    <mergeCell ref="D11:F11"/>
    <mergeCell ref="G11:O11"/>
  </mergeCells>
  <pageMargins left="0.7" right="0.7" top="0.75" bottom="0.75" header="0.3" footer="0.3"/>
  <pageSetup scale="53" orientation="landscape" r:id="rId1"/>
  <headerFooter>
    <oddHeader>&amp;L(All Attachment B Appendix Tables are downloadable within PG&amp;&amp;E's Budget Filing Dashboard on CEDARS)&amp;R(PGE-3)</oddHeader>
    <oddFooter>&amp;C3-AtchB-&amp;P</oddFooter>
  </headerFooter>
  <colBreaks count="1" manualBreakCount="1">
    <brk id="9" min="4" max="1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D70CF-C439-40EB-BE26-909BD515B347}">
  <sheetPr>
    <tabColor theme="4"/>
    <pageSetUpPr fitToPage="1"/>
  </sheetPr>
  <dimension ref="B2:CD48"/>
  <sheetViews>
    <sheetView workbookViewId="0">
      <selection activeCell="AD22" sqref="AD22"/>
    </sheetView>
  </sheetViews>
  <sheetFormatPr defaultColWidth="11.125" defaultRowHeight="15"/>
  <cols>
    <col min="1" max="1" width="3.5" style="104" customWidth="1"/>
    <col min="2" max="2" width="19.125" style="104" customWidth="1"/>
    <col min="3" max="4" width="43.125" style="105" customWidth="1"/>
    <col min="5" max="5" width="11.125" style="104"/>
    <col min="6" max="10" width="15.625" style="104" customWidth="1"/>
    <col min="11" max="11" width="16.375" style="104" customWidth="1"/>
    <col min="12" max="12" width="15.125" style="104" customWidth="1"/>
    <col min="13" max="13" width="16.125" style="104" customWidth="1"/>
    <col min="14" max="14" width="15.125" style="104" customWidth="1"/>
    <col min="15" max="15" width="12" style="104" customWidth="1"/>
    <col min="16" max="16" width="11.625" style="102" customWidth="1"/>
    <col min="17" max="18" width="10.625" style="102" customWidth="1"/>
    <col min="19" max="34" width="11.625" style="102" customWidth="1"/>
    <col min="35" max="82" width="11" style="102" customWidth="1"/>
    <col min="83" max="16384" width="11.125" style="104"/>
  </cols>
  <sheetData>
    <row r="2" spans="2:34" ht="30.6" customHeight="1">
      <c r="B2" s="681" t="s">
        <v>58</v>
      </c>
      <c r="C2" s="801" t="s">
        <v>82</v>
      </c>
      <c r="D2" s="801"/>
      <c r="E2" s="801"/>
      <c r="F2" s="801"/>
      <c r="G2" s="801"/>
      <c r="H2" s="802"/>
      <c r="I2" s="582"/>
      <c r="J2" s="582"/>
      <c r="K2" s="106"/>
      <c r="L2" s="106"/>
      <c r="M2" s="106"/>
      <c r="N2" s="106"/>
      <c r="O2" s="106"/>
      <c r="P2" s="106"/>
      <c r="Q2" s="106"/>
      <c r="R2" s="106"/>
      <c r="S2" s="106"/>
      <c r="T2" s="106"/>
      <c r="U2" s="106"/>
      <c r="V2" s="106"/>
      <c r="W2" s="106"/>
      <c r="X2" s="106"/>
      <c r="Y2" s="106"/>
      <c r="Z2" s="106"/>
      <c r="AA2" s="106"/>
      <c r="AB2" s="515"/>
      <c r="AC2" s="515"/>
      <c r="AD2" s="515"/>
      <c r="AE2" s="515"/>
      <c r="AF2" s="515"/>
      <c r="AG2" s="515"/>
      <c r="AH2" s="515"/>
    </row>
    <row r="3" spans="2:34" ht="45.75" customHeight="1" thickBot="1">
      <c r="B3" s="247" t="s">
        <v>102</v>
      </c>
      <c r="C3" s="798" t="s">
        <v>339</v>
      </c>
      <c r="D3" s="798"/>
      <c r="E3" s="798"/>
      <c r="F3" s="798"/>
      <c r="G3" s="798"/>
      <c r="H3" s="799"/>
      <c r="I3" s="582"/>
      <c r="J3" s="582"/>
      <c r="K3" s="582"/>
      <c r="L3" s="582"/>
      <c r="M3" s="582"/>
      <c r="N3" s="582"/>
      <c r="O3" s="582"/>
      <c r="P3" s="515"/>
      <c r="Q3" s="515"/>
      <c r="R3" s="515"/>
      <c r="S3" s="515"/>
      <c r="T3" s="515"/>
      <c r="U3" s="515"/>
      <c r="V3" s="515"/>
      <c r="W3" s="515"/>
      <c r="X3" s="515"/>
      <c r="Y3" s="515"/>
      <c r="Z3" s="515"/>
      <c r="AA3" s="515"/>
      <c r="AB3" s="515"/>
      <c r="AC3" s="515"/>
      <c r="AD3" s="515"/>
      <c r="AE3" s="515"/>
      <c r="AF3" s="515"/>
      <c r="AG3" s="515"/>
      <c r="AH3" s="515"/>
    </row>
    <row r="4" spans="2:34" ht="15.75" thickBot="1">
      <c r="B4" s="582"/>
      <c r="C4" s="583"/>
      <c r="D4" s="583"/>
      <c r="E4" s="582"/>
      <c r="F4" s="582"/>
      <c r="G4" s="582"/>
      <c r="H4" s="582"/>
      <c r="I4" s="582"/>
      <c r="J4" s="582"/>
      <c r="K4" s="582"/>
      <c r="L4" s="582"/>
      <c r="M4" s="582"/>
      <c r="N4" s="582"/>
      <c r="O4" s="582"/>
      <c r="P4" s="515"/>
      <c r="Q4" s="515"/>
      <c r="R4" s="515"/>
      <c r="S4" s="515"/>
      <c r="T4" s="515"/>
      <c r="U4" s="515"/>
      <c r="V4" s="515"/>
      <c r="W4" s="515"/>
      <c r="X4" s="515"/>
      <c r="Y4" s="515"/>
      <c r="Z4" s="515"/>
      <c r="AA4" s="515"/>
      <c r="AB4" s="515"/>
      <c r="AC4" s="515"/>
      <c r="AD4" s="515"/>
      <c r="AE4" s="515"/>
      <c r="AF4" s="515"/>
      <c r="AG4" s="515"/>
      <c r="AH4" s="515"/>
    </row>
    <row r="5" spans="2:34" s="107" customFormat="1" ht="22.5" customHeight="1">
      <c r="B5" s="722" t="s">
        <v>104</v>
      </c>
      <c r="C5" s="677" t="str">
        <f>'Read Me'!B10</f>
        <v>PG&amp;E</v>
      </c>
      <c r="D5" s="106"/>
      <c r="E5" s="106"/>
      <c r="F5" s="106"/>
      <c r="G5" s="106"/>
      <c r="H5" s="106"/>
      <c r="I5" s="106"/>
      <c r="J5" s="106"/>
      <c r="K5" s="584"/>
      <c r="L5" s="584"/>
      <c r="M5" s="584"/>
      <c r="N5" s="584"/>
      <c r="O5" s="584"/>
      <c r="P5" s="584"/>
      <c r="Q5" s="584"/>
      <c r="R5" s="584"/>
      <c r="S5" s="584"/>
      <c r="T5" s="584"/>
      <c r="U5" s="584"/>
      <c r="V5" s="584"/>
      <c r="W5" s="584"/>
      <c r="X5" s="584"/>
      <c r="Y5" s="584"/>
      <c r="Z5" s="584"/>
      <c r="AA5" s="584"/>
      <c r="AB5" s="584"/>
      <c r="AC5" s="584"/>
      <c r="AD5" s="584"/>
      <c r="AE5" s="584"/>
      <c r="AF5" s="584"/>
      <c r="AG5" s="584"/>
      <c r="AH5" s="584"/>
    </row>
    <row r="6" spans="2:34" s="109" customFormat="1" ht="16.5" customHeight="1" thickBot="1">
      <c r="B6" s="303" t="s">
        <v>105</v>
      </c>
      <c r="C6" s="257" t="str">
        <f>'Read Me'!B11</f>
        <v>2028-2035</v>
      </c>
      <c r="D6" s="106"/>
      <c r="E6" s="106"/>
      <c r="F6" s="106"/>
      <c r="G6" s="106"/>
      <c r="H6" s="106"/>
      <c r="I6" s="106"/>
      <c r="J6" s="106"/>
      <c r="K6" s="584"/>
      <c r="L6" s="584"/>
      <c r="M6" s="584"/>
      <c r="N6" s="584"/>
      <c r="O6" s="584"/>
      <c r="P6" s="584"/>
      <c r="Q6" s="584"/>
      <c r="R6" s="584"/>
      <c r="S6" s="584"/>
      <c r="T6" s="584"/>
      <c r="U6" s="584"/>
      <c r="V6" s="584"/>
      <c r="W6" s="584"/>
      <c r="X6" s="584"/>
      <c r="Y6" s="584"/>
      <c r="Z6" s="584"/>
      <c r="AA6" s="584"/>
      <c r="AB6" s="584"/>
      <c r="AC6" s="584"/>
      <c r="AD6" s="584"/>
      <c r="AE6" s="584"/>
      <c r="AF6" s="584"/>
      <c r="AG6" s="584"/>
      <c r="AH6" s="584"/>
    </row>
    <row r="7" spans="2:34" ht="36.75" customHeight="1" thickBot="1">
      <c r="B7" s="582"/>
      <c r="C7" s="13" t="s">
        <v>340</v>
      </c>
      <c r="D7" s="110"/>
      <c r="E7" s="106"/>
      <c r="F7" s="106"/>
      <c r="G7" s="106"/>
      <c r="H7" s="106"/>
      <c r="I7" s="106"/>
      <c r="J7" s="106"/>
      <c r="K7" s="584"/>
      <c r="L7" s="584"/>
      <c r="M7" s="584"/>
      <c r="N7" s="584"/>
      <c r="O7" s="584"/>
      <c r="P7" s="584"/>
      <c r="Q7" s="584"/>
      <c r="R7" s="582"/>
      <c r="S7" s="582"/>
      <c r="T7" s="582"/>
      <c r="U7" s="582"/>
      <c r="V7" s="845"/>
      <c r="W7" s="845"/>
      <c r="X7" s="845"/>
      <c r="Y7" s="845"/>
      <c r="Z7" s="584"/>
      <c r="AA7" s="584"/>
      <c r="AB7" s="584"/>
      <c r="AC7" s="584"/>
      <c r="AD7" s="582"/>
      <c r="AE7" s="582"/>
      <c r="AF7" s="582"/>
      <c r="AG7" s="582"/>
      <c r="AH7" s="582"/>
    </row>
    <row r="8" spans="2:34" ht="54.95" hidden="1" customHeight="1">
      <c r="B8" s="582"/>
      <c r="C8" s="13"/>
      <c r="D8" s="584"/>
      <c r="E8" s="106"/>
      <c r="F8" s="106"/>
      <c r="G8" s="106"/>
      <c r="H8" s="106"/>
      <c r="I8" s="106"/>
      <c r="J8" s="106"/>
      <c r="K8" s="846" t="s">
        <v>341</v>
      </c>
      <c r="L8" s="846"/>
      <c r="M8" s="846"/>
      <c r="N8" s="846"/>
      <c r="O8" s="584"/>
      <c r="P8" s="584"/>
      <c r="Q8" s="515"/>
      <c r="R8" s="515"/>
      <c r="S8" s="515"/>
      <c r="T8" s="515"/>
      <c r="U8" s="585"/>
      <c r="V8" s="584"/>
      <c r="W8" s="584"/>
      <c r="X8" s="584"/>
      <c r="Y8" s="584"/>
      <c r="Z8" s="584"/>
      <c r="AA8" s="584"/>
      <c r="AB8" s="584"/>
      <c r="AC8" s="584"/>
      <c r="AD8" s="582"/>
      <c r="AE8" s="582"/>
      <c r="AF8" s="582"/>
      <c r="AG8" s="582"/>
      <c r="AH8" s="582"/>
    </row>
    <row r="9" spans="2:34" ht="15.75" hidden="1" thickBot="1">
      <c r="B9" s="584"/>
      <c r="C9" s="584"/>
      <c r="D9" s="584"/>
      <c r="E9" s="584"/>
      <c r="F9" s="584"/>
      <c r="G9" s="584"/>
      <c r="H9" s="584"/>
      <c r="I9" s="584"/>
      <c r="J9" s="586" t="s">
        <v>342</v>
      </c>
      <c r="K9" s="586" t="s">
        <v>343</v>
      </c>
      <c r="L9" s="586" t="s">
        <v>344</v>
      </c>
      <c r="M9" s="586" t="s">
        <v>345</v>
      </c>
      <c r="N9" s="586" t="s">
        <v>346</v>
      </c>
      <c r="O9" s="584"/>
      <c r="P9" s="584"/>
      <c r="Q9" s="515"/>
      <c r="R9" s="515"/>
      <c r="S9" s="515"/>
      <c r="T9" s="515"/>
      <c r="U9" s="586"/>
      <c r="V9" s="582"/>
      <c r="W9" s="582"/>
      <c r="X9" s="582"/>
      <c r="Y9" s="582"/>
      <c r="Z9" s="582"/>
      <c r="AA9" s="582"/>
      <c r="AB9" s="582"/>
      <c r="AC9" s="582"/>
      <c r="AD9" s="582"/>
      <c r="AE9" s="582"/>
      <c r="AF9" s="582"/>
      <c r="AG9" s="582"/>
      <c r="AH9" s="582"/>
    </row>
    <row r="10" spans="2:34" s="111" customFormat="1" ht="107.1" customHeight="1" thickBot="1">
      <c r="B10" s="587"/>
      <c r="C10" s="839" t="s">
        <v>347</v>
      </c>
      <c r="D10" s="843" t="s">
        <v>11</v>
      </c>
      <c r="E10" s="839" t="s">
        <v>348</v>
      </c>
      <c r="F10" s="841" t="s">
        <v>349</v>
      </c>
      <c r="G10" s="841" t="s">
        <v>350</v>
      </c>
      <c r="H10" s="841" t="s">
        <v>351</v>
      </c>
      <c r="I10" s="841" t="s">
        <v>352</v>
      </c>
      <c r="J10" s="834" t="s">
        <v>353</v>
      </c>
      <c r="K10" s="836" t="s">
        <v>354</v>
      </c>
      <c r="L10" s="837"/>
      <c r="M10" s="837"/>
      <c r="N10" s="838"/>
      <c r="O10" s="826" t="s">
        <v>355</v>
      </c>
      <c r="P10" s="827"/>
      <c r="Q10" s="827"/>
      <c r="R10" s="828"/>
      <c r="S10" s="826" t="s">
        <v>356</v>
      </c>
      <c r="T10" s="827"/>
      <c r="U10" s="827"/>
      <c r="V10" s="828"/>
      <c r="W10" s="826" t="s">
        <v>357</v>
      </c>
      <c r="X10" s="827"/>
      <c r="Y10" s="827"/>
      <c r="Z10" s="828"/>
      <c r="AA10" s="826" t="s">
        <v>358</v>
      </c>
      <c r="AB10" s="827"/>
      <c r="AC10" s="827"/>
      <c r="AD10" s="828"/>
      <c r="AE10" s="826" t="s">
        <v>359</v>
      </c>
      <c r="AF10" s="827"/>
      <c r="AG10" s="827"/>
      <c r="AH10" s="828"/>
    </row>
    <row r="11" spans="2:34" s="112" customFormat="1" ht="35.85" customHeight="1">
      <c r="B11" s="587"/>
      <c r="C11" s="840"/>
      <c r="D11" s="844"/>
      <c r="E11" s="840"/>
      <c r="F11" s="842"/>
      <c r="G11" s="842"/>
      <c r="H11" s="842"/>
      <c r="I11" s="842"/>
      <c r="J11" s="835"/>
      <c r="K11" s="723" t="s">
        <v>13</v>
      </c>
      <c r="L11" s="724" t="s">
        <v>38</v>
      </c>
      <c r="M11" s="724" t="s">
        <v>24</v>
      </c>
      <c r="N11" s="725" t="s">
        <v>246</v>
      </c>
      <c r="O11" s="726" t="s">
        <v>13</v>
      </c>
      <c r="P11" s="724" t="s">
        <v>38</v>
      </c>
      <c r="Q11" s="724" t="s">
        <v>24</v>
      </c>
      <c r="R11" s="727" t="s">
        <v>246</v>
      </c>
      <c r="S11" s="726" t="s">
        <v>13</v>
      </c>
      <c r="T11" s="724" t="s">
        <v>38</v>
      </c>
      <c r="U11" s="724" t="s">
        <v>24</v>
      </c>
      <c r="V11" s="727" t="s">
        <v>246</v>
      </c>
      <c r="W11" s="726" t="s">
        <v>13</v>
      </c>
      <c r="X11" s="724" t="s">
        <v>38</v>
      </c>
      <c r="Y11" s="724" t="s">
        <v>24</v>
      </c>
      <c r="Z11" s="727" t="s">
        <v>246</v>
      </c>
      <c r="AA11" s="726" t="s">
        <v>13</v>
      </c>
      <c r="AB11" s="724" t="s">
        <v>38</v>
      </c>
      <c r="AC11" s="724" t="s">
        <v>24</v>
      </c>
      <c r="AD11" s="727" t="s">
        <v>246</v>
      </c>
      <c r="AE11" s="726" t="s">
        <v>13</v>
      </c>
      <c r="AF11" s="724" t="s">
        <v>38</v>
      </c>
      <c r="AG11" s="724" t="s">
        <v>24</v>
      </c>
      <c r="AH11" s="727" t="s">
        <v>246</v>
      </c>
    </row>
    <row r="12" spans="2:34" s="107" customFormat="1" ht="30.95" customHeight="1">
      <c r="B12" s="587"/>
      <c r="C12" s="224" t="s">
        <v>360</v>
      </c>
      <c r="D12" s="304" t="s">
        <v>35</v>
      </c>
      <c r="E12" s="833" t="s">
        <v>13</v>
      </c>
      <c r="F12" s="589">
        <v>2200000</v>
      </c>
      <c r="G12" s="589">
        <v>2200000</v>
      </c>
      <c r="H12" s="589">
        <v>2200000</v>
      </c>
      <c r="I12" s="589">
        <v>2200000</v>
      </c>
      <c r="J12" s="590">
        <v>0.8</v>
      </c>
      <c r="K12" s="305">
        <v>0.31490000000000001</v>
      </c>
      <c r="L12" s="305">
        <v>9.9199999999999997E-2</v>
      </c>
      <c r="M12" s="306">
        <v>0.4975</v>
      </c>
      <c r="N12" s="306">
        <v>8.8400000000000006E-2</v>
      </c>
      <c r="O12" s="591">
        <f>S12+W12+AA12+AE12</f>
        <v>46759.130972197308</v>
      </c>
      <c r="P12" s="591">
        <f t="shared" ref="P12:R12" si="0">T12+X12+AB12+AF12</f>
        <v>12707.766900000001</v>
      </c>
      <c r="Q12" s="591">
        <f t="shared" si="0"/>
        <v>0</v>
      </c>
      <c r="R12" s="591">
        <f t="shared" si="0"/>
        <v>160000</v>
      </c>
      <c r="S12" s="591">
        <v>11136.707662663277</v>
      </c>
      <c r="T12" s="591">
        <v>3084.0176000000001</v>
      </c>
      <c r="U12" s="591">
        <v>0</v>
      </c>
      <c r="V12" s="591">
        <v>40000</v>
      </c>
      <c r="W12" s="591">
        <v>11484.854632560477</v>
      </c>
      <c r="X12" s="591">
        <v>3164.8525</v>
      </c>
      <c r="Y12" s="591">
        <v>0</v>
      </c>
      <c r="Z12" s="591">
        <v>40000</v>
      </c>
      <c r="AA12" s="591">
        <v>11846.057113828823</v>
      </c>
      <c r="AB12" s="591">
        <v>3213.7347</v>
      </c>
      <c r="AC12" s="591">
        <v>0</v>
      </c>
      <c r="AD12" s="591">
        <v>40000</v>
      </c>
      <c r="AE12" s="591">
        <v>12291.511563144733</v>
      </c>
      <c r="AF12" s="591">
        <v>3245.1621</v>
      </c>
      <c r="AG12" s="591">
        <v>0</v>
      </c>
      <c r="AH12" s="591">
        <v>40000</v>
      </c>
    </row>
    <row r="13" spans="2:34" s="107" customFormat="1" ht="30.95" customHeight="1">
      <c r="B13" s="587"/>
      <c r="C13" s="224" t="s">
        <v>361</v>
      </c>
      <c r="D13" s="304" t="s">
        <v>19</v>
      </c>
      <c r="E13" s="833"/>
      <c r="F13" s="589">
        <v>7693312</v>
      </c>
      <c r="G13" s="589">
        <v>9430512</v>
      </c>
      <c r="H13" s="589">
        <v>9926855</v>
      </c>
      <c r="I13" s="589">
        <v>7817398</v>
      </c>
      <c r="J13" s="590">
        <v>1</v>
      </c>
      <c r="K13" s="305">
        <v>0.28710000000000002</v>
      </c>
      <c r="L13" s="305">
        <v>9.0999999999999998E-2</v>
      </c>
      <c r="M13" s="306">
        <v>0.62190000000000001</v>
      </c>
      <c r="N13" s="306">
        <v>0</v>
      </c>
      <c r="O13" s="591">
        <f t="shared" ref="O13:O30" si="1">S13+W13+AA13+AE13</f>
        <v>801728.46240633819</v>
      </c>
      <c r="P13" s="591">
        <f t="shared" ref="P13:P30" si="2">T13+X13+AB13+AF13</f>
        <v>26646.366900000001</v>
      </c>
      <c r="Q13" s="591">
        <f t="shared" ref="Q13:Q30" si="3">U13+Y13+AC13+AG13</f>
        <v>0</v>
      </c>
      <c r="R13" s="591">
        <f t="shared" ref="R13:R30" si="4">V13+Z13+AD13+AH13</f>
        <v>0</v>
      </c>
      <c r="S13" s="591">
        <v>189563.94599609231</v>
      </c>
      <c r="T13" s="591">
        <v>5974.5576000000001</v>
      </c>
      <c r="U13" s="591">
        <v>0</v>
      </c>
      <c r="V13" s="591">
        <v>0</v>
      </c>
      <c r="W13" s="591">
        <v>196619.56381469581</v>
      </c>
      <c r="X13" s="591">
        <v>7084.6525000000001</v>
      </c>
      <c r="Y13" s="591">
        <v>0</v>
      </c>
      <c r="Z13" s="591">
        <v>0</v>
      </c>
      <c r="AA13" s="591">
        <v>203939.76730149693</v>
      </c>
      <c r="AB13" s="591">
        <v>7391.4647000000004</v>
      </c>
      <c r="AC13" s="591">
        <v>0</v>
      </c>
      <c r="AD13" s="591">
        <v>0</v>
      </c>
      <c r="AE13" s="591">
        <v>211605.18529405311</v>
      </c>
      <c r="AF13" s="591">
        <v>6195.6921000000002</v>
      </c>
      <c r="AG13" s="591">
        <v>0</v>
      </c>
      <c r="AH13" s="592">
        <v>0</v>
      </c>
    </row>
    <row r="14" spans="2:34" s="107" customFormat="1">
      <c r="B14" s="587"/>
      <c r="C14" s="224" t="s">
        <v>362</v>
      </c>
      <c r="D14" s="304" t="s">
        <v>28</v>
      </c>
      <c r="E14" s="833"/>
      <c r="F14" s="589">
        <v>10954816</v>
      </c>
      <c r="G14" s="589">
        <v>10267036</v>
      </c>
      <c r="H14" s="589">
        <v>10165831</v>
      </c>
      <c r="I14" s="589">
        <v>10949714</v>
      </c>
      <c r="J14" s="590">
        <v>1</v>
      </c>
      <c r="K14" s="305">
        <v>0.28710000000000002</v>
      </c>
      <c r="L14" s="305">
        <v>9.0999999999999998E-2</v>
      </c>
      <c r="M14" s="306">
        <v>0.62190000000000001</v>
      </c>
      <c r="N14" s="306">
        <v>0</v>
      </c>
      <c r="O14" s="591">
        <f t="shared" si="1"/>
        <v>801728.46240633819</v>
      </c>
      <c r="P14" s="591">
        <f t="shared" si="2"/>
        <v>30731.136899999998</v>
      </c>
      <c r="Q14" s="591">
        <f t="shared" si="3"/>
        <v>0</v>
      </c>
      <c r="R14" s="591">
        <f t="shared" si="4"/>
        <v>0</v>
      </c>
      <c r="S14" s="591">
        <v>189563.94599609234</v>
      </c>
      <c r="T14" s="591">
        <v>7754.9975999999997</v>
      </c>
      <c r="U14" s="591">
        <v>0</v>
      </c>
      <c r="V14" s="591">
        <v>0</v>
      </c>
      <c r="W14" s="591">
        <v>196619.56381469581</v>
      </c>
      <c r="X14" s="591">
        <v>7550.9324999999999</v>
      </c>
      <c r="Y14" s="591">
        <v>0</v>
      </c>
      <c r="Z14" s="591">
        <v>0</v>
      </c>
      <c r="AA14" s="591">
        <v>203939.76730149693</v>
      </c>
      <c r="AB14" s="591">
        <v>7524.0747000000001</v>
      </c>
      <c r="AC14" s="591">
        <v>0</v>
      </c>
      <c r="AD14" s="591">
        <v>0</v>
      </c>
      <c r="AE14" s="591">
        <v>211605.18529405308</v>
      </c>
      <c r="AF14" s="591">
        <v>7901.1320999999998</v>
      </c>
      <c r="AG14" s="591">
        <v>0</v>
      </c>
      <c r="AH14" s="591">
        <v>0</v>
      </c>
    </row>
    <row r="15" spans="2:34" s="107" customFormat="1">
      <c r="B15" s="587"/>
      <c r="C15" s="224" t="s">
        <v>363</v>
      </c>
      <c r="D15" s="304" t="s">
        <v>28</v>
      </c>
      <c r="E15" s="833"/>
      <c r="F15" s="589">
        <v>13355724</v>
      </c>
      <c r="G15" s="589">
        <v>14209484</v>
      </c>
      <c r="H15" s="589">
        <v>15276684</v>
      </c>
      <c r="I15" s="589">
        <v>17272364</v>
      </c>
      <c r="J15" s="590">
        <v>1</v>
      </c>
      <c r="K15" s="305">
        <v>0.28710000000000002</v>
      </c>
      <c r="L15" s="305">
        <v>9.0999999999999998E-2</v>
      </c>
      <c r="M15" s="306">
        <v>0.62190000000000001</v>
      </c>
      <c r="N15" s="306">
        <v>0</v>
      </c>
      <c r="O15" s="591">
        <f t="shared" si="1"/>
        <v>682757.95449299028</v>
      </c>
      <c r="P15" s="591">
        <f t="shared" si="2"/>
        <v>36999.168600000005</v>
      </c>
      <c r="Q15" s="591">
        <f t="shared" si="3"/>
        <v>0</v>
      </c>
      <c r="R15" s="591">
        <f t="shared" si="4"/>
        <v>528000</v>
      </c>
      <c r="S15" s="591">
        <v>160369.77449005298</v>
      </c>
      <c r="T15" s="591">
        <v>8178.2235000000001</v>
      </c>
      <c r="U15" s="591">
        <v>0</v>
      </c>
      <c r="V15" s="591">
        <v>132000</v>
      </c>
      <c r="W15" s="591">
        <v>165365.30359591503</v>
      </c>
      <c r="X15" s="591">
        <v>8834.4160000000011</v>
      </c>
      <c r="Y15" s="591">
        <v>0</v>
      </c>
      <c r="Z15" s="591">
        <v>132000</v>
      </c>
      <c r="AA15" s="591">
        <v>174531.61642388545</v>
      </c>
      <c r="AB15" s="591">
        <v>9418.7075000000004</v>
      </c>
      <c r="AC15" s="591">
        <v>0</v>
      </c>
      <c r="AD15" s="591">
        <v>132000</v>
      </c>
      <c r="AE15" s="591">
        <v>182491.25998313681</v>
      </c>
      <c r="AF15" s="591">
        <v>10567.821599999999</v>
      </c>
      <c r="AG15" s="591">
        <v>0</v>
      </c>
      <c r="AH15" s="591">
        <v>132000</v>
      </c>
    </row>
    <row r="16" spans="2:34" s="107" customFormat="1">
      <c r="B16" s="587"/>
      <c r="C16" s="224" t="s">
        <v>364</v>
      </c>
      <c r="D16" s="304" t="s">
        <v>28</v>
      </c>
      <c r="E16" s="833"/>
      <c r="F16" s="589">
        <v>8984276</v>
      </c>
      <c r="G16" s="589">
        <v>8130516</v>
      </c>
      <c r="H16" s="589">
        <v>7063316</v>
      </c>
      <c r="I16" s="589">
        <v>5727636</v>
      </c>
      <c r="J16" s="590">
        <v>0.8</v>
      </c>
      <c r="K16" s="305">
        <v>0.31490000000000001</v>
      </c>
      <c r="L16" s="305">
        <v>9.9199999999999997E-2</v>
      </c>
      <c r="M16" s="306">
        <v>0.4975</v>
      </c>
      <c r="N16" s="306">
        <v>8.8400000000000006E-2</v>
      </c>
      <c r="O16" s="591">
        <f t="shared" si="1"/>
        <v>567701.2042970917</v>
      </c>
      <c r="P16" s="591">
        <f t="shared" si="2"/>
        <v>21477.6482</v>
      </c>
      <c r="Q16" s="591">
        <f t="shared" si="3"/>
        <v>0</v>
      </c>
      <c r="R16" s="591">
        <f t="shared" si="4"/>
        <v>0</v>
      </c>
      <c r="S16" s="591">
        <v>134809.47908139415</v>
      </c>
      <c r="T16" s="591">
        <v>6233.8135000000002</v>
      </c>
      <c r="U16" s="591">
        <v>0</v>
      </c>
      <c r="V16" s="591">
        <v>0</v>
      </c>
      <c r="W16" s="591">
        <v>139413.43997474783</v>
      </c>
      <c r="X16" s="591">
        <v>5854.3760000000002</v>
      </c>
      <c r="Y16" s="591">
        <v>0</v>
      </c>
      <c r="Z16" s="591">
        <v>0</v>
      </c>
      <c r="AA16" s="591">
        <v>144200.54139234545</v>
      </c>
      <c r="AB16" s="591">
        <v>5214.1875</v>
      </c>
      <c r="AC16" s="591">
        <v>0</v>
      </c>
      <c r="AD16" s="591">
        <v>0</v>
      </c>
      <c r="AE16" s="591">
        <v>149277.74384860427</v>
      </c>
      <c r="AF16" s="591">
        <v>4175.2711999999992</v>
      </c>
      <c r="AG16" s="591">
        <v>0</v>
      </c>
      <c r="AH16" s="591">
        <v>0</v>
      </c>
    </row>
    <row r="17" spans="2:34" s="107" customFormat="1">
      <c r="B17" s="587"/>
      <c r="C17" s="224" t="s">
        <v>365</v>
      </c>
      <c r="D17" s="304" t="s">
        <v>41</v>
      </c>
      <c r="E17" s="833"/>
      <c r="F17" s="589">
        <v>3998447</v>
      </c>
      <c r="G17" s="589">
        <v>3998447</v>
      </c>
      <c r="H17" s="589">
        <v>3998447</v>
      </c>
      <c r="I17" s="589">
        <v>3998447</v>
      </c>
      <c r="J17" s="590">
        <v>0.8</v>
      </c>
      <c r="K17" s="305">
        <v>0.45319999999999999</v>
      </c>
      <c r="L17" s="305">
        <v>8.3299999999999999E-2</v>
      </c>
      <c r="M17" s="305">
        <v>0.3629</v>
      </c>
      <c r="N17" s="305">
        <v>0.10059999999999999</v>
      </c>
      <c r="O17" s="591">
        <f t="shared" si="1"/>
        <v>10101156.322727807</v>
      </c>
      <c r="P17" s="591">
        <f t="shared" si="2"/>
        <v>256634.3063</v>
      </c>
      <c r="Q17" s="591">
        <f t="shared" si="3"/>
        <v>248439</v>
      </c>
      <c r="R17" s="591">
        <f t="shared" si="4"/>
        <v>45456</v>
      </c>
      <c r="S17" s="591">
        <v>2465141.5533144148</v>
      </c>
      <c r="T17" s="591">
        <v>61413.534099999997</v>
      </c>
      <c r="U17" s="591">
        <v>59383</v>
      </c>
      <c r="V17" s="591">
        <v>11364</v>
      </c>
      <c r="W17" s="591">
        <v>2502997.2381308931</v>
      </c>
      <c r="X17" s="591">
        <v>63238.108399999997</v>
      </c>
      <c r="Y17" s="591">
        <v>61167</v>
      </c>
      <c r="Z17" s="591">
        <v>11364</v>
      </c>
      <c r="AA17" s="591">
        <v>2544960.3972195494</v>
      </c>
      <c r="AB17" s="591">
        <v>65064.948199999999</v>
      </c>
      <c r="AC17" s="591">
        <v>62999</v>
      </c>
      <c r="AD17" s="591">
        <v>11364</v>
      </c>
      <c r="AE17" s="591">
        <v>2588057.1340629505</v>
      </c>
      <c r="AF17" s="591">
        <v>66917.715599999996</v>
      </c>
      <c r="AG17" s="591">
        <v>64890</v>
      </c>
      <c r="AH17" s="591">
        <v>11364</v>
      </c>
    </row>
    <row r="18" spans="2:34" s="107" customFormat="1">
      <c r="B18" s="587"/>
      <c r="C18" s="224" t="s">
        <v>366</v>
      </c>
      <c r="D18" s="304" t="s">
        <v>41</v>
      </c>
      <c r="E18" s="833"/>
      <c r="F18" s="589">
        <v>8399584</v>
      </c>
      <c r="G18" s="589">
        <v>8399584</v>
      </c>
      <c r="H18" s="589">
        <v>8399584</v>
      </c>
      <c r="I18" s="589">
        <v>8399584</v>
      </c>
      <c r="J18" s="590">
        <v>0.8</v>
      </c>
      <c r="K18" s="305">
        <v>0.45319999999999999</v>
      </c>
      <c r="L18" s="305">
        <v>8.3299999999999999E-2</v>
      </c>
      <c r="M18" s="305">
        <v>0.3629</v>
      </c>
      <c r="N18" s="305">
        <v>0.10059999999999999</v>
      </c>
      <c r="O18" s="591">
        <f t="shared" si="1"/>
        <v>3074645.5177548933</v>
      </c>
      <c r="P18" s="591">
        <f t="shared" si="2"/>
        <v>321825.9326</v>
      </c>
      <c r="Q18" s="591">
        <f t="shared" si="3"/>
        <v>248439</v>
      </c>
      <c r="R18" s="591">
        <f t="shared" si="4"/>
        <v>96592</v>
      </c>
      <c r="S18" s="591">
        <v>722977.31213341118</v>
      </c>
      <c r="T18" s="591">
        <v>77074.234599999996</v>
      </c>
      <c r="U18" s="591">
        <v>59383</v>
      </c>
      <c r="V18" s="591">
        <v>24148</v>
      </c>
      <c r="W18" s="591">
        <v>753761.2852452501</v>
      </c>
      <c r="X18" s="591">
        <v>79349.012000000002</v>
      </c>
      <c r="Y18" s="591">
        <v>61167</v>
      </c>
      <c r="Z18" s="591">
        <v>24148</v>
      </c>
      <c r="AA18" s="591">
        <v>780363.26811205945</v>
      </c>
      <c r="AB18" s="591">
        <v>81581.790600000008</v>
      </c>
      <c r="AC18" s="591">
        <v>62999</v>
      </c>
      <c r="AD18" s="591">
        <v>24148</v>
      </c>
      <c r="AE18" s="591">
        <v>817543.65226417268</v>
      </c>
      <c r="AF18" s="591">
        <v>83820.895399999994</v>
      </c>
      <c r="AG18" s="591">
        <v>64890</v>
      </c>
      <c r="AH18" s="591">
        <v>24148</v>
      </c>
    </row>
    <row r="19" spans="2:34" s="107" customFormat="1">
      <c r="B19" s="587"/>
      <c r="C19" s="224" t="s">
        <v>367</v>
      </c>
      <c r="D19" s="304" t="s">
        <v>41</v>
      </c>
      <c r="E19" s="833"/>
      <c r="F19" s="589">
        <v>5088827</v>
      </c>
      <c r="G19" s="589">
        <v>5088827</v>
      </c>
      <c r="H19" s="589">
        <v>5088827</v>
      </c>
      <c r="I19" s="589">
        <v>5088827</v>
      </c>
      <c r="J19" s="590">
        <v>0.8</v>
      </c>
      <c r="K19" s="305">
        <v>0.45319999999999999</v>
      </c>
      <c r="L19" s="305">
        <v>8.3299999999999999E-2</v>
      </c>
      <c r="M19" s="305">
        <v>0.3629</v>
      </c>
      <c r="N19" s="305">
        <v>0.10059999999999999</v>
      </c>
      <c r="O19" s="591">
        <f t="shared" si="1"/>
        <v>1201080.3304687582</v>
      </c>
      <c r="P19" s="591">
        <f t="shared" si="2"/>
        <v>250417.59019999998</v>
      </c>
      <c r="Q19" s="591">
        <f t="shared" si="3"/>
        <v>227269</v>
      </c>
      <c r="R19" s="591">
        <f t="shared" si="4"/>
        <v>57952</v>
      </c>
      <c r="S19" s="591">
        <v>284770.90092566831</v>
      </c>
      <c r="T19" s="591">
        <v>59946.922699999996</v>
      </c>
      <c r="U19" s="591">
        <v>54323</v>
      </c>
      <c r="V19" s="591">
        <v>14488</v>
      </c>
      <c r="W19" s="591">
        <v>294837.87055413087</v>
      </c>
      <c r="X19" s="591">
        <v>61722.652900000001</v>
      </c>
      <c r="Y19" s="591">
        <v>55954</v>
      </c>
      <c r="Z19" s="591">
        <v>14488</v>
      </c>
      <c r="AA19" s="591">
        <v>305282.35154366092</v>
      </c>
      <c r="AB19" s="591">
        <v>63484.8482</v>
      </c>
      <c r="AC19" s="591">
        <v>57631</v>
      </c>
      <c r="AD19" s="591">
        <v>14488</v>
      </c>
      <c r="AE19" s="591">
        <v>316189.20744529815</v>
      </c>
      <c r="AF19" s="591">
        <v>65263.166400000002</v>
      </c>
      <c r="AG19" s="591">
        <v>59361</v>
      </c>
      <c r="AH19" s="591">
        <v>14488</v>
      </c>
    </row>
    <row r="20" spans="2:34" s="107" customFormat="1">
      <c r="B20" s="587"/>
      <c r="C20" s="224" t="s">
        <v>368</v>
      </c>
      <c r="D20" s="304" t="s">
        <v>19</v>
      </c>
      <c r="E20" s="833"/>
      <c r="F20" s="589">
        <v>2328050</v>
      </c>
      <c r="G20" s="589">
        <v>2328050</v>
      </c>
      <c r="H20" s="589">
        <v>2328050</v>
      </c>
      <c r="I20" s="589">
        <v>2328050</v>
      </c>
      <c r="J20" s="590">
        <v>0.8</v>
      </c>
      <c r="K20" s="305">
        <v>0.31490000000000001</v>
      </c>
      <c r="L20" s="305">
        <v>9.9199999999999997E-2</v>
      </c>
      <c r="M20" s="306">
        <v>0.4975</v>
      </c>
      <c r="N20" s="306">
        <v>8.8400000000000006E-2</v>
      </c>
      <c r="O20" s="591">
        <f t="shared" si="1"/>
        <v>724183.32689422858</v>
      </c>
      <c r="P20" s="591">
        <f t="shared" si="2"/>
        <v>13015.2369</v>
      </c>
      <c r="Q20" s="591">
        <f t="shared" si="3"/>
        <v>0</v>
      </c>
      <c r="R20" s="591">
        <f t="shared" si="4"/>
        <v>164000</v>
      </c>
      <c r="S20" s="591">
        <v>167397.28816922265</v>
      </c>
      <c r="T20" s="591">
        <v>3160.2175999999999</v>
      </c>
      <c r="U20" s="591">
        <v>0</v>
      </c>
      <c r="V20" s="591">
        <v>41000</v>
      </c>
      <c r="W20" s="591">
        <v>182630.37161149347</v>
      </c>
      <c r="X20" s="591">
        <v>3242.6624999999999</v>
      </c>
      <c r="Y20" s="591">
        <v>0</v>
      </c>
      <c r="Z20" s="591">
        <v>41000</v>
      </c>
      <c r="AA20" s="591">
        <v>194949.80032218489</v>
      </c>
      <c r="AB20" s="591">
        <v>3291.1947</v>
      </c>
      <c r="AC20" s="591">
        <v>0</v>
      </c>
      <c r="AD20" s="591">
        <v>41000</v>
      </c>
      <c r="AE20" s="591">
        <v>179205.86679132757</v>
      </c>
      <c r="AF20" s="591">
        <v>3321.1621</v>
      </c>
      <c r="AG20" s="591">
        <v>0</v>
      </c>
      <c r="AH20" s="591">
        <v>41000</v>
      </c>
    </row>
    <row r="21" spans="2:34" s="107" customFormat="1" ht="30">
      <c r="B21" s="587"/>
      <c r="C21" s="224" t="s">
        <v>369</v>
      </c>
      <c r="D21" s="304" t="s">
        <v>28</v>
      </c>
      <c r="E21" s="833"/>
      <c r="F21" s="589">
        <v>1100000</v>
      </c>
      <c r="G21" s="589">
        <v>1100000</v>
      </c>
      <c r="H21" s="589">
        <v>1100000</v>
      </c>
      <c r="I21" s="589">
        <v>1100000</v>
      </c>
      <c r="J21" s="590">
        <v>0.8</v>
      </c>
      <c r="K21" s="305">
        <v>0.31490000000000001</v>
      </c>
      <c r="L21" s="305">
        <v>9.9199999999999997E-2</v>
      </c>
      <c r="M21" s="306">
        <v>0.4975</v>
      </c>
      <c r="N21" s="306">
        <v>8.8400000000000006E-2</v>
      </c>
      <c r="O21" s="591">
        <f t="shared" si="1"/>
        <v>36467.703009403624</v>
      </c>
      <c r="P21" s="591">
        <f t="shared" si="2"/>
        <v>10066.4869</v>
      </c>
      <c r="Q21" s="591">
        <f t="shared" si="3"/>
        <v>0</v>
      </c>
      <c r="R21" s="591">
        <f t="shared" si="4"/>
        <v>80000</v>
      </c>
      <c r="S21" s="591">
        <v>8680.2182710859397</v>
      </c>
      <c r="T21" s="591">
        <v>2429.4176000000002</v>
      </c>
      <c r="U21" s="591">
        <v>0</v>
      </c>
      <c r="V21" s="591">
        <v>20000</v>
      </c>
      <c r="W21" s="591">
        <v>8952.6963000016622</v>
      </c>
      <c r="X21" s="591">
        <v>2496.4625000000001</v>
      </c>
      <c r="Y21" s="591">
        <v>0</v>
      </c>
      <c r="Z21" s="591">
        <v>20000</v>
      </c>
      <c r="AA21" s="591">
        <v>9235.3922550017269</v>
      </c>
      <c r="AB21" s="591">
        <v>2548.3247000000001</v>
      </c>
      <c r="AC21" s="591">
        <v>0</v>
      </c>
      <c r="AD21" s="591">
        <v>20000</v>
      </c>
      <c r="AE21" s="591">
        <v>9599.396183314293</v>
      </c>
      <c r="AF21" s="591">
        <v>2592.2820999999999</v>
      </c>
      <c r="AG21" s="591">
        <v>0</v>
      </c>
      <c r="AH21" s="591">
        <v>20000</v>
      </c>
    </row>
    <row r="22" spans="2:34" s="107" customFormat="1">
      <c r="B22" s="587"/>
      <c r="C22" s="224" t="s">
        <v>370</v>
      </c>
      <c r="D22" s="304" t="s">
        <v>19</v>
      </c>
      <c r="E22" s="588"/>
      <c r="F22" s="593"/>
      <c r="G22" s="593"/>
      <c r="H22" s="593"/>
      <c r="I22" s="593"/>
      <c r="J22" s="590">
        <v>0.8</v>
      </c>
      <c r="K22" s="305"/>
      <c r="L22" s="305"/>
      <c r="M22" s="306"/>
      <c r="N22" s="306"/>
      <c r="O22" s="591">
        <f t="shared" si="1"/>
        <v>0</v>
      </c>
      <c r="P22" s="591">
        <f t="shared" si="2"/>
        <v>0</v>
      </c>
      <c r="Q22" s="591">
        <f t="shared" si="3"/>
        <v>0</v>
      </c>
      <c r="R22" s="591">
        <f t="shared" si="4"/>
        <v>0</v>
      </c>
      <c r="S22" s="591"/>
      <c r="T22" s="591">
        <v>0</v>
      </c>
      <c r="U22" s="591">
        <v>0</v>
      </c>
      <c r="V22" s="591">
        <v>0</v>
      </c>
      <c r="W22" s="591"/>
      <c r="X22" s="591">
        <v>0</v>
      </c>
      <c r="Y22" s="591">
        <v>0</v>
      </c>
      <c r="Z22" s="591">
        <v>0</v>
      </c>
      <c r="AA22" s="591"/>
      <c r="AB22" s="591">
        <v>0</v>
      </c>
      <c r="AC22" s="591">
        <v>0</v>
      </c>
      <c r="AD22" s="591">
        <v>0</v>
      </c>
      <c r="AE22" s="591"/>
      <c r="AF22" s="591">
        <v>0</v>
      </c>
      <c r="AG22" s="591">
        <v>0</v>
      </c>
      <c r="AH22" s="592">
        <v>0</v>
      </c>
    </row>
    <row r="23" spans="2:34" s="107" customFormat="1">
      <c r="B23" s="587"/>
      <c r="C23" s="224" t="s">
        <v>371</v>
      </c>
      <c r="D23" s="304" t="s">
        <v>19</v>
      </c>
      <c r="E23" s="588"/>
      <c r="F23" s="593"/>
      <c r="G23" s="593"/>
      <c r="H23" s="593"/>
      <c r="I23" s="593"/>
      <c r="J23" s="590">
        <v>1</v>
      </c>
      <c r="K23" s="305"/>
      <c r="L23" s="305"/>
      <c r="M23" s="306"/>
      <c r="N23" s="306"/>
      <c r="O23" s="591">
        <f t="shared" si="1"/>
        <v>0</v>
      </c>
      <c r="P23" s="591">
        <f t="shared" si="2"/>
        <v>0</v>
      </c>
      <c r="Q23" s="591">
        <f t="shared" si="3"/>
        <v>0</v>
      </c>
      <c r="R23" s="591">
        <f t="shared" si="4"/>
        <v>0</v>
      </c>
      <c r="S23" s="591"/>
      <c r="T23" s="591">
        <v>0</v>
      </c>
      <c r="U23" s="591">
        <v>0</v>
      </c>
      <c r="V23" s="591">
        <v>0</v>
      </c>
      <c r="W23" s="591"/>
      <c r="X23" s="591">
        <v>0</v>
      </c>
      <c r="Y23" s="591">
        <v>0</v>
      </c>
      <c r="Z23" s="591">
        <v>0</v>
      </c>
      <c r="AA23" s="591"/>
      <c r="AB23" s="591">
        <v>0</v>
      </c>
      <c r="AC23" s="591">
        <v>0</v>
      </c>
      <c r="AD23" s="591">
        <v>0</v>
      </c>
      <c r="AE23" s="591"/>
      <c r="AF23" s="591">
        <v>0</v>
      </c>
      <c r="AG23" s="591">
        <v>0</v>
      </c>
      <c r="AH23" s="592">
        <v>0</v>
      </c>
    </row>
    <row r="24" spans="2:34" s="107" customFormat="1">
      <c r="B24" s="587"/>
      <c r="C24" s="224" t="s">
        <v>372</v>
      </c>
      <c r="D24" s="304" t="s">
        <v>28</v>
      </c>
      <c r="E24" s="833" t="s">
        <v>24</v>
      </c>
      <c r="F24" s="589">
        <v>17000000</v>
      </c>
      <c r="G24" s="589">
        <v>17000000</v>
      </c>
      <c r="H24" s="589">
        <v>17000000</v>
      </c>
      <c r="I24" s="589">
        <v>17000000</v>
      </c>
      <c r="J24" s="590">
        <v>1</v>
      </c>
      <c r="K24" s="305">
        <v>0.28710000000000002</v>
      </c>
      <c r="L24" s="305">
        <v>9.0999999999999998E-2</v>
      </c>
      <c r="M24" s="306">
        <v>0.622</v>
      </c>
      <c r="N24" s="306">
        <v>0</v>
      </c>
      <c r="O24" s="591">
        <f t="shared" si="1"/>
        <v>146643.10009044886</v>
      </c>
      <c r="P24" s="591">
        <f t="shared" si="2"/>
        <v>410299.348</v>
      </c>
      <c r="Q24" s="591">
        <f t="shared" si="3"/>
        <v>7540369</v>
      </c>
      <c r="R24" s="591">
        <f t="shared" si="4"/>
        <v>0</v>
      </c>
      <c r="S24" s="591">
        <v>34762.714638354671</v>
      </c>
      <c r="T24" s="591">
        <v>98402.365900000004</v>
      </c>
      <c r="U24" s="591">
        <v>1863799</v>
      </c>
      <c r="V24" s="591">
        <v>0</v>
      </c>
      <c r="W24" s="591">
        <v>35985.448815930758</v>
      </c>
      <c r="X24" s="591">
        <v>101271.64969999999</v>
      </c>
      <c r="Y24" s="591">
        <v>1877715</v>
      </c>
      <c r="Z24" s="591">
        <v>0</v>
      </c>
      <c r="AA24" s="591">
        <v>37254.035525165949</v>
      </c>
      <c r="AB24" s="591">
        <v>103983.24589999999</v>
      </c>
      <c r="AC24" s="591">
        <v>1892047</v>
      </c>
      <c r="AD24" s="591">
        <v>0</v>
      </c>
      <c r="AE24" s="591">
        <v>38640.901110997467</v>
      </c>
      <c r="AF24" s="591">
        <v>106642.0865</v>
      </c>
      <c r="AG24" s="591">
        <v>1906808</v>
      </c>
      <c r="AH24" s="592">
        <v>0</v>
      </c>
    </row>
    <row r="25" spans="2:34" s="107" customFormat="1">
      <c r="B25" s="587"/>
      <c r="C25" s="224" t="s">
        <v>373</v>
      </c>
      <c r="D25" s="304" t="s">
        <v>19</v>
      </c>
      <c r="E25" s="833"/>
      <c r="F25" s="589">
        <v>4299168</v>
      </c>
      <c r="G25" s="589">
        <v>4992631</v>
      </c>
      <c r="H25" s="589">
        <v>5266700</v>
      </c>
      <c r="I25" s="589">
        <v>5278305</v>
      </c>
      <c r="J25" s="590">
        <v>0.8</v>
      </c>
      <c r="K25" s="305">
        <v>0.31490000000000001</v>
      </c>
      <c r="L25" s="305">
        <v>9.9199999999999997E-2</v>
      </c>
      <c r="M25" s="306">
        <v>0.4975</v>
      </c>
      <c r="N25" s="306">
        <v>8.8400000000000006E-2</v>
      </c>
      <c r="O25" s="591">
        <f t="shared" si="1"/>
        <v>111887.35473389625</v>
      </c>
      <c r="P25" s="591">
        <f t="shared" si="2"/>
        <v>19335.9869</v>
      </c>
      <c r="Q25" s="591">
        <f t="shared" si="3"/>
        <v>582704</v>
      </c>
      <c r="R25" s="591">
        <f t="shared" si="4"/>
        <v>352000</v>
      </c>
      <c r="S25" s="591">
        <v>26507.066936890638</v>
      </c>
      <c r="T25" s="591">
        <v>4333.1976000000004</v>
      </c>
      <c r="U25" s="591">
        <v>139304</v>
      </c>
      <c r="V25" s="591">
        <v>88000</v>
      </c>
      <c r="W25" s="591">
        <v>27448.05179077404</v>
      </c>
      <c r="X25" s="591">
        <v>4861.7425000000003</v>
      </c>
      <c r="Y25" s="591">
        <v>143468</v>
      </c>
      <c r="Z25" s="591">
        <v>88000</v>
      </c>
      <c r="AA25" s="591">
        <v>28424.323576678071</v>
      </c>
      <c r="AB25" s="591">
        <v>5068.8347000000003</v>
      </c>
      <c r="AC25" s="591">
        <v>147757</v>
      </c>
      <c r="AD25" s="591">
        <v>88000</v>
      </c>
      <c r="AE25" s="591">
        <v>29507.9124295535</v>
      </c>
      <c r="AF25" s="591">
        <v>5072.2120999999997</v>
      </c>
      <c r="AG25" s="591">
        <v>152175</v>
      </c>
      <c r="AH25" s="591">
        <v>88000</v>
      </c>
    </row>
    <row r="26" spans="2:34" s="107" customFormat="1">
      <c r="B26" s="587"/>
      <c r="C26" s="224" t="s">
        <v>374</v>
      </c>
      <c r="D26" s="304"/>
      <c r="E26" s="833" t="s">
        <v>246</v>
      </c>
      <c r="F26" s="589">
        <v>3750000</v>
      </c>
      <c r="G26" s="589">
        <v>3750000</v>
      </c>
      <c r="H26" s="589">
        <v>3750000</v>
      </c>
      <c r="I26" s="589">
        <v>3750000</v>
      </c>
      <c r="J26" s="590">
        <v>0</v>
      </c>
      <c r="K26" s="305">
        <v>0.4259</v>
      </c>
      <c r="L26" s="305">
        <v>0.13200000000000001</v>
      </c>
      <c r="M26" s="306">
        <v>0</v>
      </c>
      <c r="N26" s="306">
        <v>0.44209999999999999</v>
      </c>
      <c r="O26" s="591">
        <f t="shared" si="1"/>
        <v>129303.61744016246</v>
      </c>
      <c r="P26" s="591">
        <f t="shared" si="2"/>
        <v>52914.992599999998</v>
      </c>
      <c r="Q26" s="591">
        <f t="shared" si="3"/>
        <v>0</v>
      </c>
      <c r="R26" s="591">
        <f t="shared" si="4"/>
        <v>1520000</v>
      </c>
      <c r="S26" s="591">
        <v>30664.202830329206</v>
      </c>
      <c r="T26" s="591">
        <v>12871.882900000001</v>
      </c>
      <c r="U26" s="591">
        <v>0</v>
      </c>
      <c r="V26" s="591">
        <v>380000</v>
      </c>
      <c r="W26" s="591">
        <v>31733.242815104339</v>
      </c>
      <c r="X26" s="591">
        <v>12987.813599999999</v>
      </c>
      <c r="Y26" s="591">
        <v>0</v>
      </c>
      <c r="Z26" s="591">
        <v>380000</v>
      </c>
      <c r="AA26" s="591">
        <v>32842.371799308537</v>
      </c>
      <c r="AB26" s="591">
        <v>13272.9576</v>
      </c>
      <c r="AC26" s="591">
        <v>0</v>
      </c>
      <c r="AD26" s="591">
        <v>380000</v>
      </c>
      <c r="AE26" s="591">
        <v>34063.799995420391</v>
      </c>
      <c r="AF26" s="591">
        <v>13782.3385</v>
      </c>
      <c r="AG26" s="591">
        <v>0</v>
      </c>
      <c r="AH26" s="591">
        <v>380000</v>
      </c>
    </row>
    <row r="27" spans="2:34" s="107" customFormat="1">
      <c r="B27" s="587"/>
      <c r="C27" s="224" t="s">
        <v>375</v>
      </c>
      <c r="D27" s="304"/>
      <c r="E27" s="833"/>
      <c r="F27" s="589">
        <v>19000000</v>
      </c>
      <c r="G27" s="589">
        <v>19000000</v>
      </c>
      <c r="H27" s="589">
        <v>19000000</v>
      </c>
      <c r="I27" s="589">
        <v>19000000</v>
      </c>
      <c r="J27" s="590">
        <v>0.4</v>
      </c>
      <c r="K27" s="305">
        <v>0.37040000000000001</v>
      </c>
      <c r="L27" s="305">
        <v>0.11559999999999999</v>
      </c>
      <c r="M27" s="306">
        <v>0.24879999999999999</v>
      </c>
      <c r="N27" s="306">
        <v>0.26519999999999999</v>
      </c>
      <c r="O27" s="591">
        <f t="shared" si="1"/>
        <v>111887.35473389625</v>
      </c>
      <c r="P27" s="591">
        <f t="shared" si="2"/>
        <v>60589.516900000002</v>
      </c>
      <c r="Q27" s="591">
        <f t="shared" si="3"/>
        <v>0</v>
      </c>
      <c r="R27" s="591">
        <f t="shared" si="4"/>
        <v>2000000</v>
      </c>
      <c r="S27" s="591">
        <v>26507.066936890638</v>
      </c>
      <c r="T27" s="591">
        <v>14950.667600000001</v>
      </c>
      <c r="U27" s="591">
        <v>0</v>
      </c>
      <c r="V27" s="591">
        <v>500000</v>
      </c>
      <c r="W27" s="591">
        <v>27448.05179077404</v>
      </c>
      <c r="X27" s="591">
        <v>15281.6525</v>
      </c>
      <c r="Y27" s="591">
        <v>0</v>
      </c>
      <c r="Z27" s="591">
        <v>500000</v>
      </c>
      <c r="AA27" s="591">
        <v>28424.323576678071</v>
      </c>
      <c r="AB27" s="591">
        <v>15276.4647</v>
      </c>
      <c r="AC27" s="591">
        <v>0</v>
      </c>
      <c r="AD27" s="591">
        <v>500000</v>
      </c>
      <c r="AE27" s="591">
        <v>29507.9124295535</v>
      </c>
      <c r="AF27" s="591">
        <v>15080.732099999999</v>
      </c>
      <c r="AG27" s="591">
        <v>0</v>
      </c>
      <c r="AH27" s="591">
        <v>500000</v>
      </c>
    </row>
    <row r="28" spans="2:34" s="107" customFormat="1">
      <c r="B28" s="587"/>
      <c r="C28" s="224" t="s">
        <v>376</v>
      </c>
      <c r="D28" s="304"/>
      <c r="E28" s="833"/>
      <c r="F28" s="589">
        <v>21000000</v>
      </c>
      <c r="G28" s="589">
        <v>21000000</v>
      </c>
      <c r="H28" s="589">
        <v>21000000</v>
      </c>
      <c r="I28" s="589">
        <v>21000000</v>
      </c>
      <c r="J28" s="590">
        <v>0.4</v>
      </c>
      <c r="K28" s="305">
        <v>0.37040000000000001</v>
      </c>
      <c r="L28" s="305">
        <v>0.11559999999999999</v>
      </c>
      <c r="M28" s="306">
        <v>0.24879999999999999</v>
      </c>
      <c r="N28" s="306">
        <v>0.26519999999999999</v>
      </c>
      <c r="O28" s="591">
        <f t="shared" si="1"/>
        <v>111887.35473389625</v>
      </c>
      <c r="P28" s="591">
        <f t="shared" si="2"/>
        <v>66185.766899999988</v>
      </c>
      <c r="Q28" s="591">
        <f t="shared" si="3"/>
        <v>0</v>
      </c>
      <c r="R28" s="591">
        <f t="shared" si="4"/>
        <v>2000000</v>
      </c>
      <c r="S28" s="591">
        <v>26507.066936890638</v>
      </c>
      <c r="T28" s="591">
        <v>16337.597599999999</v>
      </c>
      <c r="U28" s="591">
        <v>0</v>
      </c>
      <c r="V28" s="591">
        <v>500000</v>
      </c>
      <c r="W28" s="591">
        <v>27448.05179077404</v>
      </c>
      <c r="X28" s="591">
        <v>16697.822499999998</v>
      </c>
      <c r="Y28" s="591">
        <v>0</v>
      </c>
      <c r="Z28" s="591">
        <v>500000</v>
      </c>
      <c r="AA28" s="591">
        <v>28424.323576678071</v>
      </c>
      <c r="AB28" s="591">
        <v>16686.314699999999</v>
      </c>
      <c r="AC28" s="591">
        <v>0</v>
      </c>
      <c r="AD28" s="591">
        <v>500000</v>
      </c>
      <c r="AE28" s="591">
        <v>29507.9124295535</v>
      </c>
      <c r="AF28" s="591">
        <v>16464.0321</v>
      </c>
      <c r="AG28" s="591">
        <v>0</v>
      </c>
      <c r="AH28" s="591">
        <v>500000</v>
      </c>
    </row>
    <row r="29" spans="2:34" s="107" customFormat="1">
      <c r="B29" s="587"/>
      <c r="C29" s="224" t="s">
        <v>377</v>
      </c>
      <c r="D29" s="304" t="s">
        <v>28</v>
      </c>
      <c r="E29" s="588" t="s">
        <v>38</v>
      </c>
      <c r="F29" s="589">
        <v>6900000</v>
      </c>
      <c r="G29" s="589">
        <v>6900000</v>
      </c>
      <c r="H29" s="589">
        <v>6900000</v>
      </c>
      <c r="I29" s="589">
        <v>6900000</v>
      </c>
      <c r="J29" s="590">
        <v>0.8</v>
      </c>
      <c r="K29" s="305">
        <v>0.31490000000000001</v>
      </c>
      <c r="L29" s="305">
        <v>9.9199999999999997E-2</v>
      </c>
      <c r="M29" s="306">
        <v>0.4975</v>
      </c>
      <c r="N29" s="306">
        <v>8.8400000000000006E-2</v>
      </c>
      <c r="O29" s="591">
        <f t="shared" si="1"/>
        <v>111887.35473389625</v>
      </c>
      <c r="P29" s="591">
        <f t="shared" si="2"/>
        <v>1261531.6358</v>
      </c>
      <c r="Q29" s="591">
        <f t="shared" si="3"/>
        <v>0</v>
      </c>
      <c r="R29" s="591">
        <f t="shared" si="4"/>
        <v>496000</v>
      </c>
      <c r="S29" s="591">
        <v>26507.066936890638</v>
      </c>
      <c r="T29" s="591">
        <v>304452.50900000002</v>
      </c>
      <c r="U29" s="591">
        <v>0</v>
      </c>
      <c r="V29" s="591">
        <v>124000</v>
      </c>
      <c r="W29" s="591">
        <v>27448.05179077404</v>
      </c>
      <c r="X29" s="591">
        <v>311895.95140000002</v>
      </c>
      <c r="Y29" s="591">
        <v>0</v>
      </c>
      <c r="Z29" s="591">
        <v>124000</v>
      </c>
      <c r="AA29" s="591">
        <v>28424.323576678071</v>
      </c>
      <c r="AB29" s="591">
        <v>319573.75040000002</v>
      </c>
      <c r="AC29" s="591">
        <v>0</v>
      </c>
      <c r="AD29" s="591">
        <v>124000</v>
      </c>
      <c r="AE29" s="591">
        <v>29507.9124295535</v>
      </c>
      <c r="AF29" s="591">
        <v>325609.42499999999</v>
      </c>
      <c r="AG29" s="591">
        <v>0</v>
      </c>
      <c r="AH29" s="591">
        <v>124000</v>
      </c>
    </row>
    <row r="30" spans="2:34" s="107" customFormat="1">
      <c r="B30" s="587"/>
      <c r="C30" s="224" t="s">
        <v>378</v>
      </c>
      <c r="D30" s="304"/>
      <c r="E30" s="588" t="s">
        <v>44</v>
      </c>
      <c r="F30" s="589">
        <v>4639214</v>
      </c>
      <c r="G30" s="589">
        <v>5269578</v>
      </c>
      <c r="H30" s="589">
        <v>5891594</v>
      </c>
      <c r="I30" s="589">
        <v>6536061</v>
      </c>
      <c r="J30" s="590">
        <v>0.8</v>
      </c>
      <c r="K30" s="305">
        <v>0.31490000000000001</v>
      </c>
      <c r="L30" s="305">
        <v>9.9199999999999997E-2</v>
      </c>
      <c r="M30" s="306">
        <v>0.4975</v>
      </c>
      <c r="N30" s="306">
        <v>8.8400000000000006E-2</v>
      </c>
      <c r="O30" s="591">
        <f t="shared" si="1"/>
        <v>106160.09785889625</v>
      </c>
      <c r="P30" s="591">
        <f t="shared" si="2"/>
        <v>21074.3969</v>
      </c>
      <c r="Q30" s="591">
        <f t="shared" si="3"/>
        <v>0</v>
      </c>
      <c r="R30" s="591">
        <f t="shared" si="4"/>
        <v>328000</v>
      </c>
      <c r="S30" s="591">
        <v>25092.929436890638</v>
      </c>
      <c r="T30" s="591">
        <v>4585.6476000000002</v>
      </c>
      <c r="U30" s="591">
        <v>0</v>
      </c>
      <c r="V30" s="591">
        <v>82000</v>
      </c>
      <c r="W30" s="591">
        <v>26033.914290774039</v>
      </c>
      <c r="X30" s="591">
        <v>5088.1225000000004</v>
      </c>
      <c r="Y30" s="591">
        <v>0</v>
      </c>
      <c r="Z30" s="591">
        <v>82000</v>
      </c>
      <c r="AA30" s="591">
        <v>27010.18607667807</v>
      </c>
      <c r="AB30" s="591">
        <v>5511.5146999999997</v>
      </c>
      <c r="AC30" s="591">
        <v>0</v>
      </c>
      <c r="AD30" s="591">
        <v>82000</v>
      </c>
      <c r="AE30" s="591">
        <v>28023.0680545535</v>
      </c>
      <c r="AF30" s="591">
        <v>5889.1121000000003</v>
      </c>
      <c r="AG30" s="591">
        <v>0</v>
      </c>
      <c r="AH30" s="591">
        <v>82000</v>
      </c>
    </row>
    <row r="31" spans="2:34" s="120" customFormat="1" ht="15.75" thickBot="1">
      <c r="B31" s="587"/>
      <c r="C31" s="113" t="s">
        <v>195</v>
      </c>
      <c r="D31" s="114"/>
      <c r="E31" s="115"/>
      <c r="F31" s="116">
        <f>SUM(F12:F30)</f>
        <v>140691418</v>
      </c>
      <c r="G31" s="116">
        <f t="shared" ref="G31:I31" si="5">SUM(G12:G30)</f>
        <v>143064665</v>
      </c>
      <c r="H31" s="116">
        <f t="shared" si="5"/>
        <v>144355888</v>
      </c>
      <c r="I31" s="116">
        <f t="shared" si="5"/>
        <v>144346386</v>
      </c>
      <c r="J31" s="117"/>
      <c r="K31" s="118"/>
      <c r="L31" s="168"/>
      <c r="M31" s="169"/>
      <c r="N31" s="119"/>
      <c r="O31" s="441">
        <f t="shared" ref="O31:AH31" si="6">SUM(O12:O30)</f>
        <v>18867864.649755135</v>
      </c>
      <c r="P31" s="442">
        <f t="shared" si="6"/>
        <v>2872453.2843999998</v>
      </c>
      <c r="Q31" s="442">
        <f t="shared" si="6"/>
        <v>8847220</v>
      </c>
      <c r="R31" s="443">
        <f t="shared" si="6"/>
        <v>7828000</v>
      </c>
      <c r="S31" s="441">
        <f t="shared" si="6"/>
        <v>4530959.2406932348</v>
      </c>
      <c r="T31" s="442">
        <f t="shared" si="6"/>
        <v>691183.80460000003</v>
      </c>
      <c r="U31" s="442">
        <f t="shared" si="6"/>
        <v>2176192</v>
      </c>
      <c r="V31" s="443">
        <f t="shared" si="6"/>
        <v>1957000</v>
      </c>
      <c r="W31" s="441">
        <f t="shared" si="6"/>
        <v>4656227.0007592887</v>
      </c>
      <c r="X31" s="442">
        <f t="shared" si="6"/>
        <v>710622.88250000007</v>
      </c>
      <c r="Y31" s="442">
        <f t="shared" si="6"/>
        <v>2199471</v>
      </c>
      <c r="Z31" s="443">
        <f t="shared" si="6"/>
        <v>1957000</v>
      </c>
      <c r="AA31" s="441">
        <f t="shared" si="6"/>
        <v>4784052.846693377</v>
      </c>
      <c r="AB31" s="442">
        <f t="shared" si="6"/>
        <v>728106.3581999999</v>
      </c>
      <c r="AC31" s="442">
        <f t="shared" si="6"/>
        <v>2223433</v>
      </c>
      <c r="AD31" s="443">
        <f t="shared" si="6"/>
        <v>1957000</v>
      </c>
      <c r="AE31" s="441">
        <f t="shared" si="6"/>
        <v>4896625.5616092402</v>
      </c>
      <c r="AF31" s="442">
        <f t="shared" si="6"/>
        <v>742540.23910000012</v>
      </c>
      <c r="AG31" s="442">
        <f t="shared" si="6"/>
        <v>2248124</v>
      </c>
      <c r="AH31" s="443">
        <f t="shared" si="6"/>
        <v>1957000</v>
      </c>
    </row>
    <row r="33" spans="3:19" s="108" customFormat="1">
      <c r="C33" s="121" t="s">
        <v>379</v>
      </c>
      <c r="D33" s="121"/>
      <c r="E33" s="594"/>
      <c r="F33" s="594"/>
      <c r="G33" s="594"/>
      <c r="H33" s="594"/>
      <c r="I33" s="594"/>
      <c r="J33" s="594"/>
      <c r="K33" s="594"/>
      <c r="L33" s="595"/>
      <c r="M33" s="595"/>
      <c r="N33" s="595"/>
      <c r="O33" s="595"/>
      <c r="P33" s="595"/>
      <c r="Q33" s="595"/>
      <c r="R33" s="595"/>
      <c r="S33" s="595"/>
    </row>
    <row r="34" spans="3:19" s="108" customFormat="1">
      <c r="C34" s="193" t="s">
        <v>380</v>
      </c>
      <c r="D34" s="121"/>
      <c r="E34" s="594"/>
      <c r="F34" s="594"/>
      <c r="G34" s="594"/>
      <c r="H34" s="594"/>
      <c r="I34" s="594"/>
      <c r="J34" s="594"/>
      <c r="K34" s="594"/>
      <c r="L34" s="595"/>
      <c r="M34" s="595"/>
      <c r="N34" s="595"/>
      <c r="O34" s="595"/>
      <c r="P34" s="595"/>
      <c r="Q34" s="595"/>
      <c r="R34" s="595"/>
      <c r="S34" s="595"/>
    </row>
    <row r="35" spans="3:19" s="108" customFormat="1">
      <c r="C35" s="121" t="s">
        <v>381</v>
      </c>
      <c r="D35" s="121"/>
      <c r="E35" s="594"/>
      <c r="F35" s="594"/>
      <c r="G35" s="594"/>
      <c r="H35" s="594"/>
      <c r="I35" s="594"/>
      <c r="J35" s="594"/>
      <c r="K35" s="594"/>
      <c r="L35" s="595"/>
      <c r="M35" s="595"/>
      <c r="N35" s="595"/>
      <c r="O35" s="595"/>
      <c r="P35" s="595"/>
      <c r="Q35" s="595"/>
      <c r="R35" s="595"/>
      <c r="S35" s="595"/>
    </row>
    <row r="36" spans="3:19" s="108" customFormat="1">
      <c r="C36" s="121" t="s">
        <v>382</v>
      </c>
      <c r="D36" s="121"/>
      <c r="E36" s="594"/>
      <c r="F36" s="594"/>
      <c r="G36" s="594"/>
      <c r="H36" s="594"/>
      <c r="I36" s="594"/>
      <c r="J36" s="594"/>
      <c r="K36" s="594"/>
      <c r="L36" s="595"/>
      <c r="M36" s="595"/>
      <c r="N36" s="595"/>
      <c r="O36" s="595"/>
      <c r="P36" s="595"/>
      <c r="Q36" s="595"/>
      <c r="R36" s="595"/>
      <c r="S36" s="595"/>
    </row>
    <row r="37" spans="3:19" s="107" customFormat="1" ht="15.6" customHeight="1">
      <c r="C37" s="829" t="s">
        <v>383</v>
      </c>
      <c r="D37" s="830"/>
      <c r="E37" s="830"/>
      <c r="F37" s="830"/>
      <c r="G37" s="830"/>
      <c r="H37" s="830"/>
      <c r="I37" s="830"/>
      <c r="J37" s="830"/>
      <c r="K37" s="830"/>
      <c r="L37" s="830"/>
      <c r="M37" s="830"/>
      <c r="N37" s="830"/>
      <c r="O37" s="830"/>
      <c r="P37" s="830"/>
      <c r="Q37" s="830"/>
      <c r="R37" s="122"/>
      <c r="S37" s="122"/>
    </row>
    <row r="38" spans="3:19" s="108" customFormat="1" ht="36" customHeight="1">
      <c r="C38" s="830"/>
      <c r="D38" s="830"/>
      <c r="E38" s="830"/>
      <c r="F38" s="830"/>
      <c r="G38" s="830"/>
      <c r="H38" s="830"/>
      <c r="I38" s="830"/>
      <c r="J38" s="830"/>
      <c r="K38" s="830"/>
      <c r="L38" s="830"/>
      <c r="M38" s="830"/>
      <c r="N38" s="830"/>
      <c r="O38" s="830"/>
      <c r="P38" s="830"/>
      <c r="Q38" s="830"/>
      <c r="R38" s="595"/>
      <c r="S38" s="595"/>
    </row>
    <row r="39" spans="3:19" ht="15.75" thickBot="1">
      <c r="C39" s="583"/>
      <c r="D39" s="583"/>
      <c r="E39" s="582"/>
      <c r="F39" s="582"/>
      <c r="G39" s="582"/>
      <c r="H39" s="582"/>
      <c r="I39" s="582"/>
      <c r="J39" s="582"/>
      <c r="K39" s="582"/>
      <c r="L39" s="582"/>
      <c r="M39" s="582"/>
      <c r="N39" s="582"/>
      <c r="O39" s="582"/>
      <c r="P39" s="582"/>
      <c r="Q39" s="582"/>
      <c r="R39" s="582"/>
      <c r="S39" s="595"/>
    </row>
    <row r="40" spans="3:19" ht="15.75" thickBot="1">
      <c r="C40" s="583"/>
      <c r="D40" s="583"/>
      <c r="E40" s="582"/>
      <c r="F40" s="582"/>
      <c r="G40" s="582"/>
      <c r="H40" s="582"/>
      <c r="I40" s="582"/>
      <c r="J40" s="582"/>
      <c r="K40" s="582"/>
      <c r="L40" s="582"/>
      <c r="M40" s="831" t="s">
        <v>384</v>
      </c>
      <c r="N40" s="832"/>
      <c r="O40" s="832"/>
      <c r="P40" s="832"/>
      <c r="Q40" s="832"/>
      <c r="R40" s="582"/>
      <c r="S40" s="595"/>
    </row>
    <row r="41" spans="3:19" ht="75">
      <c r="C41" s="583"/>
      <c r="D41" s="583"/>
      <c r="E41" s="582"/>
      <c r="F41" s="582"/>
      <c r="G41" s="582"/>
      <c r="H41" s="582"/>
      <c r="I41" s="582"/>
      <c r="J41" s="582"/>
      <c r="K41" s="582"/>
      <c r="L41" s="582"/>
      <c r="M41" s="123" t="s">
        <v>333</v>
      </c>
      <c r="N41" s="124" t="s">
        <v>385</v>
      </c>
      <c r="O41" s="124" t="s">
        <v>386</v>
      </c>
      <c r="P41" s="124" t="s">
        <v>387</v>
      </c>
      <c r="Q41" s="136" t="s">
        <v>388</v>
      </c>
      <c r="R41" s="728" t="s">
        <v>389</v>
      </c>
      <c r="S41" s="729" t="s">
        <v>390</v>
      </c>
    </row>
    <row r="42" spans="3:19">
      <c r="C42" s="583"/>
      <c r="D42" s="583"/>
      <c r="E42" s="582"/>
      <c r="F42" s="582"/>
      <c r="G42" s="582"/>
      <c r="H42" s="582"/>
      <c r="I42" s="582"/>
      <c r="J42" s="582"/>
      <c r="K42" s="582"/>
      <c r="L42" s="582"/>
      <c r="M42" s="235" t="s">
        <v>13</v>
      </c>
      <c r="N42" s="596">
        <v>0.8</v>
      </c>
      <c r="O42" s="596">
        <v>0.2</v>
      </c>
      <c r="P42" s="597">
        <v>0.28710000000000002</v>
      </c>
      <c r="Q42" s="598">
        <v>0.4259</v>
      </c>
      <c r="R42" s="599">
        <v>0.2</v>
      </c>
      <c r="S42" s="600">
        <v>0.28000000000000003</v>
      </c>
    </row>
    <row r="43" spans="3:19">
      <c r="C43" s="583"/>
      <c r="D43" s="583"/>
      <c r="E43" s="582"/>
      <c r="F43" s="582"/>
      <c r="G43" s="582"/>
      <c r="H43" s="582"/>
      <c r="I43" s="582"/>
      <c r="J43" s="582"/>
      <c r="K43" s="582"/>
      <c r="L43" s="582"/>
      <c r="M43" s="235" t="s">
        <v>38</v>
      </c>
      <c r="N43" s="596">
        <v>0.9</v>
      </c>
      <c r="O43" s="596">
        <v>0.1</v>
      </c>
      <c r="P43" s="597">
        <v>9.0999999999999998E-2</v>
      </c>
      <c r="Q43" s="598">
        <v>0.13200000000000001</v>
      </c>
      <c r="R43" s="599">
        <v>0.2</v>
      </c>
      <c r="S43" s="600">
        <v>0.28999999999999998</v>
      </c>
    </row>
    <row r="44" spans="3:19">
      <c r="C44" s="583"/>
      <c r="D44" s="583"/>
      <c r="E44" s="582"/>
      <c r="F44" s="582"/>
      <c r="G44" s="582"/>
      <c r="H44" s="582"/>
      <c r="I44" s="582"/>
      <c r="J44" s="582"/>
      <c r="K44" s="582"/>
      <c r="L44" s="582"/>
      <c r="M44" s="235" t="s">
        <v>24</v>
      </c>
      <c r="N44" s="596">
        <v>1</v>
      </c>
      <c r="O44" s="596">
        <v>0</v>
      </c>
      <c r="P44" s="597">
        <v>0.62190000000000001</v>
      </c>
      <c r="Q44" s="598">
        <v>0</v>
      </c>
      <c r="R44" s="599">
        <v>0.2</v>
      </c>
      <c r="S44" s="600">
        <v>0.2</v>
      </c>
    </row>
    <row r="45" spans="3:19" ht="15.75" thickBot="1">
      <c r="C45" s="583"/>
      <c r="D45" s="583"/>
      <c r="E45" s="582"/>
      <c r="F45" s="582"/>
      <c r="G45" s="582"/>
      <c r="H45" s="582"/>
      <c r="I45" s="582"/>
      <c r="J45" s="582"/>
      <c r="K45" s="582"/>
      <c r="L45" s="582"/>
      <c r="M45" s="307" t="s">
        <v>31</v>
      </c>
      <c r="N45" s="601">
        <v>0</v>
      </c>
      <c r="O45" s="601">
        <v>1</v>
      </c>
      <c r="P45" s="602">
        <v>0</v>
      </c>
      <c r="Q45" s="603">
        <v>0.44209999999999999</v>
      </c>
      <c r="R45" s="604">
        <v>0.1</v>
      </c>
      <c r="S45" s="605">
        <v>0.12</v>
      </c>
    </row>
    <row r="46" spans="3:19">
      <c r="C46" s="583"/>
      <c r="D46" s="583"/>
      <c r="E46" s="582"/>
      <c r="F46" s="582"/>
      <c r="G46" s="582"/>
      <c r="H46" s="582"/>
      <c r="I46" s="582"/>
      <c r="J46" s="582"/>
      <c r="K46" s="582"/>
      <c r="L46" s="582"/>
      <c r="M46" s="582"/>
      <c r="N46" s="582"/>
      <c r="O46" s="582"/>
      <c r="P46" s="582"/>
      <c r="Q46" s="582"/>
      <c r="R46" s="582"/>
      <c r="S46" s="582"/>
    </row>
    <row r="47" spans="3:19">
      <c r="C47" s="583"/>
      <c r="D47" s="583"/>
      <c r="E47" s="582"/>
      <c r="F47" s="582"/>
      <c r="G47" s="582"/>
      <c r="H47" s="582"/>
      <c r="I47" s="582"/>
      <c r="J47" s="582"/>
      <c r="K47" s="582"/>
      <c r="L47" s="582"/>
      <c r="M47" s="582" t="s">
        <v>391</v>
      </c>
      <c r="N47" s="582"/>
      <c r="O47" s="582"/>
      <c r="P47" s="582"/>
      <c r="Q47" s="582"/>
      <c r="R47" s="582"/>
      <c r="S47" s="582"/>
    </row>
    <row r="48" spans="3:19">
      <c r="C48" s="583"/>
      <c r="D48" s="583"/>
      <c r="E48" s="582"/>
      <c r="F48" s="582"/>
      <c r="G48" s="582"/>
      <c r="H48" s="582"/>
      <c r="I48" s="582"/>
      <c r="J48" s="582"/>
      <c r="K48" s="582"/>
      <c r="L48" s="582"/>
      <c r="M48" s="582" t="s">
        <v>392</v>
      </c>
      <c r="N48" s="582"/>
      <c r="O48" s="582"/>
      <c r="P48" s="582"/>
      <c r="Q48" s="582"/>
      <c r="R48" s="582"/>
      <c r="S48" s="582"/>
    </row>
  </sheetData>
  <mergeCells count="23">
    <mergeCell ref="I10:I11"/>
    <mergeCell ref="O10:R10"/>
    <mergeCell ref="AA10:AD10"/>
    <mergeCell ref="V7:Y7"/>
    <mergeCell ref="K8:N8"/>
    <mergeCell ref="S10:V10"/>
    <mergeCell ref="W10:Z10"/>
    <mergeCell ref="C2:H2"/>
    <mergeCell ref="C3:H3"/>
    <mergeCell ref="AE10:AH10"/>
    <mergeCell ref="C37:Q38"/>
    <mergeCell ref="M40:Q40"/>
    <mergeCell ref="E12:E21"/>
    <mergeCell ref="E24:E25"/>
    <mergeCell ref="E26:E28"/>
    <mergeCell ref="J10:J11"/>
    <mergeCell ref="K10:N10"/>
    <mergeCell ref="C10:C11"/>
    <mergeCell ref="E10:E11"/>
    <mergeCell ref="F10:F11"/>
    <mergeCell ref="G10:G11"/>
    <mergeCell ref="H10:H11"/>
    <mergeCell ref="D10:D11"/>
  </mergeCells>
  <pageMargins left="0.7" right="0.7" top="0.75" bottom="0.75" header="0.3" footer="0.3"/>
  <pageSetup scale="24" orientation="landscape" r:id="rId1"/>
  <headerFooter>
    <oddHeader>&amp;L(All Attachment B Appendix Tables are downloadable within PG&amp;&amp;E's Budget Filing Dashboard on CEDARS)&amp;R(PGE-3)</oddHeader>
    <oddFooter>&amp;C3-AtchB-&amp;P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DF768BD-BA90-4FFC-886D-98C5ED8DD48D}">
          <x14:formula1>
            <xm:f>'Read Me'!$K$10:$K$14</xm:f>
          </x14:formula1>
          <xm:sqref>D12:D14 D17:D30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79B18-D756-48CD-9354-6265C0B13FA6}">
  <sheetPr>
    <tabColor theme="4"/>
    <pageSetUpPr fitToPage="1"/>
  </sheetPr>
  <dimension ref="B2:BD68"/>
  <sheetViews>
    <sheetView showGridLines="0" workbookViewId="0">
      <selection activeCell="J60" sqref="J60"/>
    </sheetView>
  </sheetViews>
  <sheetFormatPr defaultColWidth="8.125" defaultRowHeight="15"/>
  <cols>
    <col min="1" max="1" width="2.875" style="34" customWidth="1"/>
    <col min="2" max="3" width="13.125" style="34" customWidth="1"/>
    <col min="4" max="4" width="38.625" style="34" customWidth="1"/>
    <col min="5" max="5" width="28.625" style="34" customWidth="1"/>
    <col min="6" max="6" width="13.125" style="35" customWidth="1"/>
    <col min="7" max="7" width="11.125" style="34" customWidth="1"/>
    <col min="8" max="8" width="14.125" style="34" customWidth="1"/>
    <col min="9" max="9" width="13.125" style="34" customWidth="1"/>
    <col min="10" max="10" width="14.25" style="363" customWidth="1"/>
    <col min="11" max="11" width="6.125" style="34" customWidth="1"/>
    <col min="12" max="12" width="53.75" style="35" customWidth="1"/>
    <col min="13" max="13" width="11.5" style="34" bestFit="1" customWidth="1"/>
    <col min="14" max="14" width="24.625" style="34" customWidth="1"/>
    <col min="15" max="16" width="11.125" style="34" customWidth="1"/>
    <col min="17" max="17" width="25.625" style="34" customWidth="1"/>
    <col min="18" max="18" width="13.125" style="35" customWidth="1"/>
    <col min="19" max="19" width="11.125" style="34" customWidth="1"/>
    <col min="20" max="20" width="14.125" style="34" customWidth="1"/>
    <col min="21" max="22" width="11.125" style="34" customWidth="1"/>
    <col min="23" max="23" width="25.625" style="34" customWidth="1"/>
    <col min="24" max="24" width="13.125" style="35" customWidth="1"/>
    <col min="25" max="25" width="11.125" style="34" customWidth="1"/>
    <col min="26" max="26" width="14.125" style="34" customWidth="1"/>
    <col min="27" max="28" width="11.125" style="34" customWidth="1"/>
    <col min="29" max="29" width="25.625" style="34" customWidth="1"/>
    <col min="30" max="30" width="13.125" style="35" customWidth="1"/>
    <col min="31" max="31" width="11.125" style="34" customWidth="1"/>
    <col min="32" max="32" width="14.125" style="34" customWidth="1"/>
    <col min="33" max="34" width="11.125" style="34" customWidth="1"/>
    <col min="35" max="35" width="25.625" style="34" customWidth="1"/>
    <col min="36" max="36" width="13.125" style="35" customWidth="1"/>
    <col min="37" max="37" width="11.125" style="34" customWidth="1"/>
    <col min="38" max="38" width="14.125" style="34" customWidth="1"/>
    <col min="39" max="40" width="11.125" style="34" customWidth="1"/>
    <col min="41" max="41" width="25.625" style="34" customWidth="1"/>
    <col min="42" max="42" width="13.125" style="35" customWidth="1"/>
    <col min="43" max="43" width="11.125" style="34" customWidth="1"/>
    <col min="44" max="44" width="14.125" style="34" customWidth="1"/>
    <col min="45" max="46" width="11.125" style="34" customWidth="1"/>
    <col min="47" max="47" width="25.625" style="34" customWidth="1"/>
    <col min="48" max="48" width="13.125" style="35" customWidth="1"/>
    <col min="49" max="49" width="11.125" style="34" customWidth="1"/>
    <col min="50" max="50" width="14.125" style="34" customWidth="1"/>
    <col min="51" max="52" width="11.125" style="34" customWidth="1"/>
    <col min="53" max="53" width="2.125" style="34" customWidth="1"/>
    <col min="54" max="54" width="255.625" style="36" bestFit="1" customWidth="1"/>
    <col min="55" max="55" width="12.625" style="34" customWidth="1"/>
    <col min="56" max="56" width="19.625" style="89" bestFit="1" customWidth="1"/>
    <col min="57" max="57" width="11.125" style="34" customWidth="1"/>
    <col min="58" max="58" width="21.125" style="34" bestFit="1" customWidth="1"/>
    <col min="59" max="59" width="11.5" style="34" bestFit="1" customWidth="1"/>
    <col min="60" max="16384" width="8.125" style="34"/>
  </cols>
  <sheetData>
    <row r="2" spans="2:12" ht="46.5" customHeight="1" thickBot="1">
      <c r="B2" s="82" t="s">
        <v>58</v>
      </c>
      <c r="C2" s="847" t="s">
        <v>393</v>
      </c>
      <c r="D2" s="847"/>
      <c r="E2" s="847"/>
      <c r="F2" s="847"/>
      <c r="G2" s="847"/>
      <c r="H2" s="847"/>
      <c r="I2" s="848"/>
      <c r="J2" s="606"/>
      <c r="K2" s="607"/>
      <c r="L2" s="608"/>
    </row>
    <row r="3" spans="2:12" ht="15.75" thickBot="1">
      <c r="B3" s="607"/>
      <c r="C3" s="607"/>
      <c r="D3" s="607"/>
      <c r="E3" s="607"/>
      <c r="F3" s="608"/>
      <c r="G3" s="607"/>
      <c r="H3" s="607"/>
      <c r="I3" s="607"/>
      <c r="J3" s="606"/>
      <c r="K3" s="607"/>
      <c r="L3" s="608"/>
    </row>
    <row r="4" spans="2:12">
      <c r="B4" s="849" t="s">
        <v>104</v>
      </c>
      <c r="C4" s="850"/>
      <c r="D4" s="730" t="str">
        <f>'Read Me'!B10</f>
        <v>PG&amp;E</v>
      </c>
      <c r="E4" s="607"/>
      <c r="F4" s="607"/>
      <c r="G4" s="607"/>
      <c r="H4" s="607"/>
      <c r="I4" s="607"/>
      <c r="J4" s="606"/>
      <c r="K4" s="607"/>
      <c r="L4" s="608"/>
    </row>
    <row r="5" spans="2:12" ht="15.75" thickBot="1">
      <c r="B5" s="851" t="s">
        <v>105</v>
      </c>
      <c r="C5" s="852"/>
      <c r="D5" s="256" t="str">
        <f>'Read Me'!B11</f>
        <v>2028-2035</v>
      </c>
      <c r="E5" s="607"/>
      <c r="F5" s="608"/>
      <c r="G5" s="607"/>
      <c r="H5" s="607"/>
      <c r="I5" s="607"/>
      <c r="J5" s="606"/>
      <c r="K5" s="607"/>
      <c r="L5" s="608"/>
    </row>
    <row r="6" spans="2:12" ht="15.75" thickBot="1">
      <c r="B6" s="83" t="s">
        <v>394</v>
      </c>
      <c r="C6" s="83"/>
      <c r="D6" s="83"/>
      <c r="E6" s="2"/>
      <c r="F6" s="83"/>
      <c r="G6" s="607"/>
      <c r="H6" s="607"/>
      <c r="I6" s="607"/>
      <c r="J6" s="606"/>
      <c r="K6" s="607"/>
      <c r="L6" s="608"/>
    </row>
    <row r="7" spans="2:12" ht="15.75" hidden="1" thickBot="1">
      <c r="B7" s="607"/>
      <c r="C7" s="607"/>
      <c r="D7" s="607"/>
      <c r="E7" s="607"/>
      <c r="F7" s="608"/>
      <c r="G7" s="607"/>
      <c r="H7" s="607"/>
      <c r="I7" s="607"/>
      <c r="J7" s="606"/>
      <c r="K7" s="607"/>
      <c r="L7" s="608"/>
    </row>
    <row r="8" spans="2:12" ht="60">
      <c r="B8" s="731" t="s">
        <v>395</v>
      </c>
      <c r="C8" s="732" t="s">
        <v>226</v>
      </c>
      <c r="D8" s="733" t="s">
        <v>396</v>
      </c>
      <c r="E8" s="734" t="s">
        <v>397</v>
      </c>
      <c r="F8" s="735" t="s">
        <v>398</v>
      </c>
      <c r="G8" s="734" t="s">
        <v>399</v>
      </c>
      <c r="H8" s="734" t="s">
        <v>400</v>
      </c>
      <c r="I8" s="735" t="s">
        <v>401</v>
      </c>
      <c r="J8" s="736" t="s">
        <v>402</v>
      </c>
      <c r="K8" s="607"/>
      <c r="L8" s="198" t="s">
        <v>102</v>
      </c>
    </row>
    <row r="9" spans="2:12">
      <c r="B9" s="609">
        <v>1</v>
      </c>
      <c r="C9" s="610">
        <v>2028</v>
      </c>
      <c r="D9" s="611" t="str">
        <f>'Read Me'!B10</f>
        <v>PG&amp;E</v>
      </c>
      <c r="E9" s="445">
        <f>'3.1 Funding Category'!D10+'3.1 Funding Category'!D18-G9-H9</f>
        <v>217226333.07344317</v>
      </c>
      <c r="F9" s="446">
        <f>'3.1 Funding Category'!D26</f>
        <v>285900</v>
      </c>
      <c r="G9" s="445">
        <f>'3.1 Funding Category'!D58</f>
        <v>2489051.733</v>
      </c>
      <c r="H9" s="445">
        <f>'3.1 Funding Category'!D66</f>
        <v>6562045.4780000001</v>
      </c>
      <c r="I9" s="446">
        <f>'3.1 Funding Category'!D50</f>
        <v>0</v>
      </c>
      <c r="J9" s="357">
        <f t="shared" ref="J9:J16" si="0">SUM(E9:I9)</f>
        <v>226563330.2844432</v>
      </c>
      <c r="K9" s="607"/>
      <c r="L9" s="612"/>
    </row>
    <row r="10" spans="2:12">
      <c r="B10" s="609">
        <v>2</v>
      </c>
      <c r="C10" s="610">
        <v>2028</v>
      </c>
      <c r="D10" s="611" t="s">
        <v>403</v>
      </c>
      <c r="E10" s="447">
        <v>0</v>
      </c>
      <c r="F10" s="447">
        <v>0</v>
      </c>
      <c r="G10" s="448">
        <v>0</v>
      </c>
      <c r="H10" s="448">
        <v>0</v>
      </c>
      <c r="I10" s="447">
        <v>0</v>
      </c>
      <c r="J10" s="357">
        <f t="shared" si="0"/>
        <v>0</v>
      </c>
      <c r="K10" s="607"/>
      <c r="L10" s="612" t="s">
        <v>404</v>
      </c>
    </row>
    <row r="11" spans="2:12">
      <c r="B11" s="609">
        <v>3</v>
      </c>
      <c r="C11" s="610">
        <v>2028</v>
      </c>
      <c r="D11" s="611" t="s">
        <v>405</v>
      </c>
      <c r="E11" s="447">
        <v>0</v>
      </c>
      <c r="F11" s="447"/>
      <c r="G11" s="448"/>
      <c r="H11" s="448"/>
      <c r="I11" s="447"/>
      <c r="J11" s="357">
        <f t="shared" si="0"/>
        <v>0</v>
      </c>
      <c r="K11" s="607"/>
      <c r="L11" s="612" t="s">
        <v>404</v>
      </c>
    </row>
    <row r="12" spans="2:12">
      <c r="B12" s="609">
        <v>4</v>
      </c>
      <c r="C12" s="610">
        <v>2028</v>
      </c>
      <c r="D12" s="611" t="s">
        <v>406</v>
      </c>
      <c r="E12" s="447">
        <v>17979167</v>
      </c>
      <c r="F12" s="447"/>
      <c r="G12" s="448">
        <v>206011.29</v>
      </c>
      <c r="H12" s="448">
        <v>543120.68000000005</v>
      </c>
      <c r="I12" s="447"/>
      <c r="J12" s="357">
        <f t="shared" si="0"/>
        <v>18728298.969999999</v>
      </c>
      <c r="K12" s="607"/>
      <c r="L12" s="612" t="s">
        <v>404</v>
      </c>
    </row>
    <row r="13" spans="2:12">
      <c r="B13" s="609">
        <v>5</v>
      </c>
      <c r="C13" s="610">
        <v>2028</v>
      </c>
      <c r="D13" s="611" t="s">
        <v>407</v>
      </c>
      <c r="E13" s="447">
        <v>22374675</v>
      </c>
      <c r="F13" s="447"/>
      <c r="G13" s="448">
        <v>256376</v>
      </c>
      <c r="H13" s="448">
        <v>675902</v>
      </c>
      <c r="I13" s="447"/>
      <c r="J13" s="357">
        <f t="shared" si="0"/>
        <v>23306953</v>
      </c>
      <c r="K13" s="607"/>
      <c r="L13" s="612" t="s">
        <v>404</v>
      </c>
    </row>
    <row r="14" spans="2:12">
      <c r="B14" s="609">
        <v>6</v>
      </c>
      <c r="C14" s="610">
        <v>2028</v>
      </c>
      <c r="D14" s="611" t="s">
        <v>408</v>
      </c>
      <c r="E14" s="447">
        <v>10714113.6</v>
      </c>
      <c r="F14" s="447">
        <v>0</v>
      </c>
      <c r="G14" s="448">
        <v>122765.88500000011</v>
      </c>
      <c r="H14" s="448">
        <v>323655.51500000025</v>
      </c>
      <c r="I14" s="447">
        <v>0</v>
      </c>
      <c r="J14" s="357">
        <f t="shared" si="0"/>
        <v>11160535</v>
      </c>
      <c r="K14" s="607"/>
      <c r="L14" s="612" t="s">
        <v>404</v>
      </c>
    </row>
    <row r="15" spans="2:12">
      <c r="B15" s="609">
        <v>7</v>
      </c>
      <c r="C15" s="610">
        <v>2028</v>
      </c>
      <c r="D15" s="611" t="s">
        <v>409</v>
      </c>
      <c r="E15" s="447">
        <v>42874805</v>
      </c>
      <c r="F15" s="447">
        <v>0</v>
      </c>
      <c r="G15" s="448">
        <v>535935</v>
      </c>
      <c r="H15" s="448">
        <v>1250515</v>
      </c>
      <c r="I15" s="447">
        <v>0</v>
      </c>
      <c r="J15" s="357">
        <f t="shared" si="0"/>
        <v>44661255</v>
      </c>
      <c r="K15" s="607"/>
      <c r="L15" s="612" t="s">
        <v>404</v>
      </c>
    </row>
    <row r="16" spans="2:12">
      <c r="B16" s="609">
        <v>8</v>
      </c>
      <c r="C16" s="610">
        <v>2028</v>
      </c>
      <c r="D16" s="611" t="s">
        <v>410</v>
      </c>
      <c r="E16" s="447"/>
      <c r="F16" s="447">
        <v>0</v>
      </c>
      <c r="G16" s="448">
        <v>0</v>
      </c>
      <c r="H16" s="448">
        <v>0</v>
      </c>
      <c r="I16" s="447">
        <v>0</v>
      </c>
      <c r="J16" s="357">
        <f t="shared" si="0"/>
        <v>0</v>
      </c>
      <c r="K16" s="607"/>
      <c r="L16" s="612" t="s">
        <v>404</v>
      </c>
    </row>
    <row r="17" spans="2:12">
      <c r="B17" s="609">
        <v>9</v>
      </c>
      <c r="C17" s="610">
        <v>2028</v>
      </c>
      <c r="D17" s="258" t="s">
        <v>411</v>
      </c>
      <c r="E17" s="449">
        <f>SUM(E10:E16)</f>
        <v>93942760.599999994</v>
      </c>
      <c r="F17" s="449">
        <f t="shared" ref="F17:J17" si="1">SUM(F10:F16)</f>
        <v>0</v>
      </c>
      <c r="G17" s="449">
        <f t="shared" si="1"/>
        <v>1121088.1750000003</v>
      </c>
      <c r="H17" s="449">
        <f t="shared" si="1"/>
        <v>2793193.1950000003</v>
      </c>
      <c r="I17" s="449">
        <f t="shared" si="1"/>
        <v>0</v>
      </c>
      <c r="J17" s="358">
        <f t="shared" si="1"/>
        <v>97857041.969999999</v>
      </c>
      <c r="K17" s="607"/>
      <c r="L17" s="612" t="s">
        <v>412</v>
      </c>
    </row>
    <row r="18" spans="2:12">
      <c r="B18" s="609">
        <v>10</v>
      </c>
      <c r="C18" s="610">
        <v>2028</v>
      </c>
      <c r="D18" s="613" t="s">
        <v>413</v>
      </c>
      <c r="E18" s="447">
        <v>14953962.5632498</v>
      </c>
      <c r="F18" s="447">
        <v>0</v>
      </c>
      <c r="G18" s="448">
        <v>249232.71666666717</v>
      </c>
      <c r="H18" s="448">
        <v>373849.07500000071</v>
      </c>
      <c r="I18" s="447">
        <v>0</v>
      </c>
      <c r="J18" s="357">
        <f>SUM(E18:I18)</f>
        <v>15577044.354916468</v>
      </c>
      <c r="K18" s="607"/>
      <c r="L18" s="612" t="s">
        <v>404</v>
      </c>
    </row>
    <row r="19" spans="2:12">
      <c r="B19" s="609">
        <v>11</v>
      </c>
      <c r="C19" s="610">
        <v>2028</v>
      </c>
      <c r="D19" s="613" t="s">
        <v>414</v>
      </c>
      <c r="E19" s="447">
        <v>6330000</v>
      </c>
      <c r="F19" s="447">
        <v>0</v>
      </c>
      <c r="G19" s="448">
        <v>72531.25</v>
      </c>
      <c r="H19" s="448">
        <v>191218.75</v>
      </c>
      <c r="I19" s="447">
        <v>0</v>
      </c>
      <c r="J19" s="357">
        <f>SUM(E19:I19)</f>
        <v>6593750</v>
      </c>
      <c r="K19" s="607"/>
      <c r="L19" s="612" t="s">
        <v>404</v>
      </c>
    </row>
    <row r="20" spans="2:12">
      <c r="B20" s="609">
        <v>12</v>
      </c>
      <c r="C20" s="610">
        <v>2028</v>
      </c>
      <c r="D20" s="258" t="s">
        <v>415</v>
      </c>
      <c r="E20" s="449">
        <f>SUM(E18:E19)</f>
        <v>21283962.5632498</v>
      </c>
      <c r="F20" s="449">
        <f>SUM(F18:F19)</f>
        <v>0</v>
      </c>
      <c r="G20" s="449">
        <f>SUM(G18:G19)</f>
        <v>321763.96666666714</v>
      </c>
      <c r="H20" s="449">
        <f>SUM(H18:H19)</f>
        <v>565067.82500000065</v>
      </c>
      <c r="I20" s="449">
        <f>SUM(I18:I19)</f>
        <v>0</v>
      </c>
      <c r="J20" s="358">
        <f>SUM(E20:I20)</f>
        <v>22170794.354916468</v>
      </c>
      <c r="K20" s="607"/>
      <c r="L20" s="612" t="s">
        <v>416</v>
      </c>
    </row>
    <row r="21" spans="2:12" ht="45.75" thickBot="1">
      <c r="B21" s="614">
        <v>13</v>
      </c>
      <c r="C21" s="615">
        <v>2028</v>
      </c>
      <c r="D21" s="92" t="s">
        <v>417</v>
      </c>
      <c r="E21" s="450">
        <f>E9+E17+E20</f>
        <v>332453056.23669302</v>
      </c>
      <c r="F21" s="450">
        <f t="shared" ref="F21:J21" si="2">F9+F17+F20</f>
        <v>285900</v>
      </c>
      <c r="G21" s="450">
        <f t="shared" si="2"/>
        <v>3931903.8746666675</v>
      </c>
      <c r="H21" s="450">
        <f t="shared" si="2"/>
        <v>9920306.4980000015</v>
      </c>
      <c r="I21" s="450">
        <f t="shared" si="2"/>
        <v>0</v>
      </c>
      <c r="J21" s="359">
        <f t="shared" si="2"/>
        <v>346591166.60935962</v>
      </c>
      <c r="K21" s="607"/>
      <c r="L21" s="612" t="s">
        <v>418</v>
      </c>
    </row>
    <row r="22" spans="2:12" ht="15.75" thickTop="1">
      <c r="B22" s="616">
        <v>1</v>
      </c>
      <c r="C22" s="617">
        <v>2029</v>
      </c>
      <c r="D22" s="618" t="str">
        <f>D9</f>
        <v>PG&amp;E</v>
      </c>
      <c r="E22" s="451">
        <f>'3.1 Funding Category'!D11+'3.1 Funding Category'!D19-G22-H22</f>
        <v>218293709.15486467</v>
      </c>
      <c r="F22" s="452">
        <f>'3.1 Funding Category'!D27</f>
        <v>285900</v>
      </c>
      <c r="G22" s="445">
        <f>'3.1 Funding Category'!D59</f>
        <v>2501282.0839999998</v>
      </c>
      <c r="H22" s="445">
        <f>'3.1 Funding Category'!D67</f>
        <v>6594289.1310000001</v>
      </c>
      <c r="I22" s="452">
        <f>'3.1 Funding Category'!D51</f>
        <v>0</v>
      </c>
      <c r="J22" s="360">
        <f t="shared" ref="J22:J29" si="3">SUM(E22:I22)</f>
        <v>227675180.36986467</v>
      </c>
      <c r="K22" s="607"/>
      <c r="L22" s="612"/>
    </row>
    <row r="23" spans="2:12">
      <c r="B23" s="609">
        <v>2</v>
      </c>
      <c r="C23" s="610">
        <v>2029</v>
      </c>
      <c r="D23" s="611" t="s">
        <v>403</v>
      </c>
      <c r="E23" s="447">
        <v>0</v>
      </c>
      <c r="F23" s="447">
        <v>0</v>
      </c>
      <c r="G23" s="448">
        <v>0</v>
      </c>
      <c r="H23" s="448">
        <v>0</v>
      </c>
      <c r="I23" s="447">
        <v>0</v>
      </c>
      <c r="J23" s="357">
        <f t="shared" si="3"/>
        <v>0</v>
      </c>
      <c r="K23" s="607"/>
      <c r="L23" s="612" t="s">
        <v>404</v>
      </c>
    </row>
    <row r="24" spans="2:12">
      <c r="B24" s="609">
        <v>3</v>
      </c>
      <c r="C24" s="610">
        <v>2029</v>
      </c>
      <c r="D24" s="611" t="s">
        <v>405</v>
      </c>
      <c r="E24" s="447"/>
      <c r="F24" s="447"/>
      <c r="G24" s="448"/>
      <c r="H24" s="448"/>
      <c r="I24" s="447"/>
      <c r="J24" s="357">
        <f t="shared" si="3"/>
        <v>0</v>
      </c>
      <c r="K24" s="607"/>
      <c r="L24" s="612" t="s">
        <v>404</v>
      </c>
    </row>
    <row r="25" spans="2:12">
      <c r="B25" s="609">
        <v>4</v>
      </c>
      <c r="C25" s="610">
        <v>2029</v>
      </c>
      <c r="D25" s="611" t="s">
        <v>406</v>
      </c>
      <c r="E25" s="447">
        <v>19595450</v>
      </c>
      <c r="F25" s="447"/>
      <c r="G25" s="448">
        <v>224531.19</v>
      </c>
      <c r="H25" s="448">
        <v>591945.88</v>
      </c>
      <c r="I25" s="447"/>
      <c r="J25" s="357">
        <f t="shared" si="3"/>
        <v>20411927.07</v>
      </c>
      <c r="K25" s="607"/>
      <c r="L25" s="612" t="s">
        <v>404</v>
      </c>
    </row>
    <row r="26" spans="2:12">
      <c r="B26" s="609">
        <v>5</v>
      </c>
      <c r="C26" s="610">
        <v>2029</v>
      </c>
      <c r="D26" s="611" t="s">
        <v>407</v>
      </c>
      <c r="E26" s="447">
        <v>28526788</v>
      </c>
      <c r="F26" s="447"/>
      <c r="G26" s="448">
        <v>326869</v>
      </c>
      <c r="H26" s="448">
        <v>861747</v>
      </c>
      <c r="I26" s="447"/>
      <c r="J26" s="357">
        <f t="shared" si="3"/>
        <v>29715404</v>
      </c>
      <c r="K26" s="607"/>
      <c r="L26" s="612" t="s">
        <v>404</v>
      </c>
    </row>
    <row r="27" spans="2:12">
      <c r="B27" s="609">
        <v>6</v>
      </c>
      <c r="C27" s="610">
        <v>2029</v>
      </c>
      <c r="D27" s="611" t="s">
        <v>408</v>
      </c>
      <c r="E27" s="447">
        <v>11165044.799999999</v>
      </c>
      <c r="F27" s="447">
        <v>0</v>
      </c>
      <c r="G27" s="448">
        <v>127932.80500000031</v>
      </c>
      <c r="H27" s="448">
        <v>337277.39500000078</v>
      </c>
      <c r="I27" s="447">
        <v>0</v>
      </c>
      <c r="J27" s="357">
        <f t="shared" si="3"/>
        <v>11630255</v>
      </c>
      <c r="K27" s="607"/>
      <c r="L27" s="612" t="s">
        <v>404</v>
      </c>
    </row>
    <row r="28" spans="2:12">
      <c r="B28" s="609">
        <v>7</v>
      </c>
      <c r="C28" s="610">
        <v>2029</v>
      </c>
      <c r="D28" s="611" t="s">
        <v>409</v>
      </c>
      <c r="E28" s="447">
        <v>44116493</v>
      </c>
      <c r="F28" s="447">
        <v>0</v>
      </c>
      <c r="G28" s="448">
        <v>551456</v>
      </c>
      <c r="H28" s="448">
        <v>1286731</v>
      </c>
      <c r="I28" s="447">
        <v>0</v>
      </c>
      <c r="J28" s="357">
        <f t="shared" si="3"/>
        <v>45954680</v>
      </c>
      <c r="K28" s="607"/>
      <c r="L28" s="612" t="s">
        <v>404</v>
      </c>
    </row>
    <row r="29" spans="2:12">
      <c r="B29" s="609">
        <v>8</v>
      </c>
      <c r="C29" s="610">
        <v>2029</v>
      </c>
      <c r="D29" s="611" t="s">
        <v>410</v>
      </c>
      <c r="E29" s="447"/>
      <c r="F29" s="447">
        <v>0</v>
      </c>
      <c r="G29" s="448">
        <v>0</v>
      </c>
      <c r="H29" s="448">
        <v>0</v>
      </c>
      <c r="I29" s="447">
        <v>0</v>
      </c>
      <c r="J29" s="357">
        <f t="shared" si="3"/>
        <v>0</v>
      </c>
      <c r="K29" s="607"/>
      <c r="L29" s="612" t="s">
        <v>404</v>
      </c>
    </row>
    <row r="30" spans="2:12">
      <c r="B30" s="609">
        <v>9</v>
      </c>
      <c r="C30" s="610">
        <v>2029</v>
      </c>
      <c r="D30" s="258" t="s">
        <v>411</v>
      </c>
      <c r="E30" s="449">
        <f t="shared" ref="E30:J30" si="4">SUM(E23:E29)</f>
        <v>103403775.8</v>
      </c>
      <c r="F30" s="449">
        <f t="shared" si="4"/>
        <v>0</v>
      </c>
      <c r="G30" s="449">
        <f t="shared" si="4"/>
        <v>1230788.9950000001</v>
      </c>
      <c r="H30" s="449">
        <f t="shared" si="4"/>
        <v>3077701.2750000004</v>
      </c>
      <c r="I30" s="449">
        <f t="shared" si="4"/>
        <v>0</v>
      </c>
      <c r="J30" s="358">
        <f t="shared" si="4"/>
        <v>107712266.06999999</v>
      </c>
      <c r="K30" s="607"/>
      <c r="L30" s="612" t="s">
        <v>412</v>
      </c>
    </row>
    <row r="31" spans="2:12">
      <c r="B31" s="609">
        <v>10</v>
      </c>
      <c r="C31" s="610">
        <v>2029</v>
      </c>
      <c r="D31" s="613" t="s">
        <v>413</v>
      </c>
      <c r="E31" s="447">
        <v>15795463</v>
      </c>
      <c r="F31" s="447">
        <v>0</v>
      </c>
      <c r="G31" s="448">
        <v>263257.7166666672</v>
      </c>
      <c r="H31" s="448">
        <v>394886.57500000071</v>
      </c>
      <c r="I31" s="447">
        <v>0</v>
      </c>
      <c r="J31" s="357">
        <f>SUM(E31:I31)</f>
        <v>16453607.291666668</v>
      </c>
      <c r="K31" s="607"/>
      <c r="L31" s="612" t="s">
        <v>404</v>
      </c>
    </row>
    <row r="32" spans="2:12">
      <c r="B32" s="609">
        <v>11</v>
      </c>
      <c r="C32" s="610">
        <v>2029</v>
      </c>
      <c r="D32" s="613" t="s">
        <v>414</v>
      </c>
      <c r="E32" s="447">
        <v>8664200</v>
      </c>
      <c r="F32" s="447">
        <v>0</v>
      </c>
      <c r="G32" s="448">
        <v>99277.291666666846</v>
      </c>
      <c r="H32" s="448">
        <v>261731.04166666712</v>
      </c>
      <c r="I32" s="447">
        <v>0</v>
      </c>
      <c r="J32" s="357">
        <f>SUM(E32:I32)</f>
        <v>9025208.333333334</v>
      </c>
      <c r="K32" s="607"/>
      <c r="L32" s="612" t="s">
        <v>404</v>
      </c>
    </row>
    <row r="33" spans="2:12">
      <c r="B33" s="609">
        <v>12</v>
      </c>
      <c r="C33" s="610">
        <v>2029</v>
      </c>
      <c r="D33" s="258" t="s">
        <v>415</v>
      </c>
      <c r="E33" s="449">
        <f>SUM(E31:E32)</f>
        <v>24459663</v>
      </c>
      <c r="F33" s="449">
        <f>SUM(F31:F32)</f>
        <v>0</v>
      </c>
      <c r="G33" s="449">
        <f>SUM(G31:G32)</f>
        <v>362535.00833333406</v>
      </c>
      <c r="H33" s="449">
        <f>SUM(H31:H32)</f>
        <v>656617.61666666786</v>
      </c>
      <c r="I33" s="449">
        <f>SUM(I31:I32)</f>
        <v>0</v>
      </c>
      <c r="J33" s="358">
        <f>SUM(E33:I33)</f>
        <v>25478815.625</v>
      </c>
      <c r="K33" s="607"/>
      <c r="L33" s="612" t="s">
        <v>416</v>
      </c>
    </row>
    <row r="34" spans="2:12" ht="45.75" thickBot="1">
      <c r="B34" s="614">
        <v>13</v>
      </c>
      <c r="C34" s="615">
        <v>2029</v>
      </c>
      <c r="D34" s="92" t="s">
        <v>417</v>
      </c>
      <c r="E34" s="450">
        <f t="shared" ref="E34:J34" si="5">E22+E30+E33</f>
        <v>346157147.95486468</v>
      </c>
      <c r="F34" s="450">
        <f t="shared" si="5"/>
        <v>285900</v>
      </c>
      <c r="G34" s="450">
        <f t="shared" si="5"/>
        <v>4094606.0873333341</v>
      </c>
      <c r="H34" s="450">
        <f t="shared" si="5"/>
        <v>10328608.022666667</v>
      </c>
      <c r="I34" s="450">
        <f t="shared" si="5"/>
        <v>0</v>
      </c>
      <c r="J34" s="359">
        <f t="shared" si="5"/>
        <v>360866262.06486464</v>
      </c>
      <c r="K34" s="607"/>
      <c r="L34" s="612" t="s">
        <v>418</v>
      </c>
    </row>
    <row r="35" spans="2:12" ht="15.75" thickTop="1">
      <c r="B35" s="616">
        <v>1</v>
      </c>
      <c r="C35" s="617">
        <v>2030</v>
      </c>
      <c r="D35" s="618" t="str">
        <f>D9</f>
        <v>PG&amp;E</v>
      </c>
      <c r="E35" s="451">
        <f>'3.1 Funding Category'!D12+'3.1 Funding Category'!D20-G35-H35</f>
        <v>217889740.03026938</v>
      </c>
      <c r="F35" s="452">
        <f>'3.1 Funding Category'!D28</f>
        <v>285900</v>
      </c>
      <c r="G35" s="445">
        <f>'3.1 Funding Category'!D60</f>
        <v>2496653.2710000002</v>
      </c>
      <c r="H35" s="445">
        <f>'3.1 Funding Category'!D68</f>
        <v>6582085.8969999999</v>
      </c>
      <c r="I35" s="452">
        <f>'3.1 Funding Category'!D52</f>
        <v>0</v>
      </c>
      <c r="J35" s="360">
        <f t="shared" ref="J35:J42" si="6">SUM(E35:I35)</f>
        <v>227254379.19826937</v>
      </c>
      <c r="K35" s="607"/>
      <c r="L35" s="612"/>
    </row>
    <row r="36" spans="2:12">
      <c r="B36" s="609">
        <v>2</v>
      </c>
      <c r="C36" s="610">
        <v>2030</v>
      </c>
      <c r="D36" s="611" t="s">
        <v>403</v>
      </c>
      <c r="E36" s="447">
        <v>0</v>
      </c>
      <c r="F36" s="447">
        <v>0</v>
      </c>
      <c r="G36" s="448">
        <v>0</v>
      </c>
      <c r="H36" s="448">
        <v>0</v>
      </c>
      <c r="I36" s="447">
        <v>0</v>
      </c>
      <c r="J36" s="357">
        <f t="shared" si="6"/>
        <v>0</v>
      </c>
      <c r="K36" s="607"/>
      <c r="L36" s="612" t="s">
        <v>404</v>
      </c>
    </row>
    <row r="37" spans="2:12">
      <c r="B37" s="609">
        <v>3</v>
      </c>
      <c r="C37" s="610">
        <v>2030</v>
      </c>
      <c r="D37" s="611" t="s">
        <v>405</v>
      </c>
      <c r="E37" s="447"/>
      <c r="F37" s="447"/>
      <c r="G37" s="448"/>
      <c r="H37" s="448"/>
      <c r="I37" s="447"/>
      <c r="J37" s="357">
        <f t="shared" si="6"/>
        <v>0</v>
      </c>
      <c r="K37" s="607"/>
      <c r="L37" s="612" t="s">
        <v>404</v>
      </c>
    </row>
    <row r="38" spans="2:12">
      <c r="B38" s="609">
        <v>4</v>
      </c>
      <c r="C38" s="610">
        <v>2030</v>
      </c>
      <c r="D38" s="611" t="s">
        <v>406</v>
      </c>
      <c r="E38" s="447">
        <v>22069425</v>
      </c>
      <c r="F38" s="447"/>
      <c r="G38" s="448">
        <v>252878.83</v>
      </c>
      <c r="H38" s="448">
        <v>666680.56000000006</v>
      </c>
      <c r="I38" s="447"/>
      <c r="J38" s="357">
        <f t="shared" si="6"/>
        <v>22988984.389999997</v>
      </c>
      <c r="K38" s="607"/>
      <c r="L38" s="612" t="s">
        <v>404</v>
      </c>
    </row>
    <row r="39" spans="2:12">
      <c r="B39" s="609">
        <v>5</v>
      </c>
      <c r="C39" s="610">
        <v>2030</v>
      </c>
      <c r="D39" s="611" t="s">
        <v>407</v>
      </c>
      <c r="E39" s="447">
        <v>33282577</v>
      </c>
      <c r="F39" s="447"/>
      <c r="G39" s="448">
        <v>381363</v>
      </c>
      <c r="H39" s="448">
        <v>1005411</v>
      </c>
      <c r="I39" s="447"/>
      <c r="J39" s="357">
        <f t="shared" si="6"/>
        <v>34669351</v>
      </c>
      <c r="K39" s="607"/>
      <c r="L39" s="612" t="s">
        <v>404</v>
      </c>
    </row>
    <row r="40" spans="2:12">
      <c r="B40" s="609">
        <v>6</v>
      </c>
      <c r="C40" s="610">
        <v>2030</v>
      </c>
      <c r="D40" s="611" t="s">
        <v>408</v>
      </c>
      <c r="E40" s="447">
        <v>11726093.76</v>
      </c>
      <c r="F40" s="447">
        <v>0</v>
      </c>
      <c r="G40" s="448">
        <v>134361.49100000007</v>
      </c>
      <c r="H40" s="448">
        <v>354225.74900000013</v>
      </c>
      <c r="I40" s="447">
        <v>0</v>
      </c>
      <c r="J40" s="357">
        <f t="shared" si="6"/>
        <v>12214681</v>
      </c>
      <c r="K40" s="607"/>
      <c r="L40" s="612" t="s">
        <v>404</v>
      </c>
    </row>
    <row r="41" spans="2:12">
      <c r="B41" s="609">
        <v>7</v>
      </c>
      <c r="C41" s="610">
        <v>2030</v>
      </c>
      <c r="D41" s="611" t="s">
        <v>409</v>
      </c>
      <c r="E41" s="447">
        <v>45630503</v>
      </c>
      <c r="F41" s="447">
        <v>0</v>
      </c>
      <c r="G41" s="448">
        <v>570381</v>
      </c>
      <c r="H41" s="448">
        <v>1330890</v>
      </c>
      <c r="I41" s="447">
        <v>0</v>
      </c>
      <c r="J41" s="357">
        <f t="shared" si="6"/>
        <v>47531774</v>
      </c>
      <c r="K41" s="607"/>
      <c r="L41" s="612" t="s">
        <v>404</v>
      </c>
    </row>
    <row r="42" spans="2:12">
      <c r="B42" s="609">
        <v>8</v>
      </c>
      <c r="C42" s="610">
        <v>2030</v>
      </c>
      <c r="D42" s="611" t="s">
        <v>410</v>
      </c>
      <c r="E42" s="447"/>
      <c r="F42" s="447">
        <v>0</v>
      </c>
      <c r="G42" s="448">
        <v>0</v>
      </c>
      <c r="H42" s="448">
        <v>0</v>
      </c>
      <c r="I42" s="447">
        <v>0</v>
      </c>
      <c r="J42" s="357">
        <f t="shared" si="6"/>
        <v>0</v>
      </c>
      <c r="K42" s="607"/>
      <c r="L42" s="612" t="s">
        <v>404</v>
      </c>
    </row>
    <row r="43" spans="2:12">
      <c r="B43" s="609">
        <v>9</v>
      </c>
      <c r="C43" s="610">
        <v>2030</v>
      </c>
      <c r="D43" s="258" t="s">
        <v>411</v>
      </c>
      <c r="E43" s="449">
        <f t="shared" ref="E43:J43" si="7">SUM(E36:E42)</f>
        <v>112708598.75999999</v>
      </c>
      <c r="F43" s="449">
        <f t="shared" si="7"/>
        <v>0</v>
      </c>
      <c r="G43" s="449">
        <f t="shared" si="7"/>
        <v>1338984.321</v>
      </c>
      <c r="H43" s="449">
        <f t="shared" si="7"/>
        <v>3357207.3090000004</v>
      </c>
      <c r="I43" s="449">
        <f t="shared" si="7"/>
        <v>0</v>
      </c>
      <c r="J43" s="358">
        <f t="shared" si="7"/>
        <v>117404790.39</v>
      </c>
      <c r="K43" s="607"/>
      <c r="L43" s="612" t="s">
        <v>412</v>
      </c>
    </row>
    <row r="44" spans="2:12">
      <c r="B44" s="609">
        <v>10</v>
      </c>
      <c r="C44" s="610">
        <v>2030</v>
      </c>
      <c r="D44" s="613" t="s">
        <v>413</v>
      </c>
      <c r="E44" s="447">
        <v>15893956</v>
      </c>
      <c r="F44" s="447">
        <v>0</v>
      </c>
      <c r="G44" s="448">
        <v>264899.26666666719</v>
      </c>
      <c r="H44" s="448">
        <v>397348.90000000072</v>
      </c>
      <c r="I44" s="447">
        <v>0</v>
      </c>
      <c r="J44" s="357">
        <f>SUM(E44:I44)</f>
        <v>16556204.166666668</v>
      </c>
      <c r="K44" s="607"/>
      <c r="L44" s="612" t="s">
        <v>404</v>
      </c>
    </row>
    <row r="45" spans="2:12">
      <c r="B45" s="609">
        <v>11</v>
      </c>
      <c r="C45" s="610">
        <v>2030</v>
      </c>
      <c r="D45" s="613" t="s">
        <v>414</v>
      </c>
      <c r="E45" s="447">
        <v>9424700</v>
      </c>
      <c r="F45" s="447">
        <v>0</v>
      </c>
      <c r="G45" s="448">
        <v>107991.35416666685</v>
      </c>
      <c r="H45" s="448">
        <v>284704.47916666709</v>
      </c>
      <c r="I45" s="447">
        <v>0</v>
      </c>
      <c r="J45" s="357">
        <f>SUM(E45:I45)</f>
        <v>9817395.833333334</v>
      </c>
      <c r="K45" s="607"/>
      <c r="L45" s="612" t="s">
        <v>404</v>
      </c>
    </row>
    <row r="46" spans="2:12">
      <c r="B46" s="609">
        <v>12</v>
      </c>
      <c r="C46" s="610">
        <v>2030</v>
      </c>
      <c r="D46" s="258" t="s">
        <v>415</v>
      </c>
      <c r="E46" s="449">
        <f>SUM(E44:E45)</f>
        <v>25318656</v>
      </c>
      <c r="F46" s="449">
        <f>SUM(F44:F45)</f>
        <v>0</v>
      </c>
      <c r="G46" s="449">
        <f>SUM(G44:G45)</f>
        <v>372890.62083333405</v>
      </c>
      <c r="H46" s="449">
        <f>SUM(H44:H45)</f>
        <v>682053.37916666782</v>
      </c>
      <c r="I46" s="449">
        <f>SUM(I44:I45)</f>
        <v>0</v>
      </c>
      <c r="J46" s="358">
        <f>SUM(E46:I46)</f>
        <v>26373600</v>
      </c>
      <c r="K46" s="607"/>
      <c r="L46" s="612" t="s">
        <v>416</v>
      </c>
    </row>
    <row r="47" spans="2:12" ht="45.75" thickBot="1">
      <c r="B47" s="614">
        <v>13</v>
      </c>
      <c r="C47" s="615">
        <v>2030</v>
      </c>
      <c r="D47" s="92" t="s">
        <v>417</v>
      </c>
      <c r="E47" s="450">
        <f t="shared" ref="E47:J47" si="8">E35+E43+E46</f>
        <v>355916994.79026937</v>
      </c>
      <c r="F47" s="450">
        <f t="shared" si="8"/>
        <v>285900</v>
      </c>
      <c r="G47" s="450">
        <f>G35+G43+G46</f>
        <v>4208528.2128333338</v>
      </c>
      <c r="H47" s="450">
        <f t="shared" si="8"/>
        <v>10621346.585166669</v>
      </c>
      <c r="I47" s="450">
        <f t="shared" si="8"/>
        <v>0</v>
      </c>
      <c r="J47" s="359">
        <f t="shared" si="8"/>
        <v>371032769.58826935</v>
      </c>
      <c r="K47" s="607"/>
      <c r="L47" s="612" t="s">
        <v>418</v>
      </c>
    </row>
    <row r="48" spans="2:12" ht="15.75" thickTop="1">
      <c r="B48" s="619">
        <v>1</v>
      </c>
      <c r="C48" s="620">
        <v>2031</v>
      </c>
      <c r="D48" s="621" t="str">
        <f>D9</f>
        <v>PG&amp;E</v>
      </c>
      <c r="E48" s="453">
        <f>'3.1 Funding Category'!D13+'3.1 Funding Category'!D21-G48-H48</f>
        <v>218826642.29244074</v>
      </c>
      <c r="F48" s="454">
        <f>'3.1 Funding Category'!D29</f>
        <v>285900</v>
      </c>
      <c r="G48" s="445">
        <f>'3.1 Funding Category'!D61</f>
        <v>2507388.61</v>
      </c>
      <c r="H48" s="445">
        <f>'3.1 Funding Category'!D69</f>
        <v>6610388.1529999999</v>
      </c>
      <c r="I48" s="454">
        <f>'3.1 Funding Category'!D53</f>
        <v>0</v>
      </c>
      <c r="J48" s="361">
        <f t="shared" ref="J48:J55" si="9">SUM(E48:I48)</f>
        <v>228230319.05544075</v>
      </c>
      <c r="K48" s="607"/>
      <c r="L48" s="612"/>
    </row>
    <row r="49" spans="2:12">
      <c r="B49" s="609">
        <v>2</v>
      </c>
      <c r="C49" s="610">
        <v>2031</v>
      </c>
      <c r="D49" s="611" t="s">
        <v>403</v>
      </c>
      <c r="E49" s="447">
        <v>0</v>
      </c>
      <c r="F49" s="447">
        <v>0</v>
      </c>
      <c r="G49" s="448">
        <v>0</v>
      </c>
      <c r="H49" s="448">
        <v>0</v>
      </c>
      <c r="I49" s="447">
        <v>0</v>
      </c>
      <c r="J49" s="357">
        <f t="shared" si="9"/>
        <v>0</v>
      </c>
      <c r="K49" s="607"/>
      <c r="L49" s="612" t="s">
        <v>404</v>
      </c>
    </row>
    <row r="50" spans="2:12">
      <c r="B50" s="609">
        <v>3</v>
      </c>
      <c r="C50" s="610">
        <v>2031</v>
      </c>
      <c r="D50" s="611" t="s">
        <v>405</v>
      </c>
      <c r="E50" s="447"/>
      <c r="F50" s="447"/>
      <c r="G50" s="448"/>
      <c r="H50" s="448"/>
      <c r="I50" s="447"/>
      <c r="J50" s="357">
        <f t="shared" si="9"/>
        <v>0</v>
      </c>
      <c r="K50" s="607"/>
      <c r="L50" s="612" t="s">
        <v>404</v>
      </c>
    </row>
    <row r="51" spans="2:12">
      <c r="B51" s="609">
        <v>4</v>
      </c>
      <c r="C51" s="610">
        <v>2031</v>
      </c>
      <c r="D51" s="611" t="s">
        <v>406</v>
      </c>
      <c r="E51" s="447">
        <v>26553365</v>
      </c>
      <c r="F51" s="447"/>
      <c r="G51" s="448">
        <v>304257.31</v>
      </c>
      <c r="H51" s="448">
        <v>802132.91</v>
      </c>
      <c r="I51" s="447"/>
      <c r="J51" s="357">
        <f t="shared" si="9"/>
        <v>27659755.219999999</v>
      </c>
      <c r="K51" s="607"/>
      <c r="L51" s="612" t="s">
        <v>404</v>
      </c>
    </row>
    <row r="52" spans="2:12">
      <c r="B52" s="609">
        <v>5</v>
      </c>
      <c r="C52" s="610">
        <v>2031</v>
      </c>
      <c r="D52" s="611" t="s">
        <v>407</v>
      </c>
      <c r="E52" s="447">
        <v>36763437</v>
      </c>
      <c r="F52" s="447"/>
      <c r="G52" s="448">
        <v>421248</v>
      </c>
      <c r="H52" s="448">
        <v>1110562</v>
      </c>
      <c r="I52" s="447"/>
      <c r="J52" s="357">
        <f t="shared" si="9"/>
        <v>38295247</v>
      </c>
      <c r="K52" s="607"/>
      <c r="L52" s="612" t="s">
        <v>404</v>
      </c>
    </row>
    <row r="53" spans="2:12">
      <c r="B53" s="609">
        <v>6</v>
      </c>
      <c r="C53" s="610">
        <v>2031</v>
      </c>
      <c r="D53" s="611" t="s">
        <v>408</v>
      </c>
      <c r="E53" s="447">
        <v>12186482.879999999</v>
      </c>
      <c r="F53" s="447">
        <v>0</v>
      </c>
      <c r="G53" s="448">
        <v>139636.78300000029</v>
      </c>
      <c r="H53" s="448">
        <v>368133.33700000076</v>
      </c>
      <c r="I53" s="447">
        <v>0</v>
      </c>
      <c r="J53" s="357">
        <f t="shared" si="9"/>
        <v>12694253</v>
      </c>
      <c r="K53" s="607"/>
      <c r="L53" s="612" t="s">
        <v>404</v>
      </c>
    </row>
    <row r="54" spans="2:12">
      <c r="B54" s="609">
        <v>7</v>
      </c>
      <c r="C54" s="610">
        <v>2031</v>
      </c>
      <c r="D54" s="611" t="s">
        <v>409</v>
      </c>
      <c r="E54" s="447">
        <v>46510624</v>
      </c>
      <c r="F54" s="447">
        <v>0</v>
      </c>
      <c r="G54" s="448">
        <v>581383</v>
      </c>
      <c r="H54" s="448">
        <v>1356560</v>
      </c>
      <c r="I54" s="447">
        <v>0</v>
      </c>
      <c r="J54" s="357">
        <f t="shared" si="9"/>
        <v>48448567</v>
      </c>
      <c r="K54" s="607"/>
      <c r="L54" s="612" t="s">
        <v>404</v>
      </c>
    </row>
    <row r="55" spans="2:12">
      <c r="B55" s="609">
        <v>8</v>
      </c>
      <c r="C55" s="610">
        <v>2031</v>
      </c>
      <c r="D55" s="611" t="s">
        <v>410</v>
      </c>
      <c r="E55" s="447"/>
      <c r="F55" s="447">
        <v>0</v>
      </c>
      <c r="G55" s="448">
        <v>0</v>
      </c>
      <c r="H55" s="448">
        <v>0</v>
      </c>
      <c r="I55" s="447">
        <v>0</v>
      </c>
      <c r="J55" s="357">
        <f t="shared" si="9"/>
        <v>0</v>
      </c>
      <c r="K55" s="607"/>
      <c r="L55" s="612" t="s">
        <v>404</v>
      </c>
    </row>
    <row r="56" spans="2:12">
      <c r="B56" s="609">
        <v>9</v>
      </c>
      <c r="C56" s="610">
        <v>2031</v>
      </c>
      <c r="D56" s="258" t="s">
        <v>411</v>
      </c>
      <c r="E56" s="449">
        <f t="shared" ref="E56:J56" si="10">SUM(E49:E55)</f>
        <v>122013908.88</v>
      </c>
      <c r="F56" s="449">
        <f t="shared" si="10"/>
        <v>0</v>
      </c>
      <c r="G56" s="449">
        <f t="shared" si="10"/>
        <v>1446525.0930000003</v>
      </c>
      <c r="H56" s="449">
        <f t="shared" si="10"/>
        <v>3637388.2470000009</v>
      </c>
      <c r="I56" s="449">
        <f t="shared" si="10"/>
        <v>0</v>
      </c>
      <c r="J56" s="358">
        <f t="shared" si="10"/>
        <v>127097822.22</v>
      </c>
      <c r="K56" s="607"/>
      <c r="L56" s="612" t="s">
        <v>412</v>
      </c>
    </row>
    <row r="57" spans="2:12">
      <c r="B57" s="609">
        <v>10</v>
      </c>
      <c r="C57" s="610">
        <v>2031</v>
      </c>
      <c r="D57" s="613" t="s">
        <v>413</v>
      </c>
      <c r="E57" s="447">
        <v>15997373</v>
      </c>
      <c r="F57" s="447">
        <v>0</v>
      </c>
      <c r="G57" s="448">
        <v>266622.88333333359</v>
      </c>
      <c r="H57" s="448">
        <v>399934.32500000036</v>
      </c>
      <c r="I57" s="447">
        <v>0</v>
      </c>
      <c r="J57" s="357">
        <f>SUM(E57:I57)</f>
        <v>16663930.208333334</v>
      </c>
      <c r="K57" s="607"/>
      <c r="L57" s="612" t="s">
        <v>404</v>
      </c>
    </row>
    <row r="58" spans="2:12">
      <c r="B58" s="609">
        <v>11</v>
      </c>
      <c r="C58" s="610">
        <v>2031</v>
      </c>
      <c r="D58" s="613" t="s">
        <v>414</v>
      </c>
      <c r="E58" s="447">
        <v>10431100</v>
      </c>
      <c r="F58" s="447">
        <v>0</v>
      </c>
      <c r="G58" s="448">
        <v>119523.02083333368</v>
      </c>
      <c r="H58" s="448">
        <v>315106.14583333425</v>
      </c>
      <c r="I58" s="447">
        <v>0</v>
      </c>
      <c r="J58" s="357">
        <f>SUM(E58:I58)</f>
        <v>10865729.166666668</v>
      </c>
      <c r="K58" s="607"/>
      <c r="L58" s="612" t="s">
        <v>404</v>
      </c>
    </row>
    <row r="59" spans="2:12">
      <c r="B59" s="609">
        <v>12</v>
      </c>
      <c r="C59" s="610">
        <v>2031</v>
      </c>
      <c r="D59" s="258" t="s">
        <v>415</v>
      </c>
      <c r="E59" s="449">
        <f>SUM(E57:E58)</f>
        <v>26428473</v>
      </c>
      <c r="F59" s="449">
        <f>SUM(F57:F58)</f>
        <v>0</v>
      </c>
      <c r="G59" s="449">
        <f>SUM(G57:G58)</f>
        <v>386145.90416666726</v>
      </c>
      <c r="H59" s="449">
        <f>SUM(H57:H58)</f>
        <v>715040.47083333461</v>
      </c>
      <c r="I59" s="449">
        <f>SUM(I57:I58)</f>
        <v>0</v>
      </c>
      <c r="J59" s="358">
        <f>SUM(E59:I59)</f>
        <v>27529659.375000004</v>
      </c>
      <c r="K59" s="607"/>
      <c r="L59" s="612" t="s">
        <v>416</v>
      </c>
    </row>
    <row r="60" spans="2:12" ht="45.75" thickBot="1">
      <c r="B60" s="622">
        <v>13</v>
      </c>
      <c r="C60" s="623">
        <v>2031</v>
      </c>
      <c r="D60" s="259" t="s">
        <v>417</v>
      </c>
      <c r="E60" s="455">
        <f>E48+E56+E59</f>
        <v>367269024.17244077</v>
      </c>
      <c r="F60" s="455">
        <f t="shared" ref="F60:J60" si="11">F48+F56+F59</f>
        <v>285900</v>
      </c>
      <c r="G60" s="455">
        <f t="shared" si="11"/>
        <v>4340059.6071666675</v>
      </c>
      <c r="H60" s="455">
        <f t="shared" si="11"/>
        <v>10962816.870833335</v>
      </c>
      <c r="I60" s="455">
        <f t="shared" si="11"/>
        <v>0</v>
      </c>
      <c r="J60" s="362">
        <f t="shared" si="11"/>
        <v>382857800.65044075</v>
      </c>
      <c r="K60" s="607"/>
      <c r="L60" s="624" t="s">
        <v>418</v>
      </c>
    </row>
    <row r="61" spans="2:12">
      <c r="B61" s="607"/>
      <c r="C61" s="607"/>
      <c r="D61" s="91"/>
      <c r="E61" s="607"/>
      <c r="F61" s="607"/>
      <c r="G61" s="607"/>
      <c r="H61" s="607"/>
      <c r="I61" s="607"/>
      <c r="J61" s="606"/>
      <c r="K61" s="607"/>
      <c r="L61" s="90"/>
    </row>
    <row r="62" spans="2:12">
      <c r="B62" s="607"/>
      <c r="C62" s="258" t="s">
        <v>419</v>
      </c>
      <c r="D62" s="241" t="s">
        <v>420</v>
      </c>
      <c r="E62" s="241" t="s">
        <v>421</v>
      </c>
      <c r="F62" s="608"/>
      <c r="G62" s="607"/>
      <c r="H62" s="607"/>
      <c r="I62" s="607"/>
      <c r="J62" s="606"/>
      <c r="K62" s="607"/>
      <c r="L62" s="608"/>
    </row>
    <row r="63" spans="2:12">
      <c r="B63" s="607"/>
      <c r="C63" s="610" t="s">
        <v>422</v>
      </c>
      <c r="D63" s="613" t="s">
        <v>423</v>
      </c>
      <c r="E63" s="625" t="s">
        <v>424</v>
      </c>
      <c r="F63" s="608"/>
      <c r="G63" s="607"/>
      <c r="H63" s="607"/>
      <c r="I63" s="607"/>
      <c r="J63" s="606"/>
      <c r="K63" s="607"/>
      <c r="L63" s="608"/>
    </row>
    <row r="64" spans="2:12">
      <c r="B64" s="607"/>
      <c r="C64" s="610" t="s">
        <v>425</v>
      </c>
      <c r="D64" s="613" t="s">
        <v>426</v>
      </c>
      <c r="E64" s="625" t="s">
        <v>427</v>
      </c>
      <c r="F64" s="608"/>
      <c r="G64" s="607"/>
      <c r="H64" s="607"/>
      <c r="I64" s="607"/>
      <c r="J64" s="606"/>
      <c r="K64" s="607"/>
      <c r="L64" s="608"/>
    </row>
    <row r="65" spans="3:5">
      <c r="C65" s="610" t="s">
        <v>428</v>
      </c>
      <c r="D65" s="613" t="s">
        <v>429</v>
      </c>
      <c r="E65" s="625" t="s">
        <v>430</v>
      </c>
    </row>
    <row r="66" spans="3:5">
      <c r="C66" s="610" t="s">
        <v>431</v>
      </c>
      <c r="D66" s="613" t="s">
        <v>432</v>
      </c>
      <c r="E66" s="242" t="s">
        <v>433</v>
      </c>
    </row>
    <row r="67" spans="3:5" ht="30">
      <c r="C67" s="243" t="s">
        <v>434</v>
      </c>
      <c r="D67" s="3" t="s">
        <v>435</v>
      </c>
      <c r="E67" s="244" t="s">
        <v>436</v>
      </c>
    </row>
    <row r="68" spans="3:5">
      <c r="C68" s="245" t="s">
        <v>437</v>
      </c>
      <c r="D68" s="246" t="s">
        <v>195</v>
      </c>
      <c r="E68" s="242" t="s">
        <v>438</v>
      </c>
    </row>
  </sheetData>
  <mergeCells count="3">
    <mergeCell ref="C2:I2"/>
    <mergeCell ref="B4:C4"/>
    <mergeCell ref="B5:C5"/>
  </mergeCells>
  <dataValidations xWindow="923" yWindow="521" count="5">
    <dataValidation allowBlank="1" showInputMessage="1" showErrorMessage="1" prompt="Represents cost recovery by PA" sqref="E9:E16 E18:E19 E57:E58 E44:E45 E22:E29 E31:E32 E35:E42 E48:E55" xr:uid="{57DF4AEA-9A46-48E0-B79E-751843F89CDF}"/>
    <dataValidation allowBlank="1" showInputMessage="1" showErrorMessage="1" prompt="Represents cost recovery for Portfolio Oversight as approved in D.23-06-055" sqref="F9:F16 F18:F19 F44:F45 F57:F58 F35:F42 F31:F32 F22:F29 F48:F55" xr:uid="{90AAEF1C-F7A0-4418-93F3-1DB4A3950DE5}"/>
    <dataValidation allowBlank="1" showInputMessage="1" showErrorMessage="1" prompt="Represents cost recovery for PA EMV budget, excluding cost recovery for Energy Division EMV" sqref="H18 H31 H44 H12:H16 H57 G18:G19 G9:G16 H25:H29 G44:G45 G31:G32 G57:G58 H38:H42 G48:G55 G22:G29 G35:G42 H51:H55" xr:uid="{35CB2578-CB4C-49E2-BE0E-6A519165D1BE}"/>
    <dataValidation allowBlank="1" showInputMessage="1" showErrorMessage="1" prompt="IOU only: represents cost recovery on behalf of IOU PA and RENs/CCAs as RENs/CCAs do not receive invoices for EMV from Energy Division" sqref="H48:H50 H58 H32 H19 H22:H24 H45 H9:H11 H35:H37" xr:uid="{8CB943A7-5EF6-4518-8C04-BFF9E08EF2D3}"/>
    <dataValidation allowBlank="1" showInputMessage="1" showErrorMessage="1" prompt="Enter unspent &amp; uncommitted funds that would offset 2024-2027 cost recovery from pre-2024.  Enter as a negative  number. " sqref="I9:I16 I18:I19 I22:I29 I31:I32 I35:I42 I44:I45 I48:I55 I57:I58" xr:uid="{87B5C6FA-4DAD-41D5-AF8A-9C20CA2C2766}"/>
  </dataValidations>
  <pageMargins left="0.7" right="0.7" top="0.75" bottom="0.75" header="0.3" footer="0.3"/>
  <pageSetup scale="52" orientation="portrait" r:id="rId1"/>
  <headerFooter>
    <oddHeader>&amp;L(All Attachment B Appendix Tables are downloadable within PG&amp;&amp;E's Budget Filing Dashboard on CEDARS)&amp;R(PGE-3)</oddHeader>
    <oddFooter>&amp;C3-AtchB-&amp;P</oddFooter>
  </headerFooter>
  <ignoredErrors>
    <ignoredError sqref="F9 F22 F35 F48" unlocked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720E1-D18A-44E3-8F8C-E4A039E3D913}">
  <sheetPr>
    <tabColor theme="4"/>
    <pageSetUpPr fitToPage="1"/>
  </sheetPr>
  <dimension ref="B2:L116"/>
  <sheetViews>
    <sheetView showGridLines="0" workbookViewId="0">
      <selection activeCell="C25" sqref="C25"/>
    </sheetView>
  </sheetViews>
  <sheetFormatPr defaultColWidth="7.75" defaultRowHeight="15"/>
  <cols>
    <col min="1" max="1" width="3.25" style="364" customWidth="1"/>
    <col min="2" max="2" width="16.5" style="364" customWidth="1"/>
    <col min="3" max="3" width="5.5" style="364" customWidth="1"/>
    <col min="4" max="4" width="53.125" style="364" bestFit="1" customWidth="1"/>
    <col min="5" max="8" width="16.75" style="364" customWidth="1"/>
    <col min="9" max="9" width="13.75" style="364" customWidth="1"/>
    <col min="10" max="10" width="11.625" style="364" customWidth="1"/>
    <col min="11" max="11" width="7.75" style="364"/>
    <col min="12" max="12" width="123.125" style="364" customWidth="1"/>
    <col min="13" max="16384" width="7.75" style="364"/>
  </cols>
  <sheetData>
    <row r="2" spans="2:12" ht="27.75" customHeight="1">
      <c r="B2" s="681" t="s">
        <v>58</v>
      </c>
      <c r="C2" s="856" t="s">
        <v>439</v>
      </c>
      <c r="D2" s="856"/>
      <c r="E2" s="856"/>
      <c r="F2" s="856"/>
      <c r="G2" s="856"/>
      <c r="H2" s="856"/>
      <c r="I2" s="857"/>
    </row>
    <row r="3" spans="2:12" ht="53.25" customHeight="1" thickBot="1">
      <c r="B3" s="247" t="s">
        <v>102</v>
      </c>
      <c r="C3" s="858" t="s">
        <v>440</v>
      </c>
      <c r="D3" s="858"/>
      <c r="E3" s="858"/>
      <c r="F3" s="858"/>
      <c r="G3" s="858"/>
      <c r="H3" s="858"/>
      <c r="I3" s="859"/>
    </row>
    <row r="4" spans="2:12" ht="15.75" thickBot="1"/>
    <row r="5" spans="2:12">
      <c r="B5" s="737" t="s">
        <v>104</v>
      </c>
      <c r="C5" s="854" t="str">
        <f>'Read Me'!B10</f>
        <v>PG&amp;E</v>
      </c>
      <c r="D5" s="855"/>
    </row>
    <row r="6" spans="2:12" ht="15.75" thickBot="1">
      <c r="B6" s="365" t="s">
        <v>105</v>
      </c>
      <c r="C6" s="162" t="str">
        <f>'Read Me'!B11</f>
        <v>2028-2035</v>
      </c>
      <c r="D6" s="366"/>
    </row>
    <row r="8" spans="2:12" ht="15.75" thickBot="1">
      <c r="B8" s="367" t="s">
        <v>441</v>
      </c>
      <c r="C8" s="84"/>
    </row>
    <row r="9" spans="2:12" ht="19.5" hidden="1" customHeight="1" thickBot="1">
      <c r="G9" s="368"/>
      <c r="H9" s="368"/>
    </row>
    <row r="10" spans="2:12" ht="15.75" thickBot="1">
      <c r="B10" s="860" t="s">
        <v>226</v>
      </c>
      <c r="C10" s="862" t="s">
        <v>395</v>
      </c>
      <c r="D10" s="864" t="s">
        <v>442</v>
      </c>
      <c r="E10" s="866" t="s">
        <v>443</v>
      </c>
      <c r="F10" s="866"/>
      <c r="G10" s="866"/>
      <c r="H10" s="866" t="s">
        <v>444</v>
      </c>
      <c r="I10" s="866"/>
      <c r="J10" s="867"/>
    </row>
    <row r="11" spans="2:12" ht="30">
      <c r="B11" s="861"/>
      <c r="C11" s="863"/>
      <c r="D11" s="865"/>
      <c r="E11" s="249" t="s">
        <v>445</v>
      </c>
      <c r="F11" s="249" t="s">
        <v>446</v>
      </c>
      <c r="G11" s="250" t="s">
        <v>447</v>
      </c>
      <c r="H11" s="251" t="s">
        <v>448</v>
      </c>
      <c r="I11" s="252" t="s">
        <v>449</v>
      </c>
      <c r="J11" s="203" t="s">
        <v>450</v>
      </c>
      <c r="L11" s="199" t="s">
        <v>451</v>
      </c>
    </row>
    <row r="12" spans="2:12">
      <c r="B12" s="204" t="s">
        <v>452</v>
      </c>
      <c r="C12" s="308">
        <v>1</v>
      </c>
      <c r="D12" s="309" t="s">
        <v>453</v>
      </c>
      <c r="E12" s="468"/>
      <c r="F12" s="468"/>
      <c r="G12" s="468"/>
      <c r="H12" s="310"/>
      <c r="I12" s="311"/>
      <c r="J12" s="205"/>
      <c r="L12" s="206" t="s">
        <v>454</v>
      </c>
    </row>
    <row r="13" spans="2:12" ht="45">
      <c r="B13" s="204" t="s">
        <v>452</v>
      </c>
      <c r="C13" s="308">
        <v>2</v>
      </c>
      <c r="D13" s="312" t="s">
        <v>7</v>
      </c>
      <c r="E13" s="469">
        <f>E33+E53+E73+E93</f>
        <v>52039153.196994931</v>
      </c>
      <c r="F13" s="468"/>
      <c r="G13" s="469">
        <f>+E13+F13</f>
        <v>52039153.196994931</v>
      </c>
      <c r="H13" s="313">
        <f>+G13/G24</f>
        <v>5.7275281865021635E-2</v>
      </c>
      <c r="I13" s="314">
        <v>0.1</v>
      </c>
      <c r="J13" s="315"/>
      <c r="L13" s="207" t="s">
        <v>455</v>
      </c>
    </row>
    <row r="14" spans="2:12" ht="54" customHeight="1">
      <c r="B14" s="204" t="s">
        <v>452</v>
      </c>
      <c r="C14" s="308">
        <v>3</v>
      </c>
      <c r="D14" s="312" t="s">
        <v>456</v>
      </c>
      <c r="E14" s="470">
        <f>E34+E54+E74+E94</f>
        <v>0</v>
      </c>
      <c r="F14" s="469">
        <f>F34+F54+F74+F94</f>
        <v>38011009.148628324</v>
      </c>
      <c r="G14" s="469">
        <f>+E14+F14</f>
        <v>38011009.148628324</v>
      </c>
      <c r="H14" s="313">
        <f>+G14/G24</f>
        <v>4.1835639690757348E-2</v>
      </c>
      <c r="I14" s="315"/>
      <c r="J14" s="316">
        <v>0.1</v>
      </c>
      <c r="L14" s="208" t="s">
        <v>457</v>
      </c>
    </row>
    <row r="15" spans="2:12" ht="60">
      <c r="B15" s="204" t="s">
        <v>452</v>
      </c>
      <c r="C15" s="308">
        <v>4</v>
      </c>
      <c r="D15" s="209" t="s">
        <v>458</v>
      </c>
      <c r="E15" s="469">
        <f>E35+E55+E75+E95</f>
        <v>3451935.9526224346</v>
      </c>
      <c r="F15" s="471">
        <f>F35+F55+F75+F95</f>
        <v>2080053.5374000003</v>
      </c>
      <c r="G15" s="469">
        <f>+F15+E15</f>
        <v>5531989.4900224349</v>
      </c>
      <c r="H15" s="317"/>
      <c r="I15" s="315"/>
      <c r="J15" s="210"/>
      <c r="L15" s="206" t="s">
        <v>459</v>
      </c>
    </row>
    <row r="16" spans="2:12">
      <c r="B16" s="204" t="s">
        <v>452</v>
      </c>
      <c r="C16" s="308">
        <v>5</v>
      </c>
      <c r="D16" s="211" t="s">
        <v>460</v>
      </c>
      <c r="E16" s="469">
        <f>E36+E56+E76+E96</f>
        <v>33294569.376915254</v>
      </c>
      <c r="F16" s="471">
        <f>F36+F56+F76+F96</f>
        <v>23545444.939644694</v>
      </c>
      <c r="G16" s="469">
        <f>+F16+E16</f>
        <v>56840014.316559948</v>
      </c>
      <c r="H16" s="317"/>
      <c r="I16" s="318"/>
      <c r="J16" s="212"/>
      <c r="L16" s="206" t="s">
        <v>461</v>
      </c>
    </row>
    <row r="17" spans="2:12">
      <c r="B17" s="204" t="s">
        <v>452</v>
      </c>
      <c r="C17" s="308">
        <v>6</v>
      </c>
      <c r="D17" s="211" t="s">
        <v>462</v>
      </c>
      <c r="E17" s="460"/>
      <c r="F17" s="472"/>
      <c r="G17" s="460"/>
      <c r="H17" s="317"/>
      <c r="I17" s="318"/>
      <c r="J17" s="212"/>
      <c r="L17" s="206" t="s">
        <v>454</v>
      </c>
    </row>
    <row r="18" spans="2:12" ht="14.25" customHeight="1">
      <c r="B18" s="204" t="s">
        <v>452</v>
      </c>
      <c r="C18" s="308">
        <v>7</v>
      </c>
      <c r="D18" s="209" t="s">
        <v>463</v>
      </c>
      <c r="E18" s="469">
        <f t="shared" ref="E18:F20" si="0">E38+E58+E78+E98</f>
        <v>600000</v>
      </c>
      <c r="F18" s="471">
        <f t="shared" si="0"/>
        <v>163342820.90408689</v>
      </c>
      <c r="G18" s="469">
        <f t="shared" ref="G18:G24" si="1">+F18+E18</f>
        <v>163942820.90408689</v>
      </c>
      <c r="H18" s="317"/>
      <c r="I18" s="318"/>
      <c r="J18" s="212"/>
      <c r="L18" s="206" t="s">
        <v>464</v>
      </c>
    </row>
    <row r="19" spans="2:12" ht="30">
      <c r="B19" s="204" t="s">
        <v>452</v>
      </c>
      <c r="C19" s="308">
        <v>8</v>
      </c>
      <c r="D19" s="209" t="s">
        <v>465</v>
      </c>
      <c r="E19" s="469">
        <f t="shared" si="0"/>
        <v>59710401.747659281</v>
      </c>
      <c r="F19" s="471">
        <f t="shared" si="0"/>
        <v>313799280.19011992</v>
      </c>
      <c r="G19" s="469">
        <f t="shared" si="1"/>
        <v>373509681.93777919</v>
      </c>
      <c r="H19" s="313">
        <f>+G19/G24</f>
        <v>0.41109186060960429</v>
      </c>
      <c r="I19" s="315"/>
      <c r="J19" s="213">
        <v>0.2</v>
      </c>
      <c r="L19" s="206" t="s">
        <v>466</v>
      </c>
    </row>
    <row r="20" spans="2:12" ht="30">
      <c r="B20" s="204" t="s">
        <v>452</v>
      </c>
      <c r="C20" s="308">
        <v>9</v>
      </c>
      <c r="D20" s="209" t="s">
        <v>467</v>
      </c>
      <c r="E20" s="469">
        <f t="shared" si="0"/>
        <v>96987595.533646002</v>
      </c>
      <c r="F20" s="471">
        <f t="shared" si="0"/>
        <v>85374160.0229</v>
      </c>
      <c r="G20" s="469">
        <f t="shared" si="1"/>
        <v>182361755.556546</v>
      </c>
      <c r="H20" s="317"/>
      <c r="I20" s="318"/>
      <c r="J20" s="212"/>
      <c r="L20" s="206" t="s">
        <v>468</v>
      </c>
    </row>
    <row r="21" spans="2:12" ht="30">
      <c r="B21" s="204" t="s">
        <v>452</v>
      </c>
      <c r="C21" s="308">
        <v>10</v>
      </c>
      <c r="D21" s="214" t="s">
        <v>469</v>
      </c>
      <c r="E21" s="469">
        <f>+E22+E23</f>
        <v>36343184.357000001</v>
      </c>
      <c r="F21" s="458"/>
      <c r="G21" s="469">
        <f t="shared" si="1"/>
        <v>36343184.357000001</v>
      </c>
      <c r="H21" s="313">
        <f>+G21/G24</f>
        <v>4.000000000076525E-2</v>
      </c>
      <c r="I21" s="314">
        <v>0.04</v>
      </c>
      <c r="J21" s="215"/>
      <c r="L21" s="206" t="s">
        <v>470</v>
      </c>
    </row>
    <row r="22" spans="2:12">
      <c r="B22" s="204" t="s">
        <v>452</v>
      </c>
      <c r="C22" s="308" t="s">
        <v>471</v>
      </c>
      <c r="D22" s="209" t="s">
        <v>238</v>
      </c>
      <c r="E22" s="469">
        <f>E42+E62+E82+E102</f>
        <v>9994375.6979999989</v>
      </c>
      <c r="F22" s="458"/>
      <c r="G22" s="469">
        <f t="shared" si="1"/>
        <v>9994375.6979999989</v>
      </c>
      <c r="H22" s="317"/>
      <c r="I22" s="317"/>
      <c r="J22" s="215"/>
      <c r="L22" s="206" t="s">
        <v>472</v>
      </c>
    </row>
    <row r="23" spans="2:12" ht="30">
      <c r="B23" s="204" t="s">
        <v>452</v>
      </c>
      <c r="C23" s="308" t="s">
        <v>473</v>
      </c>
      <c r="D23" s="209" t="s">
        <v>239</v>
      </c>
      <c r="E23" s="469">
        <f>E43+E63+E83+E103</f>
        <v>26348808.659000002</v>
      </c>
      <c r="F23" s="458"/>
      <c r="G23" s="469">
        <f t="shared" si="1"/>
        <v>26348808.659000002</v>
      </c>
      <c r="H23" s="317"/>
      <c r="I23" s="317"/>
      <c r="J23" s="215"/>
      <c r="L23" s="206" t="s">
        <v>474</v>
      </c>
    </row>
    <row r="24" spans="2:12" ht="33" customHeight="1">
      <c r="B24" s="204" t="s">
        <v>452</v>
      </c>
      <c r="C24" s="308">
        <v>11</v>
      </c>
      <c r="D24" s="216" t="s">
        <v>475</v>
      </c>
      <c r="E24" s="469">
        <f>SUM(E13:E21)</f>
        <v>282426840.1648379</v>
      </c>
      <c r="F24" s="471">
        <f>SUM(F13:F21)</f>
        <v>626152768.74277985</v>
      </c>
      <c r="G24" s="469">
        <f t="shared" si="1"/>
        <v>908579608.90761781</v>
      </c>
      <c r="H24" s="317"/>
      <c r="I24" s="317"/>
      <c r="J24" s="215"/>
      <c r="L24" s="217" t="s">
        <v>476</v>
      </c>
    </row>
    <row r="25" spans="2:12" ht="45">
      <c r="B25" s="204" t="s">
        <v>452</v>
      </c>
      <c r="C25" s="308">
        <v>12</v>
      </c>
      <c r="D25" s="216" t="s">
        <v>477</v>
      </c>
      <c r="E25" s="459"/>
      <c r="F25" s="471">
        <f>F45+F65+F85+F105</f>
        <v>640496714.22277987</v>
      </c>
      <c r="G25" s="473"/>
      <c r="H25" s="313">
        <f>+F25/G24</f>
        <v>0.70494286680376517</v>
      </c>
      <c r="I25" s="318"/>
      <c r="J25" s="218">
        <v>0.6</v>
      </c>
      <c r="L25" s="219" t="s">
        <v>478</v>
      </c>
    </row>
    <row r="26" spans="2:12">
      <c r="B26" s="204" t="s">
        <v>452</v>
      </c>
      <c r="C26" s="308">
        <v>13</v>
      </c>
      <c r="D26" s="216" t="s">
        <v>479</v>
      </c>
      <c r="E26" s="469">
        <f t="shared" ref="E26:E28" si="2">E46+E66+E86+E106</f>
        <v>0</v>
      </c>
      <c r="F26" s="472"/>
      <c r="G26" s="469">
        <f t="shared" ref="G26:G28" si="3">+F26+E26</f>
        <v>0</v>
      </c>
      <c r="H26" s="319"/>
      <c r="I26" s="319"/>
      <c r="J26" s="220"/>
      <c r="L26" s="219" t="s">
        <v>480</v>
      </c>
    </row>
    <row r="27" spans="2:12" ht="29.25" customHeight="1">
      <c r="B27" s="204" t="s">
        <v>452</v>
      </c>
      <c r="C27" s="308">
        <v>14</v>
      </c>
      <c r="D27" s="216" t="s">
        <v>481</v>
      </c>
      <c r="E27" s="469">
        <f>E47+E67+E87+E107</f>
        <v>282426840.16483784</v>
      </c>
      <c r="F27" s="474"/>
      <c r="G27" s="469">
        <f>+G26+G24</f>
        <v>908579608.90761781</v>
      </c>
      <c r="H27" s="320"/>
      <c r="I27" s="318"/>
      <c r="J27" s="212"/>
      <c r="L27" s="217" t="s">
        <v>482</v>
      </c>
    </row>
    <row r="28" spans="2:12" ht="60">
      <c r="B28" s="204" t="s">
        <v>452</v>
      </c>
      <c r="C28" s="308">
        <v>15</v>
      </c>
      <c r="D28" s="221" t="s">
        <v>483</v>
      </c>
      <c r="E28" s="469">
        <f t="shared" si="2"/>
        <v>1143600</v>
      </c>
      <c r="F28" s="475"/>
      <c r="G28" s="469">
        <f t="shared" si="3"/>
        <v>1143600</v>
      </c>
      <c r="H28" s="320"/>
      <c r="I28" s="318"/>
      <c r="J28" s="212"/>
      <c r="L28" s="219" t="s">
        <v>484</v>
      </c>
    </row>
    <row r="29" spans="2:12">
      <c r="B29" s="222" t="s">
        <v>452</v>
      </c>
      <c r="C29" s="321">
        <v>16</v>
      </c>
      <c r="D29" s="322" t="s">
        <v>485</v>
      </c>
      <c r="E29" s="476">
        <f>E49+E69+E89+E109</f>
        <v>912456</v>
      </c>
      <c r="F29" s="477"/>
      <c r="G29" s="478"/>
      <c r="H29" s="320"/>
      <c r="I29" s="318"/>
      <c r="J29" s="212"/>
      <c r="L29" s="217" t="s">
        <v>486</v>
      </c>
    </row>
    <row r="30" spans="2:12">
      <c r="B30" s="222" t="s">
        <v>452</v>
      </c>
      <c r="C30" s="321">
        <v>17</v>
      </c>
      <c r="D30" s="322" t="s">
        <v>487</v>
      </c>
      <c r="E30" s="469">
        <f>E50+E70+E90+E110</f>
        <v>0</v>
      </c>
      <c r="F30" s="477"/>
      <c r="G30" s="478"/>
      <c r="H30" s="253"/>
      <c r="I30" s="254"/>
      <c r="J30" s="223"/>
      <c r="L30" s="217" t="s">
        <v>488</v>
      </c>
    </row>
    <row r="31" spans="2:12" ht="15.75" thickBot="1">
      <c r="B31" s="43" t="s">
        <v>452</v>
      </c>
      <c r="C31" s="44">
        <v>18</v>
      </c>
      <c r="D31" s="45" t="s">
        <v>306</v>
      </c>
      <c r="E31" s="479">
        <f>SUM(E27:E28)</f>
        <v>283570440.16483784</v>
      </c>
      <c r="F31" s="480"/>
      <c r="G31" s="479">
        <f>SUM(G27:G30)</f>
        <v>909723208.90761781</v>
      </c>
      <c r="H31" s="46"/>
      <c r="I31" s="47"/>
      <c r="J31" s="48"/>
      <c r="L31" s="255" t="s">
        <v>489</v>
      </c>
    </row>
    <row r="32" spans="2:12" ht="15.75" thickTop="1">
      <c r="B32" s="49">
        <v>2028</v>
      </c>
      <c r="C32" s="308">
        <v>1</v>
      </c>
      <c r="D32" s="163" t="s">
        <v>453</v>
      </c>
      <c r="E32" s="481"/>
      <c r="F32" s="481"/>
      <c r="G32" s="481"/>
      <c r="H32" s="164"/>
      <c r="I32" s="165"/>
      <c r="J32" s="50"/>
    </row>
    <row r="33" spans="2:10">
      <c r="B33" s="204">
        <v>2028</v>
      </c>
      <c r="C33" s="308">
        <v>2</v>
      </c>
      <c r="D33" s="312" t="s">
        <v>7</v>
      </c>
      <c r="E33" s="482">
        <v>12580357.85092238</v>
      </c>
      <c r="F33" s="468"/>
      <c r="G33" s="483">
        <f>+E33+F33</f>
        <v>12580357.85092238</v>
      </c>
      <c r="H33" s="386">
        <f>+G33/G44</f>
        <v>5.5597051085304029E-2</v>
      </c>
      <c r="I33" s="323">
        <v>0.1</v>
      </c>
      <c r="J33" s="210"/>
    </row>
    <row r="34" spans="2:10">
      <c r="B34" s="204">
        <v>2028</v>
      </c>
      <c r="C34" s="308">
        <v>3</v>
      </c>
      <c r="D34" s="312" t="s">
        <v>456</v>
      </c>
      <c r="E34" s="468"/>
      <c r="F34" s="482">
        <v>9449192.8885756359</v>
      </c>
      <c r="G34" s="483">
        <f>+E34+F34</f>
        <v>9449192.8885756359</v>
      </c>
      <c r="H34" s="386">
        <f>+G34/G44</f>
        <v>4.1759325606346973E-2</v>
      </c>
      <c r="I34" s="315"/>
      <c r="J34" s="213">
        <v>0.1</v>
      </c>
    </row>
    <row r="35" spans="2:10">
      <c r="B35" s="204">
        <v>2028</v>
      </c>
      <c r="C35" s="308">
        <v>4</v>
      </c>
      <c r="D35" s="312" t="s">
        <v>458</v>
      </c>
      <c r="E35" s="482">
        <v>853171.12323661125</v>
      </c>
      <c r="F35" s="482">
        <v>592486.1544</v>
      </c>
      <c r="G35" s="483">
        <f>+F35+E35</f>
        <v>1445657.2776366114</v>
      </c>
      <c r="H35" s="387"/>
      <c r="I35" s="315"/>
      <c r="J35" s="210"/>
    </row>
    <row r="36" spans="2:10">
      <c r="B36" s="204">
        <v>2028</v>
      </c>
      <c r="C36" s="308">
        <v>5</v>
      </c>
      <c r="D36" s="309" t="s">
        <v>460</v>
      </c>
      <c r="E36" s="482">
        <v>8218761.7271389114</v>
      </c>
      <c r="F36" s="482">
        <v>6065156.3922768906</v>
      </c>
      <c r="G36" s="483">
        <f>+E36+F36</f>
        <v>14283918.119415801</v>
      </c>
      <c r="H36" s="386">
        <f>+G36/G44</f>
        <v>6.312568647045555E-2</v>
      </c>
      <c r="I36" s="315"/>
      <c r="J36" s="213">
        <v>0.06</v>
      </c>
    </row>
    <row r="37" spans="2:10" s="369" customFormat="1">
      <c r="B37" s="204">
        <v>2028</v>
      </c>
      <c r="C37" s="308">
        <v>6</v>
      </c>
      <c r="D37" s="309" t="s">
        <v>462</v>
      </c>
      <c r="E37" s="460"/>
      <c r="F37" s="460"/>
      <c r="G37" s="460"/>
      <c r="H37" s="387"/>
      <c r="I37" s="318"/>
      <c r="J37" s="212"/>
    </row>
    <row r="38" spans="2:10" s="369" customFormat="1">
      <c r="B38" s="204">
        <v>2028</v>
      </c>
      <c r="C38" s="308">
        <v>7</v>
      </c>
      <c r="D38" s="312" t="s">
        <v>463</v>
      </c>
      <c r="E38" s="482">
        <v>150000</v>
      </c>
      <c r="F38" s="482">
        <v>40750011.254426636</v>
      </c>
      <c r="G38" s="483">
        <f>+F38+E38</f>
        <v>40900011.254426636</v>
      </c>
      <c r="H38" s="387"/>
      <c r="I38" s="318"/>
      <c r="J38" s="212"/>
    </row>
    <row r="39" spans="2:10">
      <c r="B39" s="204">
        <v>2028</v>
      </c>
      <c r="C39" s="308">
        <v>8</v>
      </c>
      <c r="D39" s="312" t="s">
        <v>465</v>
      </c>
      <c r="E39" s="482">
        <v>14329200.447841384</v>
      </c>
      <c r="F39" s="482">
        <v>78500697.234856173</v>
      </c>
      <c r="G39" s="483">
        <f>+F39+E39</f>
        <v>92829897.682697564</v>
      </c>
      <c r="H39" s="386">
        <f>+G39/G44</f>
        <v>0.41024815230753375</v>
      </c>
      <c r="I39" s="315"/>
      <c r="J39" s="213">
        <v>0.2</v>
      </c>
    </row>
    <row r="40" spans="2:10">
      <c r="B40" s="204">
        <v>2028</v>
      </c>
      <c r="C40" s="308">
        <v>9</v>
      </c>
      <c r="D40" s="312" t="s">
        <v>467</v>
      </c>
      <c r="E40" s="482">
        <v>24100587.814612959</v>
      </c>
      <c r="F40" s="482">
        <v>21636710.1842</v>
      </c>
      <c r="G40" s="483">
        <f>+F40+E40</f>
        <v>45737297.998812959</v>
      </c>
      <c r="H40" s="387"/>
      <c r="I40" s="318"/>
      <c r="J40" s="212"/>
    </row>
    <row r="41" spans="2:10">
      <c r="B41" s="204">
        <v>2028</v>
      </c>
      <c r="C41" s="308">
        <v>10</v>
      </c>
      <c r="D41" s="324" t="s">
        <v>469</v>
      </c>
      <c r="E41" s="483">
        <f>+E42+E43</f>
        <v>9051097.2109999992</v>
      </c>
      <c r="F41" s="460"/>
      <c r="G41" s="483">
        <f>+G42+G43</f>
        <v>9051097.2109999992</v>
      </c>
      <c r="H41" s="386">
        <f>+G41/G44</f>
        <v>3.9999999998499611E-2</v>
      </c>
      <c r="I41" s="314">
        <v>0.04</v>
      </c>
      <c r="J41" s="215"/>
    </row>
    <row r="42" spans="2:10">
      <c r="B42" s="204">
        <v>2028</v>
      </c>
      <c r="C42" s="308" t="s">
        <v>471</v>
      </c>
      <c r="D42" s="312" t="s">
        <v>238</v>
      </c>
      <c r="E42" s="483">
        <f>IF('8 Cap &amp; Target'!D42="EM&amp;V - PA",VLOOKUP(B42,'3.1 Funding Category'!$B$58:$D$65, 3,FALSE),VLOOKUP(B42,'3.1 Funding Category'!$B$66:$D$73,3,FALSE))</f>
        <v>2489051.733</v>
      </c>
      <c r="F42" s="459"/>
      <c r="G42" s="483">
        <f>SUM(E42:F42)</f>
        <v>2489051.733</v>
      </c>
      <c r="H42" s="387"/>
      <c r="I42" s="317"/>
      <c r="J42" s="215"/>
    </row>
    <row r="43" spans="2:10">
      <c r="B43" s="204">
        <v>2028</v>
      </c>
      <c r="C43" s="308" t="s">
        <v>473</v>
      </c>
      <c r="D43" s="312" t="s">
        <v>239</v>
      </c>
      <c r="E43" s="483">
        <f>IF('8 Cap &amp; Target'!D43="EM&amp;V - PA",VLOOKUP(B43,'3.1 Funding Category'!$B$58:$D$65, 3,FALSE),VLOOKUP(B43,'3.1 Funding Category'!$B$66:$D$73,3,FALSE))</f>
        <v>6562045.4780000001</v>
      </c>
      <c r="F43" s="459"/>
      <c r="G43" s="483">
        <f>SUM(E43:F43)</f>
        <v>6562045.4780000001</v>
      </c>
      <c r="H43" s="387"/>
      <c r="I43" s="317"/>
      <c r="J43" s="215"/>
    </row>
    <row r="44" spans="2:10" ht="30">
      <c r="B44" s="204">
        <v>2028</v>
      </c>
      <c r="C44" s="308">
        <v>11</v>
      </c>
      <c r="D44" s="325" t="s">
        <v>475</v>
      </c>
      <c r="E44" s="483">
        <f>SUM(E33:E41)</f>
        <v>69283176.174752235</v>
      </c>
      <c r="F44" s="483">
        <f>SUM(F33:F41)</f>
        <v>156994254.10873532</v>
      </c>
      <c r="G44" s="483">
        <f>SUM(G33:G41)</f>
        <v>226277430.28348759</v>
      </c>
      <c r="H44" s="387"/>
      <c r="I44" s="317"/>
      <c r="J44" s="215"/>
    </row>
    <row r="45" spans="2:10" s="369" customFormat="1">
      <c r="B45" s="204">
        <v>2028</v>
      </c>
      <c r="C45" s="308">
        <v>12</v>
      </c>
      <c r="D45" s="325" t="s">
        <v>477</v>
      </c>
      <c r="E45" s="460"/>
      <c r="F45" s="482">
        <v>160580240.47873533</v>
      </c>
      <c r="G45" s="460"/>
      <c r="H45" s="386">
        <f>+F45/G44</f>
        <v>0.70966088079379053</v>
      </c>
      <c r="I45" s="318"/>
      <c r="J45" s="218">
        <v>0.6</v>
      </c>
    </row>
    <row r="46" spans="2:10" s="369" customFormat="1">
      <c r="B46" s="204">
        <v>2028</v>
      </c>
      <c r="C46" s="308">
        <v>13</v>
      </c>
      <c r="D46" s="325" t="s">
        <v>479</v>
      </c>
      <c r="E46" s="482"/>
      <c r="F46" s="460"/>
      <c r="G46" s="483">
        <f>+E46+F46</f>
        <v>0</v>
      </c>
      <c r="H46" s="388"/>
      <c r="I46" s="319"/>
      <c r="J46" s="220"/>
    </row>
    <row r="47" spans="2:10" s="369" customFormat="1">
      <c r="B47" s="204">
        <v>2028</v>
      </c>
      <c r="C47" s="308">
        <v>14</v>
      </c>
      <c r="D47" s="325" t="s">
        <v>481</v>
      </c>
      <c r="E47" s="483">
        <f>SUM(E44, E46)</f>
        <v>69283176.174752235</v>
      </c>
      <c r="F47" s="460"/>
      <c r="G47" s="483">
        <f>+G46+G44</f>
        <v>226277430.28348759</v>
      </c>
      <c r="H47" s="387"/>
      <c r="I47" s="318"/>
      <c r="J47" s="212"/>
    </row>
    <row r="48" spans="2:10">
      <c r="B48" s="222">
        <v>2028</v>
      </c>
      <c r="C48" s="308">
        <v>15</v>
      </c>
      <c r="D48" s="322" t="s">
        <v>483</v>
      </c>
      <c r="E48" s="483">
        <f>VLOOKUP(B48,'3.1 Funding Category'!$B$26:$D$33,3,FALSE)</f>
        <v>285900</v>
      </c>
      <c r="F48" s="460"/>
      <c r="G48" s="483">
        <f>+E48</f>
        <v>285900</v>
      </c>
      <c r="H48" s="387"/>
      <c r="I48" s="317"/>
      <c r="J48" s="215"/>
    </row>
    <row r="49" spans="2:10">
      <c r="B49" s="222">
        <v>2028</v>
      </c>
      <c r="C49" s="321">
        <v>16</v>
      </c>
      <c r="D49" s="322" t="s">
        <v>485</v>
      </c>
      <c r="E49" s="482">
        <v>228114</v>
      </c>
      <c r="F49" s="460"/>
      <c r="G49" s="478"/>
      <c r="H49" s="387"/>
      <c r="I49" s="319"/>
      <c r="J49" s="215"/>
    </row>
    <row r="50" spans="2:10" s="369" customFormat="1">
      <c r="B50" s="222">
        <v>2028</v>
      </c>
      <c r="C50" s="321">
        <v>17</v>
      </c>
      <c r="D50" s="322" t="s">
        <v>487</v>
      </c>
      <c r="E50" s="482"/>
      <c r="F50" s="460"/>
      <c r="G50" s="478"/>
      <c r="H50" s="387"/>
      <c r="I50" s="319"/>
      <c r="J50" s="215"/>
    </row>
    <row r="51" spans="2:10" ht="15.75" thickBot="1">
      <c r="B51" s="51">
        <v>2028</v>
      </c>
      <c r="C51" s="44">
        <v>18</v>
      </c>
      <c r="D51" s="52" t="s">
        <v>306</v>
      </c>
      <c r="E51" s="479">
        <f>SUM(E47:E48)</f>
        <v>69569076.174752235</v>
      </c>
      <c r="F51" s="480"/>
      <c r="G51" s="479">
        <f>SUM(G47:G50)</f>
        <v>226563330.28348759</v>
      </c>
      <c r="H51" s="389"/>
      <c r="I51" s="47"/>
      <c r="J51" s="54"/>
    </row>
    <row r="52" spans="2:10" ht="15.75" thickTop="1">
      <c r="B52" s="49">
        <v>2029</v>
      </c>
      <c r="C52" s="308">
        <v>1</v>
      </c>
      <c r="D52" s="163" t="s">
        <v>453</v>
      </c>
      <c r="E52" s="481"/>
      <c r="F52" s="481"/>
      <c r="G52" s="481"/>
      <c r="H52" s="390"/>
      <c r="I52" s="165"/>
      <c r="J52" s="50"/>
    </row>
    <row r="53" spans="2:10">
      <c r="B53" s="204">
        <v>2029</v>
      </c>
      <c r="C53" s="308">
        <v>2</v>
      </c>
      <c r="D53" s="312" t="s">
        <v>7</v>
      </c>
      <c r="E53" s="482">
        <v>12859598.356831968</v>
      </c>
      <c r="F53" s="468"/>
      <c r="G53" s="483">
        <f>+E53+F53</f>
        <v>12859598.356831968</v>
      </c>
      <c r="H53" s="386">
        <f>+G53/G64</f>
        <v>5.6553230371491951E-2</v>
      </c>
      <c r="I53" s="323">
        <v>0.1</v>
      </c>
      <c r="J53" s="210"/>
    </row>
    <row r="54" spans="2:10">
      <c r="B54" s="204">
        <v>2029</v>
      </c>
      <c r="C54" s="308">
        <v>3</v>
      </c>
      <c r="D54" s="312" t="s">
        <v>456</v>
      </c>
      <c r="E54" s="468"/>
      <c r="F54" s="482">
        <v>9646466.1331523843</v>
      </c>
      <c r="G54" s="483">
        <f>+E54+F54</f>
        <v>9646466.1331523843</v>
      </c>
      <c r="H54" s="386">
        <f>+G54/G64</f>
        <v>4.2422695200984364E-2</v>
      </c>
      <c r="I54" s="315"/>
      <c r="J54" s="213">
        <v>0.1</v>
      </c>
    </row>
    <row r="55" spans="2:10">
      <c r="B55" s="204">
        <v>2029</v>
      </c>
      <c r="C55" s="308">
        <v>4</v>
      </c>
      <c r="D55" s="312" t="s">
        <v>458</v>
      </c>
      <c r="E55" s="482">
        <v>859552.01535798423</v>
      </c>
      <c r="F55" s="482">
        <v>595982.17420000001</v>
      </c>
      <c r="G55" s="483">
        <f>+F55+E55</f>
        <v>1455534.1895579842</v>
      </c>
      <c r="H55" s="387"/>
      <c r="I55" s="315"/>
      <c r="J55" s="210"/>
    </row>
    <row r="56" spans="2:10">
      <c r="B56" s="204">
        <v>2029</v>
      </c>
      <c r="C56" s="308">
        <v>5</v>
      </c>
      <c r="D56" s="309" t="s">
        <v>460</v>
      </c>
      <c r="E56" s="482">
        <v>8286961.1682601348</v>
      </c>
      <c r="F56" s="482">
        <v>6026508.1133450912</v>
      </c>
      <c r="G56" s="483">
        <f>+E56+F56</f>
        <v>14313469.281605225</v>
      </c>
      <c r="H56" s="386">
        <f>+G56/G64</f>
        <v>6.2946983508846685E-2</v>
      </c>
      <c r="I56" s="315"/>
      <c r="J56" s="213">
        <v>0.06</v>
      </c>
    </row>
    <row r="57" spans="2:10">
      <c r="B57" s="204">
        <v>2029</v>
      </c>
      <c r="C57" s="308">
        <v>6</v>
      </c>
      <c r="D57" s="309" t="s">
        <v>462</v>
      </c>
      <c r="E57" s="460"/>
      <c r="F57" s="460"/>
      <c r="G57" s="460"/>
      <c r="H57" s="387"/>
      <c r="I57" s="318"/>
      <c r="J57" s="212"/>
    </row>
    <row r="58" spans="2:10">
      <c r="B58" s="204">
        <v>2029</v>
      </c>
      <c r="C58" s="308">
        <v>7</v>
      </c>
      <c r="D58" s="312" t="s">
        <v>463</v>
      </c>
      <c r="E58" s="482">
        <v>150000</v>
      </c>
      <c r="F58" s="482">
        <v>40094869.671415865</v>
      </c>
      <c r="G58" s="483">
        <f>+F58+E58</f>
        <v>40244869.671415865</v>
      </c>
      <c r="H58" s="387"/>
      <c r="I58" s="318"/>
      <c r="J58" s="212"/>
    </row>
    <row r="59" spans="2:10">
      <c r="B59" s="204">
        <v>2029</v>
      </c>
      <c r="C59" s="308">
        <v>8</v>
      </c>
      <c r="D59" s="312" t="s">
        <v>465</v>
      </c>
      <c r="E59" s="482">
        <v>14718021.610421967</v>
      </c>
      <c r="F59" s="482">
        <v>79021606.690976396</v>
      </c>
      <c r="G59" s="483">
        <f>+F59+E59</f>
        <v>93739628.301398367</v>
      </c>
      <c r="H59" s="386">
        <f>+G59/G64</f>
        <v>0.41224295247530635</v>
      </c>
      <c r="I59" s="315"/>
      <c r="J59" s="213">
        <v>0.2</v>
      </c>
    </row>
    <row r="60" spans="2:10">
      <c r="B60" s="204">
        <v>2029</v>
      </c>
      <c r="C60" s="308">
        <v>9</v>
      </c>
      <c r="D60" s="312" t="s">
        <v>467</v>
      </c>
      <c r="E60" s="482">
        <v>24194554.934091806</v>
      </c>
      <c r="F60" s="482">
        <v>21839588.287999999</v>
      </c>
      <c r="G60" s="483">
        <f>+F60+E60</f>
        <v>46034143.222091809</v>
      </c>
      <c r="H60" s="387"/>
      <c r="I60" s="318"/>
      <c r="J60" s="212"/>
    </row>
    <row r="61" spans="2:10">
      <c r="B61" s="204">
        <v>2029</v>
      </c>
      <c r="C61" s="308">
        <v>10</v>
      </c>
      <c r="D61" s="324" t="s">
        <v>469</v>
      </c>
      <c r="E61" s="483">
        <f>+E62+E63</f>
        <v>9095571.2149999999</v>
      </c>
      <c r="F61" s="460"/>
      <c r="G61" s="483">
        <f>+G62+G63</f>
        <v>9095571.2149999999</v>
      </c>
      <c r="H61" s="386">
        <f>+G61/G64</f>
        <v>4.0000000000694209E-2</v>
      </c>
      <c r="I61" s="314">
        <v>0.04</v>
      </c>
      <c r="J61" s="215"/>
    </row>
    <row r="62" spans="2:10">
      <c r="B62" s="204">
        <v>2029</v>
      </c>
      <c r="C62" s="308" t="s">
        <v>471</v>
      </c>
      <c r="D62" s="312" t="s">
        <v>238</v>
      </c>
      <c r="E62" s="483">
        <f>IF('8 Cap &amp; Target'!D62="EM&amp;V - PA",VLOOKUP(B62,'3.1 Funding Category'!$B$58:$D$65, 3,FALSE),VLOOKUP(B62,'3.1 Funding Category'!$B$66:$D$73,3,FALSE))</f>
        <v>2501282.0839999998</v>
      </c>
      <c r="F62" s="459"/>
      <c r="G62" s="483">
        <f>SUM(E62:F62)</f>
        <v>2501282.0839999998</v>
      </c>
      <c r="H62" s="387"/>
      <c r="I62" s="317"/>
      <c r="J62" s="215"/>
    </row>
    <row r="63" spans="2:10">
      <c r="B63" s="204">
        <v>2029</v>
      </c>
      <c r="C63" s="308" t="s">
        <v>473</v>
      </c>
      <c r="D63" s="312" t="s">
        <v>239</v>
      </c>
      <c r="E63" s="483">
        <f>IF('8 Cap &amp; Target'!D63="EM&amp;V - PA",VLOOKUP(B63,'3.1 Funding Category'!$B$58:$D$65, 3,FALSE),VLOOKUP(B63,'3.1 Funding Category'!$B$66:$D$73,3,FALSE))</f>
        <v>6594289.1310000001</v>
      </c>
      <c r="F63" s="459"/>
      <c r="G63" s="483">
        <f>SUM(E63:F63)</f>
        <v>6594289.1310000001</v>
      </c>
      <c r="H63" s="387"/>
      <c r="I63" s="317"/>
      <c r="J63" s="215"/>
    </row>
    <row r="64" spans="2:10" s="369" customFormat="1" ht="30">
      <c r="B64" s="204">
        <v>2029</v>
      </c>
      <c r="C64" s="308">
        <v>11</v>
      </c>
      <c r="D64" s="325" t="s">
        <v>475</v>
      </c>
      <c r="E64" s="483">
        <f>SUM(E53:E61)</f>
        <v>70164259.299963862</v>
      </c>
      <c r="F64" s="483">
        <f>SUM(F53:F61)</f>
        <v>157225021.07108974</v>
      </c>
      <c r="G64" s="483">
        <f>SUM(G53:G61)</f>
        <v>227389280.37105361</v>
      </c>
      <c r="H64" s="387"/>
      <c r="I64" s="317"/>
      <c r="J64" s="215"/>
    </row>
    <row r="65" spans="2:10" s="369" customFormat="1">
      <c r="B65" s="204">
        <v>2029</v>
      </c>
      <c r="C65" s="308">
        <v>12</v>
      </c>
      <c r="D65" s="325" t="s">
        <v>477</v>
      </c>
      <c r="E65" s="460"/>
      <c r="F65" s="482">
        <v>160811007.44108975</v>
      </c>
      <c r="G65" s="460"/>
      <c r="H65" s="386">
        <f>+F65/G64</f>
        <v>0.70720575384502959</v>
      </c>
      <c r="I65" s="318"/>
      <c r="J65" s="218">
        <v>0.6</v>
      </c>
    </row>
    <row r="66" spans="2:10" s="369" customFormat="1">
      <c r="B66" s="204">
        <v>2029</v>
      </c>
      <c r="C66" s="308">
        <v>13</v>
      </c>
      <c r="D66" s="325" t="s">
        <v>479</v>
      </c>
      <c r="E66" s="482"/>
      <c r="F66" s="460"/>
      <c r="G66" s="483">
        <f>+E66+F66</f>
        <v>0</v>
      </c>
      <c r="H66" s="388"/>
      <c r="I66" s="319"/>
      <c r="J66" s="220"/>
    </row>
    <row r="67" spans="2:10">
      <c r="B67" s="204">
        <v>2029</v>
      </c>
      <c r="C67" s="308">
        <v>14</v>
      </c>
      <c r="D67" s="325" t="s">
        <v>481</v>
      </c>
      <c r="E67" s="483">
        <f>SUM(E64, E66)</f>
        <v>70164259.299963862</v>
      </c>
      <c r="F67" s="460"/>
      <c r="G67" s="483">
        <f>+G66+G64</f>
        <v>227389280.37105361</v>
      </c>
      <c r="H67" s="387"/>
      <c r="I67" s="318"/>
      <c r="J67" s="212"/>
    </row>
    <row r="68" spans="2:10">
      <c r="B68" s="222">
        <v>2029</v>
      </c>
      <c r="C68" s="308">
        <v>15</v>
      </c>
      <c r="D68" s="322" t="s">
        <v>483</v>
      </c>
      <c r="E68" s="483">
        <f>VLOOKUP(B68,'3.1 Funding Category'!$B$26:$D$33,3,FALSE)</f>
        <v>285900</v>
      </c>
      <c r="F68" s="460"/>
      <c r="G68" s="483">
        <f>+E68</f>
        <v>285900</v>
      </c>
      <c r="H68" s="387"/>
      <c r="I68" s="317"/>
      <c r="J68" s="215"/>
    </row>
    <row r="69" spans="2:10" s="369" customFormat="1">
      <c r="B69" s="222">
        <v>2029</v>
      </c>
      <c r="C69" s="321">
        <v>16</v>
      </c>
      <c r="D69" s="322" t="s">
        <v>485</v>
      </c>
      <c r="E69" s="482">
        <v>228114</v>
      </c>
      <c r="F69" s="460"/>
      <c r="G69" s="478"/>
      <c r="H69" s="387"/>
      <c r="I69" s="319"/>
      <c r="J69" s="215"/>
    </row>
    <row r="70" spans="2:10">
      <c r="B70" s="222">
        <v>2029</v>
      </c>
      <c r="C70" s="321">
        <v>17</v>
      </c>
      <c r="D70" s="322" t="s">
        <v>487</v>
      </c>
      <c r="E70" s="482"/>
      <c r="F70" s="460"/>
      <c r="G70" s="478"/>
      <c r="H70" s="387"/>
      <c r="I70" s="319"/>
      <c r="J70" s="215"/>
    </row>
    <row r="71" spans="2:10" ht="15.75" thickBot="1">
      <c r="B71" s="43">
        <v>2029</v>
      </c>
      <c r="C71" s="44">
        <v>18</v>
      </c>
      <c r="D71" s="45" t="s">
        <v>306</v>
      </c>
      <c r="E71" s="479">
        <f>SUM(E67:E68)</f>
        <v>70450159.299963862</v>
      </c>
      <c r="F71" s="480"/>
      <c r="G71" s="479">
        <f>SUM(G67:G70)</f>
        <v>227675180.37105361</v>
      </c>
      <c r="H71" s="391"/>
      <c r="I71" s="47"/>
      <c r="J71" s="48"/>
    </row>
    <row r="72" spans="2:10" ht="15.75" thickTop="1">
      <c r="B72" s="41">
        <v>2030</v>
      </c>
      <c r="C72" s="308">
        <v>1</v>
      </c>
      <c r="D72" s="32" t="s">
        <v>453</v>
      </c>
      <c r="E72" s="481"/>
      <c r="F72" s="481"/>
      <c r="G72" s="484"/>
      <c r="H72" s="392"/>
      <c r="I72" s="33"/>
      <c r="J72" s="42"/>
    </row>
    <row r="73" spans="2:10">
      <c r="B73" s="204">
        <v>2030</v>
      </c>
      <c r="C73" s="308">
        <v>2</v>
      </c>
      <c r="D73" s="312" t="s">
        <v>7</v>
      </c>
      <c r="E73" s="482">
        <v>13149310.381713171</v>
      </c>
      <c r="F73" s="468"/>
      <c r="G73" s="483">
        <f>+E73+F73</f>
        <v>13149310.381713171</v>
      </c>
      <c r="H73" s="386">
        <f>+G73/G84</f>
        <v>5.7934522133741305E-2</v>
      </c>
      <c r="I73" s="323">
        <v>0.1</v>
      </c>
      <c r="J73" s="210"/>
    </row>
    <row r="74" spans="2:10">
      <c r="B74" s="204">
        <v>2030</v>
      </c>
      <c r="C74" s="308">
        <v>3</v>
      </c>
      <c r="D74" s="312" t="s">
        <v>456</v>
      </c>
      <c r="E74" s="468"/>
      <c r="F74" s="482">
        <v>9658725.2509661186</v>
      </c>
      <c r="G74" s="483">
        <f>+E74+F74</f>
        <v>9658725.2509661186</v>
      </c>
      <c r="H74" s="386">
        <f>+G74/G84</f>
        <v>4.2555359603802891E-2</v>
      </c>
      <c r="I74" s="315"/>
      <c r="J74" s="213">
        <v>0.1</v>
      </c>
    </row>
    <row r="75" spans="2:10">
      <c r="B75" s="204">
        <v>2030</v>
      </c>
      <c r="C75" s="308">
        <v>4</v>
      </c>
      <c r="D75" s="312" t="s">
        <v>458</v>
      </c>
      <c r="E75" s="482">
        <v>866172.19093390869</v>
      </c>
      <c r="F75" s="482">
        <v>444363.5882</v>
      </c>
      <c r="G75" s="483">
        <f>+F75+E75</f>
        <v>1310535.7791339087</v>
      </c>
      <c r="H75" s="387"/>
      <c r="I75" s="315"/>
      <c r="J75" s="210"/>
    </row>
    <row r="76" spans="2:10">
      <c r="B76" s="204">
        <v>2030</v>
      </c>
      <c r="C76" s="308">
        <v>5</v>
      </c>
      <c r="D76" s="309" t="s">
        <v>460</v>
      </c>
      <c r="E76" s="482">
        <v>8357718.0884234086</v>
      </c>
      <c r="F76" s="482">
        <v>5865083.2804814186</v>
      </c>
      <c r="G76" s="483">
        <f>+E76+F76</f>
        <v>14222801.368904827</v>
      </c>
      <c r="H76" s="386">
        <f>+G76/G84</f>
        <v>6.2664214075937599E-2</v>
      </c>
      <c r="I76" s="315"/>
      <c r="J76" s="213">
        <v>0.06</v>
      </c>
    </row>
    <row r="77" spans="2:10">
      <c r="B77" s="204">
        <v>2030</v>
      </c>
      <c r="C77" s="308">
        <v>6</v>
      </c>
      <c r="D77" s="309" t="s">
        <v>462</v>
      </c>
      <c r="E77" s="460"/>
      <c r="F77" s="460"/>
      <c r="G77" s="460"/>
      <c r="H77" s="387"/>
      <c r="I77" s="318"/>
      <c r="J77" s="212"/>
    </row>
    <row r="78" spans="2:10">
      <c r="B78" s="204">
        <v>2030</v>
      </c>
      <c r="C78" s="308">
        <v>7</v>
      </c>
      <c r="D78" s="312" t="s">
        <v>463</v>
      </c>
      <c r="E78" s="482">
        <v>150000</v>
      </c>
      <c r="F78" s="482">
        <v>40276759.96852228</v>
      </c>
      <c r="G78" s="483">
        <f>+F78+E78</f>
        <v>40426759.96852228</v>
      </c>
      <c r="H78" s="387"/>
      <c r="I78" s="318"/>
      <c r="J78" s="212"/>
    </row>
    <row r="79" spans="2:10">
      <c r="B79" s="204">
        <v>2030</v>
      </c>
      <c r="C79" s="308">
        <v>8</v>
      </c>
      <c r="D79" s="312" t="s">
        <v>465</v>
      </c>
      <c r="E79" s="482">
        <v>15118775.063454159</v>
      </c>
      <c r="F79" s="482">
        <v>78863323.520745546</v>
      </c>
      <c r="G79" s="483">
        <f>+F79+E79</f>
        <v>93982098.584199697</v>
      </c>
      <c r="H79" s="386">
        <f>+G79/G84</f>
        <v>0.41407555320725437</v>
      </c>
      <c r="I79" s="315"/>
      <c r="J79" s="213">
        <v>0.2</v>
      </c>
    </row>
    <row r="80" spans="2:10">
      <c r="B80" s="204">
        <v>2030</v>
      </c>
      <c r="C80" s="308">
        <v>9</v>
      </c>
      <c r="D80" s="312" t="s">
        <v>467</v>
      </c>
      <c r="E80" s="482">
        <v>24294556.483383887</v>
      </c>
      <c r="F80" s="482">
        <v>20844952.212400001</v>
      </c>
      <c r="G80" s="483">
        <f>+F80+E80</f>
        <v>45139508.695783883</v>
      </c>
      <c r="H80" s="387"/>
      <c r="I80" s="318"/>
      <c r="J80" s="212"/>
    </row>
    <row r="81" spans="2:10">
      <c r="B81" s="204">
        <v>2030</v>
      </c>
      <c r="C81" s="308">
        <v>10</v>
      </c>
      <c r="D81" s="324" t="s">
        <v>469</v>
      </c>
      <c r="E81" s="483">
        <f>+E82+E83</f>
        <v>9078739.1679999996</v>
      </c>
      <c r="F81" s="460"/>
      <c r="G81" s="483">
        <f>+G82+G83</f>
        <v>9078739.1679999996</v>
      </c>
      <c r="H81" s="386">
        <f>+G81/G84</f>
        <v>4.0000000000489248E-2</v>
      </c>
      <c r="I81" s="314">
        <v>0.04</v>
      </c>
      <c r="J81" s="215"/>
    </row>
    <row r="82" spans="2:10">
      <c r="B82" s="204">
        <v>2030</v>
      </c>
      <c r="C82" s="308" t="s">
        <v>471</v>
      </c>
      <c r="D82" s="312" t="s">
        <v>238</v>
      </c>
      <c r="E82" s="483">
        <f>IF('8 Cap &amp; Target'!D82="EM&amp;V - PA",VLOOKUP(B82,'3.1 Funding Category'!$B$58:$D$65, 3,FALSE),VLOOKUP(B82,'3.1 Funding Category'!$B$66:$D$73,3,FALSE))</f>
        <v>2496653.2710000002</v>
      </c>
      <c r="F82" s="459"/>
      <c r="G82" s="483">
        <f>SUM(E82:F82)</f>
        <v>2496653.2710000002</v>
      </c>
      <c r="H82" s="387"/>
      <c r="I82" s="317"/>
      <c r="J82" s="215"/>
    </row>
    <row r="83" spans="2:10" s="369" customFormat="1">
      <c r="B83" s="204">
        <v>2030</v>
      </c>
      <c r="C83" s="308" t="s">
        <v>473</v>
      </c>
      <c r="D83" s="312" t="s">
        <v>239</v>
      </c>
      <c r="E83" s="483">
        <f>IF('8 Cap &amp; Target'!D83="EM&amp;V - PA",VLOOKUP(B83,'3.1 Funding Category'!$B$58:$D$65, 3,FALSE),VLOOKUP(B83,'3.1 Funding Category'!$B$66:$D$73,3,FALSE))</f>
        <v>6582085.8969999999</v>
      </c>
      <c r="F83" s="459"/>
      <c r="G83" s="483">
        <f>SUM(E83:F83)</f>
        <v>6582085.8969999999</v>
      </c>
      <c r="H83" s="387"/>
      <c r="I83" s="317"/>
      <c r="J83" s="215"/>
    </row>
    <row r="84" spans="2:10" s="369" customFormat="1" ht="30" customHeight="1">
      <c r="B84" s="204">
        <v>2030</v>
      </c>
      <c r="C84" s="308">
        <v>11</v>
      </c>
      <c r="D84" s="325" t="s">
        <v>475</v>
      </c>
      <c r="E84" s="483">
        <f>SUM(E73:E81)</f>
        <v>71015271.375908539</v>
      </c>
      <c r="F84" s="483">
        <f>SUM(F73:F81)</f>
        <v>155953207.82131535</v>
      </c>
      <c r="G84" s="483">
        <f>SUM(G73:G81)</f>
        <v>226968479.1972239</v>
      </c>
      <c r="H84" s="387"/>
      <c r="I84" s="317"/>
      <c r="J84" s="215"/>
    </row>
    <row r="85" spans="2:10" s="369" customFormat="1">
      <c r="B85" s="204">
        <v>2030</v>
      </c>
      <c r="C85" s="308">
        <v>12</v>
      </c>
      <c r="D85" s="325" t="s">
        <v>477</v>
      </c>
      <c r="E85" s="460"/>
      <c r="F85" s="482">
        <v>159539194.19131535</v>
      </c>
      <c r="G85" s="460"/>
      <c r="H85" s="386">
        <f>+F85/G84</f>
        <v>0.70291343871006873</v>
      </c>
      <c r="I85" s="318"/>
      <c r="J85" s="218">
        <v>0.6</v>
      </c>
    </row>
    <row r="86" spans="2:10">
      <c r="B86" s="204">
        <v>2030</v>
      </c>
      <c r="C86" s="308">
        <v>13</v>
      </c>
      <c r="D86" s="325" t="s">
        <v>479</v>
      </c>
      <c r="E86" s="482"/>
      <c r="F86" s="460"/>
      <c r="G86" s="483">
        <f>+E86+F86</f>
        <v>0</v>
      </c>
      <c r="H86" s="388"/>
      <c r="I86" s="319"/>
      <c r="J86" s="220"/>
    </row>
    <row r="87" spans="2:10">
      <c r="B87" s="204">
        <v>2030</v>
      </c>
      <c r="C87" s="308">
        <v>14</v>
      </c>
      <c r="D87" s="325" t="s">
        <v>481</v>
      </c>
      <c r="E87" s="483">
        <f>SUM(E84, E86)</f>
        <v>71015271.375908539</v>
      </c>
      <c r="F87" s="460"/>
      <c r="G87" s="483">
        <f>+G86+G84</f>
        <v>226968479.1972239</v>
      </c>
      <c r="H87" s="387"/>
      <c r="I87" s="318"/>
      <c r="J87" s="212"/>
    </row>
    <row r="88" spans="2:10" s="369" customFormat="1">
      <c r="B88" s="222">
        <v>2030</v>
      </c>
      <c r="C88" s="308">
        <v>15</v>
      </c>
      <c r="D88" s="322" t="s">
        <v>483</v>
      </c>
      <c r="E88" s="483">
        <f>VLOOKUP(B88,'3.1 Funding Category'!$B$26:$D$33,3,FALSE)</f>
        <v>285900</v>
      </c>
      <c r="F88" s="460"/>
      <c r="G88" s="483">
        <f>+E88</f>
        <v>285900</v>
      </c>
      <c r="H88" s="387"/>
      <c r="I88" s="317"/>
      <c r="J88" s="215"/>
    </row>
    <row r="89" spans="2:10">
      <c r="B89" s="222">
        <v>2030</v>
      </c>
      <c r="C89" s="321">
        <v>16</v>
      </c>
      <c r="D89" s="322" t="s">
        <v>485</v>
      </c>
      <c r="E89" s="482">
        <v>228114</v>
      </c>
      <c r="F89" s="460"/>
      <c r="G89" s="478"/>
      <c r="H89" s="387"/>
      <c r="I89" s="319"/>
      <c r="J89" s="215"/>
    </row>
    <row r="90" spans="2:10">
      <c r="B90" s="222">
        <v>2030</v>
      </c>
      <c r="C90" s="321">
        <v>17</v>
      </c>
      <c r="D90" s="322" t="s">
        <v>487</v>
      </c>
      <c r="E90" s="482"/>
      <c r="F90" s="460"/>
      <c r="G90" s="478"/>
      <c r="H90" s="387"/>
      <c r="I90" s="319"/>
      <c r="J90" s="215"/>
    </row>
    <row r="91" spans="2:10" ht="15.75" thickBot="1">
      <c r="B91" s="51">
        <v>2030</v>
      </c>
      <c r="C91" s="44">
        <v>18</v>
      </c>
      <c r="D91" s="52" t="s">
        <v>306</v>
      </c>
      <c r="E91" s="479">
        <f>SUM(E87:E88)</f>
        <v>71301171.375908539</v>
      </c>
      <c r="F91" s="480"/>
      <c r="G91" s="479">
        <f>SUM(G87:G90)</f>
        <v>227254379.1972239</v>
      </c>
      <c r="H91" s="389"/>
      <c r="I91" s="53"/>
      <c r="J91" s="54"/>
    </row>
    <row r="92" spans="2:10" ht="15.75" thickTop="1">
      <c r="B92" s="49">
        <v>2031</v>
      </c>
      <c r="C92" s="308">
        <v>1</v>
      </c>
      <c r="D92" s="163" t="s">
        <v>453</v>
      </c>
      <c r="E92" s="481"/>
      <c r="F92" s="481"/>
      <c r="G92" s="481"/>
      <c r="H92" s="390"/>
      <c r="I92" s="165"/>
      <c r="J92" s="50"/>
    </row>
    <row r="93" spans="2:10">
      <c r="B93" s="204">
        <v>2031</v>
      </c>
      <c r="C93" s="308">
        <v>2</v>
      </c>
      <c r="D93" s="312" t="s">
        <v>7</v>
      </c>
      <c r="E93" s="482">
        <v>13449886.607527412</v>
      </c>
      <c r="F93" s="468"/>
      <c r="G93" s="483">
        <f>+E93+F93</f>
        <v>13449886.607527412</v>
      </c>
      <c r="H93" s="386">
        <f>+G93/G104</f>
        <v>5.9005114769806306E-2</v>
      </c>
      <c r="I93" s="323">
        <v>0.1</v>
      </c>
      <c r="J93" s="210"/>
    </row>
    <row r="94" spans="2:10">
      <c r="B94" s="204">
        <v>2031</v>
      </c>
      <c r="C94" s="308">
        <v>3</v>
      </c>
      <c r="D94" s="312" t="s">
        <v>456</v>
      </c>
      <c r="E94" s="468"/>
      <c r="F94" s="482">
        <v>9256624.8759341855</v>
      </c>
      <c r="G94" s="483">
        <f>+E94+F94</f>
        <v>9256624.8759341855</v>
      </c>
      <c r="H94" s="386">
        <f>+G94/G104</f>
        <v>4.0609131446495542E-2</v>
      </c>
      <c r="I94" s="315"/>
      <c r="J94" s="213">
        <v>0.1</v>
      </c>
    </row>
    <row r="95" spans="2:10">
      <c r="B95" s="204">
        <v>2031</v>
      </c>
      <c r="C95" s="308">
        <v>4</v>
      </c>
      <c r="D95" s="312" t="s">
        <v>458</v>
      </c>
      <c r="E95" s="482">
        <v>873040.62309393054</v>
      </c>
      <c r="F95" s="482">
        <v>447221.62060000002</v>
      </c>
      <c r="G95" s="483">
        <f>+F95+E95</f>
        <v>1320262.2436939306</v>
      </c>
      <c r="H95" s="387"/>
      <c r="I95" s="315"/>
      <c r="J95" s="210"/>
    </row>
    <row r="96" spans="2:10">
      <c r="B96" s="204">
        <v>2031</v>
      </c>
      <c r="C96" s="308">
        <v>5</v>
      </c>
      <c r="D96" s="309" t="s">
        <v>460</v>
      </c>
      <c r="E96" s="482">
        <v>8431128.3930927999</v>
      </c>
      <c r="F96" s="482">
        <v>5588697.1535412977</v>
      </c>
      <c r="G96" s="483">
        <f>+E96+F96</f>
        <v>14019825.546634097</v>
      </c>
      <c r="H96" s="386">
        <f>+G96/G104</f>
        <v>6.1505456482349105E-2</v>
      </c>
      <c r="I96" s="315"/>
      <c r="J96" s="213">
        <v>0.06</v>
      </c>
    </row>
    <row r="97" spans="2:10">
      <c r="B97" s="204">
        <v>2031</v>
      </c>
      <c r="C97" s="308">
        <v>6</v>
      </c>
      <c r="D97" s="309" t="s">
        <v>462</v>
      </c>
      <c r="E97" s="460"/>
      <c r="F97" s="460"/>
      <c r="G97" s="460"/>
      <c r="H97" s="387"/>
      <c r="I97" s="318"/>
      <c r="J97" s="212"/>
    </row>
    <row r="98" spans="2:10">
      <c r="B98" s="204">
        <v>2031</v>
      </c>
      <c r="C98" s="308">
        <v>7</v>
      </c>
      <c r="D98" s="312" t="s">
        <v>463</v>
      </c>
      <c r="E98" s="482">
        <v>150000</v>
      </c>
      <c r="F98" s="482">
        <v>42221180.009722121</v>
      </c>
      <c r="G98" s="483">
        <f>+F98+E98</f>
        <v>42371180.009722121</v>
      </c>
      <c r="H98" s="387"/>
      <c r="I98" s="318"/>
      <c r="J98" s="212"/>
    </row>
    <row r="99" spans="2:10">
      <c r="B99" s="204">
        <v>2031</v>
      </c>
      <c r="C99" s="308">
        <v>8</v>
      </c>
      <c r="D99" s="312" t="s">
        <v>465</v>
      </c>
      <c r="E99" s="482">
        <v>15544404.625941765</v>
      </c>
      <c r="F99" s="482">
        <v>77413652.743541822</v>
      </c>
      <c r="G99" s="483">
        <f>+F99+E99</f>
        <v>92958057.36948359</v>
      </c>
      <c r="H99" s="386">
        <f>+G99/G104</f>
        <v>0.40781019230265203</v>
      </c>
      <c r="I99" s="315"/>
      <c r="J99" s="213">
        <v>0.2</v>
      </c>
    </row>
    <row r="100" spans="2:10">
      <c r="B100" s="204">
        <v>2031</v>
      </c>
      <c r="C100" s="308">
        <v>9</v>
      </c>
      <c r="D100" s="312" t="s">
        <v>467</v>
      </c>
      <c r="E100" s="482">
        <v>24397896.301557347</v>
      </c>
      <c r="F100" s="482">
        <v>21052909.338300001</v>
      </c>
      <c r="G100" s="483">
        <f>+F100+E100</f>
        <v>45450805.639857352</v>
      </c>
      <c r="H100" s="387"/>
      <c r="I100" s="318"/>
      <c r="J100" s="212"/>
    </row>
    <row r="101" spans="2:10">
      <c r="B101" s="204">
        <v>2031</v>
      </c>
      <c r="C101" s="308">
        <v>10</v>
      </c>
      <c r="D101" s="324" t="s">
        <v>469</v>
      </c>
      <c r="E101" s="483">
        <f>+E102+E103</f>
        <v>9117776.7630000003</v>
      </c>
      <c r="F101" s="460"/>
      <c r="G101" s="483">
        <f>+G102+G103</f>
        <v>9117776.7630000003</v>
      </c>
      <c r="H101" s="386">
        <f>+G101/G104</f>
        <v>4.0000000003359994E-2</v>
      </c>
      <c r="I101" s="314">
        <v>0.04</v>
      </c>
      <c r="J101" s="215"/>
    </row>
    <row r="102" spans="2:10">
      <c r="B102" s="204">
        <v>2031</v>
      </c>
      <c r="C102" s="308" t="s">
        <v>471</v>
      </c>
      <c r="D102" s="312" t="s">
        <v>238</v>
      </c>
      <c r="E102" s="483">
        <f>IF('8 Cap &amp; Target'!D102="EM&amp;V - PA",VLOOKUP(B102,'3.1 Funding Category'!$B$58:$D$65, 3,FALSE),VLOOKUP(B102,'3.1 Funding Category'!$B$66:$D$73,3,FALSE))</f>
        <v>2507388.61</v>
      </c>
      <c r="F102" s="459"/>
      <c r="G102" s="483">
        <f>SUM(E102:F102)</f>
        <v>2507388.61</v>
      </c>
      <c r="H102" s="387"/>
      <c r="I102" s="317"/>
      <c r="J102" s="215"/>
    </row>
    <row r="103" spans="2:10">
      <c r="B103" s="204">
        <v>2031</v>
      </c>
      <c r="C103" s="308" t="s">
        <v>473</v>
      </c>
      <c r="D103" s="312" t="s">
        <v>239</v>
      </c>
      <c r="E103" s="483">
        <f>IF('8 Cap &amp; Target'!D103="EM&amp;V - PA",VLOOKUP(B103,'3.1 Funding Category'!$B$58:$D$65, 3,FALSE),VLOOKUP(B103,'3.1 Funding Category'!$B$66:$D$73,3,FALSE))</f>
        <v>6610388.1529999999</v>
      </c>
      <c r="F103" s="459"/>
      <c r="G103" s="483">
        <f>SUM(E103:F103)</f>
        <v>6610388.1529999999</v>
      </c>
      <c r="H103" s="387"/>
      <c r="I103" s="317"/>
      <c r="J103" s="215"/>
    </row>
    <row r="104" spans="2:10" s="369" customFormat="1" ht="30">
      <c r="B104" s="204">
        <v>2031</v>
      </c>
      <c r="C104" s="308">
        <v>11</v>
      </c>
      <c r="D104" s="325" t="s">
        <v>475</v>
      </c>
      <c r="E104" s="483">
        <f>SUM(E93:E101)</f>
        <v>71964133.314213246</v>
      </c>
      <c r="F104" s="483">
        <f>SUM(F93:F101)</f>
        <v>155980285.74163944</v>
      </c>
      <c r="G104" s="483">
        <f>SUM(G93:G101)</f>
        <v>227944419.05585271</v>
      </c>
      <c r="H104" s="387"/>
      <c r="I104" s="317"/>
      <c r="J104" s="215"/>
    </row>
    <row r="105" spans="2:10" s="369" customFormat="1">
      <c r="B105" s="204">
        <v>2031</v>
      </c>
      <c r="C105" s="308">
        <v>12</v>
      </c>
      <c r="D105" s="325" t="s">
        <v>477</v>
      </c>
      <c r="E105" s="460"/>
      <c r="F105" s="482">
        <v>159566272.11163944</v>
      </c>
      <c r="G105" s="460"/>
      <c r="H105" s="386">
        <f>+F105/G104</f>
        <v>0.70002271945311934</v>
      </c>
      <c r="I105" s="318"/>
      <c r="J105" s="218">
        <v>0.6</v>
      </c>
    </row>
    <row r="106" spans="2:10" s="369" customFormat="1">
      <c r="B106" s="204">
        <v>2031</v>
      </c>
      <c r="C106" s="308">
        <v>13</v>
      </c>
      <c r="D106" s="325" t="s">
        <v>479</v>
      </c>
      <c r="E106" s="482"/>
      <c r="F106" s="460"/>
      <c r="G106" s="483">
        <f>+E106+F106</f>
        <v>0</v>
      </c>
      <c r="H106" s="388"/>
      <c r="I106" s="319"/>
      <c r="J106" s="220"/>
    </row>
    <row r="107" spans="2:10">
      <c r="B107" s="204">
        <v>2031</v>
      </c>
      <c r="C107" s="308">
        <v>14</v>
      </c>
      <c r="D107" s="325" t="s">
        <v>481</v>
      </c>
      <c r="E107" s="483">
        <f>SUM(E104, E106)</f>
        <v>71964133.314213246</v>
      </c>
      <c r="F107" s="460"/>
      <c r="G107" s="483">
        <f>+G106+G104</f>
        <v>227944419.05585271</v>
      </c>
      <c r="H107" s="387"/>
      <c r="I107" s="318"/>
      <c r="J107" s="212"/>
    </row>
    <row r="108" spans="2:10">
      <c r="B108" s="222">
        <v>2031</v>
      </c>
      <c r="C108" s="308">
        <v>15</v>
      </c>
      <c r="D108" s="322" t="s">
        <v>483</v>
      </c>
      <c r="E108" s="483">
        <f>VLOOKUP(B108,'3.1 Funding Category'!$B$26:$D$33,3,FALSE)</f>
        <v>285900</v>
      </c>
      <c r="F108" s="460"/>
      <c r="G108" s="483">
        <f>+E108</f>
        <v>285900</v>
      </c>
      <c r="H108" s="387"/>
      <c r="I108" s="317"/>
      <c r="J108" s="215"/>
    </row>
    <row r="109" spans="2:10" s="369" customFormat="1">
      <c r="B109" s="222">
        <v>2031</v>
      </c>
      <c r="C109" s="321">
        <v>16</v>
      </c>
      <c r="D109" s="322" t="s">
        <v>485</v>
      </c>
      <c r="E109" s="482">
        <v>228114</v>
      </c>
      <c r="F109" s="460"/>
      <c r="G109" s="478"/>
      <c r="H109" s="387"/>
      <c r="I109" s="319"/>
      <c r="J109" s="215"/>
    </row>
    <row r="110" spans="2:10">
      <c r="B110" s="222">
        <v>2031</v>
      </c>
      <c r="C110" s="321">
        <v>17</v>
      </c>
      <c r="D110" s="322" t="s">
        <v>487</v>
      </c>
      <c r="E110" s="482"/>
      <c r="F110" s="460"/>
      <c r="G110" s="478"/>
      <c r="H110" s="387"/>
      <c r="I110" s="319"/>
      <c r="J110" s="215"/>
    </row>
    <row r="111" spans="2:10" ht="15.75" thickBot="1">
      <c r="B111" s="43">
        <v>2031</v>
      </c>
      <c r="C111" s="44">
        <v>18</v>
      </c>
      <c r="D111" s="45" t="s">
        <v>306</v>
      </c>
      <c r="E111" s="479">
        <f>SUM(E107:E108)</f>
        <v>72250033.314213246</v>
      </c>
      <c r="F111" s="480"/>
      <c r="G111" s="479">
        <f>SUM(G107:G110)</f>
        <v>228230319.05585271</v>
      </c>
      <c r="H111" s="391"/>
      <c r="I111" s="47"/>
      <c r="J111" s="48"/>
    </row>
    <row r="113" spans="2:10" s="370" customFormat="1">
      <c r="B113" s="515" t="s">
        <v>196</v>
      </c>
      <c r="C113" s="515"/>
      <c r="D113" s="515"/>
      <c r="E113" s="515"/>
      <c r="F113" s="515"/>
      <c r="G113" s="515"/>
      <c r="H113" s="515"/>
      <c r="I113" s="515"/>
      <c r="J113" s="515"/>
    </row>
    <row r="114" spans="2:10" s="370" customFormat="1" ht="36.950000000000003" customHeight="1">
      <c r="B114" s="853" t="s">
        <v>490</v>
      </c>
      <c r="C114" s="853"/>
      <c r="D114" s="853"/>
      <c r="E114" s="853"/>
      <c r="F114" s="853"/>
      <c r="G114" s="853"/>
      <c r="H114" s="853"/>
      <c r="I114" s="853"/>
      <c r="J114" s="853"/>
    </row>
    <row r="115" spans="2:10" s="370" customFormat="1" ht="54.6" customHeight="1">
      <c r="B115" s="853" t="s">
        <v>491</v>
      </c>
      <c r="C115" s="853"/>
      <c r="D115" s="853"/>
      <c r="E115" s="853"/>
      <c r="F115" s="853"/>
      <c r="G115" s="853"/>
      <c r="H115" s="853"/>
      <c r="I115" s="853"/>
      <c r="J115" s="853"/>
    </row>
    <row r="116" spans="2:10" ht="54" customHeight="1">
      <c r="B116" s="853" t="s">
        <v>492</v>
      </c>
      <c r="C116" s="853"/>
      <c r="D116" s="853"/>
      <c r="E116" s="853"/>
      <c r="F116" s="853"/>
      <c r="G116" s="853"/>
      <c r="H116" s="853"/>
      <c r="I116" s="853"/>
      <c r="J116" s="853"/>
    </row>
  </sheetData>
  <mergeCells count="11">
    <mergeCell ref="B114:J114"/>
    <mergeCell ref="B115:J115"/>
    <mergeCell ref="B116:J116"/>
    <mergeCell ref="C5:D5"/>
    <mergeCell ref="C2:I2"/>
    <mergeCell ref="C3:I3"/>
    <mergeCell ref="B10:B11"/>
    <mergeCell ref="C10:C11"/>
    <mergeCell ref="D10:D11"/>
    <mergeCell ref="E10:G10"/>
    <mergeCell ref="H10:J10"/>
  </mergeCells>
  <printOptions horizontalCentered="1"/>
  <pageMargins left="0.7" right="0.7" top="0.75" bottom="0.75" header="0.3" footer="0.3"/>
  <pageSetup scale="33" orientation="portrait" r:id="rId1"/>
  <headerFooter>
    <oddHeader>&amp;L(All Attachment B Appendix Tables are downloadable within PG&amp;&amp;E's Budget Filing Dashboard on CEDARS)&amp;R(PGE-3)</oddHeader>
    <oddFooter>&amp;C3-AtchB-&amp;P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00BC3-D90B-446C-8E22-C7886CE8BF73}">
  <sheetPr codeName="Sheet16">
    <tabColor theme="4"/>
    <pageSetUpPr fitToPage="1"/>
  </sheetPr>
  <dimension ref="B2:H61"/>
  <sheetViews>
    <sheetView showGridLines="0" workbookViewId="0">
      <selection activeCell="C25" sqref="C25"/>
    </sheetView>
  </sheetViews>
  <sheetFormatPr defaultColWidth="8.625" defaultRowHeight="15"/>
  <cols>
    <col min="1" max="1" width="2.75" style="37" customWidth="1"/>
    <col min="2" max="2" width="18" style="37" customWidth="1"/>
    <col min="3" max="3" width="69.75" style="37" bestFit="1" customWidth="1"/>
    <col min="4" max="4" width="8.5" style="37" customWidth="1"/>
    <col min="5" max="8" width="12.25" style="37" customWidth="1"/>
    <col min="9" max="9" width="8.5" style="37" customWidth="1"/>
    <col min="10" max="16384" width="8.625" style="37"/>
  </cols>
  <sheetData>
    <row r="2" spans="2:8" ht="31.5" customHeight="1">
      <c r="B2" s="681" t="s">
        <v>58</v>
      </c>
      <c r="C2" s="868" t="s">
        <v>88</v>
      </c>
      <c r="D2" s="868"/>
      <c r="E2" s="868"/>
      <c r="F2" s="868"/>
      <c r="G2" s="868"/>
      <c r="H2" s="868"/>
    </row>
    <row r="3" spans="2:8" ht="339.75" customHeight="1" thickBot="1">
      <c r="B3" s="247" t="s">
        <v>102</v>
      </c>
      <c r="C3" s="869" t="s">
        <v>493</v>
      </c>
      <c r="D3" s="869"/>
      <c r="E3" s="869"/>
      <c r="F3" s="869"/>
      <c r="G3" s="869"/>
      <c r="H3" s="869"/>
    </row>
    <row r="4" spans="2:8" ht="18" customHeight="1" thickBot="1">
      <c r="B4" s="540"/>
      <c r="C4" s="540"/>
      <c r="D4" s="540"/>
      <c r="E4" s="540"/>
      <c r="F4" s="540"/>
      <c r="G4" s="540"/>
      <c r="H4" s="540"/>
    </row>
    <row r="5" spans="2:8" ht="15.95" customHeight="1">
      <c r="B5" s="676" t="s">
        <v>104</v>
      </c>
      <c r="C5" s="730" t="str">
        <f>'Read Me'!B10</f>
        <v>PG&amp;E</v>
      </c>
      <c r="D5" s="86"/>
      <c r="E5" s="540"/>
      <c r="F5" s="540"/>
      <c r="G5" s="540"/>
      <c r="H5" s="540"/>
    </row>
    <row r="6" spans="2:8" ht="15.95" customHeight="1" thickBot="1">
      <c r="B6" s="248" t="s">
        <v>105</v>
      </c>
      <c r="C6" s="256" t="str">
        <f>'Read Me'!B11</f>
        <v>2028-2035</v>
      </c>
      <c r="D6" s="86"/>
      <c r="E6" s="540"/>
      <c r="F6" s="540"/>
      <c r="G6" s="540"/>
      <c r="H6" s="540"/>
    </row>
    <row r="7" spans="2:8" ht="14.45" customHeight="1" thickBot="1">
      <c r="B7" s="1" t="s">
        <v>494</v>
      </c>
      <c r="C7" s="1"/>
      <c r="D7" s="1"/>
      <c r="E7" s="540"/>
      <c r="F7" s="540"/>
      <c r="G7" s="540"/>
      <c r="H7" s="540"/>
    </row>
    <row r="8" spans="2:8" ht="15.75" hidden="1" thickBot="1">
      <c r="B8" s="540"/>
      <c r="C8" s="540"/>
      <c r="D8" s="540"/>
      <c r="E8" s="88"/>
      <c r="F8" s="88"/>
      <c r="G8" s="88"/>
      <c r="H8" s="88"/>
    </row>
    <row r="9" spans="2:8">
      <c r="B9" s="738" t="s">
        <v>495</v>
      </c>
      <c r="C9" s="739" t="s">
        <v>496</v>
      </c>
      <c r="D9" s="739" t="s">
        <v>497</v>
      </c>
      <c r="E9" s="739">
        <v>2028</v>
      </c>
      <c r="F9" s="739">
        <v>2029</v>
      </c>
      <c r="G9" s="739">
        <v>2030</v>
      </c>
      <c r="H9" s="739">
        <v>2031</v>
      </c>
    </row>
    <row r="10" spans="2:8">
      <c r="B10" s="626" t="s">
        <v>498</v>
      </c>
      <c r="C10" s="627" t="s">
        <v>111</v>
      </c>
      <c r="D10" s="627" t="s">
        <v>499</v>
      </c>
      <c r="E10" s="326">
        <v>21.230399999999999</v>
      </c>
      <c r="F10" s="326">
        <v>21.230399999999999</v>
      </c>
      <c r="G10" s="326">
        <v>21.230399999999999</v>
      </c>
      <c r="H10" s="326">
        <v>21.230399999999999</v>
      </c>
    </row>
    <row r="11" spans="2:8">
      <c r="B11" s="626" t="s">
        <v>498</v>
      </c>
      <c r="C11" s="627" t="s">
        <v>500</v>
      </c>
      <c r="D11" s="627" t="s">
        <v>499</v>
      </c>
      <c r="E11" s="326">
        <v>49.297766666666661</v>
      </c>
      <c r="F11" s="326">
        <v>49.297766666666661</v>
      </c>
      <c r="G11" s="326">
        <v>49.297766666666661</v>
      </c>
      <c r="H11" s="326">
        <v>49.297766666666661</v>
      </c>
    </row>
    <row r="12" spans="2:8">
      <c r="B12" s="626" t="s">
        <v>498</v>
      </c>
      <c r="C12" s="627" t="s">
        <v>126</v>
      </c>
      <c r="D12" s="627" t="s">
        <v>499</v>
      </c>
      <c r="E12" s="326">
        <v>24.780666666666669</v>
      </c>
      <c r="F12" s="326">
        <v>24.857333333333337</v>
      </c>
      <c r="G12" s="326">
        <v>24.930666666666667</v>
      </c>
      <c r="H12" s="326">
        <v>25.034000000000002</v>
      </c>
    </row>
    <row r="13" spans="2:8">
      <c r="B13" s="626" t="s">
        <v>498</v>
      </c>
      <c r="C13" s="627" t="s">
        <v>501</v>
      </c>
      <c r="D13" s="627" t="s">
        <v>499</v>
      </c>
      <c r="E13" s="326">
        <v>5.442166666666667</v>
      </c>
      <c r="F13" s="326">
        <v>5.442166666666667</v>
      </c>
      <c r="G13" s="326">
        <v>5.442166666666667</v>
      </c>
      <c r="H13" s="326">
        <v>5.442166666666667</v>
      </c>
    </row>
    <row r="14" spans="2:8">
      <c r="B14" s="626" t="s">
        <v>498</v>
      </c>
      <c r="C14" s="627" t="s">
        <v>502</v>
      </c>
      <c r="D14" s="627" t="s">
        <v>499</v>
      </c>
      <c r="E14" s="326">
        <v>1.8101666666666667</v>
      </c>
      <c r="F14" s="326">
        <v>1.8101666666666667</v>
      </c>
      <c r="G14" s="326">
        <v>1.8101666666666667</v>
      </c>
      <c r="H14" s="326">
        <v>1.8101666666666667</v>
      </c>
    </row>
    <row r="15" spans="2:8">
      <c r="B15" s="626" t="s">
        <v>498</v>
      </c>
      <c r="C15" s="627" t="s">
        <v>137</v>
      </c>
      <c r="D15" s="627" t="s">
        <v>499</v>
      </c>
      <c r="E15" s="326">
        <v>0.13333333333333333</v>
      </c>
      <c r="F15" s="326">
        <v>0.13333333333333333</v>
      </c>
      <c r="G15" s="326">
        <v>0.13333333333333333</v>
      </c>
      <c r="H15" s="326">
        <v>0.13333333333333333</v>
      </c>
    </row>
    <row r="16" spans="2:8">
      <c r="B16" s="626" t="s">
        <v>498</v>
      </c>
      <c r="C16" s="627" t="s">
        <v>47</v>
      </c>
      <c r="D16" s="627" t="s">
        <v>499</v>
      </c>
      <c r="E16" s="326">
        <v>1.46</v>
      </c>
      <c r="F16" s="326">
        <v>1.46</v>
      </c>
      <c r="G16" s="326">
        <v>1.46</v>
      </c>
      <c r="H16" s="326">
        <v>1.46</v>
      </c>
    </row>
    <row r="17" spans="2:8">
      <c r="B17" s="626" t="s">
        <v>498</v>
      </c>
      <c r="C17" s="627" t="s">
        <v>503</v>
      </c>
      <c r="D17" s="627" t="s">
        <v>499</v>
      </c>
      <c r="E17" s="326">
        <v>7.972709836679301</v>
      </c>
      <c r="F17" s="326">
        <v>7.972709836679301</v>
      </c>
      <c r="G17" s="326">
        <v>7.972709836679301</v>
      </c>
      <c r="H17" s="326">
        <v>7.972709836679301</v>
      </c>
    </row>
    <row r="18" spans="2:8">
      <c r="B18" s="626" t="s">
        <v>498</v>
      </c>
      <c r="C18" s="627" t="s">
        <v>504</v>
      </c>
      <c r="D18" s="627" t="s">
        <v>499</v>
      </c>
      <c r="E18" s="326">
        <v>0.37166666666666665</v>
      </c>
      <c r="F18" s="326">
        <v>0.37166666666666665</v>
      </c>
      <c r="G18" s="326">
        <v>0.37166666666666665</v>
      </c>
      <c r="H18" s="326">
        <v>0.37166666666666665</v>
      </c>
    </row>
    <row r="19" spans="2:8">
      <c r="B19" s="626" t="s">
        <v>498</v>
      </c>
      <c r="C19" s="627" t="s">
        <v>155</v>
      </c>
      <c r="D19" s="627" t="s">
        <v>499</v>
      </c>
      <c r="E19" s="326">
        <v>12.295689842070985</v>
      </c>
      <c r="F19" s="326">
        <v>12.295689842070985</v>
      </c>
      <c r="G19" s="326">
        <v>12.295689842070985</v>
      </c>
      <c r="H19" s="326">
        <v>12.295689842070985</v>
      </c>
    </row>
    <row r="20" spans="2:8">
      <c r="B20" s="626" t="s">
        <v>498</v>
      </c>
      <c r="C20" s="627" t="s">
        <v>160</v>
      </c>
      <c r="D20" s="627" t="s">
        <v>499</v>
      </c>
      <c r="E20" s="326">
        <v>0.28689224099845378</v>
      </c>
      <c r="F20" s="326">
        <v>0.28689224099845378</v>
      </c>
      <c r="G20" s="326">
        <v>0.28689224099845378</v>
      </c>
      <c r="H20" s="326">
        <v>0.28689224099845378</v>
      </c>
    </row>
    <row r="21" spans="2:8" ht="15.75" thickBot="1">
      <c r="B21" s="628" t="s">
        <v>498</v>
      </c>
      <c r="C21" s="629" t="s">
        <v>195</v>
      </c>
      <c r="D21" s="630" t="s">
        <v>499</v>
      </c>
      <c r="E21" s="631">
        <f>SUM(E10:E20)</f>
        <v>125.08145858641539</v>
      </c>
      <c r="F21" s="631">
        <f>SUM(F10:F20)</f>
        <v>125.15812525308208</v>
      </c>
      <c r="G21" s="631">
        <f>SUM(G10:G20)</f>
        <v>125.2314585864154</v>
      </c>
      <c r="H21" s="631">
        <f>SUM(H10:H20)</f>
        <v>125.33479191974874</v>
      </c>
    </row>
    <row r="22" spans="2:8" ht="15.75" thickTop="1">
      <c r="B22" s="632" t="s">
        <v>498</v>
      </c>
      <c r="C22" s="633" t="s">
        <v>111</v>
      </c>
      <c r="D22" s="634" t="s">
        <v>505</v>
      </c>
      <c r="E22" s="461">
        <v>4144506.9747460335</v>
      </c>
      <c r="F22" s="461">
        <v>4299925.9862990091</v>
      </c>
      <c r="G22" s="461">
        <v>4461173.2107852232</v>
      </c>
      <c r="H22" s="461">
        <v>4628467.2061896678</v>
      </c>
    </row>
    <row r="23" spans="2:8">
      <c r="B23" s="626" t="s">
        <v>498</v>
      </c>
      <c r="C23" s="627" t="s">
        <v>500</v>
      </c>
      <c r="D23" s="635" t="s">
        <v>505</v>
      </c>
      <c r="E23" s="462">
        <v>9402211.0215356518</v>
      </c>
      <c r="F23" s="462">
        <v>9754793.9348432105</v>
      </c>
      <c r="G23" s="462">
        <v>10120598.707399854</v>
      </c>
      <c r="H23" s="462">
        <v>10500121.158927338</v>
      </c>
    </row>
    <row r="24" spans="2:8">
      <c r="B24" s="626" t="s">
        <v>498</v>
      </c>
      <c r="C24" s="627" t="s">
        <v>126</v>
      </c>
      <c r="D24" s="635" t="s">
        <v>505</v>
      </c>
      <c r="E24" s="462">
        <v>4576712.9303015647</v>
      </c>
      <c r="F24" s="462">
        <v>4766455.8205302563</v>
      </c>
      <c r="G24" s="462">
        <v>4963176.2288301373</v>
      </c>
      <c r="H24" s="462">
        <v>5175578.4081909135</v>
      </c>
    </row>
    <row r="25" spans="2:8">
      <c r="B25" s="626" t="s">
        <v>498</v>
      </c>
      <c r="C25" s="627" t="s">
        <v>501</v>
      </c>
      <c r="D25" s="635" t="s">
        <v>505</v>
      </c>
      <c r="E25" s="462">
        <v>646706.24579851562</v>
      </c>
      <c r="F25" s="462">
        <v>670957.73001596029</v>
      </c>
      <c r="G25" s="462">
        <v>696118.64489155903</v>
      </c>
      <c r="H25" s="462">
        <v>722223.09407499235</v>
      </c>
    </row>
    <row r="26" spans="2:8">
      <c r="B26" s="626" t="s">
        <v>498</v>
      </c>
      <c r="C26" s="627" t="s">
        <v>502</v>
      </c>
      <c r="D26" s="635" t="s">
        <v>505</v>
      </c>
      <c r="E26" s="462">
        <v>232910.56246690644</v>
      </c>
      <c r="F26" s="462">
        <v>241644.70855941536</v>
      </c>
      <c r="G26" s="462">
        <v>250706.38513039358</v>
      </c>
      <c r="H26" s="462">
        <v>260107.87457278345</v>
      </c>
    </row>
    <row r="27" spans="2:8">
      <c r="B27" s="626" t="s">
        <v>498</v>
      </c>
      <c r="C27" s="627" t="s">
        <v>506</v>
      </c>
      <c r="D27" s="635" t="s">
        <v>505</v>
      </c>
      <c r="E27" s="462">
        <v>23731.180268687509</v>
      </c>
      <c r="F27" s="462">
        <v>24621.099528763283</v>
      </c>
      <c r="G27" s="462">
        <v>25544.39076109192</v>
      </c>
      <c r="H27" s="462">
        <v>26502.305414632865</v>
      </c>
    </row>
    <row r="28" spans="2:8">
      <c r="B28" s="626" t="s">
        <v>498</v>
      </c>
      <c r="C28" s="627" t="s">
        <v>47</v>
      </c>
      <c r="D28" s="635" t="s">
        <v>505</v>
      </c>
      <c r="E28" s="462">
        <v>276218.93760448653</v>
      </c>
      <c r="F28" s="462">
        <v>286577.14776465477</v>
      </c>
      <c r="G28" s="462">
        <v>297323.7908058294</v>
      </c>
      <c r="H28" s="462">
        <v>308473.43296104803</v>
      </c>
    </row>
    <row r="29" spans="2:8">
      <c r="B29" s="626" t="s">
        <v>498</v>
      </c>
      <c r="C29" s="636" t="s">
        <v>483</v>
      </c>
      <c r="D29" s="635" t="s">
        <v>505</v>
      </c>
      <c r="E29" s="462"/>
      <c r="F29" s="462"/>
      <c r="G29" s="462"/>
      <c r="H29" s="462"/>
    </row>
    <row r="30" spans="2:8">
      <c r="B30" s="626" t="s">
        <v>498</v>
      </c>
      <c r="C30" s="627" t="s">
        <v>503</v>
      </c>
      <c r="D30" s="635" t="s">
        <v>505</v>
      </c>
      <c r="E30" s="462">
        <v>1818651.7632326621</v>
      </c>
      <c r="F30" s="462">
        <v>1886851.2043538864</v>
      </c>
      <c r="G30" s="462">
        <v>1957608.1245171579</v>
      </c>
      <c r="H30" s="462">
        <v>2031018.4291865511</v>
      </c>
    </row>
    <row r="31" spans="2:8">
      <c r="B31" s="626" t="s">
        <v>498</v>
      </c>
      <c r="C31" s="627" t="s">
        <v>504</v>
      </c>
      <c r="D31" s="635" t="s">
        <v>505</v>
      </c>
      <c r="E31" s="462">
        <v>53317.761306271888</v>
      </c>
      <c r="F31" s="462">
        <v>55317.177355257074</v>
      </c>
      <c r="G31" s="462">
        <v>57391.571506079235</v>
      </c>
      <c r="H31" s="462">
        <v>59543.755437557207</v>
      </c>
    </row>
    <row r="32" spans="2:8">
      <c r="B32" s="626" t="s">
        <v>498</v>
      </c>
      <c r="C32" s="627" t="s">
        <v>155</v>
      </c>
      <c r="D32" s="635" t="s">
        <v>505</v>
      </c>
      <c r="E32" s="462">
        <v>2435396.7572691888</v>
      </c>
      <c r="F32" s="462">
        <v>2469138.1606667833</v>
      </c>
      <c r="G32" s="462">
        <v>2504144.8666917882</v>
      </c>
      <c r="H32" s="462">
        <v>2540464.3241927302</v>
      </c>
    </row>
    <row r="33" spans="2:8">
      <c r="B33" s="626" t="s">
        <v>498</v>
      </c>
      <c r="C33" s="627" t="s">
        <v>160</v>
      </c>
      <c r="D33" s="635" t="s">
        <v>505</v>
      </c>
      <c r="E33" s="462">
        <v>27959.892920546881</v>
      </c>
      <c r="F33" s="462">
        <v>29008.388905067393</v>
      </c>
      <c r="G33" s="462">
        <v>30096.203489007428</v>
      </c>
      <c r="H33" s="462">
        <v>31224.81111984521</v>
      </c>
    </row>
    <row r="34" spans="2:8" ht="15.75" thickBot="1">
      <c r="B34" s="628" t="s">
        <v>498</v>
      </c>
      <c r="C34" s="629" t="s">
        <v>195</v>
      </c>
      <c r="D34" s="630" t="s">
        <v>505</v>
      </c>
      <c r="E34" s="637">
        <f t="shared" ref="E34:H34" si="0">SUM(E22:E33)</f>
        <v>23638324.027450517</v>
      </c>
      <c r="F34" s="637">
        <f t="shared" si="0"/>
        <v>24485291.358822264</v>
      </c>
      <c r="G34" s="637">
        <f t="shared" si="0"/>
        <v>25363882.124808118</v>
      </c>
      <c r="H34" s="637">
        <f t="shared" si="0"/>
        <v>26283724.800268058</v>
      </c>
    </row>
    <row r="35" spans="2:8" ht="15.75" thickTop="1">
      <c r="B35" s="638" t="s">
        <v>507</v>
      </c>
      <c r="C35" s="639" t="s">
        <v>508</v>
      </c>
      <c r="D35" s="634" t="s">
        <v>505</v>
      </c>
      <c r="E35" s="461">
        <v>119830229.22430876</v>
      </c>
      <c r="F35" s="461">
        <v>120716137.76967388</v>
      </c>
      <c r="G35" s="461">
        <v>119262434.22279309</v>
      </c>
      <c r="H35" s="461">
        <v>117345092.10191734</v>
      </c>
    </row>
    <row r="36" spans="2:8">
      <c r="B36" s="640" t="s">
        <v>507</v>
      </c>
      <c r="C36" s="636" t="s">
        <v>509</v>
      </c>
      <c r="D36" s="635" t="s">
        <v>505</v>
      </c>
      <c r="E36" s="462">
        <v>0</v>
      </c>
      <c r="F36" s="462">
        <v>0</v>
      </c>
      <c r="G36" s="462">
        <v>0</v>
      </c>
      <c r="H36" s="462">
        <v>0</v>
      </c>
    </row>
    <row r="37" spans="2:8">
      <c r="B37" s="640" t="s">
        <v>507</v>
      </c>
      <c r="C37" s="636" t="s">
        <v>510</v>
      </c>
      <c r="D37" s="635" t="s">
        <v>505</v>
      </c>
      <c r="E37" s="462"/>
      <c r="F37" s="462"/>
      <c r="G37" s="462"/>
      <c r="H37" s="462"/>
    </row>
    <row r="38" spans="2:8">
      <c r="B38" s="640" t="s">
        <v>507</v>
      </c>
      <c r="C38" s="636" t="s">
        <v>511</v>
      </c>
      <c r="D38" s="635" t="s">
        <v>505</v>
      </c>
      <c r="E38" s="462">
        <v>18620775.629999999</v>
      </c>
      <c r="F38" s="462">
        <v>18620775.629999999</v>
      </c>
      <c r="G38" s="462">
        <v>18620775.629999999</v>
      </c>
      <c r="H38" s="462">
        <v>18620775.629999999</v>
      </c>
    </row>
    <row r="39" spans="2:8">
      <c r="B39" s="640" t="s">
        <v>507</v>
      </c>
      <c r="C39" s="636" t="s">
        <v>512</v>
      </c>
      <c r="D39" s="635" t="s">
        <v>505</v>
      </c>
      <c r="E39" s="462">
        <v>1749890.9999999998</v>
      </c>
      <c r="F39" s="462">
        <v>1749891</v>
      </c>
      <c r="G39" s="462">
        <v>1749891</v>
      </c>
      <c r="H39" s="462">
        <v>1749891</v>
      </c>
    </row>
    <row r="40" spans="2:8">
      <c r="B40" s="640" t="s">
        <v>507</v>
      </c>
      <c r="C40" s="636" t="s">
        <v>513</v>
      </c>
      <c r="D40" s="635" t="s">
        <v>505</v>
      </c>
      <c r="E40" s="462">
        <v>793096.04</v>
      </c>
      <c r="F40" s="462">
        <v>793096.03999999992</v>
      </c>
      <c r="G40" s="462">
        <v>793096.04</v>
      </c>
      <c r="H40" s="462">
        <v>794227.35</v>
      </c>
    </row>
    <row r="41" spans="2:8">
      <c r="B41" s="640" t="s">
        <v>507</v>
      </c>
      <c r="C41" s="636" t="s">
        <v>514</v>
      </c>
      <c r="D41" s="635" t="s">
        <v>505</v>
      </c>
      <c r="E41" s="462">
        <v>3717865</v>
      </c>
      <c r="F41" s="462">
        <v>3717864.9999999991</v>
      </c>
      <c r="G41" s="462">
        <v>3717864.9999999991</v>
      </c>
      <c r="H41" s="462">
        <v>3717864.9999999995</v>
      </c>
    </row>
    <row r="42" spans="2:8">
      <c r="B42" s="640" t="s">
        <v>507</v>
      </c>
      <c r="C42" s="636" t="s">
        <v>515</v>
      </c>
      <c r="D42" s="635" t="s">
        <v>505</v>
      </c>
      <c r="E42" s="462">
        <v>0</v>
      </c>
      <c r="F42" s="462">
        <v>0</v>
      </c>
      <c r="G42" s="462">
        <v>0</v>
      </c>
      <c r="H42" s="462">
        <v>0</v>
      </c>
    </row>
    <row r="43" spans="2:8">
      <c r="B43" s="640" t="s">
        <v>507</v>
      </c>
      <c r="C43" s="636" t="s">
        <v>516</v>
      </c>
      <c r="D43" s="635" t="s">
        <v>505</v>
      </c>
      <c r="E43" s="462">
        <v>0</v>
      </c>
      <c r="F43" s="462">
        <v>0</v>
      </c>
      <c r="G43" s="462">
        <v>0</v>
      </c>
      <c r="H43" s="462">
        <v>0</v>
      </c>
    </row>
    <row r="44" spans="2:8">
      <c r="B44" s="640" t="s">
        <v>507</v>
      </c>
      <c r="C44" s="636" t="s">
        <v>517</v>
      </c>
      <c r="D44" s="635" t="s">
        <v>505</v>
      </c>
      <c r="E44" s="462">
        <v>0</v>
      </c>
      <c r="F44" s="462">
        <v>0</v>
      </c>
      <c r="G44" s="462">
        <v>0</v>
      </c>
      <c r="H44" s="462">
        <v>0</v>
      </c>
    </row>
    <row r="45" spans="2:8">
      <c r="B45" s="640" t="s">
        <v>507</v>
      </c>
      <c r="C45" s="636" t="s">
        <v>518</v>
      </c>
      <c r="D45" s="635" t="s">
        <v>505</v>
      </c>
      <c r="E45" s="462">
        <v>8774878.273749169</v>
      </c>
      <c r="F45" s="462">
        <v>8808994.0670709163</v>
      </c>
      <c r="G45" s="462">
        <v>8781415.3770784996</v>
      </c>
      <c r="H45" s="462">
        <v>8809303.3292411473</v>
      </c>
    </row>
    <row r="46" spans="2:8">
      <c r="B46" s="640" t="s">
        <v>507</v>
      </c>
      <c r="C46" s="636" t="s">
        <v>519</v>
      </c>
      <c r="D46" s="635" t="s">
        <v>505</v>
      </c>
      <c r="E46" s="462">
        <v>285900</v>
      </c>
      <c r="F46" s="462">
        <v>285900</v>
      </c>
      <c r="G46" s="462">
        <v>285900</v>
      </c>
      <c r="H46" s="462">
        <v>285900</v>
      </c>
    </row>
    <row r="47" spans="2:8">
      <c r="B47" s="640" t="s">
        <v>507</v>
      </c>
      <c r="C47" s="636" t="s">
        <v>520</v>
      </c>
      <c r="D47" s="635" t="s">
        <v>505</v>
      </c>
      <c r="E47" s="462">
        <v>6207972.4739062469</v>
      </c>
      <c r="F47" s="462">
        <v>6207972.4739062479</v>
      </c>
      <c r="G47" s="462">
        <v>6207972.4739062479</v>
      </c>
      <c r="H47" s="462">
        <v>6207972.4739062469</v>
      </c>
    </row>
    <row r="48" spans="2:8">
      <c r="B48" s="640" t="s">
        <v>507</v>
      </c>
      <c r="C48" s="636" t="s">
        <v>521</v>
      </c>
      <c r="D48" s="635" t="s">
        <v>505</v>
      </c>
      <c r="E48" s="462">
        <v>0</v>
      </c>
      <c r="F48" s="462">
        <v>0</v>
      </c>
      <c r="G48" s="462">
        <v>0</v>
      </c>
      <c r="H48" s="462">
        <v>0</v>
      </c>
    </row>
    <row r="49" spans="2:8">
      <c r="B49" s="640" t="s">
        <v>507</v>
      </c>
      <c r="C49" s="636" t="s">
        <v>522</v>
      </c>
      <c r="D49" s="635" t="s">
        <v>505</v>
      </c>
      <c r="E49" s="462">
        <v>2044387.36</v>
      </c>
      <c r="F49" s="462">
        <v>2044387.36</v>
      </c>
      <c r="G49" s="462">
        <v>2044387.3599999996</v>
      </c>
      <c r="H49" s="462">
        <v>2044387.3599999999</v>
      </c>
    </row>
    <row r="50" spans="2:8">
      <c r="B50" s="640" t="s">
        <v>507</v>
      </c>
      <c r="C50" s="636" t="s">
        <v>523</v>
      </c>
      <c r="D50" s="635" t="s">
        <v>505</v>
      </c>
      <c r="E50" s="462">
        <v>0</v>
      </c>
      <c r="F50" s="462">
        <v>0</v>
      </c>
      <c r="G50" s="462">
        <v>0</v>
      </c>
      <c r="H50" s="462">
        <v>0</v>
      </c>
    </row>
    <row r="51" spans="2:8">
      <c r="B51" s="640" t="s">
        <v>507</v>
      </c>
      <c r="C51" s="636" t="s">
        <v>524</v>
      </c>
      <c r="D51" s="635" t="s">
        <v>505</v>
      </c>
      <c r="E51" s="462">
        <v>0</v>
      </c>
      <c r="F51" s="462">
        <v>0</v>
      </c>
      <c r="G51" s="462">
        <v>0</v>
      </c>
      <c r="H51" s="462">
        <v>0</v>
      </c>
    </row>
    <row r="52" spans="2:8">
      <c r="B52" s="640" t="s">
        <v>507</v>
      </c>
      <c r="C52" s="636" t="s">
        <v>525</v>
      </c>
      <c r="D52" s="635" t="s">
        <v>505</v>
      </c>
      <c r="E52" s="462">
        <v>150000</v>
      </c>
      <c r="F52" s="462">
        <v>150000</v>
      </c>
      <c r="G52" s="462">
        <v>150000</v>
      </c>
      <c r="H52" s="462">
        <v>150000</v>
      </c>
    </row>
    <row r="53" spans="2:8">
      <c r="B53" s="640" t="s">
        <v>507</v>
      </c>
      <c r="C53" s="636" t="s">
        <v>526</v>
      </c>
      <c r="D53" s="635" t="s">
        <v>505</v>
      </c>
      <c r="E53" s="462">
        <v>40750011.254426621</v>
      </c>
      <c r="F53" s="462">
        <v>40094869.671415858</v>
      </c>
      <c r="G53" s="462">
        <v>40276759.968522295</v>
      </c>
      <c r="H53" s="462">
        <v>42221180.009722114</v>
      </c>
    </row>
    <row r="54" spans="2:8" s="85" customFormat="1">
      <c r="B54" s="641" t="s">
        <v>507</v>
      </c>
      <c r="C54" s="642" t="s">
        <v>195</v>
      </c>
      <c r="D54" s="635" t="s">
        <v>505</v>
      </c>
      <c r="E54" s="643">
        <f>SUM(E35:E53)</f>
        <v>202925006.25639081</v>
      </c>
      <c r="F54" s="643">
        <f>SUM(F35:F53)</f>
        <v>203189889.01206693</v>
      </c>
      <c r="G54" s="643">
        <f>SUM(G35:G53)</f>
        <v>201890497.07230014</v>
      </c>
      <c r="H54" s="643">
        <f>SUM(H35:H53)</f>
        <v>201946594.25478688</v>
      </c>
    </row>
    <row r="55" spans="2:8" s="85" customFormat="1" ht="15.75" thickBot="1">
      <c r="B55" s="644" t="s">
        <v>527</v>
      </c>
      <c r="C55" s="645" t="s">
        <v>195</v>
      </c>
      <c r="D55" s="646" t="s">
        <v>505</v>
      </c>
      <c r="E55" s="463">
        <f>E54+E34</f>
        <v>226563330.28384131</v>
      </c>
      <c r="F55" s="463">
        <f>F54+F34</f>
        <v>227675180.37088919</v>
      </c>
      <c r="G55" s="463">
        <f>G54+G34</f>
        <v>227254379.19710827</v>
      </c>
      <c r="H55" s="463">
        <f>H54+H34</f>
        <v>228230319.05505493</v>
      </c>
    </row>
    <row r="56" spans="2:8" s="85" customFormat="1" ht="16.5" thickTop="1" thickBot="1">
      <c r="B56" s="647" t="s">
        <v>46</v>
      </c>
      <c r="C56" s="648" t="s">
        <v>528</v>
      </c>
      <c r="D56" s="649" t="s">
        <v>505</v>
      </c>
      <c r="E56" s="464">
        <v>11757604.393233892</v>
      </c>
      <c r="F56" s="464">
        <v>12210561.801282845</v>
      </c>
      <c r="G56" s="464">
        <v>12680413.448325902</v>
      </c>
      <c r="H56" s="464">
        <v>13173407.194706593</v>
      </c>
    </row>
    <row r="57" spans="2:8" s="85" customFormat="1">
      <c r="B57" s="87"/>
      <c r="C57" s="650"/>
      <c r="D57" s="87"/>
      <c r="E57" s="87"/>
      <c r="F57" s="87"/>
      <c r="G57" s="87"/>
      <c r="H57" s="87"/>
    </row>
    <row r="58" spans="2:8">
      <c r="B58" s="515" t="s">
        <v>196</v>
      </c>
      <c r="C58" s="540"/>
      <c r="D58" s="540"/>
      <c r="E58" s="201"/>
      <c r="F58" s="201"/>
      <c r="G58" s="201"/>
      <c r="H58" s="201"/>
    </row>
    <row r="59" spans="2:8" s="503" customFormat="1" ht="45.6" customHeight="1">
      <c r="B59" s="870" t="s">
        <v>529</v>
      </c>
      <c r="C59" s="870"/>
      <c r="D59" s="870"/>
      <c r="E59" s="870"/>
      <c r="F59" s="870"/>
      <c r="G59" s="870"/>
      <c r="H59" s="870"/>
    </row>
    <row r="60" spans="2:8" ht="31.9" customHeight="1">
      <c r="B60" s="853" t="s">
        <v>530</v>
      </c>
      <c r="C60" s="853"/>
      <c r="D60" s="853"/>
      <c r="E60" s="853"/>
      <c r="F60" s="853"/>
      <c r="G60" s="853"/>
      <c r="H60" s="853"/>
    </row>
    <row r="61" spans="2:8" ht="31.9" customHeight="1">
      <c r="B61" s="796" t="s">
        <v>531</v>
      </c>
      <c r="C61" s="796"/>
      <c r="D61" s="796"/>
      <c r="E61" s="796"/>
      <c r="F61" s="796"/>
      <c r="G61" s="796"/>
      <c r="H61" s="796"/>
    </row>
  </sheetData>
  <autoFilter ref="B9:I57" xr:uid="{78300BC3-D90B-446C-8E22-C7886CE8BF73}"/>
  <mergeCells count="5">
    <mergeCell ref="C2:H2"/>
    <mergeCell ref="C3:H3"/>
    <mergeCell ref="B61:H61"/>
    <mergeCell ref="B60:H60"/>
    <mergeCell ref="B59:H59"/>
  </mergeCells>
  <phoneticPr fontId="189" type="noConversion"/>
  <pageMargins left="0.7" right="0.7" top="0.75" bottom="0.75" header="0.3" footer="0.3"/>
  <pageSetup scale="57" orientation="portrait" r:id="rId1"/>
  <headerFooter>
    <oddHeader>&amp;L(All Attachment B Appendix Tables are downloadable within PG&amp;&amp;E's Budget Filing Dashboard on CEDARS)&amp;R(PGE-3)</oddHeader>
    <oddFooter>&amp;C3-AtchB-&amp;P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7F331-9874-4933-88C7-D8D61318A71E}">
  <sheetPr>
    <tabColor theme="4"/>
    <pageSetUpPr fitToPage="1"/>
  </sheetPr>
  <dimension ref="B2:AD353"/>
  <sheetViews>
    <sheetView showGridLines="0" workbookViewId="0">
      <selection activeCell="D18" sqref="D18"/>
    </sheetView>
  </sheetViews>
  <sheetFormatPr defaultColWidth="7.625" defaultRowHeight="18.75" customHeight="1"/>
  <cols>
    <col min="1" max="1" width="3.125" style="147" customWidth="1"/>
    <col min="2" max="2" width="12.375" style="147" customWidth="1"/>
    <col min="3" max="3" width="12.625" style="147" customWidth="1"/>
    <col min="4" max="4" width="64.125" style="423" customWidth="1"/>
    <col min="5" max="5" width="14.5" style="147" customWidth="1"/>
    <col min="6" max="6" width="12.375" style="135" customWidth="1"/>
    <col min="7" max="7" width="9.625" style="135" customWidth="1"/>
    <col min="8" max="8" width="26.625" style="135" customWidth="1"/>
    <col min="9" max="9" width="21.25" style="135" customWidth="1"/>
    <col min="10" max="10" width="13.625" style="148" customWidth="1"/>
    <col min="11" max="11" width="151.375" style="342" customWidth="1"/>
    <col min="12" max="12" width="10.875" style="147" bestFit="1" customWidth="1"/>
    <col min="13" max="13" width="13.875" style="147" bestFit="1" customWidth="1"/>
    <col min="14" max="14" width="16.125" style="147" bestFit="1" customWidth="1"/>
    <col min="15" max="15" width="17.875" style="147" bestFit="1" customWidth="1"/>
    <col min="16" max="17" width="17.125" style="147" bestFit="1" customWidth="1"/>
    <col min="18" max="18" width="15.625" style="147" bestFit="1" customWidth="1"/>
    <col min="19" max="19" width="17.625" style="147" bestFit="1" customWidth="1"/>
    <col min="20" max="23" width="16.125" style="147" bestFit="1" customWidth="1"/>
    <col min="24" max="27" width="11.375" style="147" customWidth="1"/>
    <col min="28" max="28" width="18.375" style="345" customWidth="1"/>
    <col min="29" max="29" width="44.125" style="345" customWidth="1"/>
    <col min="30" max="30" width="22" style="345" customWidth="1"/>
    <col min="31" max="16384" width="7.625" style="147"/>
  </cols>
  <sheetData>
    <row r="2" spans="2:30" ht="30" customHeight="1">
      <c r="B2" s="351" t="s">
        <v>58</v>
      </c>
      <c r="C2" s="875" t="s">
        <v>532</v>
      </c>
      <c r="D2" s="875"/>
      <c r="E2" s="875"/>
      <c r="F2" s="875"/>
      <c r="G2" s="875"/>
      <c r="H2" s="875"/>
      <c r="I2" s="202"/>
      <c r="J2" s="202"/>
    </row>
    <row r="3" spans="2:30" ht="390.75" customHeight="1">
      <c r="B3" s="351" t="s">
        <v>102</v>
      </c>
      <c r="C3" s="875" t="s">
        <v>533</v>
      </c>
      <c r="D3" s="875"/>
      <c r="E3" s="875"/>
      <c r="F3" s="875"/>
      <c r="G3" s="875"/>
      <c r="H3" s="875"/>
      <c r="I3" s="349"/>
      <c r="J3" s="349"/>
    </row>
    <row r="4" spans="2:30" ht="18.75" customHeight="1" thickBot="1"/>
    <row r="5" spans="2:30" ht="18.75" customHeight="1">
      <c r="B5" s="740" t="s">
        <v>104</v>
      </c>
      <c r="C5" s="712" t="s">
        <v>13</v>
      </c>
      <c r="D5" s="424"/>
      <c r="E5" s="350"/>
      <c r="F5" s="350"/>
      <c r="G5" s="149"/>
      <c r="I5" s="150"/>
    </row>
    <row r="6" spans="2:30" ht="18.75" customHeight="1" thickBot="1">
      <c r="B6" s="348" t="s">
        <v>105</v>
      </c>
      <c r="C6" s="285" t="s">
        <v>21</v>
      </c>
      <c r="D6" s="424"/>
      <c r="E6" s="350"/>
      <c r="F6" s="350"/>
    </row>
    <row r="7" spans="2:30" ht="18.75" customHeight="1">
      <c r="B7" s="1" t="s">
        <v>534</v>
      </c>
      <c r="C7" s="103"/>
      <c r="E7" s="135"/>
    </row>
    <row r="8" spans="2:30" ht="18.95" hidden="1" customHeight="1">
      <c r="B8" s="135"/>
      <c r="C8" s="135"/>
    </row>
    <row r="9" spans="2:30" ht="27.6" hidden="1" customHeight="1">
      <c r="B9" s="871" t="s">
        <v>535</v>
      </c>
      <c r="C9" s="871"/>
      <c r="D9" s="872"/>
      <c r="E9" s="871"/>
      <c r="F9" s="871"/>
      <c r="G9" s="871"/>
      <c r="H9" s="871"/>
      <c r="I9" s="871"/>
      <c r="J9" s="871"/>
      <c r="K9" s="873"/>
      <c r="L9" s="871"/>
      <c r="M9" s="871"/>
      <c r="N9" s="871"/>
      <c r="O9" s="871"/>
      <c r="P9" s="871"/>
      <c r="Q9" s="871"/>
      <c r="R9" s="874"/>
      <c r="S9" s="871"/>
      <c r="T9" s="871"/>
      <c r="U9" s="871"/>
      <c r="V9" s="871"/>
      <c r="W9" s="871"/>
      <c r="X9" s="871"/>
      <c r="Y9" s="871"/>
      <c r="Z9" s="871"/>
      <c r="AA9" s="871"/>
      <c r="AB9" s="871"/>
      <c r="AC9" s="871"/>
      <c r="AD9" s="871"/>
    </row>
    <row r="10" spans="2:30" ht="69" customHeight="1">
      <c r="B10" s="327" t="s">
        <v>536</v>
      </c>
      <c r="C10" s="327" t="s">
        <v>537</v>
      </c>
      <c r="D10" s="425" t="s">
        <v>538</v>
      </c>
      <c r="E10" s="329" t="s">
        <v>539</v>
      </c>
      <c r="F10" s="328" t="s">
        <v>540</v>
      </c>
      <c r="G10" s="328" t="s">
        <v>541</v>
      </c>
      <c r="H10" s="328" t="s">
        <v>262</v>
      </c>
      <c r="I10" s="327" t="s">
        <v>542</v>
      </c>
      <c r="J10" s="328" t="s">
        <v>543</v>
      </c>
      <c r="K10" s="343" t="s">
        <v>58</v>
      </c>
      <c r="L10" s="328" t="s">
        <v>544</v>
      </c>
      <c r="M10" s="328" t="s">
        <v>545</v>
      </c>
      <c r="N10" s="328" t="s">
        <v>546</v>
      </c>
      <c r="O10" s="328" t="s">
        <v>547</v>
      </c>
      <c r="P10" s="328" t="s">
        <v>548</v>
      </c>
      <c r="Q10" s="328" t="s">
        <v>549</v>
      </c>
      <c r="R10" s="328" t="s">
        <v>550</v>
      </c>
      <c r="S10" s="328" t="s">
        <v>551</v>
      </c>
      <c r="T10" s="328" t="s">
        <v>552</v>
      </c>
      <c r="U10" s="328" t="s">
        <v>553</v>
      </c>
      <c r="V10" s="328" t="s">
        <v>554</v>
      </c>
      <c r="W10" s="328" t="s">
        <v>555</v>
      </c>
      <c r="X10" s="328" t="s">
        <v>556</v>
      </c>
      <c r="Y10" s="328" t="s">
        <v>557</v>
      </c>
      <c r="Z10" s="328" t="s">
        <v>558</v>
      </c>
      <c r="AA10" s="328" t="s">
        <v>559</v>
      </c>
      <c r="AB10" s="327" t="s">
        <v>560</v>
      </c>
      <c r="AC10" s="327" t="s">
        <v>561</v>
      </c>
      <c r="AD10" s="327" t="s">
        <v>562</v>
      </c>
    </row>
    <row r="11" spans="2:30" ht="30.95" customHeight="1">
      <c r="B11" s="330">
        <v>1</v>
      </c>
      <c r="C11" s="330">
        <v>0</v>
      </c>
      <c r="D11" s="331" t="s">
        <v>563</v>
      </c>
      <c r="E11" s="332" t="s">
        <v>564</v>
      </c>
      <c r="F11" s="330" t="s">
        <v>565</v>
      </c>
      <c r="G11" s="330" t="s">
        <v>566</v>
      </c>
      <c r="H11" s="330" t="s">
        <v>567</v>
      </c>
      <c r="I11" s="330" t="s">
        <v>568</v>
      </c>
      <c r="J11" s="333" t="s">
        <v>569</v>
      </c>
      <c r="K11" s="335" t="s">
        <v>570</v>
      </c>
      <c r="L11" s="331">
        <v>2024</v>
      </c>
      <c r="M11" s="337">
        <v>527057</v>
      </c>
      <c r="N11" s="331" t="s">
        <v>571</v>
      </c>
      <c r="O11" s="331" t="s">
        <v>571</v>
      </c>
      <c r="P11" s="337">
        <v>527057</v>
      </c>
      <c r="Q11" s="347">
        <v>500695.87186824257</v>
      </c>
      <c r="R11" s="346">
        <v>436792.10804429324</v>
      </c>
      <c r="S11" s="346">
        <v>388474.7709</v>
      </c>
      <c r="T11" s="346">
        <v>274082.74746699765</v>
      </c>
      <c r="U11" s="346">
        <v>179647.07932291529</v>
      </c>
      <c r="V11" s="346">
        <v>165630.05866254526</v>
      </c>
      <c r="W11" s="346">
        <v>159686.06807105697</v>
      </c>
      <c r="X11" s="331" t="s">
        <v>571</v>
      </c>
      <c r="Y11" s="331" t="s">
        <v>571</v>
      </c>
      <c r="Z11" s="331" t="s">
        <v>571</v>
      </c>
      <c r="AA11" s="331" t="s">
        <v>571</v>
      </c>
      <c r="AB11" s="344" t="s">
        <v>572</v>
      </c>
      <c r="AC11" s="344" t="s">
        <v>573</v>
      </c>
      <c r="AD11" s="344"/>
    </row>
    <row r="12" spans="2:30" ht="18.75" customHeight="1">
      <c r="B12" s="330">
        <v>2</v>
      </c>
      <c r="C12" s="330">
        <v>1</v>
      </c>
      <c r="D12" s="331" t="s">
        <v>574</v>
      </c>
      <c r="E12" s="331" t="s">
        <v>575</v>
      </c>
      <c r="F12" s="330" t="s">
        <v>565</v>
      </c>
      <c r="G12" s="330" t="s">
        <v>576</v>
      </c>
      <c r="H12" s="330" t="s">
        <v>567</v>
      </c>
      <c r="I12" s="330" t="s">
        <v>568</v>
      </c>
      <c r="J12" s="333" t="s">
        <v>574</v>
      </c>
      <c r="K12" s="333" t="s">
        <v>577</v>
      </c>
      <c r="L12" s="331">
        <v>2024</v>
      </c>
      <c r="M12" s="334">
        <v>860608</v>
      </c>
      <c r="N12" s="331" t="s">
        <v>571</v>
      </c>
      <c r="O12" s="331" t="s">
        <v>571</v>
      </c>
      <c r="P12" s="334">
        <v>860608</v>
      </c>
      <c r="Q12" s="346">
        <v>876340.13359999994</v>
      </c>
      <c r="R12" s="346">
        <v>789429.57120000001</v>
      </c>
      <c r="S12" s="346">
        <v>786752.5699</v>
      </c>
      <c r="T12" s="346">
        <v>669533</v>
      </c>
      <c r="U12" s="346">
        <v>627093</v>
      </c>
      <c r="V12" s="346">
        <v>609544</v>
      </c>
      <c r="W12" s="346">
        <v>600481</v>
      </c>
      <c r="X12" s="331" t="s">
        <v>571</v>
      </c>
      <c r="Y12" s="331" t="s">
        <v>571</v>
      </c>
      <c r="Z12" s="331" t="s">
        <v>571</v>
      </c>
      <c r="AA12" s="331" t="s">
        <v>571</v>
      </c>
      <c r="AB12" s="344" t="s">
        <v>578</v>
      </c>
      <c r="AC12" s="344" t="s">
        <v>579</v>
      </c>
      <c r="AD12" s="344"/>
    </row>
    <row r="13" spans="2:30" ht="18.75" customHeight="1">
      <c r="B13" s="330">
        <v>3</v>
      </c>
      <c r="C13" s="330">
        <v>2</v>
      </c>
      <c r="D13" s="331" t="s">
        <v>580</v>
      </c>
      <c r="E13" s="331" t="s">
        <v>575</v>
      </c>
      <c r="F13" s="330" t="s">
        <v>565</v>
      </c>
      <c r="G13" s="330" t="s">
        <v>576</v>
      </c>
      <c r="H13" s="330" t="s">
        <v>567</v>
      </c>
      <c r="I13" s="330" t="s">
        <v>568</v>
      </c>
      <c r="J13" s="333" t="s">
        <v>580</v>
      </c>
      <c r="K13" s="333" t="s">
        <v>577</v>
      </c>
      <c r="L13" s="331">
        <v>2024</v>
      </c>
      <c r="M13" s="334">
        <v>310706</v>
      </c>
      <c r="N13" s="331" t="s">
        <v>571</v>
      </c>
      <c r="O13" s="331" t="s">
        <v>571</v>
      </c>
      <c r="P13" s="334">
        <v>310706</v>
      </c>
      <c r="Q13" s="346">
        <v>304536.78230000002</v>
      </c>
      <c r="R13" s="346">
        <v>257203.13339999999</v>
      </c>
      <c r="S13" s="346">
        <v>255503.43530000001</v>
      </c>
      <c r="T13" s="346">
        <v>218626</v>
      </c>
      <c r="U13" s="346">
        <v>198940</v>
      </c>
      <c r="V13" s="346">
        <v>191846</v>
      </c>
      <c r="W13" s="346">
        <v>187854</v>
      </c>
      <c r="X13" s="331" t="s">
        <v>571</v>
      </c>
      <c r="Y13" s="331" t="s">
        <v>571</v>
      </c>
      <c r="Z13" s="331" t="s">
        <v>571</v>
      </c>
      <c r="AA13" s="331" t="s">
        <v>571</v>
      </c>
      <c r="AB13" s="344" t="s">
        <v>578</v>
      </c>
      <c r="AC13" s="344" t="s">
        <v>579</v>
      </c>
      <c r="AD13" s="344"/>
    </row>
    <row r="14" spans="2:30" ht="18.75" customHeight="1">
      <c r="B14" s="330">
        <v>4</v>
      </c>
      <c r="C14" s="330">
        <v>3</v>
      </c>
      <c r="D14" s="331" t="s">
        <v>581</v>
      </c>
      <c r="E14" s="331" t="s">
        <v>575</v>
      </c>
      <c r="F14" s="330" t="s">
        <v>565</v>
      </c>
      <c r="G14" s="330" t="s">
        <v>576</v>
      </c>
      <c r="H14" s="330" t="s">
        <v>567</v>
      </c>
      <c r="I14" s="330" t="s">
        <v>568</v>
      </c>
      <c r="J14" s="333" t="s">
        <v>581</v>
      </c>
      <c r="K14" s="333" t="s">
        <v>577</v>
      </c>
      <c r="L14" s="331">
        <v>2024</v>
      </c>
      <c r="M14" s="334">
        <v>4499626496</v>
      </c>
      <c r="N14" s="331" t="s">
        <v>571</v>
      </c>
      <c r="O14" s="331" t="s">
        <v>571</v>
      </c>
      <c r="P14" s="334">
        <v>4499626496</v>
      </c>
      <c r="Q14" s="346">
        <v>4663078141</v>
      </c>
      <c r="R14" s="346">
        <v>4178778127</v>
      </c>
      <c r="S14" s="346">
        <v>4087026505</v>
      </c>
      <c r="T14" s="346">
        <v>3106533421</v>
      </c>
      <c r="U14" s="346">
        <v>2846890647</v>
      </c>
      <c r="V14" s="346">
        <v>2805574022</v>
      </c>
      <c r="W14" s="346">
        <v>2748307114</v>
      </c>
      <c r="X14" s="331" t="s">
        <v>571</v>
      </c>
      <c r="Y14" s="331" t="s">
        <v>571</v>
      </c>
      <c r="Z14" s="331" t="s">
        <v>571</v>
      </c>
      <c r="AA14" s="331" t="s">
        <v>571</v>
      </c>
      <c r="AB14" s="344" t="s">
        <v>578</v>
      </c>
      <c r="AC14" s="344" t="s">
        <v>579</v>
      </c>
      <c r="AD14" s="344"/>
    </row>
    <row r="15" spans="2:30" ht="18.75" customHeight="1">
      <c r="B15" s="330">
        <v>5</v>
      </c>
      <c r="C15" s="330">
        <v>4</v>
      </c>
      <c r="D15" s="331" t="s">
        <v>582</v>
      </c>
      <c r="E15" s="331" t="s">
        <v>575</v>
      </c>
      <c r="F15" s="330" t="s">
        <v>565</v>
      </c>
      <c r="G15" s="330" t="s">
        <v>576</v>
      </c>
      <c r="H15" s="330" t="s">
        <v>567</v>
      </c>
      <c r="I15" s="330" t="s">
        <v>568</v>
      </c>
      <c r="J15" s="333" t="s">
        <v>582</v>
      </c>
      <c r="K15" s="333" t="s">
        <v>577</v>
      </c>
      <c r="L15" s="331">
        <v>2024</v>
      </c>
      <c r="M15" s="334">
        <v>1571357061</v>
      </c>
      <c r="N15" s="331" t="s">
        <v>571</v>
      </c>
      <c r="O15" s="331" t="s">
        <v>571</v>
      </c>
      <c r="P15" s="334">
        <v>1571357061</v>
      </c>
      <c r="Q15" s="346">
        <v>1480029886</v>
      </c>
      <c r="R15" s="346">
        <v>1283628353</v>
      </c>
      <c r="S15" s="346">
        <v>1197653190</v>
      </c>
      <c r="T15" s="346">
        <v>1044440183</v>
      </c>
      <c r="U15" s="346">
        <v>922350395</v>
      </c>
      <c r="V15" s="346">
        <v>879440559</v>
      </c>
      <c r="W15" s="346">
        <v>849643629</v>
      </c>
      <c r="X15" s="331" t="s">
        <v>571</v>
      </c>
      <c r="Y15" s="331" t="s">
        <v>571</v>
      </c>
      <c r="Z15" s="331" t="s">
        <v>571</v>
      </c>
      <c r="AA15" s="331" t="s">
        <v>571</v>
      </c>
      <c r="AB15" s="344" t="s">
        <v>578</v>
      </c>
      <c r="AC15" s="344" t="s">
        <v>579</v>
      </c>
      <c r="AD15" s="344"/>
    </row>
    <row r="16" spans="2:30" ht="18.75" customHeight="1">
      <c r="B16" s="330">
        <v>6</v>
      </c>
      <c r="C16" s="330">
        <v>5</v>
      </c>
      <c r="D16" s="331" t="s">
        <v>583</v>
      </c>
      <c r="E16" s="331" t="s">
        <v>575</v>
      </c>
      <c r="F16" s="330" t="s">
        <v>565</v>
      </c>
      <c r="G16" s="330" t="s">
        <v>576</v>
      </c>
      <c r="H16" s="330" t="s">
        <v>567</v>
      </c>
      <c r="I16" s="330" t="s">
        <v>568</v>
      </c>
      <c r="J16" s="333" t="s">
        <v>583</v>
      </c>
      <c r="K16" s="333" t="s">
        <v>577</v>
      </c>
      <c r="L16" s="331">
        <v>2024</v>
      </c>
      <c r="M16" s="334">
        <v>83867808</v>
      </c>
      <c r="N16" s="331" t="s">
        <v>571</v>
      </c>
      <c r="O16" s="331" t="s">
        <v>571</v>
      </c>
      <c r="P16" s="334">
        <v>83867808</v>
      </c>
      <c r="Q16" s="346">
        <v>73613157.340000004</v>
      </c>
      <c r="R16" s="346">
        <v>69320764.200000003</v>
      </c>
      <c r="S16" s="346">
        <v>75072388.459999993</v>
      </c>
      <c r="T16" s="346">
        <v>60143016</v>
      </c>
      <c r="U16" s="346">
        <v>56085370</v>
      </c>
      <c r="V16" s="346">
        <v>56023683</v>
      </c>
      <c r="W16" s="346">
        <v>55674063</v>
      </c>
      <c r="X16" s="331" t="s">
        <v>571</v>
      </c>
      <c r="Y16" s="331" t="s">
        <v>571</v>
      </c>
      <c r="Z16" s="331" t="s">
        <v>571</v>
      </c>
      <c r="AA16" s="331" t="s">
        <v>571</v>
      </c>
      <c r="AB16" s="344" t="s">
        <v>578</v>
      </c>
      <c r="AC16" s="344" t="s">
        <v>579</v>
      </c>
      <c r="AD16" s="344"/>
    </row>
    <row r="17" spans="2:30" ht="18.75" customHeight="1">
      <c r="B17" s="330">
        <v>7</v>
      </c>
      <c r="C17" s="330">
        <v>6</v>
      </c>
      <c r="D17" s="331" t="s">
        <v>584</v>
      </c>
      <c r="E17" s="331" t="s">
        <v>585</v>
      </c>
      <c r="F17" s="330" t="s">
        <v>565</v>
      </c>
      <c r="G17" s="330" t="s">
        <v>576</v>
      </c>
      <c r="H17" s="330" t="s">
        <v>567</v>
      </c>
      <c r="I17" s="330" t="s">
        <v>568</v>
      </c>
      <c r="J17" s="333" t="s">
        <v>584</v>
      </c>
      <c r="K17" s="335" t="s">
        <v>577</v>
      </c>
      <c r="L17" s="331">
        <v>2024</v>
      </c>
      <c r="M17" s="334">
        <v>59044036</v>
      </c>
      <c r="N17" s="331" t="s">
        <v>571</v>
      </c>
      <c r="O17" s="331" t="s">
        <v>571</v>
      </c>
      <c r="P17" s="334">
        <v>59044036</v>
      </c>
      <c r="Q17" s="346">
        <v>43945434.009999998</v>
      </c>
      <c r="R17" s="346">
        <v>41175940.469999999</v>
      </c>
      <c r="S17" s="346">
        <v>44709601.700000003</v>
      </c>
      <c r="T17" s="346">
        <v>35984534</v>
      </c>
      <c r="U17" s="346">
        <v>35163516</v>
      </c>
      <c r="V17" s="346">
        <v>34838869</v>
      </c>
      <c r="W17" s="346">
        <v>34384765</v>
      </c>
      <c r="X17" s="331" t="s">
        <v>571</v>
      </c>
      <c r="Y17" s="331" t="s">
        <v>571</v>
      </c>
      <c r="Z17" s="331" t="s">
        <v>571</v>
      </c>
      <c r="AA17" s="331" t="s">
        <v>571</v>
      </c>
      <c r="AB17" s="344" t="s">
        <v>578</v>
      </c>
      <c r="AC17" s="344" t="s">
        <v>579</v>
      </c>
      <c r="AD17" s="344"/>
    </row>
    <row r="18" spans="2:30" ht="18.75" customHeight="1">
      <c r="B18" s="330">
        <v>8</v>
      </c>
      <c r="C18" s="330">
        <v>9</v>
      </c>
      <c r="D18" s="331" t="s">
        <v>586</v>
      </c>
      <c r="E18" s="331" t="s">
        <v>575</v>
      </c>
      <c r="F18" s="330" t="s">
        <v>565</v>
      </c>
      <c r="G18" s="330" t="s">
        <v>566</v>
      </c>
      <c r="H18" s="330" t="s">
        <v>567</v>
      </c>
      <c r="I18" s="330" t="s">
        <v>568</v>
      </c>
      <c r="J18" s="333" t="s">
        <v>586</v>
      </c>
      <c r="K18" s="333" t="s">
        <v>577</v>
      </c>
      <c r="L18" s="331">
        <v>2024</v>
      </c>
      <c r="M18" s="334">
        <v>54905696180</v>
      </c>
      <c r="N18" s="331" t="s">
        <v>571</v>
      </c>
      <c r="O18" s="331" t="s">
        <v>571</v>
      </c>
      <c r="P18" s="334">
        <v>54905696180</v>
      </c>
      <c r="Q18" s="346">
        <v>58236897238</v>
      </c>
      <c r="R18" s="346">
        <v>50053571349</v>
      </c>
      <c r="S18" s="346">
        <v>49635373730</v>
      </c>
      <c r="T18" s="346">
        <v>41271290913</v>
      </c>
      <c r="U18" s="346">
        <v>37847998976</v>
      </c>
      <c r="V18" s="346">
        <v>37280702996</v>
      </c>
      <c r="W18" s="346">
        <v>36736860424</v>
      </c>
      <c r="X18" s="331" t="s">
        <v>571</v>
      </c>
      <c r="Y18" s="331" t="s">
        <v>571</v>
      </c>
      <c r="Z18" s="331" t="s">
        <v>571</v>
      </c>
      <c r="AA18" s="331" t="s">
        <v>571</v>
      </c>
      <c r="AB18" s="344" t="s">
        <v>578</v>
      </c>
      <c r="AC18" s="344" t="s">
        <v>579</v>
      </c>
      <c r="AD18" s="344"/>
    </row>
    <row r="19" spans="2:30" ht="18.75" customHeight="1">
      <c r="B19" s="330">
        <v>9</v>
      </c>
      <c r="C19" s="330">
        <v>10</v>
      </c>
      <c r="D19" s="331" t="s">
        <v>587</v>
      </c>
      <c r="E19" s="331" t="s">
        <v>575</v>
      </c>
      <c r="F19" s="330" t="s">
        <v>565</v>
      </c>
      <c r="G19" s="330" t="s">
        <v>566</v>
      </c>
      <c r="H19" s="330" t="s">
        <v>567</v>
      </c>
      <c r="I19" s="330" t="s">
        <v>568</v>
      </c>
      <c r="J19" s="333" t="s">
        <v>587</v>
      </c>
      <c r="K19" s="333" t="s">
        <v>577</v>
      </c>
      <c r="L19" s="331">
        <v>2024</v>
      </c>
      <c r="M19" s="334">
        <v>17094347285</v>
      </c>
      <c r="N19" s="331" t="s">
        <v>571</v>
      </c>
      <c r="O19" s="331" t="s">
        <v>571</v>
      </c>
      <c r="P19" s="334">
        <v>17094347285</v>
      </c>
      <c r="Q19" s="346">
        <v>15967679137</v>
      </c>
      <c r="R19" s="346">
        <v>12463916089</v>
      </c>
      <c r="S19" s="346">
        <v>11826235961</v>
      </c>
      <c r="T19" s="346">
        <v>10611387656</v>
      </c>
      <c r="U19" s="346">
        <v>9024793980</v>
      </c>
      <c r="V19" s="346">
        <v>8410191660</v>
      </c>
      <c r="W19" s="346">
        <v>8096492653</v>
      </c>
      <c r="X19" s="331" t="s">
        <v>571</v>
      </c>
      <c r="Y19" s="331" t="s">
        <v>571</v>
      </c>
      <c r="Z19" s="331" t="s">
        <v>571</v>
      </c>
      <c r="AA19" s="331" t="s">
        <v>571</v>
      </c>
      <c r="AB19" s="344" t="s">
        <v>578</v>
      </c>
      <c r="AC19" s="344" t="s">
        <v>579</v>
      </c>
      <c r="AD19" s="344"/>
    </row>
    <row r="20" spans="2:30" ht="18.75" customHeight="1">
      <c r="B20" s="330">
        <v>10</v>
      </c>
      <c r="C20" s="330">
        <v>11</v>
      </c>
      <c r="D20" s="331" t="s">
        <v>588</v>
      </c>
      <c r="E20" s="331" t="s">
        <v>575</v>
      </c>
      <c r="F20" s="330" t="s">
        <v>565</v>
      </c>
      <c r="G20" s="330" t="s">
        <v>566</v>
      </c>
      <c r="H20" s="330" t="s">
        <v>567</v>
      </c>
      <c r="I20" s="330" t="s">
        <v>568</v>
      </c>
      <c r="J20" s="333" t="s">
        <v>588</v>
      </c>
      <c r="K20" s="333" t="s">
        <v>577</v>
      </c>
      <c r="L20" s="331">
        <v>2024</v>
      </c>
      <c r="M20" s="334">
        <v>947683080</v>
      </c>
      <c r="N20" s="331" t="s">
        <v>571</v>
      </c>
      <c r="O20" s="331" t="s">
        <v>571</v>
      </c>
      <c r="P20" s="334">
        <v>947683080</v>
      </c>
      <c r="Q20" s="346">
        <v>911218395.20000005</v>
      </c>
      <c r="R20" s="346">
        <v>826406090.39999998</v>
      </c>
      <c r="S20" s="346">
        <v>876730686.29999995</v>
      </c>
      <c r="T20" s="346">
        <v>751523685</v>
      </c>
      <c r="U20" s="346">
        <v>692428376</v>
      </c>
      <c r="V20" s="346">
        <v>694094826</v>
      </c>
      <c r="W20" s="346">
        <v>692012397</v>
      </c>
      <c r="X20" s="331" t="s">
        <v>571</v>
      </c>
      <c r="Y20" s="331" t="s">
        <v>571</v>
      </c>
      <c r="Z20" s="331" t="s">
        <v>571</v>
      </c>
      <c r="AA20" s="331" t="s">
        <v>571</v>
      </c>
      <c r="AB20" s="344" t="s">
        <v>578</v>
      </c>
      <c r="AC20" s="344" t="s">
        <v>579</v>
      </c>
      <c r="AD20" s="344"/>
    </row>
    <row r="21" spans="2:30" ht="18.75" customHeight="1">
      <c r="B21" s="330">
        <v>11</v>
      </c>
      <c r="C21" s="330">
        <v>12</v>
      </c>
      <c r="D21" s="331" t="s">
        <v>589</v>
      </c>
      <c r="E21" s="331" t="s">
        <v>564</v>
      </c>
      <c r="F21" s="330" t="s">
        <v>565</v>
      </c>
      <c r="G21" s="330" t="s">
        <v>566</v>
      </c>
      <c r="H21" s="330" t="s">
        <v>567</v>
      </c>
      <c r="I21" s="330" t="s">
        <v>568</v>
      </c>
      <c r="J21" s="333" t="s">
        <v>589</v>
      </c>
      <c r="K21" s="335" t="s">
        <v>577</v>
      </c>
      <c r="L21" s="331">
        <v>2024</v>
      </c>
      <c r="M21" s="334">
        <v>562658284</v>
      </c>
      <c r="N21" s="331" t="s">
        <v>571</v>
      </c>
      <c r="O21" s="331" t="s">
        <v>571</v>
      </c>
      <c r="P21" s="334">
        <v>562658284</v>
      </c>
      <c r="Q21" s="346">
        <v>457654611.89999998</v>
      </c>
      <c r="R21" s="346">
        <v>401701283</v>
      </c>
      <c r="S21" s="346">
        <v>428556974.10000002</v>
      </c>
      <c r="T21" s="346">
        <v>370874916</v>
      </c>
      <c r="U21" s="346">
        <v>355998784</v>
      </c>
      <c r="V21" s="346">
        <v>352817031</v>
      </c>
      <c r="W21" s="346">
        <v>348446663</v>
      </c>
      <c r="X21" s="331" t="s">
        <v>571</v>
      </c>
      <c r="Y21" s="331" t="s">
        <v>571</v>
      </c>
      <c r="Z21" s="331" t="s">
        <v>571</v>
      </c>
      <c r="AA21" s="331" t="s">
        <v>571</v>
      </c>
      <c r="AB21" s="344" t="s">
        <v>578</v>
      </c>
      <c r="AC21" s="344" t="s">
        <v>579</v>
      </c>
      <c r="AD21" s="344"/>
    </row>
    <row r="22" spans="2:30" ht="18.75" customHeight="1">
      <c r="B22" s="330">
        <v>12</v>
      </c>
      <c r="C22" s="330">
        <v>13</v>
      </c>
      <c r="D22" s="331" t="s">
        <v>590</v>
      </c>
      <c r="E22" s="331" t="s">
        <v>575</v>
      </c>
      <c r="F22" s="330" t="s">
        <v>565</v>
      </c>
      <c r="G22" s="330" t="s">
        <v>576</v>
      </c>
      <c r="H22" s="330" t="s">
        <v>567</v>
      </c>
      <c r="I22" s="330" t="s">
        <v>568</v>
      </c>
      <c r="J22" s="333" t="s">
        <v>574</v>
      </c>
      <c r="K22" s="333" t="s">
        <v>591</v>
      </c>
      <c r="L22" s="331">
        <v>2024</v>
      </c>
      <c r="M22" s="331">
        <v>458</v>
      </c>
      <c r="N22" s="331" t="s">
        <v>571</v>
      </c>
      <c r="O22" s="331" t="s">
        <v>571</v>
      </c>
      <c r="P22" s="331">
        <v>458</v>
      </c>
      <c r="Q22" s="331" t="s">
        <v>571</v>
      </c>
      <c r="R22" s="331" t="s">
        <v>571</v>
      </c>
      <c r="S22" s="331" t="s">
        <v>571</v>
      </c>
      <c r="T22" s="346" t="s">
        <v>571</v>
      </c>
      <c r="U22" s="346" t="s">
        <v>571</v>
      </c>
      <c r="V22" s="346" t="s">
        <v>571</v>
      </c>
      <c r="W22" s="346" t="s">
        <v>571</v>
      </c>
      <c r="X22" s="331" t="s">
        <v>571</v>
      </c>
      <c r="Y22" s="331" t="s">
        <v>571</v>
      </c>
      <c r="Z22" s="331" t="s">
        <v>571</v>
      </c>
      <c r="AA22" s="331" t="s">
        <v>571</v>
      </c>
      <c r="AB22" s="344" t="s">
        <v>592</v>
      </c>
      <c r="AC22" s="344" t="s">
        <v>593</v>
      </c>
      <c r="AD22" s="344"/>
    </row>
    <row r="23" spans="2:30" ht="18.75" customHeight="1">
      <c r="B23" s="330">
        <v>13</v>
      </c>
      <c r="C23" s="330">
        <v>14</v>
      </c>
      <c r="D23" s="331" t="s">
        <v>594</v>
      </c>
      <c r="E23" s="331" t="s">
        <v>575</v>
      </c>
      <c r="F23" s="330" t="s">
        <v>565</v>
      </c>
      <c r="G23" s="330" t="s">
        <v>576</v>
      </c>
      <c r="H23" s="330" t="s">
        <v>567</v>
      </c>
      <c r="I23" s="330" t="s">
        <v>568</v>
      </c>
      <c r="J23" s="333" t="s">
        <v>580</v>
      </c>
      <c r="K23" s="333" t="s">
        <v>591</v>
      </c>
      <c r="L23" s="331">
        <v>2024</v>
      </c>
      <c r="M23" s="331">
        <v>249</v>
      </c>
      <c r="N23" s="331" t="s">
        <v>571</v>
      </c>
      <c r="O23" s="331" t="s">
        <v>571</v>
      </c>
      <c r="P23" s="331">
        <v>249</v>
      </c>
      <c r="Q23" s="331" t="s">
        <v>571</v>
      </c>
      <c r="R23" s="331" t="s">
        <v>571</v>
      </c>
      <c r="S23" s="331" t="s">
        <v>571</v>
      </c>
      <c r="T23" s="346" t="s">
        <v>571</v>
      </c>
      <c r="U23" s="346" t="s">
        <v>571</v>
      </c>
      <c r="V23" s="346" t="s">
        <v>571</v>
      </c>
      <c r="W23" s="346" t="s">
        <v>571</v>
      </c>
      <c r="X23" s="331" t="s">
        <v>571</v>
      </c>
      <c r="Y23" s="331" t="s">
        <v>571</v>
      </c>
      <c r="Z23" s="331" t="s">
        <v>571</v>
      </c>
      <c r="AA23" s="331" t="s">
        <v>571</v>
      </c>
      <c r="AB23" s="344" t="s">
        <v>592</v>
      </c>
      <c r="AC23" s="344" t="s">
        <v>593</v>
      </c>
      <c r="AD23" s="344"/>
    </row>
    <row r="24" spans="2:30" ht="18.75" customHeight="1">
      <c r="B24" s="330">
        <v>14</v>
      </c>
      <c r="C24" s="330">
        <v>15</v>
      </c>
      <c r="D24" s="331" t="s">
        <v>595</v>
      </c>
      <c r="E24" s="331" t="s">
        <v>575</v>
      </c>
      <c r="F24" s="330" t="s">
        <v>565</v>
      </c>
      <c r="G24" s="330" t="s">
        <v>576</v>
      </c>
      <c r="H24" s="330" t="s">
        <v>567</v>
      </c>
      <c r="I24" s="330" t="s">
        <v>568</v>
      </c>
      <c r="J24" s="333" t="s">
        <v>581</v>
      </c>
      <c r="K24" s="333" t="s">
        <v>591</v>
      </c>
      <c r="L24" s="331">
        <v>2024</v>
      </c>
      <c r="M24" s="334">
        <v>2156923</v>
      </c>
      <c r="N24" s="331" t="s">
        <v>571</v>
      </c>
      <c r="O24" s="331" t="s">
        <v>571</v>
      </c>
      <c r="P24" s="334">
        <v>2156923</v>
      </c>
      <c r="Q24" s="331" t="s">
        <v>571</v>
      </c>
      <c r="R24" s="331" t="s">
        <v>571</v>
      </c>
      <c r="S24" s="331" t="s">
        <v>571</v>
      </c>
      <c r="T24" s="346" t="s">
        <v>571</v>
      </c>
      <c r="U24" s="346" t="s">
        <v>571</v>
      </c>
      <c r="V24" s="346" t="s">
        <v>571</v>
      </c>
      <c r="W24" s="346" t="s">
        <v>571</v>
      </c>
      <c r="X24" s="331" t="s">
        <v>571</v>
      </c>
      <c r="Y24" s="331" t="s">
        <v>571</v>
      </c>
      <c r="Z24" s="331" t="s">
        <v>571</v>
      </c>
      <c r="AA24" s="331" t="s">
        <v>571</v>
      </c>
      <c r="AB24" s="344" t="s">
        <v>592</v>
      </c>
      <c r="AC24" s="344" t="s">
        <v>593</v>
      </c>
      <c r="AD24" s="344"/>
    </row>
    <row r="25" spans="2:30" ht="18.75" customHeight="1">
      <c r="B25" s="330">
        <v>15</v>
      </c>
      <c r="C25" s="330">
        <v>16</v>
      </c>
      <c r="D25" s="331" t="s">
        <v>596</v>
      </c>
      <c r="E25" s="331" t="s">
        <v>575</v>
      </c>
      <c r="F25" s="330" t="s">
        <v>565</v>
      </c>
      <c r="G25" s="330" t="s">
        <v>576</v>
      </c>
      <c r="H25" s="330" t="s">
        <v>567</v>
      </c>
      <c r="I25" s="330" t="s">
        <v>568</v>
      </c>
      <c r="J25" s="333" t="s">
        <v>582</v>
      </c>
      <c r="K25" s="333" t="s">
        <v>591</v>
      </c>
      <c r="L25" s="331">
        <v>2024</v>
      </c>
      <c r="M25" s="334">
        <v>335687</v>
      </c>
      <c r="N25" s="331" t="s">
        <v>571</v>
      </c>
      <c r="O25" s="331" t="s">
        <v>571</v>
      </c>
      <c r="P25" s="334">
        <v>335687</v>
      </c>
      <c r="Q25" s="331" t="s">
        <v>571</v>
      </c>
      <c r="R25" s="331" t="s">
        <v>571</v>
      </c>
      <c r="S25" s="331" t="s">
        <v>571</v>
      </c>
      <c r="T25" s="346" t="s">
        <v>571</v>
      </c>
      <c r="U25" s="346" t="s">
        <v>571</v>
      </c>
      <c r="V25" s="346" t="s">
        <v>571</v>
      </c>
      <c r="W25" s="346" t="s">
        <v>571</v>
      </c>
      <c r="X25" s="331" t="s">
        <v>571</v>
      </c>
      <c r="Y25" s="331" t="s">
        <v>571</v>
      </c>
      <c r="Z25" s="331" t="s">
        <v>571</v>
      </c>
      <c r="AA25" s="331" t="s">
        <v>571</v>
      </c>
      <c r="AB25" s="344" t="s">
        <v>592</v>
      </c>
      <c r="AC25" s="344" t="s">
        <v>593</v>
      </c>
      <c r="AD25" s="344"/>
    </row>
    <row r="26" spans="2:30" ht="18.75" customHeight="1">
      <c r="B26" s="330">
        <v>16</v>
      </c>
      <c r="C26" s="330">
        <v>17</v>
      </c>
      <c r="D26" s="331" t="s">
        <v>597</v>
      </c>
      <c r="E26" s="331" t="s">
        <v>575</v>
      </c>
      <c r="F26" s="330" t="s">
        <v>565</v>
      </c>
      <c r="G26" s="330" t="s">
        <v>576</v>
      </c>
      <c r="H26" s="330" t="s">
        <v>567</v>
      </c>
      <c r="I26" s="330" t="s">
        <v>568</v>
      </c>
      <c r="J26" s="333" t="s">
        <v>583</v>
      </c>
      <c r="K26" s="333" t="s">
        <v>591</v>
      </c>
      <c r="L26" s="331">
        <v>2024</v>
      </c>
      <c r="M26" s="334">
        <v>871438</v>
      </c>
      <c r="N26" s="331" t="s">
        <v>571</v>
      </c>
      <c r="O26" s="331" t="s">
        <v>571</v>
      </c>
      <c r="P26" s="334">
        <v>871438</v>
      </c>
      <c r="Q26" s="331" t="s">
        <v>571</v>
      </c>
      <c r="R26" s="331" t="s">
        <v>571</v>
      </c>
      <c r="S26" s="331" t="s">
        <v>571</v>
      </c>
      <c r="T26" s="346" t="s">
        <v>571</v>
      </c>
      <c r="U26" s="346" t="s">
        <v>571</v>
      </c>
      <c r="V26" s="346" t="s">
        <v>571</v>
      </c>
      <c r="W26" s="346" t="s">
        <v>571</v>
      </c>
      <c r="X26" s="331" t="s">
        <v>571</v>
      </c>
      <c r="Y26" s="331" t="s">
        <v>571</v>
      </c>
      <c r="Z26" s="331" t="s">
        <v>571</v>
      </c>
      <c r="AA26" s="331" t="s">
        <v>571</v>
      </c>
      <c r="AB26" s="344" t="s">
        <v>592</v>
      </c>
      <c r="AC26" s="344" t="s">
        <v>593</v>
      </c>
      <c r="AD26" s="344"/>
    </row>
    <row r="27" spans="2:30" ht="18.75" customHeight="1">
      <c r="B27" s="330">
        <v>17</v>
      </c>
      <c r="C27" s="330">
        <v>18</v>
      </c>
      <c r="D27" s="331" t="s">
        <v>598</v>
      </c>
      <c r="E27" s="331" t="s">
        <v>575</v>
      </c>
      <c r="F27" s="330" t="s">
        <v>565</v>
      </c>
      <c r="G27" s="330" t="s">
        <v>576</v>
      </c>
      <c r="H27" s="330" t="s">
        <v>567</v>
      </c>
      <c r="I27" s="330" t="s">
        <v>568</v>
      </c>
      <c r="J27" s="333" t="s">
        <v>584</v>
      </c>
      <c r="K27" s="333" t="s">
        <v>591</v>
      </c>
      <c r="L27" s="331">
        <v>2024</v>
      </c>
      <c r="M27" s="334">
        <v>638753</v>
      </c>
      <c r="N27" s="331" t="s">
        <v>571</v>
      </c>
      <c r="O27" s="331" t="s">
        <v>571</v>
      </c>
      <c r="P27" s="334">
        <v>638753</v>
      </c>
      <c r="Q27" s="331" t="s">
        <v>571</v>
      </c>
      <c r="R27" s="331" t="s">
        <v>571</v>
      </c>
      <c r="S27" s="331" t="s">
        <v>571</v>
      </c>
      <c r="T27" s="346" t="s">
        <v>571</v>
      </c>
      <c r="U27" s="346" t="s">
        <v>571</v>
      </c>
      <c r="V27" s="346" t="s">
        <v>571</v>
      </c>
      <c r="W27" s="346" t="s">
        <v>571</v>
      </c>
      <c r="X27" s="331" t="s">
        <v>571</v>
      </c>
      <c r="Y27" s="331" t="s">
        <v>571</v>
      </c>
      <c r="Z27" s="331" t="s">
        <v>571</v>
      </c>
      <c r="AA27" s="331" t="s">
        <v>571</v>
      </c>
      <c r="AB27" s="344" t="s">
        <v>592</v>
      </c>
      <c r="AC27" s="344" t="s">
        <v>593</v>
      </c>
      <c r="AD27" s="344"/>
    </row>
    <row r="28" spans="2:30" ht="18.75" customHeight="1">
      <c r="B28" s="330">
        <v>18</v>
      </c>
      <c r="C28" s="330">
        <v>21</v>
      </c>
      <c r="D28" s="331" t="s">
        <v>599</v>
      </c>
      <c r="E28" s="331" t="s">
        <v>575</v>
      </c>
      <c r="F28" s="330" t="s">
        <v>565</v>
      </c>
      <c r="G28" s="330" t="s">
        <v>576</v>
      </c>
      <c r="H28" s="330" t="s">
        <v>567</v>
      </c>
      <c r="I28" s="330" t="s">
        <v>568</v>
      </c>
      <c r="J28" s="333" t="s">
        <v>586</v>
      </c>
      <c r="K28" s="333" t="s">
        <v>591</v>
      </c>
      <c r="L28" s="331">
        <v>2024</v>
      </c>
      <c r="M28" s="334">
        <v>21866258</v>
      </c>
      <c r="N28" s="331" t="s">
        <v>571</v>
      </c>
      <c r="O28" s="331" t="s">
        <v>571</v>
      </c>
      <c r="P28" s="334">
        <v>21866258</v>
      </c>
      <c r="Q28" s="331" t="s">
        <v>571</v>
      </c>
      <c r="R28" s="331" t="s">
        <v>571</v>
      </c>
      <c r="S28" s="331" t="s">
        <v>571</v>
      </c>
      <c r="T28" s="346" t="s">
        <v>571</v>
      </c>
      <c r="U28" s="346" t="s">
        <v>571</v>
      </c>
      <c r="V28" s="346" t="s">
        <v>571</v>
      </c>
      <c r="W28" s="346" t="s">
        <v>571</v>
      </c>
      <c r="X28" s="331" t="s">
        <v>571</v>
      </c>
      <c r="Y28" s="331" t="s">
        <v>571</v>
      </c>
      <c r="Z28" s="331" t="s">
        <v>571</v>
      </c>
      <c r="AA28" s="331" t="s">
        <v>571</v>
      </c>
      <c r="AB28" s="344" t="s">
        <v>592</v>
      </c>
      <c r="AC28" s="344" t="s">
        <v>593</v>
      </c>
      <c r="AD28" s="344" t="s">
        <v>600</v>
      </c>
    </row>
    <row r="29" spans="2:30" ht="18.75" customHeight="1">
      <c r="B29" s="330">
        <v>19</v>
      </c>
      <c r="C29" s="330">
        <v>22</v>
      </c>
      <c r="D29" s="331" t="s">
        <v>601</v>
      </c>
      <c r="E29" s="331" t="s">
        <v>575</v>
      </c>
      <c r="F29" s="330" t="s">
        <v>565</v>
      </c>
      <c r="G29" s="330" t="s">
        <v>576</v>
      </c>
      <c r="H29" s="330" t="s">
        <v>567</v>
      </c>
      <c r="I29" s="330" t="s">
        <v>568</v>
      </c>
      <c r="J29" s="333" t="s">
        <v>587</v>
      </c>
      <c r="K29" s="333" t="s">
        <v>591</v>
      </c>
      <c r="L29" s="331">
        <v>2024</v>
      </c>
      <c r="M29" s="334">
        <v>4223537</v>
      </c>
      <c r="N29" s="331" t="s">
        <v>571</v>
      </c>
      <c r="O29" s="331" t="s">
        <v>571</v>
      </c>
      <c r="P29" s="334">
        <v>4223537</v>
      </c>
      <c r="Q29" s="331" t="s">
        <v>571</v>
      </c>
      <c r="R29" s="331" t="s">
        <v>571</v>
      </c>
      <c r="S29" s="331" t="s">
        <v>571</v>
      </c>
      <c r="T29" s="346" t="s">
        <v>571</v>
      </c>
      <c r="U29" s="346" t="s">
        <v>571</v>
      </c>
      <c r="V29" s="346" t="s">
        <v>571</v>
      </c>
      <c r="W29" s="346" t="s">
        <v>571</v>
      </c>
      <c r="X29" s="331" t="s">
        <v>571</v>
      </c>
      <c r="Y29" s="331" t="s">
        <v>571</v>
      </c>
      <c r="Z29" s="331" t="s">
        <v>571</v>
      </c>
      <c r="AA29" s="331" t="s">
        <v>571</v>
      </c>
      <c r="AB29" s="344" t="s">
        <v>592</v>
      </c>
      <c r="AC29" s="344" t="s">
        <v>593</v>
      </c>
      <c r="AD29" s="344" t="s">
        <v>602</v>
      </c>
    </row>
    <row r="30" spans="2:30" ht="18.75" customHeight="1">
      <c r="B30" s="330">
        <v>20</v>
      </c>
      <c r="C30" s="330">
        <v>23</v>
      </c>
      <c r="D30" s="331" t="s">
        <v>603</v>
      </c>
      <c r="E30" s="331" t="s">
        <v>575</v>
      </c>
      <c r="F30" s="330" t="s">
        <v>565</v>
      </c>
      <c r="G30" s="330" t="s">
        <v>576</v>
      </c>
      <c r="H30" s="330" t="s">
        <v>567</v>
      </c>
      <c r="I30" s="330" t="s">
        <v>568</v>
      </c>
      <c r="J30" s="333" t="s">
        <v>588</v>
      </c>
      <c r="K30" s="333" t="s">
        <v>591</v>
      </c>
      <c r="L30" s="331">
        <v>2024</v>
      </c>
      <c r="M30" s="334">
        <v>8816934</v>
      </c>
      <c r="N30" s="331" t="s">
        <v>571</v>
      </c>
      <c r="O30" s="331" t="s">
        <v>571</v>
      </c>
      <c r="P30" s="334">
        <v>8816934</v>
      </c>
      <c r="Q30" s="331" t="s">
        <v>571</v>
      </c>
      <c r="R30" s="331" t="s">
        <v>571</v>
      </c>
      <c r="S30" s="331" t="s">
        <v>571</v>
      </c>
      <c r="T30" s="346" t="s">
        <v>571</v>
      </c>
      <c r="U30" s="346" t="s">
        <v>571</v>
      </c>
      <c r="V30" s="346" t="s">
        <v>571</v>
      </c>
      <c r="W30" s="346" t="s">
        <v>571</v>
      </c>
      <c r="X30" s="331" t="s">
        <v>571</v>
      </c>
      <c r="Y30" s="331" t="s">
        <v>571</v>
      </c>
      <c r="Z30" s="331" t="s">
        <v>571</v>
      </c>
      <c r="AA30" s="331" t="s">
        <v>571</v>
      </c>
      <c r="AB30" s="344" t="s">
        <v>592</v>
      </c>
      <c r="AC30" s="344" t="s">
        <v>593</v>
      </c>
      <c r="AD30" s="344"/>
    </row>
    <row r="31" spans="2:30" ht="18.75" customHeight="1">
      <c r="B31" s="330">
        <v>21</v>
      </c>
      <c r="C31" s="330">
        <v>24</v>
      </c>
      <c r="D31" s="331" t="s">
        <v>604</v>
      </c>
      <c r="E31" s="331" t="s">
        <v>575</v>
      </c>
      <c r="F31" s="330" t="s">
        <v>565</v>
      </c>
      <c r="G31" s="330" t="s">
        <v>576</v>
      </c>
      <c r="H31" s="330" t="s">
        <v>567</v>
      </c>
      <c r="I31" s="330" t="s">
        <v>568</v>
      </c>
      <c r="J31" s="333" t="s">
        <v>589</v>
      </c>
      <c r="K31" s="333" t="s">
        <v>591</v>
      </c>
      <c r="L31" s="331">
        <v>2024</v>
      </c>
      <c r="M31" s="334">
        <v>6464974</v>
      </c>
      <c r="N31" s="331" t="s">
        <v>571</v>
      </c>
      <c r="O31" s="331" t="s">
        <v>571</v>
      </c>
      <c r="P31" s="334">
        <v>6464974</v>
      </c>
      <c r="Q31" s="331" t="s">
        <v>571</v>
      </c>
      <c r="R31" s="331" t="s">
        <v>571</v>
      </c>
      <c r="S31" s="331" t="s">
        <v>571</v>
      </c>
      <c r="T31" s="346" t="s">
        <v>571</v>
      </c>
      <c r="U31" s="346" t="s">
        <v>571</v>
      </c>
      <c r="V31" s="346" t="s">
        <v>571</v>
      </c>
      <c r="W31" s="346" t="s">
        <v>571</v>
      </c>
      <c r="X31" s="331" t="s">
        <v>571</v>
      </c>
      <c r="Y31" s="331" t="s">
        <v>571</v>
      </c>
      <c r="Z31" s="331" t="s">
        <v>571</v>
      </c>
      <c r="AA31" s="331" t="s">
        <v>571</v>
      </c>
      <c r="AB31" s="344" t="s">
        <v>592</v>
      </c>
      <c r="AC31" s="344" t="s">
        <v>593</v>
      </c>
      <c r="AD31" s="344"/>
    </row>
    <row r="32" spans="2:30" ht="18.75" customHeight="1">
      <c r="B32" s="330">
        <v>22</v>
      </c>
      <c r="C32" s="330">
        <v>25</v>
      </c>
      <c r="D32" s="331" t="s">
        <v>605</v>
      </c>
      <c r="E32" s="331" t="s">
        <v>575</v>
      </c>
      <c r="F32" s="330" t="s">
        <v>565</v>
      </c>
      <c r="G32" s="330" t="s">
        <v>576</v>
      </c>
      <c r="H32" s="330" t="s">
        <v>567</v>
      </c>
      <c r="I32" s="330" t="s">
        <v>568</v>
      </c>
      <c r="J32" s="333" t="s">
        <v>574</v>
      </c>
      <c r="K32" s="333" t="s">
        <v>606</v>
      </c>
      <c r="L32" s="331">
        <v>2024</v>
      </c>
      <c r="M32" s="331">
        <v>0</v>
      </c>
      <c r="N32" s="331" t="s">
        <v>571</v>
      </c>
      <c r="O32" s="331" t="s">
        <v>571</v>
      </c>
      <c r="P32" s="331">
        <v>0</v>
      </c>
      <c r="Q32" s="331" t="s">
        <v>571</v>
      </c>
      <c r="R32" s="331" t="s">
        <v>571</v>
      </c>
      <c r="S32" s="331" t="s">
        <v>571</v>
      </c>
      <c r="T32" s="346" t="s">
        <v>571</v>
      </c>
      <c r="U32" s="346" t="s">
        <v>571</v>
      </c>
      <c r="V32" s="346" t="s">
        <v>571</v>
      </c>
      <c r="W32" s="346" t="s">
        <v>571</v>
      </c>
      <c r="X32" s="331" t="s">
        <v>571</v>
      </c>
      <c r="Y32" s="331" t="s">
        <v>571</v>
      </c>
      <c r="Z32" s="331" t="s">
        <v>571</v>
      </c>
      <c r="AA32" s="331" t="s">
        <v>571</v>
      </c>
      <c r="AB32" s="344" t="s">
        <v>592</v>
      </c>
      <c r="AC32" s="344" t="s">
        <v>607</v>
      </c>
      <c r="AD32" s="344" t="s">
        <v>608</v>
      </c>
    </row>
    <row r="33" spans="2:30" ht="18.75" customHeight="1">
      <c r="B33" s="330">
        <v>23</v>
      </c>
      <c r="C33" s="330">
        <v>26</v>
      </c>
      <c r="D33" s="331" t="s">
        <v>609</v>
      </c>
      <c r="E33" s="331" t="s">
        <v>575</v>
      </c>
      <c r="F33" s="330" t="s">
        <v>565</v>
      </c>
      <c r="G33" s="330" t="s">
        <v>576</v>
      </c>
      <c r="H33" s="330" t="s">
        <v>567</v>
      </c>
      <c r="I33" s="330" t="s">
        <v>568</v>
      </c>
      <c r="J33" s="333" t="s">
        <v>580</v>
      </c>
      <c r="K33" s="333" t="s">
        <v>606</v>
      </c>
      <c r="L33" s="331">
        <v>2024</v>
      </c>
      <c r="M33" s="331">
        <v>0</v>
      </c>
      <c r="N33" s="331" t="s">
        <v>571</v>
      </c>
      <c r="O33" s="331" t="s">
        <v>571</v>
      </c>
      <c r="P33" s="331">
        <v>0</v>
      </c>
      <c r="Q33" s="331" t="s">
        <v>571</v>
      </c>
      <c r="R33" s="331" t="s">
        <v>571</v>
      </c>
      <c r="S33" s="331" t="s">
        <v>571</v>
      </c>
      <c r="T33" s="346" t="s">
        <v>571</v>
      </c>
      <c r="U33" s="346" t="s">
        <v>571</v>
      </c>
      <c r="V33" s="346" t="s">
        <v>571</v>
      </c>
      <c r="W33" s="346" t="s">
        <v>571</v>
      </c>
      <c r="X33" s="331" t="s">
        <v>571</v>
      </c>
      <c r="Y33" s="331" t="s">
        <v>571</v>
      </c>
      <c r="Z33" s="331" t="s">
        <v>571</v>
      </c>
      <c r="AA33" s="331" t="s">
        <v>571</v>
      </c>
      <c r="AB33" s="344" t="s">
        <v>592</v>
      </c>
      <c r="AC33" s="344" t="s">
        <v>607</v>
      </c>
      <c r="AD33" s="344" t="s">
        <v>608</v>
      </c>
    </row>
    <row r="34" spans="2:30" ht="18.75" customHeight="1">
      <c r="B34" s="330">
        <v>24</v>
      </c>
      <c r="C34" s="330">
        <v>27</v>
      </c>
      <c r="D34" s="331" t="s">
        <v>610</v>
      </c>
      <c r="E34" s="331" t="s">
        <v>575</v>
      </c>
      <c r="F34" s="330" t="s">
        <v>565</v>
      </c>
      <c r="G34" s="330" t="s">
        <v>576</v>
      </c>
      <c r="H34" s="330" t="s">
        <v>567</v>
      </c>
      <c r="I34" s="330" t="s">
        <v>568</v>
      </c>
      <c r="J34" s="333" t="s">
        <v>581</v>
      </c>
      <c r="K34" s="333" t="s">
        <v>606</v>
      </c>
      <c r="L34" s="331">
        <v>2024</v>
      </c>
      <c r="M34" s="334">
        <v>12173</v>
      </c>
      <c r="N34" s="331" t="s">
        <v>571</v>
      </c>
      <c r="O34" s="331" t="s">
        <v>571</v>
      </c>
      <c r="P34" s="334">
        <v>12173</v>
      </c>
      <c r="Q34" s="331" t="s">
        <v>571</v>
      </c>
      <c r="R34" s="331" t="s">
        <v>571</v>
      </c>
      <c r="S34" s="331" t="s">
        <v>571</v>
      </c>
      <c r="T34" s="346" t="s">
        <v>571</v>
      </c>
      <c r="U34" s="346" t="s">
        <v>571</v>
      </c>
      <c r="V34" s="346" t="s">
        <v>571</v>
      </c>
      <c r="W34" s="346" t="s">
        <v>571</v>
      </c>
      <c r="X34" s="331" t="s">
        <v>571</v>
      </c>
      <c r="Y34" s="331" t="s">
        <v>571</v>
      </c>
      <c r="Z34" s="331" t="s">
        <v>571</v>
      </c>
      <c r="AA34" s="331" t="s">
        <v>571</v>
      </c>
      <c r="AB34" s="344" t="s">
        <v>592</v>
      </c>
      <c r="AC34" s="344" t="s">
        <v>607</v>
      </c>
      <c r="AD34" s="344" t="s">
        <v>608</v>
      </c>
    </row>
    <row r="35" spans="2:30" ht="18.75" customHeight="1">
      <c r="B35" s="330">
        <v>25</v>
      </c>
      <c r="C35" s="330">
        <v>28</v>
      </c>
      <c r="D35" s="331" t="s">
        <v>611</v>
      </c>
      <c r="E35" s="331" t="s">
        <v>575</v>
      </c>
      <c r="F35" s="330" t="s">
        <v>565</v>
      </c>
      <c r="G35" s="330" t="s">
        <v>576</v>
      </c>
      <c r="H35" s="330" t="s">
        <v>567</v>
      </c>
      <c r="I35" s="330" t="s">
        <v>568</v>
      </c>
      <c r="J35" s="333" t="s">
        <v>582</v>
      </c>
      <c r="K35" s="333" t="s">
        <v>606</v>
      </c>
      <c r="L35" s="331">
        <v>2024</v>
      </c>
      <c r="M35" s="334">
        <v>10347</v>
      </c>
      <c r="N35" s="331" t="s">
        <v>571</v>
      </c>
      <c r="O35" s="331" t="s">
        <v>571</v>
      </c>
      <c r="P35" s="334">
        <v>10347</v>
      </c>
      <c r="Q35" s="331" t="s">
        <v>571</v>
      </c>
      <c r="R35" s="331" t="s">
        <v>571</v>
      </c>
      <c r="S35" s="331" t="s">
        <v>571</v>
      </c>
      <c r="T35" s="346" t="s">
        <v>571</v>
      </c>
      <c r="U35" s="346" t="s">
        <v>571</v>
      </c>
      <c r="V35" s="346" t="s">
        <v>571</v>
      </c>
      <c r="W35" s="346" t="s">
        <v>571</v>
      </c>
      <c r="X35" s="331" t="s">
        <v>571</v>
      </c>
      <c r="Y35" s="331" t="s">
        <v>571</v>
      </c>
      <c r="Z35" s="331" t="s">
        <v>571</v>
      </c>
      <c r="AA35" s="331" t="s">
        <v>571</v>
      </c>
      <c r="AB35" s="344" t="s">
        <v>592</v>
      </c>
      <c r="AC35" s="344" t="s">
        <v>607</v>
      </c>
      <c r="AD35" s="344" t="s">
        <v>608</v>
      </c>
    </row>
    <row r="36" spans="2:30" ht="18.75" customHeight="1">
      <c r="B36" s="330">
        <v>26</v>
      </c>
      <c r="C36" s="330">
        <v>29</v>
      </c>
      <c r="D36" s="331" t="s">
        <v>612</v>
      </c>
      <c r="E36" s="331" t="s">
        <v>575</v>
      </c>
      <c r="F36" s="330" t="s">
        <v>565</v>
      </c>
      <c r="G36" s="330" t="s">
        <v>576</v>
      </c>
      <c r="H36" s="330" t="s">
        <v>567</v>
      </c>
      <c r="I36" s="330" t="s">
        <v>568</v>
      </c>
      <c r="J36" s="333" t="s">
        <v>583</v>
      </c>
      <c r="K36" s="333" t="s">
        <v>606</v>
      </c>
      <c r="L36" s="331">
        <v>2024</v>
      </c>
      <c r="M36" s="334">
        <v>3228</v>
      </c>
      <c r="N36" s="331" t="s">
        <v>571</v>
      </c>
      <c r="O36" s="331" t="s">
        <v>571</v>
      </c>
      <c r="P36" s="334">
        <v>3228</v>
      </c>
      <c r="Q36" s="331" t="s">
        <v>571</v>
      </c>
      <c r="R36" s="331" t="s">
        <v>571</v>
      </c>
      <c r="S36" s="331" t="s">
        <v>571</v>
      </c>
      <c r="T36" s="346" t="s">
        <v>571</v>
      </c>
      <c r="U36" s="346" t="s">
        <v>571</v>
      </c>
      <c r="V36" s="346" t="s">
        <v>571</v>
      </c>
      <c r="W36" s="346" t="s">
        <v>571</v>
      </c>
      <c r="X36" s="331" t="s">
        <v>571</v>
      </c>
      <c r="Y36" s="331" t="s">
        <v>571</v>
      </c>
      <c r="Z36" s="331" t="s">
        <v>571</v>
      </c>
      <c r="AA36" s="331" t="s">
        <v>571</v>
      </c>
      <c r="AB36" s="344" t="s">
        <v>592</v>
      </c>
      <c r="AC36" s="344" t="s">
        <v>607</v>
      </c>
      <c r="AD36" s="344" t="s">
        <v>608</v>
      </c>
    </row>
    <row r="37" spans="2:30" ht="18.75" customHeight="1">
      <c r="B37" s="330">
        <v>27</v>
      </c>
      <c r="C37" s="330">
        <v>30</v>
      </c>
      <c r="D37" s="331" t="s">
        <v>613</v>
      </c>
      <c r="E37" s="331" t="s">
        <v>575</v>
      </c>
      <c r="F37" s="330" t="s">
        <v>565</v>
      </c>
      <c r="G37" s="330" t="s">
        <v>576</v>
      </c>
      <c r="H37" s="330" t="s">
        <v>567</v>
      </c>
      <c r="I37" s="330" t="s">
        <v>568</v>
      </c>
      <c r="J37" s="333" t="s">
        <v>584</v>
      </c>
      <c r="K37" s="333" t="s">
        <v>606</v>
      </c>
      <c r="L37" s="331">
        <v>2024</v>
      </c>
      <c r="M37" s="334">
        <v>2744</v>
      </c>
      <c r="N37" s="331" t="s">
        <v>571</v>
      </c>
      <c r="O37" s="331" t="s">
        <v>571</v>
      </c>
      <c r="P37" s="334">
        <v>2744</v>
      </c>
      <c r="Q37" s="331" t="s">
        <v>571</v>
      </c>
      <c r="R37" s="331" t="s">
        <v>571</v>
      </c>
      <c r="S37" s="331" t="s">
        <v>571</v>
      </c>
      <c r="T37" s="346" t="s">
        <v>571</v>
      </c>
      <c r="U37" s="346" t="s">
        <v>571</v>
      </c>
      <c r="V37" s="346" t="s">
        <v>571</v>
      </c>
      <c r="W37" s="346" t="s">
        <v>571</v>
      </c>
      <c r="X37" s="331" t="s">
        <v>571</v>
      </c>
      <c r="Y37" s="331" t="s">
        <v>571</v>
      </c>
      <c r="Z37" s="331" t="s">
        <v>571</v>
      </c>
      <c r="AA37" s="331" t="s">
        <v>571</v>
      </c>
      <c r="AB37" s="344" t="s">
        <v>592</v>
      </c>
      <c r="AC37" s="344" t="s">
        <v>607</v>
      </c>
      <c r="AD37" s="344" t="s">
        <v>608</v>
      </c>
    </row>
    <row r="38" spans="2:30" ht="18.75" customHeight="1">
      <c r="B38" s="330">
        <v>28</v>
      </c>
      <c r="C38" s="330">
        <v>33</v>
      </c>
      <c r="D38" s="331" t="s">
        <v>614</v>
      </c>
      <c r="E38" s="331" t="s">
        <v>575</v>
      </c>
      <c r="F38" s="330" t="s">
        <v>565</v>
      </c>
      <c r="G38" s="330" t="s">
        <v>576</v>
      </c>
      <c r="H38" s="330" t="s">
        <v>567</v>
      </c>
      <c r="I38" s="330" t="s">
        <v>568</v>
      </c>
      <c r="J38" s="333" t="s">
        <v>586</v>
      </c>
      <c r="K38" s="333" t="s">
        <v>606</v>
      </c>
      <c r="L38" s="331">
        <v>2024</v>
      </c>
      <c r="M38" s="334">
        <v>116602</v>
      </c>
      <c r="N38" s="331" t="s">
        <v>310</v>
      </c>
      <c r="O38" s="331" t="s">
        <v>310</v>
      </c>
      <c r="P38" s="334">
        <v>116602</v>
      </c>
      <c r="Q38" s="331" t="s">
        <v>310</v>
      </c>
      <c r="R38" s="331" t="s">
        <v>310</v>
      </c>
      <c r="S38" s="331" t="s">
        <v>310</v>
      </c>
      <c r="T38" s="346" t="s">
        <v>310</v>
      </c>
      <c r="U38" s="346" t="s">
        <v>310</v>
      </c>
      <c r="V38" s="346" t="s">
        <v>310</v>
      </c>
      <c r="W38" s="346" t="s">
        <v>310</v>
      </c>
      <c r="X38" s="331" t="s">
        <v>571</v>
      </c>
      <c r="Y38" s="331" t="s">
        <v>571</v>
      </c>
      <c r="Z38" s="331" t="s">
        <v>571</v>
      </c>
      <c r="AA38" s="331" t="s">
        <v>571</v>
      </c>
      <c r="AB38" s="344" t="s">
        <v>592</v>
      </c>
      <c r="AC38" s="344" t="s">
        <v>607</v>
      </c>
      <c r="AD38" s="344" t="s">
        <v>615</v>
      </c>
    </row>
    <row r="39" spans="2:30" ht="18.75" customHeight="1">
      <c r="B39" s="330">
        <v>29</v>
      </c>
      <c r="C39" s="330">
        <v>34</v>
      </c>
      <c r="D39" s="331" t="s">
        <v>616</v>
      </c>
      <c r="E39" s="331" t="s">
        <v>575</v>
      </c>
      <c r="F39" s="330" t="s">
        <v>565</v>
      </c>
      <c r="G39" s="330" t="s">
        <v>576</v>
      </c>
      <c r="H39" s="330" t="s">
        <v>567</v>
      </c>
      <c r="I39" s="330" t="s">
        <v>568</v>
      </c>
      <c r="J39" s="333" t="s">
        <v>587</v>
      </c>
      <c r="K39" s="333" t="s">
        <v>606</v>
      </c>
      <c r="L39" s="331">
        <v>2024</v>
      </c>
      <c r="M39" s="334">
        <v>99112</v>
      </c>
      <c r="N39" s="331" t="s">
        <v>310</v>
      </c>
      <c r="O39" s="331" t="s">
        <v>310</v>
      </c>
      <c r="P39" s="334">
        <v>99112</v>
      </c>
      <c r="Q39" s="331" t="s">
        <v>310</v>
      </c>
      <c r="R39" s="331" t="s">
        <v>310</v>
      </c>
      <c r="S39" s="331" t="s">
        <v>310</v>
      </c>
      <c r="T39" s="346" t="s">
        <v>310</v>
      </c>
      <c r="U39" s="346" t="s">
        <v>310</v>
      </c>
      <c r="V39" s="346" t="s">
        <v>310</v>
      </c>
      <c r="W39" s="346" t="s">
        <v>310</v>
      </c>
      <c r="X39" s="331" t="s">
        <v>571</v>
      </c>
      <c r="Y39" s="331" t="s">
        <v>571</v>
      </c>
      <c r="Z39" s="331" t="s">
        <v>571</v>
      </c>
      <c r="AA39" s="331" t="s">
        <v>571</v>
      </c>
      <c r="AB39" s="344" t="s">
        <v>592</v>
      </c>
      <c r="AC39" s="344" t="s">
        <v>607</v>
      </c>
      <c r="AD39" s="344" t="s">
        <v>617</v>
      </c>
    </row>
    <row r="40" spans="2:30" ht="18.75" customHeight="1">
      <c r="B40" s="330">
        <v>30</v>
      </c>
      <c r="C40" s="330">
        <v>35</v>
      </c>
      <c r="D40" s="331" t="s">
        <v>618</v>
      </c>
      <c r="E40" s="331" t="s">
        <v>575</v>
      </c>
      <c r="F40" s="330" t="s">
        <v>565</v>
      </c>
      <c r="G40" s="330" t="s">
        <v>576</v>
      </c>
      <c r="H40" s="330" t="s">
        <v>567</v>
      </c>
      <c r="I40" s="330" t="s">
        <v>568</v>
      </c>
      <c r="J40" s="333" t="s">
        <v>588</v>
      </c>
      <c r="K40" s="333" t="s">
        <v>606</v>
      </c>
      <c r="L40" s="331">
        <v>2024</v>
      </c>
      <c r="M40" s="334">
        <v>64112</v>
      </c>
      <c r="N40" s="331" t="s">
        <v>310</v>
      </c>
      <c r="O40" s="331" t="s">
        <v>310</v>
      </c>
      <c r="P40" s="334">
        <v>64112</v>
      </c>
      <c r="Q40" s="331" t="s">
        <v>310</v>
      </c>
      <c r="R40" s="331" t="s">
        <v>310</v>
      </c>
      <c r="S40" s="331" t="s">
        <v>310</v>
      </c>
      <c r="T40" s="346" t="s">
        <v>310</v>
      </c>
      <c r="U40" s="346" t="s">
        <v>310</v>
      </c>
      <c r="V40" s="346" t="s">
        <v>310</v>
      </c>
      <c r="W40" s="346" t="s">
        <v>310</v>
      </c>
      <c r="X40" s="331" t="s">
        <v>571</v>
      </c>
      <c r="Y40" s="331" t="s">
        <v>571</v>
      </c>
      <c r="Z40" s="331" t="s">
        <v>571</v>
      </c>
      <c r="AA40" s="331" t="s">
        <v>571</v>
      </c>
      <c r="AB40" s="344" t="s">
        <v>592</v>
      </c>
      <c r="AC40" s="344" t="s">
        <v>607</v>
      </c>
      <c r="AD40" s="344" t="s">
        <v>608</v>
      </c>
    </row>
    <row r="41" spans="2:30" ht="18.75" customHeight="1">
      <c r="B41" s="330">
        <v>31</v>
      </c>
      <c r="C41" s="330">
        <v>36</v>
      </c>
      <c r="D41" s="331" t="s">
        <v>619</v>
      </c>
      <c r="E41" s="331" t="s">
        <v>575</v>
      </c>
      <c r="F41" s="330" t="s">
        <v>565</v>
      </c>
      <c r="G41" s="330" t="s">
        <v>576</v>
      </c>
      <c r="H41" s="330" t="s">
        <v>567</v>
      </c>
      <c r="I41" s="330" t="s">
        <v>568</v>
      </c>
      <c r="J41" s="333" t="s">
        <v>589</v>
      </c>
      <c r="K41" s="333" t="s">
        <v>606</v>
      </c>
      <c r="L41" s="331">
        <v>2024</v>
      </c>
      <c r="M41" s="334">
        <v>54495</v>
      </c>
      <c r="N41" s="331" t="s">
        <v>310</v>
      </c>
      <c r="O41" s="331" t="s">
        <v>310</v>
      </c>
      <c r="P41" s="334">
        <v>54495</v>
      </c>
      <c r="Q41" s="331" t="s">
        <v>310</v>
      </c>
      <c r="R41" s="331" t="s">
        <v>310</v>
      </c>
      <c r="S41" s="331" t="s">
        <v>310</v>
      </c>
      <c r="T41" s="346" t="s">
        <v>310</v>
      </c>
      <c r="U41" s="346" t="s">
        <v>310</v>
      </c>
      <c r="V41" s="346" t="s">
        <v>310</v>
      </c>
      <c r="W41" s="346" t="s">
        <v>310</v>
      </c>
      <c r="X41" s="331" t="s">
        <v>571</v>
      </c>
      <c r="Y41" s="331" t="s">
        <v>571</v>
      </c>
      <c r="Z41" s="331" t="s">
        <v>571</v>
      </c>
      <c r="AA41" s="331" t="s">
        <v>571</v>
      </c>
      <c r="AB41" s="344" t="s">
        <v>592</v>
      </c>
      <c r="AC41" s="344" t="s">
        <v>607</v>
      </c>
      <c r="AD41" s="344" t="s">
        <v>608</v>
      </c>
    </row>
    <row r="42" spans="2:30" ht="18.75" customHeight="1">
      <c r="B42" s="330">
        <v>32</v>
      </c>
      <c r="C42" s="330">
        <v>43</v>
      </c>
      <c r="D42" s="331" t="s">
        <v>574</v>
      </c>
      <c r="E42" s="331" t="s">
        <v>575</v>
      </c>
      <c r="F42" s="330" t="s">
        <v>565</v>
      </c>
      <c r="G42" s="330" t="s">
        <v>576</v>
      </c>
      <c r="H42" s="330" t="s">
        <v>620</v>
      </c>
      <c r="I42" s="330" t="s">
        <v>568</v>
      </c>
      <c r="J42" s="333" t="s">
        <v>574</v>
      </c>
      <c r="K42" s="333" t="s">
        <v>621</v>
      </c>
      <c r="L42" s="331">
        <v>2024</v>
      </c>
      <c r="M42" s="334">
        <v>39754</v>
      </c>
      <c r="N42" s="331" t="s">
        <v>310</v>
      </c>
      <c r="O42" s="331" t="s">
        <v>310</v>
      </c>
      <c r="P42" s="334">
        <v>39754</v>
      </c>
      <c r="Q42" s="346">
        <v>365.4679706</v>
      </c>
      <c r="R42" s="346">
        <v>1546.6130680000001</v>
      </c>
      <c r="S42" s="346">
        <v>1540</v>
      </c>
      <c r="T42" s="346">
        <v>1386</v>
      </c>
      <c r="U42" s="346">
        <v>1386</v>
      </c>
      <c r="V42" s="346">
        <v>1386</v>
      </c>
      <c r="W42" s="346">
        <v>1386</v>
      </c>
      <c r="X42" s="331" t="s">
        <v>571</v>
      </c>
      <c r="Y42" s="331" t="s">
        <v>571</v>
      </c>
      <c r="Z42" s="331" t="s">
        <v>571</v>
      </c>
      <c r="AA42" s="331" t="s">
        <v>571</v>
      </c>
      <c r="AB42" s="344" t="s">
        <v>622</v>
      </c>
      <c r="AC42" s="344" t="s">
        <v>623</v>
      </c>
      <c r="AD42" s="344" t="s">
        <v>624</v>
      </c>
    </row>
    <row r="43" spans="2:30" ht="18.75" customHeight="1">
      <c r="B43" s="330">
        <v>33</v>
      </c>
      <c r="C43" s="330">
        <v>44</v>
      </c>
      <c r="D43" s="331" t="s">
        <v>580</v>
      </c>
      <c r="E43" s="331" t="s">
        <v>575</v>
      </c>
      <c r="F43" s="330" t="s">
        <v>565</v>
      </c>
      <c r="G43" s="330" t="s">
        <v>576</v>
      </c>
      <c r="H43" s="330" t="s">
        <v>620</v>
      </c>
      <c r="I43" s="330" t="s">
        <v>568</v>
      </c>
      <c r="J43" s="333" t="s">
        <v>580</v>
      </c>
      <c r="K43" s="333" t="s">
        <v>621</v>
      </c>
      <c r="L43" s="331">
        <v>2024</v>
      </c>
      <c r="M43" s="334">
        <v>41570</v>
      </c>
      <c r="N43" s="331" t="s">
        <v>310</v>
      </c>
      <c r="O43" s="331" t="s">
        <v>310</v>
      </c>
      <c r="P43" s="334">
        <v>41570</v>
      </c>
      <c r="Q43" s="346">
        <v>286.2073838</v>
      </c>
      <c r="R43" s="346">
        <v>1543.6529390000001</v>
      </c>
      <c r="S43" s="346">
        <v>1540</v>
      </c>
      <c r="T43" s="346">
        <v>1386</v>
      </c>
      <c r="U43" s="346">
        <v>1386</v>
      </c>
      <c r="V43" s="346">
        <v>1386</v>
      </c>
      <c r="W43" s="346">
        <v>1386</v>
      </c>
      <c r="X43" s="331" t="s">
        <v>571</v>
      </c>
      <c r="Y43" s="331" t="s">
        <v>571</v>
      </c>
      <c r="Z43" s="331" t="s">
        <v>571</v>
      </c>
      <c r="AA43" s="331" t="s">
        <v>571</v>
      </c>
      <c r="AB43" s="344" t="s">
        <v>622</v>
      </c>
      <c r="AC43" s="344" t="s">
        <v>623</v>
      </c>
      <c r="AD43" s="344" t="s">
        <v>624</v>
      </c>
    </row>
    <row r="44" spans="2:30" ht="18.75" customHeight="1">
      <c r="B44" s="330">
        <v>34</v>
      </c>
      <c r="C44" s="330">
        <v>45</v>
      </c>
      <c r="D44" s="331" t="s">
        <v>581</v>
      </c>
      <c r="E44" s="331" t="s">
        <v>575</v>
      </c>
      <c r="F44" s="330" t="s">
        <v>565</v>
      </c>
      <c r="G44" s="330" t="s">
        <v>576</v>
      </c>
      <c r="H44" s="330" t="s">
        <v>620</v>
      </c>
      <c r="I44" s="330" t="s">
        <v>568</v>
      </c>
      <c r="J44" s="333" t="s">
        <v>581</v>
      </c>
      <c r="K44" s="333" t="s">
        <v>621</v>
      </c>
      <c r="L44" s="331">
        <v>2024</v>
      </c>
      <c r="M44" s="334">
        <v>222402684</v>
      </c>
      <c r="N44" s="331" t="s">
        <v>310</v>
      </c>
      <c r="O44" s="331" t="s">
        <v>310</v>
      </c>
      <c r="P44" s="334">
        <v>222402684</v>
      </c>
      <c r="Q44" s="346">
        <v>29355295.100000001</v>
      </c>
      <c r="R44" s="346">
        <v>1702765.8770000001</v>
      </c>
      <c r="S44" s="346">
        <v>3942488.7540000002</v>
      </c>
      <c r="T44" s="346">
        <v>3700763</v>
      </c>
      <c r="U44" s="346">
        <v>3744858</v>
      </c>
      <c r="V44" s="346">
        <v>3757679</v>
      </c>
      <c r="W44" s="346">
        <v>3704511</v>
      </c>
      <c r="X44" s="331" t="s">
        <v>571</v>
      </c>
      <c r="Y44" s="331" t="s">
        <v>571</v>
      </c>
      <c r="Z44" s="331" t="s">
        <v>571</v>
      </c>
      <c r="AA44" s="331" t="s">
        <v>571</v>
      </c>
      <c r="AB44" s="344" t="s">
        <v>622</v>
      </c>
      <c r="AC44" s="344" t="s">
        <v>623</v>
      </c>
      <c r="AD44" s="344" t="s">
        <v>624</v>
      </c>
    </row>
    <row r="45" spans="2:30" ht="18.75" customHeight="1">
      <c r="B45" s="330">
        <v>35</v>
      </c>
      <c r="C45" s="330">
        <v>46</v>
      </c>
      <c r="D45" s="331" t="s">
        <v>582</v>
      </c>
      <c r="E45" s="331" t="s">
        <v>575</v>
      </c>
      <c r="F45" s="330" t="s">
        <v>565</v>
      </c>
      <c r="G45" s="330" t="s">
        <v>576</v>
      </c>
      <c r="H45" s="330" t="s">
        <v>620</v>
      </c>
      <c r="I45" s="330" t="s">
        <v>568</v>
      </c>
      <c r="J45" s="333" t="s">
        <v>582</v>
      </c>
      <c r="K45" s="333" t="s">
        <v>621</v>
      </c>
      <c r="L45" s="331">
        <v>2024</v>
      </c>
      <c r="M45" s="334">
        <v>231370612</v>
      </c>
      <c r="N45" s="331" t="s">
        <v>310</v>
      </c>
      <c r="O45" s="331" t="s">
        <v>310</v>
      </c>
      <c r="P45" s="334">
        <v>231370612</v>
      </c>
      <c r="Q45" s="346">
        <v>24527095.829999998</v>
      </c>
      <c r="R45" s="346">
        <v>2191527.7280000001</v>
      </c>
      <c r="S45" s="346">
        <v>3957925.4360000002</v>
      </c>
      <c r="T45" s="346">
        <v>3707025</v>
      </c>
      <c r="U45" s="346">
        <v>3748912</v>
      </c>
      <c r="V45" s="346">
        <v>3761089</v>
      </c>
      <c r="W45" s="346">
        <v>3710586</v>
      </c>
      <c r="X45" s="331" t="s">
        <v>571</v>
      </c>
      <c r="Y45" s="331" t="s">
        <v>571</v>
      </c>
      <c r="Z45" s="331" t="s">
        <v>571</v>
      </c>
      <c r="AA45" s="331" t="s">
        <v>571</v>
      </c>
      <c r="AB45" s="344" t="s">
        <v>622</v>
      </c>
      <c r="AC45" s="344" t="s">
        <v>623</v>
      </c>
      <c r="AD45" s="344" t="s">
        <v>624</v>
      </c>
    </row>
    <row r="46" spans="2:30" ht="18.75" customHeight="1">
      <c r="B46" s="330">
        <v>36</v>
      </c>
      <c r="C46" s="330">
        <v>47</v>
      </c>
      <c r="D46" s="331" t="s">
        <v>583</v>
      </c>
      <c r="E46" s="331" t="s">
        <v>575</v>
      </c>
      <c r="F46" s="330" t="s">
        <v>565</v>
      </c>
      <c r="G46" s="330" t="s">
        <v>576</v>
      </c>
      <c r="H46" s="330" t="s">
        <v>620</v>
      </c>
      <c r="I46" s="330" t="s">
        <v>568</v>
      </c>
      <c r="J46" s="333" t="s">
        <v>583</v>
      </c>
      <c r="K46" s="333" t="s">
        <v>621</v>
      </c>
      <c r="L46" s="331">
        <v>2024</v>
      </c>
      <c r="M46" s="334">
        <v>6813825</v>
      </c>
      <c r="N46" s="331" t="s">
        <v>310</v>
      </c>
      <c r="O46" s="331" t="s">
        <v>310</v>
      </c>
      <c r="P46" s="334">
        <v>6813825</v>
      </c>
      <c r="Q46" s="346">
        <v>1154368.683</v>
      </c>
      <c r="R46" s="346">
        <v>866766.52159999998</v>
      </c>
      <c r="S46" s="346">
        <v>274896.44510000001</v>
      </c>
      <c r="T46" s="346">
        <v>240404</v>
      </c>
      <c r="U46" s="346">
        <v>233012</v>
      </c>
      <c r="V46" s="346">
        <v>230885</v>
      </c>
      <c r="W46" s="346">
        <v>239287</v>
      </c>
      <c r="X46" s="331" t="s">
        <v>571</v>
      </c>
      <c r="Y46" s="331" t="s">
        <v>571</v>
      </c>
      <c r="Z46" s="331" t="s">
        <v>571</v>
      </c>
      <c r="AA46" s="331" t="s">
        <v>571</v>
      </c>
      <c r="AB46" s="344" t="s">
        <v>622</v>
      </c>
      <c r="AC46" s="344" t="s">
        <v>623</v>
      </c>
      <c r="AD46" s="344" t="s">
        <v>624</v>
      </c>
    </row>
    <row r="47" spans="2:30" ht="18.75" customHeight="1">
      <c r="B47" s="330">
        <v>37</v>
      </c>
      <c r="C47" s="330">
        <v>48</v>
      </c>
      <c r="D47" s="331" t="s">
        <v>584</v>
      </c>
      <c r="E47" s="331" t="s">
        <v>585</v>
      </c>
      <c r="F47" s="330" t="s">
        <v>565</v>
      </c>
      <c r="G47" s="330" t="s">
        <v>576</v>
      </c>
      <c r="H47" s="330" t="s">
        <v>620</v>
      </c>
      <c r="I47" s="330" t="s">
        <v>568</v>
      </c>
      <c r="J47" s="333" t="s">
        <v>584</v>
      </c>
      <c r="K47" s="335" t="s">
        <v>621</v>
      </c>
      <c r="L47" s="331">
        <v>2024</v>
      </c>
      <c r="M47" s="334">
        <v>7065315</v>
      </c>
      <c r="N47" s="331" t="s">
        <v>310</v>
      </c>
      <c r="O47" s="331" t="s">
        <v>310</v>
      </c>
      <c r="P47" s="334">
        <v>7065315</v>
      </c>
      <c r="Q47" s="346">
        <v>960192.48239999998</v>
      </c>
      <c r="R47" s="346">
        <v>694882.20330000005</v>
      </c>
      <c r="S47" s="346">
        <v>273274.35340000002</v>
      </c>
      <c r="T47" s="346">
        <v>239295</v>
      </c>
      <c r="U47" s="346">
        <v>232272</v>
      </c>
      <c r="V47" s="346">
        <v>230252</v>
      </c>
      <c r="W47" s="346">
        <v>238233</v>
      </c>
      <c r="X47" s="331" t="s">
        <v>571</v>
      </c>
      <c r="Y47" s="331" t="s">
        <v>571</v>
      </c>
      <c r="Z47" s="331" t="s">
        <v>571</v>
      </c>
      <c r="AA47" s="331" t="s">
        <v>571</v>
      </c>
      <c r="AB47" s="344" t="s">
        <v>622</v>
      </c>
      <c r="AC47" s="344" t="s">
        <v>623</v>
      </c>
      <c r="AD47" s="344" t="s">
        <v>624</v>
      </c>
    </row>
    <row r="48" spans="2:30" ht="18.75" customHeight="1">
      <c r="B48" s="330">
        <v>38</v>
      </c>
      <c r="C48" s="330">
        <v>51</v>
      </c>
      <c r="D48" s="331" t="s">
        <v>586</v>
      </c>
      <c r="E48" s="331" t="s">
        <v>575</v>
      </c>
      <c r="F48" s="330" t="s">
        <v>565</v>
      </c>
      <c r="G48" s="330" t="s">
        <v>566</v>
      </c>
      <c r="H48" s="330" t="s">
        <v>620</v>
      </c>
      <c r="I48" s="330" t="s">
        <v>568</v>
      </c>
      <c r="J48" s="333" t="s">
        <v>586</v>
      </c>
      <c r="K48" s="333" t="s">
        <v>621</v>
      </c>
      <c r="L48" s="331">
        <v>2024</v>
      </c>
      <c r="M48" s="334">
        <v>221599185</v>
      </c>
      <c r="N48" s="331" t="s">
        <v>310</v>
      </c>
      <c r="O48" s="331" t="s">
        <v>310</v>
      </c>
      <c r="P48" s="334">
        <v>221599185</v>
      </c>
      <c r="Q48" s="346">
        <v>34664202.619999997</v>
      </c>
      <c r="R48" s="346">
        <v>-43865117.439999998</v>
      </c>
      <c r="S48" s="346">
        <v>4415748.6160000004</v>
      </c>
      <c r="T48" s="346">
        <v>6302105</v>
      </c>
      <c r="U48" s="346">
        <v>6778832</v>
      </c>
      <c r="V48" s="346">
        <v>6918603</v>
      </c>
      <c r="W48" s="346">
        <v>6336251</v>
      </c>
      <c r="X48" s="331" t="s">
        <v>571</v>
      </c>
      <c r="Y48" s="331" t="s">
        <v>571</v>
      </c>
      <c r="Z48" s="331" t="s">
        <v>571</v>
      </c>
      <c r="AA48" s="331" t="s">
        <v>571</v>
      </c>
      <c r="AB48" s="344" t="s">
        <v>625</v>
      </c>
      <c r="AC48" s="344" t="s">
        <v>623</v>
      </c>
      <c r="AD48" s="344" t="s">
        <v>624</v>
      </c>
    </row>
    <row r="49" spans="2:30" ht="18.75" customHeight="1">
      <c r="B49" s="330">
        <v>39</v>
      </c>
      <c r="C49" s="330">
        <v>52</v>
      </c>
      <c r="D49" s="331" t="s">
        <v>587</v>
      </c>
      <c r="E49" s="331" t="s">
        <v>575</v>
      </c>
      <c r="F49" s="330" t="s">
        <v>565</v>
      </c>
      <c r="G49" s="330" t="s">
        <v>566</v>
      </c>
      <c r="H49" s="330" t="s">
        <v>620</v>
      </c>
      <c r="I49" s="330" t="s">
        <v>568</v>
      </c>
      <c r="J49" s="333" t="s">
        <v>587</v>
      </c>
      <c r="K49" s="333" t="s">
        <v>621</v>
      </c>
      <c r="L49" s="331">
        <v>2024</v>
      </c>
      <c r="M49" s="334">
        <v>230502625</v>
      </c>
      <c r="N49" s="331" t="s">
        <v>310</v>
      </c>
      <c r="O49" s="331" t="s">
        <v>310</v>
      </c>
      <c r="P49" s="334">
        <v>230502625</v>
      </c>
      <c r="Q49" s="346">
        <v>25375598.760000002</v>
      </c>
      <c r="R49" s="346">
        <v>-32013341.510000002</v>
      </c>
      <c r="S49" s="346">
        <v>4619743.591</v>
      </c>
      <c r="T49" s="346">
        <v>6369244</v>
      </c>
      <c r="U49" s="346">
        <v>6822085</v>
      </c>
      <c r="V49" s="346">
        <v>6954816</v>
      </c>
      <c r="W49" s="346">
        <v>6401683</v>
      </c>
      <c r="X49" s="331" t="s">
        <v>571</v>
      </c>
      <c r="Y49" s="331" t="s">
        <v>571</v>
      </c>
      <c r="Z49" s="331" t="s">
        <v>571</v>
      </c>
      <c r="AA49" s="331" t="s">
        <v>571</v>
      </c>
      <c r="AB49" s="344" t="s">
        <v>625</v>
      </c>
      <c r="AC49" s="344" t="s">
        <v>623</v>
      </c>
      <c r="AD49" s="344" t="s">
        <v>624</v>
      </c>
    </row>
    <row r="50" spans="2:30" ht="18.75" customHeight="1">
      <c r="B50" s="330">
        <v>40</v>
      </c>
      <c r="C50" s="330">
        <v>53</v>
      </c>
      <c r="D50" s="331" t="s">
        <v>588</v>
      </c>
      <c r="E50" s="331" t="s">
        <v>575</v>
      </c>
      <c r="F50" s="330" t="s">
        <v>565</v>
      </c>
      <c r="G50" s="330" t="s">
        <v>566</v>
      </c>
      <c r="H50" s="330" t="s">
        <v>620</v>
      </c>
      <c r="I50" s="330" t="s">
        <v>568</v>
      </c>
      <c r="J50" s="333" t="s">
        <v>588</v>
      </c>
      <c r="K50" s="333" t="s">
        <v>621</v>
      </c>
      <c r="L50" s="331">
        <v>2024</v>
      </c>
      <c r="M50" s="334">
        <v>7016460</v>
      </c>
      <c r="N50" s="331" t="s">
        <v>310</v>
      </c>
      <c r="O50" s="331" t="s">
        <v>310</v>
      </c>
      <c r="P50" s="334">
        <v>7016460</v>
      </c>
      <c r="Q50" s="346">
        <v>5451992.4170000004</v>
      </c>
      <c r="R50" s="346">
        <v>13581734.189999999</v>
      </c>
      <c r="S50" s="346">
        <v>913296.5895</v>
      </c>
      <c r="T50" s="346">
        <v>710850</v>
      </c>
      <c r="U50" s="346">
        <v>619648</v>
      </c>
      <c r="V50" s="346">
        <v>593354</v>
      </c>
      <c r="W50" s="346">
        <v>697144</v>
      </c>
      <c r="X50" s="331" t="s">
        <v>571</v>
      </c>
      <c r="Y50" s="331" t="s">
        <v>571</v>
      </c>
      <c r="Z50" s="331" t="s">
        <v>571</v>
      </c>
      <c r="AA50" s="331" t="s">
        <v>571</v>
      </c>
      <c r="AB50" s="344" t="s">
        <v>625</v>
      </c>
      <c r="AC50" s="344" t="s">
        <v>623</v>
      </c>
      <c r="AD50" s="344" t="s">
        <v>624</v>
      </c>
    </row>
    <row r="51" spans="2:30" ht="18.75" customHeight="1">
      <c r="B51" s="330">
        <v>41</v>
      </c>
      <c r="C51" s="330">
        <v>54</v>
      </c>
      <c r="D51" s="331" t="s">
        <v>589</v>
      </c>
      <c r="E51" s="331" t="s">
        <v>575</v>
      </c>
      <c r="F51" s="330" t="s">
        <v>565</v>
      </c>
      <c r="G51" s="330" t="s">
        <v>566</v>
      </c>
      <c r="H51" s="330" t="s">
        <v>620</v>
      </c>
      <c r="I51" s="330" t="s">
        <v>568</v>
      </c>
      <c r="J51" s="333" t="s">
        <v>589</v>
      </c>
      <c r="K51" s="333" t="s">
        <v>621</v>
      </c>
      <c r="L51" s="331">
        <v>2024</v>
      </c>
      <c r="M51" s="334">
        <v>7275079</v>
      </c>
      <c r="N51" s="331" t="s">
        <v>310</v>
      </c>
      <c r="O51" s="331" t="s">
        <v>310</v>
      </c>
      <c r="P51" s="334">
        <v>7275079</v>
      </c>
      <c r="Q51" s="346">
        <v>4175741.5980000002</v>
      </c>
      <c r="R51" s="346">
        <v>9724460.3819999993</v>
      </c>
      <c r="S51" s="346">
        <v>891908.01809999999</v>
      </c>
      <c r="T51" s="346">
        <v>697159</v>
      </c>
      <c r="U51" s="346">
        <v>610521</v>
      </c>
      <c r="V51" s="346">
        <v>585545</v>
      </c>
      <c r="W51" s="346">
        <v>684139</v>
      </c>
      <c r="X51" s="331" t="s">
        <v>571</v>
      </c>
      <c r="Y51" s="331" t="s">
        <v>571</v>
      </c>
      <c r="Z51" s="331" t="s">
        <v>571</v>
      </c>
      <c r="AA51" s="331" t="s">
        <v>571</v>
      </c>
      <c r="AB51" s="344" t="s">
        <v>625</v>
      </c>
      <c r="AC51" s="344" t="s">
        <v>623</v>
      </c>
      <c r="AD51" s="344" t="s">
        <v>624</v>
      </c>
    </row>
    <row r="52" spans="2:30" ht="18.75" customHeight="1">
      <c r="B52" s="330">
        <v>42</v>
      </c>
      <c r="C52" s="330">
        <v>55</v>
      </c>
      <c r="D52" s="331" t="s">
        <v>563</v>
      </c>
      <c r="E52" s="331" t="s">
        <v>564</v>
      </c>
      <c r="F52" s="330" t="s">
        <v>565</v>
      </c>
      <c r="G52" s="330" t="s">
        <v>566</v>
      </c>
      <c r="H52" s="330" t="s">
        <v>620</v>
      </c>
      <c r="I52" s="330" t="s">
        <v>568</v>
      </c>
      <c r="J52" s="333" t="s">
        <v>569</v>
      </c>
      <c r="K52" s="335" t="s">
        <v>570</v>
      </c>
      <c r="L52" s="331">
        <v>2024</v>
      </c>
      <c r="M52" s="334">
        <v>77571</v>
      </c>
      <c r="N52" s="331" t="s">
        <v>310</v>
      </c>
      <c r="O52" s="331" t="s">
        <v>310</v>
      </c>
      <c r="P52" s="334">
        <v>77571</v>
      </c>
      <c r="Q52" s="346">
        <v>8414.2151259999991</v>
      </c>
      <c r="R52" s="346">
        <v>829.83014249999997</v>
      </c>
      <c r="S52" s="346">
        <v>1419.0119629999999</v>
      </c>
      <c r="T52" s="346">
        <v>1093.0877266246264</v>
      </c>
      <c r="U52" s="346">
        <v>805.34505547772346</v>
      </c>
      <c r="V52" s="346">
        <v>756.18948657139799</v>
      </c>
      <c r="W52" s="346">
        <v>720.54277122503584</v>
      </c>
      <c r="X52" s="331" t="s">
        <v>571</v>
      </c>
      <c r="Y52" s="331" t="s">
        <v>571</v>
      </c>
      <c r="Z52" s="331" t="s">
        <v>571</v>
      </c>
      <c r="AA52" s="331" t="s">
        <v>571</v>
      </c>
      <c r="AB52" s="344" t="s">
        <v>626</v>
      </c>
      <c r="AC52" s="344" t="s">
        <v>627</v>
      </c>
      <c r="AD52" s="344" t="s">
        <v>624</v>
      </c>
    </row>
    <row r="53" spans="2:30" ht="18.75" customHeight="1">
      <c r="B53" s="330">
        <v>43</v>
      </c>
      <c r="C53" s="330">
        <v>57</v>
      </c>
      <c r="D53" s="331" t="s">
        <v>628</v>
      </c>
      <c r="E53" s="331" t="s">
        <v>575</v>
      </c>
      <c r="F53" s="330" t="s">
        <v>565</v>
      </c>
      <c r="G53" s="330" t="s">
        <v>576</v>
      </c>
      <c r="H53" s="330" t="s">
        <v>620</v>
      </c>
      <c r="I53" s="330" t="s">
        <v>568</v>
      </c>
      <c r="J53" s="333" t="s">
        <v>629</v>
      </c>
      <c r="K53" s="333" t="s">
        <v>630</v>
      </c>
      <c r="L53" s="331">
        <v>2024</v>
      </c>
      <c r="M53" s="331" t="s">
        <v>310</v>
      </c>
      <c r="N53" s="334">
        <v>-2303417</v>
      </c>
      <c r="O53" s="331" t="s">
        <v>310</v>
      </c>
      <c r="P53" s="331" t="s">
        <v>310</v>
      </c>
      <c r="Q53" s="331" t="s">
        <v>571</v>
      </c>
      <c r="R53" s="331" t="s">
        <v>571</v>
      </c>
      <c r="S53" s="331" t="s">
        <v>571</v>
      </c>
      <c r="T53" s="346" t="s">
        <v>571</v>
      </c>
      <c r="U53" s="346" t="s">
        <v>571</v>
      </c>
      <c r="V53" s="346" t="s">
        <v>571</v>
      </c>
      <c r="W53" s="346" t="s">
        <v>571</v>
      </c>
      <c r="X53" s="331" t="s">
        <v>571</v>
      </c>
      <c r="Y53" s="331" t="s">
        <v>571</v>
      </c>
      <c r="Z53" s="331" t="s">
        <v>571</v>
      </c>
      <c r="AA53" s="331" t="s">
        <v>571</v>
      </c>
      <c r="AB53" s="344" t="s">
        <v>631</v>
      </c>
      <c r="AC53" s="344" t="s">
        <v>632</v>
      </c>
      <c r="AD53" s="344" t="s">
        <v>624</v>
      </c>
    </row>
    <row r="54" spans="2:30" ht="18.75" customHeight="1">
      <c r="B54" s="330">
        <v>44</v>
      </c>
      <c r="C54" s="330">
        <v>58</v>
      </c>
      <c r="D54" s="331" t="s">
        <v>633</v>
      </c>
      <c r="E54" s="331" t="s">
        <v>575</v>
      </c>
      <c r="F54" s="330" t="s">
        <v>565</v>
      </c>
      <c r="G54" s="330" t="s">
        <v>576</v>
      </c>
      <c r="H54" s="330" t="s">
        <v>620</v>
      </c>
      <c r="I54" s="330" t="s">
        <v>568</v>
      </c>
      <c r="J54" s="333" t="s">
        <v>634</v>
      </c>
      <c r="K54" s="333" t="s">
        <v>630</v>
      </c>
      <c r="L54" s="331">
        <v>2024</v>
      </c>
      <c r="M54" s="331" t="s">
        <v>310</v>
      </c>
      <c r="N54" s="334">
        <v>287504</v>
      </c>
      <c r="O54" s="331" t="s">
        <v>310</v>
      </c>
      <c r="P54" s="331" t="s">
        <v>310</v>
      </c>
      <c r="Q54" s="331" t="s">
        <v>571</v>
      </c>
      <c r="R54" s="331" t="s">
        <v>571</v>
      </c>
      <c r="S54" s="331" t="s">
        <v>571</v>
      </c>
      <c r="T54" s="346" t="s">
        <v>571</v>
      </c>
      <c r="U54" s="346" t="s">
        <v>571</v>
      </c>
      <c r="V54" s="346" t="s">
        <v>571</v>
      </c>
      <c r="W54" s="346" t="s">
        <v>571</v>
      </c>
      <c r="X54" s="331" t="s">
        <v>571</v>
      </c>
      <c r="Y54" s="331" t="s">
        <v>571</v>
      </c>
      <c r="Z54" s="331" t="s">
        <v>571</v>
      </c>
      <c r="AA54" s="331" t="s">
        <v>571</v>
      </c>
      <c r="AB54" s="344" t="s">
        <v>631</v>
      </c>
      <c r="AC54" s="344" t="s">
        <v>632</v>
      </c>
      <c r="AD54" s="344" t="s">
        <v>624</v>
      </c>
    </row>
    <row r="55" spans="2:30" ht="18.75" customHeight="1">
      <c r="B55" s="330">
        <v>45</v>
      </c>
      <c r="C55" s="330">
        <v>78</v>
      </c>
      <c r="D55" s="331" t="s">
        <v>635</v>
      </c>
      <c r="E55" s="331" t="s">
        <v>575</v>
      </c>
      <c r="F55" s="330" t="s">
        <v>565</v>
      </c>
      <c r="G55" s="330" t="s">
        <v>576</v>
      </c>
      <c r="H55" s="330" t="s">
        <v>636</v>
      </c>
      <c r="I55" s="330" t="s">
        <v>568</v>
      </c>
      <c r="J55" s="333" t="s">
        <v>574</v>
      </c>
      <c r="K55" s="333" t="s">
        <v>637</v>
      </c>
      <c r="L55" s="331">
        <v>2024</v>
      </c>
      <c r="M55" s="331">
        <v>-1</v>
      </c>
      <c r="N55" s="331" t="s">
        <v>310</v>
      </c>
      <c r="O55" s="331" t="s">
        <v>310</v>
      </c>
      <c r="P55" s="331">
        <v>-1</v>
      </c>
      <c r="Q55" s="331" t="s">
        <v>310</v>
      </c>
      <c r="R55" s="331" t="s">
        <v>310</v>
      </c>
      <c r="S55" s="331" t="s">
        <v>310</v>
      </c>
      <c r="T55" s="346" t="s">
        <v>310</v>
      </c>
      <c r="U55" s="346" t="s">
        <v>310</v>
      </c>
      <c r="V55" s="346" t="s">
        <v>310</v>
      </c>
      <c r="W55" s="346" t="s">
        <v>310</v>
      </c>
      <c r="X55" s="331" t="s">
        <v>571</v>
      </c>
      <c r="Y55" s="331" t="s">
        <v>571</v>
      </c>
      <c r="Z55" s="331" t="s">
        <v>571</v>
      </c>
      <c r="AA55" s="331" t="s">
        <v>571</v>
      </c>
      <c r="AB55" s="344" t="s">
        <v>622</v>
      </c>
      <c r="AC55" s="344" t="s">
        <v>638</v>
      </c>
      <c r="AD55" s="344" t="s">
        <v>624</v>
      </c>
    </row>
    <row r="56" spans="2:30" ht="18.75" customHeight="1">
      <c r="B56" s="330">
        <v>46</v>
      </c>
      <c r="C56" s="330">
        <v>79</v>
      </c>
      <c r="D56" s="331" t="s">
        <v>639</v>
      </c>
      <c r="E56" s="331" t="s">
        <v>575</v>
      </c>
      <c r="F56" s="330" t="s">
        <v>565</v>
      </c>
      <c r="G56" s="330" t="s">
        <v>576</v>
      </c>
      <c r="H56" s="330" t="s">
        <v>636</v>
      </c>
      <c r="I56" s="330" t="s">
        <v>568</v>
      </c>
      <c r="J56" s="333" t="s">
        <v>580</v>
      </c>
      <c r="K56" s="333" t="s">
        <v>637</v>
      </c>
      <c r="L56" s="331">
        <v>2024</v>
      </c>
      <c r="M56" s="331">
        <v>-8</v>
      </c>
      <c r="N56" s="331" t="s">
        <v>310</v>
      </c>
      <c r="O56" s="331" t="s">
        <v>310</v>
      </c>
      <c r="P56" s="331">
        <v>-8</v>
      </c>
      <c r="Q56" s="331" t="s">
        <v>310</v>
      </c>
      <c r="R56" s="331" t="s">
        <v>310</v>
      </c>
      <c r="S56" s="331" t="s">
        <v>310</v>
      </c>
      <c r="T56" s="346" t="s">
        <v>310</v>
      </c>
      <c r="U56" s="346" t="s">
        <v>310</v>
      </c>
      <c r="V56" s="346" t="s">
        <v>310</v>
      </c>
      <c r="W56" s="346" t="s">
        <v>310</v>
      </c>
      <c r="X56" s="331" t="s">
        <v>571</v>
      </c>
      <c r="Y56" s="331" t="s">
        <v>571</v>
      </c>
      <c r="Z56" s="331" t="s">
        <v>571</v>
      </c>
      <c r="AA56" s="331" t="s">
        <v>571</v>
      </c>
      <c r="AB56" s="344" t="s">
        <v>622</v>
      </c>
      <c r="AC56" s="344" t="s">
        <v>638</v>
      </c>
      <c r="AD56" s="344" t="s">
        <v>624</v>
      </c>
    </row>
    <row r="57" spans="2:30" ht="18.75" customHeight="1">
      <c r="B57" s="330">
        <v>47</v>
      </c>
      <c r="C57" s="330">
        <v>80</v>
      </c>
      <c r="D57" s="331" t="s">
        <v>640</v>
      </c>
      <c r="E57" s="331" t="s">
        <v>575</v>
      </c>
      <c r="F57" s="330" t="s">
        <v>565</v>
      </c>
      <c r="G57" s="330" t="s">
        <v>576</v>
      </c>
      <c r="H57" s="330" t="s">
        <v>636</v>
      </c>
      <c r="I57" s="330" t="s">
        <v>568</v>
      </c>
      <c r="J57" s="333" t="s">
        <v>581</v>
      </c>
      <c r="K57" s="333" t="s">
        <v>637</v>
      </c>
      <c r="L57" s="331">
        <v>2024</v>
      </c>
      <c r="M57" s="334">
        <v>-43986</v>
      </c>
      <c r="N57" s="331" t="s">
        <v>310</v>
      </c>
      <c r="O57" s="331" t="s">
        <v>310</v>
      </c>
      <c r="P57" s="334">
        <v>-43986</v>
      </c>
      <c r="Q57" s="331" t="s">
        <v>310</v>
      </c>
      <c r="R57" s="331" t="s">
        <v>310</v>
      </c>
      <c r="S57" s="331" t="s">
        <v>310</v>
      </c>
      <c r="T57" s="346" t="s">
        <v>310</v>
      </c>
      <c r="U57" s="346" t="s">
        <v>310</v>
      </c>
      <c r="V57" s="346" t="s">
        <v>310</v>
      </c>
      <c r="W57" s="346" t="s">
        <v>310</v>
      </c>
      <c r="X57" s="331" t="s">
        <v>571</v>
      </c>
      <c r="Y57" s="331" t="s">
        <v>571</v>
      </c>
      <c r="Z57" s="331" t="s">
        <v>571</v>
      </c>
      <c r="AA57" s="331" t="s">
        <v>571</v>
      </c>
      <c r="AB57" s="344" t="s">
        <v>622</v>
      </c>
      <c r="AC57" s="344" t="s">
        <v>638</v>
      </c>
      <c r="AD57" s="344" t="s">
        <v>624</v>
      </c>
    </row>
    <row r="58" spans="2:30" ht="18.75" customHeight="1">
      <c r="B58" s="330">
        <v>48</v>
      </c>
      <c r="C58" s="330">
        <v>81</v>
      </c>
      <c r="D58" s="331" t="s">
        <v>641</v>
      </c>
      <c r="E58" s="331" t="s">
        <v>575</v>
      </c>
      <c r="F58" s="330" t="s">
        <v>565</v>
      </c>
      <c r="G58" s="330" t="s">
        <v>576</v>
      </c>
      <c r="H58" s="330" t="s">
        <v>636</v>
      </c>
      <c r="I58" s="330" t="s">
        <v>568</v>
      </c>
      <c r="J58" s="333" t="s">
        <v>582</v>
      </c>
      <c r="K58" s="333" t="s">
        <v>637</v>
      </c>
      <c r="L58" s="331">
        <v>2024</v>
      </c>
      <c r="M58" s="334">
        <v>-73748</v>
      </c>
      <c r="N58" s="331" t="s">
        <v>310</v>
      </c>
      <c r="O58" s="331" t="s">
        <v>310</v>
      </c>
      <c r="P58" s="334">
        <v>-73748</v>
      </c>
      <c r="Q58" s="331" t="s">
        <v>310</v>
      </c>
      <c r="R58" s="331" t="s">
        <v>310</v>
      </c>
      <c r="S58" s="331" t="s">
        <v>310</v>
      </c>
      <c r="T58" s="346" t="s">
        <v>310</v>
      </c>
      <c r="U58" s="346" t="s">
        <v>310</v>
      </c>
      <c r="V58" s="346" t="s">
        <v>310</v>
      </c>
      <c r="W58" s="346" t="s">
        <v>310</v>
      </c>
      <c r="X58" s="331" t="s">
        <v>571</v>
      </c>
      <c r="Y58" s="331" t="s">
        <v>571</v>
      </c>
      <c r="Z58" s="331" t="s">
        <v>571</v>
      </c>
      <c r="AA58" s="331" t="s">
        <v>571</v>
      </c>
      <c r="AB58" s="344" t="s">
        <v>622</v>
      </c>
      <c r="AC58" s="344" t="s">
        <v>638</v>
      </c>
      <c r="AD58" s="344" t="s">
        <v>624</v>
      </c>
    </row>
    <row r="59" spans="2:30" ht="18.75" customHeight="1">
      <c r="B59" s="330">
        <v>49</v>
      </c>
      <c r="C59" s="330">
        <v>82</v>
      </c>
      <c r="D59" s="331" t="s">
        <v>642</v>
      </c>
      <c r="E59" s="331" t="s">
        <v>575</v>
      </c>
      <c r="F59" s="330" t="s">
        <v>565</v>
      </c>
      <c r="G59" s="330" t="s">
        <v>576</v>
      </c>
      <c r="H59" s="330" t="s">
        <v>636</v>
      </c>
      <c r="I59" s="330" t="s">
        <v>568</v>
      </c>
      <c r="J59" s="333" t="s">
        <v>583</v>
      </c>
      <c r="K59" s="333" t="s">
        <v>637</v>
      </c>
      <c r="L59" s="331">
        <v>2024</v>
      </c>
      <c r="M59" s="334">
        <v>12320</v>
      </c>
      <c r="N59" s="331" t="s">
        <v>310</v>
      </c>
      <c r="O59" s="331" t="s">
        <v>310</v>
      </c>
      <c r="P59" s="334">
        <v>12320</v>
      </c>
      <c r="Q59" s="331" t="s">
        <v>310</v>
      </c>
      <c r="R59" s="331" t="s">
        <v>310</v>
      </c>
      <c r="S59" s="331" t="s">
        <v>310</v>
      </c>
      <c r="T59" s="346" t="s">
        <v>310</v>
      </c>
      <c r="U59" s="346" t="s">
        <v>310</v>
      </c>
      <c r="V59" s="346" t="s">
        <v>310</v>
      </c>
      <c r="W59" s="346" t="s">
        <v>310</v>
      </c>
      <c r="X59" s="331" t="s">
        <v>571</v>
      </c>
      <c r="Y59" s="331" t="s">
        <v>571</v>
      </c>
      <c r="Z59" s="331" t="s">
        <v>571</v>
      </c>
      <c r="AA59" s="331" t="s">
        <v>571</v>
      </c>
      <c r="AB59" s="344" t="s">
        <v>622</v>
      </c>
      <c r="AC59" s="344" t="s">
        <v>638</v>
      </c>
      <c r="AD59" s="344" t="s">
        <v>624</v>
      </c>
    </row>
    <row r="60" spans="2:30" ht="18.75" customHeight="1">
      <c r="B60" s="330">
        <v>50</v>
      </c>
      <c r="C60" s="330">
        <v>83</v>
      </c>
      <c r="D60" s="331" t="s">
        <v>643</v>
      </c>
      <c r="E60" s="331" t="s">
        <v>585</v>
      </c>
      <c r="F60" s="330" t="s">
        <v>565</v>
      </c>
      <c r="G60" s="330" t="s">
        <v>576</v>
      </c>
      <c r="H60" s="330" t="s">
        <v>636</v>
      </c>
      <c r="I60" s="330" t="s">
        <v>568</v>
      </c>
      <c r="J60" s="333" t="s">
        <v>584</v>
      </c>
      <c r="K60" s="335" t="s">
        <v>637</v>
      </c>
      <c r="L60" s="331">
        <v>2024</v>
      </c>
      <c r="M60" s="334">
        <v>11971</v>
      </c>
      <c r="N60" s="331" t="s">
        <v>310</v>
      </c>
      <c r="O60" s="331" t="s">
        <v>310</v>
      </c>
      <c r="P60" s="334">
        <v>11971</v>
      </c>
      <c r="Q60" s="331" t="s">
        <v>310</v>
      </c>
      <c r="R60" s="331" t="s">
        <v>310</v>
      </c>
      <c r="S60" s="331" t="s">
        <v>310</v>
      </c>
      <c r="T60" s="346" t="s">
        <v>310</v>
      </c>
      <c r="U60" s="346" t="s">
        <v>310</v>
      </c>
      <c r="V60" s="346" t="s">
        <v>310</v>
      </c>
      <c r="W60" s="346" t="s">
        <v>310</v>
      </c>
      <c r="X60" s="331" t="s">
        <v>571</v>
      </c>
      <c r="Y60" s="331" t="s">
        <v>571</v>
      </c>
      <c r="Z60" s="331" t="s">
        <v>571</v>
      </c>
      <c r="AA60" s="331" t="s">
        <v>571</v>
      </c>
      <c r="AB60" s="344" t="s">
        <v>622</v>
      </c>
      <c r="AC60" s="344" t="s">
        <v>638</v>
      </c>
      <c r="AD60" s="344" t="s">
        <v>624</v>
      </c>
    </row>
    <row r="61" spans="2:30" ht="18.75" customHeight="1">
      <c r="B61" s="330">
        <v>51</v>
      </c>
      <c r="C61" s="330">
        <v>86</v>
      </c>
      <c r="D61" s="331" t="s">
        <v>644</v>
      </c>
      <c r="E61" s="331" t="s">
        <v>575</v>
      </c>
      <c r="F61" s="330" t="s">
        <v>565</v>
      </c>
      <c r="G61" s="330" t="s">
        <v>566</v>
      </c>
      <c r="H61" s="330" t="s">
        <v>636</v>
      </c>
      <c r="I61" s="330" t="s">
        <v>568</v>
      </c>
      <c r="J61" s="333" t="s">
        <v>586</v>
      </c>
      <c r="K61" s="333" t="s">
        <v>637</v>
      </c>
      <c r="L61" s="331">
        <v>2024</v>
      </c>
      <c r="M61" s="334">
        <v>-159946</v>
      </c>
      <c r="N61" s="331" t="s">
        <v>310</v>
      </c>
      <c r="O61" s="331" t="s">
        <v>310</v>
      </c>
      <c r="P61" s="334">
        <v>-159946</v>
      </c>
      <c r="Q61" s="331" t="s">
        <v>310</v>
      </c>
      <c r="R61" s="331" t="s">
        <v>310</v>
      </c>
      <c r="S61" s="331" t="s">
        <v>310</v>
      </c>
      <c r="T61" s="346" t="s">
        <v>310</v>
      </c>
      <c r="U61" s="346" t="s">
        <v>310</v>
      </c>
      <c r="V61" s="346" t="s">
        <v>310</v>
      </c>
      <c r="W61" s="346" t="s">
        <v>310</v>
      </c>
      <c r="X61" s="331" t="s">
        <v>571</v>
      </c>
      <c r="Y61" s="331" t="s">
        <v>571</v>
      </c>
      <c r="Z61" s="331" t="s">
        <v>571</v>
      </c>
      <c r="AA61" s="331" t="s">
        <v>571</v>
      </c>
      <c r="AB61" s="344" t="s">
        <v>645</v>
      </c>
      <c r="AC61" s="344" t="s">
        <v>638</v>
      </c>
      <c r="AD61" s="344" t="s">
        <v>624</v>
      </c>
    </row>
    <row r="62" spans="2:30" ht="18.75" customHeight="1">
      <c r="B62" s="330">
        <v>52</v>
      </c>
      <c r="C62" s="330">
        <v>87</v>
      </c>
      <c r="D62" s="331" t="s">
        <v>646</v>
      </c>
      <c r="E62" s="331" t="s">
        <v>575</v>
      </c>
      <c r="F62" s="330" t="s">
        <v>565</v>
      </c>
      <c r="G62" s="330" t="s">
        <v>566</v>
      </c>
      <c r="H62" s="330" t="s">
        <v>636</v>
      </c>
      <c r="I62" s="330" t="s">
        <v>568</v>
      </c>
      <c r="J62" s="333" t="s">
        <v>587</v>
      </c>
      <c r="K62" s="333" t="s">
        <v>637</v>
      </c>
      <c r="L62" s="331">
        <v>2024</v>
      </c>
      <c r="M62" s="334">
        <v>-578725</v>
      </c>
      <c r="N62" s="331" t="s">
        <v>310</v>
      </c>
      <c r="O62" s="331" t="s">
        <v>310</v>
      </c>
      <c r="P62" s="334">
        <v>-578725</v>
      </c>
      <c r="Q62" s="331" t="s">
        <v>310</v>
      </c>
      <c r="R62" s="331" t="s">
        <v>310</v>
      </c>
      <c r="S62" s="331" t="s">
        <v>310</v>
      </c>
      <c r="T62" s="346" t="s">
        <v>310</v>
      </c>
      <c r="U62" s="346" t="s">
        <v>310</v>
      </c>
      <c r="V62" s="346" t="s">
        <v>310</v>
      </c>
      <c r="W62" s="346" t="s">
        <v>310</v>
      </c>
      <c r="X62" s="331" t="s">
        <v>571</v>
      </c>
      <c r="Y62" s="331" t="s">
        <v>571</v>
      </c>
      <c r="Z62" s="331" t="s">
        <v>571</v>
      </c>
      <c r="AA62" s="331" t="s">
        <v>571</v>
      </c>
      <c r="AB62" s="344" t="s">
        <v>645</v>
      </c>
      <c r="AC62" s="344" t="s">
        <v>638</v>
      </c>
      <c r="AD62" s="344" t="s">
        <v>624</v>
      </c>
    </row>
    <row r="63" spans="2:30" ht="18.75" customHeight="1">
      <c r="B63" s="330">
        <v>53</v>
      </c>
      <c r="C63" s="330">
        <v>88</v>
      </c>
      <c r="D63" s="331" t="s">
        <v>647</v>
      </c>
      <c r="E63" s="331" t="s">
        <v>575</v>
      </c>
      <c r="F63" s="330" t="s">
        <v>565</v>
      </c>
      <c r="G63" s="330" t="s">
        <v>566</v>
      </c>
      <c r="H63" s="330" t="s">
        <v>636</v>
      </c>
      <c r="I63" s="330" t="s">
        <v>568</v>
      </c>
      <c r="J63" s="333" t="s">
        <v>588</v>
      </c>
      <c r="K63" s="333" t="s">
        <v>637</v>
      </c>
      <c r="L63" s="331">
        <v>2024</v>
      </c>
      <c r="M63" s="334">
        <v>128080</v>
      </c>
      <c r="N63" s="331" t="s">
        <v>310</v>
      </c>
      <c r="O63" s="331" t="s">
        <v>310</v>
      </c>
      <c r="P63" s="334">
        <v>128080</v>
      </c>
      <c r="Q63" s="331" t="s">
        <v>310</v>
      </c>
      <c r="R63" s="331" t="s">
        <v>310</v>
      </c>
      <c r="S63" s="331" t="s">
        <v>310</v>
      </c>
      <c r="T63" s="346" t="s">
        <v>310</v>
      </c>
      <c r="U63" s="346" t="s">
        <v>310</v>
      </c>
      <c r="V63" s="346" t="s">
        <v>310</v>
      </c>
      <c r="W63" s="346" t="s">
        <v>310</v>
      </c>
      <c r="X63" s="331" t="s">
        <v>571</v>
      </c>
      <c r="Y63" s="331" t="s">
        <v>571</v>
      </c>
      <c r="Z63" s="331" t="s">
        <v>571</v>
      </c>
      <c r="AA63" s="331" t="s">
        <v>571</v>
      </c>
      <c r="AB63" s="344" t="s">
        <v>645</v>
      </c>
      <c r="AC63" s="344" t="s">
        <v>638</v>
      </c>
      <c r="AD63" s="344" t="s">
        <v>624</v>
      </c>
    </row>
    <row r="64" spans="2:30" ht="18.75" customHeight="1">
      <c r="B64" s="330">
        <v>54</v>
      </c>
      <c r="C64" s="330">
        <v>89</v>
      </c>
      <c r="D64" s="331" t="s">
        <v>648</v>
      </c>
      <c r="E64" s="331" t="s">
        <v>564</v>
      </c>
      <c r="F64" s="330" t="s">
        <v>565</v>
      </c>
      <c r="G64" s="330" t="s">
        <v>566</v>
      </c>
      <c r="H64" s="330" t="s">
        <v>636</v>
      </c>
      <c r="I64" s="330" t="s">
        <v>568</v>
      </c>
      <c r="J64" s="333" t="s">
        <v>589</v>
      </c>
      <c r="K64" s="335" t="s">
        <v>637</v>
      </c>
      <c r="L64" s="331">
        <v>2024</v>
      </c>
      <c r="M64" s="334">
        <v>124416</v>
      </c>
      <c r="N64" s="331" t="s">
        <v>310</v>
      </c>
      <c r="O64" s="331" t="s">
        <v>310</v>
      </c>
      <c r="P64" s="334">
        <v>124416</v>
      </c>
      <c r="Q64" s="331" t="s">
        <v>310</v>
      </c>
      <c r="R64" s="331" t="s">
        <v>310</v>
      </c>
      <c r="S64" s="331" t="s">
        <v>310</v>
      </c>
      <c r="T64" s="346" t="s">
        <v>310</v>
      </c>
      <c r="U64" s="346" t="s">
        <v>310</v>
      </c>
      <c r="V64" s="346" t="s">
        <v>310</v>
      </c>
      <c r="W64" s="346" t="s">
        <v>310</v>
      </c>
      <c r="X64" s="331" t="s">
        <v>571</v>
      </c>
      <c r="Y64" s="331" t="s">
        <v>571</v>
      </c>
      <c r="Z64" s="331" t="s">
        <v>571</v>
      </c>
      <c r="AA64" s="331" t="s">
        <v>571</v>
      </c>
      <c r="AB64" s="344" t="s">
        <v>645</v>
      </c>
      <c r="AC64" s="344" t="s">
        <v>638</v>
      </c>
      <c r="AD64" s="344" t="s">
        <v>624</v>
      </c>
    </row>
    <row r="65" spans="2:30" ht="18.75" customHeight="1">
      <c r="B65" s="330">
        <v>55</v>
      </c>
      <c r="C65" s="330">
        <v>90</v>
      </c>
      <c r="D65" s="331" t="s">
        <v>649</v>
      </c>
      <c r="E65" s="331" t="s">
        <v>575</v>
      </c>
      <c r="F65" s="330" t="s">
        <v>565</v>
      </c>
      <c r="G65" s="330" t="s">
        <v>576</v>
      </c>
      <c r="H65" s="330" t="s">
        <v>636</v>
      </c>
      <c r="I65" s="330" t="s">
        <v>568</v>
      </c>
      <c r="J65" s="333" t="s">
        <v>574</v>
      </c>
      <c r="K65" s="333" t="s">
        <v>637</v>
      </c>
      <c r="L65" s="331">
        <v>2024</v>
      </c>
      <c r="M65" s="331">
        <v>0</v>
      </c>
      <c r="N65" s="331" t="s">
        <v>310</v>
      </c>
      <c r="O65" s="331" t="s">
        <v>310</v>
      </c>
      <c r="P65" s="331">
        <v>0</v>
      </c>
      <c r="Q65" s="331" t="s">
        <v>310</v>
      </c>
      <c r="R65" s="331" t="s">
        <v>310</v>
      </c>
      <c r="S65" s="331" t="s">
        <v>310</v>
      </c>
      <c r="T65" s="346" t="s">
        <v>310</v>
      </c>
      <c r="U65" s="346" t="s">
        <v>310</v>
      </c>
      <c r="V65" s="346" t="s">
        <v>310</v>
      </c>
      <c r="W65" s="346" t="s">
        <v>310</v>
      </c>
      <c r="X65" s="331" t="s">
        <v>571</v>
      </c>
      <c r="Y65" s="331" t="s">
        <v>571</v>
      </c>
      <c r="Z65" s="331" t="s">
        <v>571</v>
      </c>
      <c r="AA65" s="331" t="s">
        <v>571</v>
      </c>
      <c r="AB65" s="344" t="s">
        <v>650</v>
      </c>
      <c r="AC65" s="344"/>
      <c r="AD65" s="344" t="s">
        <v>651</v>
      </c>
    </row>
    <row r="66" spans="2:30" ht="18.75" customHeight="1">
      <c r="B66" s="330">
        <v>56</v>
      </c>
      <c r="C66" s="330">
        <v>91</v>
      </c>
      <c r="D66" s="331" t="s">
        <v>652</v>
      </c>
      <c r="E66" s="331" t="s">
        <v>575</v>
      </c>
      <c r="F66" s="330" t="s">
        <v>565</v>
      </c>
      <c r="G66" s="330" t="s">
        <v>576</v>
      </c>
      <c r="H66" s="330" t="s">
        <v>636</v>
      </c>
      <c r="I66" s="330" t="s">
        <v>568</v>
      </c>
      <c r="J66" s="333" t="s">
        <v>580</v>
      </c>
      <c r="K66" s="333" t="s">
        <v>637</v>
      </c>
      <c r="L66" s="331">
        <v>2024</v>
      </c>
      <c r="M66" s="331">
        <v>0</v>
      </c>
      <c r="N66" s="331" t="s">
        <v>310</v>
      </c>
      <c r="O66" s="331" t="s">
        <v>310</v>
      </c>
      <c r="P66" s="331">
        <v>0</v>
      </c>
      <c r="Q66" s="331" t="s">
        <v>310</v>
      </c>
      <c r="R66" s="331" t="s">
        <v>310</v>
      </c>
      <c r="S66" s="331" t="s">
        <v>310</v>
      </c>
      <c r="T66" s="346" t="s">
        <v>310</v>
      </c>
      <c r="U66" s="346" t="s">
        <v>310</v>
      </c>
      <c r="V66" s="346" t="s">
        <v>310</v>
      </c>
      <c r="W66" s="346" t="s">
        <v>310</v>
      </c>
      <c r="X66" s="331" t="s">
        <v>571</v>
      </c>
      <c r="Y66" s="331" t="s">
        <v>571</v>
      </c>
      <c r="Z66" s="331" t="s">
        <v>571</v>
      </c>
      <c r="AA66" s="331" t="s">
        <v>571</v>
      </c>
      <c r="AB66" s="344" t="s">
        <v>650</v>
      </c>
      <c r="AC66" s="344"/>
      <c r="AD66" s="344" t="s">
        <v>651</v>
      </c>
    </row>
    <row r="67" spans="2:30" ht="18.75" customHeight="1">
      <c r="B67" s="330">
        <v>57</v>
      </c>
      <c r="C67" s="330">
        <v>92</v>
      </c>
      <c r="D67" s="331" t="s">
        <v>653</v>
      </c>
      <c r="E67" s="331" t="s">
        <v>575</v>
      </c>
      <c r="F67" s="330" t="s">
        <v>565</v>
      </c>
      <c r="G67" s="330" t="s">
        <v>576</v>
      </c>
      <c r="H67" s="330" t="s">
        <v>636</v>
      </c>
      <c r="I67" s="330" t="s">
        <v>568</v>
      </c>
      <c r="J67" s="333" t="s">
        <v>581</v>
      </c>
      <c r="K67" s="333" t="s">
        <v>637</v>
      </c>
      <c r="L67" s="331">
        <v>2024</v>
      </c>
      <c r="M67" s="331">
        <v>0</v>
      </c>
      <c r="N67" s="331" t="s">
        <v>310</v>
      </c>
      <c r="O67" s="331" t="s">
        <v>310</v>
      </c>
      <c r="P67" s="331">
        <v>0</v>
      </c>
      <c r="Q67" s="331" t="s">
        <v>310</v>
      </c>
      <c r="R67" s="331" t="s">
        <v>310</v>
      </c>
      <c r="S67" s="331" t="s">
        <v>310</v>
      </c>
      <c r="T67" s="346" t="s">
        <v>310</v>
      </c>
      <c r="U67" s="346" t="s">
        <v>310</v>
      </c>
      <c r="V67" s="346" t="s">
        <v>310</v>
      </c>
      <c r="W67" s="346" t="s">
        <v>310</v>
      </c>
      <c r="X67" s="331" t="s">
        <v>571</v>
      </c>
      <c r="Y67" s="331" t="s">
        <v>571</v>
      </c>
      <c r="Z67" s="331" t="s">
        <v>571</v>
      </c>
      <c r="AA67" s="331" t="s">
        <v>571</v>
      </c>
      <c r="AB67" s="344" t="s">
        <v>650</v>
      </c>
      <c r="AC67" s="344"/>
      <c r="AD67" s="344" t="s">
        <v>651</v>
      </c>
    </row>
    <row r="68" spans="2:30" ht="18.75" customHeight="1">
      <c r="B68" s="330">
        <v>58</v>
      </c>
      <c r="C68" s="330">
        <v>93</v>
      </c>
      <c r="D68" s="331" t="s">
        <v>654</v>
      </c>
      <c r="E68" s="331" t="s">
        <v>575</v>
      </c>
      <c r="F68" s="330" t="s">
        <v>565</v>
      </c>
      <c r="G68" s="330" t="s">
        <v>576</v>
      </c>
      <c r="H68" s="330" t="s">
        <v>636</v>
      </c>
      <c r="I68" s="330" t="s">
        <v>568</v>
      </c>
      <c r="J68" s="333" t="s">
        <v>582</v>
      </c>
      <c r="K68" s="333" t="s">
        <v>637</v>
      </c>
      <c r="L68" s="331">
        <v>2024</v>
      </c>
      <c r="M68" s="331">
        <v>0</v>
      </c>
      <c r="N68" s="331" t="s">
        <v>310</v>
      </c>
      <c r="O68" s="331" t="s">
        <v>310</v>
      </c>
      <c r="P68" s="331">
        <v>0</v>
      </c>
      <c r="Q68" s="331" t="s">
        <v>310</v>
      </c>
      <c r="R68" s="331" t="s">
        <v>310</v>
      </c>
      <c r="S68" s="331" t="s">
        <v>310</v>
      </c>
      <c r="T68" s="346" t="s">
        <v>310</v>
      </c>
      <c r="U68" s="346" t="s">
        <v>310</v>
      </c>
      <c r="V68" s="346" t="s">
        <v>310</v>
      </c>
      <c r="W68" s="346" t="s">
        <v>310</v>
      </c>
      <c r="X68" s="331" t="s">
        <v>571</v>
      </c>
      <c r="Y68" s="331" t="s">
        <v>571</v>
      </c>
      <c r="Z68" s="331" t="s">
        <v>571</v>
      </c>
      <c r="AA68" s="331" t="s">
        <v>571</v>
      </c>
      <c r="AB68" s="344" t="s">
        <v>650</v>
      </c>
      <c r="AC68" s="344"/>
      <c r="AD68" s="344" t="s">
        <v>651</v>
      </c>
    </row>
    <row r="69" spans="2:30" ht="18.75" customHeight="1">
      <c r="B69" s="330">
        <v>59</v>
      </c>
      <c r="C69" s="330">
        <v>94</v>
      </c>
      <c r="D69" s="331" t="s">
        <v>655</v>
      </c>
      <c r="E69" s="331" t="s">
        <v>575</v>
      </c>
      <c r="F69" s="330" t="s">
        <v>565</v>
      </c>
      <c r="G69" s="330" t="s">
        <v>576</v>
      </c>
      <c r="H69" s="330" t="s">
        <v>636</v>
      </c>
      <c r="I69" s="330" t="s">
        <v>568</v>
      </c>
      <c r="J69" s="333" t="s">
        <v>583</v>
      </c>
      <c r="K69" s="333" t="s">
        <v>637</v>
      </c>
      <c r="L69" s="331">
        <v>2024</v>
      </c>
      <c r="M69" s="331">
        <v>0</v>
      </c>
      <c r="N69" s="331" t="s">
        <v>310</v>
      </c>
      <c r="O69" s="331" t="s">
        <v>310</v>
      </c>
      <c r="P69" s="331">
        <v>0</v>
      </c>
      <c r="Q69" s="331" t="s">
        <v>310</v>
      </c>
      <c r="R69" s="331" t="s">
        <v>310</v>
      </c>
      <c r="S69" s="331" t="s">
        <v>310</v>
      </c>
      <c r="T69" s="346" t="s">
        <v>310</v>
      </c>
      <c r="U69" s="346" t="s">
        <v>310</v>
      </c>
      <c r="V69" s="346" t="s">
        <v>310</v>
      </c>
      <c r="W69" s="346" t="s">
        <v>310</v>
      </c>
      <c r="X69" s="331" t="s">
        <v>571</v>
      </c>
      <c r="Y69" s="331" t="s">
        <v>571</v>
      </c>
      <c r="Z69" s="331" t="s">
        <v>571</v>
      </c>
      <c r="AA69" s="331" t="s">
        <v>571</v>
      </c>
      <c r="AB69" s="344" t="s">
        <v>650</v>
      </c>
      <c r="AC69" s="344"/>
      <c r="AD69" s="344" t="s">
        <v>651</v>
      </c>
    </row>
    <row r="70" spans="2:30" ht="18.75" customHeight="1">
      <c r="B70" s="330">
        <v>60</v>
      </c>
      <c r="C70" s="330">
        <v>95</v>
      </c>
      <c r="D70" s="331" t="s">
        <v>656</v>
      </c>
      <c r="E70" s="331" t="s">
        <v>585</v>
      </c>
      <c r="F70" s="330" t="s">
        <v>565</v>
      </c>
      <c r="G70" s="330" t="s">
        <v>576</v>
      </c>
      <c r="H70" s="330" t="s">
        <v>636</v>
      </c>
      <c r="I70" s="330" t="s">
        <v>568</v>
      </c>
      <c r="J70" s="333" t="s">
        <v>584</v>
      </c>
      <c r="K70" s="335" t="s">
        <v>637</v>
      </c>
      <c r="L70" s="331">
        <v>2024</v>
      </c>
      <c r="M70" s="331">
        <v>0</v>
      </c>
      <c r="N70" s="331" t="s">
        <v>310</v>
      </c>
      <c r="O70" s="331" t="s">
        <v>310</v>
      </c>
      <c r="P70" s="331">
        <v>0</v>
      </c>
      <c r="Q70" s="331" t="s">
        <v>310</v>
      </c>
      <c r="R70" s="331" t="s">
        <v>310</v>
      </c>
      <c r="S70" s="331" t="s">
        <v>310</v>
      </c>
      <c r="T70" s="346" t="s">
        <v>310</v>
      </c>
      <c r="U70" s="346" t="s">
        <v>310</v>
      </c>
      <c r="V70" s="346" t="s">
        <v>310</v>
      </c>
      <c r="W70" s="346" t="s">
        <v>310</v>
      </c>
      <c r="X70" s="331" t="s">
        <v>571</v>
      </c>
      <c r="Y70" s="331" t="s">
        <v>571</v>
      </c>
      <c r="Z70" s="331" t="s">
        <v>571</v>
      </c>
      <c r="AA70" s="331" t="s">
        <v>571</v>
      </c>
      <c r="AB70" s="344" t="s">
        <v>650</v>
      </c>
      <c r="AC70" s="344"/>
      <c r="AD70" s="344" t="s">
        <v>651</v>
      </c>
    </row>
    <row r="71" spans="2:30" ht="18.75" customHeight="1">
      <c r="B71" s="330">
        <v>61</v>
      </c>
      <c r="C71" s="330">
        <v>98</v>
      </c>
      <c r="D71" s="331" t="s">
        <v>657</v>
      </c>
      <c r="E71" s="331" t="s">
        <v>575</v>
      </c>
      <c r="F71" s="330" t="s">
        <v>565</v>
      </c>
      <c r="G71" s="330" t="s">
        <v>566</v>
      </c>
      <c r="H71" s="330" t="s">
        <v>636</v>
      </c>
      <c r="I71" s="330" t="s">
        <v>568</v>
      </c>
      <c r="J71" s="333" t="s">
        <v>586</v>
      </c>
      <c r="K71" s="333" t="s">
        <v>637</v>
      </c>
      <c r="L71" s="331">
        <v>2024</v>
      </c>
      <c r="M71" s="331">
        <v>0</v>
      </c>
      <c r="N71" s="331" t="s">
        <v>310</v>
      </c>
      <c r="O71" s="331" t="s">
        <v>310</v>
      </c>
      <c r="P71" s="331">
        <v>0</v>
      </c>
      <c r="Q71" s="331" t="s">
        <v>310</v>
      </c>
      <c r="R71" s="331" t="s">
        <v>310</v>
      </c>
      <c r="S71" s="331" t="s">
        <v>310</v>
      </c>
      <c r="T71" s="346" t="s">
        <v>310</v>
      </c>
      <c r="U71" s="346" t="s">
        <v>310</v>
      </c>
      <c r="V71" s="346" t="s">
        <v>310</v>
      </c>
      <c r="W71" s="346" t="s">
        <v>310</v>
      </c>
      <c r="X71" s="331" t="s">
        <v>571</v>
      </c>
      <c r="Y71" s="331" t="s">
        <v>571</v>
      </c>
      <c r="Z71" s="331" t="s">
        <v>571</v>
      </c>
      <c r="AA71" s="331" t="s">
        <v>571</v>
      </c>
      <c r="AB71" s="344" t="s">
        <v>650</v>
      </c>
      <c r="AC71" s="344"/>
      <c r="AD71" s="344" t="s">
        <v>651</v>
      </c>
    </row>
    <row r="72" spans="2:30" ht="18.75" customHeight="1">
      <c r="B72" s="330">
        <v>62</v>
      </c>
      <c r="C72" s="330">
        <v>99</v>
      </c>
      <c r="D72" s="331" t="s">
        <v>658</v>
      </c>
      <c r="E72" s="331" t="s">
        <v>575</v>
      </c>
      <c r="F72" s="330" t="s">
        <v>565</v>
      </c>
      <c r="G72" s="330" t="s">
        <v>566</v>
      </c>
      <c r="H72" s="330" t="s">
        <v>636</v>
      </c>
      <c r="I72" s="330" t="s">
        <v>568</v>
      </c>
      <c r="J72" s="333" t="s">
        <v>587</v>
      </c>
      <c r="K72" s="333" t="s">
        <v>637</v>
      </c>
      <c r="L72" s="331">
        <v>2024</v>
      </c>
      <c r="M72" s="331">
        <v>0</v>
      </c>
      <c r="N72" s="331" t="s">
        <v>310</v>
      </c>
      <c r="O72" s="331" t="s">
        <v>310</v>
      </c>
      <c r="P72" s="331">
        <v>0</v>
      </c>
      <c r="Q72" s="331" t="s">
        <v>310</v>
      </c>
      <c r="R72" s="331" t="s">
        <v>310</v>
      </c>
      <c r="S72" s="331" t="s">
        <v>310</v>
      </c>
      <c r="T72" s="346" t="s">
        <v>310</v>
      </c>
      <c r="U72" s="346" t="s">
        <v>310</v>
      </c>
      <c r="V72" s="346" t="s">
        <v>310</v>
      </c>
      <c r="W72" s="346" t="s">
        <v>310</v>
      </c>
      <c r="X72" s="331" t="s">
        <v>571</v>
      </c>
      <c r="Y72" s="331" t="s">
        <v>571</v>
      </c>
      <c r="Z72" s="331" t="s">
        <v>571</v>
      </c>
      <c r="AA72" s="331" t="s">
        <v>571</v>
      </c>
      <c r="AB72" s="344" t="s">
        <v>650</v>
      </c>
      <c r="AC72" s="344"/>
      <c r="AD72" s="344" t="s">
        <v>651</v>
      </c>
    </row>
    <row r="73" spans="2:30" ht="18.75" customHeight="1">
      <c r="B73" s="330">
        <v>63</v>
      </c>
      <c r="C73" s="330">
        <v>100</v>
      </c>
      <c r="D73" s="331" t="s">
        <v>659</v>
      </c>
      <c r="E73" s="331" t="s">
        <v>575</v>
      </c>
      <c r="F73" s="330" t="s">
        <v>565</v>
      </c>
      <c r="G73" s="330" t="s">
        <v>566</v>
      </c>
      <c r="H73" s="330" t="s">
        <v>636</v>
      </c>
      <c r="I73" s="330" t="s">
        <v>568</v>
      </c>
      <c r="J73" s="333" t="s">
        <v>588</v>
      </c>
      <c r="K73" s="333" t="s">
        <v>637</v>
      </c>
      <c r="L73" s="331">
        <v>2024</v>
      </c>
      <c r="M73" s="331">
        <v>0</v>
      </c>
      <c r="N73" s="331" t="s">
        <v>310</v>
      </c>
      <c r="O73" s="331" t="s">
        <v>310</v>
      </c>
      <c r="P73" s="331">
        <v>0</v>
      </c>
      <c r="Q73" s="331" t="s">
        <v>310</v>
      </c>
      <c r="R73" s="331" t="s">
        <v>310</v>
      </c>
      <c r="S73" s="331" t="s">
        <v>310</v>
      </c>
      <c r="T73" s="346" t="s">
        <v>310</v>
      </c>
      <c r="U73" s="346" t="s">
        <v>310</v>
      </c>
      <c r="V73" s="346" t="s">
        <v>310</v>
      </c>
      <c r="W73" s="346" t="s">
        <v>310</v>
      </c>
      <c r="X73" s="331" t="s">
        <v>571</v>
      </c>
      <c r="Y73" s="331" t="s">
        <v>571</v>
      </c>
      <c r="Z73" s="331" t="s">
        <v>571</v>
      </c>
      <c r="AA73" s="331" t="s">
        <v>571</v>
      </c>
      <c r="AB73" s="344" t="s">
        <v>650</v>
      </c>
      <c r="AC73" s="344"/>
      <c r="AD73" s="344" t="s">
        <v>651</v>
      </c>
    </row>
    <row r="74" spans="2:30" ht="18.75" customHeight="1">
      <c r="B74" s="330">
        <v>64</v>
      </c>
      <c r="C74" s="330">
        <v>101</v>
      </c>
      <c r="D74" s="331" t="s">
        <v>660</v>
      </c>
      <c r="E74" s="331" t="s">
        <v>564</v>
      </c>
      <c r="F74" s="330" t="s">
        <v>565</v>
      </c>
      <c r="G74" s="330" t="s">
        <v>566</v>
      </c>
      <c r="H74" s="330" t="s">
        <v>636</v>
      </c>
      <c r="I74" s="330" t="s">
        <v>568</v>
      </c>
      <c r="J74" s="333" t="s">
        <v>589</v>
      </c>
      <c r="K74" s="335" t="s">
        <v>637</v>
      </c>
      <c r="L74" s="331">
        <v>2024</v>
      </c>
      <c r="M74" s="331">
        <v>0</v>
      </c>
      <c r="N74" s="331" t="s">
        <v>310</v>
      </c>
      <c r="O74" s="331" t="s">
        <v>310</v>
      </c>
      <c r="P74" s="331">
        <v>0</v>
      </c>
      <c r="Q74" s="331" t="s">
        <v>310</v>
      </c>
      <c r="R74" s="331" t="s">
        <v>310</v>
      </c>
      <c r="S74" s="331" t="s">
        <v>310</v>
      </c>
      <c r="T74" s="346" t="s">
        <v>310</v>
      </c>
      <c r="U74" s="346" t="s">
        <v>310</v>
      </c>
      <c r="V74" s="346" t="s">
        <v>310</v>
      </c>
      <c r="W74" s="346" t="s">
        <v>310</v>
      </c>
      <c r="X74" s="331" t="s">
        <v>571</v>
      </c>
      <c r="Y74" s="331" t="s">
        <v>571</v>
      </c>
      <c r="Z74" s="331" t="s">
        <v>571</v>
      </c>
      <c r="AA74" s="331" t="s">
        <v>571</v>
      </c>
      <c r="AB74" s="344" t="s">
        <v>650</v>
      </c>
      <c r="AC74" s="344"/>
      <c r="AD74" s="344" t="s">
        <v>651</v>
      </c>
    </row>
    <row r="75" spans="2:30" ht="18.75" customHeight="1">
      <c r="B75" s="330">
        <v>65</v>
      </c>
      <c r="C75" s="330">
        <v>102</v>
      </c>
      <c r="D75" s="331" t="s">
        <v>661</v>
      </c>
      <c r="E75" s="331" t="s">
        <v>575</v>
      </c>
      <c r="F75" s="330" t="s">
        <v>565</v>
      </c>
      <c r="G75" s="330" t="s">
        <v>576</v>
      </c>
      <c r="H75" s="330" t="s">
        <v>636</v>
      </c>
      <c r="I75" s="330" t="s">
        <v>568</v>
      </c>
      <c r="J75" s="333" t="s">
        <v>574</v>
      </c>
      <c r="K75" s="333" t="s">
        <v>637</v>
      </c>
      <c r="L75" s="331">
        <v>2024</v>
      </c>
      <c r="M75" s="331">
        <v>0</v>
      </c>
      <c r="N75" s="331" t="s">
        <v>310</v>
      </c>
      <c r="O75" s="331" t="s">
        <v>310</v>
      </c>
      <c r="P75" s="331">
        <v>0</v>
      </c>
      <c r="Q75" s="331" t="s">
        <v>310</v>
      </c>
      <c r="R75" s="331" t="s">
        <v>310</v>
      </c>
      <c r="S75" s="331" t="s">
        <v>310</v>
      </c>
      <c r="T75" s="346" t="s">
        <v>310</v>
      </c>
      <c r="U75" s="346" t="s">
        <v>310</v>
      </c>
      <c r="V75" s="346" t="s">
        <v>310</v>
      </c>
      <c r="W75" s="346" t="s">
        <v>310</v>
      </c>
      <c r="X75" s="331" t="s">
        <v>571</v>
      </c>
      <c r="Y75" s="331" t="s">
        <v>571</v>
      </c>
      <c r="Z75" s="331" t="s">
        <v>571</v>
      </c>
      <c r="AA75" s="331" t="s">
        <v>571</v>
      </c>
      <c r="AB75" s="344" t="s">
        <v>650</v>
      </c>
      <c r="AC75" s="344"/>
      <c r="AD75" s="344" t="s">
        <v>651</v>
      </c>
    </row>
    <row r="76" spans="2:30" ht="18.75" customHeight="1">
      <c r="B76" s="330">
        <v>66</v>
      </c>
      <c r="C76" s="330">
        <v>103</v>
      </c>
      <c r="D76" s="331" t="s">
        <v>662</v>
      </c>
      <c r="E76" s="331" t="s">
        <v>575</v>
      </c>
      <c r="F76" s="330" t="s">
        <v>565</v>
      </c>
      <c r="G76" s="330" t="s">
        <v>576</v>
      </c>
      <c r="H76" s="330" t="s">
        <v>636</v>
      </c>
      <c r="I76" s="330" t="s">
        <v>568</v>
      </c>
      <c r="J76" s="333" t="s">
        <v>580</v>
      </c>
      <c r="K76" s="333" t="s">
        <v>637</v>
      </c>
      <c r="L76" s="331">
        <v>2024</v>
      </c>
      <c r="M76" s="331">
        <v>0</v>
      </c>
      <c r="N76" s="331" t="s">
        <v>310</v>
      </c>
      <c r="O76" s="331" t="s">
        <v>310</v>
      </c>
      <c r="P76" s="331">
        <v>0</v>
      </c>
      <c r="Q76" s="331" t="s">
        <v>310</v>
      </c>
      <c r="R76" s="331" t="s">
        <v>310</v>
      </c>
      <c r="S76" s="331" t="s">
        <v>310</v>
      </c>
      <c r="T76" s="346" t="s">
        <v>310</v>
      </c>
      <c r="U76" s="346" t="s">
        <v>310</v>
      </c>
      <c r="V76" s="346" t="s">
        <v>310</v>
      </c>
      <c r="W76" s="346" t="s">
        <v>310</v>
      </c>
      <c r="X76" s="331" t="s">
        <v>571</v>
      </c>
      <c r="Y76" s="331" t="s">
        <v>571</v>
      </c>
      <c r="Z76" s="331" t="s">
        <v>571</v>
      </c>
      <c r="AA76" s="331" t="s">
        <v>571</v>
      </c>
      <c r="AB76" s="344" t="s">
        <v>650</v>
      </c>
      <c r="AC76" s="344"/>
      <c r="AD76" s="344" t="s">
        <v>651</v>
      </c>
    </row>
    <row r="77" spans="2:30" ht="18.75" customHeight="1">
      <c r="B77" s="330">
        <v>67</v>
      </c>
      <c r="C77" s="330">
        <v>104</v>
      </c>
      <c r="D77" s="331" t="s">
        <v>663</v>
      </c>
      <c r="E77" s="331" t="s">
        <v>575</v>
      </c>
      <c r="F77" s="330" t="s">
        <v>565</v>
      </c>
      <c r="G77" s="330" t="s">
        <v>576</v>
      </c>
      <c r="H77" s="330" t="s">
        <v>636</v>
      </c>
      <c r="I77" s="330" t="s">
        <v>568</v>
      </c>
      <c r="J77" s="333" t="s">
        <v>581</v>
      </c>
      <c r="K77" s="333" t="s">
        <v>637</v>
      </c>
      <c r="L77" s="331">
        <v>2024</v>
      </c>
      <c r="M77" s="331">
        <v>0</v>
      </c>
      <c r="N77" s="331" t="s">
        <v>310</v>
      </c>
      <c r="O77" s="331" t="s">
        <v>310</v>
      </c>
      <c r="P77" s="331">
        <v>0</v>
      </c>
      <c r="Q77" s="331" t="s">
        <v>310</v>
      </c>
      <c r="R77" s="331" t="s">
        <v>310</v>
      </c>
      <c r="S77" s="331" t="s">
        <v>310</v>
      </c>
      <c r="T77" s="346" t="s">
        <v>310</v>
      </c>
      <c r="U77" s="346" t="s">
        <v>310</v>
      </c>
      <c r="V77" s="346" t="s">
        <v>310</v>
      </c>
      <c r="W77" s="346" t="s">
        <v>310</v>
      </c>
      <c r="X77" s="331" t="s">
        <v>571</v>
      </c>
      <c r="Y77" s="331" t="s">
        <v>571</v>
      </c>
      <c r="Z77" s="331" t="s">
        <v>571</v>
      </c>
      <c r="AA77" s="331" t="s">
        <v>571</v>
      </c>
      <c r="AB77" s="344" t="s">
        <v>650</v>
      </c>
      <c r="AC77" s="344"/>
      <c r="AD77" s="344" t="s">
        <v>651</v>
      </c>
    </row>
    <row r="78" spans="2:30" ht="18.75" customHeight="1">
      <c r="B78" s="330">
        <v>68</v>
      </c>
      <c r="C78" s="330">
        <v>105</v>
      </c>
      <c r="D78" s="331" t="s">
        <v>664</v>
      </c>
      <c r="E78" s="331" t="s">
        <v>575</v>
      </c>
      <c r="F78" s="330" t="s">
        <v>565</v>
      </c>
      <c r="G78" s="330" t="s">
        <v>576</v>
      </c>
      <c r="H78" s="330" t="s">
        <v>636</v>
      </c>
      <c r="I78" s="330" t="s">
        <v>568</v>
      </c>
      <c r="J78" s="333" t="s">
        <v>582</v>
      </c>
      <c r="K78" s="333" t="s">
        <v>637</v>
      </c>
      <c r="L78" s="331">
        <v>2024</v>
      </c>
      <c r="M78" s="331">
        <v>0</v>
      </c>
      <c r="N78" s="331" t="s">
        <v>310</v>
      </c>
      <c r="O78" s="331" t="s">
        <v>310</v>
      </c>
      <c r="P78" s="331">
        <v>0</v>
      </c>
      <c r="Q78" s="331" t="s">
        <v>310</v>
      </c>
      <c r="R78" s="331" t="s">
        <v>310</v>
      </c>
      <c r="S78" s="331" t="s">
        <v>310</v>
      </c>
      <c r="T78" s="346" t="s">
        <v>310</v>
      </c>
      <c r="U78" s="346" t="s">
        <v>310</v>
      </c>
      <c r="V78" s="346" t="s">
        <v>310</v>
      </c>
      <c r="W78" s="346" t="s">
        <v>310</v>
      </c>
      <c r="X78" s="331" t="s">
        <v>571</v>
      </c>
      <c r="Y78" s="331" t="s">
        <v>571</v>
      </c>
      <c r="Z78" s="331" t="s">
        <v>571</v>
      </c>
      <c r="AA78" s="331" t="s">
        <v>571</v>
      </c>
      <c r="AB78" s="344" t="s">
        <v>650</v>
      </c>
      <c r="AC78" s="344"/>
      <c r="AD78" s="344" t="s">
        <v>651</v>
      </c>
    </row>
    <row r="79" spans="2:30" ht="18.75" customHeight="1">
      <c r="B79" s="330">
        <v>69</v>
      </c>
      <c r="C79" s="330">
        <v>106</v>
      </c>
      <c r="D79" s="331" t="s">
        <v>665</v>
      </c>
      <c r="E79" s="331" t="s">
        <v>575</v>
      </c>
      <c r="F79" s="330" t="s">
        <v>565</v>
      </c>
      <c r="G79" s="330" t="s">
        <v>576</v>
      </c>
      <c r="H79" s="330" t="s">
        <v>636</v>
      </c>
      <c r="I79" s="330" t="s">
        <v>568</v>
      </c>
      <c r="J79" s="333" t="s">
        <v>583</v>
      </c>
      <c r="K79" s="333" t="s">
        <v>637</v>
      </c>
      <c r="L79" s="331">
        <v>2024</v>
      </c>
      <c r="M79" s="331">
        <v>0</v>
      </c>
      <c r="N79" s="331" t="s">
        <v>310</v>
      </c>
      <c r="O79" s="331" t="s">
        <v>310</v>
      </c>
      <c r="P79" s="331">
        <v>0</v>
      </c>
      <c r="Q79" s="331" t="s">
        <v>310</v>
      </c>
      <c r="R79" s="331" t="s">
        <v>310</v>
      </c>
      <c r="S79" s="331" t="s">
        <v>310</v>
      </c>
      <c r="T79" s="346" t="s">
        <v>310</v>
      </c>
      <c r="U79" s="346" t="s">
        <v>310</v>
      </c>
      <c r="V79" s="346" t="s">
        <v>310</v>
      </c>
      <c r="W79" s="346" t="s">
        <v>310</v>
      </c>
      <c r="X79" s="331" t="s">
        <v>571</v>
      </c>
      <c r="Y79" s="331" t="s">
        <v>571</v>
      </c>
      <c r="Z79" s="331" t="s">
        <v>571</v>
      </c>
      <c r="AA79" s="331" t="s">
        <v>571</v>
      </c>
      <c r="AB79" s="344" t="s">
        <v>650</v>
      </c>
      <c r="AC79" s="344"/>
      <c r="AD79" s="344" t="s">
        <v>651</v>
      </c>
    </row>
    <row r="80" spans="2:30" ht="18.75" customHeight="1">
      <c r="B80" s="330">
        <v>70</v>
      </c>
      <c r="C80" s="330">
        <v>107</v>
      </c>
      <c r="D80" s="331" t="s">
        <v>666</v>
      </c>
      <c r="E80" s="331" t="s">
        <v>585</v>
      </c>
      <c r="F80" s="330" t="s">
        <v>565</v>
      </c>
      <c r="G80" s="330" t="s">
        <v>576</v>
      </c>
      <c r="H80" s="330" t="s">
        <v>636</v>
      </c>
      <c r="I80" s="330" t="s">
        <v>568</v>
      </c>
      <c r="J80" s="333" t="s">
        <v>584</v>
      </c>
      <c r="K80" s="335" t="s">
        <v>637</v>
      </c>
      <c r="L80" s="331">
        <v>2024</v>
      </c>
      <c r="M80" s="331">
        <v>0</v>
      </c>
      <c r="N80" s="331" t="s">
        <v>310</v>
      </c>
      <c r="O80" s="331" t="s">
        <v>310</v>
      </c>
      <c r="P80" s="331">
        <v>0</v>
      </c>
      <c r="Q80" s="331" t="s">
        <v>310</v>
      </c>
      <c r="R80" s="331" t="s">
        <v>310</v>
      </c>
      <c r="S80" s="331" t="s">
        <v>310</v>
      </c>
      <c r="T80" s="346" t="s">
        <v>310</v>
      </c>
      <c r="U80" s="346" t="s">
        <v>310</v>
      </c>
      <c r="V80" s="346" t="s">
        <v>310</v>
      </c>
      <c r="W80" s="346" t="s">
        <v>310</v>
      </c>
      <c r="X80" s="331" t="s">
        <v>571</v>
      </c>
      <c r="Y80" s="331" t="s">
        <v>571</v>
      </c>
      <c r="Z80" s="331" t="s">
        <v>571</v>
      </c>
      <c r="AA80" s="331" t="s">
        <v>571</v>
      </c>
      <c r="AB80" s="344" t="s">
        <v>650</v>
      </c>
      <c r="AC80" s="344"/>
      <c r="AD80" s="344" t="s">
        <v>651</v>
      </c>
    </row>
    <row r="81" spans="2:30" ht="18.75" customHeight="1">
      <c r="B81" s="330">
        <v>71</v>
      </c>
      <c r="C81" s="330">
        <v>110</v>
      </c>
      <c r="D81" s="331" t="s">
        <v>667</v>
      </c>
      <c r="E81" s="331" t="s">
        <v>575</v>
      </c>
      <c r="F81" s="330" t="s">
        <v>565</v>
      </c>
      <c r="G81" s="330" t="s">
        <v>566</v>
      </c>
      <c r="H81" s="330" t="s">
        <v>636</v>
      </c>
      <c r="I81" s="330" t="s">
        <v>568</v>
      </c>
      <c r="J81" s="333" t="s">
        <v>586</v>
      </c>
      <c r="K81" s="333" t="s">
        <v>637</v>
      </c>
      <c r="L81" s="331">
        <v>2024</v>
      </c>
      <c r="M81" s="331">
        <v>0</v>
      </c>
      <c r="N81" s="331" t="s">
        <v>310</v>
      </c>
      <c r="O81" s="331" t="s">
        <v>310</v>
      </c>
      <c r="P81" s="331">
        <v>0</v>
      </c>
      <c r="Q81" s="331" t="s">
        <v>310</v>
      </c>
      <c r="R81" s="331" t="s">
        <v>310</v>
      </c>
      <c r="S81" s="331" t="s">
        <v>310</v>
      </c>
      <c r="T81" s="346" t="s">
        <v>310</v>
      </c>
      <c r="U81" s="346" t="s">
        <v>310</v>
      </c>
      <c r="V81" s="346" t="s">
        <v>310</v>
      </c>
      <c r="W81" s="346" t="s">
        <v>310</v>
      </c>
      <c r="X81" s="331" t="s">
        <v>571</v>
      </c>
      <c r="Y81" s="331" t="s">
        <v>571</v>
      </c>
      <c r="Z81" s="331" t="s">
        <v>571</v>
      </c>
      <c r="AA81" s="331" t="s">
        <v>571</v>
      </c>
      <c r="AB81" s="344" t="s">
        <v>650</v>
      </c>
      <c r="AC81" s="344"/>
      <c r="AD81" s="344" t="s">
        <v>651</v>
      </c>
    </row>
    <row r="82" spans="2:30" ht="18.75" customHeight="1">
      <c r="B82" s="330">
        <v>72</v>
      </c>
      <c r="C82" s="330">
        <v>111</v>
      </c>
      <c r="D82" s="331" t="s">
        <v>668</v>
      </c>
      <c r="E82" s="331" t="s">
        <v>575</v>
      </c>
      <c r="F82" s="330" t="s">
        <v>565</v>
      </c>
      <c r="G82" s="330" t="s">
        <v>566</v>
      </c>
      <c r="H82" s="330" t="s">
        <v>636</v>
      </c>
      <c r="I82" s="330" t="s">
        <v>568</v>
      </c>
      <c r="J82" s="333" t="s">
        <v>587</v>
      </c>
      <c r="K82" s="333" t="s">
        <v>637</v>
      </c>
      <c r="L82" s="331">
        <v>2024</v>
      </c>
      <c r="M82" s="331">
        <v>0</v>
      </c>
      <c r="N82" s="331" t="s">
        <v>310</v>
      </c>
      <c r="O82" s="331" t="s">
        <v>310</v>
      </c>
      <c r="P82" s="331">
        <v>0</v>
      </c>
      <c r="Q82" s="331" t="s">
        <v>310</v>
      </c>
      <c r="R82" s="331" t="s">
        <v>310</v>
      </c>
      <c r="S82" s="331" t="s">
        <v>310</v>
      </c>
      <c r="T82" s="346" t="s">
        <v>310</v>
      </c>
      <c r="U82" s="346" t="s">
        <v>310</v>
      </c>
      <c r="V82" s="346" t="s">
        <v>310</v>
      </c>
      <c r="W82" s="346" t="s">
        <v>310</v>
      </c>
      <c r="X82" s="331" t="s">
        <v>571</v>
      </c>
      <c r="Y82" s="331" t="s">
        <v>571</v>
      </c>
      <c r="Z82" s="331" t="s">
        <v>571</v>
      </c>
      <c r="AA82" s="331" t="s">
        <v>571</v>
      </c>
      <c r="AB82" s="344" t="s">
        <v>650</v>
      </c>
      <c r="AC82" s="344"/>
      <c r="AD82" s="344" t="s">
        <v>651</v>
      </c>
    </row>
    <row r="83" spans="2:30" ht="18.75" customHeight="1">
      <c r="B83" s="330">
        <v>73</v>
      </c>
      <c r="C83" s="330">
        <v>112</v>
      </c>
      <c r="D83" s="331" t="s">
        <v>669</v>
      </c>
      <c r="E83" s="331" t="s">
        <v>575</v>
      </c>
      <c r="F83" s="330" t="s">
        <v>565</v>
      </c>
      <c r="G83" s="330" t="s">
        <v>566</v>
      </c>
      <c r="H83" s="330" t="s">
        <v>636</v>
      </c>
      <c r="I83" s="330" t="s">
        <v>568</v>
      </c>
      <c r="J83" s="333" t="s">
        <v>588</v>
      </c>
      <c r="K83" s="333" t="s">
        <v>637</v>
      </c>
      <c r="L83" s="331">
        <v>2024</v>
      </c>
      <c r="M83" s="331">
        <v>0</v>
      </c>
      <c r="N83" s="331" t="s">
        <v>310</v>
      </c>
      <c r="O83" s="331" t="s">
        <v>310</v>
      </c>
      <c r="P83" s="331">
        <v>0</v>
      </c>
      <c r="Q83" s="331" t="s">
        <v>310</v>
      </c>
      <c r="R83" s="331" t="s">
        <v>310</v>
      </c>
      <c r="S83" s="331" t="s">
        <v>310</v>
      </c>
      <c r="T83" s="346" t="s">
        <v>310</v>
      </c>
      <c r="U83" s="346" t="s">
        <v>310</v>
      </c>
      <c r="V83" s="346" t="s">
        <v>310</v>
      </c>
      <c r="W83" s="346" t="s">
        <v>310</v>
      </c>
      <c r="X83" s="331" t="s">
        <v>571</v>
      </c>
      <c r="Y83" s="331" t="s">
        <v>571</v>
      </c>
      <c r="Z83" s="331" t="s">
        <v>571</v>
      </c>
      <c r="AA83" s="331" t="s">
        <v>571</v>
      </c>
      <c r="AB83" s="344" t="s">
        <v>650</v>
      </c>
      <c r="AC83" s="344"/>
      <c r="AD83" s="344" t="s">
        <v>651</v>
      </c>
    </row>
    <row r="84" spans="2:30" ht="18.75" customHeight="1">
      <c r="B84" s="330">
        <v>74</v>
      </c>
      <c r="C84" s="330">
        <v>113</v>
      </c>
      <c r="D84" s="331" t="s">
        <v>670</v>
      </c>
      <c r="E84" s="331" t="s">
        <v>575</v>
      </c>
      <c r="F84" s="330" t="s">
        <v>565</v>
      </c>
      <c r="G84" s="330" t="s">
        <v>566</v>
      </c>
      <c r="H84" s="330" t="s">
        <v>636</v>
      </c>
      <c r="I84" s="330" t="s">
        <v>568</v>
      </c>
      <c r="J84" s="333" t="s">
        <v>589</v>
      </c>
      <c r="K84" s="333" t="s">
        <v>637</v>
      </c>
      <c r="L84" s="331">
        <v>2024</v>
      </c>
      <c r="M84" s="331">
        <v>0</v>
      </c>
      <c r="N84" s="331" t="s">
        <v>310</v>
      </c>
      <c r="O84" s="331" t="s">
        <v>310</v>
      </c>
      <c r="P84" s="331">
        <v>0</v>
      </c>
      <c r="Q84" s="331" t="s">
        <v>310</v>
      </c>
      <c r="R84" s="331" t="s">
        <v>310</v>
      </c>
      <c r="S84" s="331" t="s">
        <v>310</v>
      </c>
      <c r="T84" s="346" t="s">
        <v>310</v>
      </c>
      <c r="U84" s="346" t="s">
        <v>310</v>
      </c>
      <c r="V84" s="346" t="s">
        <v>310</v>
      </c>
      <c r="W84" s="346" t="s">
        <v>310</v>
      </c>
      <c r="X84" s="331" t="s">
        <v>571</v>
      </c>
      <c r="Y84" s="331" t="s">
        <v>571</v>
      </c>
      <c r="Z84" s="331" t="s">
        <v>571</v>
      </c>
      <c r="AA84" s="331" t="s">
        <v>571</v>
      </c>
      <c r="AB84" s="344" t="s">
        <v>650</v>
      </c>
      <c r="AC84" s="344"/>
      <c r="AD84" s="344" t="s">
        <v>651</v>
      </c>
    </row>
    <row r="85" spans="2:30" ht="18.75" customHeight="1">
      <c r="B85" s="330">
        <v>75</v>
      </c>
      <c r="C85" s="330">
        <v>114</v>
      </c>
      <c r="D85" s="331" t="s">
        <v>563</v>
      </c>
      <c r="E85" s="331" t="s">
        <v>564</v>
      </c>
      <c r="F85" s="330" t="s">
        <v>565</v>
      </c>
      <c r="G85" s="330" t="s">
        <v>566</v>
      </c>
      <c r="H85" s="330" t="s">
        <v>636</v>
      </c>
      <c r="I85" s="330" t="s">
        <v>568</v>
      </c>
      <c r="J85" s="333" t="s">
        <v>569</v>
      </c>
      <c r="K85" s="335" t="s">
        <v>570</v>
      </c>
      <c r="L85" s="331">
        <v>2024</v>
      </c>
      <c r="M85" s="334">
        <v>15833</v>
      </c>
      <c r="N85" s="331" t="s">
        <v>310</v>
      </c>
      <c r="O85" s="331" t="s">
        <v>310</v>
      </c>
      <c r="P85" s="334">
        <v>15833</v>
      </c>
      <c r="Q85" s="346">
        <v>101.36142308350135</v>
      </c>
      <c r="R85" s="346">
        <v>-173.82287879523832</v>
      </c>
      <c r="S85" s="346">
        <v>-107.94911619539906</v>
      </c>
      <c r="T85" s="346">
        <v>-106.08871569143056</v>
      </c>
      <c r="U85" s="346">
        <v>-93.948604342065238</v>
      </c>
      <c r="V85" s="346">
        <v>-99.669877027590317</v>
      </c>
      <c r="W85" s="346">
        <v>-87.153562362520262</v>
      </c>
      <c r="X85" s="331" t="s">
        <v>571</v>
      </c>
      <c r="Y85" s="331" t="s">
        <v>571</v>
      </c>
      <c r="Z85" s="331" t="s">
        <v>571</v>
      </c>
      <c r="AA85" s="331" t="s">
        <v>571</v>
      </c>
      <c r="AB85" s="344" t="s">
        <v>626</v>
      </c>
      <c r="AC85" s="344" t="s">
        <v>627</v>
      </c>
      <c r="AD85" s="344" t="s">
        <v>624</v>
      </c>
    </row>
    <row r="86" spans="2:30" ht="18.75" customHeight="1">
      <c r="B86" s="330">
        <v>76</v>
      </c>
      <c r="C86" s="330">
        <v>116</v>
      </c>
      <c r="D86" s="331" t="s">
        <v>671</v>
      </c>
      <c r="E86" s="331" t="s">
        <v>575</v>
      </c>
      <c r="F86" s="330" t="s">
        <v>565</v>
      </c>
      <c r="G86" s="330" t="s">
        <v>576</v>
      </c>
      <c r="H86" s="330" t="s">
        <v>636</v>
      </c>
      <c r="I86" s="330" t="s">
        <v>568</v>
      </c>
      <c r="J86" s="333" t="s">
        <v>629</v>
      </c>
      <c r="K86" s="333" t="s">
        <v>672</v>
      </c>
      <c r="L86" s="331">
        <v>2024</v>
      </c>
      <c r="M86" s="334">
        <v>1121534</v>
      </c>
      <c r="N86" s="334">
        <v>47104441</v>
      </c>
      <c r="O86" s="331">
        <v>42</v>
      </c>
      <c r="P86" s="334">
        <v>1121534</v>
      </c>
      <c r="Q86" s="331" t="s">
        <v>310</v>
      </c>
      <c r="R86" s="331" t="s">
        <v>310</v>
      </c>
      <c r="S86" s="331" t="s">
        <v>310</v>
      </c>
      <c r="T86" s="346" t="s">
        <v>310</v>
      </c>
      <c r="U86" s="346" t="s">
        <v>310</v>
      </c>
      <c r="V86" s="346" t="s">
        <v>310</v>
      </c>
      <c r="W86" s="346" t="s">
        <v>310</v>
      </c>
      <c r="X86" s="331" t="s">
        <v>571</v>
      </c>
      <c r="Y86" s="331" t="s">
        <v>571</v>
      </c>
      <c r="Z86" s="331" t="s">
        <v>571</v>
      </c>
      <c r="AA86" s="331" t="s">
        <v>571</v>
      </c>
      <c r="AB86" s="344" t="s">
        <v>673</v>
      </c>
      <c r="AC86" s="344" t="s">
        <v>674</v>
      </c>
      <c r="AD86" s="344" t="s">
        <v>675</v>
      </c>
    </row>
    <row r="87" spans="2:30" ht="18.75" customHeight="1">
      <c r="B87" s="330">
        <v>77</v>
      </c>
      <c r="C87" s="330">
        <v>117</v>
      </c>
      <c r="D87" s="331" t="s">
        <v>676</v>
      </c>
      <c r="E87" s="331" t="s">
        <v>575</v>
      </c>
      <c r="F87" s="330" t="s">
        <v>565</v>
      </c>
      <c r="G87" s="330" t="s">
        <v>576</v>
      </c>
      <c r="H87" s="330" t="s">
        <v>636</v>
      </c>
      <c r="I87" s="330" t="s">
        <v>568</v>
      </c>
      <c r="J87" s="333" t="s">
        <v>634</v>
      </c>
      <c r="K87" s="333" t="s">
        <v>672</v>
      </c>
      <c r="L87" s="331">
        <v>2024</v>
      </c>
      <c r="M87" s="334">
        <v>37038</v>
      </c>
      <c r="N87" s="334">
        <v>1555606</v>
      </c>
      <c r="O87" s="331">
        <v>42</v>
      </c>
      <c r="P87" s="334">
        <v>37038</v>
      </c>
      <c r="Q87" s="331" t="s">
        <v>310</v>
      </c>
      <c r="R87" s="331" t="s">
        <v>310</v>
      </c>
      <c r="S87" s="331" t="s">
        <v>310</v>
      </c>
      <c r="T87" s="346" t="s">
        <v>310</v>
      </c>
      <c r="U87" s="346" t="s">
        <v>310</v>
      </c>
      <c r="V87" s="346" t="s">
        <v>310</v>
      </c>
      <c r="W87" s="346" t="s">
        <v>310</v>
      </c>
      <c r="X87" s="331" t="s">
        <v>571</v>
      </c>
      <c r="Y87" s="331" t="s">
        <v>571</v>
      </c>
      <c r="Z87" s="331" t="s">
        <v>571</v>
      </c>
      <c r="AA87" s="331" t="s">
        <v>571</v>
      </c>
      <c r="AB87" s="344" t="s">
        <v>673</v>
      </c>
      <c r="AC87" s="344" t="s">
        <v>674</v>
      </c>
      <c r="AD87" s="344" t="s">
        <v>677</v>
      </c>
    </row>
    <row r="88" spans="2:30" ht="18.75" customHeight="1">
      <c r="B88" s="330">
        <v>78</v>
      </c>
      <c r="C88" s="330">
        <v>119</v>
      </c>
      <c r="D88" s="331" t="s">
        <v>678</v>
      </c>
      <c r="E88" s="331" t="s">
        <v>575</v>
      </c>
      <c r="F88" s="330" t="s">
        <v>565</v>
      </c>
      <c r="G88" s="330" t="s">
        <v>576</v>
      </c>
      <c r="H88" s="330" t="s">
        <v>636</v>
      </c>
      <c r="I88" s="330" t="s">
        <v>568</v>
      </c>
      <c r="J88" s="333" t="s">
        <v>629</v>
      </c>
      <c r="K88" s="333" t="s">
        <v>679</v>
      </c>
      <c r="L88" s="331">
        <v>2024</v>
      </c>
      <c r="M88" s="334">
        <v>6729206</v>
      </c>
      <c r="N88" s="334">
        <v>47104441</v>
      </c>
      <c r="O88" s="331">
        <v>7</v>
      </c>
      <c r="P88" s="334">
        <v>6729206</v>
      </c>
      <c r="Q88" s="331" t="s">
        <v>310</v>
      </c>
      <c r="R88" s="331" t="s">
        <v>310</v>
      </c>
      <c r="S88" s="331" t="s">
        <v>310</v>
      </c>
      <c r="T88" s="346" t="s">
        <v>310</v>
      </c>
      <c r="U88" s="346" t="s">
        <v>310</v>
      </c>
      <c r="V88" s="346" t="s">
        <v>310</v>
      </c>
      <c r="W88" s="346" t="s">
        <v>310</v>
      </c>
      <c r="X88" s="331" t="s">
        <v>571</v>
      </c>
      <c r="Y88" s="331" t="s">
        <v>571</v>
      </c>
      <c r="Z88" s="331" t="s">
        <v>571</v>
      </c>
      <c r="AA88" s="331" t="s">
        <v>571</v>
      </c>
      <c r="AB88" s="344" t="s">
        <v>680</v>
      </c>
      <c r="AC88" s="344" t="s">
        <v>674</v>
      </c>
      <c r="AD88" s="344" t="s">
        <v>624</v>
      </c>
    </row>
    <row r="89" spans="2:30" ht="18.75" customHeight="1">
      <c r="B89" s="330">
        <v>79</v>
      </c>
      <c r="C89" s="330">
        <v>120</v>
      </c>
      <c r="D89" s="331" t="s">
        <v>681</v>
      </c>
      <c r="E89" s="331" t="s">
        <v>575</v>
      </c>
      <c r="F89" s="330" t="s">
        <v>565</v>
      </c>
      <c r="G89" s="330" t="s">
        <v>576</v>
      </c>
      <c r="H89" s="330" t="s">
        <v>636</v>
      </c>
      <c r="I89" s="330" t="s">
        <v>568</v>
      </c>
      <c r="J89" s="333" t="s">
        <v>634</v>
      </c>
      <c r="K89" s="333" t="s">
        <v>679</v>
      </c>
      <c r="L89" s="331">
        <v>2024</v>
      </c>
      <c r="M89" s="334">
        <v>222229</v>
      </c>
      <c r="N89" s="334">
        <v>1555606</v>
      </c>
      <c r="O89" s="331">
        <v>7</v>
      </c>
      <c r="P89" s="334">
        <v>222229</v>
      </c>
      <c r="Q89" s="331" t="s">
        <v>310</v>
      </c>
      <c r="R89" s="331" t="s">
        <v>310</v>
      </c>
      <c r="S89" s="331" t="s">
        <v>310</v>
      </c>
      <c r="T89" s="346" t="s">
        <v>310</v>
      </c>
      <c r="U89" s="346" t="s">
        <v>310</v>
      </c>
      <c r="V89" s="346" t="s">
        <v>310</v>
      </c>
      <c r="W89" s="346" t="s">
        <v>310</v>
      </c>
      <c r="X89" s="331" t="s">
        <v>571</v>
      </c>
      <c r="Y89" s="331" t="s">
        <v>571</v>
      </c>
      <c r="Z89" s="331" t="s">
        <v>571</v>
      </c>
      <c r="AA89" s="331" t="s">
        <v>571</v>
      </c>
      <c r="AB89" s="344" t="s">
        <v>682</v>
      </c>
      <c r="AC89" s="344" t="s">
        <v>674</v>
      </c>
      <c r="AD89" s="344" t="s">
        <v>624</v>
      </c>
    </row>
    <row r="90" spans="2:30" ht="18.75" customHeight="1">
      <c r="B90" s="330">
        <v>80</v>
      </c>
      <c r="C90" s="330">
        <v>139</v>
      </c>
      <c r="D90" s="331" t="s">
        <v>574</v>
      </c>
      <c r="E90" s="331" t="s">
        <v>575</v>
      </c>
      <c r="F90" s="330" t="s">
        <v>565</v>
      </c>
      <c r="G90" s="330" t="s">
        <v>576</v>
      </c>
      <c r="H90" s="330" t="s">
        <v>683</v>
      </c>
      <c r="I90" s="330" t="s">
        <v>568</v>
      </c>
      <c r="J90" s="333" t="s">
        <v>684</v>
      </c>
      <c r="K90" s="333" t="s">
        <v>577</v>
      </c>
      <c r="L90" s="331">
        <v>2024</v>
      </c>
      <c r="M90" s="334">
        <v>3628</v>
      </c>
      <c r="N90" s="331" t="s">
        <v>310</v>
      </c>
      <c r="O90" s="331" t="s">
        <v>310</v>
      </c>
      <c r="P90" s="334">
        <v>3628</v>
      </c>
      <c r="Q90" s="334">
        <v>10716.886829999999</v>
      </c>
      <c r="R90" s="334">
        <v>2549.0794082883599</v>
      </c>
      <c r="S90" s="334">
        <v>2768.1232703245751</v>
      </c>
      <c r="T90" s="346">
        <v>5051.7749139999996</v>
      </c>
      <c r="U90" s="346">
        <v>5934</v>
      </c>
      <c r="V90" s="346">
        <v>6468</v>
      </c>
      <c r="W90" s="346">
        <v>6798</v>
      </c>
      <c r="X90" s="331" t="s">
        <v>571</v>
      </c>
      <c r="Y90" s="331" t="s">
        <v>571</v>
      </c>
      <c r="Z90" s="331" t="s">
        <v>571</v>
      </c>
      <c r="AA90" s="331" t="s">
        <v>571</v>
      </c>
      <c r="AB90" s="344" t="s">
        <v>685</v>
      </c>
      <c r="AC90" s="344" t="s">
        <v>686</v>
      </c>
      <c r="AD90" s="344" t="s">
        <v>687</v>
      </c>
    </row>
    <row r="91" spans="2:30" ht="18.75" customHeight="1">
      <c r="B91" s="330">
        <v>81</v>
      </c>
      <c r="C91" s="330">
        <v>140</v>
      </c>
      <c r="D91" s="331" t="s">
        <v>580</v>
      </c>
      <c r="E91" s="331" t="s">
        <v>575</v>
      </c>
      <c r="F91" s="330" t="s">
        <v>565</v>
      </c>
      <c r="G91" s="330" t="s">
        <v>576</v>
      </c>
      <c r="H91" s="330" t="s">
        <v>683</v>
      </c>
      <c r="I91" s="330" t="s">
        <v>568</v>
      </c>
      <c r="J91" s="333" t="s">
        <v>684</v>
      </c>
      <c r="K91" s="333" t="s">
        <v>577</v>
      </c>
      <c r="L91" s="331">
        <v>2024</v>
      </c>
      <c r="M91" s="334">
        <v>1041</v>
      </c>
      <c r="N91" s="331" t="s">
        <v>310</v>
      </c>
      <c r="O91" s="331" t="s">
        <v>310</v>
      </c>
      <c r="P91" s="334">
        <v>1041</v>
      </c>
      <c r="Q91" s="334">
        <v>8012.8669010000003</v>
      </c>
      <c r="R91" s="334">
        <v>1832.5391332909683</v>
      </c>
      <c r="S91" s="334">
        <v>2168.258691493601</v>
      </c>
      <c r="T91" s="346">
        <v>3082.8145760000002</v>
      </c>
      <c r="U91" s="346">
        <v>3678</v>
      </c>
      <c r="V91" s="346">
        <v>4067</v>
      </c>
      <c r="W91" s="346">
        <v>4329</v>
      </c>
      <c r="X91" s="331" t="s">
        <v>571</v>
      </c>
      <c r="Y91" s="331" t="s">
        <v>571</v>
      </c>
      <c r="Z91" s="331" t="s">
        <v>571</v>
      </c>
      <c r="AA91" s="331" t="s">
        <v>571</v>
      </c>
      <c r="AB91" s="344" t="s">
        <v>685</v>
      </c>
      <c r="AC91" s="344" t="s">
        <v>686</v>
      </c>
      <c r="AD91" s="344" t="s">
        <v>687</v>
      </c>
    </row>
    <row r="92" spans="2:30" ht="18.75" customHeight="1">
      <c r="B92" s="330">
        <v>82</v>
      </c>
      <c r="C92" s="330">
        <v>141</v>
      </c>
      <c r="D92" s="331" t="s">
        <v>581</v>
      </c>
      <c r="E92" s="331" t="s">
        <v>575</v>
      </c>
      <c r="F92" s="330" t="s">
        <v>565</v>
      </c>
      <c r="G92" s="330" t="s">
        <v>576</v>
      </c>
      <c r="H92" s="330" t="s">
        <v>683</v>
      </c>
      <c r="I92" s="330" t="s">
        <v>568</v>
      </c>
      <c r="J92" s="333" t="s">
        <v>688</v>
      </c>
      <c r="K92" s="333" t="s">
        <v>577</v>
      </c>
      <c r="L92" s="331">
        <v>2024</v>
      </c>
      <c r="M92" s="334">
        <v>19397179</v>
      </c>
      <c r="N92" s="331" t="s">
        <v>310</v>
      </c>
      <c r="O92" s="331" t="s">
        <v>310</v>
      </c>
      <c r="P92" s="334">
        <v>19397179</v>
      </c>
      <c r="Q92" s="334">
        <v>56117355.659999996</v>
      </c>
      <c r="R92" s="334">
        <v>23180981.275624525</v>
      </c>
      <c r="S92" s="334">
        <v>27334883.647532862</v>
      </c>
      <c r="T92" s="346">
        <v>16872322.800000001</v>
      </c>
      <c r="U92" s="346">
        <v>22361925</v>
      </c>
      <c r="V92" s="346">
        <v>23363598</v>
      </c>
      <c r="W92" s="346">
        <v>25698848</v>
      </c>
      <c r="X92" s="331" t="s">
        <v>571</v>
      </c>
      <c r="Y92" s="331" t="s">
        <v>571</v>
      </c>
      <c r="Z92" s="331" t="s">
        <v>571</v>
      </c>
      <c r="AA92" s="331" t="s">
        <v>571</v>
      </c>
      <c r="AB92" s="344" t="s">
        <v>685</v>
      </c>
      <c r="AC92" s="344" t="s">
        <v>686</v>
      </c>
      <c r="AD92" s="344" t="s">
        <v>687</v>
      </c>
    </row>
    <row r="93" spans="2:30" ht="18.75" customHeight="1">
      <c r="B93" s="330">
        <v>83</v>
      </c>
      <c r="C93" s="330">
        <v>142</v>
      </c>
      <c r="D93" s="331" t="s">
        <v>582</v>
      </c>
      <c r="E93" s="331" t="s">
        <v>575</v>
      </c>
      <c r="F93" s="330" t="s">
        <v>565</v>
      </c>
      <c r="G93" s="330" t="s">
        <v>576</v>
      </c>
      <c r="H93" s="330" t="s">
        <v>683</v>
      </c>
      <c r="I93" s="330" t="s">
        <v>568</v>
      </c>
      <c r="J93" s="333" t="s">
        <v>688</v>
      </c>
      <c r="K93" s="333" t="s">
        <v>577</v>
      </c>
      <c r="L93" s="331">
        <v>2024</v>
      </c>
      <c r="M93" s="334">
        <v>8156736</v>
      </c>
      <c r="N93" s="331" t="s">
        <v>310</v>
      </c>
      <c r="O93" s="331" t="s">
        <v>310</v>
      </c>
      <c r="P93" s="334">
        <v>8156736</v>
      </c>
      <c r="Q93" s="334">
        <v>42226431.710000001</v>
      </c>
      <c r="R93" s="334">
        <v>14504483.723236578</v>
      </c>
      <c r="S93" s="334">
        <v>18979639.770222716</v>
      </c>
      <c r="T93" s="346">
        <v>8380422.9680000003</v>
      </c>
      <c r="U93" s="346">
        <v>13158492</v>
      </c>
      <c r="V93" s="346">
        <v>14197971</v>
      </c>
      <c r="W93" s="346">
        <v>16238414</v>
      </c>
      <c r="X93" s="331" t="s">
        <v>571</v>
      </c>
      <c r="Y93" s="331" t="s">
        <v>571</v>
      </c>
      <c r="Z93" s="331" t="s">
        <v>571</v>
      </c>
      <c r="AA93" s="331" t="s">
        <v>571</v>
      </c>
      <c r="AB93" s="344" t="s">
        <v>685</v>
      </c>
      <c r="AC93" s="344" t="s">
        <v>686</v>
      </c>
      <c r="AD93" s="344" t="s">
        <v>687</v>
      </c>
    </row>
    <row r="94" spans="2:30" ht="18.75" customHeight="1">
      <c r="B94" s="330">
        <v>84</v>
      </c>
      <c r="C94" s="330">
        <v>143</v>
      </c>
      <c r="D94" s="331" t="s">
        <v>583</v>
      </c>
      <c r="E94" s="331" t="s">
        <v>575</v>
      </c>
      <c r="F94" s="330" t="s">
        <v>565</v>
      </c>
      <c r="G94" s="330" t="s">
        <v>576</v>
      </c>
      <c r="H94" s="330" t="s">
        <v>683</v>
      </c>
      <c r="I94" s="330" t="s">
        <v>568</v>
      </c>
      <c r="J94" s="333" t="s">
        <v>689</v>
      </c>
      <c r="K94" s="333" t="s">
        <v>577</v>
      </c>
      <c r="L94" s="331">
        <v>2024</v>
      </c>
      <c r="M94" s="334">
        <v>4955211</v>
      </c>
      <c r="N94" s="331" t="s">
        <v>571</v>
      </c>
      <c r="O94" s="331" t="s">
        <v>310</v>
      </c>
      <c r="P94" s="334">
        <v>4955211</v>
      </c>
      <c r="Q94" s="334">
        <v>5830188.3799999999</v>
      </c>
      <c r="R94" s="334">
        <v>4881429.7735832334</v>
      </c>
      <c r="S94" s="334">
        <v>5076351.5803432344</v>
      </c>
      <c r="T94" s="346">
        <v>5811429.5109999999</v>
      </c>
      <c r="U94" s="346">
        <v>5714849</v>
      </c>
      <c r="V94" s="346">
        <v>5809418</v>
      </c>
      <c r="W94" s="346">
        <v>5725177</v>
      </c>
      <c r="X94" s="331" t="s">
        <v>571</v>
      </c>
      <c r="Y94" s="331" t="s">
        <v>571</v>
      </c>
      <c r="Z94" s="331" t="s">
        <v>571</v>
      </c>
      <c r="AA94" s="331" t="s">
        <v>571</v>
      </c>
      <c r="AB94" s="344" t="s">
        <v>685</v>
      </c>
      <c r="AC94" s="344" t="s">
        <v>686</v>
      </c>
      <c r="AD94" s="344" t="s">
        <v>687</v>
      </c>
    </row>
    <row r="95" spans="2:30" ht="18.75" customHeight="1">
      <c r="B95" s="330">
        <v>85</v>
      </c>
      <c r="C95" s="330">
        <v>144</v>
      </c>
      <c r="D95" s="331" t="s">
        <v>584</v>
      </c>
      <c r="E95" s="331" t="s">
        <v>585</v>
      </c>
      <c r="F95" s="330" t="s">
        <v>565</v>
      </c>
      <c r="G95" s="330" t="s">
        <v>576</v>
      </c>
      <c r="H95" s="330" t="s">
        <v>683</v>
      </c>
      <c r="I95" s="330" t="s">
        <v>568</v>
      </c>
      <c r="J95" s="333" t="s">
        <v>689</v>
      </c>
      <c r="K95" s="335" t="s">
        <v>577</v>
      </c>
      <c r="L95" s="331">
        <v>2024</v>
      </c>
      <c r="M95" s="334">
        <v>3360868</v>
      </c>
      <c r="N95" s="331" t="s">
        <v>571</v>
      </c>
      <c r="O95" s="331" t="s">
        <v>310</v>
      </c>
      <c r="P95" s="334">
        <v>3360868</v>
      </c>
      <c r="Q95" s="334">
        <v>3871826.91</v>
      </c>
      <c r="R95" s="334">
        <v>3448241.8041575477</v>
      </c>
      <c r="S95" s="334">
        <v>3724143.9349964825</v>
      </c>
      <c r="T95" s="346">
        <v>4508160.6780000003</v>
      </c>
      <c r="U95" s="346">
        <v>4530102</v>
      </c>
      <c r="V95" s="346">
        <v>4617874</v>
      </c>
      <c r="W95" s="346">
        <v>4572318</v>
      </c>
      <c r="X95" s="331" t="s">
        <v>571</v>
      </c>
      <c r="Y95" s="331" t="s">
        <v>571</v>
      </c>
      <c r="Z95" s="331" t="s">
        <v>571</v>
      </c>
      <c r="AA95" s="331" t="s">
        <v>571</v>
      </c>
      <c r="AB95" s="344" t="s">
        <v>685</v>
      </c>
      <c r="AC95" s="344" t="s">
        <v>686</v>
      </c>
      <c r="AD95" s="344" t="s">
        <v>687</v>
      </c>
    </row>
    <row r="96" spans="2:30" ht="18.75" customHeight="1">
      <c r="B96" s="330">
        <v>86</v>
      </c>
      <c r="C96" s="330">
        <v>147</v>
      </c>
      <c r="D96" s="331" t="s">
        <v>586</v>
      </c>
      <c r="E96" s="331" t="s">
        <v>575</v>
      </c>
      <c r="F96" s="330" t="s">
        <v>565</v>
      </c>
      <c r="G96" s="330" t="s">
        <v>566</v>
      </c>
      <c r="H96" s="330" t="s">
        <v>683</v>
      </c>
      <c r="I96" s="330" t="s">
        <v>568</v>
      </c>
      <c r="J96" s="333" t="s">
        <v>688</v>
      </c>
      <c r="K96" s="333" t="s">
        <v>577</v>
      </c>
      <c r="L96" s="331">
        <v>2024</v>
      </c>
      <c r="M96" s="334">
        <v>156643300</v>
      </c>
      <c r="N96" s="331" t="s">
        <v>310</v>
      </c>
      <c r="O96" s="331" t="s">
        <v>310</v>
      </c>
      <c r="P96" s="334">
        <v>156643300</v>
      </c>
      <c r="Q96" s="334">
        <v>493418136.30000001</v>
      </c>
      <c r="R96" s="334">
        <v>122312360.01989739</v>
      </c>
      <c r="S96" s="334">
        <v>137642899.33863327</v>
      </c>
      <c r="T96" s="346">
        <v>1285579.456</v>
      </c>
      <c r="U96" s="346">
        <v>27601099</v>
      </c>
      <c r="V96" s="346">
        <v>34163613</v>
      </c>
      <c r="W96" s="346">
        <v>42716446</v>
      </c>
      <c r="X96" s="331" t="s">
        <v>571</v>
      </c>
      <c r="Y96" s="331" t="s">
        <v>571</v>
      </c>
      <c r="Z96" s="331" t="s">
        <v>571</v>
      </c>
      <c r="AA96" s="331" t="s">
        <v>571</v>
      </c>
      <c r="AB96" s="344" t="s">
        <v>685</v>
      </c>
      <c r="AC96" s="344" t="s">
        <v>686</v>
      </c>
      <c r="AD96" s="344" t="s">
        <v>687</v>
      </c>
    </row>
    <row r="97" spans="2:30" ht="18.75" customHeight="1">
      <c r="B97" s="330">
        <v>87</v>
      </c>
      <c r="C97" s="330">
        <v>148</v>
      </c>
      <c r="D97" s="331" t="s">
        <v>587</v>
      </c>
      <c r="E97" s="331" t="s">
        <v>575</v>
      </c>
      <c r="F97" s="330" t="s">
        <v>565</v>
      </c>
      <c r="G97" s="330" t="s">
        <v>566</v>
      </c>
      <c r="H97" s="330" t="s">
        <v>683</v>
      </c>
      <c r="I97" s="330" t="s">
        <v>568</v>
      </c>
      <c r="J97" s="333" t="s">
        <v>688</v>
      </c>
      <c r="K97" s="333" t="s">
        <v>577</v>
      </c>
      <c r="L97" s="331">
        <v>2024</v>
      </c>
      <c r="M97" s="334">
        <v>47717472</v>
      </c>
      <c r="N97" s="331" t="s">
        <v>310</v>
      </c>
      <c r="O97" s="331" t="s">
        <v>310</v>
      </c>
      <c r="P97" s="334">
        <v>47717472</v>
      </c>
      <c r="Q97" s="334">
        <v>364924504.10000002</v>
      </c>
      <c r="R97" s="334">
        <v>58184824.69682163</v>
      </c>
      <c r="S97" s="334">
        <v>77861806.081756264</v>
      </c>
      <c r="T97" s="346">
        <v>-66397226.039999999</v>
      </c>
      <c r="U97" s="346">
        <v>-47865489</v>
      </c>
      <c r="V97" s="346">
        <v>-42220872</v>
      </c>
      <c r="W97" s="346">
        <v>-34800199</v>
      </c>
      <c r="X97" s="331" t="s">
        <v>571</v>
      </c>
      <c r="Y97" s="331" t="s">
        <v>571</v>
      </c>
      <c r="Z97" s="331" t="s">
        <v>571</v>
      </c>
      <c r="AA97" s="331" t="s">
        <v>571</v>
      </c>
      <c r="AB97" s="344" t="s">
        <v>685</v>
      </c>
      <c r="AC97" s="344" t="s">
        <v>686</v>
      </c>
      <c r="AD97" s="344" t="s">
        <v>687</v>
      </c>
    </row>
    <row r="98" spans="2:30" ht="18.75" customHeight="1">
      <c r="B98" s="330">
        <v>88</v>
      </c>
      <c r="C98" s="330">
        <v>149</v>
      </c>
      <c r="D98" s="331" t="s">
        <v>588</v>
      </c>
      <c r="E98" s="331" t="s">
        <v>575</v>
      </c>
      <c r="F98" s="330" t="s">
        <v>565</v>
      </c>
      <c r="G98" s="330" t="s">
        <v>566</v>
      </c>
      <c r="H98" s="330" t="s">
        <v>683</v>
      </c>
      <c r="I98" s="330" t="s">
        <v>568</v>
      </c>
      <c r="J98" s="333" t="s">
        <v>689</v>
      </c>
      <c r="K98" s="333" t="s">
        <v>577</v>
      </c>
      <c r="L98" s="331">
        <v>2024</v>
      </c>
      <c r="M98" s="334">
        <v>72675966</v>
      </c>
      <c r="N98" s="331" t="s">
        <v>571</v>
      </c>
      <c r="O98" s="331" t="s">
        <v>310</v>
      </c>
      <c r="P98" s="334">
        <v>72675966</v>
      </c>
      <c r="Q98" s="334">
        <v>83870093.040000007</v>
      </c>
      <c r="R98" s="334">
        <v>72884062.436820492</v>
      </c>
      <c r="S98" s="334">
        <v>74804611.630644366</v>
      </c>
      <c r="T98" s="346">
        <v>83446800.329999998</v>
      </c>
      <c r="U98" s="346">
        <v>82086841</v>
      </c>
      <c r="V98" s="346">
        <v>82668069</v>
      </c>
      <c r="W98" s="346">
        <v>82153362</v>
      </c>
      <c r="X98" s="331" t="s">
        <v>571</v>
      </c>
      <c r="Y98" s="331" t="s">
        <v>571</v>
      </c>
      <c r="Z98" s="331" t="s">
        <v>571</v>
      </c>
      <c r="AA98" s="331" t="s">
        <v>571</v>
      </c>
      <c r="AB98" s="344" t="s">
        <v>685</v>
      </c>
      <c r="AC98" s="344" t="s">
        <v>686</v>
      </c>
      <c r="AD98" s="344" t="s">
        <v>687</v>
      </c>
    </row>
    <row r="99" spans="2:30" ht="18.75" customHeight="1">
      <c r="B99" s="330">
        <v>89</v>
      </c>
      <c r="C99" s="330">
        <v>150</v>
      </c>
      <c r="D99" s="331" t="s">
        <v>589</v>
      </c>
      <c r="E99" s="331" t="s">
        <v>564</v>
      </c>
      <c r="F99" s="330" t="s">
        <v>565</v>
      </c>
      <c r="G99" s="330" t="s">
        <v>566</v>
      </c>
      <c r="H99" s="330" t="s">
        <v>683</v>
      </c>
      <c r="I99" s="330" t="s">
        <v>568</v>
      </c>
      <c r="J99" s="333" t="s">
        <v>689</v>
      </c>
      <c r="K99" s="335" t="s">
        <v>577</v>
      </c>
      <c r="L99" s="331">
        <v>2024</v>
      </c>
      <c r="M99" s="334">
        <v>47705349</v>
      </c>
      <c r="N99" s="331" t="s">
        <v>571</v>
      </c>
      <c r="O99" s="331" t="s">
        <v>310</v>
      </c>
      <c r="P99" s="334">
        <v>47705349</v>
      </c>
      <c r="Q99" s="334">
        <v>53153008.420000002</v>
      </c>
      <c r="R99" s="334">
        <v>49856497.797782347</v>
      </c>
      <c r="S99" s="334">
        <v>53324024.192396663</v>
      </c>
      <c r="T99" s="346">
        <v>62805350.590000004</v>
      </c>
      <c r="U99" s="346">
        <v>62790831</v>
      </c>
      <c r="V99" s="346">
        <v>63266040</v>
      </c>
      <c r="W99" s="346">
        <v>62985448</v>
      </c>
      <c r="X99" s="331" t="s">
        <v>571</v>
      </c>
      <c r="Y99" s="331" t="s">
        <v>571</v>
      </c>
      <c r="Z99" s="331" t="s">
        <v>571</v>
      </c>
      <c r="AA99" s="331" t="s">
        <v>571</v>
      </c>
      <c r="AB99" s="344" t="s">
        <v>685</v>
      </c>
      <c r="AC99" s="344" t="s">
        <v>686</v>
      </c>
      <c r="AD99" s="344" t="s">
        <v>687</v>
      </c>
    </row>
    <row r="100" spans="2:30" ht="18.75" customHeight="1">
      <c r="B100" s="330">
        <v>90</v>
      </c>
      <c r="C100" s="330">
        <v>151</v>
      </c>
      <c r="D100" s="331" t="s">
        <v>690</v>
      </c>
      <c r="E100" s="331" t="s">
        <v>575</v>
      </c>
      <c r="F100" s="330" t="s">
        <v>565</v>
      </c>
      <c r="G100" s="330" t="s">
        <v>576</v>
      </c>
      <c r="H100" s="330" t="s">
        <v>683</v>
      </c>
      <c r="I100" s="330" t="s">
        <v>568</v>
      </c>
      <c r="J100" s="333" t="s">
        <v>691</v>
      </c>
      <c r="K100" s="333" t="s">
        <v>692</v>
      </c>
      <c r="L100" s="331">
        <v>2024</v>
      </c>
      <c r="M100" s="338">
        <v>2.9999999999999997E-4</v>
      </c>
      <c r="N100" s="334">
        <v>3628</v>
      </c>
      <c r="O100" s="334">
        <v>12014412</v>
      </c>
      <c r="P100" s="338">
        <v>2.9999999999999997E-4</v>
      </c>
      <c r="Q100" s="331" t="s">
        <v>310</v>
      </c>
      <c r="R100" s="331" t="s">
        <v>310</v>
      </c>
      <c r="S100" s="331" t="s">
        <v>310</v>
      </c>
      <c r="T100" s="346" t="s">
        <v>310</v>
      </c>
      <c r="U100" s="346" t="s">
        <v>310</v>
      </c>
      <c r="V100" s="346" t="s">
        <v>310</v>
      </c>
      <c r="W100" s="346" t="s">
        <v>310</v>
      </c>
      <c r="X100" s="331" t="s">
        <v>571</v>
      </c>
      <c r="Y100" s="331" t="s">
        <v>571</v>
      </c>
      <c r="Z100" s="331" t="s">
        <v>571</v>
      </c>
      <c r="AA100" s="331" t="s">
        <v>571</v>
      </c>
      <c r="AB100" s="344" t="s">
        <v>693</v>
      </c>
      <c r="AC100" s="344" t="s">
        <v>686</v>
      </c>
      <c r="AD100" s="344"/>
    </row>
    <row r="101" spans="2:30" ht="18.75" customHeight="1">
      <c r="B101" s="330">
        <v>91</v>
      </c>
      <c r="C101" s="330">
        <v>152</v>
      </c>
      <c r="D101" s="331" t="s">
        <v>694</v>
      </c>
      <c r="E101" s="331" t="s">
        <v>575</v>
      </c>
      <c r="F101" s="330" t="s">
        <v>565</v>
      </c>
      <c r="G101" s="330" t="s">
        <v>576</v>
      </c>
      <c r="H101" s="330" t="s">
        <v>683</v>
      </c>
      <c r="I101" s="330" t="s">
        <v>568</v>
      </c>
      <c r="J101" s="333" t="s">
        <v>691</v>
      </c>
      <c r="K101" s="333" t="s">
        <v>692</v>
      </c>
      <c r="L101" s="331">
        <v>2024</v>
      </c>
      <c r="M101" s="338">
        <v>1E-4</v>
      </c>
      <c r="N101" s="334">
        <v>1041</v>
      </c>
      <c r="O101" s="334">
        <v>12014412</v>
      </c>
      <c r="P101" s="338">
        <v>1E-4</v>
      </c>
      <c r="Q101" s="331" t="s">
        <v>310</v>
      </c>
      <c r="R101" s="331" t="s">
        <v>310</v>
      </c>
      <c r="S101" s="331" t="s">
        <v>310</v>
      </c>
      <c r="T101" s="346" t="s">
        <v>310</v>
      </c>
      <c r="U101" s="346" t="s">
        <v>310</v>
      </c>
      <c r="V101" s="346" t="s">
        <v>310</v>
      </c>
      <c r="W101" s="346" t="s">
        <v>310</v>
      </c>
      <c r="X101" s="331" t="s">
        <v>571</v>
      </c>
      <c r="Y101" s="331" t="s">
        <v>571</v>
      </c>
      <c r="Z101" s="331" t="s">
        <v>571</v>
      </c>
      <c r="AA101" s="331" t="s">
        <v>571</v>
      </c>
      <c r="AB101" s="344" t="s">
        <v>693</v>
      </c>
      <c r="AC101" s="344" t="s">
        <v>686</v>
      </c>
      <c r="AD101" s="344"/>
    </row>
    <row r="102" spans="2:30" ht="18.75" customHeight="1">
      <c r="B102" s="330">
        <v>92</v>
      </c>
      <c r="C102" s="330">
        <v>153</v>
      </c>
      <c r="D102" s="331" t="s">
        <v>695</v>
      </c>
      <c r="E102" s="331" t="s">
        <v>575</v>
      </c>
      <c r="F102" s="330" t="s">
        <v>565</v>
      </c>
      <c r="G102" s="330" t="s">
        <v>576</v>
      </c>
      <c r="H102" s="330" t="s">
        <v>683</v>
      </c>
      <c r="I102" s="330" t="s">
        <v>568</v>
      </c>
      <c r="J102" s="333" t="s">
        <v>691</v>
      </c>
      <c r="K102" s="333" t="s">
        <v>692</v>
      </c>
      <c r="L102" s="331">
        <v>2024</v>
      </c>
      <c r="M102" s="338">
        <v>8.0000000000000004E-4</v>
      </c>
      <c r="N102" s="334">
        <v>19397179</v>
      </c>
      <c r="O102" s="334">
        <v>24214549987</v>
      </c>
      <c r="P102" s="338">
        <v>8.0000000000000004E-4</v>
      </c>
      <c r="Q102" s="331" t="s">
        <v>310</v>
      </c>
      <c r="R102" s="331" t="s">
        <v>310</v>
      </c>
      <c r="S102" s="331" t="s">
        <v>310</v>
      </c>
      <c r="T102" s="346" t="s">
        <v>310</v>
      </c>
      <c r="U102" s="346" t="s">
        <v>310</v>
      </c>
      <c r="V102" s="346" t="s">
        <v>310</v>
      </c>
      <c r="W102" s="346" t="s">
        <v>310</v>
      </c>
      <c r="X102" s="331" t="s">
        <v>571</v>
      </c>
      <c r="Y102" s="331" t="s">
        <v>571</v>
      </c>
      <c r="Z102" s="331" t="s">
        <v>571</v>
      </c>
      <c r="AA102" s="331" t="s">
        <v>571</v>
      </c>
      <c r="AB102" s="344" t="s">
        <v>693</v>
      </c>
      <c r="AC102" s="344" t="s">
        <v>686</v>
      </c>
      <c r="AD102" s="344"/>
    </row>
    <row r="103" spans="2:30" ht="18.75" customHeight="1">
      <c r="B103" s="330">
        <v>93</v>
      </c>
      <c r="C103" s="330">
        <v>154</v>
      </c>
      <c r="D103" s="331" t="s">
        <v>696</v>
      </c>
      <c r="E103" s="331" t="s">
        <v>575</v>
      </c>
      <c r="F103" s="330" t="s">
        <v>565</v>
      </c>
      <c r="G103" s="330" t="s">
        <v>576</v>
      </c>
      <c r="H103" s="330" t="s">
        <v>683</v>
      </c>
      <c r="I103" s="330" t="s">
        <v>568</v>
      </c>
      <c r="J103" s="333" t="s">
        <v>691</v>
      </c>
      <c r="K103" s="333" t="s">
        <v>692</v>
      </c>
      <c r="L103" s="331">
        <v>2024</v>
      </c>
      <c r="M103" s="338">
        <v>2.9999999999999997E-4</v>
      </c>
      <c r="N103" s="334">
        <v>8156736</v>
      </c>
      <c r="O103" s="334">
        <v>24214549987</v>
      </c>
      <c r="P103" s="338">
        <v>2.9999999999999997E-4</v>
      </c>
      <c r="Q103" s="331" t="s">
        <v>310</v>
      </c>
      <c r="R103" s="331" t="s">
        <v>310</v>
      </c>
      <c r="S103" s="331" t="s">
        <v>310</v>
      </c>
      <c r="T103" s="346" t="s">
        <v>310</v>
      </c>
      <c r="U103" s="346" t="s">
        <v>310</v>
      </c>
      <c r="V103" s="346" t="s">
        <v>310</v>
      </c>
      <c r="W103" s="346" t="s">
        <v>310</v>
      </c>
      <c r="X103" s="331" t="s">
        <v>571</v>
      </c>
      <c r="Y103" s="331" t="s">
        <v>571</v>
      </c>
      <c r="Z103" s="331" t="s">
        <v>571</v>
      </c>
      <c r="AA103" s="331" t="s">
        <v>571</v>
      </c>
      <c r="AB103" s="344" t="s">
        <v>693</v>
      </c>
      <c r="AC103" s="344" t="s">
        <v>686</v>
      </c>
      <c r="AD103" s="344"/>
    </row>
    <row r="104" spans="2:30" ht="18.75" customHeight="1">
      <c r="B104" s="330">
        <v>94</v>
      </c>
      <c r="C104" s="330">
        <v>155</v>
      </c>
      <c r="D104" s="331" t="s">
        <v>697</v>
      </c>
      <c r="E104" s="331" t="s">
        <v>575</v>
      </c>
      <c r="F104" s="330" t="s">
        <v>565</v>
      </c>
      <c r="G104" s="330" t="s">
        <v>576</v>
      </c>
      <c r="H104" s="330" t="s">
        <v>683</v>
      </c>
      <c r="I104" s="330" t="s">
        <v>568</v>
      </c>
      <c r="J104" s="333" t="s">
        <v>691</v>
      </c>
      <c r="K104" s="333" t="s">
        <v>692</v>
      </c>
      <c r="L104" s="331">
        <v>2024</v>
      </c>
      <c r="M104" s="338">
        <v>5.1000000000000004E-3</v>
      </c>
      <c r="N104" s="334">
        <v>4955211</v>
      </c>
      <c r="O104" s="334">
        <v>974252072</v>
      </c>
      <c r="P104" s="338">
        <v>5.1000000000000004E-3</v>
      </c>
      <c r="Q104" s="331" t="s">
        <v>310</v>
      </c>
      <c r="R104" s="331" t="s">
        <v>310</v>
      </c>
      <c r="S104" s="331" t="s">
        <v>310</v>
      </c>
      <c r="T104" s="346" t="s">
        <v>310</v>
      </c>
      <c r="U104" s="346" t="s">
        <v>310</v>
      </c>
      <c r="V104" s="346" t="s">
        <v>310</v>
      </c>
      <c r="W104" s="346" t="s">
        <v>310</v>
      </c>
      <c r="X104" s="331" t="s">
        <v>571</v>
      </c>
      <c r="Y104" s="331" t="s">
        <v>571</v>
      </c>
      <c r="Z104" s="331" t="s">
        <v>571</v>
      </c>
      <c r="AA104" s="331" t="s">
        <v>571</v>
      </c>
      <c r="AB104" s="344" t="s">
        <v>693</v>
      </c>
      <c r="AC104" s="344" t="s">
        <v>686</v>
      </c>
      <c r="AD104" s="344"/>
    </row>
    <row r="105" spans="2:30" ht="18.75" customHeight="1">
      <c r="B105" s="330">
        <v>95</v>
      </c>
      <c r="C105" s="330">
        <v>156</v>
      </c>
      <c r="D105" s="331" t="s">
        <v>698</v>
      </c>
      <c r="E105" s="331" t="s">
        <v>585</v>
      </c>
      <c r="F105" s="330" t="s">
        <v>565</v>
      </c>
      <c r="G105" s="330" t="s">
        <v>576</v>
      </c>
      <c r="H105" s="330" t="s">
        <v>683</v>
      </c>
      <c r="I105" s="330" t="s">
        <v>568</v>
      </c>
      <c r="J105" s="333" t="s">
        <v>691</v>
      </c>
      <c r="K105" s="335" t="s">
        <v>692</v>
      </c>
      <c r="L105" s="331">
        <v>2024</v>
      </c>
      <c r="M105" s="338">
        <v>3.3999999999999998E-3</v>
      </c>
      <c r="N105" s="334">
        <v>3360868</v>
      </c>
      <c r="O105" s="334">
        <v>974252072</v>
      </c>
      <c r="P105" s="338">
        <v>3.3999999999999998E-3</v>
      </c>
      <c r="Q105" s="331" t="s">
        <v>310</v>
      </c>
      <c r="R105" s="331" t="s">
        <v>310</v>
      </c>
      <c r="S105" s="331" t="s">
        <v>310</v>
      </c>
      <c r="T105" s="346" t="s">
        <v>310</v>
      </c>
      <c r="U105" s="346" t="s">
        <v>310</v>
      </c>
      <c r="V105" s="346" t="s">
        <v>310</v>
      </c>
      <c r="W105" s="346" t="s">
        <v>310</v>
      </c>
      <c r="X105" s="331" t="s">
        <v>571</v>
      </c>
      <c r="Y105" s="331" t="s">
        <v>571</v>
      </c>
      <c r="Z105" s="331" t="s">
        <v>571</v>
      </c>
      <c r="AA105" s="331" t="s">
        <v>571</v>
      </c>
      <c r="AB105" s="344" t="s">
        <v>693</v>
      </c>
      <c r="AC105" s="344" t="s">
        <v>686</v>
      </c>
      <c r="AD105" s="344"/>
    </row>
    <row r="106" spans="2:30" ht="18.75" customHeight="1">
      <c r="B106" s="330">
        <v>96</v>
      </c>
      <c r="C106" s="330">
        <v>163</v>
      </c>
      <c r="D106" s="331" t="s">
        <v>563</v>
      </c>
      <c r="E106" s="331" t="s">
        <v>564</v>
      </c>
      <c r="F106" s="330" t="s">
        <v>565</v>
      </c>
      <c r="G106" s="330" t="s">
        <v>566</v>
      </c>
      <c r="H106" s="330" t="s">
        <v>683</v>
      </c>
      <c r="I106" s="330" t="s">
        <v>568</v>
      </c>
      <c r="J106" s="333" t="s">
        <v>569</v>
      </c>
      <c r="K106" s="335" t="s">
        <v>570</v>
      </c>
      <c r="L106" s="331">
        <v>2024</v>
      </c>
      <c r="M106" s="334">
        <v>2967</v>
      </c>
      <c r="N106" s="331" t="s">
        <v>310</v>
      </c>
      <c r="O106" s="331" t="s">
        <v>310</v>
      </c>
      <c r="P106" s="334">
        <v>2967</v>
      </c>
      <c r="Q106" s="334">
        <v>14082.30459</v>
      </c>
      <c r="R106" s="651">
        <v>4162.7311163073964</v>
      </c>
      <c r="S106" s="651">
        <v>5281.7563965288173</v>
      </c>
      <c r="T106" s="346">
        <v>2336.7514523334098</v>
      </c>
      <c r="U106" s="346">
        <v>2313.2239397541953</v>
      </c>
      <c r="V106" s="346">
        <v>2045.5220101707628</v>
      </c>
      <c r="W106" s="346">
        <v>2165.5430464059314</v>
      </c>
      <c r="X106" s="331" t="s">
        <v>571</v>
      </c>
      <c r="Y106" s="331" t="s">
        <v>571</v>
      </c>
      <c r="Z106" s="331" t="s">
        <v>571</v>
      </c>
      <c r="AA106" s="331" t="s">
        <v>571</v>
      </c>
      <c r="AB106" s="344" t="s">
        <v>699</v>
      </c>
      <c r="AC106" s="344" t="s">
        <v>700</v>
      </c>
      <c r="AD106" s="344"/>
    </row>
    <row r="107" spans="2:30" ht="18.75" customHeight="1">
      <c r="B107" s="330">
        <v>97</v>
      </c>
      <c r="C107" s="330">
        <v>183</v>
      </c>
      <c r="D107" s="331" t="s">
        <v>701</v>
      </c>
      <c r="E107" s="331" t="s">
        <v>575</v>
      </c>
      <c r="F107" s="330" t="s">
        <v>565</v>
      </c>
      <c r="G107" s="330" t="s">
        <v>576</v>
      </c>
      <c r="H107" s="330" t="s">
        <v>683</v>
      </c>
      <c r="I107" s="330" t="s">
        <v>568</v>
      </c>
      <c r="J107" s="333" t="s">
        <v>691</v>
      </c>
      <c r="K107" s="333" t="s">
        <v>702</v>
      </c>
      <c r="L107" s="331">
        <v>2024</v>
      </c>
      <c r="M107" s="331" t="s">
        <v>310</v>
      </c>
      <c r="N107" s="331" t="s">
        <v>310</v>
      </c>
      <c r="O107" s="331" t="s">
        <v>310</v>
      </c>
      <c r="P107" s="331" t="s">
        <v>310</v>
      </c>
      <c r="Q107" s="331" t="s">
        <v>310</v>
      </c>
      <c r="R107" s="331" t="s">
        <v>310</v>
      </c>
      <c r="S107" s="331" t="s">
        <v>310</v>
      </c>
      <c r="T107" s="346" t="s">
        <v>310</v>
      </c>
      <c r="U107" s="346" t="s">
        <v>310</v>
      </c>
      <c r="V107" s="346" t="s">
        <v>310</v>
      </c>
      <c r="W107" s="346" t="s">
        <v>310</v>
      </c>
      <c r="X107" s="331" t="s">
        <v>571</v>
      </c>
      <c r="Y107" s="331" t="s">
        <v>571</v>
      </c>
      <c r="Z107" s="331" t="s">
        <v>571</v>
      </c>
      <c r="AA107" s="331" t="s">
        <v>571</v>
      </c>
      <c r="AB107" s="344" t="s">
        <v>703</v>
      </c>
      <c r="AC107" s="344"/>
      <c r="AD107" s="344"/>
    </row>
    <row r="108" spans="2:30" ht="18.75" customHeight="1">
      <c r="B108" s="330">
        <v>98</v>
      </c>
      <c r="C108" s="330">
        <v>184</v>
      </c>
      <c r="D108" s="331" t="s">
        <v>704</v>
      </c>
      <c r="E108" s="331" t="s">
        <v>575</v>
      </c>
      <c r="F108" s="330" t="s">
        <v>565</v>
      </c>
      <c r="G108" s="330" t="s">
        <v>576</v>
      </c>
      <c r="H108" s="330" t="s">
        <v>683</v>
      </c>
      <c r="I108" s="330" t="s">
        <v>568</v>
      </c>
      <c r="J108" s="333" t="s">
        <v>691</v>
      </c>
      <c r="K108" s="333" t="s">
        <v>705</v>
      </c>
      <c r="L108" s="331">
        <v>2024</v>
      </c>
      <c r="M108" s="331" t="s">
        <v>706</v>
      </c>
      <c r="N108" s="331" t="s">
        <v>310</v>
      </c>
      <c r="O108" s="331" t="s">
        <v>310</v>
      </c>
      <c r="P108" s="331" t="s">
        <v>706</v>
      </c>
      <c r="Q108" s="331" t="s">
        <v>707</v>
      </c>
      <c r="R108" s="331" t="s">
        <v>708</v>
      </c>
      <c r="S108" s="331" t="s">
        <v>709</v>
      </c>
      <c r="T108" s="346" t="s">
        <v>710</v>
      </c>
      <c r="U108" s="346" t="s">
        <v>711</v>
      </c>
      <c r="V108" s="346" t="s">
        <v>712</v>
      </c>
      <c r="W108" s="346" t="s">
        <v>713</v>
      </c>
      <c r="X108" s="331" t="s">
        <v>571</v>
      </c>
      <c r="Y108" s="331" t="s">
        <v>571</v>
      </c>
      <c r="Z108" s="331" t="s">
        <v>571</v>
      </c>
      <c r="AA108" s="331" t="s">
        <v>571</v>
      </c>
      <c r="AB108" s="344" t="s">
        <v>714</v>
      </c>
      <c r="AC108" s="344"/>
      <c r="AD108" s="344"/>
    </row>
    <row r="109" spans="2:30" ht="18.75" customHeight="1">
      <c r="B109" s="330">
        <v>99</v>
      </c>
      <c r="C109" s="330">
        <v>186</v>
      </c>
      <c r="D109" s="331" t="s">
        <v>715</v>
      </c>
      <c r="E109" s="331" t="s">
        <v>575</v>
      </c>
      <c r="F109" s="330" t="s">
        <v>565</v>
      </c>
      <c r="G109" s="330" t="s">
        <v>576</v>
      </c>
      <c r="H109" s="330" t="s">
        <v>683</v>
      </c>
      <c r="I109" s="330" t="s">
        <v>568</v>
      </c>
      <c r="J109" s="333" t="s">
        <v>691</v>
      </c>
      <c r="K109" s="333" t="s">
        <v>716</v>
      </c>
      <c r="L109" s="331">
        <v>2024</v>
      </c>
      <c r="M109" s="338">
        <v>9.7500000000000003E-2</v>
      </c>
      <c r="N109" s="331">
        <v>0.43</v>
      </c>
      <c r="O109" s="331">
        <v>4.3899999999999997</v>
      </c>
      <c r="P109" s="338">
        <v>9.7500000000000003E-2</v>
      </c>
      <c r="Q109" s="331" t="s">
        <v>310</v>
      </c>
      <c r="R109" s="331" t="s">
        <v>310</v>
      </c>
      <c r="S109" s="331" t="s">
        <v>310</v>
      </c>
      <c r="T109" s="346" t="s">
        <v>310</v>
      </c>
      <c r="U109" s="346" t="s">
        <v>310</v>
      </c>
      <c r="V109" s="346" t="s">
        <v>310</v>
      </c>
      <c r="W109" s="346" t="s">
        <v>310</v>
      </c>
      <c r="X109" s="331" t="s">
        <v>571</v>
      </c>
      <c r="Y109" s="331" t="s">
        <v>571</v>
      </c>
      <c r="Z109" s="331" t="s">
        <v>571</v>
      </c>
      <c r="AA109" s="331" t="s">
        <v>571</v>
      </c>
      <c r="AB109" s="344" t="s">
        <v>717</v>
      </c>
      <c r="AC109" s="344" t="s">
        <v>718</v>
      </c>
      <c r="AD109" s="344" t="s">
        <v>719</v>
      </c>
    </row>
    <row r="110" spans="2:30" ht="18.75" customHeight="1">
      <c r="B110" s="330">
        <v>100</v>
      </c>
      <c r="C110" s="330">
        <v>188</v>
      </c>
      <c r="D110" s="331" t="s">
        <v>574</v>
      </c>
      <c r="E110" s="331" t="s">
        <v>575</v>
      </c>
      <c r="F110" s="330" t="s">
        <v>565</v>
      </c>
      <c r="G110" s="330" t="s">
        <v>576</v>
      </c>
      <c r="H110" s="330" t="s">
        <v>720</v>
      </c>
      <c r="I110" s="330" t="s">
        <v>568</v>
      </c>
      <c r="J110" s="333" t="s">
        <v>574</v>
      </c>
      <c r="K110" s="333" t="s">
        <v>721</v>
      </c>
      <c r="L110" s="331">
        <v>2024</v>
      </c>
      <c r="M110" s="331">
        <v>68</v>
      </c>
      <c r="N110" s="331" t="s">
        <v>310</v>
      </c>
      <c r="O110" s="331" t="s">
        <v>310</v>
      </c>
      <c r="P110" s="331">
        <v>68</v>
      </c>
      <c r="Q110" s="334">
        <v>2523</v>
      </c>
      <c r="R110" s="334">
        <v>2001</v>
      </c>
      <c r="S110" s="334">
        <v>1242</v>
      </c>
      <c r="T110" s="346">
        <v>322</v>
      </c>
      <c r="U110" s="346">
        <v>329</v>
      </c>
      <c r="V110" s="346">
        <v>412</v>
      </c>
      <c r="W110" s="346">
        <v>313</v>
      </c>
      <c r="X110" s="331" t="s">
        <v>571</v>
      </c>
      <c r="Y110" s="331" t="s">
        <v>571</v>
      </c>
      <c r="Z110" s="331" t="s">
        <v>571</v>
      </c>
      <c r="AA110" s="331" t="s">
        <v>571</v>
      </c>
      <c r="AB110" s="344" t="s">
        <v>685</v>
      </c>
      <c r="AC110" s="344" t="s">
        <v>686</v>
      </c>
      <c r="AD110" s="344" t="s">
        <v>687</v>
      </c>
    </row>
    <row r="111" spans="2:30" ht="18.75" customHeight="1">
      <c r="B111" s="330">
        <v>101</v>
      </c>
      <c r="C111" s="330">
        <v>189</v>
      </c>
      <c r="D111" s="331" t="s">
        <v>580</v>
      </c>
      <c r="E111" s="331" t="s">
        <v>575</v>
      </c>
      <c r="F111" s="330" t="s">
        <v>565</v>
      </c>
      <c r="G111" s="330" t="s">
        <v>576</v>
      </c>
      <c r="H111" s="330" t="s">
        <v>720</v>
      </c>
      <c r="I111" s="330" t="s">
        <v>568</v>
      </c>
      <c r="J111" s="333" t="s">
        <v>580</v>
      </c>
      <c r="K111" s="333" t="s">
        <v>721</v>
      </c>
      <c r="L111" s="331">
        <v>2024</v>
      </c>
      <c r="M111" s="331">
        <v>16</v>
      </c>
      <c r="N111" s="331" t="s">
        <v>310</v>
      </c>
      <c r="O111" s="331" t="s">
        <v>310</v>
      </c>
      <c r="P111" s="331">
        <v>16</v>
      </c>
      <c r="Q111" s="334">
        <v>1404</v>
      </c>
      <c r="R111" s="334">
        <v>1184</v>
      </c>
      <c r="S111" s="331">
        <v>669</v>
      </c>
      <c r="T111" s="346">
        <v>170</v>
      </c>
      <c r="U111" s="346">
        <v>174</v>
      </c>
      <c r="V111" s="346">
        <v>221</v>
      </c>
      <c r="W111" s="346">
        <v>164</v>
      </c>
      <c r="X111" s="331" t="s">
        <v>571</v>
      </c>
      <c r="Y111" s="331" t="s">
        <v>571</v>
      </c>
      <c r="Z111" s="331" t="s">
        <v>571</v>
      </c>
      <c r="AA111" s="331" t="s">
        <v>571</v>
      </c>
      <c r="AB111" s="344" t="s">
        <v>685</v>
      </c>
      <c r="AC111" s="344" t="s">
        <v>686</v>
      </c>
      <c r="AD111" s="344" t="s">
        <v>687</v>
      </c>
    </row>
    <row r="112" spans="2:30" ht="18.75" customHeight="1">
      <c r="B112" s="330">
        <v>102</v>
      </c>
      <c r="C112" s="330">
        <v>190</v>
      </c>
      <c r="D112" s="331" t="s">
        <v>581</v>
      </c>
      <c r="E112" s="331" t="s">
        <v>575</v>
      </c>
      <c r="F112" s="330" t="s">
        <v>565</v>
      </c>
      <c r="G112" s="330" t="s">
        <v>576</v>
      </c>
      <c r="H112" s="330" t="s">
        <v>720</v>
      </c>
      <c r="I112" s="330" t="s">
        <v>568</v>
      </c>
      <c r="J112" s="333" t="s">
        <v>581</v>
      </c>
      <c r="K112" s="333" t="s">
        <v>721</v>
      </c>
      <c r="L112" s="331">
        <v>2024</v>
      </c>
      <c r="M112" s="334">
        <v>-7088161</v>
      </c>
      <c r="N112" s="331" t="s">
        <v>310</v>
      </c>
      <c r="O112" s="331" t="s">
        <v>310</v>
      </c>
      <c r="P112" s="334">
        <v>-7088161</v>
      </c>
      <c r="Q112" s="334">
        <v>13905668</v>
      </c>
      <c r="R112" s="334">
        <v>11509445</v>
      </c>
      <c r="S112" s="334">
        <v>2553973</v>
      </c>
      <c r="T112" s="346">
        <v>948593</v>
      </c>
      <c r="U112" s="346">
        <v>1031979</v>
      </c>
      <c r="V112" s="346">
        <v>1840449</v>
      </c>
      <c r="W112" s="346">
        <v>741960</v>
      </c>
      <c r="X112" s="331" t="s">
        <v>571</v>
      </c>
      <c r="Y112" s="331" t="s">
        <v>571</v>
      </c>
      <c r="Z112" s="331" t="s">
        <v>571</v>
      </c>
      <c r="AA112" s="331" t="s">
        <v>571</v>
      </c>
      <c r="AB112" s="344" t="s">
        <v>685</v>
      </c>
      <c r="AC112" s="344" t="s">
        <v>686</v>
      </c>
      <c r="AD112" s="344" t="s">
        <v>687</v>
      </c>
    </row>
    <row r="113" spans="2:30" ht="18.75" customHeight="1">
      <c r="B113" s="330">
        <v>103</v>
      </c>
      <c r="C113" s="330">
        <v>191</v>
      </c>
      <c r="D113" s="331" t="s">
        <v>582</v>
      </c>
      <c r="E113" s="331" t="s">
        <v>575</v>
      </c>
      <c r="F113" s="330" t="s">
        <v>565</v>
      </c>
      <c r="G113" s="330" t="s">
        <v>576</v>
      </c>
      <c r="H113" s="330" t="s">
        <v>720</v>
      </c>
      <c r="I113" s="330" t="s">
        <v>568</v>
      </c>
      <c r="J113" s="333" t="s">
        <v>582</v>
      </c>
      <c r="K113" s="333" t="s">
        <v>721</v>
      </c>
      <c r="L113" s="331">
        <v>2024</v>
      </c>
      <c r="M113" s="334">
        <v>-7943478</v>
      </c>
      <c r="N113" s="331" t="s">
        <v>310</v>
      </c>
      <c r="O113" s="331" t="s">
        <v>310</v>
      </c>
      <c r="P113" s="334">
        <v>-7943478</v>
      </c>
      <c r="Q113" s="334">
        <v>6985890</v>
      </c>
      <c r="R113" s="334">
        <v>5531115</v>
      </c>
      <c r="S113" s="334">
        <v>-302353</v>
      </c>
      <c r="T113" s="346">
        <v>474948</v>
      </c>
      <c r="U113" s="346">
        <v>538033</v>
      </c>
      <c r="V113" s="346">
        <v>1000979</v>
      </c>
      <c r="W113" s="346">
        <v>360748</v>
      </c>
      <c r="X113" s="331" t="s">
        <v>571</v>
      </c>
      <c r="Y113" s="331" t="s">
        <v>571</v>
      </c>
      <c r="Z113" s="331" t="s">
        <v>571</v>
      </c>
      <c r="AA113" s="331" t="s">
        <v>571</v>
      </c>
      <c r="AB113" s="344" t="s">
        <v>685</v>
      </c>
      <c r="AC113" s="344" t="s">
        <v>686</v>
      </c>
      <c r="AD113" s="344" t="s">
        <v>687</v>
      </c>
    </row>
    <row r="114" spans="2:30" ht="18.75" customHeight="1">
      <c r="B114" s="330">
        <v>104</v>
      </c>
      <c r="C114" s="330">
        <v>192</v>
      </c>
      <c r="D114" s="331" t="s">
        <v>583</v>
      </c>
      <c r="E114" s="331" t="s">
        <v>575</v>
      </c>
      <c r="F114" s="330" t="s">
        <v>565</v>
      </c>
      <c r="G114" s="330" t="s">
        <v>576</v>
      </c>
      <c r="H114" s="330" t="s">
        <v>720</v>
      </c>
      <c r="I114" s="330" t="s">
        <v>568</v>
      </c>
      <c r="J114" s="333" t="s">
        <v>583</v>
      </c>
      <c r="K114" s="333" t="s">
        <v>721</v>
      </c>
      <c r="L114" s="331">
        <v>2024</v>
      </c>
      <c r="M114" s="334">
        <v>1454941</v>
      </c>
      <c r="N114" s="331" t="s">
        <v>310</v>
      </c>
      <c r="O114" s="331" t="s">
        <v>310</v>
      </c>
      <c r="P114" s="334">
        <v>1454941</v>
      </c>
      <c r="Q114" s="334">
        <v>1287595</v>
      </c>
      <c r="R114" s="334">
        <v>1019764</v>
      </c>
      <c r="S114" s="334">
        <v>937795</v>
      </c>
      <c r="T114" s="346">
        <v>21918</v>
      </c>
      <c r="U114" s="346">
        <v>57193</v>
      </c>
      <c r="V114" s="346">
        <v>37185</v>
      </c>
      <c r="W114" s="346">
        <v>18805</v>
      </c>
      <c r="X114" s="331" t="s">
        <v>571</v>
      </c>
      <c r="Y114" s="331" t="s">
        <v>571</v>
      </c>
      <c r="Z114" s="331" t="s">
        <v>571</v>
      </c>
      <c r="AA114" s="331" t="s">
        <v>571</v>
      </c>
      <c r="AB114" s="344" t="s">
        <v>685</v>
      </c>
      <c r="AC114" s="344" t="s">
        <v>686</v>
      </c>
      <c r="AD114" s="344" t="s">
        <v>687</v>
      </c>
    </row>
    <row r="115" spans="2:30" ht="18.75" customHeight="1">
      <c r="B115" s="330">
        <v>105</v>
      </c>
      <c r="C115" s="330">
        <v>193</v>
      </c>
      <c r="D115" s="331" t="s">
        <v>584</v>
      </c>
      <c r="E115" s="331" t="s">
        <v>585</v>
      </c>
      <c r="F115" s="330" t="s">
        <v>565</v>
      </c>
      <c r="G115" s="330" t="s">
        <v>576</v>
      </c>
      <c r="H115" s="330" t="s">
        <v>720</v>
      </c>
      <c r="I115" s="330" t="s">
        <v>568</v>
      </c>
      <c r="J115" s="333" t="s">
        <v>584</v>
      </c>
      <c r="K115" s="335" t="s">
        <v>721</v>
      </c>
      <c r="L115" s="331">
        <v>2024</v>
      </c>
      <c r="M115" s="334">
        <v>1493026</v>
      </c>
      <c r="N115" s="331" t="s">
        <v>310</v>
      </c>
      <c r="O115" s="331" t="s">
        <v>310</v>
      </c>
      <c r="P115" s="334">
        <v>1493026</v>
      </c>
      <c r="Q115" s="334">
        <v>1025480</v>
      </c>
      <c r="R115" s="334">
        <v>926552</v>
      </c>
      <c r="S115" s="334">
        <v>786534</v>
      </c>
      <c r="T115" s="346">
        <v>19329</v>
      </c>
      <c r="U115" s="346">
        <v>37086</v>
      </c>
      <c r="V115" s="346">
        <v>27900</v>
      </c>
      <c r="W115" s="346">
        <v>17772</v>
      </c>
      <c r="X115" s="331" t="s">
        <v>571</v>
      </c>
      <c r="Y115" s="331" t="s">
        <v>571</v>
      </c>
      <c r="Z115" s="331" t="s">
        <v>571</v>
      </c>
      <c r="AA115" s="331" t="s">
        <v>571</v>
      </c>
      <c r="AB115" s="344" t="s">
        <v>685</v>
      </c>
      <c r="AC115" s="344" t="s">
        <v>686</v>
      </c>
      <c r="AD115" s="344" t="s">
        <v>687</v>
      </c>
    </row>
    <row r="116" spans="2:30" ht="18.75" customHeight="1">
      <c r="B116" s="330">
        <v>106</v>
      </c>
      <c r="C116" s="330">
        <v>196</v>
      </c>
      <c r="D116" s="331" t="s">
        <v>586</v>
      </c>
      <c r="E116" s="331" t="s">
        <v>575</v>
      </c>
      <c r="F116" s="330" t="s">
        <v>565</v>
      </c>
      <c r="G116" s="330" t="s">
        <v>566</v>
      </c>
      <c r="H116" s="330" t="s">
        <v>720</v>
      </c>
      <c r="I116" s="330" t="s">
        <v>568</v>
      </c>
      <c r="J116" s="333" t="s">
        <v>586</v>
      </c>
      <c r="K116" s="333" t="s">
        <v>721</v>
      </c>
      <c r="L116" s="331">
        <v>2024</v>
      </c>
      <c r="M116" s="334">
        <v>-74956530</v>
      </c>
      <c r="N116" s="331" t="s">
        <v>310</v>
      </c>
      <c r="O116" s="331" t="s">
        <v>310</v>
      </c>
      <c r="P116" s="334">
        <v>-74956530</v>
      </c>
      <c r="Q116" s="334">
        <v>114649815</v>
      </c>
      <c r="R116" s="334">
        <v>63397386</v>
      </c>
      <c r="S116" s="334">
        <v>-6434506</v>
      </c>
      <c r="T116" s="346">
        <v>3694327</v>
      </c>
      <c r="U116" s="346">
        <v>4913956</v>
      </c>
      <c r="V116" s="346">
        <v>9835147</v>
      </c>
      <c r="W116" s="346">
        <v>2447377</v>
      </c>
      <c r="X116" s="331" t="s">
        <v>571</v>
      </c>
      <c r="Y116" s="331" t="s">
        <v>571</v>
      </c>
      <c r="Z116" s="331" t="s">
        <v>571</v>
      </c>
      <c r="AA116" s="331" t="s">
        <v>571</v>
      </c>
      <c r="AB116" s="344" t="s">
        <v>685</v>
      </c>
      <c r="AC116" s="344" t="s">
        <v>686</v>
      </c>
      <c r="AD116" s="344" t="s">
        <v>687</v>
      </c>
    </row>
    <row r="117" spans="2:30" ht="18.75" customHeight="1">
      <c r="B117" s="330">
        <v>107</v>
      </c>
      <c r="C117" s="330">
        <v>197</v>
      </c>
      <c r="D117" s="331" t="s">
        <v>587</v>
      </c>
      <c r="E117" s="331" t="s">
        <v>575</v>
      </c>
      <c r="F117" s="330" t="s">
        <v>565</v>
      </c>
      <c r="G117" s="330" t="s">
        <v>566</v>
      </c>
      <c r="H117" s="330" t="s">
        <v>720</v>
      </c>
      <c r="I117" s="330" t="s">
        <v>568</v>
      </c>
      <c r="J117" s="333" t="s">
        <v>587</v>
      </c>
      <c r="K117" s="333" t="s">
        <v>721</v>
      </c>
      <c r="L117" s="331">
        <v>2024</v>
      </c>
      <c r="M117" s="334">
        <v>-82844267</v>
      </c>
      <c r="N117" s="331" t="s">
        <v>310</v>
      </c>
      <c r="O117" s="331" t="s">
        <v>310</v>
      </c>
      <c r="P117" s="334">
        <v>-82844267</v>
      </c>
      <c r="Q117" s="334">
        <v>53527771</v>
      </c>
      <c r="R117" s="334">
        <v>15705660</v>
      </c>
      <c r="S117" s="334">
        <v>-26633760</v>
      </c>
      <c r="T117" s="346">
        <v>1669577</v>
      </c>
      <c r="U117" s="346">
        <v>2464010</v>
      </c>
      <c r="V117" s="346">
        <v>5325406</v>
      </c>
      <c r="W117" s="346">
        <v>968352</v>
      </c>
      <c r="X117" s="331" t="s">
        <v>571</v>
      </c>
      <c r="Y117" s="331" t="s">
        <v>571</v>
      </c>
      <c r="Z117" s="331" t="s">
        <v>571</v>
      </c>
      <c r="AA117" s="331" t="s">
        <v>571</v>
      </c>
      <c r="AB117" s="344" t="s">
        <v>685</v>
      </c>
      <c r="AC117" s="344" t="s">
        <v>686</v>
      </c>
      <c r="AD117" s="344" t="s">
        <v>687</v>
      </c>
    </row>
    <row r="118" spans="2:30" ht="18.75" customHeight="1">
      <c r="B118" s="330">
        <v>108</v>
      </c>
      <c r="C118" s="330">
        <v>198</v>
      </c>
      <c r="D118" s="331" t="s">
        <v>588</v>
      </c>
      <c r="E118" s="331" t="s">
        <v>575</v>
      </c>
      <c r="F118" s="330" t="s">
        <v>565</v>
      </c>
      <c r="G118" s="330" t="s">
        <v>566</v>
      </c>
      <c r="H118" s="330" t="s">
        <v>720</v>
      </c>
      <c r="I118" s="330" t="s">
        <v>568</v>
      </c>
      <c r="J118" s="333" t="s">
        <v>588</v>
      </c>
      <c r="K118" s="333" t="s">
        <v>721</v>
      </c>
      <c r="L118" s="331">
        <v>2024</v>
      </c>
      <c r="M118" s="334">
        <v>13512948</v>
      </c>
      <c r="N118" s="331" t="s">
        <v>310</v>
      </c>
      <c r="O118" s="331" t="s">
        <v>310</v>
      </c>
      <c r="P118" s="334">
        <v>13512948</v>
      </c>
      <c r="Q118" s="334">
        <v>15314056</v>
      </c>
      <c r="R118" s="334">
        <v>10445354</v>
      </c>
      <c r="S118" s="334">
        <v>10427576</v>
      </c>
      <c r="T118" s="346">
        <v>294595</v>
      </c>
      <c r="U118" s="346">
        <v>758049</v>
      </c>
      <c r="V118" s="346">
        <v>628156</v>
      </c>
      <c r="W118" s="346">
        <v>245890</v>
      </c>
      <c r="X118" s="331" t="s">
        <v>571</v>
      </c>
      <c r="Y118" s="331" t="s">
        <v>571</v>
      </c>
      <c r="Z118" s="331" t="s">
        <v>571</v>
      </c>
      <c r="AA118" s="331" t="s">
        <v>571</v>
      </c>
      <c r="AB118" s="344" t="s">
        <v>685</v>
      </c>
      <c r="AC118" s="344" t="s">
        <v>686</v>
      </c>
      <c r="AD118" s="344" t="s">
        <v>687</v>
      </c>
    </row>
    <row r="119" spans="2:30" ht="18.75" customHeight="1">
      <c r="B119" s="330">
        <v>109</v>
      </c>
      <c r="C119" s="330">
        <v>199</v>
      </c>
      <c r="D119" s="331" t="s">
        <v>589</v>
      </c>
      <c r="E119" s="331" t="s">
        <v>575</v>
      </c>
      <c r="F119" s="330" t="s">
        <v>565</v>
      </c>
      <c r="G119" s="330" t="s">
        <v>566</v>
      </c>
      <c r="H119" s="330" t="s">
        <v>720</v>
      </c>
      <c r="I119" s="330" t="s">
        <v>568</v>
      </c>
      <c r="J119" s="333" t="s">
        <v>589</v>
      </c>
      <c r="K119" s="333" t="s">
        <v>721</v>
      </c>
      <c r="L119" s="331">
        <v>2024</v>
      </c>
      <c r="M119" s="334">
        <v>13936829</v>
      </c>
      <c r="N119" s="331" t="s">
        <v>310</v>
      </c>
      <c r="O119" s="331" t="s">
        <v>310</v>
      </c>
      <c r="P119" s="334">
        <v>13936829</v>
      </c>
      <c r="Q119" s="334">
        <v>12257637</v>
      </c>
      <c r="R119" s="334">
        <v>9512745</v>
      </c>
      <c r="S119" s="334">
        <v>8906951</v>
      </c>
      <c r="T119" s="346">
        <v>257854</v>
      </c>
      <c r="U119" s="346">
        <v>490539</v>
      </c>
      <c r="V119" s="346">
        <v>443212</v>
      </c>
      <c r="W119" s="346">
        <v>233501</v>
      </c>
      <c r="X119" s="331" t="s">
        <v>571</v>
      </c>
      <c r="Y119" s="331" t="s">
        <v>571</v>
      </c>
      <c r="Z119" s="331" t="s">
        <v>571</v>
      </c>
      <c r="AA119" s="331" t="s">
        <v>571</v>
      </c>
      <c r="AB119" s="344" t="s">
        <v>685</v>
      </c>
      <c r="AC119" s="344" t="s">
        <v>686</v>
      </c>
      <c r="AD119" s="344" t="s">
        <v>687</v>
      </c>
    </row>
    <row r="120" spans="2:30" ht="18.75" customHeight="1">
      <c r="B120" s="330">
        <v>110</v>
      </c>
      <c r="C120" s="330">
        <v>200</v>
      </c>
      <c r="D120" s="331" t="s">
        <v>563</v>
      </c>
      <c r="E120" s="331" t="s">
        <v>564</v>
      </c>
      <c r="F120" s="330" t="s">
        <v>565</v>
      </c>
      <c r="G120" s="330" t="s">
        <v>566</v>
      </c>
      <c r="H120" s="330" t="s">
        <v>720</v>
      </c>
      <c r="I120" s="330" t="s">
        <v>568</v>
      </c>
      <c r="J120" s="333" t="s">
        <v>569</v>
      </c>
      <c r="K120" s="335" t="s">
        <v>722</v>
      </c>
      <c r="L120" s="331">
        <v>2024</v>
      </c>
      <c r="M120" s="334">
        <v>-2540</v>
      </c>
      <c r="N120" s="331" t="s">
        <v>310</v>
      </c>
      <c r="O120" s="331" t="s">
        <v>310</v>
      </c>
      <c r="P120" s="334">
        <v>-2540</v>
      </c>
      <c r="Q120" s="334">
        <v>2325</v>
      </c>
      <c r="R120" s="334">
        <v>2095</v>
      </c>
      <c r="S120" s="331">
        <v>-55</v>
      </c>
      <c r="T120" s="346">
        <v>-328.67843631312229</v>
      </c>
      <c r="U120" s="346">
        <v>191.61204647102483</v>
      </c>
      <c r="V120" s="346">
        <v>647.77349821591167</v>
      </c>
      <c r="W120" s="346">
        <v>813.03778544400689</v>
      </c>
      <c r="X120" s="331" t="s">
        <v>571</v>
      </c>
      <c r="Y120" s="331" t="s">
        <v>571</v>
      </c>
      <c r="Z120" s="331" t="s">
        <v>571</v>
      </c>
      <c r="AA120" s="331" t="s">
        <v>571</v>
      </c>
      <c r="AB120" s="344" t="s">
        <v>699</v>
      </c>
      <c r="AC120" s="344" t="s">
        <v>723</v>
      </c>
      <c r="AD120" s="344"/>
    </row>
    <row r="121" spans="2:30" ht="18.75" customHeight="1">
      <c r="B121" s="330">
        <v>111</v>
      </c>
      <c r="C121" s="330">
        <v>201</v>
      </c>
      <c r="D121" s="331" t="s">
        <v>724</v>
      </c>
      <c r="E121" s="331" t="s">
        <v>575</v>
      </c>
      <c r="F121" s="330" t="s">
        <v>565</v>
      </c>
      <c r="G121" s="330" t="s">
        <v>576</v>
      </c>
      <c r="H121" s="330" t="s">
        <v>720</v>
      </c>
      <c r="I121" s="330" t="s">
        <v>568</v>
      </c>
      <c r="J121" s="333" t="s">
        <v>725</v>
      </c>
      <c r="K121" s="333" t="s">
        <v>726</v>
      </c>
      <c r="L121" s="331">
        <v>2024</v>
      </c>
      <c r="M121" s="331">
        <v>7.0000000000000007E-2</v>
      </c>
      <c r="N121" s="331">
        <v>16</v>
      </c>
      <c r="O121" s="331">
        <v>225</v>
      </c>
      <c r="P121" s="331">
        <v>7.0000000000000007E-2</v>
      </c>
      <c r="Q121" s="331" t="s">
        <v>310</v>
      </c>
      <c r="R121" s="331" t="s">
        <v>310</v>
      </c>
      <c r="S121" s="331" t="s">
        <v>310</v>
      </c>
      <c r="T121" s="346" t="s">
        <v>310</v>
      </c>
      <c r="U121" s="346" t="s">
        <v>310</v>
      </c>
      <c r="V121" s="346" t="s">
        <v>310</v>
      </c>
      <c r="W121" s="346" t="s">
        <v>310</v>
      </c>
      <c r="X121" s="331" t="s">
        <v>571</v>
      </c>
      <c r="Y121" s="331" t="s">
        <v>571</v>
      </c>
      <c r="Z121" s="331" t="s">
        <v>571</v>
      </c>
      <c r="AA121" s="331" t="s">
        <v>571</v>
      </c>
      <c r="AB121" s="344" t="s">
        <v>680</v>
      </c>
      <c r="AC121" s="344"/>
      <c r="AD121" s="344"/>
    </row>
    <row r="122" spans="2:30" ht="18.75" customHeight="1">
      <c r="B122" s="330">
        <v>112</v>
      </c>
      <c r="C122" s="330">
        <v>202</v>
      </c>
      <c r="D122" s="331" t="s">
        <v>727</v>
      </c>
      <c r="E122" s="331" t="s">
        <v>575</v>
      </c>
      <c r="F122" s="330" t="s">
        <v>565</v>
      </c>
      <c r="G122" s="330" t="s">
        <v>576</v>
      </c>
      <c r="H122" s="330" t="s">
        <v>720</v>
      </c>
      <c r="I122" s="330" t="s">
        <v>568</v>
      </c>
      <c r="J122" s="333" t="s">
        <v>728</v>
      </c>
      <c r="K122" s="333" t="s">
        <v>726</v>
      </c>
      <c r="L122" s="331">
        <v>2024</v>
      </c>
      <c r="M122" s="339">
        <v>-35304.35</v>
      </c>
      <c r="N122" s="334">
        <v>-7943478</v>
      </c>
      <c r="O122" s="331">
        <v>225</v>
      </c>
      <c r="P122" s="339">
        <v>-35304.35</v>
      </c>
      <c r="Q122" s="331" t="s">
        <v>310</v>
      </c>
      <c r="R122" s="331" t="s">
        <v>310</v>
      </c>
      <c r="S122" s="331" t="s">
        <v>310</v>
      </c>
      <c r="T122" s="346" t="s">
        <v>310</v>
      </c>
      <c r="U122" s="346" t="s">
        <v>310</v>
      </c>
      <c r="V122" s="346" t="s">
        <v>310</v>
      </c>
      <c r="W122" s="346" t="s">
        <v>310</v>
      </c>
      <c r="X122" s="331" t="s">
        <v>571</v>
      </c>
      <c r="Y122" s="331" t="s">
        <v>571</v>
      </c>
      <c r="Z122" s="331" t="s">
        <v>571</v>
      </c>
      <c r="AA122" s="331" t="s">
        <v>571</v>
      </c>
      <c r="AB122" s="344" t="s">
        <v>680</v>
      </c>
      <c r="AC122" s="344"/>
      <c r="AD122" s="344"/>
    </row>
    <row r="123" spans="2:30" ht="18.75" customHeight="1">
      <c r="B123" s="330">
        <v>113</v>
      </c>
      <c r="C123" s="330">
        <v>203</v>
      </c>
      <c r="D123" s="331" t="s">
        <v>729</v>
      </c>
      <c r="E123" s="331" t="s">
        <v>575</v>
      </c>
      <c r="F123" s="330" t="s">
        <v>565</v>
      </c>
      <c r="G123" s="330" t="s">
        <v>576</v>
      </c>
      <c r="H123" s="330" t="s">
        <v>720</v>
      </c>
      <c r="I123" s="330" t="s">
        <v>568</v>
      </c>
      <c r="J123" s="333" t="s">
        <v>730</v>
      </c>
      <c r="K123" s="333" t="s">
        <v>726</v>
      </c>
      <c r="L123" s="331">
        <v>2024</v>
      </c>
      <c r="M123" s="339">
        <v>6635.67</v>
      </c>
      <c r="N123" s="334">
        <v>1493026</v>
      </c>
      <c r="O123" s="331">
        <v>225</v>
      </c>
      <c r="P123" s="339">
        <v>6635.67</v>
      </c>
      <c r="Q123" s="331" t="s">
        <v>310</v>
      </c>
      <c r="R123" s="331" t="s">
        <v>310</v>
      </c>
      <c r="S123" s="331" t="s">
        <v>310</v>
      </c>
      <c r="T123" s="346" t="s">
        <v>310</v>
      </c>
      <c r="U123" s="346" t="s">
        <v>310</v>
      </c>
      <c r="V123" s="346" t="s">
        <v>310</v>
      </c>
      <c r="W123" s="346" t="s">
        <v>310</v>
      </c>
      <c r="X123" s="331" t="s">
        <v>571</v>
      </c>
      <c r="Y123" s="331" t="s">
        <v>571</v>
      </c>
      <c r="Z123" s="331" t="s">
        <v>571</v>
      </c>
      <c r="AA123" s="331" t="s">
        <v>571</v>
      </c>
      <c r="AB123" s="344" t="s">
        <v>680</v>
      </c>
      <c r="AC123" s="344"/>
      <c r="AD123" s="344"/>
    </row>
    <row r="124" spans="2:30" ht="18.75" customHeight="1">
      <c r="B124" s="330">
        <v>114</v>
      </c>
      <c r="C124" s="330">
        <v>219</v>
      </c>
      <c r="D124" s="331" t="s">
        <v>731</v>
      </c>
      <c r="E124" s="331" t="s">
        <v>575</v>
      </c>
      <c r="F124" s="330" t="s">
        <v>565</v>
      </c>
      <c r="G124" s="330" t="s">
        <v>576</v>
      </c>
      <c r="H124" s="330" t="s">
        <v>720</v>
      </c>
      <c r="I124" s="330" t="s">
        <v>568</v>
      </c>
      <c r="J124" s="333" t="s">
        <v>732</v>
      </c>
      <c r="K124" s="333" t="s">
        <v>733</v>
      </c>
      <c r="L124" s="331">
        <v>2024</v>
      </c>
      <c r="M124" s="340">
        <v>15889905</v>
      </c>
      <c r="N124" s="331" t="s">
        <v>310</v>
      </c>
      <c r="O124" s="331" t="s">
        <v>310</v>
      </c>
      <c r="P124" s="340">
        <v>15889905</v>
      </c>
      <c r="Q124" s="331" t="s">
        <v>310</v>
      </c>
      <c r="R124" s="331" t="s">
        <v>310</v>
      </c>
      <c r="S124" s="331" t="s">
        <v>310</v>
      </c>
      <c r="T124" s="346" t="s">
        <v>310</v>
      </c>
      <c r="U124" s="346" t="s">
        <v>310</v>
      </c>
      <c r="V124" s="346" t="s">
        <v>310</v>
      </c>
      <c r="W124" s="346" t="s">
        <v>310</v>
      </c>
      <c r="X124" s="331" t="s">
        <v>571</v>
      </c>
      <c r="Y124" s="331" t="s">
        <v>571</v>
      </c>
      <c r="Z124" s="331" t="s">
        <v>571</v>
      </c>
      <c r="AA124" s="331" t="s">
        <v>571</v>
      </c>
      <c r="AB124" s="344" t="s">
        <v>734</v>
      </c>
      <c r="AC124" s="344" t="s">
        <v>735</v>
      </c>
      <c r="AD124" s="344"/>
    </row>
    <row r="125" spans="2:30" ht="18.75" customHeight="1">
      <c r="B125" s="330">
        <v>115</v>
      </c>
      <c r="C125" s="330">
        <v>223</v>
      </c>
      <c r="D125" s="331" t="s">
        <v>574</v>
      </c>
      <c r="E125" s="331" t="s">
        <v>575</v>
      </c>
      <c r="F125" s="330" t="s">
        <v>565</v>
      </c>
      <c r="G125" s="330" t="s">
        <v>576</v>
      </c>
      <c r="H125" s="330" t="s">
        <v>736</v>
      </c>
      <c r="I125" s="330" t="s">
        <v>568</v>
      </c>
      <c r="J125" s="333" t="s">
        <v>684</v>
      </c>
      <c r="K125" s="333" t="s">
        <v>737</v>
      </c>
      <c r="L125" s="331">
        <v>2024</v>
      </c>
      <c r="M125" s="334">
        <v>7955</v>
      </c>
      <c r="N125" s="331" t="s">
        <v>310</v>
      </c>
      <c r="O125" s="331" t="s">
        <v>310</v>
      </c>
      <c r="P125" s="334">
        <v>7955</v>
      </c>
      <c r="Q125" s="346">
        <v>6873.5996729999997</v>
      </c>
      <c r="R125" s="334">
        <v>11513</v>
      </c>
      <c r="S125" s="334">
        <v>10146</v>
      </c>
      <c r="T125" s="346">
        <v>8197</v>
      </c>
      <c r="U125" s="346">
        <v>7991</v>
      </c>
      <c r="V125" s="346">
        <v>7849</v>
      </c>
      <c r="W125" s="346">
        <v>7490</v>
      </c>
      <c r="X125" s="331" t="s">
        <v>571</v>
      </c>
      <c r="Y125" s="331" t="s">
        <v>571</v>
      </c>
      <c r="Z125" s="331" t="s">
        <v>571</v>
      </c>
      <c r="AA125" s="331" t="s">
        <v>571</v>
      </c>
      <c r="AB125" s="344" t="s">
        <v>685</v>
      </c>
      <c r="AC125" s="344" t="s">
        <v>686</v>
      </c>
      <c r="AD125" s="344"/>
    </row>
    <row r="126" spans="2:30" ht="18.75" customHeight="1">
      <c r="B126" s="330">
        <v>116</v>
      </c>
      <c r="C126" s="330">
        <v>224</v>
      </c>
      <c r="D126" s="331" t="s">
        <v>580</v>
      </c>
      <c r="E126" s="331" t="s">
        <v>575</v>
      </c>
      <c r="F126" s="330" t="s">
        <v>565</v>
      </c>
      <c r="G126" s="330" t="s">
        <v>576</v>
      </c>
      <c r="H126" s="330" t="s">
        <v>736</v>
      </c>
      <c r="I126" s="330" t="s">
        <v>568</v>
      </c>
      <c r="J126" s="333" t="s">
        <v>684</v>
      </c>
      <c r="K126" s="333" t="s">
        <v>737</v>
      </c>
      <c r="L126" s="331">
        <v>2024</v>
      </c>
      <c r="M126" s="334">
        <v>8311</v>
      </c>
      <c r="N126" s="331" t="s">
        <v>310</v>
      </c>
      <c r="O126" s="331" t="s">
        <v>310</v>
      </c>
      <c r="P126" s="334">
        <v>8311</v>
      </c>
      <c r="Q126" s="346">
        <v>6233.6008970000003</v>
      </c>
      <c r="R126" s="334">
        <v>11203</v>
      </c>
      <c r="S126" s="334">
        <v>9908</v>
      </c>
      <c r="T126" s="346">
        <v>7965</v>
      </c>
      <c r="U126" s="346">
        <v>7782</v>
      </c>
      <c r="V126" s="346">
        <v>7660</v>
      </c>
      <c r="W126" s="346">
        <v>7318</v>
      </c>
      <c r="X126" s="331" t="s">
        <v>571</v>
      </c>
      <c r="Y126" s="331" t="s">
        <v>571</v>
      </c>
      <c r="Z126" s="331" t="s">
        <v>571</v>
      </c>
      <c r="AA126" s="331" t="s">
        <v>571</v>
      </c>
      <c r="AB126" s="344" t="s">
        <v>685</v>
      </c>
      <c r="AC126" s="344" t="s">
        <v>686</v>
      </c>
      <c r="AD126" s="344"/>
    </row>
    <row r="127" spans="2:30" ht="18.75" customHeight="1">
      <c r="B127" s="330">
        <v>117</v>
      </c>
      <c r="C127" s="330">
        <v>225</v>
      </c>
      <c r="D127" s="331" t="s">
        <v>581</v>
      </c>
      <c r="E127" s="331" t="s">
        <v>575</v>
      </c>
      <c r="F127" s="330" t="s">
        <v>565</v>
      </c>
      <c r="G127" s="330" t="s">
        <v>576</v>
      </c>
      <c r="H127" s="330" t="s">
        <v>736</v>
      </c>
      <c r="I127" s="330" t="s">
        <v>568</v>
      </c>
      <c r="J127" s="333" t="s">
        <v>688</v>
      </c>
      <c r="K127" s="333" t="s">
        <v>737</v>
      </c>
      <c r="L127" s="331">
        <v>2024</v>
      </c>
      <c r="M127" s="334">
        <v>54875146</v>
      </c>
      <c r="N127" s="331" t="s">
        <v>310</v>
      </c>
      <c r="O127" s="331" t="s">
        <v>310</v>
      </c>
      <c r="P127" s="334">
        <v>54875146</v>
      </c>
      <c r="Q127" s="346">
        <v>65808459.539999999</v>
      </c>
      <c r="R127" s="334">
        <v>81632989</v>
      </c>
      <c r="S127" s="334">
        <v>68825138</v>
      </c>
      <c r="T127" s="346">
        <v>58481362</v>
      </c>
      <c r="U127" s="346">
        <v>57503328</v>
      </c>
      <c r="V127" s="346">
        <v>56694230</v>
      </c>
      <c r="W127" s="346">
        <v>54392165</v>
      </c>
      <c r="X127" s="331" t="s">
        <v>571</v>
      </c>
      <c r="Y127" s="331" t="s">
        <v>571</v>
      </c>
      <c r="Z127" s="331" t="s">
        <v>571</v>
      </c>
      <c r="AA127" s="331" t="s">
        <v>571</v>
      </c>
      <c r="AB127" s="344" t="s">
        <v>685</v>
      </c>
      <c r="AC127" s="344" t="s">
        <v>686</v>
      </c>
      <c r="AD127" s="344"/>
    </row>
    <row r="128" spans="2:30" ht="18.75" customHeight="1">
      <c r="B128" s="330">
        <v>118</v>
      </c>
      <c r="C128" s="330">
        <v>226</v>
      </c>
      <c r="D128" s="331" t="s">
        <v>582</v>
      </c>
      <c r="E128" s="331" t="s">
        <v>575</v>
      </c>
      <c r="F128" s="330" t="s">
        <v>565</v>
      </c>
      <c r="G128" s="330" t="s">
        <v>576</v>
      </c>
      <c r="H128" s="330" t="s">
        <v>736</v>
      </c>
      <c r="I128" s="330" t="s">
        <v>568</v>
      </c>
      <c r="J128" s="333" t="s">
        <v>688</v>
      </c>
      <c r="K128" s="333" t="s">
        <v>737</v>
      </c>
      <c r="L128" s="331">
        <v>2024</v>
      </c>
      <c r="M128" s="334">
        <v>57355188</v>
      </c>
      <c r="N128" s="331" t="s">
        <v>310</v>
      </c>
      <c r="O128" s="331" t="s">
        <v>310</v>
      </c>
      <c r="P128" s="334">
        <v>57355188</v>
      </c>
      <c r="Q128" s="346">
        <v>61053111.420000002</v>
      </c>
      <c r="R128" s="334">
        <v>79792437</v>
      </c>
      <c r="S128" s="334">
        <v>68028556</v>
      </c>
      <c r="T128" s="346">
        <v>57699258</v>
      </c>
      <c r="U128" s="346">
        <v>56795316</v>
      </c>
      <c r="V128" s="346">
        <v>56051816</v>
      </c>
      <c r="W128" s="346">
        <v>53810832</v>
      </c>
      <c r="X128" s="331" t="s">
        <v>571</v>
      </c>
      <c r="Y128" s="331" t="s">
        <v>571</v>
      </c>
      <c r="Z128" s="331" t="s">
        <v>571</v>
      </c>
      <c r="AA128" s="331" t="s">
        <v>571</v>
      </c>
      <c r="AB128" s="344" t="s">
        <v>685</v>
      </c>
      <c r="AC128" s="344" t="s">
        <v>686</v>
      </c>
      <c r="AD128" s="344"/>
    </row>
    <row r="129" spans="2:30" ht="18.75" customHeight="1">
      <c r="B129" s="330">
        <v>119</v>
      </c>
      <c r="C129" s="330">
        <v>227</v>
      </c>
      <c r="D129" s="331" t="s">
        <v>583</v>
      </c>
      <c r="E129" s="331" t="s">
        <v>575</v>
      </c>
      <c r="F129" s="330" t="s">
        <v>565</v>
      </c>
      <c r="G129" s="330" t="s">
        <v>576</v>
      </c>
      <c r="H129" s="330" t="s">
        <v>736</v>
      </c>
      <c r="I129" s="330" t="s">
        <v>568</v>
      </c>
      <c r="J129" s="333" t="s">
        <v>689</v>
      </c>
      <c r="K129" s="333" t="s">
        <v>737</v>
      </c>
      <c r="L129" s="331">
        <v>2024</v>
      </c>
      <c r="M129" s="334">
        <v>16573930</v>
      </c>
      <c r="N129" s="331" t="s">
        <v>310</v>
      </c>
      <c r="O129" s="331" t="s">
        <v>310</v>
      </c>
      <c r="P129" s="334">
        <v>16573930</v>
      </c>
      <c r="Q129" s="346">
        <v>6790873.6969999997</v>
      </c>
      <c r="R129" s="334">
        <v>6055626</v>
      </c>
      <c r="S129" s="334">
        <v>14552455</v>
      </c>
      <c r="T129" s="346">
        <v>4852629</v>
      </c>
      <c r="U129" s="346">
        <v>5194037</v>
      </c>
      <c r="V129" s="346">
        <v>4973361</v>
      </c>
      <c r="W129" s="346">
        <v>4830448</v>
      </c>
      <c r="X129" s="331" t="s">
        <v>571</v>
      </c>
      <c r="Y129" s="331" t="s">
        <v>571</v>
      </c>
      <c r="Z129" s="331" t="s">
        <v>571</v>
      </c>
      <c r="AA129" s="331" t="s">
        <v>571</v>
      </c>
      <c r="AB129" s="344" t="s">
        <v>685</v>
      </c>
      <c r="AC129" s="344" t="s">
        <v>686</v>
      </c>
      <c r="AD129" s="344"/>
    </row>
    <row r="130" spans="2:30" ht="18.75" customHeight="1">
      <c r="B130" s="330">
        <v>120</v>
      </c>
      <c r="C130" s="330">
        <v>228</v>
      </c>
      <c r="D130" s="331" t="s">
        <v>584</v>
      </c>
      <c r="E130" s="331" t="s">
        <v>585</v>
      </c>
      <c r="F130" s="330" t="s">
        <v>565</v>
      </c>
      <c r="G130" s="330" t="s">
        <v>576</v>
      </c>
      <c r="H130" s="330" t="s">
        <v>736</v>
      </c>
      <c r="I130" s="330" t="s">
        <v>568</v>
      </c>
      <c r="J130" s="333" t="s">
        <v>689</v>
      </c>
      <c r="K130" s="335" t="s">
        <v>737</v>
      </c>
      <c r="L130" s="331">
        <v>2024</v>
      </c>
      <c r="M130" s="334">
        <v>17024608</v>
      </c>
      <c r="N130" s="331" t="s">
        <v>310</v>
      </c>
      <c r="O130" s="331" t="s">
        <v>310</v>
      </c>
      <c r="P130" s="334">
        <v>17024608</v>
      </c>
      <c r="Q130" s="346">
        <v>5579572.9630000005</v>
      </c>
      <c r="R130" s="334">
        <v>5951484</v>
      </c>
      <c r="S130" s="334">
        <v>11106783</v>
      </c>
      <c r="T130" s="346">
        <v>4754872</v>
      </c>
      <c r="U130" s="346">
        <v>5097625</v>
      </c>
      <c r="V130" s="346">
        <v>4879990</v>
      </c>
      <c r="W130" s="346">
        <v>4737846</v>
      </c>
      <c r="X130" s="331" t="s">
        <v>571</v>
      </c>
      <c r="Y130" s="331" t="s">
        <v>571</v>
      </c>
      <c r="Z130" s="331" t="s">
        <v>571</v>
      </c>
      <c r="AA130" s="331" t="s">
        <v>571</v>
      </c>
      <c r="AB130" s="344" t="s">
        <v>685</v>
      </c>
      <c r="AC130" s="344" t="s">
        <v>686</v>
      </c>
      <c r="AD130" s="344"/>
    </row>
    <row r="131" spans="2:30" ht="18.75" customHeight="1">
      <c r="B131" s="330">
        <v>121</v>
      </c>
      <c r="C131" s="330">
        <v>231</v>
      </c>
      <c r="D131" s="331" t="s">
        <v>586</v>
      </c>
      <c r="E131" s="331" t="s">
        <v>575</v>
      </c>
      <c r="F131" s="330" t="s">
        <v>565</v>
      </c>
      <c r="G131" s="330" t="s">
        <v>566</v>
      </c>
      <c r="H131" s="330" t="s">
        <v>736</v>
      </c>
      <c r="I131" s="330" t="s">
        <v>568</v>
      </c>
      <c r="J131" s="333" t="s">
        <v>688</v>
      </c>
      <c r="K131" s="333" t="s">
        <v>737</v>
      </c>
      <c r="L131" s="331">
        <v>2024</v>
      </c>
      <c r="M131" s="334">
        <v>275116452</v>
      </c>
      <c r="N131" s="331" t="s">
        <v>310</v>
      </c>
      <c r="O131" s="331" t="s">
        <v>310</v>
      </c>
      <c r="P131" s="334">
        <v>275116452</v>
      </c>
      <c r="Q131" s="346">
        <v>398510197.80000001</v>
      </c>
      <c r="R131" s="334">
        <v>441987241</v>
      </c>
      <c r="S131" s="334">
        <v>358573075</v>
      </c>
      <c r="T131" s="346">
        <v>305523658</v>
      </c>
      <c r="U131" s="346">
        <v>299584028</v>
      </c>
      <c r="V131" s="346">
        <v>294351111</v>
      </c>
      <c r="W131" s="346">
        <v>281697612</v>
      </c>
      <c r="X131" s="331" t="s">
        <v>571</v>
      </c>
      <c r="Y131" s="331" t="s">
        <v>571</v>
      </c>
      <c r="Z131" s="331" t="s">
        <v>571</v>
      </c>
      <c r="AA131" s="331" t="s">
        <v>571</v>
      </c>
      <c r="AB131" s="344" t="s">
        <v>685</v>
      </c>
      <c r="AC131" s="344" t="s">
        <v>686</v>
      </c>
      <c r="AD131" s="344"/>
    </row>
    <row r="132" spans="2:30" ht="18.75" customHeight="1">
      <c r="B132" s="330">
        <v>122</v>
      </c>
      <c r="C132" s="330">
        <v>232</v>
      </c>
      <c r="D132" s="331" t="s">
        <v>587</v>
      </c>
      <c r="E132" s="331" t="s">
        <v>575</v>
      </c>
      <c r="F132" s="330" t="s">
        <v>565</v>
      </c>
      <c r="G132" s="330" t="s">
        <v>566</v>
      </c>
      <c r="H132" s="330" t="s">
        <v>736</v>
      </c>
      <c r="I132" s="330" t="s">
        <v>568</v>
      </c>
      <c r="J132" s="333" t="s">
        <v>688</v>
      </c>
      <c r="K132" s="333" t="s">
        <v>737</v>
      </c>
      <c r="L132" s="331">
        <v>2024</v>
      </c>
      <c r="M132" s="334">
        <v>286850834</v>
      </c>
      <c r="N132" s="331" t="s">
        <v>310</v>
      </c>
      <c r="O132" s="331" t="s">
        <v>310</v>
      </c>
      <c r="P132" s="334">
        <v>286850834</v>
      </c>
      <c r="Q132" s="346">
        <v>342231598.5</v>
      </c>
      <c r="R132" s="334">
        <v>422066832</v>
      </c>
      <c r="S132" s="334">
        <v>349216761</v>
      </c>
      <c r="T132" s="346">
        <v>296303688</v>
      </c>
      <c r="U132" s="346">
        <v>291239176</v>
      </c>
      <c r="V132" s="346">
        <v>286786248</v>
      </c>
      <c r="W132" s="346">
        <v>274855550</v>
      </c>
      <c r="X132" s="331" t="s">
        <v>571</v>
      </c>
      <c r="Y132" s="331" t="s">
        <v>571</v>
      </c>
      <c r="Z132" s="331" t="s">
        <v>571</v>
      </c>
      <c r="AA132" s="331" t="s">
        <v>571</v>
      </c>
      <c r="AB132" s="344" t="s">
        <v>685</v>
      </c>
      <c r="AC132" s="344" t="s">
        <v>686</v>
      </c>
      <c r="AD132" s="344"/>
    </row>
    <row r="133" spans="2:30" ht="18.75" customHeight="1">
      <c r="B133" s="330">
        <v>123</v>
      </c>
      <c r="C133" s="330">
        <v>233</v>
      </c>
      <c r="D133" s="331" t="s">
        <v>588</v>
      </c>
      <c r="E133" s="331" t="s">
        <v>575</v>
      </c>
      <c r="F133" s="330" t="s">
        <v>565</v>
      </c>
      <c r="G133" s="330" t="s">
        <v>566</v>
      </c>
      <c r="H133" s="330" t="s">
        <v>736</v>
      </c>
      <c r="I133" s="330" t="s">
        <v>568</v>
      </c>
      <c r="J133" s="333" t="s">
        <v>689</v>
      </c>
      <c r="K133" s="333" t="s">
        <v>737</v>
      </c>
      <c r="L133" s="331">
        <v>2024</v>
      </c>
      <c r="M133" s="334">
        <v>99817481</v>
      </c>
      <c r="N133" s="331" t="s">
        <v>310</v>
      </c>
      <c r="O133" s="331" t="s">
        <v>310</v>
      </c>
      <c r="P133" s="334">
        <v>99817481</v>
      </c>
      <c r="Q133" s="346">
        <v>52104816.219999999</v>
      </c>
      <c r="R133" s="334">
        <v>33567155</v>
      </c>
      <c r="S133" s="334">
        <v>109235265</v>
      </c>
      <c r="T133" s="346">
        <v>27361338</v>
      </c>
      <c r="U133" s="346">
        <v>28931331</v>
      </c>
      <c r="V133" s="346">
        <v>27724702</v>
      </c>
      <c r="W133" s="346">
        <v>26940725</v>
      </c>
      <c r="X133" s="331" t="s">
        <v>571</v>
      </c>
      <c r="Y133" s="331" t="s">
        <v>571</v>
      </c>
      <c r="Z133" s="331" t="s">
        <v>571</v>
      </c>
      <c r="AA133" s="331" t="s">
        <v>571</v>
      </c>
      <c r="AB133" s="344" t="s">
        <v>685</v>
      </c>
      <c r="AC133" s="344" t="s">
        <v>686</v>
      </c>
      <c r="AD133" s="344"/>
    </row>
    <row r="134" spans="2:30" ht="18.75" customHeight="1">
      <c r="B134" s="330">
        <v>124</v>
      </c>
      <c r="C134" s="330">
        <v>234</v>
      </c>
      <c r="D134" s="331" t="s">
        <v>589</v>
      </c>
      <c r="E134" s="331" t="s">
        <v>575</v>
      </c>
      <c r="F134" s="330" t="s">
        <v>565</v>
      </c>
      <c r="G134" s="330" t="s">
        <v>566</v>
      </c>
      <c r="H134" s="330" t="s">
        <v>736</v>
      </c>
      <c r="I134" s="330" t="s">
        <v>568</v>
      </c>
      <c r="J134" s="333" t="s">
        <v>689</v>
      </c>
      <c r="K134" s="333" t="s">
        <v>737</v>
      </c>
      <c r="L134" s="331">
        <v>2024</v>
      </c>
      <c r="M134" s="334">
        <v>98172660</v>
      </c>
      <c r="N134" s="331" t="s">
        <v>310</v>
      </c>
      <c r="O134" s="331" t="s">
        <v>310</v>
      </c>
      <c r="P134" s="334">
        <v>98172660</v>
      </c>
      <c r="Q134" s="346">
        <v>37261207.469999999</v>
      </c>
      <c r="R134" s="334">
        <v>31847231</v>
      </c>
      <c r="S134" s="334">
        <v>74201556</v>
      </c>
      <c r="T134" s="346">
        <v>25804480</v>
      </c>
      <c r="U134" s="346">
        <v>27404616</v>
      </c>
      <c r="V134" s="346">
        <v>26258511</v>
      </c>
      <c r="W134" s="346">
        <v>25492876</v>
      </c>
      <c r="X134" s="331" t="s">
        <v>571</v>
      </c>
      <c r="Y134" s="331" t="s">
        <v>571</v>
      </c>
      <c r="Z134" s="331" t="s">
        <v>571</v>
      </c>
      <c r="AA134" s="331" t="s">
        <v>571</v>
      </c>
      <c r="AB134" s="344" t="s">
        <v>685</v>
      </c>
      <c r="AC134" s="344" t="s">
        <v>686</v>
      </c>
      <c r="AD134" s="344"/>
    </row>
    <row r="135" spans="2:30" ht="18.75" customHeight="1">
      <c r="B135" s="330">
        <v>125</v>
      </c>
      <c r="C135" s="330">
        <v>235</v>
      </c>
      <c r="D135" s="331" t="s">
        <v>563</v>
      </c>
      <c r="E135" s="331" t="s">
        <v>564</v>
      </c>
      <c r="F135" s="330" t="s">
        <v>565</v>
      </c>
      <c r="G135" s="330" t="s">
        <v>566</v>
      </c>
      <c r="H135" s="330" t="s">
        <v>736</v>
      </c>
      <c r="I135" s="330" t="s">
        <v>568</v>
      </c>
      <c r="J135" s="333" t="s">
        <v>569</v>
      </c>
      <c r="K135" s="335" t="s">
        <v>570</v>
      </c>
      <c r="L135" s="331">
        <v>2024</v>
      </c>
      <c r="M135" s="334">
        <v>19176</v>
      </c>
      <c r="N135" s="331" t="s">
        <v>310</v>
      </c>
      <c r="O135" s="331" t="s">
        <v>310</v>
      </c>
      <c r="P135" s="334">
        <v>19176</v>
      </c>
      <c r="Q135" s="346">
        <v>20707.046689999999</v>
      </c>
      <c r="R135" s="334">
        <v>29859</v>
      </c>
      <c r="S135" s="334">
        <v>24485</v>
      </c>
      <c r="T135" s="346">
        <v>17883.059129763114</v>
      </c>
      <c r="U135" s="346">
        <v>13077.169346968463</v>
      </c>
      <c r="V135" s="346">
        <v>12510.31269960928</v>
      </c>
      <c r="W135" s="346">
        <v>12152.682450777747</v>
      </c>
      <c r="X135" s="331" t="s">
        <v>571</v>
      </c>
      <c r="Y135" s="331" t="s">
        <v>571</v>
      </c>
      <c r="Z135" s="331" t="s">
        <v>571</v>
      </c>
      <c r="AA135" s="331" t="s">
        <v>571</v>
      </c>
      <c r="AB135" s="344" t="s">
        <v>699</v>
      </c>
      <c r="AC135" s="344" t="s">
        <v>627</v>
      </c>
      <c r="AD135" s="344"/>
    </row>
    <row r="136" spans="2:30" ht="18.75" customHeight="1">
      <c r="B136" s="330">
        <v>126</v>
      </c>
      <c r="C136" s="330">
        <v>260</v>
      </c>
      <c r="D136" s="331" t="s">
        <v>574</v>
      </c>
      <c r="E136" s="331" t="s">
        <v>575</v>
      </c>
      <c r="F136" s="330" t="s">
        <v>565</v>
      </c>
      <c r="G136" s="330" t="s">
        <v>576</v>
      </c>
      <c r="H136" s="330" t="s">
        <v>738</v>
      </c>
      <c r="I136" s="330" t="s">
        <v>568</v>
      </c>
      <c r="J136" s="333" t="s">
        <v>684</v>
      </c>
      <c r="K136" s="333" t="s">
        <v>739</v>
      </c>
      <c r="L136" s="331">
        <v>2024</v>
      </c>
      <c r="M136" s="331">
        <v>842</v>
      </c>
      <c r="N136" s="331" t="s">
        <v>310</v>
      </c>
      <c r="O136" s="331" t="s">
        <v>310</v>
      </c>
      <c r="P136" s="331">
        <v>842</v>
      </c>
      <c r="Q136" s="334">
        <v>2361.054525</v>
      </c>
      <c r="R136" s="346">
        <v>3294.1639999999998</v>
      </c>
      <c r="S136" s="346">
        <v>1892.0425936886991</v>
      </c>
      <c r="T136" s="346">
        <v>1352.4493179999999</v>
      </c>
      <c r="U136" s="346">
        <v>1101.2493179999999</v>
      </c>
      <c r="V136" s="346">
        <v>1079.7293179999999</v>
      </c>
      <c r="W136" s="346">
        <v>739.68931829999997</v>
      </c>
      <c r="X136" s="331" t="s">
        <v>571</v>
      </c>
      <c r="Y136" s="331" t="s">
        <v>571</v>
      </c>
      <c r="Z136" s="331" t="s">
        <v>571</v>
      </c>
      <c r="AA136" s="331" t="s">
        <v>571</v>
      </c>
      <c r="AB136" s="344" t="s">
        <v>685</v>
      </c>
      <c r="AC136" s="344" t="s">
        <v>686</v>
      </c>
      <c r="AD136" s="344"/>
    </row>
    <row r="137" spans="2:30" ht="18.75" customHeight="1">
      <c r="B137" s="330">
        <v>127</v>
      </c>
      <c r="C137" s="330">
        <v>261</v>
      </c>
      <c r="D137" s="331" t="s">
        <v>580</v>
      </c>
      <c r="E137" s="331" t="s">
        <v>575</v>
      </c>
      <c r="F137" s="330" t="s">
        <v>565</v>
      </c>
      <c r="G137" s="330" t="s">
        <v>576</v>
      </c>
      <c r="H137" s="330" t="s">
        <v>738</v>
      </c>
      <c r="I137" s="330" t="s">
        <v>568</v>
      </c>
      <c r="J137" s="333" t="s">
        <v>684</v>
      </c>
      <c r="K137" s="333" t="s">
        <v>739</v>
      </c>
      <c r="L137" s="331">
        <v>2024</v>
      </c>
      <c r="M137" s="331">
        <v>492</v>
      </c>
      <c r="N137" s="331" t="s">
        <v>310</v>
      </c>
      <c r="O137" s="331" t="s">
        <v>310</v>
      </c>
      <c r="P137" s="331">
        <v>492</v>
      </c>
      <c r="Q137" s="334">
        <v>1240.3398560000001</v>
      </c>
      <c r="R137" s="346">
        <v>1959.6391900000001</v>
      </c>
      <c r="S137" s="346">
        <v>1189.4412394243504</v>
      </c>
      <c r="T137" s="346">
        <v>901.55540440000004</v>
      </c>
      <c r="U137" s="346">
        <v>689.63540439999997</v>
      </c>
      <c r="V137" s="346">
        <v>676.72340440000005</v>
      </c>
      <c r="W137" s="346">
        <v>446.59940440000003</v>
      </c>
      <c r="X137" s="331" t="s">
        <v>571</v>
      </c>
      <c r="Y137" s="331" t="s">
        <v>571</v>
      </c>
      <c r="Z137" s="331" t="s">
        <v>571</v>
      </c>
      <c r="AA137" s="331" t="s">
        <v>571</v>
      </c>
      <c r="AB137" s="344" t="s">
        <v>685</v>
      </c>
      <c r="AC137" s="344" t="s">
        <v>686</v>
      </c>
      <c r="AD137" s="344"/>
    </row>
    <row r="138" spans="2:30" ht="18.75" customHeight="1">
      <c r="B138" s="330">
        <v>128</v>
      </c>
      <c r="C138" s="330">
        <v>262</v>
      </c>
      <c r="D138" s="331" t="s">
        <v>581</v>
      </c>
      <c r="E138" s="331" t="s">
        <v>575</v>
      </c>
      <c r="F138" s="330" t="s">
        <v>565</v>
      </c>
      <c r="G138" s="330" t="s">
        <v>576</v>
      </c>
      <c r="H138" s="330" t="s">
        <v>738</v>
      </c>
      <c r="I138" s="330" t="s">
        <v>568</v>
      </c>
      <c r="J138" s="333" t="s">
        <v>688</v>
      </c>
      <c r="K138" s="333" t="s">
        <v>739</v>
      </c>
      <c r="L138" s="331">
        <v>2024</v>
      </c>
      <c r="M138" s="334">
        <v>12897198</v>
      </c>
      <c r="N138" s="331" t="s">
        <v>310</v>
      </c>
      <c r="O138" s="331" t="s">
        <v>310</v>
      </c>
      <c r="P138" s="334">
        <v>12897198</v>
      </c>
      <c r="Q138" s="334">
        <v>14003590.119999999</v>
      </c>
      <c r="R138" s="346">
        <v>24011116.719999995</v>
      </c>
      <c r="S138" s="346">
        <v>14570564.022138394</v>
      </c>
      <c r="T138" s="346">
        <v>11599478.460000001</v>
      </c>
      <c r="U138" s="346">
        <v>6163478.4579999996</v>
      </c>
      <c r="V138" s="346">
        <v>6594258.4579999996</v>
      </c>
      <c r="W138" s="346">
        <v>4322778.4579999996</v>
      </c>
      <c r="X138" s="331" t="s">
        <v>571</v>
      </c>
      <c r="Y138" s="331" t="s">
        <v>571</v>
      </c>
      <c r="Z138" s="331" t="s">
        <v>571</v>
      </c>
      <c r="AA138" s="331" t="s">
        <v>571</v>
      </c>
      <c r="AB138" s="344" t="s">
        <v>685</v>
      </c>
      <c r="AC138" s="344" t="s">
        <v>686</v>
      </c>
      <c r="AD138" s="344"/>
    </row>
    <row r="139" spans="2:30" ht="18.75" customHeight="1">
      <c r="B139" s="330">
        <v>129</v>
      </c>
      <c r="C139" s="330">
        <v>263</v>
      </c>
      <c r="D139" s="331" t="s">
        <v>582</v>
      </c>
      <c r="E139" s="331" t="s">
        <v>575</v>
      </c>
      <c r="F139" s="330" t="s">
        <v>565</v>
      </c>
      <c r="G139" s="330" t="s">
        <v>576</v>
      </c>
      <c r="H139" s="330" t="s">
        <v>738</v>
      </c>
      <c r="I139" s="330" t="s">
        <v>568</v>
      </c>
      <c r="J139" s="333" t="s">
        <v>688</v>
      </c>
      <c r="K139" s="333" t="s">
        <v>739</v>
      </c>
      <c r="L139" s="331">
        <v>2024</v>
      </c>
      <c r="M139" s="334">
        <v>7952178</v>
      </c>
      <c r="N139" s="331" t="s">
        <v>310</v>
      </c>
      <c r="O139" s="331" t="s">
        <v>310</v>
      </c>
      <c r="P139" s="334">
        <v>7952178</v>
      </c>
      <c r="Q139" s="334">
        <v>7570478.2939999998</v>
      </c>
      <c r="R139" s="346">
        <v>14250338.3661</v>
      </c>
      <c r="S139" s="346">
        <v>8984181.5466692019</v>
      </c>
      <c r="T139" s="346">
        <v>7465180.9029999999</v>
      </c>
      <c r="U139" s="346">
        <v>4111780.9029999999</v>
      </c>
      <c r="V139" s="346">
        <v>4287898.9029999999</v>
      </c>
      <c r="W139" s="346">
        <v>2803510.9029999999</v>
      </c>
      <c r="X139" s="331" t="s">
        <v>571</v>
      </c>
      <c r="Y139" s="331" t="s">
        <v>571</v>
      </c>
      <c r="Z139" s="331" t="s">
        <v>571</v>
      </c>
      <c r="AA139" s="331" t="s">
        <v>571</v>
      </c>
      <c r="AB139" s="344" t="s">
        <v>685</v>
      </c>
      <c r="AC139" s="344" t="s">
        <v>686</v>
      </c>
      <c r="AD139" s="344"/>
    </row>
    <row r="140" spans="2:30" ht="18.75" customHeight="1">
      <c r="B140" s="330">
        <v>130</v>
      </c>
      <c r="C140" s="330">
        <v>264</v>
      </c>
      <c r="D140" s="331" t="s">
        <v>583</v>
      </c>
      <c r="E140" s="331" t="s">
        <v>575</v>
      </c>
      <c r="F140" s="330" t="s">
        <v>565</v>
      </c>
      <c r="G140" s="330" t="s">
        <v>576</v>
      </c>
      <c r="H140" s="330" t="s">
        <v>738</v>
      </c>
      <c r="I140" s="330" t="s">
        <v>568</v>
      </c>
      <c r="J140" s="333" t="s">
        <v>689</v>
      </c>
      <c r="K140" s="333" t="s">
        <v>739</v>
      </c>
      <c r="L140" s="331">
        <v>2024</v>
      </c>
      <c r="M140" s="334">
        <v>3689506</v>
      </c>
      <c r="N140" s="331" t="s">
        <v>310</v>
      </c>
      <c r="O140" s="331" t="s">
        <v>310</v>
      </c>
      <c r="P140" s="334">
        <v>3689506</v>
      </c>
      <c r="Q140" s="334">
        <v>1863360.7679999999</v>
      </c>
      <c r="R140" s="346">
        <v>848179.65</v>
      </c>
      <c r="S140" s="346">
        <v>591094.81999999995</v>
      </c>
      <c r="T140" s="346">
        <v>595594.81999999995</v>
      </c>
      <c r="U140" s="346">
        <v>843094.82</v>
      </c>
      <c r="V140" s="346">
        <v>768724.82</v>
      </c>
      <c r="W140" s="346">
        <v>801939.87</v>
      </c>
      <c r="X140" s="331" t="s">
        <v>571</v>
      </c>
      <c r="Y140" s="331" t="s">
        <v>571</v>
      </c>
      <c r="Z140" s="331" t="s">
        <v>571</v>
      </c>
      <c r="AA140" s="331" t="s">
        <v>571</v>
      </c>
      <c r="AB140" s="344" t="s">
        <v>685</v>
      </c>
      <c r="AC140" s="344" t="s">
        <v>686</v>
      </c>
      <c r="AD140" s="344"/>
    </row>
    <row r="141" spans="2:30" ht="18.75" customHeight="1">
      <c r="B141" s="330">
        <v>131</v>
      </c>
      <c r="C141" s="330">
        <v>265</v>
      </c>
      <c r="D141" s="331" t="s">
        <v>584</v>
      </c>
      <c r="E141" s="331" t="s">
        <v>585</v>
      </c>
      <c r="F141" s="330" t="s">
        <v>565</v>
      </c>
      <c r="G141" s="330" t="s">
        <v>576</v>
      </c>
      <c r="H141" s="330" t="s">
        <v>738</v>
      </c>
      <c r="I141" s="330" t="s">
        <v>568</v>
      </c>
      <c r="J141" s="333" t="s">
        <v>689</v>
      </c>
      <c r="K141" s="335" t="s">
        <v>739</v>
      </c>
      <c r="L141" s="331">
        <v>2024</v>
      </c>
      <c r="M141" s="334">
        <v>2400238</v>
      </c>
      <c r="N141" s="331" t="s">
        <v>310</v>
      </c>
      <c r="O141" s="331" t="s">
        <v>310</v>
      </c>
      <c r="P141" s="334">
        <v>2400238</v>
      </c>
      <c r="Q141" s="334">
        <v>1144865.4580000001</v>
      </c>
      <c r="R141" s="346">
        <v>486826.57050000003</v>
      </c>
      <c r="S141" s="346">
        <v>315793.56899999996</v>
      </c>
      <c r="T141" s="346">
        <v>318043.56900000002</v>
      </c>
      <c r="U141" s="346">
        <v>441793.56900000002</v>
      </c>
      <c r="V141" s="346">
        <v>407887.56900000002</v>
      </c>
      <c r="W141" s="346">
        <v>420573.84149999998</v>
      </c>
      <c r="X141" s="331" t="s">
        <v>571</v>
      </c>
      <c r="Y141" s="331" t="s">
        <v>571</v>
      </c>
      <c r="Z141" s="331" t="s">
        <v>571</v>
      </c>
      <c r="AA141" s="331" t="s">
        <v>571</v>
      </c>
      <c r="AB141" s="344" t="s">
        <v>685</v>
      </c>
      <c r="AC141" s="344" t="s">
        <v>686</v>
      </c>
      <c r="AD141" s="344"/>
    </row>
    <row r="142" spans="2:30" ht="18.75" customHeight="1">
      <c r="B142" s="330">
        <v>132</v>
      </c>
      <c r="C142" s="330">
        <v>268</v>
      </c>
      <c r="D142" s="331" t="s">
        <v>586</v>
      </c>
      <c r="E142" s="331" t="s">
        <v>575</v>
      </c>
      <c r="F142" s="330" t="s">
        <v>565</v>
      </c>
      <c r="G142" s="330" t="s">
        <v>566</v>
      </c>
      <c r="H142" s="330" t="s">
        <v>738</v>
      </c>
      <c r="I142" s="330" t="s">
        <v>568</v>
      </c>
      <c r="J142" s="333" t="s">
        <v>688</v>
      </c>
      <c r="K142" s="333" t="s">
        <v>739</v>
      </c>
      <c r="L142" s="331">
        <v>2024</v>
      </c>
      <c r="M142" s="334">
        <v>120115308</v>
      </c>
      <c r="N142" s="331" t="s">
        <v>310</v>
      </c>
      <c r="O142" s="331" t="s">
        <v>310</v>
      </c>
      <c r="P142" s="334">
        <v>120115308</v>
      </c>
      <c r="Q142" s="334">
        <v>170337744.5</v>
      </c>
      <c r="R142" s="346">
        <v>232071306.21670002</v>
      </c>
      <c r="S142" s="346">
        <v>157198330.71276799</v>
      </c>
      <c r="T142" s="346">
        <v>115208725.5</v>
      </c>
      <c r="U142" s="346">
        <v>68435585.530000001</v>
      </c>
      <c r="V142" s="346">
        <v>69437560.530000001</v>
      </c>
      <c r="W142" s="346">
        <v>45041820.530000001</v>
      </c>
      <c r="X142" s="331" t="s">
        <v>571</v>
      </c>
      <c r="Y142" s="331" t="s">
        <v>571</v>
      </c>
      <c r="Z142" s="331" t="s">
        <v>571</v>
      </c>
      <c r="AA142" s="331" t="s">
        <v>571</v>
      </c>
      <c r="AB142" s="344" t="s">
        <v>685</v>
      </c>
      <c r="AC142" s="344" t="s">
        <v>686</v>
      </c>
      <c r="AD142" s="344"/>
    </row>
    <row r="143" spans="2:30" ht="18.75" customHeight="1">
      <c r="B143" s="330">
        <v>133</v>
      </c>
      <c r="C143" s="330">
        <v>269</v>
      </c>
      <c r="D143" s="331" t="s">
        <v>587</v>
      </c>
      <c r="E143" s="331" t="s">
        <v>575</v>
      </c>
      <c r="F143" s="330" t="s">
        <v>565</v>
      </c>
      <c r="G143" s="330" t="s">
        <v>566</v>
      </c>
      <c r="H143" s="330" t="s">
        <v>738</v>
      </c>
      <c r="I143" s="330" t="s">
        <v>568</v>
      </c>
      <c r="J143" s="333" t="s">
        <v>688</v>
      </c>
      <c r="K143" s="333" t="s">
        <v>739</v>
      </c>
      <c r="L143" s="331">
        <v>2024</v>
      </c>
      <c r="M143" s="334">
        <v>73229621</v>
      </c>
      <c r="N143" s="331" t="s">
        <v>310</v>
      </c>
      <c r="O143" s="331" t="s">
        <v>310</v>
      </c>
      <c r="P143" s="334">
        <v>73229621</v>
      </c>
      <c r="Q143" s="334">
        <v>92500505.049999997</v>
      </c>
      <c r="R143" s="346">
        <v>138561344.13655502</v>
      </c>
      <c r="S143" s="346">
        <v>99260588.271183968</v>
      </c>
      <c r="T143" s="346">
        <v>77424673.599999994</v>
      </c>
      <c r="U143" s="346">
        <v>45689707.600000001</v>
      </c>
      <c r="V143" s="346">
        <v>46260563.100000001</v>
      </c>
      <c r="W143" s="346">
        <v>29731769.100000001</v>
      </c>
      <c r="X143" s="331" t="s">
        <v>571</v>
      </c>
      <c r="Y143" s="331" t="s">
        <v>571</v>
      </c>
      <c r="Z143" s="331" t="s">
        <v>571</v>
      </c>
      <c r="AA143" s="331" t="s">
        <v>571</v>
      </c>
      <c r="AB143" s="344" t="s">
        <v>685</v>
      </c>
      <c r="AC143" s="344" t="s">
        <v>686</v>
      </c>
      <c r="AD143" s="344"/>
    </row>
    <row r="144" spans="2:30" ht="18.75" customHeight="1">
      <c r="B144" s="330">
        <v>134</v>
      </c>
      <c r="C144" s="330">
        <v>270</v>
      </c>
      <c r="D144" s="331" t="s">
        <v>588</v>
      </c>
      <c r="E144" s="331" t="s">
        <v>575</v>
      </c>
      <c r="F144" s="330" t="s">
        <v>565</v>
      </c>
      <c r="G144" s="330" t="s">
        <v>566</v>
      </c>
      <c r="H144" s="330" t="s">
        <v>738</v>
      </c>
      <c r="I144" s="330" t="s">
        <v>568</v>
      </c>
      <c r="J144" s="333" t="s">
        <v>689</v>
      </c>
      <c r="K144" s="333" t="s">
        <v>739</v>
      </c>
      <c r="L144" s="331">
        <v>2024</v>
      </c>
      <c r="M144" s="334">
        <v>20463844</v>
      </c>
      <c r="N144" s="331" t="s">
        <v>310</v>
      </c>
      <c r="O144" s="331" t="s">
        <v>310</v>
      </c>
      <c r="P144" s="334">
        <v>20463844</v>
      </c>
      <c r="Q144" s="334">
        <v>11265467</v>
      </c>
      <c r="R144" s="346">
        <v>7600494.2774999999</v>
      </c>
      <c r="S144" s="346">
        <v>7695844.6600000001</v>
      </c>
      <c r="T144" s="346">
        <v>7785844.6600000001</v>
      </c>
      <c r="U144" s="346">
        <v>7817074.6600000001</v>
      </c>
      <c r="V144" s="346">
        <v>7467267.1600000001</v>
      </c>
      <c r="W144" s="346">
        <v>8431042.8100000005</v>
      </c>
      <c r="X144" s="331" t="s">
        <v>571</v>
      </c>
      <c r="Y144" s="331" t="s">
        <v>571</v>
      </c>
      <c r="Z144" s="331" t="s">
        <v>571</v>
      </c>
      <c r="AA144" s="331" t="s">
        <v>571</v>
      </c>
      <c r="AB144" s="344" t="s">
        <v>685</v>
      </c>
      <c r="AC144" s="344" t="s">
        <v>686</v>
      </c>
      <c r="AD144" s="344"/>
    </row>
    <row r="145" spans="2:30" ht="18.75" customHeight="1">
      <c r="B145" s="330">
        <v>135</v>
      </c>
      <c r="C145" s="330">
        <v>271</v>
      </c>
      <c r="D145" s="331" t="s">
        <v>589</v>
      </c>
      <c r="E145" s="331" t="s">
        <v>575</v>
      </c>
      <c r="F145" s="330" t="s">
        <v>565</v>
      </c>
      <c r="G145" s="330" t="s">
        <v>566</v>
      </c>
      <c r="H145" s="330" t="s">
        <v>738</v>
      </c>
      <c r="I145" s="330" t="s">
        <v>568</v>
      </c>
      <c r="J145" s="333" t="s">
        <v>689</v>
      </c>
      <c r="K145" s="333" t="s">
        <v>739</v>
      </c>
      <c r="L145" s="331">
        <v>2024</v>
      </c>
      <c r="M145" s="334">
        <v>13117564</v>
      </c>
      <c r="N145" s="331" t="s">
        <v>310</v>
      </c>
      <c r="O145" s="331" t="s">
        <v>310</v>
      </c>
      <c r="P145" s="334">
        <v>13117564</v>
      </c>
      <c r="Q145" s="334">
        <v>6698658.8720000004</v>
      </c>
      <c r="R145" s="346">
        <v>4154389.2603750005</v>
      </c>
      <c r="S145" s="346">
        <v>3975408.8969999994</v>
      </c>
      <c r="T145" s="346">
        <v>4020408.8969999999</v>
      </c>
      <c r="U145" s="346">
        <v>4036023.8969999999</v>
      </c>
      <c r="V145" s="346">
        <v>3878835.1469999999</v>
      </c>
      <c r="W145" s="346">
        <v>4315181.6900000004</v>
      </c>
      <c r="X145" s="331" t="s">
        <v>571</v>
      </c>
      <c r="Y145" s="331" t="s">
        <v>571</v>
      </c>
      <c r="Z145" s="331" t="s">
        <v>571</v>
      </c>
      <c r="AA145" s="331" t="s">
        <v>571</v>
      </c>
      <c r="AB145" s="344" t="s">
        <v>685</v>
      </c>
      <c r="AC145" s="344" t="s">
        <v>686</v>
      </c>
      <c r="AD145" s="344"/>
    </row>
    <row r="146" spans="2:30" ht="18.75" customHeight="1">
      <c r="B146" s="330">
        <v>136</v>
      </c>
      <c r="C146" s="330">
        <v>272</v>
      </c>
      <c r="D146" s="331" t="s">
        <v>563</v>
      </c>
      <c r="E146" s="331" t="s">
        <v>575</v>
      </c>
      <c r="F146" s="330" t="s">
        <v>565</v>
      </c>
      <c r="G146" s="330" t="s">
        <v>566</v>
      </c>
      <c r="H146" s="330" t="s">
        <v>738</v>
      </c>
      <c r="I146" s="330" t="s">
        <v>568</v>
      </c>
      <c r="J146" s="333" t="s">
        <v>569</v>
      </c>
      <c r="K146" s="335" t="s">
        <v>570</v>
      </c>
      <c r="L146" s="331">
        <v>2024</v>
      </c>
      <c r="M146" s="334">
        <v>2522</v>
      </c>
      <c r="N146" s="331" t="s">
        <v>310</v>
      </c>
      <c r="O146" s="331" t="s">
        <v>310</v>
      </c>
      <c r="P146" s="334">
        <v>2522</v>
      </c>
      <c r="Q146" s="334">
        <v>2485.6910400000002</v>
      </c>
      <c r="R146" s="346">
        <v>4391.723081445185</v>
      </c>
      <c r="S146" s="346">
        <v>2932.947292305435</v>
      </c>
      <c r="T146" s="346">
        <v>1969.9890155843038</v>
      </c>
      <c r="U146" s="346">
        <v>702.78572007850903</v>
      </c>
      <c r="V146" s="346">
        <v>713.96178421246998</v>
      </c>
      <c r="W146" s="346">
        <v>448.60217894659746</v>
      </c>
      <c r="X146" s="331" t="s">
        <v>571</v>
      </c>
      <c r="Y146" s="331" t="s">
        <v>571</v>
      </c>
      <c r="Z146" s="331" t="s">
        <v>571</v>
      </c>
      <c r="AA146" s="331" t="s">
        <v>571</v>
      </c>
      <c r="AB146" s="344" t="s">
        <v>699</v>
      </c>
      <c r="AC146" s="344" t="s">
        <v>700</v>
      </c>
      <c r="AD146" s="344"/>
    </row>
    <row r="147" spans="2:30" ht="18.75" customHeight="1">
      <c r="B147" s="330">
        <v>137</v>
      </c>
      <c r="C147" s="330">
        <v>282</v>
      </c>
      <c r="D147" s="331" t="s">
        <v>740</v>
      </c>
      <c r="E147" s="331" t="s">
        <v>575</v>
      </c>
      <c r="F147" s="330" t="s">
        <v>565</v>
      </c>
      <c r="G147" s="330" t="s">
        <v>566</v>
      </c>
      <c r="H147" s="330" t="s">
        <v>741</v>
      </c>
      <c r="I147" s="330" t="s">
        <v>742</v>
      </c>
      <c r="J147" s="333" t="s">
        <v>743</v>
      </c>
      <c r="K147" s="335" t="s">
        <v>744</v>
      </c>
      <c r="L147" s="331">
        <v>2024</v>
      </c>
      <c r="M147" s="346">
        <v>2700.79</v>
      </c>
      <c r="N147" s="331" t="s">
        <v>310</v>
      </c>
      <c r="O147" s="331" t="s">
        <v>310</v>
      </c>
      <c r="P147" s="334">
        <v>2700.79</v>
      </c>
      <c r="Q147" s="346">
        <v>1045.535605</v>
      </c>
      <c r="R147" s="346">
        <v>848.27567636231879</v>
      </c>
      <c r="S147" s="346">
        <v>762.70245875880642</v>
      </c>
      <c r="T147" s="346">
        <v>688.8249849271325</v>
      </c>
      <c r="U147" s="346">
        <v>566.23273416764573</v>
      </c>
      <c r="V147" s="652">
        <v>523.3113533129125</v>
      </c>
      <c r="W147" s="346">
        <v>496.58789197779481</v>
      </c>
      <c r="X147" s="331" t="s">
        <v>571</v>
      </c>
      <c r="Y147" s="331" t="s">
        <v>571</v>
      </c>
      <c r="Z147" s="331" t="s">
        <v>571</v>
      </c>
      <c r="AA147" s="331" t="s">
        <v>571</v>
      </c>
      <c r="AB147" s="344" t="s">
        <v>745</v>
      </c>
      <c r="AC147" s="344" t="s">
        <v>746</v>
      </c>
      <c r="AD147" s="344"/>
    </row>
    <row r="148" spans="2:30" ht="18.75" customHeight="1">
      <c r="B148" s="330">
        <v>138</v>
      </c>
      <c r="C148" s="330">
        <v>283</v>
      </c>
      <c r="D148" s="331" t="s">
        <v>747</v>
      </c>
      <c r="E148" s="331" t="s">
        <v>575</v>
      </c>
      <c r="F148" s="330" t="s">
        <v>565</v>
      </c>
      <c r="G148" s="330" t="s">
        <v>566</v>
      </c>
      <c r="H148" s="330" t="s">
        <v>741</v>
      </c>
      <c r="I148" s="330" t="s">
        <v>742</v>
      </c>
      <c r="J148" s="333" t="s">
        <v>748</v>
      </c>
      <c r="K148" s="335" t="s">
        <v>749</v>
      </c>
      <c r="L148" s="331">
        <v>2024</v>
      </c>
      <c r="M148" s="331">
        <v>56</v>
      </c>
      <c r="N148" s="331" t="s">
        <v>310</v>
      </c>
      <c r="O148" s="331" t="s">
        <v>310</v>
      </c>
      <c r="P148" s="331">
        <v>56</v>
      </c>
      <c r="Q148" s="346">
        <v>21.21</v>
      </c>
      <c r="R148" s="346">
        <v>19.418772067718095</v>
      </c>
      <c r="S148" s="346">
        <v>18.251726510678687</v>
      </c>
      <c r="T148" s="346">
        <v>16.667710169744954</v>
      </c>
      <c r="U148" s="346">
        <v>15.344896425270694</v>
      </c>
      <c r="V148" s="346">
        <v>15.193076939310666</v>
      </c>
      <c r="W148" s="346">
        <v>14.917892344568349</v>
      </c>
      <c r="X148" s="331" t="s">
        <v>571</v>
      </c>
      <c r="Y148" s="331" t="s">
        <v>571</v>
      </c>
      <c r="Z148" s="331" t="s">
        <v>571</v>
      </c>
      <c r="AA148" s="331" t="s">
        <v>571</v>
      </c>
      <c r="AB148" s="344" t="s">
        <v>745</v>
      </c>
      <c r="AC148" s="344" t="s">
        <v>750</v>
      </c>
      <c r="AD148" s="344"/>
    </row>
    <row r="149" spans="2:30" ht="18.75" customHeight="1">
      <c r="B149" s="330">
        <v>139</v>
      </c>
      <c r="C149" s="330">
        <v>284</v>
      </c>
      <c r="D149" s="331" t="s">
        <v>751</v>
      </c>
      <c r="E149" s="331" t="s">
        <v>564</v>
      </c>
      <c r="F149" s="330" t="s">
        <v>565</v>
      </c>
      <c r="G149" s="330" t="s">
        <v>566</v>
      </c>
      <c r="H149" s="330" t="s">
        <v>741</v>
      </c>
      <c r="I149" s="330" t="s">
        <v>742</v>
      </c>
      <c r="J149" s="333" t="s">
        <v>752</v>
      </c>
      <c r="K149" s="335" t="s">
        <v>753</v>
      </c>
      <c r="L149" s="331">
        <v>2024</v>
      </c>
      <c r="M149" s="331">
        <v>550.73</v>
      </c>
      <c r="N149" s="331" t="s">
        <v>310</v>
      </c>
      <c r="O149" s="331" t="s">
        <v>310</v>
      </c>
      <c r="P149" s="346">
        <v>550.73</v>
      </c>
      <c r="Q149" s="346">
        <v>210.7353348605651</v>
      </c>
      <c r="R149" s="346">
        <v>171.38919385869508</v>
      </c>
      <c r="S149" s="346">
        <v>156.25897553318592</v>
      </c>
      <c r="T149" s="346">
        <v>147.35828173412094</v>
      </c>
      <c r="U149" s="346">
        <v>127.52670502379486</v>
      </c>
      <c r="V149" s="346">
        <v>120.36366514402685</v>
      </c>
      <c r="W149" s="346">
        <v>116.93089185824338</v>
      </c>
      <c r="X149" s="331" t="s">
        <v>571</v>
      </c>
      <c r="Y149" s="331" t="s">
        <v>571</v>
      </c>
      <c r="Z149" s="331" t="s">
        <v>571</v>
      </c>
      <c r="AA149" s="331" t="s">
        <v>571</v>
      </c>
      <c r="AB149" s="344" t="s">
        <v>745</v>
      </c>
      <c r="AC149" s="344" t="s">
        <v>746</v>
      </c>
      <c r="AD149" s="344"/>
    </row>
    <row r="150" spans="2:30" ht="18.75" customHeight="1">
      <c r="B150" s="330">
        <v>140</v>
      </c>
      <c r="C150" s="330">
        <v>291</v>
      </c>
      <c r="D150" s="331" t="s">
        <v>754</v>
      </c>
      <c r="E150" s="331" t="s">
        <v>575</v>
      </c>
      <c r="F150" s="330" t="s">
        <v>565</v>
      </c>
      <c r="G150" s="330" t="s">
        <v>576</v>
      </c>
      <c r="H150" s="330" t="s">
        <v>741</v>
      </c>
      <c r="I150" s="330" t="s">
        <v>742</v>
      </c>
      <c r="J150" s="333" t="s">
        <v>755</v>
      </c>
      <c r="K150" s="333" t="s">
        <v>754</v>
      </c>
      <c r="L150" s="331">
        <v>2024</v>
      </c>
      <c r="M150" s="331">
        <v>16</v>
      </c>
      <c r="N150" s="331" t="s">
        <v>310</v>
      </c>
      <c r="O150" s="331" t="s">
        <v>310</v>
      </c>
      <c r="P150" s="331">
        <v>16</v>
      </c>
      <c r="Q150" s="331" t="s">
        <v>310</v>
      </c>
      <c r="R150" s="331" t="s">
        <v>310</v>
      </c>
      <c r="S150" s="331" t="s">
        <v>310</v>
      </c>
      <c r="T150" s="331" t="s">
        <v>310</v>
      </c>
      <c r="U150" s="331" t="s">
        <v>310</v>
      </c>
      <c r="V150" s="331" t="s">
        <v>310</v>
      </c>
      <c r="W150" s="331" t="s">
        <v>310</v>
      </c>
      <c r="X150" s="331" t="s">
        <v>571</v>
      </c>
      <c r="Y150" s="331" t="s">
        <v>571</v>
      </c>
      <c r="Z150" s="331" t="s">
        <v>571</v>
      </c>
      <c r="AA150" s="331" t="s">
        <v>571</v>
      </c>
      <c r="AB150" s="344" t="s">
        <v>756</v>
      </c>
      <c r="AC150" s="344" t="s">
        <v>757</v>
      </c>
      <c r="AD150" s="344"/>
    </row>
    <row r="151" spans="2:30" ht="18.75" customHeight="1">
      <c r="B151" s="330">
        <v>141</v>
      </c>
      <c r="C151" s="330">
        <v>292</v>
      </c>
      <c r="D151" s="331" t="s">
        <v>758</v>
      </c>
      <c r="E151" s="331" t="s">
        <v>759</v>
      </c>
      <c r="F151" s="330" t="s">
        <v>565</v>
      </c>
      <c r="G151" s="330" t="s">
        <v>576</v>
      </c>
      <c r="H151" s="330" t="s">
        <v>50</v>
      </c>
      <c r="I151" s="330" t="s">
        <v>760</v>
      </c>
      <c r="J151" s="333" t="s">
        <v>755</v>
      </c>
      <c r="K151" s="333" t="s">
        <v>758</v>
      </c>
      <c r="L151" s="331">
        <v>2024</v>
      </c>
      <c r="M151" s="331">
        <v>189</v>
      </c>
      <c r="N151" s="331" t="s">
        <v>310</v>
      </c>
      <c r="O151" s="331" t="s">
        <v>310</v>
      </c>
      <c r="P151" s="331">
        <v>189</v>
      </c>
      <c r="Q151" s="331" t="s">
        <v>310</v>
      </c>
      <c r="R151" s="331" t="s">
        <v>310</v>
      </c>
      <c r="S151" s="331" t="s">
        <v>310</v>
      </c>
      <c r="T151" s="331" t="s">
        <v>310</v>
      </c>
      <c r="U151" s="331" t="s">
        <v>310</v>
      </c>
      <c r="V151" s="331" t="s">
        <v>310</v>
      </c>
      <c r="W151" s="331" t="s">
        <v>310</v>
      </c>
      <c r="X151" s="331" t="s">
        <v>571</v>
      </c>
      <c r="Y151" s="331" t="s">
        <v>571</v>
      </c>
      <c r="Z151" s="331" t="s">
        <v>571</v>
      </c>
      <c r="AA151" s="331" t="s">
        <v>571</v>
      </c>
      <c r="AB151" s="344" t="s">
        <v>761</v>
      </c>
      <c r="AC151" s="344" t="s">
        <v>762</v>
      </c>
      <c r="AD151" s="344"/>
    </row>
    <row r="152" spans="2:30" ht="18.75" customHeight="1">
      <c r="B152" s="330">
        <v>142</v>
      </c>
      <c r="C152" s="330">
        <v>293</v>
      </c>
      <c r="D152" s="331" t="s">
        <v>763</v>
      </c>
      <c r="E152" s="331" t="s">
        <v>759</v>
      </c>
      <c r="F152" s="330" t="s">
        <v>565</v>
      </c>
      <c r="G152" s="330" t="s">
        <v>576</v>
      </c>
      <c r="H152" s="330" t="s">
        <v>50</v>
      </c>
      <c r="I152" s="330" t="s">
        <v>760</v>
      </c>
      <c r="J152" s="333" t="s">
        <v>755</v>
      </c>
      <c r="K152" s="333" t="s">
        <v>763</v>
      </c>
      <c r="L152" s="331">
        <v>2024</v>
      </c>
      <c r="M152" s="334">
        <v>4672</v>
      </c>
      <c r="N152" s="331" t="s">
        <v>310</v>
      </c>
      <c r="O152" s="331" t="s">
        <v>310</v>
      </c>
      <c r="P152" s="334">
        <v>4672</v>
      </c>
      <c r="Q152" s="331" t="s">
        <v>310</v>
      </c>
      <c r="R152" s="331" t="s">
        <v>310</v>
      </c>
      <c r="S152" s="331" t="s">
        <v>310</v>
      </c>
      <c r="T152" s="331" t="s">
        <v>310</v>
      </c>
      <c r="U152" s="331" t="s">
        <v>310</v>
      </c>
      <c r="V152" s="331" t="s">
        <v>310</v>
      </c>
      <c r="W152" s="331" t="s">
        <v>310</v>
      </c>
      <c r="X152" s="331" t="s">
        <v>571</v>
      </c>
      <c r="Y152" s="331" t="s">
        <v>571</v>
      </c>
      <c r="Z152" s="331" t="s">
        <v>571</v>
      </c>
      <c r="AA152" s="331" t="s">
        <v>571</v>
      </c>
      <c r="AB152" s="344" t="s">
        <v>764</v>
      </c>
      <c r="AC152" s="344" t="s">
        <v>765</v>
      </c>
      <c r="AD152" s="344"/>
    </row>
    <row r="153" spans="2:30" ht="18.75" customHeight="1">
      <c r="B153" s="330">
        <v>143</v>
      </c>
      <c r="C153" s="330">
        <v>294</v>
      </c>
      <c r="D153" s="331" t="s">
        <v>766</v>
      </c>
      <c r="E153" s="331" t="s">
        <v>575</v>
      </c>
      <c r="F153" s="330" t="s">
        <v>565</v>
      </c>
      <c r="G153" s="330" t="s">
        <v>576</v>
      </c>
      <c r="H153" s="330" t="s">
        <v>741</v>
      </c>
      <c r="I153" s="330" t="s">
        <v>742</v>
      </c>
      <c r="J153" s="333" t="s">
        <v>767</v>
      </c>
      <c r="K153" s="333" t="s">
        <v>766</v>
      </c>
      <c r="L153" s="331">
        <v>2024</v>
      </c>
      <c r="M153" s="341">
        <v>0.23</v>
      </c>
      <c r="N153" s="331" t="s">
        <v>310</v>
      </c>
      <c r="O153" s="331" t="s">
        <v>310</v>
      </c>
      <c r="P153" s="341">
        <v>0.23</v>
      </c>
      <c r="Q153" s="331" t="s">
        <v>310</v>
      </c>
      <c r="R153" s="331" t="s">
        <v>310</v>
      </c>
      <c r="S153" s="331" t="s">
        <v>310</v>
      </c>
      <c r="T153" s="331" t="s">
        <v>310</v>
      </c>
      <c r="U153" s="331" t="s">
        <v>310</v>
      </c>
      <c r="V153" s="331" t="s">
        <v>310</v>
      </c>
      <c r="W153" s="331" t="s">
        <v>310</v>
      </c>
      <c r="X153" s="331" t="s">
        <v>571</v>
      </c>
      <c r="Y153" s="331" t="s">
        <v>571</v>
      </c>
      <c r="Z153" s="331" t="s">
        <v>571</v>
      </c>
      <c r="AA153" s="331" t="s">
        <v>571</v>
      </c>
      <c r="AB153" s="344" t="s">
        <v>768</v>
      </c>
      <c r="AC153" s="344" t="s">
        <v>769</v>
      </c>
      <c r="AD153" s="344"/>
    </row>
    <row r="154" spans="2:30" ht="18.75" customHeight="1">
      <c r="B154" s="330">
        <v>144</v>
      </c>
      <c r="C154" s="330">
        <v>296</v>
      </c>
      <c r="D154" s="331" t="s">
        <v>770</v>
      </c>
      <c r="E154" s="331" t="s">
        <v>575</v>
      </c>
      <c r="F154" s="330" t="s">
        <v>565</v>
      </c>
      <c r="G154" s="330" t="s">
        <v>576</v>
      </c>
      <c r="H154" s="330" t="s">
        <v>741</v>
      </c>
      <c r="I154" s="330" t="s">
        <v>742</v>
      </c>
      <c r="J154" s="333" t="s">
        <v>755</v>
      </c>
      <c r="K154" s="333" t="s">
        <v>770</v>
      </c>
      <c r="L154" s="331">
        <v>2024</v>
      </c>
      <c r="M154" s="331" t="s">
        <v>310</v>
      </c>
      <c r="N154" s="331" t="s">
        <v>310</v>
      </c>
      <c r="O154" s="331" t="s">
        <v>310</v>
      </c>
      <c r="P154" s="331" t="s">
        <v>310</v>
      </c>
      <c r="Q154" s="331" t="s">
        <v>310</v>
      </c>
      <c r="R154" s="331" t="s">
        <v>310</v>
      </c>
      <c r="S154" s="331" t="s">
        <v>310</v>
      </c>
      <c r="T154" s="331" t="s">
        <v>310</v>
      </c>
      <c r="U154" s="331" t="s">
        <v>310</v>
      </c>
      <c r="V154" s="331" t="s">
        <v>310</v>
      </c>
      <c r="W154" s="331" t="s">
        <v>310</v>
      </c>
      <c r="X154" s="331" t="s">
        <v>571</v>
      </c>
      <c r="Y154" s="331" t="s">
        <v>571</v>
      </c>
      <c r="Z154" s="331" t="s">
        <v>571</v>
      </c>
      <c r="AA154" s="331" t="s">
        <v>571</v>
      </c>
      <c r="AB154" s="344"/>
      <c r="AC154" s="344"/>
      <c r="AD154" s="344"/>
    </row>
    <row r="155" spans="2:30" ht="18.75" customHeight="1">
      <c r="B155" s="330">
        <v>145</v>
      </c>
      <c r="C155" s="330">
        <v>297</v>
      </c>
      <c r="D155" s="331" t="s">
        <v>770</v>
      </c>
      <c r="E155" s="331" t="s">
        <v>575</v>
      </c>
      <c r="F155" s="330" t="s">
        <v>565</v>
      </c>
      <c r="G155" s="330" t="s">
        <v>576</v>
      </c>
      <c r="H155" s="330" t="s">
        <v>741</v>
      </c>
      <c r="I155" s="330" t="s">
        <v>742</v>
      </c>
      <c r="J155" s="333" t="s">
        <v>691</v>
      </c>
      <c r="K155" s="333" t="s">
        <v>770</v>
      </c>
      <c r="L155" s="331">
        <v>2024</v>
      </c>
      <c r="M155" s="331" t="s">
        <v>310</v>
      </c>
      <c r="N155" s="331" t="s">
        <v>310</v>
      </c>
      <c r="O155" s="331" t="s">
        <v>310</v>
      </c>
      <c r="P155" s="331" t="s">
        <v>310</v>
      </c>
      <c r="Q155" s="331" t="s">
        <v>310</v>
      </c>
      <c r="R155" s="331" t="s">
        <v>310</v>
      </c>
      <c r="S155" s="331" t="s">
        <v>310</v>
      </c>
      <c r="T155" s="331" t="s">
        <v>310</v>
      </c>
      <c r="U155" s="331" t="s">
        <v>310</v>
      </c>
      <c r="V155" s="331" t="s">
        <v>310</v>
      </c>
      <c r="W155" s="331" t="s">
        <v>310</v>
      </c>
      <c r="X155" s="331" t="s">
        <v>571</v>
      </c>
      <c r="Y155" s="331" t="s">
        <v>571</v>
      </c>
      <c r="Z155" s="331" t="s">
        <v>571</v>
      </c>
      <c r="AA155" s="331" t="s">
        <v>571</v>
      </c>
      <c r="AB155" s="344"/>
      <c r="AC155" s="344"/>
      <c r="AD155" s="344"/>
    </row>
    <row r="156" spans="2:30" ht="18.75" customHeight="1">
      <c r="B156" s="330">
        <v>146</v>
      </c>
      <c r="C156" s="330">
        <v>307</v>
      </c>
      <c r="D156" s="331" t="s">
        <v>771</v>
      </c>
      <c r="E156" s="331" t="s">
        <v>575</v>
      </c>
      <c r="F156" s="330" t="s">
        <v>565</v>
      </c>
      <c r="G156" s="330" t="s">
        <v>576</v>
      </c>
      <c r="H156" s="330" t="s">
        <v>772</v>
      </c>
      <c r="I156" s="330" t="s">
        <v>773</v>
      </c>
      <c r="J156" s="333" t="s">
        <v>755</v>
      </c>
      <c r="K156" s="333" t="s">
        <v>774</v>
      </c>
      <c r="L156" s="331">
        <v>2024</v>
      </c>
      <c r="M156" s="332" t="s">
        <v>775</v>
      </c>
      <c r="N156" s="331" t="s">
        <v>310</v>
      </c>
      <c r="O156" s="331" t="s">
        <v>310</v>
      </c>
      <c r="P156" s="332" t="s">
        <v>775</v>
      </c>
      <c r="Q156" s="331" t="s">
        <v>310</v>
      </c>
      <c r="R156" s="331" t="s">
        <v>310</v>
      </c>
      <c r="S156" s="331" t="s">
        <v>310</v>
      </c>
      <c r="T156" s="331" t="s">
        <v>310</v>
      </c>
      <c r="U156" s="331" t="s">
        <v>310</v>
      </c>
      <c r="V156" s="331" t="s">
        <v>310</v>
      </c>
      <c r="W156" s="331" t="s">
        <v>310</v>
      </c>
      <c r="X156" s="331" t="s">
        <v>571</v>
      </c>
      <c r="Y156" s="331" t="s">
        <v>571</v>
      </c>
      <c r="Z156" s="331" t="s">
        <v>571</v>
      </c>
      <c r="AA156" s="331" t="s">
        <v>571</v>
      </c>
      <c r="AB156" s="344" t="s">
        <v>776</v>
      </c>
      <c r="AC156" s="344" t="s">
        <v>777</v>
      </c>
      <c r="AD156" s="344"/>
    </row>
    <row r="157" spans="2:30" ht="18.75" customHeight="1">
      <c r="B157" s="330">
        <v>147</v>
      </c>
      <c r="C157" s="330">
        <v>308</v>
      </c>
      <c r="D157" s="331" t="s">
        <v>778</v>
      </c>
      <c r="E157" s="331" t="s">
        <v>575</v>
      </c>
      <c r="F157" s="330" t="s">
        <v>565</v>
      </c>
      <c r="G157" s="330" t="s">
        <v>576</v>
      </c>
      <c r="H157" s="330" t="s">
        <v>772</v>
      </c>
      <c r="I157" s="330" t="s">
        <v>773</v>
      </c>
      <c r="J157" s="333" t="s">
        <v>779</v>
      </c>
      <c r="K157" s="333" t="s">
        <v>780</v>
      </c>
      <c r="L157" s="331">
        <v>2024</v>
      </c>
      <c r="M157" s="332" t="s">
        <v>775</v>
      </c>
      <c r="N157" s="331" t="s">
        <v>310</v>
      </c>
      <c r="O157" s="331" t="s">
        <v>310</v>
      </c>
      <c r="P157" s="332" t="s">
        <v>775</v>
      </c>
      <c r="Q157" s="331" t="s">
        <v>310</v>
      </c>
      <c r="R157" s="331" t="s">
        <v>310</v>
      </c>
      <c r="S157" s="331" t="s">
        <v>310</v>
      </c>
      <c r="T157" s="331" t="s">
        <v>310</v>
      </c>
      <c r="U157" s="331" t="s">
        <v>310</v>
      </c>
      <c r="V157" s="331" t="s">
        <v>310</v>
      </c>
      <c r="W157" s="331" t="s">
        <v>310</v>
      </c>
      <c r="X157" s="331" t="s">
        <v>571</v>
      </c>
      <c r="Y157" s="331" t="s">
        <v>571</v>
      </c>
      <c r="Z157" s="331" t="s">
        <v>571</v>
      </c>
      <c r="AA157" s="331" t="s">
        <v>571</v>
      </c>
      <c r="AB157" s="344" t="s">
        <v>776</v>
      </c>
      <c r="AC157" s="344" t="s">
        <v>781</v>
      </c>
      <c r="AD157" s="344"/>
    </row>
    <row r="158" spans="2:30" ht="18.75" customHeight="1">
      <c r="B158" s="330">
        <v>148</v>
      </c>
      <c r="C158" s="330">
        <v>309</v>
      </c>
      <c r="D158" s="331" t="s">
        <v>782</v>
      </c>
      <c r="E158" s="331" t="s">
        <v>575</v>
      </c>
      <c r="F158" s="330" t="s">
        <v>565</v>
      </c>
      <c r="G158" s="330" t="s">
        <v>576</v>
      </c>
      <c r="H158" s="330" t="s">
        <v>772</v>
      </c>
      <c r="I158" s="330" t="s">
        <v>773</v>
      </c>
      <c r="J158" s="333" t="s">
        <v>783</v>
      </c>
      <c r="K158" s="333" t="s">
        <v>784</v>
      </c>
      <c r="L158" s="331">
        <v>2024</v>
      </c>
      <c r="M158" s="332" t="s">
        <v>775</v>
      </c>
      <c r="N158" s="331" t="s">
        <v>310</v>
      </c>
      <c r="O158" s="331" t="s">
        <v>310</v>
      </c>
      <c r="P158" s="332" t="s">
        <v>775</v>
      </c>
      <c r="Q158" s="331" t="s">
        <v>310</v>
      </c>
      <c r="R158" s="331" t="s">
        <v>310</v>
      </c>
      <c r="S158" s="331" t="s">
        <v>310</v>
      </c>
      <c r="T158" s="331" t="s">
        <v>310</v>
      </c>
      <c r="U158" s="331" t="s">
        <v>310</v>
      </c>
      <c r="V158" s="331" t="s">
        <v>310</v>
      </c>
      <c r="W158" s="331" t="s">
        <v>310</v>
      </c>
      <c r="X158" s="331" t="s">
        <v>571</v>
      </c>
      <c r="Y158" s="331" t="s">
        <v>571</v>
      </c>
      <c r="Z158" s="331" t="s">
        <v>571</v>
      </c>
      <c r="AA158" s="331" t="s">
        <v>571</v>
      </c>
      <c r="AB158" s="344" t="s">
        <v>776</v>
      </c>
      <c r="AC158" s="344" t="s">
        <v>785</v>
      </c>
      <c r="AD158" s="344"/>
    </row>
    <row r="159" spans="2:30" ht="18.75" customHeight="1">
      <c r="B159" s="330">
        <v>149</v>
      </c>
      <c r="C159" s="330">
        <v>310</v>
      </c>
      <c r="D159" s="331" t="s">
        <v>786</v>
      </c>
      <c r="E159" s="331" t="s">
        <v>575</v>
      </c>
      <c r="F159" s="330" t="s">
        <v>565</v>
      </c>
      <c r="G159" s="330" t="s">
        <v>576</v>
      </c>
      <c r="H159" s="330" t="s">
        <v>772</v>
      </c>
      <c r="I159" s="330" t="s">
        <v>773</v>
      </c>
      <c r="J159" s="333" t="s">
        <v>787</v>
      </c>
      <c r="K159" s="333" t="s">
        <v>788</v>
      </c>
      <c r="L159" s="331">
        <v>2024</v>
      </c>
      <c r="M159" s="332" t="s">
        <v>775</v>
      </c>
      <c r="N159" s="331" t="s">
        <v>310</v>
      </c>
      <c r="O159" s="331" t="s">
        <v>310</v>
      </c>
      <c r="P159" s="332" t="s">
        <v>775</v>
      </c>
      <c r="Q159" s="331" t="s">
        <v>310</v>
      </c>
      <c r="R159" s="331" t="s">
        <v>310</v>
      </c>
      <c r="S159" s="331" t="s">
        <v>310</v>
      </c>
      <c r="T159" s="331" t="s">
        <v>310</v>
      </c>
      <c r="U159" s="331" t="s">
        <v>310</v>
      </c>
      <c r="V159" s="331" t="s">
        <v>310</v>
      </c>
      <c r="W159" s="331" t="s">
        <v>310</v>
      </c>
      <c r="X159" s="331" t="s">
        <v>571</v>
      </c>
      <c r="Y159" s="331" t="s">
        <v>571</v>
      </c>
      <c r="Z159" s="331" t="s">
        <v>571</v>
      </c>
      <c r="AA159" s="331" t="s">
        <v>571</v>
      </c>
      <c r="AB159" s="344" t="s">
        <v>789</v>
      </c>
      <c r="AC159" s="344" t="s">
        <v>790</v>
      </c>
      <c r="AD159" s="344"/>
    </row>
    <row r="160" spans="2:30" ht="18.75" customHeight="1">
      <c r="B160" s="330">
        <v>150</v>
      </c>
      <c r="C160" s="330">
        <v>311</v>
      </c>
      <c r="D160" s="331" t="s">
        <v>791</v>
      </c>
      <c r="E160" s="331" t="s">
        <v>575</v>
      </c>
      <c r="F160" s="330" t="s">
        <v>565</v>
      </c>
      <c r="G160" s="330" t="s">
        <v>576</v>
      </c>
      <c r="H160" s="330" t="s">
        <v>772</v>
      </c>
      <c r="I160" s="330" t="s">
        <v>773</v>
      </c>
      <c r="J160" s="333" t="s">
        <v>787</v>
      </c>
      <c r="K160" s="333" t="s">
        <v>792</v>
      </c>
      <c r="L160" s="331">
        <v>2024</v>
      </c>
      <c r="M160" s="332" t="s">
        <v>775</v>
      </c>
      <c r="N160" s="331" t="s">
        <v>310</v>
      </c>
      <c r="O160" s="331" t="s">
        <v>310</v>
      </c>
      <c r="P160" s="332" t="s">
        <v>775</v>
      </c>
      <c r="Q160" s="331" t="s">
        <v>310</v>
      </c>
      <c r="R160" s="331" t="s">
        <v>310</v>
      </c>
      <c r="S160" s="331" t="s">
        <v>310</v>
      </c>
      <c r="T160" s="331" t="s">
        <v>310</v>
      </c>
      <c r="U160" s="331" t="s">
        <v>310</v>
      </c>
      <c r="V160" s="331" t="s">
        <v>310</v>
      </c>
      <c r="W160" s="331" t="s">
        <v>310</v>
      </c>
      <c r="X160" s="331" t="s">
        <v>571</v>
      </c>
      <c r="Y160" s="331" t="s">
        <v>571</v>
      </c>
      <c r="Z160" s="331" t="s">
        <v>571</v>
      </c>
      <c r="AA160" s="331" t="s">
        <v>571</v>
      </c>
      <c r="AB160" s="344" t="s">
        <v>793</v>
      </c>
      <c r="AC160" s="344" t="s">
        <v>794</v>
      </c>
      <c r="AD160" s="344"/>
    </row>
    <row r="161" spans="2:30" ht="18.75" customHeight="1">
      <c r="B161" s="330">
        <v>151</v>
      </c>
      <c r="C161" s="330">
        <v>312</v>
      </c>
      <c r="D161" s="331" t="s">
        <v>795</v>
      </c>
      <c r="E161" s="331" t="s">
        <v>575</v>
      </c>
      <c r="F161" s="330" t="s">
        <v>565</v>
      </c>
      <c r="G161" s="330" t="s">
        <v>576</v>
      </c>
      <c r="H161" s="330" t="s">
        <v>772</v>
      </c>
      <c r="I161" s="330" t="s">
        <v>773</v>
      </c>
      <c r="J161" s="333" t="s">
        <v>796</v>
      </c>
      <c r="K161" s="333" t="s">
        <v>797</v>
      </c>
      <c r="L161" s="331">
        <v>2024</v>
      </c>
      <c r="M161" s="332" t="s">
        <v>775</v>
      </c>
      <c r="N161" s="331" t="s">
        <v>310</v>
      </c>
      <c r="O161" s="331" t="s">
        <v>310</v>
      </c>
      <c r="P161" s="332" t="s">
        <v>775</v>
      </c>
      <c r="Q161" s="331" t="s">
        <v>310</v>
      </c>
      <c r="R161" s="331" t="s">
        <v>310</v>
      </c>
      <c r="S161" s="331" t="s">
        <v>310</v>
      </c>
      <c r="T161" s="331" t="s">
        <v>310</v>
      </c>
      <c r="U161" s="331" t="s">
        <v>310</v>
      </c>
      <c r="V161" s="331" t="s">
        <v>310</v>
      </c>
      <c r="W161" s="331" t="s">
        <v>310</v>
      </c>
      <c r="X161" s="331" t="s">
        <v>571</v>
      </c>
      <c r="Y161" s="331" t="s">
        <v>571</v>
      </c>
      <c r="Z161" s="331" t="s">
        <v>571</v>
      </c>
      <c r="AA161" s="331" t="s">
        <v>571</v>
      </c>
      <c r="AB161" s="344" t="s">
        <v>798</v>
      </c>
      <c r="AC161" s="344" t="s">
        <v>799</v>
      </c>
      <c r="AD161" s="344"/>
    </row>
    <row r="162" spans="2:30" ht="18.75" customHeight="1">
      <c r="B162" s="330">
        <v>152</v>
      </c>
      <c r="C162" s="330">
        <v>313</v>
      </c>
      <c r="D162" s="331" t="s">
        <v>800</v>
      </c>
      <c r="E162" s="331" t="s">
        <v>575</v>
      </c>
      <c r="F162" s="330" t="s">
        <v>565</v>
      </c>
      <c r="G162" s="330" t="s">
        <v>576</v>
      </c>
      <c r="H162" s="330" t="s">
        <v>772</v>
      </c>
      <c r="I162" s="330" t="s">
        <v>773</v>
      </c>
      <c r="J162" s="333" t="s">
        <v>796</v>
      </c>
      <c r="K162" s="333" t="s">
        <v>801</v>
      </c>
      <c r="L162" s="331">
        <v>2024</v>
      </c>
      <c r="M162" s="332" t="s">
        <v>775</v>
      </c>
      <c r="N162" s="331" t="s">
        <v>310</v>
      </c>
      <c r="O162" s="331" t="s">
        <v>310</v>
      </c>
      <c r="P162" s="332" t="s">
        <v>775</v>
      </c>
      <c r="Q162" s="331" t="s">
        <v>310</v>
      </c>
      <c r="R162" s="331" t="s">
        <v>310</v>
      </c>
      <c r="S162" s="331" t="s">
        <v>310</v>
      </c>
      <c r="T162" s="331" t="s">
        <v>310</v>
      </c>
      <c r="U162" s="331" t="s">
        <v>310</v>
      </c>
      <c r="V162" s="331" t="s">
        <v>310</v>
      </c>
      <c r="W162" s="331" t="s">
        <v>310</v>
      </c>
      <c r="X162" s="331" t="s">
        <v>571</v>
      </c>
      <c r="Y162" s="331" t="s">
        <v>571</v>
      </c>
      <c r="Z162" s="331" t="s">
        <v>571</v>
      </c>
      <c r="AA162" s="331" t="s">
        <v>571</v>
      </c>
      <c r="AB162" s="344" t="s">
        <v>776</v>
      </c>
      <c r="AC162" s="344" t="s">
        <v>802</v>
      </c>
      <c r="AD162" s="344"/>
    </row>
    <row r="163" spans="2:30" ht="18.75" customHeight="1">
      <c r="B163" s="330">
        <v>153</v>
      </c>
      <c r="C163" s="330">
        <v>321</v>
      </c>
      <c r="D163" s="331" t="s">
        <v>803</v>
      </c>
      <c r="E163" s="331" t="s">
        <v>575</v>
      </c>
      <c r="F163" s="330" t="s">
        <v>565</v>
      </c>
      <c r="G163" s="330" t="s">
        <v>576</v>
      </c>
      <c r="H163" s="330" t="s">
        <v>772</v>
      </c>
      <c r="I163" s="330" t="s">
        <v>773</v>
      </c>
      <c r="J163" s="333" t="s">
        <v>804</v>
      </c>
      <c r="K163" s="333" t="s">
        <v>805</v>
      </c>
      <c r="L163" s="331">
        <v>2024</v>
      </c>
      <c r="M163" s="332" t="s">
        <v>775</v>
      </c>
      <c r="N163" s="331" t="s">
        <v>310</v>
      </c>
      <c r="O163" s="331" t="s">
        <v>310</v>
      </c>
      <c r="P163" s="332" t="s">
        <v>775</v>
      </c>
      <c r="Q163" s="331" t="s">
        <v>310</v>
      </c>
      <c r="R163" s="331" t="s">
        <v>310</v>
      </c>
      <c r="S163" s="331" t="s">
        <v>310</v>
      </c>
      <c r="T163" s="331" t="s">
        <v>310</v>
      </c>
      <c r="U163" s="331" t="s">
        <v>310</v>
      </c>
      <c r="V163" s="331" t="s">
        <v>310</v>
      </c>
      <c r="W163" s="331" t="s">
        <v>310</v>
      </c>
      <c r="X163" s="331" t="s">
        <v>571</v>
      </c>
      <c r="Y163" s="331" t="s">
        <v>571</v>
      </c>
      <c r="Z163" s="331" t="s">
        <v>571</v>
      </c>
      <c r="AA163" s="331" t="s">
        <v>571</v>
      </c>
      <c r="AB163" s="344" t="s">
        <v>806</v>
      </c>
      <c r="AC163" s="344" t="s">
        <v>807</v>
      </c>
      <c r="AD163" s="344"/>
    </row>
    <row r="164" spans="2:30" ht="18.75" customHeight="1">
      <c r="B164" s="330">
        <v>154</v>
      </c>
      <c r="C164" s="330">
        <v>322</v>
      </c>
      <c r="D164" s="331" t="s">
        <v>808</v>
      </c>
      <c r="E164" s="331" t="s">
        <v>575</v>
      </c>
      <c r="F164" s="330" t="s">
        <v>565</v>
      </c>
      <c r="G164" s="330" t="s">
        <v>576</v>
      </c>
      <c r="H164" s="330" t="s">
        <v>772</v>
      </c>
      <c r="I164" s="330" t="s">
        <v>773</v>
      </c>
      <c r="J164" s="333" t="s">
        <v>809</v>
      </c>
      <c r="K164" s="333" t="s">
        <v>805</v>
      </c>
      <c r="L164" s="331">
        <v>2024</v>
      </c>
      <c r="M164" s="332" t="s">
        <v>775</v>
      </c>
      <c r="N164" s="331" t="s">
        <v>310</v>
      </c>
      <c r="O164" s="331" t="s">
        <v>310</v>
      </c>
      <c r="P164" s="332" t="s">
        <v>775</v>
      </c>
      <c r="Q164" s="331" t="s">
        <v>310</v>
      </c>
      <c r="R164" s="331" t="s">
        <v>310</v>
      </c>
      <c r="S164" s="331" t="s">
        <v>310</v>
      </c>
      <c r="T164" s="331" t="s">
        <v>310</v>
      </c>
      <c r="U164" s="331" t="s">
        <v>310</v>
      </c>
      <c r="V164" s="331" t="s">
        <v>310</v>
      </c>
      <c r="W164" s="331" t="s">
        <v>310</v>
      </c>
      <c r="X164" s="331" t="s">
        <v>571</v>
      </c>
      <c r="Y164" s="331" t="s">
        <v>571</v>
      </c>
      <c r="Z164" s="331" t="s">
        <v>571</v>
      </c>
      <c r="AA164" s="331" t="s">
        <v>571</v>
      </c>
      <c r="AB164" s="344" t="s">
        <v>806</v>
      </c>
      <c r="AC164" s="344" t="s">
        <v>807</v>
      </c>
      <c r="AD164" s="344"/>
    </row>
    <row r="165" spans="2:30" ht="18.75" customHeight="1">
      <c r="B165" s="330">
        <v>155</v>
      </c>
      <c r="C165" s="330">
        <v>323</v>
      </c>
      <c r="D165" s="331" t="s">
        <v>810</v>
      </c>
      <c r="E165" s="331" t="s">
        <v>575</v>
      </c>
      <c r="F165" s="330" t="s">
        <v>565</v>
      </c>
      <c r="G165" s="330" t="s">
        <v>576</v>
      </c>
      <c r="H165" s="330" t="s">
        <v>772</v>
      </c>
      <c r="I165" s="330" t="s">
        <v>773</v>
      </c>
      <c r="J165" s="333" t="s">
        <v>811</v>
      </c>
      <c r="K165" s="333" t="s">
        <v>805</v>
      </c>
      <c r="L165" s="331">
        <v>2024</v>
      </c>
      <c r="M165" s="332" t="s">
        <v>775</v>
      </c>
      <c r="N165" s="331" t="s">
        <v>310</v>
      </c>
      <c r="O165" s="331" t="s">
        <v>310</v>
      </c>
      <c r="P165" s="332" t="s">
        <v>775</v>
      </c>
      <c r="Q165" s="331" t="s">
        <v>310</v>
      </c>
      <c r="R165" s="331" t="s">
        <v>310</v>
      </c>
      <c r="S165" s="331" t="s">
        <v>310</v>
      </c>
      <c r="T165" s="331" t="s">
        <v>310</v>
      </c>
      <c r="U165" s="331" t="s">
        <v>310</v>
      </c>
      <c r="V165" s="331" t="s">
        <v>310</v>
      </c>
      <c r="W165" s="331" t="s">
        <v>310</v>
      </c>
      <c r="X165" s="331" t="s">
        <v>571</v>
      </c>
      <c r="Y165" s="331" t="s">
        <v>571</v>
      </c>
      <c r="Z165" s="331" t="s">
        <v>571</v>
      </c>
      <c r="AA165" s="331" t="s">
        <v>571</v>
      </c>
      <c r="AB165" s="344" t="s">
        <v>806</v>
      </c>
      <c r="AC165" s="344" t="s">
        <v>807</v>
      </c>
      <c r="AD165" s="344"/>
    </row>
    <row r="166" spans="2:30" ht="18.75" customHeight="1">
      <c r="B166" s="330">
        <v>156</v>
      </c>
      <c r="C166" s="330">
        <v>324</v>
      </c>
      <c r="D166" s="331" t="s">
        <v>812</v>
      </c>
      <c r="E166" s="331" t="s">
        <v>575</v>
      </c>
      <c r="F166" s="330" t="s">
        <v>565</v>
      </c>
      <c r="G166" s="330" t="s">
        <v>576</v>
      </c>
      <c r="H166" s="330" t="s">
        <v>772</v>
      </c>
      <c r="I166" s="330" t="s">
        <v>773</v>
      </c>
      <c r="J166" s="333" t="s">
        <v>813</v>
      </c>
      <c r="K166" s="333" t="s">
        <v>805</v>
      </c>
      <c r="L166" s="331">
        <v>2024</v>
      </c>
      <c r="M166" s="332" t="s">
        <v>775</v>
      </c>
      <c r="N166" s="331" t="s">
        <v>310</v>
      </c>
      <c r="O166" s="331" t="s">
        <v>310</v>
      </c>
      <c r="P166" s="332" t="s">
        <v>775</v>
      </c>
      <c r="Q166" s="331" t="s">
        <v>310</v>
      </c>
      <c r="R166" s="331" t="s">
        <v>310</v>
      </c>
      <c r="S166" s="331" t="s">
        <v>310</v>
      </c>
      <c r="T166" s="331" t="s">
        <v>310</v>
      </c>
      <c r="U166" s="331" t="s">
        <v>310</v>
      </c>
      <c r="V166" s="331" t="s">
        <v>310</v>
      </c>
      <c r="W166" s="331" t="s">
        <v>310</v>
      </c>
      <c r="X166" s="331" t="s">
        <v>571</v>
      </c>
      <c r="Y166" s="331" t="s">
        <v>571</v>
      </c>
      <c r="Z166" s="331" t="s">
        <v>571</v>
      </c>
      <c r="AA166" s="331" t="s">
        <v>571</v>
      </c>
      <c r="AB166" s="344" t="s">
        <v>806</v>
      </c>
      <c r="AC166" s="344" t="s">
        <v>814</v>
      </c>
      <c r="AD166" s="344"/>
    </row>
    <row r="167" spans="2:30" ht="18.75" customHeight="1">
      <c r="B167" s="330">
        <v>157</v>
      </c>
      <c r="C167" s="330">
        <v>325</v>
      </c>
      <c r="D167" s="331" t="s">
        <v>815</v>
      </c>
      <c r="E167" s="331" t="s">
        <v>575</v>
      </c>
      <c r="F167" s="330" t="s">
        <v>565</v>
      </c>
      <c r="G167" s="330" t="s">
        <v>576</v>
      </c>
      <c r="H167" s="330" t="s">
        <v>772</v>
      </c>
      <c r="I167" s="330" t="s">
        <v>773</v>
      </c>
      <c r="J167" s="333" t="s">
        <v>804</v>
      </c>
      <c r="K167" s="333" t="s">
        <v>816</v>
      </c>
      <c r="L167" s="331">
        <v>2024</v>
      </c>
      <c r="M167" s="332" t="s">
        <v>775</v>
      </c>
      <c r="N167" s="331" t="s">
        <v>310</v>
      </c>
      <c r="O167" s="331" t="s">
        <v>310</v>
      </c>
      <c r="P167" s="332" t="s">
        <v>775</v>
      </c>
      <c r="Q167" s="331" t="s">
        <v>310</v>
      </c>
      <c r="R167" s="331" t="s">
        <v>310</v>
      </c>
      <c r="S167" s="331" t="s">
        <v>310</v>
      </c>
      <c r="T167" s="331" t="s">
        <v>310</v>
      </c>
      <c r="U167" s="331" t="s">
        <v>310</v>
      </c>
      <c r="V167" s="331" t="s">
        <v>310</v>
      </c>
      <c r="W167" s="331" t="s">
        <v>310</v>
      </c>
      <c r="X167" s="331" t="s">
        <v>571</v>
      </c>
      <c r="Y167" s="331" t="s">
        <v>571</v>
      </c>
      <c r="Z167" s="331" t="s">
        <v>571</v>
      </c>
      <c r="AA167" s="331" t="s">
        <v>571</v>
      </c>
      <c r="AB167" s="344" t="s">
        <v>817</v>
      </c>
      <c r="AC167" s="344" t="s">
        <v>807</v>
      </c>
      <c r="AD167" s="344"/>
    </row>
    <row r="168" spans="2:30" ht="18.75" customHeight="1">
      <c r="B168" s="330">
        <v>158</v>
      </c>
      <c r="C168" s="330">
        <v>326</v>
      </c>
      <c r="D168" s="331" t="s">
        <v>818</v>
      </c>
      <c r="E168" s="331" t="s">
        <v>575</v>
      </c>
      <c r="F168" s="330" t="s">
        <v>565</v>
      </c>
      <c r="G168" s="330" t="s">
        <v>576</v>
      </c>
      <c r="H168" s="330" t="s">
        <v>772</v>
      </c>
      <c r="I168" s="330" t="s">
        <v>773</v>
      </c>
      <c r="J168" s="333" t="s">
        <v>809</v>
      </c>
      <c r="K168" s="333" t="s">
        <v>816</v>
      </c>
      <c r="L168" s="331">
        <v>2024</v>
      </c>
      <c r="M168" s="332" t="s">
        <v>775</v>
      </c>
      <c r="N168" s="331" t="s">
        <v>310</v>
      </c>
      <c r="O168" s="331" t="s">
        <v>310</v>
      </c>
      <c r="P168" s="332" t="s">
        <v>775</v>
      </c>
      <c r="Q168" s="331" t="s">
        <v>310</v>
      </c>
      <c r="R168" s="331" t="s">
        <v>310</v>
      </c>
      <c r="S168" s="331" t="s">
        <v>310</v>
      </c>
      <c r="T168" s="331" t="s">
        <v>310</v>
      </c>
      <c r="U168" s="331" t="s">
        <v>310</v>
      </c>
      <c r="V168" s="331" t="s">
        <v>310</v>
      </c>
      <c r="W168" s="331" t="s">
        <v>310</v>
      </c>
      <c r="X168" s="331" t="s">
        <v>571</v>
      </c>
      <c r="Y168" s="331" t="s">
        <v>571</v>
      </c>
      <c r="Z168" s="331" t="s">
        <v>571</v>
      </c>
      <c r="AA168" s="331" t="s">
        <v>571</v>
      </c>
      <c r="AB168" s="344" t="s">
        <v>817</v>
      </c>
      <c r="AC168" s="344" t="s">
        <v>807</v>
      </c>
      <c r="AD168" s="344"/>
    </row>
    <row r="169" spans="2:30" ht="18.75" customHeight="1">
      <c r="B169" s="330">
        <v>159</v>
      </c>
      <c r="C169" s="330">
        <v>327</v>
      </c>
      <c r="D169" s="331" t="s">
        <v>819</v>
      </c>
      <c r="E169" s="331" t="s">
        <v>575</v>
      </c>
      <c r="F169" s="330" t="s">
        <v>565</v>
      </c>
      <c r="G169" s="330" t="s">
        <v>576</v>
      </c>
      <c r="H169" s="330" t="s">
        <v>772</v>
      </c>
      <c r="I169" s="330" t="s">
        <v>773</v>
      </c>
      <c r="J169" s="333" t="s">
        <v>811</v>
      </c>
      <c r="K169" s="333" t="s">
        <v>816</v>
      </c>
      <c r="L169" s="331">
        <v>2024</v>
      </c>
      <c r="M169" s="332" t="s">
        <v>775</v>
      </c>
      <c r="N169" s="331" t="s">
        <v>310</v>
      </c>
      <c r="O169" s="331" t="s">
        <v>310</v>
      </c>
      <c r="P169" s="332" t="s">
        <v>775</v>
      </c>
      <c r="Q169" s="331" t="s">
        <v>310</v>
      </c>
      <c r="R169" s="331" t="s">
        <v>310</v>
      </c>
      <c r="S169" s="331" t="s">
        <v>310</v>
      </c>
      <c r="T169" s="331" t="s">
        <v>310</v>
      </c>
      <c r="U169" s="331" t="s">
        <v>310</v>
      </c>
      <c r="V169" s="331" t="s">
        <v>310</v>
      </c>
      <c r="W169" s="331" t="s">
        <v>310</v>
      </c>
      <c r="X169" s="331" t="s">
        <v>571</v>
      </c>
      <c r="Y169" s="331" t="s">
        <v>571</v>
      </c>
      <c r="Z169" s="331" t="s">
        <v>571</v>
      </c>
      <c r="AA169" s="331" t="s">
        <v>571</v>
      </c>
      <c r="AB169" s="344" t="s">
        <v>817</v>
      </c>
      <c r="AC169" s="344" t="s">
        <v>807</v>
      </c>
      <c r="AD169" s="344"/>
    </row>
    <row r="170" spans="2:30" ht="18.75" customHeight="1">
      <c r="B170" s="330">
        <v>160</v>
      </c>
      <c r="C170" s="330">
        <v>328</v>
      </c>
      <c r="D170" s="331" t="s">
        <v>820</v>
      </c>
      <c r="E170" s="331" t="s">
        <v>575</v>
      </c>
      <c r="F170" s="330" t="s">
        <v>565</v>
      </c>
      <c r="G170" s="330" t="s">
        <v>576</v>
      </c>
      <c r="H170" s="330" t="s">
        <v>772</v>
      </c>
      <c r="I170" s="330" t="s">
        <v>773</v>
      </c>
      <c r="J170" s="333" t="s">
        <v>813</v>
      </c>
      <c r="K170" s="333" t="s">
        <v>816</v>
      </c>
      <c r="L170" s="331">
        <v>2024</v>
      </c>
      <c r="M170" s="332" t="s">
        <v>775</v>
      </c>
      <c r="N170" s="331" t="s">
        <v>310</v>
      </c>
      <c r="O170" s="331" t="s">
        <v>310</v>
      </c>
      <c r="P170" s="332" t="s">
        <v>775</v>
      </c>
      <c r="Q170" s="331" t="s">
        <v>310</v>
      </c>
      <c r="R170" s="331" t="s">
        <v>310</v>
      </c>
      <c r="S170" s="331" t="s">
        <v>310</v>
      </c>
      <c r="T170" s="331" t="s">
        <v>310</v>
      </c>
      <c r="U170" s="331" t="s">
        <v>310</v>
      </c>
      <c r="V170" s="331" t="s">
        <v>310</v>
      </c>
      <c r="W170" s="331" t="s">
        <v>310</v>
      </c>
      <c r="X170" s="331" t="s">
        <v>571</v>
      </c>
      <c r="Y170" s="331" t="s">
        <v>571</v>
      </c>
      <c r="Z170" s="331" t="s">
        <v>571</v>
      </c>
      <c r="AA170" s="331" t="s">
        <v>571</v>
      </c>
      <c r="AB170" s="344" t="s">
        <v>817</v>
      </c>
      <c r="AC170" s="344" t="s">
        <v>807</v>
      </c>
      <c r="AD170" s="344"/>
    </row>
    <row r="171" spans="2:30" ht="90">
      <c r="B171" s="330" t="s">
        <v>821</v>
      </c>
      <c r="C171" s="330" t="s">
        <v>822</v>
      </c>
      <c r="D171" s="422" t="s">
        <v>823</v>
      </c>
      <c r="E171" s="331" t="s">
        <v>824</v>
      </c>
      <c r="F171" s="330" t="s">
        <v>35</v>
      </c>
      <c r="G171" s="330" t="s">
        <v>576</v>
      </c>
      <c r="H171" s="330" t="s">
        <v>17</v>
      </c>
      <c r="I171" s="330" t="s">
        <v>35</v>
      </c>
      <c r="J171" s="333" t="s">
        <v>755</v>
      </c>
      <c r="K171" s="335" t="s">
        <v>825</v>
      </c>
      <c r="L171" s="331">
        <v>2024</v>
      </c>
      <c r="M171" s="331" t="s">
        <v>310</v>
      </c>
      <c r="N171" s="331" t="s">
        <v>310</v>
      </c>
      <c r="O171" s="331" t="s">
        <v>310</v>
      </c>
      <c r="P171" s="331" t="s">
        <v>310</v>
      </c>
      <c r="Q171" s="331" t="s">
        <v>310</v>
      </c>
      <c r="R171" s="331" t="s">
        <v>310</v>
      </c>
      <c r="S171" s="331" t="s">
        <v>310</v>
      </c>
      <c r="T171" s="331" t="s">
        <v>310</v>
      </c>
      <c r="U171" s="331" t="s">
        <v>310</v>
      </c>
      <c r="V171" s="331" t="s">
        <v>310</v>
      </c>
      <c r="W171" s="331" t="s">
        <v>310</v>
      </c>
      <c r="X171" s="331" t="s">
        <v>571</v>
      </c>
      <c r="Y171" s="331" t="s">
        <v>571</v>
      </c>
      <c r="Z171" s="331" t="s">
        <v>571</v>
      </c>
      <c r="AA171" s="331" t="s">
        <v>571</v>
      </c>
      <c r="AB171" s="344" t="s">
        <v>826</v>
      </c>
      <c r="AC171" s="344" t="s">
        <v>827</v>
      </c>
      <c r="AD171" s="344"/>
    </row>
    <row r="172" spans="2:30" ht="90">
      <c r="B172" s="330" t="s">
        <v>828</v>
      </c>
      <c r="C172" s="330" t="s">
        <v>822</v>
      </c>
      <c r="D172" s="422" t="s">
        <v>823</v>
      </c>
      <c r="E172" s="331" t="s">
        <v>824</v>
      </c>
      <c r="F172" s="330" t="s">
        <v>35</v>
      </c>
      <c r="G172" s="330" t="s">
        <v>576</v>
      </c>
      <c r="H172" s="330" t="s">
        <v>683</v>
      </c>
      <c r="I172" s="330" t="s">
        <v>35</v>
      </c>
      <c r="J172" s="333" t="s">
        <v>755</v>
      </c>
      <c r="K172" s="333"/>
      <c r="L172" s="331">
        <v>2024</v>
      </c>
      <c r="M172" s="331" t="s">
        <v>310</v>
      </c>
      <c r="N172" s="331" t="s">
        <v>310</v>
      </c>
      <c r="O172" s="331" t="s">
        <v>310</v>
      </c>
      <c r="P172" s="331" t="s">
        <v>310</v>
      </c>
      <c r="Q172" s="331" t="s">
        <v>310</v>
      </c>
      <c r="R172" s="331" t="s">
        <v>310</v>
      </c>
      <c r="S172" s="331" t="s">
        <v>310</v>
      </c>
      <c r="T172" s="331" t="s">
        <v>310</v>
      </c>
      <c r="U172" s="331" t="s">
        <v>310</v>
      </c>
      <c r="V172" s="331" t="s">
        <v>310</v>
      </c>
      <c r="W172" s="331" t="s">
        <v>310</v>
      </c>
      <c r="X172" s="331" t="s">
        <v>571</v>
      </c>
      <c r="Y172" s="331" t="s">
        <v>571</v>
      </c>
      <c r="Z172" s="331" t="s">
        <v>571</v>
      </c>
      <c r="AA172" s="331" t="s">
        <v>571</v>
      </c>
      <c r="AB172" s="344" t="s">
        <v>826</v>
      </c>
      <c r="AC172" s="344" t="s">
        <v>827</v>
      </c>
      <c r="AD172" s="344"/>
    </row>
    <row r="173" spans="2:30" ht="90">
      <c r="B173" s="330" t="s">
        <v>829</v>
      </c>
      <c r="C173" s="330" t="s">
        <v>822</v>
      </c>
      <c r="D173" s="422" t="s">
        <v>823</v>
      </c>
      <c r="E173" s="331" t="s">
        <v>824</v>
      </c>
      <c r="F173" s="330" t="s">
        <v>35</v>
      </c>
      <c r="G173" s="330" t="s">
        <v>576</v>
      </c>
      <c r="H173" s="330" t="s">
        <v>720</v>
      </c>
      <c r="I173" s="330" t="s">
        <v>35</v>
      </c>
      <c r="J173" s="333" t="s">
        <v>755</v>
      </c>
      <c r="K173" s="333"/>
      <c r="L173" s="331">
        <v>2024</v>
      </c>
      <c r="M173" s="331" t="s">
        <v>310</v>
      </c>
      <c r="N173" s="331" t="s">
        <v>310</v>
      </c>
      <c r="O173" s="331" t="s">
        <v>310</v>
      </c>
      <c r="P173" s="331" t="s">
        <v>310</v>
      </c>
      <c r="Q173" s="331" t="s">
        <v>310</v>
      </c>
      <c r="R173" s="331" t="s">
        <v>310</v>
      </c>
      <c r="S173" s="331" t="s">
        <v>310</v>
      </c>
      <c r="T173" s="331" t="s">
        <v>310</v>
      </c>
      <c r="U173" s="331" t="s">
        <v>310</v>
      </c>
      <c r="V173" s="331" t="s">
        <v>310</v>
      </c>
      <c r="W173" s="331" t="s">
        <v>310</v>
      </c>
      <c r="X173" s="331" t="s">
        <v>571</v>
      </c>
      <c r="Y173" s="331" t="s">
        <v>571</v>
      </c>
      <c r="Z173" s="331" t="s">
        <v>571</v>
      </c>
      <c r="AA173" s="331" t="s">
        <v>571</v>
      </c>
      <c r="AB173" s="344" t="s">
        <v>826</v>
      </c>
      <c r="AC173" s="344" t="s">
        <v>827</v>
      </c>
      <c r="AD173" s="344"/>
    </row>
    <row r="174" spans="2:30" ht="90">
      <c r="B174" s="330" t="s">
        <v>830</v>
      </c>
      <c r="C174" s="330" t="s">
        <v>822</v>
      </c>
      <c r="D174" s="422" t="s">
        <v>823</v>
      </c>
      <c r="E174" s="331" t="s">
        <v>824</v>
      </c>
      <c r="F174" s="330" t="s">
        <v>35</v>
      </c>
      <c r="G174" s="330" t="s">
        <v>576</v>
      </c>
      <c r="H174" s="330" t="s">
        <v>738</v>
      </c>
      <c r="I174" s="330" t="s">
        <v>35</v>
      </c>
      <c r="J174" s="333" t="s">
        <v>755</v>
      </c>
      <c r="K174" s="333"/>
      <c r="L174" s="331">
        <v>2024</v>
      </c>
      <c r="M174" s="331" t="s">
        <v>310</v>
      </c>
      <c r="N174" s="331" t="s">
        <v>310</v>
      </c>
      <c r="O174" s="331" t="s">
        <v>310</v>
      </c>
      <c r="P174" s="331" t="s">
        <v>310</v>
      </c>
      <c r="Q174" s="331" t="s">
        <v>310</v>
      </c>
      <c r="R174" s="331" t="s">
        <v>310</v>
      </c>
      <c r="S174" s="331" t="s">
        <v>310</v>
      </c>
      <c r="T174" s="331" t="s">
        <v>310</v>
      </c>
      <c r="U174" s="331" t="s">
        <v>310</v>
      </c>
      <c r="V174" s="331" t="s">
        <v>310</v>
      </c>
      <c r="W174" s="331" t="s">
        <v>310</v>
      </c>
      <c r="X174" s="331" t="s">
        <v>571</v>
      </c>
      <c r="Y174" s="331" t="s">
        <v>571</v>
      </c>
      <c r="Z174" s="331" t="s">
        <v>571</v>
      </c>
      <c r="AA174" s="331" t="s">
        <v>571</v>
      </c>
      <c r="AB174" s="344" t="s">
        <v>826</v>
      </c>
      <c r="AC174" s="344" t="s">
        <v>827</v>
      </c>
      <c r="AD174" s="344"/>
    </row>
    <row r="175" spans="2:30" ht="90">
      <c r="B175" s="330" t="s">
        <v>831</v>
      </c>
      <c r="C175" s="330" t="s">
        <v>822</v>
      </c>
      <c r="D175" s="422" t="s">
        <v>823</v>
      </c>
      <c r="E175" s="331" t="s">
        <v>824</v>
      </c>
      <c r="F175" s="330" t="s">
        <v>35</v>
      </c>
      <c r="G175" s="330" t="s">
        <v>576</v>
      </c>
      <c r="H175" s="330" t="s">
        <v>736</v>
      </c>
      <c r="I175" s="330" t="s">
        <v>35</v>
      </c>
      <c r="J175" s="333" t="s">
        <v>755</v>
      </c>
      <c r="K175" s="333"/>
      <c r="L175" s="331">
        <v>2024</v>
      </c>
      <c r="M175" s="331" t="s">
        <v>310</v>
      </c>
      <c r="N175" s="331" t="s">
        <v>310</v>
      </c>
      <c r="O175" s="331" t="s">
        <v>310</v>
      </c>
      <c r="P175" s="331" t="s">
        <v>310</v>
      </c>
      <c r="Q175" s="331" t="s">
        <v>310</v>
      </c>
      <c r="R175" s="331" t="s">
        <v>310</v>
      </c>
      <c r="S175" s="331" t="s">
        <v>310</v>
      </c>
      <c r="T175" s="331" t="s">
        <v>310</v>
      </c>
      <c r="U175" s="331" t="s">
        <v>310</v>
      </c>
      <c r="V175" s="331" t="s">
        <v>310</v>
      </c>
      <c r="W175" s="331" t="s">
        <v>310</v>
      </c>
      <c r="X175" s="331" t="s">
        <v>571</v>
      </c>
      <c r="Y175" s="331" t="s">
        <v>571</v>
      </c>
      <c r="Z175" s="331" t="s">
        <v>571</v>
      </c>
      <c r="AA175" s="331" t="s">
        <v>571</v>
      </c>
      <c r="AB175" s="344" t="s">
        <v>826</v>
      </c>
      <c r="AC175" s="344" t="s">
        <v>827</v>
      </c>
      <c r="AD175" s="344"/>
    </row>
    <row r="176" spans="2:30" ht="90">
      <c r="B176" s="330" t="s">
        <v>832</v>
      </c>
      <c r="C176" s="330" t="s">
        <v>822</v>
      </c>
      <c r="D176" s="422" t="s">
        <v>823</v>
      </c>
      <c r="E176" s="331" t="s">
        <v>824</v>
      </c>
      <c r="F176" s="330" t="s">
        <v>35</v>
      </c>
      <c r="G176" s="330" t="s">
        <v>576</v>
      </c>
      <c r="H176" s="330" t="s">
        <v>50</v>
      </c>
      <c r="I176" s="330" t="s">
        <v>35</v>
      </c>
      <c r="J176" s="333" t="s">
        <v>755</v>
      </c>
      <c r="K176" s="333"/>
      <c r="L176" s="331">
        <v>2024</v>
      </c>
      <c r="M176" s="331" t="s">
        <v>310</v>
      </c>
      <c r="N176" s="331" t="s">
        <v>310</v>
      </c>
      <c r="O176" s="331" t="s">
        <v>310</v>
      </c>
      <c r="P176" s="331" t="s">
        <v>310</v>
      </c>
      <c r="Q176" s="331" t="s">
        <v>310</v>
      </c>
      <c r="R176" s="331" t="s">
        <v>310</v>
      </c>
      <c r="S176" s="331" t="s">
        <v>310</v>
      </c>
      <c r="T176" s="331" t="s">
        <v>310</v>
      </c>
      <c r="U176" s="331" t="s">
        <v>310</v>
      </c>
      <c r="V176" s="331" t="s">
        <v>310</v>
      </c>
      <c r="W176" s="331" t="s">
        <v>310</v>
      </c>
      <c r="X176" s="331" t="s">
        <v>571</v>
      </c>
      <c r="Y176" s="331" t="s">
        <v>571</v>
      </c>
      <c r="Z176" s="331" t="s">
        <v>571</v>
      </c>
      <c r="AA176" s="331" t="s">
        <v>571</v>
      </c>
      <c r="AB176" s="344" t="s">
        <v>826</v>
      </c>
      <c r="AC176" s="344" t="s">
        <v>827</v>
      </c>
      <c r="AD176" s="344"/>
    </row>
    <row r="177" spans="2:30" ht="90">
      <c r="B177" s="330" t="s">
        <v>833</v>
      </c>
      <c r="C177" s="330" t="s">
        <v>834</v>
      </c>
      <c r="D177" s="422" t="s">
        <v>835</v>
      </c>
      <c r="E177" s="331" t="s">
        <v>824</v>
      </c>
      <c r="F177" s="330" t="s">
        <v>35</v>
      </c>
      <c r="G177" s="330" t="s">
        <v>576</v>
      </c>
      <c r="H177" s="330" t="s">
        <v>17</v>
      </c>
      <c r="I177" s="330" t="s">
        <v>35</v>
      </c>
      <c r="J177" s="333" t="s">
        <v>732</v>
      </c>
      <c r="K177" s="333" t="s">
        <v>836</v>
      </c>
      <c r="L177" s="331">
        <v>2024</v>
      </c>
      <c r="M177" s="331" t="s">
        <v>310</v>
      </c>
      <c r="N177" s="331" t="s">
        <v>310</v>
      </c>
      <c r="O177" s="331" t="s">
        <v>310</v>
      </c>
      <c r="P177" s="331" t="s">
        <v>310</v>
      </c>
      <c r="Q177" s="331" t="s">
        <v>310</v>
      </c>
      <c r="R177" s="331">
        <v>0</v>
      </c>
      <c r="S177" s="331">
        <v>0</v>
      </c>
      <c r="T177" s="331">
        <v>0</v>
      </c>
      <c r="U177" s="331">
        <v>0</v>
      </c>
      <c r="V177" s="331">
        <v>0</v>
      </c>
      <c r="W177" s="331">
        <v>0</v>
      </c>
      <c r="X177" s="331" t="s">
        <v>571</v>
      </c>
      <c r="Y177" s="331" t="s">
        <v>571</v>
      </c>
      <c r="Z177" s="331" t="s">
        <v>571</v>
      </c>
      <c r="AA177" s="331" t="s">
        <v>571</v>
      </c>
      <c r="AB177" s="344" t="s">
        <v>837</v>
      </c>
      <c r="AC177" s="344" t="s">
        <v>827</v>
      </c>
      <c r="AD177" s="344"/>
    </row>
    <row r="178" spans="2:30" ht="90">
      <c r="B178" s="330" t="s">
        <v>838</v>
      </c>
      <c r="C178" s="330" t="s">
        <v>834</v>
      </c>
      <c r="D178" s="422" t="s">
        <v>835</v>
      </c>
      <c r="E178" s="331" t="s">
        <v>824</v>
      </c>
      <c r="F178" s="330" t="s">
        <v>35</v>
      </c>
      <c r="G178" s="330" t="s">
        <v>576</v>
      </c>
      <c r="H178" s="330" t="s">
        <v>683</v>
      </c>
      <c r="I178" s="330" t="s">
        <v>35</v>
      </c>
      <c r="J178" s="333" t="s">
        <v>732</v>
      </c>
      <c r="K178" s="333" t="s">
        <v>836</v>
      </c>
      <c r="L178" s="331">
        <v>2024</v>
      </c>
      <c r="M178" s="331" t="s">
        <v>310</v>
      </c>
      <c r="N178" s="331" t="s">
        <v>310</v>
      </c>
      <c r="O178" s="331" t="s">
        <v>310</v>
      </c>
      <c r="P178" s="331" t="s">
        <v>310</v>
      </c>
      <c r="Q178" s="331" t="s">
        <v>310</v>
      </c>
      <c r="R178" s="331">
        <v>0</v>
      </c>
      <c r="S178" s="331">
        <v>0</v>
      </c>
      <c r="T178" s="331">
        <v>0</v>
      </c>
      <c r="U178" s="331">
        <v>0</v>
      </c>
      <c r="V178" s="331">
        <v>0</v>
      </c>
      <c r="W178" s="331">
        <v>0</v>
      </c>
      <c r="X178" s="331" t="s">
        <v>571</v>
      </c>
      <c r="Y178" s="331" t="s">
        <v>571</v>
      </c>
      <c r="Z178" s="331" t="s">
        <v>571</v>
      </c>
      <c r="AA178" s="331" t="s">
        <v>571</v>
      </c>
      <c r="AB178" s="344" t="s">
        <v>837</v>
      </c>
      <c r="AC178" s="344" t="s">
        <v>827</v>
      </c>
      <c r="AD178" s="344"/>
    </row>
    <row r="179" spans="2:30" ht="90">
      <c r="B179" s="330" t="s">
        <v>839</v>
      </c>
      <c r="C179" s="330" t="s">
        <v>834</v>
      </c>
      <c r="D179" s="422" t="s">
        <v>835</v>
      </c>
      <c r="E179" s="331" t="s">
        <v>824</v>
      </c>
      <c r="F179" s="330" t="s">
        <v>35</v>
      </c>
      <c r="G179" s="330" t="s">
        <v>576</v>
      </c>
      <c r="H179" s="330" t="s">
        <v>720</v>
      </c>
      <c r="I179" s="330" t="s">
        <v>35</v>
      </c>
      <c r="J179" s="333" t="s">
        <v>732</v>
      </c>
      <c r="K179" s="333" t="s">
        <v>836</v>
      </c>
      <c r="L179" s="331">
        <v>2024</v>
      </c>
      <c r="M179" s="331" t="s">
        <v>310</v>
      </c>
      <c r="N179" s="331" t="s">
        <v>310</v>
      </c>
      <c r="O179" s="331" t="s">
        <v>310</v>
      </c>
      <c r="P179" s="331" t="s">
        <v>310</v>
      </c>
      <c r="Q179" s="331" t="s">
        <v>310</v>
      </c>
      <c r="R179" s="331">
        <v>0</v>
      </c>
      <c r="S179" s="331">
        <v>0</v>
      </c>
      <c r="T179" s="331">
        <v>0</v>
      </c>
      <c r="U179" s="331">
        <v>0</v>
      </c>
      <c r="V179" s="331">
        <v>0</v>
      </c>
      <c r="W179" s="331">
        <v>0</v>
      </c>
      <c r="X179" s="331" t="s">
        <v>571</v>
      </c>
      <c r="Y179" s="331" t="s">
        <v>571</v>
      </c>
      <c r="Z179" s="331" t="s">
        <v>571</v>
      </c>
      <c r="AA179" s="331" t="s">
        <v>571</v>
      </c>
      <c r="AB179" s="344" t="s">
        <v>837</v>
      </c>
      <c r="AC179" s="344" t="s">
        <v>827</v>
      </c>
      <c r="AD179" s="344"/>
    </row>
    <row r="180" spans="2:30" ht="90">
      <c r="B180" s="330" t="s">
        <v>840</v>
      </c>
      <c r="C180" s="330" t="s">
        <v>834</v>
      </c>
      <c r="D180" s="422" t="s">
        <v>835</v>
      </c>
      <c r="E180" s="331" t="s">
        <v>824</v>
      </c>
      <c r="F180" s="330" t="s">
        <v>35</v>
      </c>
      <c r="G180" s="330" t="s">
        <v>576</v>
      </c>
      <c r="H180" s="330" t="s">
        <v>738</v>
      </c>
      <c r="I180" s="330" t="s">
        <v>35</v>
      </c>
      <c r="J180" s="333" t="s">
        <v>732</v>
      </c>
      <c r="K180" s="333" t="s">
        <v>836</v>
      </c>
      <c r="L180" s="331">
        <v>2024</v>
      </c>
      <c r="M180" s="331" t="s">
        <v>310</v>
      </c>
      <c r="N180" s="331" t="s">
        <v>310</v>
      </c>
      <c r="O180" s="331" t="s">
        <v>310</v>
      </c>
      <c r="P180" s="331" t="s">
        <v>310</v>
      </c>
      <c r="Q180" s="331" t="s">
        <v>310</v>
      </c>
      <c r="R180" s="331">
        <v>0</v>
      </c>
      <c r="S180" s="331">
        <v>0</v>
      </c>
      <c r="T180" s="331">
        <v>0</v>
      </c>
      <c r="U180" s="331">
        <v>0</v>
      </c>
      <c r="V180" s="331">
        <v>0</v>
      </c>
      <c r="W180" s="331">
        <v>0</v>
      </c>
      <c r="X180" s="331" t="s">
        <v>571</v>
      </c>
      <c r="Y180" s="331" t="s">
        <v>571</v>
      </c>
      <c r="Z180" s="331" t="s">
        <v>571</v>
      </c>
      <c r="AA180" s="331" t="s">
        <v>571</v>
      </c>
      <c r="AB180" s="344" t="s">
        <v>837</v>
      </c>
      <c r="AC180" s="344" t="s">
        <v>827</v>
      </c>
      <c r="AD180" s="344"/>
    </row>
    <row r="181" spans="2:30" ht="90">
      <c r="B181" s="330" t="s">
        <v>841</v>
      </c>
      <c r="C181" s="330" t="s">
        <v>834</v>
      </c>
      <c r="D181" s="422" t="s">
        <v>835</v>
      </c>
      <c r="E181" s="331" t="s">
        <v>824</v>
      </c>
      <c r="F181" s="330" t="s">
        <v>35</v>
      </c>
      <c r="G181" s="330" t="s">
        <v>576</v>
      </c>
      <c r="H181" s="330" t="s">
        <v>736</v>
      </c>
      <c r="I181" s="330" t="s">
        <v>35</v>
      </c>
      <c r="J181" s="333" t="s">
        <v>732</v>
      </c>
      <c r="K181" s="333" t="s">
        <v>836</v>
      </c>
      <c r="L181" s="331">
        <v>2024</v>
      </c>
      <c r="M181" s="331" t="s">
        <v>310</v>
      </c>
      <c r="N181" s="331" t="s">
        <v>310</v>
      </c>
      <c r="O181" s="331" t="s">
        <v>310</v>
      </c>
      <c r="P181" s="331" t="s">
        <v>310</v>
      </c>
      <c r="Q181" s="331" t="s">
        <v>310</v>
      </c>
      <c r="R181" s="331">
        <v>0</v>
      </c>
      <c r="S181" s="331">
        <v>0</v>
      </c>
      <c r="T181" s="331">
        <v>0</v>
      </c>
      <c r="U181" s="331">
        <v>0</v>
      </c>
      <c r="V181" s="331">
        <v>0</v>
      </c>
      <c r="W181" s="331">
        <v>0</v>
      </c>
      <c r="X181" s="331" t="s">
        <v>571</v>
      </c>
      <c r="Y181" s="331" t="s">
        <v>571</v>
      </c>
      <c r="Z181" s="331" t="s">
        <v>571</v>
      </c>
      <c r="AA181" s="331" t="s">
        <v>571</v>
      </c>
      <c r="AB181" s="344" t="s">
        <v>837</v>
      </c>
      <c r="AC181" s="344" t="s">
        <v>827</v>
      </c>
      <c r="AD181" s="344"/>
    </row>
    <row r="182" spans="2:30" ht="90">
      <c r="B182" s="330" t="s">
        <v>842</v>
      </c>
      <c r="C182" s="330" t="s">
        <v>834</v>
      </c>
      <c r="D182" s="422" t="s">
        <v>835</v>
      </c>
      <c r="E182" s="331" t="s">
        <v>824</v>
      </c>
      <c r="F182" s="330" t="s">
        <v>35</v>
      </c>
      <c r="G182" s="330" t="s">
        <v>576</v>
      </c>
      <c r="H182" s="330" t="s">
        <v>50</v>
      </c>
      <c r="I182" s="330" t="s">
        <v>35</v>
      </c>
      <c r="J182" s="333" t="s">
        <v>732</v>
      </c>
      <c r="K182" s="333" t="s">
        <v>836</v>
      </c>
      <c r="L182" s="331">
        <v>2024</v>
      </c>
      <c r="M182" s="331" t="s">
        <v>310</v>
      </c>
      <c r="N182" s="331" t="s">
        <v>310</v>
      </c>
      <c r="O182" s="331" t="s">
        <v>310</v>
      </c>
      <c r="P182" s="331" t="s">
        <v>310</v>
      </c>
      <c r="Q182" s="331" t="s">
        <v>310</v>
      </c>
      <c r="R182" s="331">
        <v>0</v>
      </c>
      <c r="S182" s="331">
        <v>0</v>
      </c>
      <c r="T182" s="331">
        <v>0</v>
      </c>
      <c r="U182" s="331">
        <v>0</v>
      </c>
      <c r="V182" s="331">
        <v>0</v>
      </c>
      <c r="W182" s="331">
        <v>0</v>
      </c>
      <c r="X182" s="331" t="s">
        <v>571</v>
      </c>
      <c r="Y182" s="331" t="s">
        <v>571</v>
      </c>
      <c r="Z182" s="331" t="s">
        <v>571</v>
      </c>
      <c r="AA182" s="331" t="s">
        <v>571</v>
      </c>
      <c r="AB182" s="344" t="s">
        <v>837</v>
      </c>
      <c r="AC182" s="344" t="s">
        <v>827</v>
      </c>
      <c r="AD182" s="344"/>
    </row>
    <row r="183" spans="2:30" ht="90">
      <c r="B183" s="330" t="s">
        <v>843</v>
      </c>
      <c r="C183" s="330" t="s">
        <v>844</v>
      </c>
      <c r="D183" s="422" t="s">
        <v>845</v>
      </c>
      <c r="E183" s="331" t="s">
        <v>824</v>
      </c>
      <c r="F183" s="330" t="s">
        <v>35</v>
      </c>
      <c r="G183" s="330" t="s">
        <v>576</v>
      </c>
      <c r="H183" s="330" t="s">
        <v>17</v>
      </c>
      <c r="I183" s="330" t="s">
        <v>760</v>
      </c>
      <c r="J183" s="333" t="s">
        <v>755</v>
      </c>
      <c r="K183" s="333" t="s">
        <v>846</v>
      </c>
      <c r="L183" s="331">
        <v>2024</v>
      </c>
      <c r="M183" s="331" t="s">
        <v>310</v>
      </c>
      <c r="N183" s="331" t="s">
        <v>310</v>
      </c>
      <c r="O183" s="331" t="s">
        <v>310</v>
      </c>
      <c r="P183" s="331" t="s">
        <v>310</v>
      </c>
      <c r="Q183" s="331" t="s">
        <v>310</v>
      </c>
      <c r="R183" s="331" t="s">
        <v>310</v>
      </c>
      <c r="S183" s="331" t="s">
        <v>310</v>
      </c>
      <c r="T183" s="331" t="s">
        <v>310</v>
      </c>
      <c r="U183" s="331" t="s">
        <v>310</v>
      </c>
      <c r="V183" s="331" t="s">
        <v>310</v>
      </c>
      <c r="W183" s="331" t="s">
        <v>310</v>
      </c>
      <c r="X183" s="331" t="s">
        <v>571</v>
      </c>
      <c r="Y183" s="331" t="s">
        <v>571</v>
      </c>
      <c r="Z183" s="331" t="s">
        <v>571</v>
      </c>
      <c r="AA183" s="331" t="s">
        <v>571</v>
      </c>
      <c r="AB183" s="344" t="s">
        <v>847</v>
      </c>
      <c r="AC183" s="344" t="s">
        <v>827</v>
      </c>
      <c r="AD183" s="344"/>
    </row>
    <row r="184" spans="2:30" ht="90">
      <c r="B184" s="330" t="s">
        <v>848</v>
      </c>
      <c r="C184" s="330" t="s">
        <v>844</v>
      </c>
      <c r="D184" s="422" t="s">
        <v>845</v>
      </c>
      <c r="E184" s="331" t="s">
        <v>824</v>
      </c>
      <c r="F184" s="330" t="s">
        <v>35</v>
      </c>
      <c r="G184" s="330" t="s">
        <v>576</v>
      </c>
      <c r="H184" s="330" t="s">
        <v>683</v>
      </c>
      <c r="I184" s="330" t="s">
        <v>760</v>
      </c>
      <c r="J184" s="333" t="s">
        <v>755</v>
      </c>
      <c r="K184" s="333"/>
      <c r="L184" s="331">
        <v>2024</v>
      </c>
      <c r="M184" s="331" t="s">
        <v>310</v>
      </c>
      <c r="N184" s="331" t="s">
        <v>310</v>
      </c>
      <c r="O184" s="331" t="s">
        <v>310</v>
      </c>
      <c r="P184" s="331" t="s">
        <v>310</v>
      </c>
      <c r="Q184" s="331" t="s">
        <v>310</v>
      </c>
      <c r="R184" s="331" t="s">
        <v>310</v>
      </c>
      <c r="S184" s="331" t="s">
        <v>310</v>
      </c>
      <c r="T184" s="331" t="s">
        <v>310</v>
      </c>
      <c r="U184" s="331" t="s">
        <v>310</v>
      </c>
      <c r="V184" s="331" t="s">
        <v>310</v>
      </c>
      <c r="W184" s="331" t="s">
        <v>310</v>
      </c>
      <c r="X184" s="331" t="s">
        <v>571</v>
      </c>
      <c r="Y184" s="331" t="s">
        <v>571</v>
      </c>
      <c r="Z184" s="331" t="s">
        <v>571</v>
      </c>
      <c r="AA184" s="331" t="s">
        <v>571</v>
      </c>
      <c r="AB184" s="344" t="s">
        <v>847</v>
      </c>
      <c r="AC184" s="344" t="s">
        <v>827</v>
      </c>
      <c r="AD184" s="344"/>
    </row>
    <row r="185" spans="2:30" ht="90">
      <c r="B185" s="330" t="s">
        <v>849</v>
      </c>
      <c r="C185" s="330" t="s">
        <v>844</v>
      </c>
      <c r="D185" s="422" t="s">
        <v>845</v>
      </c>
      <c r="E185" s="331" t="s">
        <v>824</v>
      </c>
      <c r="F185" s="330" t="s">
        <v>35</v>
      </c>
      <c r="G185" s="330" t="s">
        <v>576</v>
      </c>
      <c r="H185" s="330" t="s">
        <v>720</v>
      </c>
      <c r="I185" s="330" t="s">
        <v>760</v>
      </c>
      <c r="J185" s="333" t="s">
        <v>755</v>
      </c>
      <c r="K185" s="333"/>
      <c r="L185" s="331">
        <v>2024</v>
      </c>
      <c r="M185" s="331" t="s">
        <v>310</v>
      </c>
      <c r="N185" s="331" t="s">
        <v>310</v>
      </c>
      <c r="O185" s="331" t="s">
        <v>310</v>
      </c>
      <c r="P185" s="331" t="s">
        <v>310</v>
      </c>
      <c r="Q185" s="331" t="s">
        <v>310</v>
      </c>
      <c r="R185" s="331" t="s">
        <v>310</v>
      </c>
      <c r="S185" s="331" t="s">
        <v>310</v>
      </c>
      <c r="T185" s="331" t="s">
        <v>310</v>
      </c>
      <c r="U185" s="331" t="s">
        <v>310</v>
      </c>
      <c r="V185" s="331" t="s">
        <v>310</v>
      </c>
      <c r="W185" s="331" t="s">
        <v>310</v>
      </c>
      <c r="X185" s="331" t="s">
        <v>571</v>
      </c>
      <c r="Y185" s="331" t="s">
        <v>571</v>
      </c>
      <c r="Z185" s="331" t="s">
        <v>571</v>
      </c>
      <c r="AA185" s="331" t="s">
        <v>571</v>
      </c>
      <c r="AB185" s="344" t="s">
        <v>847</v>
      </c>
      <c r="AC185" s="344" t="s">
        <v>827</v>
      </c>
      <c r="AD185" s="344"/>
    </row>
    <row r="186" spans="2:30" ht="90">
      <c r="B186" s="330" t="s">
        <v>850</v>
      </c>
      <c r="C186" s="330" t="s">
        <v>844</v>
      </c>
      <c r="D186" s="422" t="s">
        <v>845</v>
      </c>
      <c r="E186" s="331" t="s">
        <v>824</v>
      </c>
      <c r="F186" s="330" t="s">
        <v>35</v>
      </c>
      <c r="G186" s="330" t="s">
        <v>576</v>
      </c>
      <c r="H186" s="330" t="s">
        <v>738</v>
      </c>
      <c r="I186" s="330" t="s">
        <v>760</v>
      </c>
      <c r="J186" s="333" t="s">
        <v>755</v>
      </c>
      <c r="K186" s="333"/>
      <c r="L186" s="331">
        <v>2024</v>
      </c>
      <c r="M186" s="331" t="s">
        <v>310</v>
      </c>
      <c r="N186" s="331" t="s">
        <v>310</v>
      </c>
      <c r="O186" s="331" t="s">
        <v>310</v>
      </c>
      <c r="P186" s="331" t="s">
        <v>310</v>
      </c>
      <c r="Q186" s="331" t="s">
        <v>310</v>
      </c>
      <c r="R186" s="331" t="s">
        <v>310</v>
      </c>
      <c r="S186" s="331" t="s">
        <v>310</v>
      </c>
      <c r="T186" s="331" t="s">
        <v>310</v>
      </c>
      <c r="U186" s="331" t="s">
        <v>310</v>
      </c>
      <c r="V186" s="331" t="s">
        <v>310</v>
      </c>
      <c r="W186" s="331" t="s">
        <v>310</v>
      </c>
      <c r="X186" s="331" t="s">
        <v>571</v>
      </c>
      <c r="Y186" s="331" t="s">
        <v>571</v>
      </c>
      <c r="Z186" s="331" t="s">
        <v>571</v>
      </c>
      <c r="AA186" s="331" t="s">
        <v>571</v>
      </c>
      <c r="AB186" s="344" t="s">
        <v>847</v>
      </c>
      <c r="AC186" s="344" t="s">
        <v>827</v>
      </c>
      <c r="AD186" s="344"/>
    </row>
    <row r="187" spans="2:30" ht="90">
      <c r="B187" s="330" t="s">
        <v>851</v>
      </c>
      <c r="C187" s="330" t="s">
        <v>844</v>
      </c>
      <c r="D187" s="422" t="s">
        <v>845</v>
      </c>
      <c r="E187" s="331" t="s">
        <v>824</v>
      </c>
      <c r="F187" s="330" t="s">
        <v>35</v>
      </c>
      <c r="G187" s="330" t="s">
        <v>576</v>
      </c>
      <c r="H187" s="330" t="s">
        <v>736</v>
      </c>
      <c r="I187" s="330" t="s">
        <v>760</v>
      </c>
      <c r="J187" s="333" t="s">
        <v>755</v>
      </c>
      <c r="K187" s="333"/>
      <c r="L187" s="331">
        <v>2024</v>
      </c>
      <c r="M187" s="331" t="s">
        <v>310</v>
      </c>
      <c r="N187" s="331" t="s">
        <v>310</v>
      </c>
      <c r="O187" s="331" t="s">
        <v>310</v>
      </c>
      <c r="P187" s="331" t="s">
        <v>310</v>
      </c>
      <c r="Q187" s="331" t="s">
        <v>310</v>
      </c>
      <c r="R187" s="331" t="s">
        <v>310</v>
      </c>
      <c r="S187" s="331" t="s">
        <v>310</v>
      </c>
      <c r="T187" s="331" t="s">
        <v>310</v>
      </c>
      <c r="U187" s="331" t="s">
        <v>310</v>
      </c>
      <c r="V187" s="331" t="s">
        <v>310</v>
      </c>
      <c r="W187" s="331" t="s">
        <v>310</v>
      </c>
      <c r="X187" s="331" t="s">
        <v>571</v>
      </c>
      <c r="Y187" s="331" t="s">
        <v>571</v>
      </c>
      <c r="Z187" s="331" t="s">
        <v>571</v>
      </c>
      <c r="AA187" s="331" t="s">
        <v>571</v>
      </c>
      <c r="AB187" s="344" t="s">
        <v>847</v>
      </c>
      <c r="AC187" s="344" t="s">
        <v>827</v>
      </c>
      <c r="AD187" s="344"/>
    </row>
    <row r="188" spans="2:30" ht="90">
      <c r="B188" s="330" t="s">
        <v>852</v>
      </c>
      <c r="C188" s="330" t="s">
        <v>844</v>
      </c>
      <c r="D188" s="422" t="s">
        <v>845</v>
      </c>
      <c r="E188" s="331" t="s">
        <v>824</v>
      </c>
      <c r="F188" s="330" t="s">
        <v>35</v>
      </c>
      <c r="G188" s="330" t="s">
        <v>576</v>
      </c>
      <c r="H188" s="330" t="s">
        <v>50</v>
      </c>
      <c r="I188" s="330" t="s">
        <v>760</v>
      </c>
      <c r="J188" s="333" t="s">
        <v>755</v>
      </c>
      <c r="K188" s="332"/>
      <c r="L188" s="331">
        <v>2024</v>
      </c>
      <c r="M188" s="331" t="s">
        <v>310</v>
      </c>
      <c r="N188" s="331" t="s">
        <v>310</v>
      </c>
      <c r="O188" s="331" t="s">
        <v>310</v>
      </c>
      <c r="P188" s="331" t="s">
        <v>310</v>
      </c>
      <c r="Q188" s="331" t="s">
        <v>310</v>
      </c>
      <c r="R188" s="331" t="s">
        <v>310</v>
      </c>
      <c r="S188" s="331" t="s">
        <v>310</v>
      </c>
      <c r="T188" s="331" t="s">
        <v>310</v>
      </c>
      <c r="U188" s="331" t="s">
        <v>310</v>
      </c>
      <c r="V188" s="331" t="s">
        <v>310</v>
      </c>
      <c r="W188" s="331" t="s">
        <v>310</v>
      </c>
      <c r="X188" s="331" t="s">
        <v>571</v>
      </c>
      <c r="Y188" s="331" t="s">
        <v>571</v>
      </c>
      <c r="Z188" s="331" t="s">
        <v>571</v>
      </c>
      <c r="AA188" s="331" t="s">
        <v>571</v>
      </c>
      <c r="AB188" s="344" t="s">
        <v>847</v>
      </c>
      <c r="AC188" s="344" t="s">
        <v>827</v>
      </c>
      <c r="AD188" s="344"/>
    </row>
    <row r="189" spans="2:30" ht="90">
      <c r="B189" s="330" t="s">
        <v>853</v>
      </c>
      <c r="C189" s="330" t="s">
        <v>854</v>
      </c>
      <c r="D189" s="422" t="s">
        <v>855</v>
      </c>
      <c r="E189" s="331" t="s">
        <v>824</v>
      </c>
      <c r="F189" s="330" t="s">
        <v>35</v>
      </c>
      <c r="G189" s="330" t="s">
        <v>576</v>
      </c>
      <c r="H189" s="330" t="s">
        <v>17</v>
      </c>
      <c r="I189" s="330" t="s">
        <v>19</v>
      </c>
      <c r="J189" s="333" t="s">
        <v>755</v>
      </c>
      <c r="K189" s="333" t="s">
        <v>846</v>
      </c>
      <c r="L189" s="331">
        <v>2024</v>
      </c>
      <c r="M189" s="331" t="s">
        <v>310</v>
      </c>
      <c r="N189" s="331" t="s">
        <v>310</v>
      </c>
      <c r="O189" s="331" t="s">
        <v>310</v>
      </c>
      <c r="P189" s="331" t="s">
        <v>310</v>
      </c>
      <c r="Q189" s="331" t="s">
        <v>310</v>
      </c>
      <c r="R189" s="331" t="s">
        <v>310</v>
      </c>
      <c r="S189" s="331" t="s">
        <v>310</v>
      </c>
      <c r="T189" s="331" t="s">
        <v>310</v>
      </c>
      <c r="U189" s="331" t="s">
        <v>310</v>
      </c>
      <c r="V189" s="331" t="s">
        <v>310</v>
      </c>
      <c r="W189" s="331" t="s">
        <v>310</v>
      </c>
      <c r="X189" s="331" t="s">
        <v>571</v>
      </c>
      <c r="Y189" s="331" t="s">
        <v>571</v>
      </c>
      <c r="Z189" s="331" t="s">
        <v>571</v>
      </c>
      <c r="AA189" s="331" t="s">
        <v>571</v>
      </c>
      <c r="AB189" s="344" t="s">
        <v>856</v>
      </c>
      <c r="AC189" s="344" t="s">
        <v>827</v>
      </c>
      <c r="AD189" s="344"/>
    </row>
    <row r="190" spans="2:30" ht="90">
      <c r="B190" s="330" t="s">
        <v>857</v>
      </c>
      <c r="C190" s="330" t="s">
        <v>854</v>
      </c>
      <c r="D190" s="422" t="s">
        <v>855</v>
      </c>
      <c r="E190" s="331" t="s">
        <v>824</v>
      </c>
      <c r="F190" s="330" t="s">
        <v>35</v>
      </c>
      <c r="G190" s="330" t="s">
        <v>576</v>
      </c>
      <c r="H190" s="330" t="s">
        <v>683</v>
      </c>
      <c r="I190" s="330" t="s">
        <v>19</v>
      </c>
      <c r="J190" s="333" t="s">
        <v>755</v>
      </c>
      <c r="K190" s="333"/>
      <c r="L190" s="331">
        <v>2024</v>
      </c>
      <c r="M190" s="331" t="s">
        <v>310</v>
      </c>
      <c r="N190" s="331" t="s">
        <v>310</v>
      </c>
      <c r="O190" s="331" t="s">
        <v>310</v>
      </c>
      <c r="P190" s="331" t="s">
        <v>310</v>
      </c>
      <c r="Q190" s="331" t="s">
        <v>310</v>
      </c>
      <c r="R190" s="331" t="s">
        <v>310</v>
      </c>
      <c r="S190" s="331" t="s">
        <v>310</v>
      </c>
      <c r="T190" s="331" t="s">
        <v>310</v>
      </c>
      <c r="U190" s="331" t="s">
        <v>310</v>
      </c>
      <c r="V190" s="331" t="s">
        <v>310</v>
      </c>
      <c r="W190" s="331" t="s">
        <v>310</v>
      </c>
      <c r="X190" s="331" t="s">
        <v>571</v>
      </c>
      <c r="Y190" s="331" t="s">
        <v>571</v>
      </c>
      <c r="Z190" s="331" t="s">
        <v>571</v>
      </c>
      <c r="AA190" s="331" t="s">
        <v>571</v>
      </c>
      <c r="AB190" s="344" t="s">
        <v>856</v>
      </c>
      <c r="AC190" s="344" t="s">
        <v>827</v>
      </c>
      <c r="AD190" s="344"/>
    </row>
    <row r="191" spans="2:30" ht="90">
      <c r="B191" s="330" t="s">
        <v>858</v>
      </c>
      <c r="C191" s="330" t="s">
        <v>854</v>
      </c>
      <c r="D191" s="422" t="s">
        <v>855</v>
      </c>
      <c r="E191" s="331" t="s">
        <v>824</v>
      </c>
      <c r="F191" s="330" t="s">
        <v>35</v>
      </c>
      <c r="G191" s="330" t="s">
        <v>576</v>
      </c>
      <c r="H191" s="330" t="s">
        <v>720</v>
      </c>
      <c r="I191" s="330" t="s">
        <v>19</v>
      </c>
      <c r="J191" s="333" t="s">
        <v>755</v>
      </c>
      <c r="K191" s="333"/>
      <c r="L191" s="331">
        <v>2024</v>
      </c>
      <c r="M191" s="331" t="s">
        <v>310</v>
      </c>
      <c r="N191" s="331" t="s">
        <v>310</v>
      </c>
      <c r="O191" s="331" t="s">
        <v>310</v>
      </c>
      <c r="P191" s="331" t="s">
        <v>310</v>
      </c>
      <c r="Q191" s="331" t="s">
        <v>310</v>
      </c>
      <c r="R191" s="331" t="s">
        <v>310</v>
      </c>
      <c r="S191" s="331" t="s">
        <v>310</v>
      </c>
      <c r="T191" s="331" t="s">
        <v>310</v>
      </c>
      <c r="U191" s="331" t="s">
        <v>310</v>
      </c>
      <c r="V191" s="331" t="s">
        <v>310</v>
      </c>
      <c r="W191" s="331" t="s">
        <v>310</v>
      </c>
      <c r="X191" s="331" t="s">
        <v>571</v>
      </c>
      <c r="Y191" s="331" t="s">
        <v>571</v>
      </c>
      <c r="Z191" s="331" t="s">
        <v>571</v>
      </c>
      <c r="AA191" s="331" t="s">
        <v>571</v>
      </c>
      <c r="AB191" s="344" t="s">
        <v>856</v>
      </c>
      <c r="AC191" s="344" t="s">
        <v>827</v>
      </c>
      <c r="AD191" s="344"/>
    </row>
    <row r="192" spans="2:30" ht="90">
      <c r="B192" s="330" t="s">
        <v>859</v>
      </c>
      <c r="C192" s="330" t="s">
        <v>854</v>
      </c>
      <c r="D192" s="422" t="s">
        <v>855</v>
      </c>
      <c r="E192" s="331" t="s">
        <v>824</v>
      </c>
      <c r="F192" s="330" t="s">
        <v>35</v>
      </c>
      <c r="G192" s="330" t="s">
        <v>576</v>
      </c>
      <c r="H192" s="330" t="s">
        <v>738</v>
      </c>
      <c r="I192" s="330" t="s">
        <v>19</v>
      </c>
      <c r="J192" s="333" t="s">
        <v>755</v>
      </c>
      <c r="K192" s="333"/>
      <c r="L192" s="331">
        <v>2024</v>
      </c>
      <c r="M192" s="331" t="s">
        <v>310</v>
      </c>
      <c r="N192" s="331" t="s">
        <v>310</v>
      </c>
      <c r="O192" s="331" t="s">
        <v>310</v>
      </c>
      <c r="P192" s="331" t="s">
        <v>310</v>
      </c>
      <c r="Q192" s="331" t="s">
        <v>310</v>
      </c>
      <c r="R192" s="331" t="s">
        <v>310</v>
      </c>
      <c r="S192" s="331" t="s">
        <v>310</v>
      </c>
      <c r="T192" s="331" t="s">
        <v>310</v>
      </c>
      <c r="U192" s="331" t="s">
        <v>310</v>
      </c>
      <c r="V192" s="331" t="s">
        <v>310</v>
      </c>
      <c r="W192" s="331" t="s">
        <v>310</v>
      </c>
      <c r="X192" s="331" t="s">
        <v>571</v>
      </c>
      <c r="Y192" s="331" t="s">
        <v>571</v>
      </c>
      <c r="Z192" s="331" t="s">
        <v>571</v>
      </c>
      <c r="AA192" s="331" t="s">
        <v>571</v>
      </c>
      <c r="AB192" s="344" t="s">
        <v>856</v>
      </c>
      <c r="AC192" s="344" t="s">
        <v>827</v>
      </c>
      <c r="AD192" s="344"/>
    </row>
    <row r="193" spans="2:30" ht="90">
      <c r="B193" s="330" t="s">
        <v>860</v>
      </c>
      <c r="C193" s="330" t="s">
        <v>854</v>
      </c>
      <c r="D193" s="422" t="s">
        <v>855</v>
      </c>
      <c r="E193" s="331" t="s">
        <v>824</v>
      </c>
      <c r="F193" s="330" t="s">
        <v>35</v>
      </c>
      <c r="G193" s="330" t="s">
        <v>576</v>
      </c>
      <c r="H193" s="330" t="s">
        <v>736</v>
      </c>
      <c r="I193" s="330" t="s">
        <v>19</v>
      </c>
      <c r="J193" s="333" t="s">
        <v>755</v>
      </c>
      <c r="K193" s="333"/>
      <c r="L193" s="331">
        <v>2024</v>
      </c>
      <c r="M193" s="331" t="s">
        <v>310</v>
      </c>
      <c r="N193" s="331" t="s">
        <v>310</v>
      </c>
      <c r="O193" s="331" t="s">
        <v>310</v>
      </c>
      <c r="P193" s="331" t="s">
        <v>310</v>
      </c>
      <c r="Q193" s="331" t="s">
        <v>310</v>
      </c>
      <c r="R193" s="331" t="s">
        <v>310</v>
      </c>
      <c r="S193" s="331" t="s">
        <v>310</v>
      </c>
      <c r="T193" s="331" t="s">
        <v>310</v>
      </c>
      <c r="U193" s="331" t="s">
        <v>310</v>
      </c>
      <c r="V193" s="331" t="s">
        <v>310</v>
      </c>
      <c r="W193" s="331" t="s">
        <v>310</v>
      </c>
      <c r="X193" s="331" t="s">
        <v>571</v>
      </c>
      <c r="Y193" s="331" t="s">
        <v>571</v>
      </c>
      <c r="Z193" s="331" t="s">
        <v>571</v>
      </c>
      <c r="AA193" s="331" t="s">
        <v>571</v>
      </c>
      <c r="AB193" s="344" t="s">
        <v>856</v>
      </c>
      <c r="AC193" s="344" t="s">
        <v>827</v>
      </c>
      <c r="AD193" s="344"/>
    </row>
    <row r="194" spans="2:30" ht="90">
      <c r="B194" s="330" t="s">
        <v>861</v>
      </c>
      <c r="C194" s="330" t="s">
        <v>854</v>
      </c>
      <c r="D194" s="422" t="s">
        <v>855</v>
      </c>
      <c r="E194" s="331" t="s">
        <v>824</v>
      </c>
      <c r="F194" s="330" t="s">
        <v>35</v>
      </c>
      <c r="G194" s="330" t="s">
        <v>576</v>
      </c>
      <c r="H194" s="330" t="s">
        <v>50</v>
      </c>
      <c r="I194" s="330" t="s">
        <v>19</v>
      </c>
      <c r="J194" s="333" t="s">
        <v>755</v>
      </c>
      <c r="K194" s="333"/>
      <c r="L194" s="331">
        <v>2024</v>
      </c>
      <c r="M194" s="331" t="s">
        <v>310</v>
      </c>
      <c r="N194" s="331" t="s">
        <v>310</v>
      </c>
      <c r="O194" s="331" t="s">
        <v>310</v>
      </c>
      <c r="P194" s="331" t="s">
        <v>310</v>
      </c>
      <c r="Q194" s="331" t="s">
        <v>310</v>
      </c>
      <c r="R194" s="331" t="s">
        <v>310</v>
      </c>
      <c r="S194" s="331" t="s">
        <v>310</v>
      </c>
      <c r="T194" s="331" t="s">
        <v>310</v>
      </c>
      <c r="U194" s="331" t="s">
        <v>310</v>
      </c>
      <c r="V194" s="331" t="s">
        <v>310</v>
      </c>
      <c r="W194" s="331" t="s">
        <v>310</v>
      </c>
      <c r="X194" s="331" t="s">
        <v>571</v>
      </c>
      <c r="Y194" s="331" t="s">
        <v>571</v>
      </c>
      <c r="Z194" s="331" t="s">
        <v>571</v>
      </c>
      <c r="AA194" s="331" t="s">
        <v>571</v>
      </c>
      <c r="AB194" s="344" t="s">
        <v>856</v>
      </c>
      <c r="AC194" s="344" t="s">
        <v>827</v>
      </c>
      <c r="AD194" s="344"/>
    </row>
    <row r="195" spans="2:30" ht="75">
      <c r="B195" s="330" t="s">
        <v>862</v>
      </c>
      <c r="C195" s="330" t="s">
        <v>863</v>
      </c>
      <c r="D195" s="422" t="s">
        <v>864</v>
      </c>
      <c r="E195" s="331" t="s">
        <v>865</v>
      </c>
      <c r="F195" s="330" t="s">
        <v>35</v>
      </c>
      <c r="G195" s="330" t="s">
        <v>576</v>
      </c>
      <c r="H195" s="330" t="s">
        <v>17</v>
      </c>
      <c r="I195" s="330" t="s">
        <v>35</v>
      </c>
      <c r="J195" s="333" t="s">
        <v>866</v>
      </c>
      <c r="K195" s="335" t="s">
        <v>867</v>
      </c>
      <c r="L195" s="331">
        <v>2024</v>
      </c>
      <c r="M195" s="331">
        <v>0</v>
      </c>
      <c r="N195" s="331" t="s">
        <v>310</v>
      </c>
      <c r="O195" s="331" t="s">
        <v>310</v>
      </c>
      <c r="P195" s="331">
        <v>0</v>
      </c>
      <c r="Q195" s="331">
        <v>0</v>
      </c>
      <c r="R195" s="331">
        <v>0</v>
      </c>
      <c r="S195" s="331">
        <v>0</v>
      </c>
      <c r="T195" s="331">
        <v>0</v>
      </c>
      <c r="U195" s="331">
        <v>0</v>
      </c>
      <c r="V195" s="331">
        <v>0</v>
      </c>
      <c r="W195" s="331">
        <v>0</v>
      </c>
      <c r="X195" s="331" t="s">
        <v>571</v>
      </c>
      <c r="Y195" s="331" t="s">
        <v>571</v>
      </c>
      <c r="Z195" s="331" t="s">
        <v>571</v>
      </c>
      <c r="AA195" s="331" t="s">
        <v>571</v>
      </c>
      <c r="AB195" s="344" t="s">
        <v>868</v>
      </c>
      <c r="AC195" s="344"/>
      <c r="AD195" s="344"/>
    </row>
    <row r="196" spans="2:30" ht="75">
      <c r="B196" s="330" t="s">
        <v>869</v>
      </c>
      <c r="C196" s="330" t="s">
        <v>863</v>
      </c>
      <c r="D196" s="422" t="s">
        <v>870</v>
      </c>
      <c r="E196" s="331" t="s">
        <v>865</v>
      </c>
      <c r="F196" s="330" t="s">
        <v>35</v>
      </c>
      <c r="G196" s="330" t="s">
        <v>576</v>
      </c>
      <c r="H196" s="330" t="s">
        <v>17</v>
      </c>
      <c r="I196" s="330" t="s">
        <v>35</v>
      </c>
      <c r="J196" s="333" t="s">
        <v>866</v>
      </c>
      <c r="K196" s="335" t="s">
        <v>867</v>
      </c>
      <c r="L196" s="331">
        <v>2024</v>
      </c>
      <c r="M196" s="331">
        <v>0</v>
      </c>
      <c r="N196" s="331" t="s">
        <v>310</v>
      </c>
      <c r="O196" s="331" t="s">
        <v>310</v>
      </c>
      <c r="P196" s="331">
        <v>0</v>
      </c>
      <c r="Q196" s="331">
        <v>0</v>
      </c>
      <c r="R196" s="331">
        <v>0</v>
      </c>
      <c r="S196" s="331">
        <v>0</v>
      </c>
      <c r="T196" s="331">
        <v>0</v>
      </c>
      <c r="U196" s="331">
        <v>0</v>
      </c>
      <c r="V196" s="331">
        <v>0</v>
      </c>
      <c r="W196" s="331">
        <v>0</v>
      </c>
      <c r="X196" s="331" t="s">
        <v>571</v>
      </c>
      <c r="Y196" s="331" t="s">
        <v>571</v>
      </c>
      <c r="Z196" s="331" t="s">
        <v>571</v>
      </c>
      <c r="AA196" s="331" t="s">
        <v>571</v>
      </c>
      <c r="AB196" s="344" t="s">
        <v>871</v>
      </c>
      <c r="AC196" s="344"/>
      <c r="AD196" s="344"/>
    </row>
    <row r="197" spans="2:30" ht="75">
      <c r="B197" s="330" t="s">
        <v>872</v>
      </c>
      <c r="C197" s="330" t="s">
        <v>863</v>
      </c>
      <c r="D197" s="422" t="s">
        <v>873</v>
      </c>
      <c r="E197" s="331" t="s">
        <v>865</v>
      </c>
      <c r="F197" s="330" t="s">
        <v>35</v>
      </c>
      <c r="G197" s="330" t="s">
        <v>576</v>
      </c>
      <c r="H197" s="330" t="s">
        <v>17</v>
      </c>
      <c r="I197" s="330" t="s">
        <v>35</v>
      </c>
      <c r="J197" s="333" t="s">
        <v>866</v>
      </c>
      <c r="K197" s="335" t="s">
        <v>867</v>
      </c>
      <c r="L197" s="331">
        <v>2024</v>
      </c>
      <c r="M197" s="331">
        <v>0</v>
      </c>
      <c r="N197" s="331" t="s">
        <v>310</v>
      </c>
      <c r="O197" s="331" t="s">
        <v>310</v>
      </c>
      <c r="P197" s="331">
        <v>0</v>
      </c>
      <c r="Q197" s="331">
        <v>0</v>
      </c>
      <c r="R197" s="331">
        <v>0</v>
      </c>
      <c r="S197" s="331">
        <v>0</v>
      </c>
      <c r="T197" s="331">
        <v>0</v>
      </c>
      <c r="U197" s="331">
        <v>0</v>
      </c>
      <c r="V197" s="331">
        <v>0</v>
      </c>
      <c r="W197" s="331">
        <v>0</v>
      </c>
      <c r="X197" s="331" t="s">
        <v>571</v>
      </c>
      <c r="Y197" s="331" t="s">
        <v>571</v>
      </c>
      <c r="Z197" s="331" t="s">
        <v>571</v>
      </c>
      <c r="AA197" s="331" t="s">
        <v>571</v>
      </c>
      <c r="AB197" s="344" t="s">
        <v>874</v>
      </c>
      <c r="AC197" s="344"/>
      <c r="AD197" s="344"/>
    </row>
    <row r="198" spans="2:30" ht="75">
      <c r="B198" s="330" t="s">
        <v>875</v>
      </c>
      <c r="C198" s="330" t="s">
        <v>863</v>
      </c>
      <c r="D198" s="422" t="s">
        <v>876</v>
      </c>
      <c r="E198" s="331" t="s">
        <v>865</v>
      </c>
      <c r="F198" s="330" t="s">
        <v>35</v>
      </c>
      <c r="G198" s="330" t="s">
        <v>576</v>
      </c>
      <c r="H198" s="330" t="s">
        <v>17</v>
      </c>
      <c r="I198" s="330" t="s">
        <v>35</v>
      </c>
      <c r="J198" s="333" t="s">
        <v>866</v>
      </c>
      <c r="K198" s="335" t="s">
        <v>867</v>
      </c>
      <c r="L198" s="331">
        <v>2024</v>
      </c>
      <c r="M198" s="331">
        <v>0</v>
      </c>
      <c r="N198" s="331" t="s">
        <v>310</v>
      </c>
      <c r="O198" s="331" t="s">
        <v>310</v>
      </c>
      <c r="P198" s="331">
        <v>0</v>
      </c>
      <c r="Q198" s="331">
        <v>0</v>
      </c>
      <c r="R198" s="331">
        <v>0</v>
      </c>
      <c r="S198" s="331">
        <v>0</v>
      </c>
      <c r="T198" s="331">
        <v>0</v>
      </c>
      <c r="U198" s="331">
        <v>0</v>
      </c>
      <c r="V198" s="331">
        <v>0</v>
      </c>
      <c r="W198" s="331">
        <v>0</v>
      </c>
      <c r="X198" s="331" t="s">
        <v>571</v>
      </c>
      <c r="Y198" s="331" t="s">
        <v>571</v>
      </c>
      <c r="Z198" s="331" t="s">
        <v>571</v>
      </c>
      <c r="AA198" s="331" t="s">
        <v>571</v>
      </c>
      <c r="AB198" s="344" t="s">
        <v>877</v>
      </c>
      <c r="AC198" s="344"/>
      <c r="AD198" s="344"/>
    </row>
    <row r="199" spans="2:30" ht="75">
      <c r="B199" s="330" t="s">
        <v>878</v>
      </c>
      <c r="C199" s="330" t="s">
        <v>863</v>
      </c>
      <c r="D199" s="422" t="s">
        <v>864</v>
      </c>
      <c r="E199" s="331" t="s">
        <v>865</v>
      </c>
      <c r="F199" s="330" t="s">
        <v>35</v>
      </c>
      <c r="G199" s="330" t="s">
        <v>576</v>
      </c>
      <c r="H199" s="330" t="s">
        <v>683</v>
      </c>
      <c r="I199" s="330" t="s">
        <v>35</v>
      </c>
      <c r="J199" s="333" t="s">
        <v>866</v>
      </c>
      <c r="K199" s="335" t="s">
        <v>867</v>
      </c>
      <c r="L199" s="331">
        <v>2024</v>
      </c>
      <c r="M199" s="346">
        <v>12.164852940639999</v>
      </c>
      <c r="N199" s="331" t="s">
        <v>310</v>
      </c>
      <c r="O199" s="331" t="s">
        <v>310</v>
      </c>
      <c r="P199" s="346">
        <v>12.164852940639999</v>
      </c>
      <c r="Q199" s="331">
        <v>0</v>
      </c>
      <c r="R199" s="331">
        <v>0</v>
      </c>
      <c r="S199" s="331">
        <v>0</v>
      </c>
      <c r="T199" s="331">
        <v>0</v>
      </c>
      <c r="U199" s="331">
        <v>0</v>
      </c>
      <c r="V199" s="331">
        <v>0</v>
      </c>
      <c r="W199" s="331">
        <v>0</v>
      </c>
      <c r="X199" s="331" t="s">
        <v>571</v>
      </c>
      <c r="Y199" s="331" t="s">
        <v>571</v>
      </c>
      <c r="Z199" s="331" t="s">
        <v>571</v>
      </c>
      <c r="AA199" s="331" t="s">
        <v>571</v>
      </c>
      <c r="AB199" s="344" t="s">
        <v>868</v>
      </c>
      <c r="AC199" s="344"/>
      <c r="AD199" s="344"/>
    </row>
    <row r="200" spans="2:30" ht="75">
      <c r="B200" s="330" t="s">
        <v>879</v>
      </c>
      <c r="C200" s="330" t="s">
        <v>863</v>
      </c>
      <c r="D200" s="422" t="s">
        <v>870</v>
      </c>
      <c r="E200" s="331" t="s">
        <v>865</v>
      </c>
      <c r="F200" s="330" t="s">
        <v>35</v>
      </c>
      <c r="G200" s="330" t="s">
        <v>576</v>
      </c>
      <c r="H200" s="330" t="s">
        <v>683</v>
      </c>
      <c r="I200" s="330" t="s">
        <v>35</v>
      </c>
      <c r="J200" s="333" t="s">
        <v>866</v>
      </c>
      <c r="K200" s="335" t="s">
        <v>867</v>
      </c>
      <c r="L200" s="331">
        <v>2024</v>
      </c>
      <c r="M200" s="346">
        <v>7.0795818184480019</v>
      </c>
      <c r="N200" s="331" t="s">
        <v>310</v>
      </c>
      <c r="O200" s="331" t="s">
        <v>310</v>
      </c>
      <c r="P200" s="346">
        <v>7.0795818184480019</v>
      </c>
      <c r="Q200" s="331">
        <v>0</v>
      </c>
      <c r="R200" s="331">
        <v>0</v>
      </c>
      <c r="S200" s="331">
        <v>0</v>
      </c>
      <c r="T200" s="331">
        <v>0</v>
      </c>
      <c r="U200" s="331">
        <v>0</v>
      </c>
      <c r="V200" s="331">
        <v>0</v>
      </c>
      <c r="W200" s="331">
        <v>0</v>
      </c>
      <c r="X200" s="331" t="s">
        <v>571</v>
      </c>
      <c r="Y200" s="331" t="s">
        <v>571</v>
      </c>
      <c r="Z200" s="331" t="s">
        <v>571</v>
      </c>
      <c r="AA200" s="331" t="s">
        <v>571</v>
      </c>
      <c r="AB200" s="344" t="s">
        <v>871</v>
      </c>
      <c r="AC200" s="344"/>
      <c r="AD200" s="344"/>
    </row>
    <row r="201" spans="2:30" ht="75">
      <c r="B201" s="330" t="s">
        <v>880</v>
      </c>
      <c r="C201" s="330" t="s">
        <v>863</v>
      </c>
      <c r="D201" s="422" t="s">
        <v>873</v>
      </c>
      <c r="E201" s="331" t="s">
        <v>865</v>
      </c>
      <c r="F201" s="330" t="s">
        <v>35</v>
      </c>
      <c r="G201" s="330" t="s">
        <v>576</v>
      </c>
      <c r="H201" s="330" t="s">
        <v>683</v>
      </c>
      <c r="I201" s="330" t="s">
        <v>35</v>
      </c>
      <c r="J201" s="333" t="s">
        <v>866</v>
      </c>
      <c r="K201" s="335" t="s">
        <v>867</v>
      </c>
      <c r="L201" s="331">
        <v>2024</v>
      </c>
      <c r="M201" s="346">
        <v>103.27888450319202</v>
      </c>
      <c r="N201" s="331" t="s">
        <v>310</v>
      </c>
      <c r="O201" s="331" t="s">
        <v>310</v>
      </c>
      <c r="P201" s="346">
        <v>103.27888450319202</v>
      </c>
      <c r="Q201" s="331">
        <v>0</v>
      </c>
      <c r="R201" s="331">
        <v>0</v>
      </c>
      <c r="S201" s="331">
        <v>0</v>
      </c>
      <c r="T201" s="331">
        <v>0</v>
      </c>
      <c r="U201" s="331">
        <v>0</v>
      </c>
      <c r="V201" s="331">
        <v>0</v>
      </c>
      <c r="W201" s="331">
        <v>0</v>
      </c>
      <c r="X201" s="331" t="s">
        <v>571</v>
      </c>
      <c r="Y201" s="331" t="s">
        <v>571</v>
      </c>
      <c r="Z201" s="331" t="s">
        <v>571</v>
      </c>
      <c r="AA201" s="331" t="s">
        <v>571</v>
      </c>
      <c r="AB201" s="344" t="s">
        <v>874</v>
      </c>
      <c r="AC201" s="344"/>
      <c r="AD201" s="344"/>
    </row>
    <row r="202" spans="2:30" ht="75">
      <c r="B202" s="330" t="s">
        <v>881</v>
      </c>
      <c r="C202" s="330" t="s">
        <v>863</v>
      </c>
      <c r="D202" s="422" t="s">
        <v>876</v>
      </c>
      <c r="E202" s="331" t="s">
        <v>865</v>
      </c>
      <c r="F202" s="330" t="s">
        <v>35</v>
      </c>
      <c r="G202" s="330" t="s">
        <v>576</v>
      </c>
      <c r="H202" s="330" t="s">
        <v>683</v>
      </c>
      <c r="I202" s="330" t="s">
        <v>35</v>
      </c>
      <c r="J202" s="333" t="s">
        <v>866</v>
      </c>
      <c r="K202" s="335" t="s">
        <v>867</v>
      </c>
      <c r="L202" s="331">
        <v>2024</v>
      </c>
      <c r="M202" s="346">
        <v>57.419596215334387</v>
      </c>
      <c r="N202" s="331" t="s">
        <v>310</v>
      </c>
      <c r="O202" s="331" t="s">
        <v>310</v>
      </c>
      <c r="P202" s="346">
        <v>57.419596215334387</v>
      </c>
      <c r="Q202" s="331">
        <v>0</v>
      </c>
      <c r="R202" s="331">
        <v>0</v>
      </c>
      <c r="S202" s="331">
        <v>0</v>
      </c>
      <c r="T202" s="331">
        <v>0</v>
      </c>
      <c r="U202" s="331">
        <v>0</v>
      </c>
      <c r="V202" s="331">
        <v>0</v>
      </c>
      <c r="W202" s="331">
        <v>0</v>
      </c>
      <c r="X202" s="331" t="s">
        <v>571</v>
      </c>
      <c r="Y202" s="331" t="s">
        <v>571</v>
      </c>
      <c r="Z202" s="331" t="s">
        <v>571</v>
      </c>
      <c r="AA202" s="331" t="s">
        <v>571</v>
      </c>
      <c r="AB202" s="344" t="s">
        <v>877</v>
      </c>
      <c r="AC202" s="344"/>
      <c r="AD202" s="344"/>
    </row>
    <row r="203" spans="2:30" ht="75">
      <c r="B203" s="330" t="s">
        <v>882</v>
      </c>
      <c r="C203" s="330" t="s">
        <v>863</v>
      </c>
      <c r="D203" s="422" t="s">
        <v>864</v>
      </c>
      <c r="E203" s="331" t="s">
        <v>865</v>
      </c>
      <c r="F203" s="330" t="s">
        <v>35</v>
      </c>
      <c r="G203" s="330" t="s">
        <v>576</v>
      </c>
      <c r="H203" s="330" t="s">
        <v>720</v>
      </c>
      <c r="I203" s="330" t="s">
        <v>35</v>
      </c>
      <c r="J203" s="333" t="s">
        <v>866</v>
      </c>
      <c r="K203" s="335" t="s">
        <v>867</v>
      </c>
      <c r="L203" s="331">
        <v>2024</v>
      </c>
      <c r="M203" s="331">
        <v>0</v>
      </c>
      <c r="N203" s="331" t="s">
        <v>310</v>
      </c>
      <c r="O203" s="331" t="s">
        <v>310</v>
      </c>
      <c r="P203" s="331">
        <v>0</v>
      </c>
      <c r="Q203" s="331">
        <v>0</v>
      </c>
      <c r="R203" s="331">
        <v>0</v>
      </c>
      <c r="S203" s="331">
        <v>0</v>
      </c>
      <c r="T203" s="331">
        <v>0</v>
      </c>
      <c r="U203" s="331">
        <v>0</v>
      </c>
      <c r="V203" s="331">
        <v>0</v>
      </c>
      <c r="W203" s="331">
        <v>0</v>
      </c>
      <c r="X203" s="331" t="s">
        <v>571</v>
      </c>
      <c r="Y203" s="331" t="s">
        <v>571</v>
      </c>
      <c r="Z203" s="331" t="s">
        <v>571</v>
      </c>
      <c r="AA203" s="331" t="s">
        <v>571</v>
      </c>
      <c r="AB203" s="344" t="s">
        <v>868</v>
      </c>
      <c r="AC203" s="344"/>
      <c r="AD203" s="344"/>
    </row>
    <row r="204" spans="2:30" ht="75">
      <c r="B204" s="330" t="s">
        <v>883</v>
      </c>
      <c r="C204" s="330" t="s">
        <v>863</v>
      </c>
      <c r="D204" s="422" t="s">
        <v>870</v>
      </c>
      <c r="E204" s="331" t="s">
        <v>865</v>
      </c>
      <c r="F204" s="330" t="s">
        <v>35</v>
      </c>
      <c r="G204" s="330" t="s">
        <v>576</v>
      </c>
      <c r="H204" s="330" t="s">
        <v>720</v>
      </c>
      <c r="I204" s="330" t="s">
        <v>35</v>
      </c>
      <c r="J204" s="333" t="s">
        <v>866</v>
      </c>
      <c r="K204" s="335" t="s">
        <v>867</v>
      </c>
      <c r="L204" s="331">
        <v>2024</v>
      </c>
      <c r="M204" s="331">
        <v>0</v>
      </c>
      <c r="N204" s="331" t="s">
        <v>310</v>
      </c>
      <c r="O204" s="331" t="s">
        <v>310</v>
      </c>
      <c r="P204" s="331">
        <v>0</v>
      </c>
      <c r="Q204" s="331">
        <v>0</v>
      </c>
      <c r="R204" s="331">
        <v>0</v>
      </c>
      <c r="S204" s="331">
        <v>0</v>
      </c>
      <c r="T204" s="331">
        <v>0</v>
      </c>
      <c r="U204" s="331">
        <v>0</v>
      </c>
      <c r="V204" s="331">
        <v>0</v>
      </c>
      <c r="W204" s="331">
        <v>0</v>
      </c>
      <c r="X204" s="331" t="s">
        <v>571</v>
      </c>
      <c r="Y204" s="331" t="s">
        <v>571</v>
      </c>
      <c r="Z204" s="331" t="s">
        <v>571</v>
      </c>
      <c r="AA204" s="331" t="s">
        <v>571</v>
      </c>
      <c r="AB204" s="344" t="s">
        <v>871</v>
      </c>
      <c r="AC204" s="344"/>
      <c r="AD204" s="344"/>
    </row>
    <row r="205" spans="2:30" ht="75">
      <c r="B205" s="330" t="s">
        <v>884</v>
      </c>
      <c r="C205" s="330" t="s">
        <v>863</v>
      </c>
      <c r="D205" s="422" t="s">
        <v>873</v>
      </c>
      <c r="E205" s="331" t="s">
        <v>865</v>
      </c>
      <c r="F205" s="330" t="s">
        <v>35</v>
      </c>
      <c r="G205" s="330" t="s">
        <v>576</v>
      </c>
      <c r="H205" s="330" t="s">
        <v>720</v>
      </c>
      <c r="I205" s="330" t="s">
        <v>35</v>
      </c>
      <c r="J205" s="333" t="s">
        <v>866</v>
      </c>
      <c r="K205" s="335" t="s">
        <v>867</v>
      </c>
      <c r="L205" s="331">
        <v>2024</v>
      </c>
      <c r="M205" s="331">
        <v>0</v>
      </c>
      <c r="N205" s="331" t="s">
        <v>310</v>
      </c>
      <c r="O205" s="331" t="s">
        <v>310</v>
      </c>
      <c r="P205" s="331">
        <v>0</v>
      </c>
      <c r="Q205" s="331">
        <v>0</v>
      </c>
      <c r="R205" s="331">
        <v>0</v>
      </c>
      <c r="S205" s="331">
        <v>0</v>
      </c>
      <c r="T205" s="331">
        <v>0</v>
      </c>
      <c r="U205" s="331">
        <v>0</v>
      </c>
      <c r="V205" s="331">
        <v>0</v>
      </c>
      <c r="W205" s="331">
        <v>0</v>
      </c>
      <c r="X205" s="331" t="s">
        <v>571</v>
      </c>
      <c r="Y205" s="331" t="s">
        <v>571</v>
      </c>
      <c r="Z205" s="331" t="s">
        <v>571</v>
      </c>
      <c r="AA205" s="331" t="s">
        <v>571</v>
      </c>
      <c r="AB205" s="344" t="s">
        <v>874</v>
      </c>
      <c r="AC205" s="344"/>
      <c r="AD205" s="344"/>
    </row>
    <row r="206" spans="2:30" ht="75">
      <c r="B206" s="330" t="s">
        <v>885</v>
      </c>
      <c r="C206" s="330" t="s">
        <v>863</v>
      </c>
      <c r="D206" s="422" t="s">
        <v>876</v>
      </c>
      <c r="E206" s="331" t="s">
        <v>865</v>
      </c>
      <c r="F206" s="330" t="s">
        <v>35</v>
      </c>
      <c r="G206" s="330" t="s">
        <v>576</v>
      </c>
      <c r="H206" s="330" t="s">
        <v>720</v>
      </c>
      <c r="I206" s="330" t="s">
        <v>35</v>
      </c>
      <c r="J206" s="333" t="s">
        <v>866</v>
      </c>
      <c r="K206" s="335" t="s">
        <v>867</v>
      </c>
      <c r="L206" s="331">
        <v>2024</v>
      </c>
      <c r="M206" s="331">
        <v>0</v>
      </c>
      <c r="N206" s="331" t="s">
        <v>310</v>
      </c>
      <c r="O206" s="331" t="s">
        <v>310</v>
      </c>
      <c r="P206" s="331">
        <v>0</v>
      </c>
      <c r="Q206" s="331">
        <v>0</v>
      </c>
      <c r="R206" s="331">
        <v>0</v>
      </c>
      <c r="S206" s="331">
        <v>0</v>
      </c>
      <c r="T206" s="331">
        <v>0</v>
      </c>
      <c r="U206" s="331">
        <v>0</v>
      </c>
      <c r="V206" s="331">
        <v>0</v>
      </c>
      <c r="W206" s="331">
        <v>0</v>
      </c>
      <c r="X206" s="331" t="s">
        <v>571</v>
      </c>
      <c r="Y206" s="331" t="s">
        <v>571</v>
      </c>
      <c r="Z206" s="331" t="s">
        <v>571</v>
      </c>
      <c r="AA206" s="331" t="s">
        <v>571</v>
      </c>
      <c r="AB206" s="344" t="s">
        <v>877</v>
      </c>
      <c r="AC206" s="344"/>
      <c r="AD206" s="344"/>
    </row>
    <row r="207" spans="2:30" ht="75">
      <c r="B207" s="330" t="s">
        <v>886</v>
      </c>
      <c r="C207" s="330" t="s">
        <v>863</v>
      </c>
      <c r="D207" s="422" t="s">
        <v>864</v>
      </c>
      <c r="E207" s="331" t="s">
        <v>865</v>
      </c>
      <c r="F207" s="330" t="s">
        <v>35</v>
      </c>
      <c r="G207" s="330" t="s">
        <v>576</v>
      </c>
      <c r="H207" s="330" t="s">
        <v>738</v>
      </c>
      <c r="I207" s="330" t="s">
        <v>35</v>
      </c>
      <c r="J207" s="333" t="s">
        <v>866</v>
      </c>
      <c r="K207" s="335" t="s">
        <v>867</v>
      </c>
      <c r="L207" s="331">
        <v>2024</v>
      </c>
      <c r="M207" s="331">
        <v>0</v>
      </c>
      <c r="N207" s="331" t="s">
        <v>310</v>
      </c>
      <c r="O207" s="331" t="s">
        <v>310</v>
      </c>
      <c r="P207" s="331">
        <v>0</v>
      </c>
      <c r="Q207" s="331">
        <v>0</v>
      </c>
      <c r="R207" s="331">
        <v>0</v>
      </c>
      <c r="S207" s="331">
        <v>0</v>
      </c>
      <c r="T207" s="331">
        <v>0</v>
      </c>
      <c r="U207" s="331">
        <v>0</v>
      </c>
      <c r="V207" s="331">
        <v>0</v>
      </c>
      <c r="W207" s="331">
        <v>0</v>
      </c>
      <c r="X207" s="331" t="s">
        <v>571</v>
      </c>
      <c r="Y207" s="331" t="s">
        <v>571</v>
      </c>
      <c r="Z207" s="331" t="s">
        <v>571</v>
      </c>
      <c r="AA207" s="331" t="s">
        <v>571</v>
      </c>
      <c r="AB207" s="344" t="s">
        <v>868</v>
      </c>
      <c r="AC207" s="344"/>
      <c r="AD207" s="344"/>
    </row>
    <row r="208" spans="2:30" ht="75">
      <c r="B208" s="330" t="s">
        <v>887</v>
      </c>
      <c r="C208" s="330" t="s">
        <v>863</v>
      </c>
      <c r="D208" s="422" t="s">
        <v>870</v>
      </c>
      <c r="E208" s="331" t="s">
        <v>865</v>
      </c>
      <c r="F208" s="330" t="s">
        <v>35</v>
      </c>
      <c r="G208" s="330" t="s">
        <v>576</v>
      </c>
      <c r="H208" s="330" t="s">
        <v>738</v>
      </c>
      <c r="I208" s="330" t="s">
        <v>35</v>
      </c>
      <c r="J208" s="333" t="s">
        <v>866</v>
      </c>
      <c r="K208" s="335" t="s">
        <v>867</v>
      </c>
      <c r="L208" s="331">
        <v>2024</v>
      </c>
      <c r="M208" s="331">
        <v>0</v>
      </c>
      <c r="N208" s="331" t="s">
        <v>310</v>
      </c>
      <c r="O208" s="331" t="s">
        <v>310</v>
      </c>
      <c r="P208" s="331">
        <v>0</v>
      </c>
      <c r="Q208" s="331">
        <v>0</v>
      </c>
      <c r="R208" s="331">
        <v>0</v>
      </c>
      <c r="S208" s="331">
        <v>0</v>
      </c>
      <c r="T208" s="331">
        <v>0</v>
      </c>
      <c r="U208" s="331">
        <v>0</v>
      </c>
      <c r="V208" s="331">
        <v>0</v>
      </c>
      <c r="W208" s="331">
        <v>0</v>
      </c>
      <c r="X208" s="331" t="s">
        <v>571</v>
      </c>
      <c r="Y208" s="331" t="s">
        <v>571</v>
      </c>
      <c r="Z208" s="331" t="s">
        <v>571</v>
      </c>
      <c r="AA208" s="331" t="s">
        <v>571</v>
      </c>
      <c r="AB208" s="344" t="s">
        <v>871</v>
      </c>
      <c r="AC208" s="344"/>
      <c r="AD208" s="344"/>
    </row>
    <row r="209" spans="2:30" ht="75">
      <c r="B209" s="330" t="s">
        <v>888</v>
      </c>
      <c r="C209" s="330" t="s">
        <v>863</v>
      </c>
      <c r="D209" s="422" t="s">
        <v>873</v>
      </c>
      <c r="E209" s="331" t="s">
        <v>865</v>
      </c>
      <c r="F209" s="330" t="s">
        <v>35</v>
      </c>
      <c r="G209" s="330" t="s">
        <v>576</v>
      </c>
      <c r="H209" s="330" t="s">
        <v>738</v>
      </c>
      <c r="I209" s="330" t="s">
        <v>35</v>
      </c>
      <c r="J209" s="333" t="s">
        <v>866</v>
      </c>
      <c r="K209" s="335" t="s">
        <v>867</v>
      </c>
      <c r="L209" s="331">
        <v>2024</v>
      </c>
      <c r="M209" s="331">
        <v>0</v>
      </c>
      <c r="N209" s="331" t="s">
        <v>310</v>
      </c>
      <c r="O209" s="331" t="s">
        <v>310</v>
      </c>
      <c r="P209" s="331">
        <v>0</v>
      </c>
      <c r="Q209" s="331">
        <v>0</v>
      </c>
      <c r="R209" s="331">
        <v>0</v>
      </c>
      <c r="S209" s="331">
        <v>0</v>
      </c>
      <c r="T209" s="331">
        <v>0</v>
      </c>
      <c r="U209" s="331">
        <v>0</v>
      </c>
      <c r="V209" s="331">
        <v>0</v>
      </c>
      <c r="W209" s="331">
        <v>0</v>
      </c>
      <c r="X209" s="331" t="s">
        <v>571</v>
      </c>
      <c r="Y209" s="331" t="s">
        <v>571</v>
      </c>
      <c r="Z209" s="331" t="s">
        <v>571</v>
      </c>
      <c r="AA209" s="331" t="s">
        <v>571</v>
      </c>
      <c r="AB209" s="344" t="s">
        <v>874</v>
      </c>
      <c r="AC209" s="344"/>
      <c r="AD209" s="344"/>
    </row>
    <row r="210" spans="2:30" ht="75">
      <c r="B210" s="330" t="s">
        <v>889</v>
      </c>
      <c r="C210" s="330" t="s">
        <v>863</v>
      </c>
      <c r="D210" s="422" t="s">
        <v>876</v>
      </c>
      <c r="E210" s="331" t="s">
        <v>865</v>
      </c>
      <c r="F210" s="330" t="s">
        <v>35</v>
      </c>
      <c r="G210" s="330" t="s">
        <v>576</v>
      </c>
      <c r="H210" s="330" t="s">
        <v>738</v>
      </c>
      <c r="I210" s="330" t="s">
        <v>35</v>
      </c>
      <c r="J210" s="333" t="s">
        <v>866</v>
      </c>
      <c r="K210" s="335" t="s">
        <v>867</v>
      </c>
      <c r="L210" s="331">
        <v>2024</v>
      </c>
      <c r="M210" s="331">
        <v>0</v>
      </c>
      <c r="N210" s="331" t="s">
        <v>310</v>
      </c>
      <c r="O210" s="331" t="s">
        <v>310</v>
      </c>
      <c r="P210" s="331">
        <v>0</v>
      </c>
      <c r="Q210" s="331">
        <v>0</v>
      </c>
      <c r="R210" s="331">
        <v>0</v>
      </c>
      <c r="S210" s="331">
        <v>0</v>
      </c>
      <c r="T210" s="331">
        <v>0</v>
      </c>
      <c r="U210" s="331">
        <v>0</v>
      </c>
      <c r="V210" s="331">
        <v>0</v>
      </c>
      <c r="W210" s="331">
        <v>0</v>
      </c>
      <c r="X210" s="331" t="s">
        <v>571</v>
      </c>
      <c r="Y210" s="331" t="s">
        <v>571</v>
      </c>
      <c r="Z210" s="331" t="s">
        <v>571</v>
      </c>
      <c r="AA210" s="331" t="s">
        <v>571</v>
      </c>
      <c r="AB210" s="344" t="s">
        <v>877</v>
      </c>
      <c r="AC210" s="344"/>
      <c r="AD210" s="344"/>
    </row>
    <row r="211" spans="2:30" ht="75">
      <c r="B211" s="330" t="s">
        <v>890</v>
      </c>
      <c r="C211" s="330" t="s">
        <v>863</v>
      </c>
      <c r="D211" s="422" t="s">
        <v>864</v>
      </c>
      <c r="E211" s="331" t="s">
        <v>865</v>
      </c>
      <c r="F211" s="330" t="s">
        <v>35</v>
      </c>
      <c r="G211" s="330" t="s">
        <v>576</v>
      </c>
      <c r="H211" s="330" t="s">
        <v>736</v>
      </c>
      <c r="I211" s="330" t="s">
        <v>35</v>
      </c>
      <c r="J211" s="333" t="s">
        <v>866</v>
      </c>
      <c r="K211" s="335" t="s">
        <v>867</v>
      </c>
      <c r="L211" s="331">
        <v>2024</v>
      </c>
      <c r="M211" s="331">
        <v>0</v>
      </c>
      <c r="N211" s="331" t="s">
        <v>310</v>
      </c>
      <c r="O211" s="331" t="s">
        <v>310</v>
      </c>
      <c r="P211" s="331">
        <v>0</v>
      </c>
      <c r="Q211" s="331">
        <v>0</v>
      </c>
      <c r="R211" s="331">
        <v>0</v>
      </c>
      <c r="S211" s="331">
        <v>0</v>
      </c>
      <c r="T211" s="331">
        <v>0</v>
      </c>
      <c r="U211" s="331">
        <v>0</v>
      </c>
      <c r="V211" s="331">
        <v>0</v>
      </c>
      <c r="W211" s="331">
        <v>0</v>
      </c>
      <c r="X211" s="331" t="s">
        <v>571</v>
      </c>
      <c r="Y211" s="331" t="s">
        <v>571</v>
      </c>
      <c r="Z211" s="331" t="s">
        <v>571</v>
      </c>
      <c r="AA211" s="331" t="s">
        <v>571</v>
      </c>
      <c r="AB211" s="344" t="s">
        <v>868</v>
      </c>
      <c r="AC211" s="344"/>
      <c r="AD211" s="344"/>
    </row>
    <row r="212" spans="2:30" ht="75">
      <c r="B212" s="330" t="s">
        <v>891</v>
      </c>
      <c r="C212" s="330" t="s">
        <v>863</v>
      </c>
      <c r="D212" s="422" t="s">
        <v>870</v>
      </c>
      <c r="E212" s="331" t="s">
        <v>865</v>
      </c>
      <c r="F212" s="330" t="s">
        <v>35</v>
      </c>
      <c r="G212" s="330" t="s">
        <v>576</v>
      </c>
      <c r="H212" s="330" t="s">
        <v>736</v>
      </c>
      <c r="I212" s="330" t="s">
        <v>35</v>
      </c>
      <c r="J212" s="333" t="s">
        <v>866</v>
      </c>
      <c r="K212" s="335" t="s">
        <v>867</v>
      </c>
      <c r="L212" s="331">
        <v>2024</v>
      </c>
      <c r="M212" s="331">
        <v>0</v>
      </c>
      <c r="N212" s="331" t="s">
        <v>310</v>
      </c>
      <c r="O212" s="331" t="s">
        <v>310</v>
      </c>
      <c r="P212" s="331">
        <v>0</v>
      </c>
      <c r="Q212" s="331">
        <v>0</v>
      </c>
      <c r="R212" s="331">
        <v>0</v>
      </c>
      <c r="S212" s="331">
        <v>0</v>
      </c>
      <c r="T212" s="331">
        <v>0</v>
      </c>
      <c r="U212" s="331">
        <v>0</v>
      </c>
      <c r="V212" s="331">
        <v>0</v>
      </c>
      <c r="W212" s="331">
        <v>0</v>
      </c>
      <c r="X212" s="331" t="s">
        <v>571</v>
      </c>
      <c r="Y212" s="331" t="s">
        <v>571</v>
      </c>
      <c r="Z212" s="331" t="s">
        <v>571</v>
      </c>
      <c r="AA212" s="331" t="s">
        <v>571</v>
      </c>
      <c r="AB212" s="344" t="s">
        <v>871</v>
      </c>
      <c r="AC212" s="344"/>
      <c r="AD212" s="344"/>
    </row>
    <row r="213" spans="2:30" ht="75">
      <c r="B213" s="330" t="s">
        <v>892</v>
      </c>
      <c r="C213" s="330" t="s">
        <v>863</v>
      </c>
      <c r="D213" s="422" t="s">
        <v>873</v>
      </c>
      <c r="E213" s="331" t="s">
        <v>865</v>
      </c>
      <c r="F213" s="330" t="s">
        <v>35</v>
      </c>
      <c r="G213" s="330" t="s">
        <v>576</v>
      </c>
      <c r="H213" s="330" t="s">
        <v>736</v>
      </c>
      <c r="I213" s="330" t="s">
        <v>35</v>
      </c>
      <c r="J213" s="333" t="s">
        <v>866</v>
      </c>
      <c r="K213" s="335" t="s">
        <v>867</v>
      </c>
      <c r="L213" s="331">
        <v>2024</v>
      </c>
      <c r="M213" s="331">
        <v>0</v>
      </c>
      <c r="N213" s="331" t="s">
        <v>310</v>
      </c>
      <c r="O213" s="331" t="s">
        <v>310</v>
      </c>
      <c r="P213" s="331">
        <v>0</v>
      </c>
      <c r="Q213" s="331">
        <v>0</v>
      </c>
      <c r="R213" s="331">
        <v>0</v>
      </c>
      <c r="S213" s="331">
        <v>0</v>
      </c>
      <c r="T213" s="331">
        <v>0</v>
      </c>
      <c r="U213" s="331">
        <v>0</v>
      </c>
      <c r="V213" s="331">
        <v>0</v>
      </c>
      <c r="W213" s="331">
        <v>0</v>
      </c>
      <c r="X213" s="331" t="s">
        <v>571</v>
      </c>
      <c r="Y213" s="331" t="s">
        <v>571</v>
      </c>
      <c r="Z213" s="331" t="s">
        <v>571</v>
      </c>
      <c r="AA213" s="331" t="s">
        <v>571</v>
      </c>
      <c r="AB213" s="344" t="s">
        <v>874</v>
      </c>
      <c r="AC213" s="344"/>
      <c r="AD213" s="344"/>
    </row>
    <row r="214" spans="2:30" ht="75">
      <c r="B214" s="330" t="s">
        <v>893</v>
      </c>
      <c r="C214" s="330" t="s">
        <v>863</v>
      </c>
      <c r="D214" s="422" t="s">
        <v>876</v>
      </c>
      <c r="E214" s="331" t="s">
        <v>865</v>
      </c>
      <c r="F214" s="330" t="s">
        <v>35</v>
      </c>
      <c r="G214" s="330" t="s">
        <v>576</v>
      </c>
      <c r="H214" s="330" t="s">
        <v>736</v>
      </c>
      <c r="I214" s="330" t="s">
        <v>35</v>
      </c>
      <c r="J214" s="333" t="s">
        <v>866</v>
      </c>
      <c r="K214" s="335" t="s">
        <v>867</v>
      </c>
      <c r="L214" s="331">
        <v>2024</v>
      </c>
      <c r="M214" s="331">
        <v>0</v>
      </c>
      <c r="N214" s="331" t="s">
        <v>310</v>
      </c>
      <c r="O214" s="331" t="s">
        <v>310</v>
      </c>
      <c r="P214" s="331">
        <v>0</v>
      </c>
      <c r="Q214" s="331">
        <v>0</v>
      </c>
      <c r="R214" s="331">
        <v>0</v>
      </c>
      <c r="S214" s="331">
        <v>0</v>
      </c>
      <c r="T214" s="331">
        <v>0</v>
      </c>
      <c r="U214" s="331">
        <v>0</v>
      </c>
      <c r="V214" s="331">
        <v>0</v>
      </c>
      <c r="W214" s="331">
        <v>0</v>
      </c>
      <c r="X214" s="331" t="s">
        <v>571</v>
      </c>
      <c r="Y214" s="331" t="s">
        <v>571</v>
      </c>
      <c r="Z214" s="331" t="s">
        <v>571</v>
      </c>
      <c r="AA214" s="331" t="s">
        <v>571</v>
      </c>
      <c r="AB214" s="344" t="s">
        <v>877</v>
      </c>
      <c r="AC214" s="344"/>
      <c r="AD214" s="344"/>
    </row>
    <row r="215" spans="2:30" ht="75">
      <c r="B215" s="330" t="s">
        <v>894</v>
      </c>
      <c r="C215" s="330" t="s">
        <v>863</v>
      </c>
      <c r="D215" s="422" t="s">
        <v>864</v>
      </c>
      <c r="E215" s="331" t="s">
        <v>865</v>
      </c>
      <c r="F215" s="330" t="s">
        <v>35</v>
      </c>
      <c r="G215" s="330" t="s">
        <v>576</v>
      </c>
      <c r="H215" s="330" t="s">
        <v>50</v>
      </c>
      <c r="I215" s="330" t="s">
        <v>35</v>
      </c>
      <c r="J215" s="333" t="s">
        <v>866</v>
      </c>
      <c r="K215" s="335" t="s">
        <v>867</v>
      </c>
      <c r="L215" s="331">
        <v>2024</v>
      </c>
      <c r="M215" s="331">
        <v>0</v>
      </c>
      <c r="N215" s="331" t="s">
        <v>310</v>
      </c>
      <c r="O215" s="331" t="s">
        <v>310</v>
      </c>
      <c r="P215" s="331">
        <v>0</v>
      </c>
      <c r="Q215" s="331">
        <v>0</v>
      </c>
      <c r="R215" s="331">
        <v>0</v>
      </c>
      <c r="S215" s="331">
        <v>0</v>
      </c>
      <c r="T215" s="331">
        <v>0</v>
      </c>
      <c r="U215" s="331">
        <v>0</v>
      </c>
      <c r="V215" s="331">
        <v>0</v>
      </c>
      <c r="W215" s="331">
        <v>0</v>
      </c>
      <c r="X215" s="331" t="s">
        <v>571</v>
      </c>
      <c r="Y215" s="331" t="s">
        <v>571</v>
      </c>
      <c r="Z215" s="331" t="s">
        <v>571</v>
      </c>
      <c r="AA215" s="331" t="s">
        <v>571</v>
      </c>
      <c r="AB215" s="344" t="s">
        <v>868</v>
      </c>
      <c r="AC215" s="344"/>
      <c r="AD215" s="344"/>
    </row>
    <row r="216" spans="2:30" ht="75">
      <c r="B216" s="330" t="s">
        <v>895</v>
      </c>
      <c r="C216" s="330" t="s">
        <v>863</v>
      </c>
      <c r="D216" s="422" t="s">
        <v>870</v>
      </c>
      <c r="E216" s="331" t="s">
        <v>865</v>
      </c>
      <c r="F216" s="330" t="s">
        <v>35</v>
      </c>
      <c r="G216" s="330" t="s">
        <v>576</v>
      </c>
      <c r="H216" s="330" t="s">
        <v>50</v>
      </c>
      <c r="I216" s="330" t="s">
        <v>35</v>
      </c>
      <c r="J216" s="333" t="s">
        <v>866</v>
      </c>
      <c r="K216" s="335" t="s">
        <v>867</v>
      </c>
      <c r="L216" s="331">
        <v>2024</v>
      </c>
      <c r="M216" s="331">
        <v>0</v>
      </c>
      <c r="N216" s="331" t="s">
        <v>310</v>
      </c>
      <c r="O216" s="331" t="s">
        <v>310</v>
      </c>
      <c r="P216" s="331">
        <v>0</v>
      </c>
      <c r="Q216" s="331">
        <v>0</v>
      </c>
      <c r="R216" s="331">
        <v>0</v>
      </c>
      <c r="S216" s="331">
        <v>0</v>
      </c>
      <c r="T216" s="331">
        <v>0</v>
      </c>
      <c r="U216" s="331">
        <v>0</v>
      </c>
      <c r="V216" s="331">
        <v>0</v>
      </c>
      <c r="W216" s="331">
        <v>0</v>
      </c>
      <c r="X216" s="331" t="s">
        <v>571</v>
      </c>
      <c r="Y216" s="331" t="s">
        <v>571</v>
      </c>
      <c r="Z216" s="331" t="s">
        <v>571</v>
      </c>
      <c r="AA216" s="331" t="s">
        <v>571</v>
      </c>
      <c r="AB216" s="344" t="s">
        <v>871</v>
      </c>
      <c r="AC216" s="344"/>
      <c r="AD216" s="344"/>
    </row>
    <row r="217" spans="2:30" ht="75">
      <c r="B217" s="330" t="s">
        <v>896</v>
      </c>
      <c r="C217" s="330" t="s">
        <v>863</v>
      </c>
      <c r="D217" s="422" t="s">
        <v>873</v>
      </c>
      <c r="E217" s="331" t="s">
        <v>865</v>
      </c>
      <c r="F217" s="330" t="s">
        <v>35</v>
      </c>
      <c r="G217" s="330" t="s">
        <v>576</v>
      </c>
      <c r="H217" s="330" t="s">
        <v>50</v>
      </c>
      <c r="I217" s="330" t="s">
        <v>35</v>
      </c>
      <c r="J217" s="333" t="s">
        <v>866</v>
      </c>
      <c r="K217" s="335" t="s">
        <v>867</v>
      </c>
      <c r="L217" s="331">
        <v>2024</v>
      </c>
      <c r="M217" s="331">
        <v>0</v>
      </c>
      <c r="N217" s="331" t="s">
        <v>310</v>
      </c>
      <c r="O217" s="331" t="s">
        <v>310</v>
      </c>
      <c r="P217" s="331">
        <v>0</v>
      </c>
      <c r="Q217" s="331">
        <v>0</v>
      </c>
      <c r="R217" s="331">
        <v>0</v>
      </c>
      <c r="S217" s="331">
        <v>0</v>
      </c>
      <c r="T217" s="331">
        <v>0</v>
      </c>
      <c r="U217" s="331">
        <v>0</v>
      </c>
      <c r="V217" s="331">
        <v>0</v>
      </c>
      <c r="W217" s="331">
        <v>0</v>
      </c>
      <c r="X217" s="331" t="s">
        <v>571</v>
      </c>
      <c r="Y217" s="331" t="s">
        <v>571</v>
      </c>
      <c r="Z217" s="331" t="s">
        <v>571</v>
      </c>
      <c r="AA217" s="331" t="s">
        <v>571</v>
      </c>
      <c r="AB217" s="344" t="s">
        <v>874</v>
      </c>
      <c r="AC217" s="344"/>
      <c r="AD217" s="344"/>
    </row>
    <row r="218" spans="2:30" ht="75">
      <c r="B218" s="330" t="s">
        <v>897</v>
      </c>
      <c r="C218" s="330" t="s">
        <v>863</v>
      </c>
      <c r="D218" s="422" t="s">
        <v>876</v>
      </c>
      <c r="E218" s="331" t="s">
        <v>865</v>
      </c>
      <c r="F218" s="330" t="s">
        <v>35</v>
      </c>
      <c r="G218" s="330" t="s">
        <v>576</v>
      </c>
      <c r="H218" s="330" t="s">
        <v>50</v>
      </c>
      <c r="I218" s="330" t="s">
        <v>35</v>
      </c>
      <c r="J218" s="333" t="s">
        <v>866</v>
      </c>
      <c r="K218" s="335" t="s">
        <v>867</v>
      </c>
      <c r="L218" s="331">
        <v>2024</v>
      </c>
      <c r="M218" s="331">
        <v>0</v>
      </c>
      <c r="N218" s="331" t="s">
        <v>310</v>
      </c>
      <c r="O218" s="331" t="s">
        <v>310</v>
      </c>
      <c r="P218" s="331">
        <v>0</v>
      </c>
      <c r="Q218" s="331">
        <v>0</v>
      </c>
      <c r="R218" s="331">
        <v>0</v>
      </c>
      <c r="S218" s="331">
        <v>0</v>
      </c>
      <c r="T218" s="331">
        <v>0</v>
      </c>
      <c r="U218" s="331">
        <v>0</v>
      </c>
      <c r="V218" s="331">
        <v>0</v>
      </c>
      <c r="W218" s="331">
        <v>0</v>
      </c>
      <c r="X218" s="331" t="s">
        <v>571</v>
      </c>
      <c r="Y218" s="331" t="s">
        <v>571</v>
      </c>
      <c r="Z218" s="331" t="s">
        <v>571</v>
      </c>
      <c r="AA218" s="331" t="s">
        <v>571</v>
      </c>
      <c r="AB218" s="344" t="s">
        <v>877</v>
      </c>
      <c r="AC218" s="344"/>
      <c r="AD218" s="344"/>
    </row>
    <row r="219" spans="2:30" ht="75">
      <c r="B219" s="330" t="s">
        <v>898</v>
      </c>
      <c r="C219" s="330" t="s">
        <v>899</v>
      </c>
      <c r="D219" s="422" t="s">
        <v>900</v>
      </c>
      <c r="E219" s="331" t="s">
        <v>865</v>
      </c>
      <c r="F219" s="330" t="s">
        <v>35</v>
      </c>
      <c r="G219" s="330" t="s">
        <v>576</v>
      </c>
      <c r="H219" s="330" t="s">
        <v>17</v>
      </c>
      <c r="I219" s="330" t="s">
        <v>35</v>
      </c>
      <c r="J219" s="333" t="s">
        <v>688</v>
      </c>
      <c r="K219" s="335" t="s">
        <v>901</v>
      </c>
      <c r="L219" s="331">
        <v>2024</v>
      </c>
      <c r="M219" s="331">
        <v>0</v>
      </c>
      <c r="N219" s="331" t="s">
        <v>310</v>
      </c>
      <c r="O219" s="331" t="s">
        <v>310</v>
      </c>
      <c r="P219" s="331">
        <v>0</v>
      </c>
      <c r="Q219" s="331">
        <v>0</v>
      </c>
      <c r="R219" s="331">
        <v>0</v>
      </c>
      <c r="S219" s="331">
        <v>0</v>
      </c>
      <c r="T219" s="331">
        <v>0</v>
      </c>
      <c r="U219" s="331">
        <v>0</v>
      </c>
      <c r="V219" s="331">
        <v>0</v>
      </c>
      <c r="W219" s="331">
        <v>0</v>
      </c>
      <c r="X219" s="331" t="s">
        <v>571</v>
      </c>
      <c r="Y219" s="331" t="s">
        <v>571</v>
      </c>
      <c r="Z219" s="331" t="s">
        <v>571</v>
      </c>
      <c r="AA219" s="331" t="s">
        <v>571</v>
      </c>
      <c r="AB219" s="344" t="s">
        <v>902</v>
      </c>
      <c r="AC219" s="344"/>
      <c r="AD219" s="344"/>
    </row>
    <row r="220" spans="2:30" ht="75">
      <c r="B220" s="330" t="s">
        <v>903</v>
      </c>
      <c r="C220" s="330" t="s">
        <v>899</v>
      </c>
      <c r="D220" s="422" t="s">
        <v>904</v>
      </c>
      <c r="E220" s="331" t="s">
        <v>865</v>
      </c>
      <c r="F220" s="330" t="s">
        <v>35</v>
      </c>
      <c r="G220" s="330" t="s">
        <v>576</v>
      </c>
      <c r="H220" s="330" t="s">
        <v>17</v>
      </c>
      <c r="I220" s="330" t="s">
        <v>35</v>
      </c>
      <c r="J220" s="333" t="s">
        <v>688</v>
      </c>
      <c r="K220" s="335" t="s">
        <v>901</v>
      </c>
      <c r="L220" s="331">
        <v>2024</v>
      </c>
      <c r="M220" s="331">
        <v>0</v>
      </c>
      <c r="N220" s="331" t="s">
        <v>310</v>
      </c>
      <c r="O220" s="331" t="s">
        <v>310</v>
      </c>
      <c r="P220" s="331">
        <v>0</v>
      </c>
      <c r="Q220" s="331">
        <v>0</v>
      </c>
      <c r="R220" s="331">
        <v>0</v>
      </c>
      <c r="S220" s="331">
        <v>0</v>
      </c>
      <c r="T220" s="331">
        <v>0</v>
      </c>
      <c r="U220" s="331">
        <v>0</v>
      </c>
      <c r="V220" s="331">
        <v>0</v>
      </c>
      <c r="W220" s="331">
        <v>0</v>
      </c>
      <c r="X220" s="331" t="s">
        <v>571</v>
      </c>
      <c r="Y220" s="331" t="s">
        <v>571</v>
      </c>
      <c r="Z220" s="331" t="s">
        <v>571</v>
      </c>
      <c r="AA220" s="331" t="s">
        <v>571</v>
      </c>
      <c r="AB220" s="344" t="s">
        <v>905</v>
      </c>
      <c r="AC220" s="344"/>
      <c r="AD220" s="344"/>
    </row>
    <row r="221" spans="2:30" ht="75">
      <c r="B221" s="330" t="s">
        <v>906</v>
      </c>
      <c r="C221" s="330" t="s">
        <v>899</v>
      </c>
      <c r="D221" s="422" t="s">
        <v>907</v>
      </c>
      <c r="E221" s="331" t="s">
        <v>865</v>
      </c>
      <c r="F221" s="330" t="s">
        <v>35</v>
      </c>
      <c r="G221" s="330" t="s">
        <v>576</v>
      </c>
      <c r="H221" s="330" t="s">
        <v>17</v>
      </c>
      <c r="I221" s="330" t="s">
        <v>35</v>
      </c>
      <c r="J221" s="333" t="s">
        <v>688</v>
      </c>
      <c r="K221" s="335" t="s">
        <v>901</v>
      </c>
      <c r="L221" s="331">
        <v>2024</v>
      </c>
      <c r="M221" s="331">
        <v>0</v>
      </c>
      <c r="N221" s="331" t="s">
        <v>310</v>
      </c>
      <c r="O221" s="331" t="s">
        <v>310</v>
      </c>
      <c r="P221" s="331">
        <v>0</v>
      </c>
      <c r="Q221" s="331">
        <v>0</v>
      </c>
      <c r="R221" s="331">
        <v>0</v>
      </c>
      <c r="S221" s="331">
        <v>0</v>
      </c>
      <c r="T221" s="331">
        <v>0</v>
      </c>
      <c r="U221" s="331">
        <v>0</v>
      </c>
      <c r="V221" s="331">
        <v>0</v>
      </c>
      <c r="W221" s="331">
        <v>0</v>
      </c>
      <c r="X221" s="331" t="s">
        <v>571</v>
      </c>
      <c r="Y221" s="331" t="s">
        <v>571</v>
      </c>
      <c r="Z221" s="331" t="s">
        <v>571</v>
      </c>
      <c r="AA221" s="331" t="s">
        <v>571</v>
      </c>
      <c r="AB221" s="344" t="s">
        <v>908</v>
      </c>
      <c r="AC221" s="344"/>
      <c r="AD221" s="344"/>
    </row>
    <row r="222" spans="2:30" ht="75">
      <c r="B222" s="330" t="s">
        <v>909</v>
      </c>
      <c r="C222" s="330" t="s">
        <v>899</v>
      </c>
      <c r="D222" s="422" t="s">
        <v>910</v>
      </c>
      <c r="E222" s="331" t="s">
        <v>865</v>
      </c>
      <c r="F222" s="330" t="s">
        <v>35</v>
      </c>
      <c r="G222" s="330" t="s">
        <v>576</v>
      </c>
      <c r="H222" s="330" t="s">
        <v>17</v>
      </c>
      <c r="I222" s="330" t="s">
        <v>35</v>
      </c>
      <c r="J222" s="333" t="s">
        <v>688</v>
      </c>
      <c r="K222" s="335" t="s">
        <v>901</v>
      </c>
      <c r="L222" s="331">
        <v>2024</v>
      </c>
      <c r="M222" s="331">
        <v>0</v>
      </c>
      <c r="N222" s="331" t="s">
        <v>310</v>
      </c>
      <c r="O222" s="331" t="s">
        <v>310</v>
      </c>
      <c r="P222" s="331">
        <v>0</v>
      </c>
      <c r="Q222" s="331">
        <v>0</v>
      </c>
      <c r="R222" s="331">
        <v>0</v>
      </c>
      <c r="S222" s="331">
        <v>0</v>
      </c>
      <c r="T222" s="331">
        <v>0</v>
      </c>
      <c r="U222" s="331">
        <v>0</v>
      </c>
      <c r="V222" s="331">
        <v>0</v>
      </c>
      <c r="W222" s="331">
        <v>0</v>
      </c>
      <c r="X222" s="331" t="s">
        <v>571</v>
      </c>
      <c r="Y222" s="331" t="s">
        <v>571</v>
      </c>
      <c r="Z222" s="331" t="s">
        <v>571</v>
      </c>
      <c r="AA222" s="331" t="s">
        <v>571</v>
      </c>
      <c r="AB222" s="344" t="s">
        <v>911</v>
      </c>
      <c r="AC222" s="344"/>
      <c r="AD222" s="344"/>
    </row>
    <row r="223" spans="2:30" ht="75">
      <c r="B223" s="330" t="s">
        <v>912</v>
      </c>
      <c r="C223" s="330" t="s">
        <v>899</v>
      </c>
      <c r="D223" s="422" t="s">
        <v>900</v>
      </c>
      <c r="E223" s="331" t="s">
        <v>865</v>
      </c>
      <c r="F223" s="330" t="s">
        <v>35</v>
      </c>
      <c r="G223" s="330" t="s">
        <v>576</v>
      </c>
      <c r="H223" s="330" t="s">
        <v>683</v>
      </c>
      <c r="I223" s="330" t="s">
        <v>35</v>
      </c>
      <c r="J223" s="333" t="s">
        <v>688</v>
      </c>
      <c r="K223" s="335" t="s">
        <v>901</v>
      </c>
      <c r="L223" s="331">
        <v>2024</v>
      </c>
      <c r="M223" s="346">
        <v>8090.8719999999994</v>
      </c>
      <c r="N223" s="331" t="s">
        <v>310</v>
      </c>
      <c r="O223" s="331" t="s">
        <v>310</v>
      </c>
      <c r="P223" s="346">
        <v>8090.8719999999994</v>
      </c>
      <c r="Q223" s="331">
        <v>0</v>
      </c>
      <c r="R223" s="331">
        <v>0</v>
      </c>
      <c r="S223" s="331">
        <v>0</v>
      </c>
      <c r="T223" s="331">
        <v>0</v>
      </c>
      <c r="U223" s="331">
        <v>0</v>
      </c>
      <c r="V223" s="331">
        <v>0</v>
      </c>
      <c r="W223" s="331">
        <v>0</v>
      </c>
      <c r="X223" s="331" t="s">
        <v>571</v>
      </c>
      <c r="Y223" s="331" t="s">
        <v>571</v>
      </c>
      <c r="Z223" s="331" t="s">
        <v>571</v>
      </c>
      <c r="AA223" s="331" t="s">
        <v>571</v>
      </c>
      <c r="AB223" s="344" t="s">
        <v>902</v>
      </c>
      <c r="AC223" s="344"/>
      <c r="AD223" s="344"/>
    </row>
    <row r="224" spans="2:30" ht="75">
      <c r="B224" s="330" t="s">
        <v>913</v>
      </c>
      <c r="C224" s="330" t="s">
        <v>899</v>
      </c>
      <c r="D224" s="422" t="s">
        <v>904</v>
      </c>
      <c r="E224" s="331" t="s">
        <v>865</v>
      </c>
      <c r="F224" s="330" t="s">
        <v>35</v>
      </c>
      <c r="G224" s="330" t="s">
        <v>576</v>
      </c>
      <c r="H224" s="330" t="s">
        <v>683</v>
      </c>
      <c r="I224" s="330" t="s">
        <v>35</v>
      </c>
      <c r="J224" s="333" t="s">
        <v>688</v>
      </c>
      <c r="K224" s="335" t="s">
        <v>901</v>
      </c>
      <c r="L224" s="331">
        <v>2024</v>
      </c>
      <c r="M224" s="653">
        <v>5394.7103999999999</v>
      </c>
      <c r="N224" s="331" t="s">
        <v>310</v>
      </c>
      <c r="O224" s="331" t="s">
        <v>310</v>
      </c>
      <c r="P224" s="653">
        <v>5394.7103999999999</v>
      </c>
      <c r="Q224" s="331">
        <v>0</v>
      </c>
      <c r="R224" s="331">
        <v>0</v>
      </c>
      <c r="S224" s="331">
        <v>0</v>
      </c>
      <c r="T224" s="331">
        <v>0</v>
      </c>
      <c r="U224" s="331">
        <v>0</v>
      </c>
      <c r="V224" s="331">
        <v>0</v>
      </c>
      <c r="W224" s="331">
        <v>0</v>
      </c>
      <c r="X224" s="331" t="s">
        <v>571</v>
      </c>
      <c r="Y224" s="331" t="s">
        <v>571</v>
      </c>
      <c r="Z224" s="331" t="s">
        <v>571</v>
      </c>
      <c r="AA224" s="331" t="s">
        <v>571</v>
      </c>
      <c r="AB224" s="344" t="s">
        <v>905</v>
      </c>
      <c r="AC224" s="344"/>
      <c r="AD224" s="344"/>
    </row>
    <row r="225" spans="2:30" ht="75">
      <c r="B225" s="330" t="s">
        <v>914</v>
      </c>
      <c r="C225" s="330" t="s">
        <v>899</v>
      </c>
      <c r="D225" s="422" t="s">
        <v>907</v>
      </c>
      <c r="E225" s="331" t="s">
        <v>865</v>
      </c>
      <c r="F225" s="330" t="s">
        <v>35</v>
      </c>
      <c r="G225" s="330" t="s">
        <v>576</v>
      </c>
      <c r="H225" s="330" t="s">
        <v>683</v>
      </c>
      <c r="I225" s="330" t="s">
        <v>35</v>
      </c>
      <c r="J225" s="333" t="s">
        <v>688</v>
      </c>
      <c r="K225" s="335" t="s">
        <v>901</v>
      </c>
      <c r="L225" s="331">
        <v>2024</v>
      </c>
      <c r="M225" s="653">
        <v>41104.464</v>
      </c>
      <c r="N225" s="331" t="s">
        <v>310</v>
      </c>
      <c r="O225" s="331" t="s">
        <v>310</v>
      </c>
      <c r="P225" s="653">
        <v>41104.464</v>
      </c>
      <c r="Q225" s="331">
        <v>0</v>
      </c>
      <c r="R225" s="331">
        <v>0</v>
      </c>
      <c r="S225" s="331">
        <v>0</v>
      </c>
      <c r="T225" s="331">
        <v>0</v>
      </c>
      <c r="U225" s="331">
        <v>0</v>
      </c>
      <c r="V225" s="331">
        <v>0</v>
      </c>
      <c r="W225" s="331">
        <v>0</v>
      </c>
      <c r="X225" s="331" t="s">
        <v>571</v>
      </c>
      <c r="Y225" s="331" t="s">
        <v>571</v>
      </c>
      <c r="Z225" s="331" t="s">
        <v>571</v>
      </c>
      <c r="AA225" s="331" t="s">
        <v>571</v>
      </c>
      <c r="AB225" s="344" t="s">
        <v>908</v>
      </c>
      <c r="AC225" s="344"/>
      <c r="AD225" s="344"/>
    </row>
    <row r="226" spans="2:30" ht="75">
      <c r="B226" s="330" t="s">
        <v>915</v>
      </c>
      <c r="C226" s="330" t="s">
        <v>899</v>
      </c>
      <c r="D226" s="422" t="s">
        <v>910</v>
      </c>
      <c r="E226" s="331" t="s">
        <v>865</v>
      </c>
      <c r="F226" s="330" t="s">
        <v>35</v>
      </c>
      <c r="G226" s="330" t="s">
        <v>576</v>
      </c>
      <c r="H226" s="330" t="s">
        <v>683</v>
      </c>
      <c r="I226" s="330" t="s">
        <v>35</v>
      </c>
      <c r="J226" s="333" t="s">
        <v>688</v>
      </c>
      <c r="K226" s="335" t="s">
        <v>901</v>
      </c>
      <c r="L226" s="331">
        <v>2024</v>
      </c>
      <c r="M226" s="653">
        <v>27428.624799999998</v>
      </c>
      <c r="N226" s="331" t="s">
        <v>310</v>
      </c>
      <c r="O226" s="331" t="s">
        <v>310</v>
      </c>
      <c r="P226" s="653">
        <v>27428.624799999998</v>
      </c>
      <c r="Q226" s="331">
        <v>0</v>
      </c>
      <c r="R226" s="331">
        <v>0</v>
      </c>
      <c r="S226" s="331">
        <v>0</v>
      </c>
      <c r="T226" s="331">
        <v>0</v>
      </c>
      <c r="U226" s="331">
        <v>0</v>
      </c>
      <c r="V226" s="331">
        <v>0</v>
      </c>
      <c r="W226" s="331">
        <v>0</v>
      </c>
      <c r="X226" s="331" t="s">
        <v>571</v>
      </c>
      <c r="Y226" s="331" t="s">
        <v>571</v>
      </c>
      <c r="Z226" s="331" t="s">
        <v>571</v>
      </c>
      <c r="AA226" s="331" t="s">
        <v>571</v>
      </c>
      <c r="AB226" s="344" t="s">
        <v>911</v>
      </c>
      <c r="AC226" s="344"/>
      <c r="AD226" s="344"/>
    </row>
    <row r="227" spans="2:30" ht="75">
      <c r="B227" s="330" t="s">
        <v>916</v>
      </c>
      <c r="C227" s="330" t="s">
        <v>899</v>
      </c>
      <c r="D227" s="422" t="s">
        <v>900</v>
      </c>
      <c r="E227" s="331" t="s">
        <v>865</v>
      </c>
      <c r="F227" s="330" t="s">
        <v>35</v>
      </c>
      <c r="G227" s="330" t="s">
        <v>576</v>
      </c>
      <c r="H227" s="330" t="s">
        <v>720</v>
      </c>
      <c r="I227" s="330" t="s">
        <v>35</v>
      </c>
      <c r="J227" s="333" t="s">
        <v>688</v>
      </c>
      <c r="K227" s="335" t="s">
        <v>901</v>
      </c>
      <c r="L227" s="331">
        <v>2024</v>
      </c>
      <c r="M227" s="331">
        <v>0</v>
      </c>
      <c r="N227" s="331" t="s">
        <v>310</v>
      </c>
      <c r="O227" s="331" t="s">
        <v>310</v>
      </c>
      <c r="P227" s="331">
        <v>0</v>
      </c>
      <c r="Q227" s="331">
        <v>0</v>
      </c>
      <c r="R227" s="331">
        <v>0</v>
      </c>
      <c r="S227" s="331">
        <v>0</v>
      </c>
      <c r="T227" s="331">
        <v>0</v>
      </c>
      <c r="U227" s="331">
        <v>0</v>
      </c>
      <c r="V227" s="331">
        <v>0</v>
      </c>
      <c r="W227" s="331">
        <v>0</v>
      </c>
      <c r="X227" s="331" t="s">
        <v>571</v>
      </c>
      <c r="Y227" s="331" t="s">
        <v>571</v>
      </c>
      <c r="Z227" s="331" t="s">
        <v>571</v>
      </c>
      <c r="AA227" s="331" t="s">
        <v>571</v>
      </c>
      <c r="AB227" s="344" t="s">
        <v>902</v>
      </c>
      <c r="AC227" s="344"/>
      <c r="AD227" s="344"/>
    </row>
    <row r="228" spans="2:30" ht="75">
      <c r="B228" s="330" t="s">
        <v>917</v>
      </c>
      <c r="C228" s="330" t="s">
        <v>899</v>
      </c>
      <c r="D228" s="422" t="s">
        <v>904</v>
      </c>
      <c r="E228" s="331" t="s">
        <v>865</v>
      </c>
      <c r="F228" s="330" t="s">
        <v>35</v>
      </c>
      <c r="G228" s="330" t="s">
        <v>576</v>
      </c>
      <c r="H228" s="330" t="s">
        <v>720</v>
      </c>
      <c r="I228" s="330" t="s">
        <v>35</v>
      </c>
      <c r="J228" s="333" t="s">
        <v>688</v>
      </c>
      <c r="K228" s="335" t="s">
        <v>901</v>
      </c>
      <c r="L228" s="331">
        <v>2024</v>
      </c>
      <c r="M228" s="331">
        <v>0</v>
      </c>
      <c r="N228" s="331" t="s">
        <v>310</v>
      </c>
      <c r="O228" s="331" t="s">
        <v>310</v>
      </c>
      <c r="P228" s="331">
        <v>0</v>
      </c>
      <c r="Q228" s="331">
        <v>0</v>
      </c>
      <c r="R228" s="331">
        <v>0</v>
      </c>
      <c r="S228" s="331">
        <v>0</v>
      </c>
      <c r="T228" s="331">
        <v>0</v>
      </c>
      <c r="U228" s="331">
        <v>0</v>
      </c>
      <c r="V228" s="331">
        <v>0</v>
      </c>
      <c r="W228" s="331">
        <v>0</v>
      </c>
      <c r="X228" s="331" t="s">
        <v>571</v>
      </c>
      <c r="Y228" s="331" t="s">
        <v>571</v>
      </c>
      <c r="Z228" s="331" t="s">
        <v>571</v>
      </c>
      <c r="AA228" s="331" t="s">
        <v>571</v>
      </c>
      <c r="AB228" s="344" t="s">
        <v>905</v>
      </c>
      <c r="AC228" s="344"/>
      <c r="AD228" s="344"/>
    </row>
    <row r="229" spans="2:30" ht="75">
      <c r="B229" s="330" t="s">
        <v>918</v>
      </c>
      <c r="C229" s="330" t="s">
        <v>899</v>
      </c>
      <c r="D229" s="422" t="s">
        <v>907</v>
      </c>
      <c r="E229" s="331" t="s">
        <v>865</v>
      </c>
      <c r="F229" s="330" t="s">
        <v>35</v>
      </c>
      <c r="G229" s="330" t="s">
        <v>576</v>
      </c>
      <c r="H229" s="330" t="s">
        <v>720</v>
      </c>
      <c r="I229" s="330" t="s">
        <v>35</v>
      </c>
      <c r="J229" s="333" t="s">
        <v>688</v>
      </c>
      <c r="K229" s="335" t="s">
        <v>901</v>
      </c>
      <c r="L229" s="331">
        <v>2024</v>
      </c>
      <c r="M229" s="331">
        <v>0</v>
      </c>
      <c r="N229" s="331" t="s">
        <v>310</v>
      </c>
      <c r="O229" s="331" t="s">
        <v>310</v>
      </c>
      <c r="P229" s="331">
        <v>0</v>
      </c>
      <c r="Q229" s="331">
        <v>0</v>
      </c>
      <c r="R229" s="331">
        <v>0</v>
      </c>
      <c r="S229" s="331">
        <v>0</v>
      </c>
      <c r="T229" s="331">
        <v>0</v>
      </c>
      <c r="U229" s="331">
        <v>0</v>
      </c>
      <c r="V229" s="331">
        <v>0</v>
      </c>
      <c r="W229" s="331">
        <v>0</v>
      </c>
      <c r="X229" s="331" t="s">
        <v>571</v>
      </c>
      <c r="Y229" s="331" t="s">
        <v>571</v>
      </c>
      <c r="Z229" s="331" t="s">
        <v>571</v>
      </c>
      <c r="AA229" s="331" t="s">
        <v>571</v>
      </c>
      <c r="AB229" s="344" t="s">
        <v>908</v>
      </c>
      <c r="AC229" s="344"/>
      <c r="AD229" s="344"/>
    </row>
    <row r="230" spans="2:30" ht="75">
      <c r="B230" s="330" t="s">
        <v>919</v>
      </c>
      <c r="C230" s="330" t="s">
        <v>899</v>
      </c>
      <c r="D230" s="422" t="s">
        <v>910</v>
      </c>
      <c r="E230" s="331" t="s">
        <v>865</v>
      </c>
      <c r="F230" s="330" t="s">
        <v>35</v>
      </c>
      <c r="G230" s="330" t="s">
        <v>576</v>
      </c>
      <c r="H230" s="330" t="s">
        <v>720</v>
      </c>
      <c r="I230" s="330" t="s">
        <v>35</v>
      </c>
      <c r="J230" s="333" t="s">
        <v>688</v>
      </c>
      <c r="K230" s="335" t="s">
        <v>901</v>
      </c>
      <c r="L230" s="331">
        <v>2024</v>
      </c>
      <c r="M230" s="331">
        <v>0</v>
      </c>
      <c r="N230" s="331" t="s">
        <v>310</v>
      </c>
      <c r="O230" s="331" t="s">
        <v>310</v>
      </c>
      <c r="P230" s="331">
        <v>0</v>
      </c>
      <c r="Q230" s="331">
        <v>0</v>
      </c>
      <c r="R230" s="331">
        <v>0</v>
      </c>
      <c r="S230" s="331">
        <v>0</v>
      </c>
      <c r="T230" s="331">
        <v>0</v>
      </c>
      <c r="U230" s="331">
        <v>0</v>
      </c>
      <c r="V230" s="331">
        <v>0</v>
      </c>
      <c r="W230" s="331">
        <v>0</v>
      </c>
      <c r="X230" s="331" t="s">
        <v>571</v>
      </c>
      <c r="Y230" s="331" t="s">
        <v>571</v>
      </c>
      <c r="Z230" s="331" t="s">
        <v>571</v>
      </c>
      <c r="AA230" s="331" t="s">
        <v>571</v>
      </c>
      <c r="AB230" s="344" t="s">
        <v>911</v>
      </c>
      <c r="AC230" s="344"/>
      <c r="AD230" s="344"/>
    </row>
    <row r="231" spans="2:30" ht="75">
      <c r="B231" s="330" t="s">
        <v>920</v>
      </c>
      <c r="C231" s="330" t="s">
        <v>899</v>
      </c>
      <c r="D231" s="422" t="s">
        <v>900</v>
      </c>
      <c r="E231" s="331" t="s">
        <v>865</v>
      </c>
      <c r="F231" s="330" t="s">
        <v>35</v>
      </c>
      <c r="G231" s="330" t="s">
        <v>576</v>
      </c>
      <c r="H231" s="330" t="s">
        <v>738</v>
      </c>
      <c r="I231" s="330" t="s">
        <v>35</v>
      </c>
      <c r="J231" s="333" t="s">
        <v>688</v>
      </c>
      <c r="K231" s="335" t="s">
        <v>901</v>
      </c>
      <c r="L231" s="331">
        <v>2024</v>
      </c>
      <c r="M231" s="331">
        <v>0</v>
      </c>
      <c r="N231" s="331" t="s">
        <v>310</v>
      </c>
      <c r="O231" s="331" t="s">
        <v>310</v>
      </c>
      <c r="P231" s="331">
        <v>0</v>
      </c>
      <c r="Q231" s="331">
        <v>0</v>
      </c>
      <c r="R231" s="331">
        <v>0</v>
      </c>
      <c r="S231" s="331">
        <v>0</v>
      </c>
      <c r="T231" s="331">
        <v>0</v>
      </c>
      <c r="U231" s="331">
        <v>0</v>
      </c>
      <c r="V231" s="331">
        <v>0</v>
      </c>
      <c r="W231" s="331">
        <v>0</v>
      </c>
      <c r="X231" s="331" t="s">
        <v>571</v>
      </c>
      <c r="Y231" s="331" t="s">
        <v>571</v>
      </c>
      <c r="Z231" s="331" t="s">
        <v>571</v>
      </c>
      <c r="AA231" s="331" t="s">
        <v>571</v>
      </c>
      <c r="AB231" s="344" t="s">
        <v>902</v>
      </c>
      <c r="AC231" s="344"/>
      <c r="AD231" s="344"/>
    </row>
    <row r="232" spans="2:30" ht="75">
      <c r="B232" s="330" t="s">
        <v>921</v>
      </c>
      <c r="C232" s="330" t="s">
        <v>899</v>
      </c>
      <c r="D232" s="422" t="s">
        <v>904</v>
      </c>
      <c r="E232" s="331" t="s">
        <v>865</v>
      </c>
      <c r="F232" s="330" t="s">
        <v>35</v>
      </c>
      <c r="G232" s="330" t="s">
        <v>576</v>
      </c>
      <c r="H232" s="330" t="s">
        <v>738</v>
      </c>
      <c r="I232" s="330" t="s">
        <v>35</v>
      </c>
      <c r="J232" s="333" t="s">
        <v>688</v>
      </c>
      <c r="K232" s="335" t="s">
        <v>901</v>
      </c>
      <c r="L232" s="331">
        <v>2024</v>
      </c>
      <c r="M232" s="331">
        <v>0</v>
      </c>
      <c r="N232" s="331" t="s">
        <v>310</v>
      </c>
      <c r="O232" s="331" t="s">
        <v>310</v>
      </c>
      <c r="P232" s="331">
        <v>0</v>
      </c>
      <c r="Q232" s="331">
        <v>0</v>
      </c>
      <c r="R232" s="331">
        <v>0</v>
      </c>
      <c r="S232" s="331">
        <v>0</v>
      </c>
      <c r="T232" s="331">
        <v>0</v>
      </c>
      <c r="U232" s="331">
        <v>0</v>
      </c>
      <c r="V232" s="331">
        <v>0</v>
      </c>
      <c r="W232" s="331">
        <v>0</v>
      </c>
      <c r="X232" s="331" t="s">
        <v>571</v>
      </c>
      <c r="Y232" s="331" t="s">
        <v>571</v>
      </c>
      <c r="Z232" s="331" t="s">
        <v>571</v>
      </c>
      <c r="AA232" s="331" t="s">
        <v>571</v>
      </c>
      <c r="AB232" s="344" t="s">
        <v>905</v>
      </c>
      <c r="AC232" s="344"/>
      <c r="AD232" s="344"/>
    </row>
    <row r="233" spans="2:30" ht="75">
      <c r="B233" s="330" t="s">
        <v>922</v>
      </c>
      <c r="C233" s="330" t="s">
        <v>899</v>
      </c>
      <c r="D233" s="422" t="s">
        <v>907</v>
      </c>
      <c r="E233" s="331" t="s">
        <v>865</v>
      </c>
      <c r="F233" s="330" t="s">
        <v>35</v>
      </c>
      <c r="G233" s="330" t="s">
        <v>576</v>
      </c>
      <c r="H233" s="330" t="s">
        <v>738</v>
      </c>
      <c r="I233" s="330" t="s">
        <v>35</v>
      </c>
      <c r="J233" s="333" t="s">
        <v>688</v>
      </c>
      <c r="K233" s="335" t="s">
        <v>901</v>
      </c>
      <c r="L233" s="331">
        <v>2024</v>
      </c>
      <c r="M233" s="331">
        <v>0</v>
      </c>
      <c r="N233" s="331" t="s">
        <v>310</v>
      </c>
      <c r="O233" s="331" t="s">
        <v>310</v>
      </c>
      <c r="P233" s="331">
        <v>0</v>
      </c>
      <c r="Q233" s="331">
        <v>0</v>
      </c>
      <c r="R233" s="331">
        <v>0</v>
      </c>
      <c r="S233" s="331">
        <v>0</v>
      </c>
      <c r="T233" s="331">
        <v>0</v>
      </c>
      <c r="U233" s="331">
        <v>0</v>
      </c>
      <c r="V233" s="331">
        <v>0</v>
      </c>
      <c r="W233" s="331">
        <v>0</v>
      </c>
      <c r="X233" s="331" t="s">
        <v>571</v>
      </c>
      <c r="Y233" s="331" t="s">
        <v>571</v>
      </c>
      <c r="Z233" s="331" t="s">
        <v>571</v>
      </c>
      <c r="AA233" s="331" t="s">
        <v>571</v>
      </c>
      <c r="AB233" s="344" t="s">
        <v>908</v>
      </c>
      <c r="AC233" s="344"/>
      <c r="AD233" s="344"/>
    </row>
    <row r="234" spans="2:30" ht="75">
      <c r="B234" s="330" t="s">
        <v>923</v>
      </c>
      <c r="C234" s="330" t="s">
        <v>899</v>
      </c>
      <c r="D234" s="422" t="s">
        <v>910</v>
      </c>
      <c r="E234" s="331" t="s">
        <v>865</v>
      </c>
      <c r="F234" s="330" t="s">
        <v>35</v>
      </c>
      <c r="G234" s="330" t="s">
        <v>576</v>
      </c>
      <c r="H234" s="330" t="s">
        <v>738</v>
      </c>
      <c r="I234" s="330" t="s">
        <v>35</v>
      </c>
      <c r="J234" s="333" t="s">
        <v>688</v>
      </c>
      <c r="K234" s="335" t="s">
        <v>901</v>
      </c>
      <c r="L234" s="331">
        <v>2024</v>
      </c>
      <c r="M234" s="331">
        <v>0</v>
      </c>
      <c r="N234" s="331" t="s">
        <v>310</v>
      </c>
      <c r="O234" s="331" t="s">
        <v>310</v>
      </c>
      <c r="P234" s="331">
        <v>0</v>
      </c>
      <c r="Q234" s="331">
        <v>0</v>
      </c>
      <c r="R234" s="331">
        <v>0</v>
      </c>
      <c r="S234" s="331">
        <v>0</v>
      </c>
      <c r="T234" s="331">
        <v>0</v>
      </c>
      <c r="U234" s="331">
        <v>0</v>
      </c>
      <c r="V234" s="331">
        <v>0</v>
      </c>
      <c r="W234" s="331">
        <v>0</v>
      </c>
      <c r="X234" s="331" t="s">
        <v>571</v>
      </c>
      <c r="Y234" s="331" t="s">
        <v>571</v>
      </c>
      <c r="Z234" s="331" t="s">
        <v>571</v>
      </c>
      <c r="AA234" s="331" t="s">
        <v>571</v>
      </c>
      <c r="AB234" s="344" t="s">
        <v>911</v>
      </c>
      <c r="AC234" s="344"/>
      <c r="AD234" s="344"/>
    </row>
    <row r="235" spans="2:30" ht="75">
      <c r="B235" s="330" t="s">
        <v>924</v>
      </c>
      <c r="C235" s="330" t="s">
        <v>899</v>
      </c>
      <c r="D235" s="422" t="s">
        <v>900</v>
      </c>
      <c r="E235" s="331" t="s">
        <v>865</v>
      </c>
      <c r="F235" s="330" t="s">
        <v>35</v>
      </c>
      <c r="G235" s="330" t="s">
        <v>576</v>
      </c>
      <c r="H235" s="330" t="s">
        <v>736</v>
      </c>
      <c r="I235" s="330" t="s">
        <v>35</v>
      </c>
      <c r="J235" s="333" t="s">
        <v>688</v>
      </c>
      <c r="K235" s="335" t="s">
        <v>901</v>
      </c>
      <c r="L235" s="331">
        <v>2024</v>
      </c>
      <c r="M235" s="331">
        <v>0</v>
      </c>
      <c r="N235" s="331" t="s">
        <v>310</v>
      </c>
      <c r="O235" s="331" t="s">
        <v>310</v>
      </c>
      <c r="P235" s="331">
        <v>0</v>
      </c>
      <c r="Q235" s="331">
        <v>0</v>
      </c>
      <c r="R235" s="331">
        <v>0</v>
      </c>
      <c r="S235" s="331">
        <v>0</v>
      </c>
      <c r="T235" s="331">
        <v>0</v>
      </c>
      <c r="U235" s="331">
        <v>0</v>
      </c>
      <c r="V235" s="331">
        <v>0</v>
      </c>
      <c r="W235" s="331">
        <v>0</v>
      </c>
      <c r="X235" s="331" t="s">
        <v>571</v>
      </c>
      <c r="Y235" s="331" t="s">
        <v>571</v>
      </c>
      <c r="Z235" s="331" t="s">
        <v>571</v>
      </c>
      <c r="AA235" s="331" t="s">
        <v>571</v>
      </c>
      <c r="AB235" s="344" t="s">
        <v>902</v>
      </c>
      <c r="AC235" s="344"/>
      <c r="AD235" s="344"/>
    </row>
    <row r="236" spans="2:30" ht="75">
      <c r="B236" s="330" t="s">
        <v>925</v>
      </c>
      <c r="C236" s="330" t="s">
        <v>899</v>
      </c>
      <c r="D236" s="422" t="s">
        <v>904</v>
      </c>
      <c r="E236" s="331" t="s">
        <v>865</v>
      </c>
      <c r="F236" s="330" t="s">
        <v>35</v>
      </c>
      <c r="G236" s="330" t="s">
        <v>576</v>
      </c>
      <c r="H236" s="330" t="s">
        <v>736</v>
      </c>
      <c r="I236" s="330" t="s">
        <v>35</v>
      </c>
      <c r="J236" s="333" t="s">
        <v>688</v>
      </c>
      <c r="K236" s="335" t="s">
        <v>901</v>
      </c>
      <c r="L236" s="331">
        <v>2024</v>
      </c>
      <c r="M236" s="331">
        <v>0</v>
      </c>
      <c r="N236" s="331" t="s">
        <v>310</v>
      </c>
      <c r="O236" s="331" t="s">
        <v>310</v>
      </c>
      <c r="P236" s="331">
        <v>0</v>
      </c>
      <c r="Q236" s="331">
        <v>0</v>
      </c>
      <c r="R236" s="331">
        <v>0</v>
      </c>
      <c r="S236" s="331">
        <v>0</v>
      </c>
      <c r="T236" s="331">
        <v>0</v>
      </c>
      <c r="U236" s="331">
        <v>0</v>
      </c>
      <c r="V236" s="331">
        <v>0</v>
      </c>
      <c r="W236" s="331">
        <v>0</v>
      </c>
      <c r="X236" s="331" t="s">
        <v>571</v>
      </c>
      <c r="Y236" s="331" t="s">
        <v>571</v>
      </c>
      <c r="Z236" s="331" t="s">
        <v>571</v>
      </c>
      <c r="AA236" s="331" t="s">
        <v>571</v>
      </c>
      <c r="AB236" s="344" t="s">
        <v>905</v>
      </c>
      <c r="AC236" s="344"/>
      <c r="AD236" s="344"/>
    </row>
    <row r="237" spans="2:30" ht="75">
      <c r="B237" s="330" t="s">
        <v>926</v>
      </c>
      <c r="C237" s="330" t="s">
        <v>899</v>
      </c>
      <c r="D237" s="422" t="s">
        <v>907</v>
      </c>
      <c r="E237" s="331" t="s">
        <v>865</v>
      </c>
      <c r="F237" s="330" t="s">
        <v>35</v>
      </c>
      <c r="G237" s="330" t="s">
        <v>576</v>
      </c>
      <c r="H237" s="330" t="s">
        <v>736</v>
      </c>
      <c r="I237" s="330" t="s">
        <v>35</v>
      </c>
      <c r="J237" s="333" t="s">
        <v>688</v>
      </c>
      <c r="K237" s="335" t="s">
        <v>901</v>
      </c>
      <c r="L237" s="331">
        <v>2024</v>
      </c>
      <c r="M237" s="331">
        <v>0</v>
      </c>
      <c r="N237" s="331" t="s">
        <v>310</v>
      </c>
      <c r="O237" s="331" t="s">
        <v>310</v>
      </c>
      <c r="P237" s="331">
        <v>0</v>
      </c>
      <c r="Q237" s="331">
        <v>0</v>
      </c>
      <c r="R237" s="331">
        <v>0</v>
      </c>
      <c r="S237" s="331">
        <v>0</v>
      </c>
      <c r="T237" s="331">
        <v>0</v>
      </c>
      <c r="U237" s="331">
        <v>0</v>
      </c>
      <c r="V237" s="331">
        <v>0</v>
      </c>
      <c r="W237" s="331">
        <v>0</v>
      </c>
      <c r="X237" s="331" t="s">
        <v>571</v>
      </c>
      <c r="Y237" s="331" t="s">
        <v>571</v>
      </c>
      <c r="Z237" s="331" t="s">
        <v>571</v>
      </c>
      <c r="AA237" s="331" t="s">
        <v>571</v>
      </c>
      <c r="AB237" s="344" t="s">
        <v>908</v>
      </c>
      <c r="AC237" s="344"/>
      <c r="AD237" s="344"/>
    </row>
    <row r="238" spans="2:30" ht="75">
      <c r="B238" s="330" t="s">
        <v>927</v>
      </c>
      <c r="C238" s="330" t="s">
        <v>899</v>
      </c>
      <c r="D238" s="422" t="s">
        <v>910</v>
      </c>
      <c r="E238" s="331" t="s">
        <v>865</v>
      </c>
      <c r="F238" s="330" t="s">
        <v>35</v>
      </c>
      <c r="G238" s="330" t="s">
        <v>576</v>
      </c>
      <c r="H238" s="330" t="s">
        <v>736</v>
      </c>
      <c r="I238" s="330" t="s">
        <v>35</v>
      </c>
      <c r="J238" s="333" t="s">
        <v>688</v>
      </c>
      <c r="K238" s="335" t="s">
        <v>901</v>
      </c>
      <c r="L238" s="331">
        <v>2024</v>
      </c>
      <c r="M238" s="331">
        <v>0</v>
      </c>
      <c r="N238" s="331" t="s">
        <v>310</v>
      </c>
      <c r="O238" s="331" t="s">
        <v>310</v>
      </c>
      <c r="P238" s="331">
        <v>0</v>
      </c>
      <c r="Q238" s="331">
        <v>0</v>
      </c>
      <c r="R238" s="331">
        <v>0</v>
      </c>
      <c r="S238" s="331">
        <v>0</v>
      </c>
      <c r="T238" s="331">
        <v>0</v>
      </c>
      <c r="U238" s="331">
        <v>0</v>
      </c>
      <c r="V238" s="331">
        <v>0</v>
      </c>
      <c r="W238" s="331">
        <v>0</v>
      </c>
      <c r="X238" s="331" t="s">
        <v>571</v>
      </c>
      <c r="Y238" s="331" t="s">
        <v>571</v>
      </c>
      <c r="Z238" s="331" t="s">
        <v>571</v>
      </c>
      <c r="AA238" s="331" t="s">
        <v>571</v>
      </c>
      <c r="AB238" s="344" t="s">
        <v>911</v>
      </c>
      <c r="AC238" s="344"/>
      <c r="AD238" s="344"/>
    </row>
    <row r="239" spans="2:30" ht="75">
      <c r="B239" s="330" t="s">
        <v>928</v>
      </c>
      <c r="C239" s="330" t="s">
        <v>899</v>
      </c>
      <c r="D239" s="422" t="s">
        <v>900</v>
      </c>
      <c r="E239" s="331" t="s">
        <v>865</v>
      </c>
      <c r="F239" s="330" t="s">
        <v>35</v>
      </c>
      <c r="G239" s="330" t="s">
        <v>576</v>
      </c>
      <c r="H239" s="330" t="s">
        <v>50</v>
      </c>
      <c r="I239" s="330" t="s">
        <v>35</v>
      </c>
      <c r="J239" s="333" t="s">
        <v>688</v>
      </c>
      <c r="K239" s="335" t="s">
        <v>901</v>
      </c>
      <c r="L239" s="331">
        <v>2024</v>
      </c>
      <c r="M239" s="331">
        <v>0</v>
      </c>
      <c r="N239" s="331" t="s">
        <v>310</v>
      </c>
      <c r="O239" s="331" t="s">
        <v>310</v>
      </c>
      <c r="P239" s="331">
        <v>0</v>
      </c>
      <c r="Q239" s="331">
        <v>0</v>
      </c>
      <c r="R239" s="331">
        <v>0</v>
      </c>
      <c r="S239" s="331">
        <v>0</v>
      </c>
      <c r="T239" s="331">
        <v>0</v>
      </c>
      <c r="U239" s="331">
        <v>0</v>
      </c>
      <c r="V239" s="331">
        <v>0</v>
      </c>
      <c r="W239" s="331">
        <v>0</v>
      </c>
      <c r="X239" s="331" t="s">
        <v>571</v>
      </c>
      <c r="Y239" s="331" t="s">
        <v>571</v>
      </c>
      <c r="Z239" s="331" t="s">
        <v>571</v>
      </c>
      <c r="AA239" s="331" t="s">
        <v>571</v>
      </c>
      <c r="AB239" s="344" t="s">
        <v>902</v>
      </c>
      <c r="AC239" s="344"/>
      <c r="AD239" s="344"/>
    </row>
    <row r="240" spans="2:30" ht="75">
      <c r="B240" s="330" t="s">
        <v>929</v>
      </c>
      <c r="C240" s="330" t="s">
        <v>899</v>
      </c>
      <c r="D240" s="422" t="s">
        <v>904</v>
      </c>
      <c r="E240" s="331" t="s">
        <v>865</v>
      </c>
      <c r="F240" s="330" t="s">
        <v>35</v>
      </c>
      <c r="G240" s="330" t="s">
        <v>576</v>
      </c>
      <c r="H240" s="330" t="s">
        <v>50</v>
      </c>
      <c r="I240" s="330" t="s">
        <v>35</v>
      </c>
      <c r="J240" s="333" t="s">
        <v>688</v>
      </c>
      <c r="K240" s="335" t="s">
        <v>901</v>
      </c>
      <c r="L240" s="331">
        <v>2024</v>
      </c>
      <c r="M240" s="331">
        <v>0</v>
      </c>
      <c r="N240" s="331" t="s">
        <v>310</v>
      </c>
      <c r="O240" s="331" t="s">
        <v>310</v>
      </c>
      <c r="P240" s="331">
        <v>0</v>
      </c>
      <c r="Q240" s="331">
        <v>0</v>
      </c>
      <c r="R240" s="331">
        <v>0</v>
      </c>
      <c r="S240" s="331">
        <v>0</v>
      </c>
      <c r="T240" s="331">
        <v>0</v>
      </c>
      <c r="U240" s="331">
        <v>0</v>
      </c>
      <c r="V240" s="331">
        <v>0</v>
      </c>
      <c r="W240" s="331">
        <v>0</v>
      </c>
      <c r="X240" s="331" t="s">
        <v>571</v>
      </c>
      <c r="Y240" s="331" t="s">
        <v>571</v>
      </c>
      <c r="Z240" s="331" t="s">
        <v>571</v>
      </c>
      <c r="AA240" s="331" t="s">
        <v>571</v>
      </c>
      <c r="AB240" s="344" t="s">
        <v>905</v>
      </c>
      <c r="AC240" s="344"/>
      <c r="AD240" s="344"/>
    </row>
    <row r="241" spans="2:30" ht="75">
      <c r="B241" s="330" t="s">
        <v>930</v>
      </c>
      <c r="C241" s="330" t="s">
        <v>899</v>
      </c>
      <c r="D241" s="422" t="s">
        <v>907</v>
      </c>
      <c r="E241" s="331" t="s">
        <v>865</v>
      </c>
      <c r="F241" s="330" t="s">
        <v>35</v>
      </c>
      <c r="G241" s="330" t="s">
        <v>576</v>
      </c>
      <c r="H241" s="330" t="s">
        <v>50</v>
      </c>
      <c r="I241" s="330" t="s">
        <v>35</v>
      </c>
      <c r="J241" s="333" t="s">
        <v>688</v>
      </c>
      <c r="K241" s="335" t="s">
        <v>901</v>
      </c>
      <c r="L241" s="331">
        <v>2024</v>
      </c>
      <c r="M241" s="331">
        <v>0</v>
      </c>
      <c r="N241" s="331" t="s">
        <v>310</v>
      </c>
      <c r="O241" s="331" t="s">
        <v>310</v>
      </c>
      <c r="P241" s="331">
        <v>0</v>
      </c>
      <c r="Q241" s="331">
        <v>0</v>
      </c>
      <c r="R241" s="331">
        <v>0</v>
      </c>
      <c r="S241" s="331">
        <v>0</v>
      </c>
      <c r="T241" s="331">
        <v>0</v>
      </c>
      <c r="U241" s="331">
        <v>0</v>
      </c>
      <c r="V241" s="331">
        <v>0</v>
      </c>
      <c r="W241" s="331">
        <v>0</v>
      </c>
      <c r="X241" s="331" t="s">
        <v>571</v>
      </c>
      <c r="Y241" s="331" t="s">
        <v>571</v>
      </c>
      <c r="Z241" s="331" t="s">
        <v>571</v>
      </c>
      <c r="AA241" s="331" t="s">
        <v>571</v>
      </c>
      <c r="AB241" s="344" t="s">
        <v>908</v>
      </c>
      <c r="AC241" s="344"/>
      <c r="AD241" s="344"/>
    </row>
    <row r="242" spans="2:30" ht="75">
      <c r="B242" s="330" t="s">
        <v>931</v>
      </c>
      <c r="C242" s="330" t="s">
        <v>899</v>
      </c>
      <c r="D242" s="422" t="s">
        <v>910</v>
      </c>
      <c r="E242" s="331" t="s">
        <v>865</v>
      </c>
      <c r="F242" s="330" t="s">
        <v>35</v>
      </c>
      <c r="G242" s="330" t="s">
        <v>576</v>
      </c>
      <c r="H242" s="330" t="s">
        <v>50</v>
      </c>
      <c r="I242" s="330" t="s">
        <v>35</v>
      </c>
      <c r="J242" s="333" t="s">
        <v>688</v>
      </c>
      <c r="K242" s="335" t="s">
        <v>901</v>
      </c>
      <c r="L242" s="331">
        <v>2024</v>
      </c>
      <c r="M242" s="331">
        <v>0</v>
      </c>
      <c r="N242" s="331" t="s">
        <v>310</v>
      </c>
      <c r="O242" s="331" t="s">
        <v>310</v>
      </c>
      <c r="P242" s="331">
        <v>0</v>
      </c>
      <c r="Q242" s="331">
        <v>0</v>
      </c>
      <c r="R242" s="331">
        <v>0</v>
      </c>
      <c r="S242" s="331">
        <v>0</v>
      </c>
      <c r="T242" s="331">
        <v>0</v>
      </c>
      <c r="U242" s="331">
        <v>0</v>
      </c>
      <c r="V242" s="331">
        <v>0</v>
      </c>
      <c r="W242" s="331">
        <v>0</v>
      </c>
      <c r="X242" s="331" t="s">
        <v>571</v>
      </c>
      <c r="Y242" s="331" t="s">
        <v>571</v>
      </c>
      <c r="Z242" s="331" t="s">
        <v>571</v>
      </c>
      <c r="AA242" s="331" t="s">
        <v>571</v>
      </c>
      <c r="AB242" s="344" t="s">
        <v>911</v>
      </c>
      <c r="AC242" s="344"/>
      <c r="AD242" s="344"/>
    </row>
    <row r="243" spans="2:30" ht="75">
      <c r="B243" s="330" t="s">
        <v>932</v>
      </c>
      <c r="C243" s="330" t="s">
        <v>933</v>
      </c>
      <c r="D243" s="422" t="s">
        <v>934</v>
      </c>
      <c r="E243" s="331" t="s">
        <v>865</v>
      </c>
      <c r="F243" s="330" t="s">
        <v>35</v>
      </c>
      <c r="G243" s="330" t="s">
        <v>576</v>
      </c>
      <c r="H243" s="330" t="s">
        <v>17</v>
      </c>
      <c r="I243" s="330" t="s">
        <v>35</v>
      </c>
      <c r="J243" s="333" t="s">
        <v>684</v>
      </c>
      <c r="K243" s="335" t="s">
        <v>935</v>
      </c>
      <c r="L243" s="331">
        <v>2024</v>
      </c>
      <c r="M243" s="331">
        <v>0</v>
      </c>
      <c r="N243" s="331" t="s">
        <v>310</v>
      </c>
      <c r="O243" s="331" t="s">
        <v>310</v>
      </c>
      <c r="P243" s="331">
        <v>0</v>
      </c>
      <c r="Q243" s="331">
        <v>0</v>
      </c>
      <c r="R243" s="331">
        <v>0</v>
      </c>
      <c r="S243" s="331">
        <v>0</v>
      </c>
      <c r="T243" s="331">
        <v>0</v>
      </c>
      <c r="U243" s="331">
        <v>0</v>
      </c>
      <c r="V243" s="331">
        <v>0</v>
      </c>
      <c r="W243" s="331">
        <v>0</v>
      </c>
      <c r="X243" s="331" t="s">
        <v>571</v>
      </c>
      <c r="Y243" s="331" t="s">
        <v>571</v>
      </c>
      <c r="Z243" s="331" t="s">
        <v>571</v>
      </c>
      <c r="AA243" s="331" t="s">
        <v>571</v>
      </c>
      <c r="AB243" s="344" t="s">
        <v>936</v>
      </c>
      <c r="AC243" s="344"/>
      <c r="AD243" s="344"/>
    </row>
    <row r="244" spans="2:30" ht="75">
      <c r="B244" s="330" t="s">
        <v>937</v>
      </c>
      <c r="C244" s="330" t="s">
        <v>933</v>
      </c>
      <c r="D244" s="422" t="s">
        <v>938</v>
      </c>
      <c r="E244" s="331" t="s">
        <v>865</v>
      </c>
      <c r="F244" s="330" t="s">
        <v>35</v>
      </c>
      <c r="G244" s="330" t="s">
        <v>576</v>
      </c>
      <c r="H244" s="330" t="s">
        <v>17</v>
      </c>
      <c r="I244" s="330" t="s">
        <v>35</v>
      </c>
      <c r="J244" s="333" t="s">
        <v>684</v>
      </c>
      <c r="K244" s="335" t="s">
        <v>935</v>
      </c>
      <c r="L244" s="331">
        <v>2024</v>
      </c>
      <c r="M244" s="331">
        <v>0</v>
      </c>
      <c r="N244" s="331" t="s">
        <v>310</v>
      </c>
      <c r="O244" s="331" t="s">
        <v>310</v>
      </c>
      <c r="P244" s="331">
        <v>0</v>
      </c>
      <c r="Q244" s="331">
        <v>0</v>
      </c>
      <c r="R244" s="331">
        <v>0</v>
      </c>
      <c r="S244" s="331">
        <v>0</v>
      </c>
      <c r="T244" s="331">
        <v>0</v>
      </c>
      <c r="U244" s="331">
        <v>0</v>
      </c>
      <c r="V244" s="331">
        <v>0</v>
      </c>
      <c r="W244" s="331">
        <v>0</v>
      </c>
      <c r="X244" s="331" t="s">
        <v>571</v>
      </c>
      <c r="Y244" s="331" t="s">
        <v>571</v>
      </c>
      <c r="Z244" s="331" t="s">
        <v>571</v>
      </c>
      <c r="AA244" s="331" t="s">
        <v>571</v>
      </c>
      <c r="AB244" s="344" t="s">
        <v>939</v>
      </c>
      <c r="AC244" s="344"/>
      <c r="AD244" s="344"/>
    </row>
    <row r="245" spans="2:30" ht="75">
      <c r="B245" s="330" t="s">
        <v>940</v>
      </c>
      <c r="C245" s="330" t="s">
        <v>933</v>
      </c>
      <c r="D245" s="422" t="s">
        <v>934</v>
      </c>
      <c r="E245" s="331" t="s">
        <v>865</v>
      </c>
      <c r="F245" s="330" t="s">
        <v>35</v>
      </c>
      <c r="G245" s="330" t="s">
        <v>576</v>
      </c>
      <c r="H245" s="330" t="s">
        <v>683</v>
      </c>
      <c r="I245" s="330" t="s">
        <v>35</v>
      </c>
      <c r="J245" s="333" t="s">
        <v>684</v>
      </c>
      <c r="K245" s="335" t="s">
        <v>935</v>
      </c>
      <c r="L245" s="331">
        <v>2024</v>
      </c>
      <c r="M245" s="331">
        <v>0</v>
      </c>
      <c r="N245" s="331" t="s">
        <v>310</v>
      </c>
      <c r="O245" s="331" t="s">
        <v>310</v>
      </c>
      <c r="P245" s="331">
        <v>0</v>
      </c>
      <c r="Q245" s="331">
        <v>0</v>
      </c>
      <c r="R245" s="331">
        <v>0</v>
      </c>
      <c r="S245" s="331">
        <v>0</v>
      </c>
      <c r="T245" s="331">
        <v>0</v>
      </c>
      <c r="U245" s="331">
        <v>0</v>
      </c>
      <c r="V245" s="331">
        <v>0</v>
      </c>
      <c r="W245" s="331">
        <v>0</v>
      </c>
      <c r="X245" s="331" t="s">
        <v>571</v>
      </c>
      <c r="Y245" s="331" t="s">
        <v>571</v>
      </c>
      <c r="Z245" s="331" t="s">
        <v>571</v>
      </c>
      <c r="AA245" s="331" t="s">
        <v>571</v>
      </c>
      <c r="AB245" s="344" t="s">
        <v>936</v>
      </c>
      <c r="AC245" s="344"/>
      <c r="AD245" s="344"/>
    </row>
    <row r="246" spans="2:30" ht="75">
      <c r="B246" s="330" t="s">
        <v>941</v>
      </c>
      <c r="C246" s="330" t="s">
        <v>933</v>
      </c>
      <c r="D246" s="422" t="s">
        <v>938</v>
      </c>
      <c r="E246" s="331" t="s">
        <v>865</v>
      </c>
      <c r="F246" s="330" t="s">
        <v>35</v>
      </c>
      <c r="G246" s="330" t="s">
        <v>576</v>
      </c>
      <c r="H246" s="330" t="s">
        <v>683</v>
      </c>
      <c r="I246" s="330" t="s">
        <v>35</v>
      </c>
      <c r="J246" s="333" t="s">
        <v>684</v>
      </c>
      <c r="K246" s="335" t="s">
        <v>935</v>
      </c>
      <c r="L246" s="331">
        <v>2024</v>
      </c>
      <c r="M246" s="654">
        <v>0</v>
      </c>
      <c r="N246" s="331" t="s">
        <v>310</v>
      </c>
      <c r="O246" s="331" t="s">
        <v>310</v>
      </c>
      <c r="P246" s="331">
        <v>0</v>
      </c>
      <c r="Q246" s="331">
        <v>0</v>
      </c>
      <c r="R246" s="331">
        <v>0</v>
      </c>
      <c r="S246" s="331">
        <v>0</v>
      </c>
      <c r="T246" s="331">
        <v>0</v>
      </c>
      <c r="U246" s="331">
        <v>0</v>
      </c>
      <c r="V246" s="331">
        <v>0</v>
      </c>
      <c r="W246" s="331">
        <v>0</v>
      </c>
      <c r="X246" s="331" t="s">
        <v>571</v>
      </c>
      <c r="Y246" s="331" t="s">
        <v>571</v>
      </c>
      <c r="Z246" s="331" t="s">
        <v>571</v>
      </c>
      <c r="AA246" s="331" t="s">
        <v>571</v>
      </c>
      <c r="AB246" s="344" t="s">
        <v>939</v>
      </c>
      <c r="AC246" s="344"/>
      <c r="AD246" s="344"/>
    </row>
    <row r="247" spans="2:30" ht="75">
      <c r="B247" s="330" t="s">
        <v>942</v>
      </c>
      <c r="C247" s="330" t="s">
        <v>933</v>
      </c>
      <c r="D247" s="422" t="s">
        <v>934</v>
      </c>
      <c r="E247" s="331" t="s">
        <v>865</v>
      </c>
      <c r="F247" s="330" t="s">
        <v>35</v>
      </c>
      <c r="G247" s="330" t="s">
        <v>576</v>
      </c>
      <c r="H247" s="330" t="s">
        <v>720</v>
      </c>
      <c r="I247" s="330" t="s">
        <v>35</v>
      </c>
      <c r="J247" s="333" t="s">
        <v>684</v>
      </c>
      <c r="K247" s="335" t="s">
        <v>935</v>
      </c>
      <c r="L247" s="331">
        <v>2024</v>
      </c>
      <c r="M247" s="331">
        <v>0</v>
      </c>
      <c r="N247" s="331" t="s">
        <v>310</v>
      </c>
      <c r="O247" s="331" t="s">
        <v>310</v>
      </c>
      <c r="P247" s="331">
        <v>0</v>
      </c>
      <c r="Q247" s="331">
        <v>0</v>
      </c>
      <c r="R247" s="331">
        <v>0</v>
      </c>
      <c r="S247" s="331">
        <v>0</v>
      </c>
      <c r="T247" s="331">
        <v>0</v>
      </c>
      <c r="U247" s="331">
        <v>0</v>
      </c>
      <c r="V247" s="331">
        <v>0</v>
      </c>
      <c r="W247" s="331">
        <v>0</v>
      </c>
      <c r="X247" s="331" t="s">
        <v>571</v>
      </c>
      <c r="Y247" s="331" t="s">
        <v>571</v>
      </c>
      <c r="Z247" s="331" t="s">
        <v>571</v>
      </c>
      <c r="AA247" s="331" t="s">
        <v>571</v>
      </c>
      <c r="AB247" s="344" t="s">
        <v>936</v>
      </c>
      <c r="AC247" s="344"/>
      <c r="AD247" s="344"/>
    </row>
    <row r="248" spans="2:30" ht="75">
      <c r="B248" s="330" t="s">
        <v>943</v>
      </c>
      <c r="C248" s="330" t="s">
        <v>933</v>
      </c>
      <c r="D248" s="422" t="s">
        <v>938</v>
      </c>
      <c r="E248" s="331" t="s">
        <v>865</v>
      </c>
      <c r="F248" s="330" t="s">
        <v>35</v>
      </c>
      <c r="G248" s="330" t="s">
        <v>576</v>
      </c>
      <c r="H248" s="330" t="s">
        <v>720</v>
      </c>
      <c r="I248" s="330" t="s">
        <v>35</v>
      </c>
      <c r="J248" s="333" t="s">
        <v>684</v>
      </c>
      <c r="K248" s="335" t="s">
        <v>935</v>
      </c>
      <c r="L248" s="331">
        <v>2024</v>
      </c>
      <c r="M248" s="331">
        <v>0</v>
      </c>
      <c r="N248" s="331" t="s">
        <v>310</v>
      </c>
      <c r="O248" s="331" t="s">
        <v>310</v>
      </c>
      <c r="P248" s="331">
        <v>0</v>
      </c>
      <c r="Q248" s="331">
        <v>0</v>
      </c>
      <c r="R248" s="331">
        <v>0</v>
      </c>
      <c r="S248" s="331">
        <v>0</v>
      </c>
      <c r="T248" s="331">
        <v>0</v>
      </c>
      <c r="U248" s="331">
        <v>0</v>
      </c>
      <c r="V248" s="331">
        <v>0</v>
      </c>
      <c r="W248" s="331">
        <v>0</v>
      </c>
      <c r="X248" s="331" t="s">
        <v>571</v>
      </c>
      <c r="Y248" s="331" t="s">
        <v>571</v>
      </c>
      <c r="Z248" s="331" t="s">
        <v>571</v>
      </c>
      <c r="AA248" s="331" t="s">
        <v>571</v>
      </c>
      <c r="AB248" s="344" t="s">
        <v>939</v>
      </c>
      <c r="AC248" s="344"/>
      <c r="AD248" s="344"/>
    </row>
    <row r="249" spans="2:30" ht="75">
      <c r="B249" s="330" t="s">
        <v>944</v>
      </c>
      <c r="C249" s="330" t="s">
        <v>933</v>
      </c>
      <c r="D249" s="422" t="s">
        <v>934</v>
      </c>
      <c r="E249" s="331" t="s">
        <v>865</v>
      </c>
      <c r="F249" s="330" t="s">
        <v>35</v>
      </c>
      <c r="G249" s="330" t="s">
        <v>576</v>
      </c>
      <c r="H249" s="330" t="s">
        <v>738</v>
      </c>
      <c r="I249" s="330" t="s">
        <v>35</v>
      </c>
      <c r="J249" s="333" t="s">
        <v>684</v>
      </c>
      <c r="K249" s="335" t="s">
        <v>935</v>
      </c>
      <c r="L249" s="331">
        <v>2024</v>
      </c>
      <c r="M249" s="331">
        <v>0</v>
      </c>
      <c r="N249" s="331" t="s">
        <v>310</v>
      </c>
      <c r="O249" s="331" t="s">
        <v>310</v>
      </c>
      <c r="P249" s="331">
        <v>0</v>
      </c>
      <c r="Q249" s="331">
        <v>0</v>
      </c>
      <c r="R249" s="331">
        <v>0</v>
      </c>
      <c r="S249" s="331">
        <v>0</v>
      </c>
      <c r="T249" s="331">
        <v>0</v>
      </c>
      <c r="U249" s="331">
        <v>0</v>
      </c>
      <c r="V249" s="331">
        <v>0</v>
      </c>
      <c r="W249" s="331">
        <v>0</v>
      </c>
      <c r="X249" s="331" t="s">
        <v>571</v>
      </c>
      <c r="Y249" s="331" t="s">
        <v>571</v>
      </c>
      <c r="Z249" s="331" t="s">
        <v>571</v>
      </c>
      <c r="AA249" s="331" t="s">
        <v>571</v>
      </c>
      <c r="AB249" s="344" t="s">
        <v>936</v>
      </c>
      <c r="AC249" s="344"/>
      <c r="AD249" s="344"/>
    </row>
    <row r="250" spans="2:30" ht="75">
      <c r="B250" s="330" t="s">
        <v>945</v>
      </c>
      <c r="C250" s="330" t="s">
        <v>933</v>
      </c>
      <c r="D250" s="422" t="s">
        <v>938</v>
      </c>
      <c r="E250" s="331" t="s">
        <v>865</v>
      </c>
      <c r="F250" s="330" t="s">
        <v>35</v>
      </c>
      <c r="G250" s="330" t="s">
        <v>576</v>
      </c>
      <c r="H250" s="330" t="s">
        <v>738</v>
      </c>
      <c r="I250" s="330" t="s">
        <v>35</v>
      </c>
      <c r="J250" s="333" t="s">
        <v>684</v>
      </c>
      <c r="K250" s="335" t="s">
        <v>935</v>
      </c>
      <c r="L250" s="331">
        <v>2024</v>
      </c>
      <c r="M250" s="331">
        <v>0</v>
      </c>
      <c r="N250" s="331" t="s">
        <v>310</v>
      </c>
      <c r="O250" s="331" t="s">
        <v>310</v>
      </c>
      <c r="P250" s="331">
        <v>0</v>
      </c>
      <c r="Q250" s="331">
        <v>0</v>
      </c>
      <c r="R250" s="331">
        <v>0</v>
      </c>
      <c r="S250" s="331">
        <v>0</v>
      </c>
      <c r="T250" s="331">
        <v>0</v>
      </c>
      <c r="U250" s="331">
        <v>0</v>
      </c>
      <c r="V250" s="331">
        <v>0</v>
      </c>
      <c r="W250" s="331">
        <v>0</v>
      </c>
      <c r="X250" s="331" t="s">
        <v>571</v>
      </c>
      <c r="Y250" s="331" t="s">
        <v>571</v>
      </c>
      <c r="Z250" s="331" t="s">
        <v>571</v>
      </c>
      <c r="AA250" s="331" t="s">
        <v>571</v>
      </c>
      <c r="AB250" s="344" t="s">
        <v>939</v>
      </c>
      <c r="AC250" s="344"/>
      <c r="AD250" s="344"/>
    </row>
    <row r="251" spans="2:30" ht="75">
      <c r="B251" s="330" t="s">
        <v>946</v>
      </c>
      <c r="C251" s="330" t="s">
        <v>933</v>
      </c>
      <c r="D251" s="422" t="s">
        <v>934</v>
      </c>
      <c r="E251" s="331" t="s">
        <v>865</v>
      </c>
      <c r="F251" s="330" t="s">
        <v>35</v>
      </c>
      <c r="G251" s="330" t="s">
        <v>576</v>
      </c>
      <c r="H251" s="330" t="s">
        <v>736</v>
      </c>
      <c r="I251" s="330" t="s">
        <v>35</v>
      </c>
      <c r="J251" s="333" t="s">
        <v>684</v>
      </c>
      <c r="K251" s="335" t="s">
        <v>935</v>
      </c>
      <c r="L251" s="331">
        <v>2024</v>
      </c>
      <c r="M251" s="331">
        <v>0</v>
      </c>
      <c r="N251" s="331" t="s">
        <v>310</v>
      </c>
      <c r="O251" s="331" t="s">
        <v>310</v>
      </c>
      <c r="P251" s="331">
        <v>0</v>
      </c>
      <c r="Q251" s="331">
        <v>0</v>
      </c>
      <c r="R251" s="331">
        <v>0</v>
      </c>
      <c r="S251" s="331">
        <v>0</v>
      </c>
      <c r="T251" s="331">
        <v>0</v>
      </c>
      <c r="U251" s="331">
        <v>0</v>
      </c>
      <c r="V251" s="331">
        <v>0</v>
      </c>
      <c r="W251" s="331">
        <v>0</v>
      </c>
      <c r="X251" s="331" t="s">
        <v>571</v>
      </c>
      <c r="Y251" s="331" t="s">
        <v>571</v>
      </c>
      <c r="Z251" s="331" t="s">
        <v>571</v>
      </c>
      <c r="AA251" s="331" t="s">
        <v>571</v>
      </c>
      <c r="AB251" s="344" t="s">
        <v>936</v>
      </c>
      <c r="AC251" s="344"/>
      <c r="AD251" s="344"/>
    </row>
    <row r="252" spans="2:30" ht="75">
      <c r="B252" s="330" t="s">
        <v>947</v>
      </c>
      <c r="C252" s="330" t="s">
        <v>933</v>
      </c>
      <c r="D252" s="422" t="s">
        <v>938</v>
      </c>
      <c r="E252" s="331" t="s">
        <v>865</v>
      </c>
      <c r="F252" s="330" t="s">
        <v>35</v>
      </c>
      <c r="G252" s="330" t="s">
        <v>576</v>
      </c>
      <c r="H252" s="330" t="s">
        <v>736</v>
      </c>
      <c r="I252" s="330" t="s">
        <v>35</v>
      </c>
      <c r="J252" s="333" t="s">
        <v>684</v>
      </c>
      <c r="K252" s="335" t="s">
        <v>935</v>
      </c>
      <c r="L252" s="331">
        <v>2024</v>
      </c>
      <c r="M252" s="331">
        <v>0</v>
      </c>
      <c r="N252" s="331" t="s">
        <v>310</v>
      </c>
      <c r="O252" s="331" t="s">
        <v>310</v>
      </c>
      <c r="P252" s="331">
        <v>0</v>
      </c>
      <c r="Q252" s="331">
        <v>0</v>
      </c>
      <c r="R252" s="331">
        <v>0</v>
      </c>
      <c r="S252" s="331">
        <v>0</v>
      </c>
      <c r="T252" s="331">
        <v>0</v>
      </c>
      <c r="U252" s="331">
        <v>0</v>
      </c>
      <c r="V252" s="331">
        <v>0</v>
      </c>
      <c r="W252" s="331">
        <v>0</v>
      </c>
      <c r="X252" s="331" t="s">
        <v>571</v>
      </c>
      <c r="Y252" s="331" t="s">
        <v>571</v>
      </c>
      <c r="Z252" s="331" t="s">
        <v>571</v>
      </c>
      <c r="AA252" s="331" t="s">
        <v>571</v>
      </c>
      <c r="AB252" s="344" t="s">
        <v>939</v>
      </c>
      <c r="AC252" s="344"/>
      <c r="AD252" s="344"/>
    </row>
    <row r="253" spans="2:30" ht="75">
      <c r="B253" s="330" t="s">
        <v>948</v>
      </c>
      <c r="C253" s="330" t="s">
        <v>933</v>
      </c>
      <c r="D253" s="422" t="s">
        <v>934</v>
      </c>
      <c r="E253" s="331" t="s">
        <v>865</v>
      </c>
      <c r="F253" s="330" t="s">
        <v>35</v>
      </c>
      <c r="G253" s="330" t="s">
        <v>576</v>
      </c>
      <c r="H253" s="330" t="s">
        <v>50</v>
      </c>
      <c r="I253" s="330" t="s">
        <v>35</v>
      </c>
      <c r="J253" s="333" t="s">
        <v>684</v>
      </c>
      <c r="K253" s="335" t="s">
        <v>935</v>
      </c>
      <c r="L253" s="331">
        <v>2024</v>
      </c>
      <c r="M253" s="331">
        <v>0</v>
      </c>
      <c r="N253" s="331" t="s">
        <v>310</v>
      </c>
      <c r="O253" s="331" t="s">
        <v>310</v>
      </c>
      <c r="P253" s="331">
        <v>0</v>
      </c>
      <c r="Q253" s="331">
        <v>0</v>
      </c>
      <c r="R253" s="331">
        <v>0</v>
      </c>
      <c r="S253" s="331">
        <v>0</v>
      </c>
      <c r="T253" s="331">
        <v>0</v>
      </c>
      <c r="U253" s="331">
        <v>0</v>
      </c>
      <c r="V253" s="331">
        <v>0</v>
      </c>
      <c r="W253" s="331">
        <v>0</v>
      </c>
      <c r="X253" s="331" t="s">
        <v>571</v>
      </c>
      <c r="Y253" s="331" t="s">
        <v>571</v>
      </c>
      <c r="Z253" s="331" t="s">
        <v>571</v>
      </c>
      <c r="AA253" s="331" t="s">
        <v>571</v>
      </c>
      <c r="AB253" s="344" t="s">
        <v>936</v>
      </c>
      <c r="AC253" s="344"/>
      <c r="AD253" s="344"/>
    </row>
    <row r="254" spans="2:30" ht="75">
      <c r="B254" s="330" t="s">
        <v>949</v>
      </c>
      <c r="C254" s="330" t="s">
        <v>933</v>
      </c>
      <c r="D254" s="422" t="s">
        <v>938</v>
      </c>
      <c r="E254" s="331" t="s">
        <v>865</v>
      </c>
      <c r="F254" s="330" t="s">
        <v>35</v>
      </c>
      <c r="G254" s="330" t="s">
        <v>576</v>
      </c>
      <c r="H254" s="330" t="s">
        <v>50</v>
      </c>
      <c r="I254" s="330" t="s">
        <v>35</v>
      </c>
      <c r="J254" s="333" t="s">
        <v>684</v>
      </c>
      <c r="K254" s="335" t="s">
        <v>935</v>
      </c>
      <c r="L254" s="331">
        <v>2024</v>
      </c>
      <c r="M254" s="331">
        <v>0</v>
      </c>
      <c r="N254" s="331" t="s">
        <v>310</v>
      </c>
      <c r="O254" s="331" t="s">
        <v>310</v>
      </c>
      <c r="P254" s="331">
        <v>0</v>
      </c>
      <c r="Q254" s="331">
        <v>0</v>
      </c>
      <c r="R254" s="331">
        <v>0</v>
      </c>
      <c r="S254" s="331">
        <v>0</v>
      </c>
      <c r="T254" s="331">
        <v>0</v>
      </c>
      <c r="U254" s="331">
        <v>0</v>
      </c>
      <c r="V254" s="331">
        <v>0</v>
      </c>
      <c r="W254" s="331">
        <v>0</v>
      </c>
      <c r="X254" s="331" t="s">
        <v>571</v>
      </c>
      <c r="Y254" s="331" t="s">
        <v>571</v>
      </c>
      <c r="Z254" s="331" t="s">
        <v>571</v>
      </c>
      <c r="AA254" s="331" t="s">
        <v>571</v>
      </c>
      <c r="AB254" s="344" t="s">
        <v>939</v>
      </c>
      <c r="AC254" s="344"/>
      <c r="AD254" s="344"/>
    </row>
    <row r="255" spans="2:30" ht="75">
      <c r="B255" s="330" t="s">
        <v>950</v>
      </c>
      <c r="C255" s="330" t="s">
        <v>951</v>
      </c>
      <c r="D255" s="422" t="s">
        <v>952</v>
      </c>
      <c r="E255" s="331" t="s">
        <v>865</v>
      </c>
      <c r="F255" s="330" t="s">
        <v>35</v>
      </c>
      <c r="G255" s="330" t="s">
        <v>576</v>
      </c>
      <c r="H255" s="330" t="s">
        <v>17</v>
      </c>
      <c r="I255" s="330" t="s">
        <v>35</v>
      </c>
      <c r="J255" s="333" t="s">
        <v>689</v>
      </c>
      <c r="K255" s="335" t="s">
        <v>901</v>
      </c>
      <c r="L255" s="331">
        <v>2024</v>
      </c>
      <c r="M255" s="331">
        <v>0</v>
      </c>
      <c r="N255" s="331" t="s">
        <v>310</v>
      </c>
      <c r="O255" s="331" t="s">
        <v>310</v>
      </c>
      <c r="P255" s="331">
        <v>0</v>
      </c>
      <c r="Q255" s="331">
        <v>0</v>
      </c>
      <c r="R255" s="331">
        <v>0</v>
      </c>
      <c r="S255" s="331">
        <v>0</v>
      </c>
      <c r="T255" s="331">
        <v>0</v>
      </c>
      <c r="U255" s="331">
        <v>0</v>
      </c>
      <c r="V255" s="331">
        <v>0</v>
      </c>
      <c r="W255" s="331">
        <v>0</v>
      </c>
      <c r="X255" s="331" t="s">
        <v>571</v>
      </c>
      <c r="Y255" s="331" t="s">
        <v>571</v>
      </c>
      <c r="Z255" s="331" t="s">
        <v>571</v>
      </c>
      <c r="AA255" s="331" t="s">
        <v>571</v>
      </c>
      <c r="AB255" s="344" t="s">
        <v>953</v>
      </c>
      <c r="AC255" s="344"/>
      <c r="AD255" s="344"/>
    </row>
    <row r="256" spans="2:30" ht="75">
      <c r="B256" s="330" t="s">
        <v>954</v>
      </c>
      <c r="C256" s="330" t="s">
        <v>951</v>
      </c>
      <c r="D256" s="422" t="s">
        <v>955</v>
      </c>
      <c r="E256" s="331" t="s">
        <v>865</v>
      </c>
      <c r="F256" s="330" t="s">
        <v>35</v>
      </c>
      <c r="G256" s="330" t="s">
        <v>576</v>
      </c>
      <c r="H256" s="330" t="s">
        <v>17</v>
      </c>
      <c r="I256" s="330" t="s">
        <v>35</v>
      </c>
      <c r="J256" s="333" t="s">
        <v>689</v>
      </c>
      <c r="K256" s="335" t="s">
        <v>901</v>
      </c>
      <c r="L256" s="331">
        <v>2024</v>
      </c>
      <c r="M256" s="331">
        <v>0</v>
      </c>
      <c r="N256" s="331" t="s">
        <v>310</v>
      </c>
      <c r="O256" s="331" t="s">
        <v>310</v>
      </c>
      <c r="P256" s="331">
        <v>0</v>
      </c>
      <c r="Q256" s="331">
        <v>0</v>
      </c>
      <c r="R256" s="331">
        <v>0</v>
      </c>
      <c r="S256" s="331">
        <v>0</v>
      </c>
      <c r="T256" s="331">
        <v>0</v>
      </c>
      <c r="U256" s="331">
        <v>0</v>
      </c>
      <c r="V256" s="331">
        <v>0</v>
      </c>
      <c r="W256" s="331">
        <v>0</v>
      </c>
      <c r="X256" s="331" t="s">
        <v>571</v>
      </c>
      <c r="Y256" s="331" t="s">
        <v>571</v>
      </c>
      <c r="Z256" s="331" t="s">
        <v>571</v>
      </c>
      <c r="AA256" s="331" t="s">
        <v>571</v>
      </c>
      <c r="AB256" s="344" t="s">
        <v>956</v>
      </c>
      <c r="AC256" s="344"/>
      <c r="AD256" s="344"/>
    </row>
    <row r="257" spans="2:30" ht="75">
      <c r="B257" s="330" t="s">
        <v>957</v>
      </c>
      <c r="C257" s="330" t="s">
        <v>951</v>
      </c>
      <c r="D257" s="422" t="s">
        <v>958</v>
      </c>
      <c r="E257" s="331" t="s">
        <v>865</v>
      </c>
      <c r="F257" s="330" t="s">
        <v>35</v>
      </c>
      <c r="G257" s="330" t="s">
        <v>576</v>
      </c>
      <c r="H257" s="330" t="s">
        <v>17</v>
      </c>
      <c r="I257" s="330" t="s">
        <v>35</v>
      </c>
      <c r="J257" s="333" t="s">
        <v>689</v>
      </c>
      <c r="K257" s="335" t="s">
        <v>901</v>
      </c>
      <c r="L257" s="331">
        <v>2024</v>
      </c>
      <c r="M257" s="331">
        <v>0</v>
      </c>
      <c r="N257" s="331" t="s">
        <v>310</v>
      </c>
      <c r="O257" s="331" t="s">
        <v>310</v>
      </c>
      <c r="P257" s="331">
        <v>0</v>
      </c>
      <c r="Q257" s="331">
        <v>0</v>
      </c>
      <c r="R257" s="331">
        <v>0</v>
      </c>
      <c r="S257" s="331">
        <v>0</v>
      </c>
      <c r="T257" s="331">
        <v>0</v>
      </c>
      <c r="U257" s="331">
        <v>0</v>
      </c>
      <c r="V257" s="331">
        <v>0</v>
      </c>
      <c r="W257" s="331">
        <v>0</v>
      </c>
      <c r="X257" s="331" t="s">
        <v>571</v>
      </c>
      <c r="Y257" s="331" t="s">
        <v>571</v>
      </c>
      <c r="Z257" s="331" t="s">
        <v>571</v>
      </c>
      <c r="AA257" s="331" t="s">
        <v>571</v>
      </c>
      <c r="AB257" s="344" t="s">
        <v>959</v>
      </c>
      <c r="AC257" s="344"/>
      <c r="AD257" s="344"/>
    </row>
    <row r="258" spans="2:30" ht="75">
      <c r="B258" s="330" t="s">
        <v>960</v>
      </c>
      <c r="C258" s="330" t="s">
        <v>951</v>
      </c>
      <c r="D258" s="422" t="s">
        <v>961</v>
      </c>
      <c r="E258" s="331" t="s">
        <v>865</v>
      </c>
      <c r="F258" s="330" t="s">
        <v>35</v>
      </c>
      <c r="G258" s="330" t="s">
        <v>576</v>
      </c>
      <c r="H258" s="330" t="s">
        <v>17</v>
      </c>
      <c r="I258" s="330" t="s">
        <v>35</v>
      </c>
      <c r="J258" s="333" t="s">
        <v>689</v>
      </c>
      <c r="K258" s="335" t="s">
        <v>901</v>
      </c>
      <c r="L258" s="331">
        <v>2024</v>
      </c>
      <c r="M258" s="331">
        <v>0</v>
      </c>
      <c r="N258" s="331" t="s">
        <v>310</v>
      </c>
      <c r="O258" s="331" t="s">
        <v>310</v>
      </c>
      <c r="P258" s="331">
        <v>0</v>
      </c>
      <c r="Q258" s="331">
        <v>0</v>
      </c>
      <c r="R258" s="331">
        <v>0</v>
      </c>
      <c r="S258" s="331">
        <v>0</v>
      </c>
      <c r="T258" s="331">
        <v>0</v>
      </c>
      <c r="U258" s="331">
        <v>0</v>
      </c>
      <c r="V258" s="331">
        <v>0</v>
      </c>
      <c r="W258" s="331">
        <v>0</v>
      </c>
      <c r="X258" s="331" t="s">
        <v>571</v>
      </c>
      <c r="Y258" s="331" t="s">
        <v>571</v>
      </c>
      <c r="Z258" s="331" t="s">
        <v>571</v>
      </c>
      <c r="AA258" s="331" t="s">
        <v>571</v>
      </c>
      <c r="AB258" s="344" t="s">
        <v>962</v>
      </c>
      <c r="AC258" s="344"/>
      <c r="AD258" s="344"/>
    </row>
    <row r="259" spans="2:30" ht="75">
      <c r="B259" s="330" t="s">
        <v>963</v>
      </c>
      <c r="C259" s="330" t="s">
        <v>951</v>
      </c>
      <c r="D259" s="422" t="s">
        <v>952</v>
      </c>
      <c r="E259" s="331" t="s">
        <v>865</v>
      </c>
      <c r="F259" s="330" t="s">
        <v>35</v>
      </c>
      <c r="G259" s="330" t="s">
        <v>576</v>
      </c>
      <c r="H259" s="330" t="s">
        <v>683</v>
      </c>
      <c r="I259" s="330" t="s">
        <v>35</v>
      </c>
      <c r="J259" s="333" t="s">
        <v>689</v>
      </c>
      <c r="K259" s="335" t="s">
        <v>901</v>
      </c>
      <c r="L259" s="331">
        <v>2024</v>
      </c>
      <c r="M259" s="653">
        <v>1802.2271840000003</v>
      </c>
      <c r="N259" s="331" t="s">
        <v>310</v>
      </c>
      <c r="O259" s="331" t="s">
        <v>310</v>
      </c>
      <c r="P259" s="653">
        <v>1802.2271840000003</v>
      </c>
      <c r="Q259" s="331">
        <v>0</v>
      </c>
      <c r="R259" s="331">
        <v>0</v>
      </c>
      <c r="S259" s="331">
        <v>0</v>
      </c>
      <c r="T259" s="331">
        <v>0</v>
      </c>
      <c r="U259" s="331">
        <v>0</v>
      </c>
      <c r="V259" s="331">
        <v>0</v>
      </c>
      <c r="W259" s="331">
        <v>0</v>
      </c>
      <c r="X259" s="331" t="s">
        <v>571</v>
      </c>
      <c r="Y259" s="331" t="s">
        <v>571</v>
      </c>
      <c r="Z259" s="331" t="s">
        <v>571</v>
      </c>
      <c r="AA259" s="331" t="s">
        <v>571</v>
      </c>
      <c r="AB259" s="344" t="s">
        <v>953</v>
      </c>
      <c r="AC259" s="344"/>
      <c r="AD259" s="344"/>
    </row>
    <row r="260" spans="2:30" ht="75">
      <c r="B260" s="330" t="s">
        <v>964</v>
      </c>
      <c r="C260" s="330" t="s">
        <v>951</v>
      </c>
      <c r="D260" s="422" t="s">
        <v>955</v>
      </c>
      <c r="E260" s="331" t="s">
        <v>865</v>
      </c>
      <c r="F260" s="330" t="s">
        <v>35</v>
      </c>
      <c r="G260" s="330" t="s">
        <v>576</v>
      </c>
      <c r="H260" s="330" t="s">
        <v>683</v>
      </c>
      <c r="I260" s="330" t="s">
        <v>35</v>
      </c>
      <c r="J260" s="333" t="s">
        <v>689</v>
      </c>
      <c r="K260" s="335" t="s">
        <v>901</v>
      </c>
      <c r="L260" s="331">
        <v>2024</v>
      </c>
      <c r="M260" s="653">
        <v>1007.4300288000001</v>
      </c>
      <c r="N260" s="331" t="s">
        <v>310</v>
      </c>
      <c r="O260" s="331" t="s">
        <v>310</v>
      </c>
      <c r="P260" s="653">
        <v>1007.4300288000001</v>
      </c>
      <c r="Q260" s="331">
        <v>0</v>
      </c>
      <c r="R260" s="331">
        <v>0</v>
      </c>
      <c r="S260" s="331">
        <v>0</v>
      </c>
      <c r="T260" s="331">
        <v>0</v>
      </c>
      <c r="U260" s="331">
        <v>0</v>
      </c>
      <c r="V260" s="331">
        <v>0</v>
      </c>
      <c r="W260" s="331">
        <v>0</v>
      </c>
      <c r="X260" s="331" t="s">
        <v>571</v>
      </c>
      <c r="Y260" s="331" t="s">
        <v>571</v>
      </c>
      <c r="Z260" s="331" t="s">
        <v>571</v>
      </c>
      <c r="AA260" s="331" t="s">
        <v>571</v>
      </c>
      <c r="AB260" s="344" t="s">
        <v>956</v>
      </c>
      <c r="AC260" s="344"/>
      <c r="AD260" s="344"/>
    </row>
    <row r="261" spans="2:30" ht="75">
      <c r="B261" s="330" t="s">
        <v>965</v>
      </c>
      <c r="C261" s="330" t="s">
        <v>951</v>
      </c>
      <c r="D261" s="422" t="s">
        <v>958</v>
      </c>
      <c r="E261" s="331" t="s">
        <v>865</v>
      </c>
      <c r="F261" s="330" t="s">
        <v>35</v>
      </c>
      <c r="G261" s="330" t="s">
        <v>576</v>
      </c>
      <c r="H261" s="330" t="s">
        <v>683</v>
      </c>
      <c r="I261" s="330" t="s">
        <v>35</v>
      </c>
      <c r="J261" s="333" t="s">
        <v>689</v>
      </c>
      <c r="K261" s="335" t="s">
        <v>901</v>
      </c>
      <c r="L261" s="331">
        <v>2024</v>
      </c>
      <c r="M261" s="653">
        <v>16935.886207999996</v>
      </c>
      <c r="N261" s="331" t="s">
        <v>310</v>
      </c>
      <c r="O261" s="331" t="s">
        <v>310</v>
      </c>
      <c r="P261" s="653">
        <v>16935.886207999996</v>
      </c>
      <c r="Q261" s="331">
        <v>0</v>
      </c>
      <c r="R261" s="331">
        <v>0</v>
      </c>
      <c r="S261" s="331">
        <v>0</v>
      </c>
      <c r="T261" s="331">
        <v>0</v>
      </c>
      <c r="U261" s="331">
        <v>0</v>
      </c>
      <c r="V261" s="331">
        <v>0</v>
      </c>
      <c r="W261" s="331">
        <v>0</v>
      </c>
      <c r="X261" s="331" t="s">
        <v>571</v>
      </c>
      <c r="Y261" s="331" t="s">
        <v>571</v>
      </c>
      <c r="Z261" s="331" t="s">
        <v>571</v>
      </c>
      <c r="AA261" s="331" t="s">
        <v>571</v>
      </c>
      <c r="AB261" s="344" t="s">
        <v>959</v>
      </c>
      <c r="AC261" s="344"/>
      <c r="AD261" s="344"/>
    </row>
    <row r="262" spans="2:30" ht="75">
      <c r="B262" s="330" t="s">
        <v>966</v>
      </c>
      <c r="C262" s="330" t="s">
        <v>951</v>
      </c>
      <c r="D262" s="422" t="s">
        <v>961</v>
      </c>
      <c r="E262" s="331" t="s">
        <v>865</v>
      </c>
      <c r="F262" s="330" t="s">
        <v>35</v>
      </c>
      <c r="G262" s="330" t="s">
        <v>576</v>
      </c>
      <c r="H262" s="330" t="s">
        <v>683</v>
      </c>
      <c r="I262" s="330" t="s">
        <v>35</v>
      </c>
      <c r="J262" s="333" t="s">
        <v>689</v>
      </c>
      <c r="K262" s="335" t="s">
        <v>901</v>
      </c>
      <c r="L262" s="331">
        <v>2024</v>
      </c>
      <c r="M262" s="653">
        <v>9136.1713455999998</v>
      </c>
      <c r="N262" s="331" t="s">
        <v>310</v>
      </c>
      <c r="O262" s="331" t="s">
        <v>310</v>
      </c>
      <c r="P262" s="653">
        <v>9136.1713455999998</v>
      </c>
      <c r="Q262" s="331">
        <v>0</v>
      </c>
      <c r="R262" s="331">
        <v>0</v>
      </c>
      <c r="S262" s="331">
        <v>0</v>
      </c>
      <c r="T262" s="331">
        <v>0</v>
      </c>
      <c r="U262" s="331">
        <v>0</v>
      </c>
      <c r="V262" s="331">
        <v>0</v>
      </c>
      <c r="W262" s="331">
        <v>0</v>
      </c>
      <c r="X262" s="331" t="s">
        <v>571</v>
      </c>
      <c r="Y262" s="331" t="s">
        <v>571</v>
      </c>
      <c r="Z262" s="331" t="s">
        <v>571</v>
      </c>
      <c r="AA262" s="331" t="s">
        <v>571</v>
      </c>
      <c r="AB262" s="344" t="s">
        <v>962</v>
      </c>
      <c r="AC262" s="344"/>
      <c r="AD262" s="344"/>
    </row>
    <row r="263" spans="2:30" ht="75">
      <c r="B263" s="330" t="s">
        <v>967</v>
      </c>
      <c r="C263" s="330" t="s">
        <v>951</v>
      </c>
      <c r="D263" s="422" t="s">
        <v>952</v>
      </c>
      <c r="E263" s="331" t="s">
        <v>865</v>
      </c>
      <c r="F263" s="330" t="s">
        <v>35</v>
      </c>
      <c r="G263" s="330" t="s">
        <v>576</v>
      </c>
      <c r="H263" s="330" t="s">
        <v>720</v>
      </c>
      <c r="I263" s="330" t="s">
        <v>35</v>
      </c>
      <c r="J263" s="333" t="s">
        <v>689</v>
      </c>
      <c r="K263" s="335" t="s">
        <v>901</v>
      </c>
      <c r="L263" s="331">
        <v>2024</v>
      </c>
      <c r="M263" s="331">
        <v>0</v>
      </c>
      <c r="N263" s="331" t="s">
        <v>310</v>
      </c>
      <c r="O263" s="331" t="s">
        <v>310</v>
      </c>
      <c r="P263" s="654">
        <v>0</v>
      </c>
      <c r="Q263" s="331">
        <v>0</v>
      </c>
      <c r="R263" s="331">
        <v>0</v>
      </c>
      <c r="S263" s="331">
        <v>0</v>
      </c>
      <c r="T263" s="331">
        <v>0</v>
      </c>
      <c r="U263" s="331">
        <v>0</v>
      </c>
      <c r="V263" s="331">
        <v>0</v>
      </c>
      <c r="W263" s="331">
        <v>0</v>
      </c>
      <c r="X263" s="331" t="s">
        <v>571</v>
      </c>
      <c r="Y263" s="331" t="s">
        <v>571</v>
      </c>
      <c r="Z263" s="331" t="s">
        <v>571</v>
      </c>
      <c r="AA263" s="331" t="s">
        <v>571</v>
      </c>
      <c r="AB263" s="344" t="s">
        <v>953</v>
      </c>
      <c r="AC263" s="344"/>
      <c r="AD263" s="344"/>
    </row>
    <row r="264" spans="2:30" ht="75">
      <c r="B264" s="330" t="s">
        <v>968</v>
      </c>
      <c r="C264" s="330" t="s">
        <v>951</v>
      </c>
      <c r="D264" s="422" t="s">
        <v>955</v>
      </c>
      <c r="E264" s="331" t="s">
        <v>865</v>
      </c>
      <c r="F264" s="330" t="s">
        <v>35</v>
      </c>
      <c r="G264" s="330" t="s">
        <v>576</v>
      </c>
      <c r="H264" s="330" t="s">
        <v>720</v>
      </c>
      <c r="I264" s="330" t="s">
        <v>35</v>
      </c>
      <c r="J264" s="333" t="s">
        <v>689</v>
      </c>
      <c r="K264" s="335" t="s">
        <v>901</v>
      </c>
      <c r="L264" s="331">
        <v>2024</v>
      </c>
      <c r="M264" s="331">
        <v>0</v>
      </c>
      <c r="N264" s="331" t="s">
        <v>310</v>
      </c>
      <c r="O264" s="331" t="s">
        <v>310</v>
      </c>
      <c r="P264" s="331">
        <v>0</v>
      </c>
      <c r="Q264" s="331">
        <v>0</v>
      </c>
      <c r="R264" s="331">
        <v>0</v>
      </c>
      <c r="S264" s="331">
        <v>0</v>
      </c>
      <c r="T264" s="331">
        <v>0</v>
      </c>
      <c r="U264" s="331">
        <v>0</v>
      </c>
      <c r="V264" s="331">
        <v>0</v>
      </c>
      <c r="W264" s="331">
        <v>0</v>
      </c>
      <c r="X264" s="331" t="s">
        <v>571</v>
      </c>
      <c r="Y264" s="331" t="s">
        <v>571</v>
      </c>
      <c r="Z264" s="331" t="s">
        <v>571</v>
      </c>
      <c r="AA264" s="331" t="s">
        <v>571</v>
      </c>
      <c r="AB264" s="344" t="s">
        <v>956</v>
      </c>
      <c r="AC264" s="344"/>
      <c r="AD264" s="344"/>
    </row>
    <row r="265" spans="2:30" ht="75">
      <c r="B265" s="330" t="s">
        <v>969</v>
      </c>
      <c r="C265" s="330" t="s">
        <v>951</v>
      </c>
      <c r="D265" s="422" t="s">
        <v>958</v>
      </c>
      <c r="E265" s="331" t="s">
        <v>865</v>
      </c>
      <c r="F265" s="330" t="s">
        <v>35</v>
      </c>
      <c r="G265" s="330" t="s">
        <v>576</v>
      </c>
      <c r="H265" s="330" t="s">
        <v>720</v>
      </c>
      <c r="I265" s="330" t="s">
        <v>35</v>
      </c>
      <c r="J265" s="333" t="s">
        <v>689</v>
      </c>
      <c r="K265" s="335" t="s">
        <v>901</v>
      </c>
      <c r="L265" s="331">
        <v>2024</v>
      </c>
      <c r="M265" s="331">
        <v>0</v>
      </c>
      <c r="N265" s="331" t="s">
        <v>310</v>
      </c>
      <c r="O265" s="331" t="s">
        <v>310</v>
      </c>
      <c r="P265" s="331">
        <v>0</v>
      </c>
      <c r="Q265" s="331">
        <v>0</v>
      </c>
      <c r="R265" s="331">
        <v>0</v>
      </c>
      <c r="S265" s="331">
        <v>0</v>
      </c>
      <c r="T265" s="331">
        <v>0</v>
      </c>
      <c r="U265" s="331">
        <v>0</v>
      </c>
      <c r="V265" s="331">
        <v>0</v>
      </c>
      <c r="W265" s="331">
        <v>0</v>
      </c>
      <c r="X265" s="331" t="s">
        <v>571</v>
      </c>
      <c r="Y265" s="331" t="s">
        <v>571</v>
      </c>
      <c r="Z265" s="331" t="s">
        <v>571</v>
      </c>
      <c r="AA265" s="331" t="s">
        <v>571</v>
      </c>
      <c r="AB265" s="344" t="s">
        <v>959</v>
      </c>
      <c r="AC265" s="344"/>
      <c r="AD265" s="344"/>
    </row>
    <row r="266" spans="2:30" ht="75">
      <c r="B266" s="330" t="s">
        <v>970</v>
      </c>
      <c r="C266" s="330" t="s">
        <v>951</v>
      </c>
      <c r="D266" s="422" t="s">
        <v>961</v>
      </c>
      <c r="E266" s="331" t="s">
        <v>865</v>
      </c>
      <c r="F266" s="330" t="s">
        <v>35</v>
      </c>
      <c r="G266" s="330" t="s">
        <v>576</v>
      </c>
      <c r="H266" s="330" t="s">
        <v>720</v>
      </c>
      <c r="I266" s="330" t="s">
        <v>35</v>
      </c>
      <c r="J266" s="333" t="s">
        <v>689</v>
      </c>
      <c r="K266" s="335" t="s">
        <v>901</v>
      </c>
      <c r="L266" s="331">
        <v>2024</v>
      </c>
      <c r="M266" s="331">
        <v>0</v>
      </c>
      <c r="N266" s="331" t="s">
        <v>310</v>
      </c>
      <c r="O266" s="331" t="s">
        <v>310</v>
      </c>
      <c r="P266" s="331">
        <v>0</v>
      </c>
      <c r="Q266" s="331">
        <v>0</v>
      </c>
      <c r="R266" s="331">
        <v>0</v>
      </c>
      <c r="S266" s="331">
        <v>0</v>
      </c>
      <c r="T266" s="331">
        <v>0</v>
      </c>
      <c r="U266" s="331">
        <v>0</v>
      </c>
      <c r="V266" s="331">
        <v>0</v>
      </c>
      <c r="W266" s="331">
        <v>0</v>
      </c>
      <c r="X266" s="331" t="s">
        <v>571</v>
      </c>
      <c r="Y266" s="331" t="s">
        <v>571</v>
      </c>
      <c r="Z266" s="331" t="s">
        <v>571</v>
      </c>
      <c r="AA266" s="331" t="s">
        <v>571</v>
      </c>
      <c r="AB266" s="344" t="s">
        <v>962</v>
      </c>
      <c r="AC266" s="344"/>
      <c r="AD266" s="344"/>
    </row>
    <row r="267" spans="2:30" ht="75">
      <c r="B267" s="330" t="s">
        <v>971</v>
      </c>
      <c r="C267" s="330" t="s">
        <v>951</v>
      </c>
      <c r="D267" s="422" t="s">
        <v>952</v>
      </c>
      <c r="E267" s="331" t="s">
        <v>865</v>
      </c>
      <c r="F267" s="330" t="s">
        <v>35</v>
      </c>
      <c r="G267" s="330" t="s">
        <v>576</v>
      </c>
      <c r="H267" s="330" t="s">
        <v>738</v>
      </c>
      <c r="I267" s="330" t="s">
        <v>35</v>
      </c>
      <c r="J267" s="333" t="s">
        <v>689</v>
      </c>
      <c r="K267" s="335" t="s">
        <v>901</v>
      </c>
      <c r="L267" s="331">
        <v>2024</v>
      </c>
      <c r="M267" s="331">
        <v>0</v>
      </c>
      <c r="N267" s="331" t="s">
        <v>310</v>
      </c>
      <c r="O267" s="331" t="s">
        <v>310</v>
      </c>
      <c r="P267" s="331">
        <v>0</v>
      </c>
      <c r="Q267" s="331">
        <v>0</v>
      </c>
      <c r="R267" s="331">
        <v>0</v>
      </c>
      <c r="S267" s="331">
        <v>0</v>
      </c>
      <c r="T267" s="331">
        <v>0</v>
      </c>
      <c r="U267" s="331">
        <v>0</v>
      </c>
      <c r="V267" s="331">
        <v>0</v>
      </c>
      <c r="W267" s="331">
        <v>0</v>
      </c>
      <c r="X267" s="331" t="s">
        <v>571</v>
      </c>
      <c r="Y267" s="331" t="s">
        <v>571</v>
      </c>
      <c r="Z267" s="331" t="s">
        <v>571</v>
      </c>
      <c r="AA267" s="331" t="s">
        <v>571</v>
      </c>
      <c r="AB267" s="344" t="s">
        <v>953</v>
      </c>
      <c r="AC267" s="344"/>
      <c r="AD267" s="344"/>
    </row>
    <row r="268" spans="2:30" ht="75">
      <c r="B268" s="330" t="s">
        <v>972</v>
      </c>
      <c r="C268" s="330" t="s">
        <v>951</v>
      </c>
      <c r="D268" s="422" t="s">
        <v>955</v>
      </c>
      <c r="E268" s="331" t="s">
        <v>865</v>
      </c>
      <c r="F268" s="330" t="s">
        <v>35</v>
      </c>
      <c r="G268" s="330" t="s">
        <v>576</v>
      </c>
      <c r="H268" s="330" t="s">
        <v>738</v>
      </c>
      <c r="I268" s="330" t="s">
        <v>35</v>
      </c>
      <c r="J268" s="333" t="s">
        <v>689</v>
      </c>
      <c r="K268" s="335" t="s">
        <v>901</v>
      </c>
      <c r="L268" s="331">
        <v>2024</v>
      </c>
      <c r="M268" s="331">
        <v>0</v>
      </c>
      <c r="N268" s="331" t="s">
        <v>310</v>
      </c>
      <c r="O268" s="331" t="s">
        <v>310</v>
      </c>
      <c r="P268" s="331">
        <v>0</v>
      </c>
      <c r="Q268" s="331">
        <v>0</v>
      </c>
      <c r="R268" s="331">
        <v>0</v>
      </c>
      <c r="S268" s="331">
        <v>0</v>
      </c>
      <c r="T268" s="331">
        <v>0</v>
      </c>
      <c r="U268" s="331">
        <v>0</v>
      </c>
      <c r="V268" s="331">
        <v>0</v>
      </c>
      <c r="W268" s="331">
        <v>0</v>
      </c>
      <c r="X268" s="331" t="s">
        <v>571</v>
      </c>
      <c r="Y268" s="331" t="s">
        <v>571</v>
      </c>
      <c r="Z268" s="331" t="s">
        <v>571</v>
      </c>
      <c r="AA268" s="331" t="s">
        <v>571</v>
      </c>
      <c r="AB268" s="344" t="s">
        <v>956</v>
      </c>
      <c r="AC268" s="344"/>
      <c r="AD268" s="344"/>
    </row>
    <row r="269" spans="2:30" ht="75">
      <c r="B269" s="330" t="s">
        <v>973</v>
      </c>
      <c r="C269" s="330" t="s">
        <v>951</v>
      </c>
      <c r="D269" s="422" t="s">
        <v>958</v>
      </c>
      <c r="E269" s="331" t="s">
        <v>865</v>
      </c>
      <c r="F269" s="330" t="s">
        <v>35</v>
      </c>
      <c r="G269" s="330" t="s">
        <v>576</v>
      </c>
      <c r="H269" s="330" t="s">
        <v>738</v>
      </c>
      <c r="I269" s="330" t="s">
        <v>35</v>
      </c>
      <c r="J269" s="333" t="s">
        <v>689</v>
      </c>
      <c r="K269" s="335" t="s">
        <v>901</v>
      </c>
      <c r="L269" s="331">
        <v>2024</v>
      </c>
      <c r="M269" s="331">
        <v>0</v>
      </c>
      <c r="N269" s="331" t="s">
        <v>310</v>
      </c>
      <c r="O269" s="331" t="s">
        <v>310</v>
      </c>
      <c r="P269" s="331">
        <v>0</v>
      </c>
      <c r="Q269" s="331">
        <v>0</v>
      </c>
      <c r="R269" s="331">
        <v>0</v>
      </c>
      <c r="S269" s="331">
        <v>0</v>
      </c>
      <c r="T269" s="331">
        <v>0</v>
      </c>
      <c r="U269" s="331">
        <v>0</v>
      </c>
      <c r="V269" s="331">
        <v>0</v>
      </c>
      <c r="W269" s="331">
        <v>0</v>
      </c>
      <c r="X269" s="331" t="s">
        <v>571</v>
      </c>
      <c r="Y269" s="331" t="s">
        <v>571</v>
      </c>
      <c r="Z269" s="331" t="s">
        <v>571</v>
      </c>
      <c r="AA269" s="331" t="s">
        <v>571</v>
      </c>
      <c r="AB269" s="344" t="s">
        <v>959</v>
      </c>
      <c r="AC269" s="344"/>
      <c r="AD269" s="344"/>
    </row>
    <row r="270" spans="2:30" ht="75">
      <c r="B270" s="330" t="s">
        <v>974</v>
      </c>
      <c r="C270" s="330" t="s">
        <v>951</v>
      </c>
      <c r="D270" s="422" t="s">
        <v>961</v>
      </c>
      <c r="E270" s="331" t="s">
        <v>865</v>
      </c>
      <c r="F270" s="330" t="s">
        <v>35</v>
      </c>
      <c r="G270" s="330" t="s">
        <v>576</v>
      </c>
      <c r="H270" s="330" t="s">
        <v>738</v>
      </c>
      <c r="I270" s="330" t="s">
        <v>35</v>
      </c>
      <c r="J270" s="333" t="s">
        <v>689</v>
      </c>
      <c r="K270" s="335" t="s">
        <v>901</v>
      </c>
      <c r="L270" s="331">
        <v>2024</v>
      </c>
      <c r="M270" s="331">
        <v>0</v>
      </c>
      <c r="N270" s="331" t="s">
        <v>310</v>
      </c>
      <c r="O270" s="331" t="s">
        <v>310</v>
      </c>
      <c r="P270" s="331">
        <v>0</v>
      </c>
      <c r="Q270" s="331">
        <v>0</v>
      </c>
      <c r="R270" s="331">
        <v>0</v>
      </c>
      <c r="S270" s="331">
        <v>0</v>
      </c>
      <c r="T270" s="331">
        <v>0</v>
      </c>
      <c r="U270" s="331">
        <v>0</v>
      </c>
      <c r="V270" s="331">
        <v>0</v>
      </c>
      <c r="W270" s="331">
        <v>0</v>
      </c>
      <c r="X270" s="331" t="s">
        <v>571</v>
      </c>
      <c r="Y270" s="331" t="s">
        <v>571</v>
      </c>
      <c r="Z270" s="331" t="s">
        <v>571</v>
      </c>
      <c r="AA270" s="331" t="s">
        <v>571</v>
      </c>
      <c r="AB270" s="344" t="s">
        <v>962</v>
      </c>
      <c r="AC270" s="344"/>
      <c r="AD270" s="344"/>
    </row>
    <row r="271" spans="2:30" ht="75">
      <c r="B271" s="330" t="s">
        <v>975</v>
      </c>
      <c r="C271" s="330" t="s">
        <v>951</v>
      </c>
      <c r="D271" s="422" t="s">
        <v>952</v>
      </c>
      <c r="E271" s="331" t="s">
        <v>865</v>
      </c>
      <c r="F271" s="330" t="s">
        <v>35</v>
      </c>
      <c r="G271" s="330" t="s">
        <v>576</v>
      </c>
      <c r="H271" s="330" t="s">
        <v>736</v>
      </c>
      <c r="I271" s="330" t="s">
        <v>35</v>
      </c>
      <c r="J271" s="333" t="s">
        <v>689</v>
      </c>
      <c r="K271" s="335" t="s">
        <v>901</v>
      </c>
      <c r="L271" s="331">
        <v>2024</v>
      </c>
      <c r="M271" s="331">
        <v>0</v>
      </c>
      <c r="N271" s="331" t="s">
        <v>310</v>
      </c>
      <c r="O271" s="331" t="s">
        <v>310</v>
      </c>
      <c r="P271" s="331">
        <v>0</v>
      </c>
      <c r="Q271" s="331">
        <v>0</v>
      </c>
      <c r="R271" s="331">
        <v>0</v>
      </c>
      <c r="S271" s="331">
        <v>0</v>
      </c>
      <c r="T271" s="331">
        <v>0</v>
      </c>
      <c r="U271" s="331">
        <v>0</v>
      </c>
      <c r="V271" s="331">
        <v>0</v>
      </c>
      <c r="W271" s="331">
        <v>0</v>
      </c>
      <c r="X271" s="331" t="s">
        <v>571</v>
      </c>
      <c r="Y271" s="331" t="s">
        <v>571</v>
      </c>
      <c r="Z271" s="331" t="s">
        <v>571</v>
      </c>
      <c r="AA271" s="331" t="s">
        <v>571</v>
      </c>
      <c r="AB271" s="344" t="s">
        <v>953</v>
      </c>
      <c r="AC271" s="344"/>
      <c r="AD271" s="344"/>
    </row>
    <row r="272" spans="2:30" ht="75">
      <c r="B272" s="330" t="s">
        <v>976</v>
      </c>
      <c r="C272" s="330" t="s">
        <v>951</v>
      </c>
      <c r="D272" s="422" t="s">
        <v>955</v>
      </c>
      <c r="E272" s="331" t="s">
        <v>865</v>
      </c>
      <c r="F272" s="330" t="s">
        <v>35</v>
      </c>
      <c r="G272" s="330" t="s">
        <v>576</v>
      </c>
      <c r="H272" s="330" t="s">
        <v>736</v>
      </c>
      <c r="I272" s="330" t="s">
        <v>35</v>
      </c>
      <c r="J272" s="333" t="s">
        <v>689</v>
      </c>
      <c r="K272" s="335" t="s">
        <v>901</v>
      </c>
      <c r="L272" s="331">
        <v>2024</v>
      </c>
      <c r="M272" s="331">
        <v>0</v>
      </c>
      <c r="N272" s="331" t="s">
        <v>310</v>
      </c>
      <c r="O272" s="331" t="s">
        <v>310</v>
      </c>
      <c r="P272" s="331">
        <v>0</v>
      </c>
      <c r="Q272" s="331">
        <v>0</v>
      </c>
      <c r="R272" s="331">
        <v>0</v>
      </c>
      <c r="S272" s="331">
        <v>0</v>
      </c>
      <c r="T272" s="331">
        <v>0</v>
      </c>
      <c r="U272" s="331">
        <v>0</v>
      </c>
      <c r="V272" s="331">
        <v>0</v>
      </c>
      <c r="W272" s="331">
        <v>0</v>
      </c>
      <c r="X272" s="331" t="s">
        <v>571</v>
      </c>
      <c r="Y272" s="331" t="s">
        <v>571</v>
      </c>
      <c r="Z272" s="331" t="s">
        <v>571</v>
      </c>
      <c r="AA272" s="331" t="s">
        <v>571</v>
      </c>
      <c r="AB272" s="344" t="s">
        <v>956</v>
      </c>
      <c r="AC272" s="344"/>
      <c r="AD272" s="344"/>
    </row>
    <row r="273" spans="2:30" ht="75">
      <c r="B273" s="330" t="s">
        <v>977</v>
      </c>
      <c r="C273" s="330" t="s">
        <v>951</v>
      </c>
      <c r="D273" s="422" t="s">
        <v>958</v>
      </c>
      <c r="E273" s="331" t="s">
        <v>865</v>
      </c>
      <c r="F273" s="330" t="s">
        <v>35</v>
      </c>
      <c r="G273" s="330" t="s">
        <v>576</v>
      </c>
      <c r="H273" s="330" t="s">
        <v>736</v>
      </c>
      <c r="I273" s="330" t="s">
        <v>35</v>
      </c>
      <c r="J273" s="333" t="s">
        <v>689</v>
      </c>
      <c r="K273" s="335" t="s">
        <v>901</v>
      </c>
      <c r="L273" s="331">
        <v>2024</v>
      </c>
      <c r="M273" s="331">
        <v>0</v>
      </c>
      <c r="N273" s="331" t="s">
        <v>310</v>
      </c>
      <c r="O273" s="331" t="s">
        <v>310</v>
      </c>
      <c r="P273" s="331">
        <v>0</v>
      </c>
      <c r="Q273" s="331">
        <v>0</v>
      </c>
      <c r="R273" s="331">
        <v>0</v>
      </c>
      <c r="S273" s="331">
        <v>0</v>
      </c>
      <c r="T273" s="331">
        <v>0</v>
      </c>
      <c r="U273" s="331">
        <v>0</v>
      </c>
      <c r="V273" s="331">
        <v>0</v>
      </c>
      <c r="W273" s="331">
        <v>0</v>
      </c>
      <c r="X273" s="331" t="s">
        <v>571</v>
      </c>
      <c r="Y273" s="331" t="s">
        <v>571</v>
      </c>
      <c r="Z273" s="331" t="s">
        <v>571</v>
      </c>
      <c r="AA273" s="331" t="s">
        <v>571</v>
      </c>
      <c r="AB273" s="344" t="s">
        <v>959</v>
      </c>
      <c r="AC273" s="344"/>
      <c r="AD273" s="344"/>
    </row>
    <row r="274" spans="2:30" ht="75">
      <c r="B274" s="330" t="s">
        <v>978</v>
      </c>
      <c r="C274" s="330" t="s">
        <v>951</v>
      </c>
      <c r="D274" s="422" t="s">
        <v>961</v>
      </c>
      <c r="E274" s="331" t="s">
        <v>865</v>
      </c>
      <c r="F274" s="330" t="s">
        <v>35</v>
      </c>
      <c r="G274" s="330" t="s">
        <v>576</v>
      </c>
      <c r="H274" s="330" t="s">
        <v>736</v>
      </c>
      <c r="I274" s="330" t="s">
        <v>35</v>
      </c>
      <c r="J274" s="333" t="s">
        <v>689</v>
      </c>
      <c r="K274" s="335" t="s">
        <v>901</v>
      </c>
      <c r="L274" s="331">
        <v>2024</v>
      </c>
      <c r="M274" s="331">
        <v>0</v>
      </c>
      <c r="N274" s="331" t="s">
        <v>310</v>
      </c>
      <c r="O274" s="331" t="s">
        <v>310</v>
      </c>
      <c r="P274" s="331">
        <v>0</v>
      </c>
      <c r="Q274" s="331">
        <v>0</v>
      </c>
      <c r="R274" s="331">
        <v>0</v>
      </c>
      <c r="S274" s="331">
        <v>0</v>
      </c>
      <c r="T274" s="331">
        <v>0</v>
      </c>
      <c r="U274" s="331">
        <v>0</v>
      </c>
      <c r="V274" s="331">
        <v>0</v>
      </c>
      <c r="W274" s="331">
        <v>0</v>
      </c>
      <c r="X274" s="331" t="s">
        <v>571</v>
      </c>
      <c r="Y274" s="331" t="s">
        <v>571</v>
      </c>
      <c r="Z274" s="331" t="s">
        <v>571</v>
      </c>
      <c r="AA274" s="331" t="s">
        <v>571</v>
      </c>
      <c r="AB274" s="344" t="s">
        <v>962</v>
      </c>
      <c r="AC274" s="344"/>
      <c r="AD274" s="344"/>
    </row>
    <row r="275" spans="2:30" ht="75">
      <c r="B275" s="330" t="s">
        <v>979</v>
      </c>
      <c r="C275" s="330" t="s">
        <v>951</v>
      </c>
      <c r="D275" s="422" t="s">
        <v>952</v>
      </c>
      <c r="E275" s="331" t="s">
        <v>865</v>
      </c>
      <c r="F275" s="330" t="s">
        <v>35</v>
      </c>
      <c r="G275" s="330" t="s">
        <v>576</v>
      </c>
      <c r="H275" s="330" t="s">
        <v>50</v>
      </c>
      <c r="I275" s="330" t="s">
        <v>35</v>
      </c>
      <c r="J275" s="333" t="s">
        <v>689</v>
      </c>
      <c r="K275" s="335" t="s">
        <v>901</v>
      </c>
      <c r="L275" s="331">
        <v>2024</v>
      </c>
      <c r="M275" s="331">
        <v>0</v>
      </c>
      <c r="N275" s="331" t="s">
        <v>310</v>
      </c>
      <c r="O275" s="331" t="s">
        <v>310</v>
      </c>
      <c r="P275" s="331">
        <v>0</v>
      </c>
      <c r="Q275" s="331">
        <v>0</v>
      </c>
      <c r="R275" s="331">
        <v>0</v>
      </c>
      <c r="S275" s="331">
        <v>0</v>
      </c>
      <c r="T275" s="331">
        <v>0</v>
      </c>
      <c r="U275" s="331">
        <v>0</v>
      </c>
      <c r="V275" s="331">
        <v>0</v>
      </c>
      <c r="W275" s="331">
        <v>0</v>
      </c>
      <c r="X275" s="331" t="s">
        <v>571</v>
      </c>
      <c r="Y275" s="331" t="s">
        <v>571</v>
      </c>
      <c r="Z275" s="331" t="s">
        <v>571</v>
      </c>
      <c r="AA275" s="331" t="s">
        <v>571</v>
      </c>
      <c r="AB275" s="344" t="s">
        <v>953</v>
      </c>
      <c r="AC275" s="344"/>
      <c r="AD275" s="344"/>
    </row>
    <row r="276" spans="2:30" ht="75">
      <c r="B276" s="330" t="s">
        <v>980</v>
      </c>
      <c r="C276" s="330" t="s">
        <v>951</v>
      </c>
      <c r="D276" s="422" t="s">
        <v>955</v>
      </c>
      <c r="E276" s="331" t="s">
        <v>865</v>
      </c>
      <c r="F276" s="330" t="s">
        <v>35</v>
      </c>
      <c r="G276" s="330" t="s">
        <v>576</v>
      </c>
      <c r="H276" s="330" t="s">
        <v>50</v>
      </c>
      <c r="I276" s="330" t="s">
        <v>35</v>
      </c>
      <c r="J276" s="333" t="s">
        <v>689</v>
      </c>
      <c r="K276" s="335" t="s">
        <v>901</v>
      </c>
      <c r="L276" s="331">
        <v>2024</v>
      </c>
      <c r="M276" s="331">
        <v>0</v>
      </c>
      <c r="N276" s="331" t="s">
        <v>310</v>
      </c>
      <c r="O276" s="331" t="s">
        <v>310</v>
      </c>
      <c r="P276" s="331">
        <v>0</v>
      </c>
      <c r="Q276" s="331">
        <v>0</v>
      </c>
      <c r="R276" s="331">
        <v>0</v>
      </c>
      <c r="S276" s="331">
        <v>0</v>
      </c>
      <c r="T276" s="331">
        <v>0</v>
      </c>
      <c r="U276" s="331">
        <v>0</v>
      </c>
      <c r="V276" s="331">
        <v>0</v>
      </c>
      <c r="W276" s="331">
        <v>0</v>
      </c>
      <c r="X276" s="331" t="s">
        <v>571</v>
      </c>
      <c r="Y276" s="331" t="s">
        <v>571</v>
      </c>
      <c r="Z276" s="331" t="s">
        <v>571</v>
      </c>
      <c r="AA276" s="331" t="s">
        <v>571</v>
      </c>
      <c r="AB276" s="344" t="s">
        <v>956</v>
      </c>
      <c r="AC276" s="344"/>
      <c r="AD276" s="344"/>
    </row>
    <row r="277" spans="2:30" ht="75">
      <c r="B277" s="330" t="s">
        <v>981</v>
      </c>
      <c r="C277" s="330" t="s">
        <v>951</v>
      </c>
      <c r="D277" s="422" t="s">
        <v>958</v>
      </c>
      <c r="E277" s="331" t="s">
        <v>865</v>
      </c>
      <c r="F277" s="330" t="s">
        <v>35</v>
      </c>
      <c r="G277" s="330" t="s">
        <v>576</v>
      </c>
      <c r="H277" s="330" t="s">
        <v>50</v>
      </c>
      <c r="I277" s="330" t="s">
        <v>35</v>
      </c>
      <c r="J277" s="333" t="s">
        <v>689</v>
      </c>
      <c r="K277" s="335" t="s">
        <v>901</v>
      </c>
      <c r="L277" s="331">
        <v>2024</v>
      </c>
      <c r="M277" s="331">
        <v>0</v>
      </c>
      <c r="N277" s="331" t="s">
        <v>310</v>
      </c>
      <c r="O277" s="331" t="s">
        <v>310</v>
      </c>
      <c r="P277" s="331">
        <v>0</v>
      </c>
      <c r="Q277" s="331">
        <v>0</v>
      </c>
      <c r="R277" s="331">
        <v>0</v>
      </c>
      <c r="S277" s="331">
        <v>0</v>
      </c>
      <c r="T277" s="331">
        <v>0</v>
      </c>
      <c r="U277" s="331">
        <v>0</v>
      </c>
      <c r="V277" s="331">
        <v>0</v>
      </c>
      <c r="W277" s="331">
        <v>0</v>
      </c>
      <c r="X277" s="331" t="s">
        <v>571</v>
      </c>
      <c r="Y277" s="331" t="s">
        <v>571</v>
      </c>
      <c r="Z277" s="331" t="s">
        <v>571</v>
      </c>
      <c r="AA277" s="331" t="s">
        <v>571</v>
      </c>
      <c r="AB277" s="344" t="s">
        <v>959</v>
      </c>
      <c r="AC277" s="344"/>
      <c r="AD277" s="344"/>
    </row>
    <row r="278" spans="2:30" ht="75">
      <c r="B278" s="330" t="s">
        <v>982</v>
      </c>
      <c r="C278" s="330" t="s">
        <v>951</v>
      </c>
      <c r="D278" s="422" t="s">
        <v>961</v>
      </c>
      <c r="E278" s="331" t="s">
        <v>865</v>
      </c>
      <c r="F278" s="330" t="s">
        <v>35</v>
      </c>
      <c r="G278" s="330" t="s">
        <v>576</v>
      </c>
      <c r="H278" s="330" t="s">
        <v>50</v>
      </c>
      <c r="I278" s="330" t="s">
        <v>35</v>
      </c>
      <c r="J278" s="333" t="s">
        <v>689</v>
      </c>
      <c r="K278" s="335" t="s">
        <v>901</v>
      </c>
      <c r="L278" s="331">
        <v>2024</v>
      </c>
      <c r="M278" s="331">
        <v>0</v>
      </c>
      <c r="N278" s="331" t="s">
        <v>310</v>
      </c>
      <c r="O278" s="331" t="s">
        <v>310</v>
      </c>
      <c r="P278" s="331">
        <v>0</v>
      </c>
      <c r="Q278" s="331">
        <v>0</v>
      </c>
      <c r="R278" s="331">
        <v>0</v>
      </c>
      <c r="S278" s="331">
        <v>0</v>
      </c>
      <c r="T278" s="331">
        <v>0</v>
      </c>
      <c r="U278" s="331">
        <v>0</v>
      </c>
      <c r="V278" s="331">
        <v>0</v>
      </c>
      <c r="W278" s="331">
        <v>0</v>
      </c>
      <c r="X278" s="331" t="s">
        <v>571</v>
      </c>
      <c r="Y278" s="331" t="s">
        <v>571</v>
      </c>
      <c r="Z278" s="331" t="s">
        <v>571</v>
      </c>
      <c r="AA278" s="331" t="s">
        <v>571</v>
      </c>
      <c r="AB278" s="344" t="s">
        <v>962</v>
      </c>
      <c r="AC278" s="344"/>
      <c r="AD278" s="344"/>
    </row>
    <row r="279" spans="2:30" ht="75">
      <c r="B279" s="330" t="s">
        <v>983</v>
      </c>
      <c r="C279" s="330" t="s">
        <v>984</v>
      </c>
      <c r="D279" s="422" t="s">
        <v>985</v>
      </c>
      <c r="E279" s="331" t="s">
        <v>824</v>
      </c>
      <c r="F279" s="330" t="s">
        <v>35</v>
      </c>
      <c r="G279" s="330" t="s">
        <v>576</v>
      </c>
      <c r="H279" s="330" t="s">
        <v>17</v>
      </c>
      <c r="I279" s="330" t="s">
        <v>35</v>
      </c>
      <c r="J279" s="333" t="s">
        <v>334</v>
      </c>
      <c r="K279" s="335" t="s">
        <v>986</v>
      </c>
      <c r="L279" s="331">
        <v>2024</v>
      </c>
      <c r="M279" s="331">
        <v>0</v>
      </c>
      <c r="N279" s="331" t="s">
        <v>310</v>
      </c>
      <c r="O279" s="331" t="s">
        <v>310</v>
      </c>
      <c r="P279" s="331">
        <v>0</v>
      </c>
      <c r="Q279" s="331">
        <v>0</v>
      </c>
      <c r="R279" s="331">
        <v>0</v>
      </c>
      <c r="S279" s="331">
        <v>0</v>
      </c>
      <c r="T279" s="331">
        <v>0</v>
      </c>
      <c r="U279" s="331">
        <v>0</v>
      </c>
      <c r="V279" s="331">
        <v>0</v>
      </c>
      <c r="W279" s="331">
        <v>0</v>
      </c>
      <c r="X279" s="331" t="s">
        <v>571</v>
      </c>
      <c r="Y279" s="331" t="s">
        <v>571</v>
      </c>
      <c r="Z279" s="331" t="s">
        <v>571</v>
      </c>
      <c r="AA279" s="331" t="s">
        <v>571</v>
      </c>
      <c r="AB279" s="344" t="s">
        <v>987</v>
      </c>
      <c r="AC279" s="344"/>
      <c r="AD279" s="344"/>
    </row>
    <row r="280" spans="2:30" ht="75">
      <c r="B280" s="330" t="s">
        <v>988</v>
      </c>
      <c r="C280" s="330" t="s">
        <v>984</v>
      </c>
      <c r="D280" s="422" t="s">
        <v>985</v>
      </c>
      <c r="E280" s="331" t="s">
        <v>824</v>
      </c>
      <c r="F280" s="330" t="s">
        <v>35</v>
      </c>
      <c r="G280" s="330" t="s">
        <v>576</v>
      </c>
      <c r="H280" s="330" t="s">
        <v>683</v>
      </c>
      <c r="I280" s="330" t="s">
        <v>35</v>
      </c>
      <c r="J280" s="333" t="s">
        <v>334</v>
      </c>
      <c r="K280" s="335" t="s">
        <v>986</v>
      </c>
      <c r="L280" s="331">
        <v>2024</v>
      </c>
      <c r="M280" s="653">
        <v>14820.481220696378</v>
      </c>
      <c r="N280" s="331" t="s">
        <v>310</v>
      </c>
      <c r="O280" s="331" t="s">
        <v>310</v>
      </c>
      <c r="P280" s="653">
        <v>14820.481220696378</v>
      </c>
      <c r="Q280" s="331">
        <v>0</v>
      </c>
      <c r="R280" s="331">
        <v>0</v>
      </c>
      <c r="S280" s="331">
        <v>0</v>
      </c>
      <c r="T280" s="331">
        <v>0</v>
      </c>
      <c r="U280" s="331">
        <v>0</v>
      </c>
      <c r="V280" s="331">
        <v>0</v>
      </c>
      <c r="W280" s="331">
        <v>0</v>
      </c>
      <c r="X280" s="331" t="s">
        <v>571</v>
      </c>
      <c r="Y280" s="331" t="s">
        <v>571</v>
      </c>
      <c r="Z280" s="331" t="s">
        <v>571</v>
      </c>
      <c r="AA280" s="331" t="s">
        <v>571</v>
      </c>
      <c r="AB280" s="344" t="s">
        <v>987</v>
      </c>
      <c r="AC280" s="344"/>
      <c r="AD280" s="344"/>
    </row>
    <row r="281" spans="2:30" ht="75">
      <c r="B281" s="330" t="s">
        <v>989</v>
      </c>
      <c r="C281" s="330" t="s">
        <v>984</v>
      </c>
      <c r="D281" s="422" t="s">
        <v>985</v>
      </c>
      <c r="E281" s="331" t="s">
        <v>824</v>
      </c>
      <c r="F281" s="330" t="s">
        <v>35</v>
      </c>
      <c r="G281" s="330" t="s">
        <v>576</v>
      </c>
      <c r="H281" s="330" t="s">
        <v>720</v>
      </c>
      <c r="I281" s="330" t="s">
        <v>35</v>
      </c>
      <c r="J281" s="333" t="s">
        <v>334</v>
      </c>
      <c r="K281" s="335" t="s">
        <v>986</v>
      </c>
      <c r="L281" s="331">
        <v>2024</v>
      </c>
      <c r="M281" s="331">
        <v>0</v>
      </c>
      <c r="N281" s="331" t="s">
        <v>310</v>
      </c>
      <c r="O281" s="331" t="s">
        <v>310</v>
      </c>
      <c r="P281" s="331">
        <v>0</v>
      </c>
      <c r="Q281" s="331">
        <v>0</v>
      </c>
      <c r="R281" s="331">
        <v>0</v>
      </c>
      <c r="S281" s="331">
        <v>0</v>
      </c>
      <c r="T281" s="331">
        <v>0</v>
      </c>
      <c r="U281" s="331">
        <v>0</v>
      </c>
      <c r="V281" s="331">
        <v>0</v>
      </c>
      <c r="W281" s="331">
        <v>0</v>
      </c>
      <c r="X281" s="331" t="s">
        <v>571</v>
      </c>
      <c r="Y281" s="331" t="s">
        <v>571</v>
      </c>
      <c r="Z281" s="331" t="s">
        <v>571</v>
      </c>
      <c r="AA281" s="331" t="s">
        <v>571</v>
      </c>
      <c r="AB281" s="344" t="s">
        <v>987</v>
      </c>
      <c r="AC281" s="344"/>
      <c r="AD281" s="344"/>
    </row>
    <row r="282" spans="2:30" ht="75">
      <c r="B282" s="330" t="s">
        <v>990</v>
      </c>
      <c r="C282" s="330" t="s">
        <v>984</v>
      </c>
      <c r="D282" s="422" t="s">
        <v>985</v>
      </c>
      <c r="E282" s="331" t="s">
        <v>824</v>
      </c>
      <c r="F282" s="330" t="s">
        <v>35</v>
      </c>
      <c r="G282" s="330" t="s">
        <v>576</v>
      </c>
      <c r="H282" s="330" t="s">
        <v>738</v>
      </c>
      <c r="I282" s="330" t="s">
        <v>35</v>
      </c>
      <c r="J282" s="333" t="s">
        <v>334</v>
      </c>
      <c r="K282" s="335" t="s">
        <v>986</v>
      </c>
      <c r="L282" s="331">
        <v>2024</v>
      </c>
      <c r="M282" s="331">
        <v>0</v>
      </c>
      <c r="N282" s="331" t="s">
        <v>310</v>
      </c>
      <c r="O282" s="331" t="s">
        <v>310</v>
      </c>
      <c r="P282" s="331">
        <v>0</v>
      </c>
      <c r="Q282" s="331">
        <v>0</v>
      </c>
      <c r="R282" s="331">
        <v>0</v>
      </c>
      <c r="S282" s="331">
        <v>0</v>
      </c>
      <c r="T282" s="331">
        <v>0</v>
      </c>
      <c r="U282" s="331">
        <v>0</v>
      </c>
      <c r="V282" s="331">
        <v>0</v>
      </c>
      <c r="W282" s="331">
        <v>0</v>
      </c>
      <c r="X282" s="331" t="s">
        <v>571</v>
      </c>
      <c r="Y282" s="331" t="s">
        <v>571</v>
      </c>
      <c r="Z282" s="331" t="s">
        <v>571</v>
      </c>
      <c r="AA282" s="331" t="s">
        <v>571</v>
      </c>
      <c r="AB282" s="344" t="s">
        <v>987</v>
      </c>
      <c r="AC282" s="344"/>
      <c r="AD282" s="344"/>
    </row>
    <row r="283" spans="2:30" ht="75">
      <c r="B283" s="330" t="s">
        <v>991</v>
      </c>
      <c r="C283" s="330" t="s">
        <v>984</v>
      </c>
      <c r="D283" s="422" t="s">
        <v>985</v>
      </c>
      <c r="E283" s="331" t="s">
        <v>824</v>
      </c>
      <c r="F283" s="330" t="s">
        <v>35</v>
      </c>
      <c r="G283" s="330" t="s">
        <v>576</v>
      </c>
      <c r="H283" s="330" t="s">
        <v>736</v>
      </c>
      <c r="I283" s="330" t="s">
        <v>35</v>
      </c>
      <c r="J283" s="333" t="s">
        <v>334</v>
      </c>
      <c r="K283" s="335" t="s">
        <v>986</v>
      </c>
      <c r="L283" s="331">
        <v>2024</v>
      </c>
      <c r="M283" s="331">
        <v>0</v>
      </c>
      <c r="N283" s="331" t="s">
        <v>310</v>
      </c>
      <c r="O283" s="331" t="s">
        <v>310</v>
      </c>
      <c r="P283" s="331">
        <v>0</v>
      </c>
      <c r="Q283" s="331">
        <v>0</v>
      </c>
      <c r="R283" s="331">
        <v>0</v>
      </c>
      <c r="S283" s="331">
        <v>0</v>
      </c>
      <c r="T283" s="331">
        <v>0</v>
      </c>
      <c r="U283" s="331">
        <v>0</v>
      </c>
      <c r="V283" s="331">
        <v>0</v>
      </c>
      <c r="W283" s="331">
        <v>0</v>
      </c>
      <c r="X283" s="331" t="s">
        <v>571</v>
      </c>
      <c r="Y283" s="331" t="s">
        <v>571</v>
      </c>
      <c r="Z283" s="331" t="s">
        <v>571</v>
      </c>
      <c r="AA283" s="331" t="s">
        <v>571</v>
      </c>
      <c r="AB283" s="344" t="s">
        <v>987</v>
      </c>
      <c r="AC283" s="344"/>
      <c r="AD283" s="344"/>
    </row>
    <row r="284" spans="2:30" ht="75">
      <c r="B284" s="330" t="s">
        <v>992</v>
      </c>
      <c r="C284" s="330" t="s">
        <v>984</v>
      </c>
      <c r="D284" s="422" t="s">
        <v>985</v>
      </c>
      <c r="E284" s="331" t="s">
        <v>824</v>
      </c>
      <c r="F284" s="330" t="s">
        <v>35</v>
      </c>
      <c r="G284" s="330" t="s">
        <v>576</v>
      </c>
      <c r="H284" s="330" t="s">
        <v>50</v>
      </c>
      <c r="I284" s="330" t="s">
        <v>35</v>
      </c>
      <c r="J284" s="333" t="s">
        <v>334</v>
      </c>
      <c r="K284" s="335" t="s">
        <v>986</v>
      </c>
      <c r="L284" s="331">
        <v>2024</v>
      </c>
      <c r="M284" s="331">
        <v>0</v>
      </c>
      <c r="N284" s="331" t="s">
        <v>310</v>
      </c>
      <c r="O284" s="331" t="s">
        <v>310</v>
      </c>
      <c r="P284" s="331">
        <v>0</v>
      </c>
      <c r="Q284" s="331">
        <v>0</v>
      </c>
      <c r="R284" s="331">
        <v>0</v>
      </c>
      <c r="S284" s="331">
        <v>0</v>
      </c>
      <c r="T284" s="331">
        <v>0</v>
      </c>
      <c r="U284" s="331">
        <v>0</v>
      </c>
      <c r="V284" s="331">
        <v>0</v>
      </c>
      <c r="W284" s="331">
        <v>0</v>
      </c>
      <c r="X284" s="331" t="s">
        <v>571</v>
      </c>
      <c r="Y284" s="331" t="s">
        <v>571</v>
      </c>
      <c r="Z284" s="331" t="s">
        <v>571</v>
      </c>
      <c r="AA284" s="331" t="s">
        <v>571</v>
      </c>
      <c r="AB284" s="344" t="s">
        <v>987</v>
      </c>
      <c r="AC284" s="344"/>
      <c r="AD284" s="344"/>
    </row>
    <row r="285" spans="2:30" ht="90">
      <c r="B285" s="330" t="s">
        <v>993</v>
      </c>
      <c r="C285" s="330" t="s">
        <v>994</v>
      </c>
      <c r="D285" s="422" t="s">
        <v>995</v>
      </c>
      <c r="E285" s="331" t="s">
        <v>824</v>
      </c>
      <c r="F285" s="330" t="s">
        <v>35</v>
      </c>
      <c r="G285" s="330" t="s">
        <v>576</v>
      </c>
      <c r="H285" s="330" t="s">
        <v>17</v>
      </c>
      <c r="I285" s="330" t="s">
        <v>35</v>
      </c>
      <c r="J285" s="333" t="s">
        <v>732</v>
      </c>
      <c r="K285" s="333" t="s">
        <v>836</v>
      </c>
      <c r="L285" s="331">
        <v>2024</v>
      </c>
      <c r="M285" s="331" t="s">
        <v>310</v>
      </c>
      <c r="N285" s="331" t="s">
        <v>310</v>
      </c>
      <c r="O285" s="331" t="s">
        <v>310</v>
      </c>
      <c r="P285" s="331" t="s">
        <v>310</v>
      </c>
      <c r="Q285" s="331" t="s">
        <v>310</v>
      </c>
      <c r="R285" s="331" t="s">
        <v>310</v>
      </c>
      <c r="S285" s="331" t="s">
        <v>310</v>
      </c>
      <c r="T285" s="331" t="s">
        <v>310</v>
      </c>
      <c r="U285" s="331" t="s">
        <v>310</v>
      </c>
      <c r="V285" s="331" t="s">
        <v>310</v>
      </c>
      <c r="W285" s="331" t="s">
        <v>310</v>
      </c>
      <c r="X285" s="331" t="s">
        <v>571</v>
      </c>
      <c r="Y285" s="331" t="s">
        <v>571</v>
      </c>
      <c r="Z285" s="331" t="s">
        <v>571</v>
      </c>
      <c r="AA285" s="331" t="s">
        <v>571</v>
      </c>
      <c r="AB285" s="344" t="s">
        <v>996</v>
      </c>
      <c r="AC285" s="344" t="s">
        <v>827</v>
      </c>
      <c r="AD285" s="344"/>
    </row>
    <row r="286" spans="2:30" ht="90">
      <c r="B286" s="330" t="s">
        <v>997</v>
      </c>
      <c r="C286" s="330" t="s">
        <v>994</v>
      </c>
      <c r="D286" s="422" t="s">
        <v>995</v>
      </c>
      <c r="E286" s="331" t="s">
        <v>824</v>
      </c>
      <c r="F286" s="330" t="s">
        <v>35</v>
      </c>
      <c r="G286" s="330" t="s">
        <v>576</v>
      </c>
      <c r="H286" s="330" t="s">
        <v>683</v>
      </c>
      <c r="I286" s="330" t="s">
        <v>35</v>
      </c>
      <c r="J286" s="333" t="s">
        <v>732</v>
      </c>
      <c r="K286" s="333"/>
      <c r="L286" s="331">
        <v>2024</v>
      </c>
      <c r="M286" s="331" t="s">
        <v>310</v>
      </c>
      <c r="N286" s="331" t="s">
        <v>310</v>
      </c>
      <c r="O286" s="331" t="s">
        <v>310</v>
      </c>
      <c r="P286" s="331" t="s">
        <v>310</v>
      </c>
      <c r="Q286" s="331" t="s">
        <v>310</v>
      </c>
      <c r="R286" s="331" t="s">
        <v>310</v>
      </c>
      <c r="S286" s="331" t="s">
        <v>310</v>
      </c>
      <c r="T286" s="331" t="s">
        <v>310</v>
      </c>
      <c r="U286" s="331" t="s">
        <v>310</v>
      </c>
      <c r="V286" s="331" t="s">
        <v>310</v>
      </c>
      <c r="W286" s="331" t="s">
        <v>310</v>
      </c>
      <c r="X286" s="331" t="s">
        <v>571</v>
      </c>
      <c r="Y286" s="331" t="s">
        <v>571</v>
      </c>
      <c r="Z286" s="331" t="s">
        <v>571</v>
      </c>
      <c r="AA286" s="331" t="s">
        <v>571</v>
      </c>
      <c r="AB286" s="344" t="s">
        <v>996</v>
      </c>
      <c r="AC286" s="344" t="s">
        <v>827</v>
      </c>
      <c r="AD286" s="344"/>
    </row>
    <row r="287" spans="2:30" ht="90">
      <c r="B287" s="330" t="s">
        <v>998</v>
      </c>
      <c r="C287" s="330" t="s">
        <v>994</v>
      </c>
      <c r="D287" s="422" t="s">
        <v>995</v>
      </c>
      <c r="E287" s="331" t="s">
        <v>824</v>
      </c>
      <c r="F287" s="330" t="s">
        <v>35</v>
      </c>
      <c r="G287" s="330" t="s">
        <v>576</v>
      </c>
      <c r="H287" s="330" t="s">
        <v>720</v>
      </c>
      <c r="I287" s="330" t="s">
        <v>35</v>
      </c>
      <c r="J287" s="333" t="s">
        <v>732</v>
      </c>
      <c r="K287" s="333"/>
      <c r="L287" s="331">
        <v>2024</v>
      </c>
      <c r="M287" s="331" t="s">
        <v>310</v>
      </c>
      <c r="N287" s="331" t="s">
        <v>310</v>
      </c>
      <c r="O287" s="331" t="s">
        <v>310</v>
      </c>
      <c r="P287" s="331" t="s">
        <v>310</v>
      </c>
      <c r="Q287" s="331" t="s">
        <v>310</v>
      </c>
      <c r="R287" s="331" t="s">
        <v>310</v>
      </c>
      <c r="S287" s="331" t="s">
        <v>310</v>
      </c>
      <c r="T287" s="331" t="s">
        <v>310</v>
      </c>
      <c r="U287" s="331" t="s">
        <v>310</v>
      </c>
      <c r="V287" s="331" t="s">
        <v>310</v>
      </c>
      <c r="W287" s="331" t="s">
        <v>310</v>
      </c>
      <c r="X287" s="331" t="s">
        <v>571</v>
      </c>
      <c r="Y287" s="331" t="s">
        <v>571</v>
      </c>
      <c r="Z287" s="331" t="s">
        <v>571</v>
      </c>
      <c r="AA287" s="331" t="s">
        <v>571</v>
      </c>
      <c r="AB287" s="344" t="s">
        <v>996</v>
      </c>
      <c r="AC287" s="344" t="s">
        <v>827</v>
      </c>
      <c r="AD287" s="344"/>
    </row>
    <row r="288" spans="2:30" ht="90">
      <c r="B288" s="330" t="s">
        <v>999</v>
      </c>
      <c r="C288" s="330" t="s">
        <v>994</v>
      </c>
      <c r="D288" s="422" t="s">
        <v>995</v>
      </c>
      <c r="E288" s="331" t="s">
        <v>824</v>
      </c>
      <c r="F288" s="330" t="s">
        <v>35</v>
      </c>
      <c r="G288" s="330" t="s">
        <v>576</v>
      </c>
      <c r="H288" s="330" t="s">
        <v>738</v>
      </c>
      <c r="I288" s="330" t="s">
        <v>35</v>
      </c>
      <c r="J288" s="333" t="s">
        <v>732</v>
      </c>
      <c r="K288" s="333"/>
      <c r="L288" s="331">
        <v>2024</v>
      </c>
      <c r="M288" s="331" t="s">
        <v>310</v>
      </c>
      <c r="N288" s="331" t="s">
        <v>310</v>
      </c>
      <c r="O288" s="331" t="s">
        <v>310</v>
      </c>
      <c r="P288" s="331" t="s">
        <v>310</v>
      </c>
      <c r="Q288" s="331" t="s">
        <v>310</v>
      </c>
      <c r="R288" s="331" t="s">
        <v>310</v>
      </c>
      <c r="S288" s="331" t="s">
        <v>310</v>
      </c>
      <c r="T288" s="331" t="s">
        <v>310</v>
      </c>
      <c r="U288" s="331" t="s">
        <v>310</v>
      </c>
      <c r="V288" s="331" t="s">
        <v>310</v>
      </c>
      <c r="W288" s="331" t="s">
        <v>310</v>
      </c>
      <c r="X288" s="331" t="s">
        <v>571</v>
      </c>
      <c r="Y288" s="331" t="s">
        <v>571</v>
      </c>
      <c r="Z288" s="331" t="s">
        <v>571</v>
      </c>
      <c r="AA288" s="331" t="s">
        <v>571</v>
      </c>
      <c r="AB288" s="344" t="s">
        <v>996</v>
      </c>
      <c r="AC288" s="344" t="s">
        <v>827</v>
      </c>
      <c r="AD288" s="344"/>
    </row>
    <row r="289" spans="2:30" ht="90">
      <c r="B289" s="330" t="s">
        <v>1000</v>
      </c>
      <c r="C289" s="330" t="s">
        <v>994</v>
      </c>
      <c r="D289" s="422" t="s">
        <v>995</v>
      </c>
      <c r="E289" s="331" t="s">
        <v>824</v>
      </c>
      <c r="F289" s="330" t="s">
        <v>35</v>
      </c>
      <c r="G289" s="330" t="s">
        <v>576</v>
      </c>
      <c r="H289" s="330" t="s">
        <v>736</v>
      </c>
      <c r="I289" s="330" t="s">
        <v>35</v>
      </c>
      <c r="J289" s="333" t="s">
        <v>732</v>
      </c>
      <c r="K289" s="333"/>
      <c r="L289" s="331">
        <v>2024</v>
      </c>
      <c r="M289" s="331" t="s">
        <v>310</v>
      </c>
      <c r="N289" s="331" t="s">
        <v>310</v>
      </c>
      <c r="O289" s="331" t="s">
        <v>310</v>
      </c>
      <c r="P289" s="331" t="s">
        <v>310</v>
      </c>
      <c r="Q289" s="331" t="s">
        <v>310</v>
      </c>
      <c r="R289" s="331" t="s">
        <v>310</v>
      </c>
      <c r="S289" s="331" t="s">
        <v>310</v>
      </c>
      <c r="T289" s="331" t="s">
        <v>310</v>
      </c>
      <c r="U289" s="331" t="s">
        <v>310</v>
      </c>
      <c r="V289" s="331" t="s">
        <v>310</v>
      </c>
      <c r="W289" s="331" t="s">
        <v>310</v>
      </c>
      <c r="X289" s="331" t="s">
        <v>571</v>
      </c>
      <c r="Y289" s="331" t="s">
        <v>571</v>
      </c>
      <c r="Z289" s="331" t="s">
        <v>571</v>
      </c>
      <c r="AA289" s="331" t="s">
        <v>571</v>
      </c>
      <c r="AB289" s="344" t="s">
        <v>996</v>
      </c>
      <c r="AC289" s="344" t="s">
        <v>827</v>
      </c>
      <c r="AD289" s="344"/>
    </row>
    <row r="290" spans="2:30" ht="90">
      <c r="B290" s="330" t="s">
        <v>1001</v>
      </c>
      <c r="C290" s="330" t="s">
        <v>994</v>
      </c>
      <c r="D290" s="422" t="s">
        <v>995</v>
      </c>
      <c r="E290" s="331" t="s">
        <v>824</v>
      </c>
      <c r="F290" s="330" t="s">
        <v>35</v>
      </c>
      <c r="G290" s="330" t="s">
        <v>576</v>
      </c>
      <c r="H290" s="330" t="s">
        <v>50</v>
      </c>
      <c r="I290" s="330" t="s">
        <v>35</v>
      </c>
      <c r="J290" s="333" t="s">
        <v>732</v>
      </c>
      <c r="K290" s="333"/>
      <c r="L290" s="331">
        <v>2024</v>
      </c>
      <c r="M290" s="331" t="s">
        <v>310</v>
      </c>
      <c r="N290" s="331" t="s">
        <v>310</v>
      </c>
      <c r="O290" s="331" t="s">
        <v>310</v>
      </c>
      <c r="P290" s="331" t="s">
        <v>310</v>
      </c>
      <c r="Q290" s="331" t="s">
        <v>310</v>
      </c>
      <c r="R290" s="331" t="s">
        <v>310</v>
      </c>
      <c r="S290" s="331" t="s">
        <v>310</v>
      </c>
      <c r="T290" s="331" t="s">
        <v>310</v>
      </c>
      <c r="U290" s="331" t="s">
        <v>310</v>
      </c>
      <c r="V290" s="331" t="s">
        <v>310</v>
      </c>
      <c r="W290" s="331" t="s">
        <v>310</v>
      </c>
      <c r="X290" s="331" t="s">
        <v>571</v>
      </c>
      <c r="Y290" s="331" t="s">
        <v>571</v>
      </c>
      <c r="Z290" s="331" t="s">
        <v>571</v>
      </c>
      <c r="AA290" s="331" t="s">
        <v>571</v>
      </c>
      <c r="AB290" s="344" t="s">
        <v>996</v>
      </c>
      <c r="AC290" s="344" t="s">
        <v>827</v>
      </c>
      <c r="AD290" s="344"/>
    </row>
    <row r="291" spans="2:30" ht="60">
      <c r="B291" s="330" t="s">
        <v>1002</v>
      </c>
      <c r="C291" s="330" t="s">
        <v>1003</v>
      </c>
      <c r="D291" s="422" t="s">
        <v>1004</v>
      </c>
      <c r="E291" s="331" t="s">
        <v>824</v>
      </c>
      <c r="F291" s="330" t="s">
        <v>35</v>
      </c>
      <c r="G291" s="330" t="s">
        <v>576</v>
      </c>
      <c r="H291" s="330" t="s">
        <v>620</v>
      </c>
      <c r="I291" s="330" t="s">
        <v>1005</v>
      </c>
      <c r="J291" s="333" t="s">
        <v>691</v>
      </c>
      <c r="K291" s="333" t="s">
        <v>1006</v>
      </c>
      <c r="L291" s="331">
        <v>2024</v>
      </c>
      <c r="M291" s="331" t="s">
        <v>310</v>
      </c>
      <c r="N291" s="331" t="s">
        <v>310</v>
      </c>
      <c r="O291" s="331" t="s">
        <v>310</v>
      </c>
      <c r="P291" s="331" t="s">
        <v>310</v>
      </c>
      <c r="Q291" s="331" t="s">
        <v>310</v>
      </c>
      <c r="R291" s="331" t="s">
        <v>310</v>
      </c>
      <c r="S291" s="331" t="s">
        <v>310</v>
      </c>
      <c r="T291" s="331" t="s">
        <v>310</v>
      </c>
      <c r="U291" s="331" t="s">
        <v>310</v>
      </c>
      <c r="V291" s="331" t="s">
        <v>310</v>
      </c>
      <c r="W291" s="331" t="s">
        <v>310</v>
      </c>
      <c r="X291" s="331" t="s">
        <v>571</v>
      </c>
      <c r="Y291" s="331" t="s">
        <v>571</v>
      </c>
      <c r="Z291" s="331" t="s">
        <v>571</v>
      </c>
      <c r="AA291" s="331" t="s">
        <v>571</v>
      </c>
      <c r="AB291" s="344" t="s">
        <v>1007</v>
      </c>
      <c r="AC291" s="344"/>
      <c r="AD291" s="344"/>
    </row>
    <row r="292" spans="2:30" ht="60">
      <c r="B292" s="330" t="s">
        <v>1008</v>
      </c>
      <c r="C292" s="330" t="s">
        <v>1003</v>
      </c>
      <c r="D292" s="422" t="s">
        <v>1004</v>
      </c>
      <c r="E292" s="331" t="s">
        <v>824</v>
      </c>
      <c r="F292" s="330" t="s">
        <v>35</v>
      </c>
      <c r="G292" s="330" t="s">
        <v>576</v>
      </c>
      <c r="H292" s="330" t="s">
        <v>636</v>
      </c>
      <c r="I292" s="330" t="s">
        <v>1005</v>
      </c>
      <c r="J292" s="333" t="s">
        <v>691</v>
      </c>
      <c r="K292" s="333" t="s">
        <v>1006</v>
      </c>
      <c r="L292" s="331">
        <v>2024</v>
      </c>
      <c r="M292" s="331" t="s">
        <v>310</v>
      </c>
      <c r="N292" s="331" t="s">
        <v>310</v>
      </c>
      <c r="O292" s="331" t="s">
        <v>310</v>
      </c>
      <c r="P292" s="331" t="s">
        <v>310</v>
      </c>
      <c r="Q292" s="331" t="s">
        <v>310</v>
      </c>
      <c r="R292" s="331" t="s">
        <v>310</v>
      </c>
      <c r="S292" s="331" t="s">
        <v>310</v>
      </c>
      <c r="T292" s="331" t="s">
        <v>310</v>
      </c>
      <c r="U292" s="331" t="s">
        <v>310</v>
      </c>
      <c r="V292" s="331" t="s">
        <v>310</v>
      </c>
      <c r="W292" s="331" t="s">
        <v>310</v>
      </c>
      <c r="X292" s="331" t="s">
        <v>571</v>
      </c>
      <c r="Y292" s="331" t="s">
        <v>571</v>
      </c>
      <c r="Z292" s="331" t="s">
        <v>571</v>
      </c>
      <c r="AA292" s="331" t="s">
        <v>571</v>
      </c>
      <c r="AB292" s="344" t="s">
        <v>1007</v>
      </c>
      <c r="AC292" s="344"/>
      <c r="AD292" s="344"/>
    </row>
    <row r="293" spans="2:30" ht="60">
      <c r="B293" s="330" t="s">
        <v>1009</v>
      </c>
      <c r="C293" s="330" t="s">
        <v>1003</v>
      </c>
      <c r="D293" s="422" t="s">
        <v>1004</v>
      </c>
      <c r="E293" s="331" t="s">
        <v>824</v>
      </c>
      <c r="F293" s="330" t="s">
        <v>35</v>
      </c>
      <c r="G293" s="330" t="s">
        <v>576</v>
      </c>
      <c r="H293" s="330" t="s">
        <v>683</v>
      </c>
      <c r="I293" s="330" t="s">
        <v>1005</v>
      </c>
      <c r="J293" s="333" t="s">
        <v>691</v>
      </c>
      <c r="K293" s="333" t="s">
        <v>1006</v>
      </c>
      <c r="L293" s="331">
        <v>2024</v>
      </c>
      <c r="M293" s="331" t="s">
        <v>310</v>
      </c>
      <c r="N293" s="331" t="s">
        <v>310</v>
      </c>
      <c r="O293" s="331" t="s">
        <v>310</v>
      </c>
      <c r="P293" s="331" t="s">
        <v>310</v>
      </c>
      <c r="Q293" s="331" t="s">
        <v>310</v>
      </c>
      <c r="R293" s="331" t="s">
        <v>310</v>
      </c>
      <c r="S293" s="331" t="s">
        <v>310</v>
      </c>
      <c r="T293" s="331" t="s">
        <v>310</v>
      </c>
      <c r="U293" s="331" t="s">
        <v>310</v>
      </c>
      <c r="V293" s="331" t="s">
        <v>310</v>
      </c>
      <c r="W293" s="331" t="s">
        <v>310</v>
      </c>
      <c r="X293" s="331" t="s">
        <v>571</v>
      </c>
      <c r="Y293" s="331" t="s">
        <v>571</v>
      </c>
      <c r="Z293" s="331" t="s">
        <v>571</v>
      </c>
      <c r="AA293" s="331" t="s">
        <v>571</v>
      </c>
      <c r="AB293" s="344" t="s">
        <v>1007</v>
      </c>
      <c r="AC293" s="344"/>
      <c r="AD293" s="344"/>
    </row>
    <row r="294" spans="2:30" ht="90">
      <c r="B294" s="330" t="s">
        <v>1010</v>
      </c>
      <c r="C294" s="330" t="s">
        <v>1011</v>
      </c>
      <c r="D294" s="422" t="s">
        <v>1012</v>
      </c>
      <c r="E294" s="331" t="s">
        <v>824</v>
      </c>
      <c r="F294" s="330" t="s">
        <v>35</v>
      </c>
      <c r="G294" s="330" t="s">
        <v>576</v>
      </c>
      <c r="H294" s="330" t="s">
        <v>620</v>
      </c>
      <c r="I294" s="330" t="s">
        <v>1005</v>
      </c>
      <c r="J294" s="333" t="s">
        <v>691</v>
      </c>
      <c r="K294" s="333" t="s">
        <v>1013</v>
      </c>
      <c r="L294" s="331">
        <v>2024</v>
      </c>
      <c r="M294" s="331" t="s">
        <v>310</v>
      </c>
      <c r="N294" s="331" t="s">
        <v>310</v>
      </c>
      <c r="O294" s="331" t="s">
        <v>310</v>
      </c>
      <c r="P294" s="331" t="s">
        <v>310</v>
      </c>
      <c r="Q294" s="331" t="s">
        <v>310</v>
      </c>
      <c r="R294" s="331" t="s">
        <v>310</v>
      </c>
      <c r="S294" s="331" t="s">
        <v>310</v>
      </c>
      <c r="T294" s="331" t="s">
        <v>310</v>
      </c>
      <c r="U294" s="331" t="s">
        <v>310</v>
      </c>
      <c r="V294" s="331" t="s">
        <v>310</v>
      </c>
      <c r="W294" s="331" t="s">
        <v>310</v>
      </c>
      <c r="X294" s="331" t="s">
        <v>571</v>
      </c>
      <c r="Y294" s="331" t="s">
        <v>571</v>
      </c>
      <c r="Z294" s="331" t="s">
        <v>571</v>
      </c>
      <c r="AA294" s="331" t="s">
        <v>571</v>
      </c>
      <c r="AB294" s="344" t="s">
        <v>1014</v>
      </c>
      <c r="AC294" s="344"/>
      <c r="AD294" s="344"/>
    </row>
    <row r="295" spans="2:30" ht="90">
      <c r="B295" s="330" t="s">
        <v>1015</v>
      </c>
      <c r="C295" s="330" t="s">
        <v>1011</v>
      </c>
      <c r="D295" s="422" t="s">
        <v>1012</v>
      </c>
      <c r="E295" s="331" t="s">
        <v>824</v>
      </c>
      <c r="F295" s="330" t="s">
        <v>35</v>
      </c>
      <c r="G295" s="330" t="s">
        <v>576</v>
      </c>
      <c r="H295" s="330" t="s">
        <v>636</v>
      </c>
      <c r="I295" s="330" t="s">
        <v>1005</v>
      </c>
      <c r="J295" s="333" t="s">
        <v>691</v>
      </c>
      <c r="K295" s="333" t="s">
        <v>1013</v>
      </c>
      <c r="L295" s="331">
        <v>2024</v>
      </c>
      <c r="M295" s="331" t="s">
        <v>310</v>
      </c>
      <c r="N295" s="331" t="s">
        <v>310</v>
      </c>
      <c r="O295" s="331" t="s">
        <v>310</v>
      </c>
      <c r="P295" s="331" t="s">
        <v>310</v>
      </c>
      <c r="Q295" s="331" t="s">
        <v>310</v>
      </c>
      <c r="R295" s="331" t="s">
        <v>310</v>
      </c>
      <c r="S295" s="331" t="s">
        <v>310</v>
      </c>
      <c r="T295" s="331" t="s">
        <v>310</v>
      </c>
      <c r="U295" s="331" t="s">
        <v>310</v>
      </c>
      <c r="V295" s="331" t="s">
        <v>310</v>
      </c>
      <c r="W295" s="331" t="s">
        <v>310</v>
      </c>
      <c r="X295" s="331" t="s">
        <v>571</v>
      </c>
      <c r="Y295" s="331" t="s">
        <v>571</v>
      </c>
      <c r="Z295" s="331" t="s">
        <v>571</v>
      </c>
      <c r="AA295" s="331" t="s">
        <v>571</v>
      </c>
      <c r="AB295" s="344" t="s">
        <v>1014</v>
      </c>
      <c r="AC295" s="344"/>
      <c r="AD295" s="344"/>
    </row>
    <row r="296" spans="2:30" ht="90">
      <c r="B296" s="330" t="s">
        <v>1016</v>
      </c>
      <c r="C296" s="330" t="s">
        <v>1011</v>
      </c>
      <c r="D296" s="422" t="s">
        <v>1012</v>
      </c>
      <c r="E296" s="331" t="s">
        <v>824</v>
      </c>
      <c r="F296" s="330" t="s">
        <v>35</v>
      </c>
      <c r="G296" s="330" t="s">
        <v>576</v>
      </c>
      <c r="H296" s="330" t="s">
        <v>683</v>
      </c>
      <c r="I296" s="330" t="s">
        <v>1005</v>
      </c>
      <c r="J296" s="333" t="s">
        <v>691</v>
      </c>
      <c r="K296" s="333" t="s">
        <v>1013</v>
      </c>
      <c r="L296" s="331">
        <v>2024</v>
      </c>
      <c r="M296" s="331" t="s">
        <v>310</v>
      </c>
      <c r="N296" s="331" t="s">
        <v>310</v>
      </c>
      <c r="O296" s="331" t="s">
        <v>310</v>
      </c>
      <c r="P296" s="331" t="s">
        <v>310</v>
      </c>
      <c r="Q296" s="331" t="s">
        <v>310</v>
      </c>
      <c r="R296" s="331" t="s">
        <v>310</v>
      </c>
      <c r="S296" s="331" t="s">
        <v>310</v>
      </c>
      <c r="T296" s="331" t="s">
        <v>310</v>
      </c>
      <c r="U296" s="331" t="s">
        <v>310</v>
      </c>
      <c r="V296" s="331" t="s">
        <v>310</v>
      </c>
      <c r="W296" s="331" t="s">
        <v>310</v>
      </c>
      <c r="X296" s="331" t="s">
        <v>571</v>
      </c>
      <c r="Y296" s="331" t="s">
        <v>571</v>
      </c>
      <c r="Z296" s="331" t="s">
        <v>571</v>
      </c>
      <c r="AA296" s="331" t="s">
        <v>571</v>
      </c>
      <c r="AB296" s="344" t="s">
        <v>1014</v>
      </c>
      <c r="AC296" s="344"/>
      <c r="AD296" s="344"/>
    </row>
    <row r="297" spans="2:30" ht="90">
      <c r="B297" s="330" t="s">
        <v>1017</v>
      </c>
      <c r="C297" s="330" t="s">
        <v>1018</v>
      </c>
      <c r="D297" s="422" t="s">
        <v>1019</v>
      </c>
      <c r="E297" s="331" t="s">
        <v>824</v>
      </c>
      <c r="F297" s="330" t="s">
        <v>35</v>
      </c>
      <c r="G297" s="330" t="s">
        <v>576</v>
      </c>
      <c r="H297" s="330" t="s">
        <v>17</v>
      </c>
      <c r="I297" s="330" t="s">
        <v>35</v>
      </c>
      <c r="J297" s="333" t="s">
        <v>691</v>
      </c>
      <c r="K297" s="335" t="s">
        <v>825</v>
      </c>
      <c r="L297" s="331">
        <v>2024</v>
      </c>
      <c r="M297" s="331" t="s">
        <v>310</v>
      </c>
      <c r="N297" s="331" t="s">
        <v>310</v>
      </c>
      <c r="O297" s="331" t="s">
        <v>310</v>
      </c>
      <c r="P297" s="331" t="s">
        <v>310</v>
      </c>
      <c r="Q297" s="331" t="s">
        <v>310</v>
      </c>
      <c r="R297" s="331" t="s">
        <v>310</v>
      </c>
      <c r="S297" s="331" t="s">
        <v>310</v>
      </c>
      <c r="T297" s="331" t="s">
        <v>310</v>
      </c>
      <c r="U297" s="331" t="s">
        <v>310</v>
      </c>
      <c r="V297" s="331" t="s">
        <v>310</v>
      </c>
      <c r="W297" s="331" t="s">
        <v>310</v>
      </c>
      <c r="X297" s="331" t="s">
        <v>571</v>
      </c>
      <c r="Y297" s="331" t="s">
        <v>571</v>
      </c>
      <c r="Z297" s="331" t="s">
        <v>571</v>
      </c>
      <c r="AA297" s="331" t="s">
        <v>571</v>
      </c>
      <c r="AB297" s="344" t="s">
        <v>1020</v>
      </c>
      <c r="AC297" s="344" t="s">
        <v>827</v>
      </c>
      <c r="AD297" s="344"/>
    </row>
    <row r="298" spans="2:30" ht="90">
      <c r="B298" s="330" t="s">
        <v>1021</v>
      </c>
      <c r="C298" s="330" t="s">
        <v>1018</v>
      </c>
      <c r="D298" s="422" t="s">
        <v>1019</v>
      </c>
      <c r="E298" s="331" t="s">
        <v>824</v>
      </c>
      <c r="F298" s="330" t="s">
        <v>35</v>
      </c>
      <c r="G298" s="330" t="s">
        <v>576</v>
      </c>
      <c r="H298" s="330" t="s">
        <v>683</v>
      </c>
      <c r="I298" s="330" t="s">
        <v>35</v>
      </c>
      <c r="J298" s="333" t="s">
        <v>691</v>
      </c>
      <c r="K298" s="333"/>
      <c r="L298" s="331">
        <v>2024</v>
      </c>
      <c r="M298" s="331" t="s">
        <v>310</v>
      </c>
      <c r="N298" s="331" t="s">
        <v>310</v>
      </c>
      <c r="O298" s="331" t="s">
        <v>310</v>
      </c>
      <c r="P298" s="331" t="s">
        <v>310</v>
      </c>
      <c r="Q298" s="331" t="s">
        <v>310</v>
      </c>
      <c r="R298" s="331" t="s">
        <v>310</v>
      </c>
      <c r="S298" s="331" t="s">
        <v>310</v>
      </c>
      <c r="T298" s="331" t="s">
        <v>310</v>
      </c>
      <c r="U298" s="331" t="s">
        <v>310</v>
      </c>
      <c r="V298" s="331" t="s">
        <v>310</v>
      </c>
      <c r="W298" s="331" t="s">
        <v>310</v>
      </c>
      <c r="X298" s="331" t="s">
        <v>571</v>
      </c>
      <c r="Y298" s="331" t="s">
        <v>571</v>
      </c>
      <c r="Z298" s="331" t="s">
        <v>571</v>
      </c>
      <c r="AA298" s="331" t="s">
        <v>571</v>
      </c>
      <c r="AB298" s="344" t="s">
        <v>1020</v>
      </c>
      <c r="AC298" s="344" t="s">
        <v>827</v>
      </c>
      <c r="AD298" s="344"/>
    </row>
    <row r="299" spans="2:30" ht="90">
      <c r="B299" s="330" t="s">
        <v>1022</v>
      </c>
      <c r="C299" s="330" t="s">
        <v>1018</v>
      </c>
      <c r="D299" s="422" t="s">
        <v>1019</v>
      </c>
      <c r="E299" s="331" t="s">
        <v>824</v>
      </c>
      <c r="F299" s="330" t="s">
        <v>35</v>
      </c>
      <c r="G299" s="330" t="s">
        <v>576</v>
      </c>
      <c r="H299" s="330" t="s">
        <v>720</v>
      </c>
      <c r="I299" s="330" t="s">
        <v>35</v>
      </c>
      <c r="J299" s="333" t="s">
        <v>691</v>
      </c>
      <c r="K299" s="333"/>
      <c r="L299" s="331">
        <v>2024</v>
      </c>
      <c r="M299" s="331" t="s">
        <v>310</v>
      </c>
      <c r="N299" s="331" t="s">
        <v>310</v>
      </c>
      <c r="O299" s="331" t="s">
        <v>310</v>
      </c>
      <c r="P299" s="331" t="s">
        <v>310</v>
      </c>
      <c r="Q299" s="331" t="s">
        <v>310</v>
      </c>
      <c r="R299" s="331" t="s">
        <v>310</v>
      </c>
      <c r="S299" s="331" t="s">
        <v>310</v>
      </c>
      <c r="T299" s="331" t="s">
        <v>310</v>
      </c>
      <c r="U299" s="331" t="s">
        <v>310</v>
      </c>
      <c r="V299" s="331" t="s">
        <v>310</v>
      </c>
      <c r="W299" s="331" t="s">
        <v>310</v>
      </c>
      <c r="X299" s="331" t="s">
        <v>571</v>
      </c>
      <c r="Y299" s="331" t="s">
        <v>571</v>
      </c>
      <c r="Z299" s="331" t="s">
        <v>571</v>
      </c>
      <c r="AA299" s="331" t="s">
        <v>571</v>
      </c>
      <c r="AB299" s="344" t="s">
        <v>1020</v>
      </c>
      <c r="AC299" s="344" t="s">
        <v>827</v>
      </c>
      <c r="AD299" s="344"/>
    </row>
    <row r="300" spans="2:30" ht="90">
      <c r="B300" s="330" t="s">
        <v>1023</v>
      </c>
      <c r="C300" s="330" t="s">
        <v>1018</v>
      </c>
      <c r="D300" s="422" t="s">
        <v>1019</v>
      </c>
      <c r="E300" s="331" t="s">
        <v>824</v>
      </c>
      <c r="F300" s="330" t="s">
        <v>35</v>
      </c>
      <c r="G300" s="330" t="s">
        <v>576</v>
      </c>
      <c r="H300" s="330" t="s">
        <v>738</v>
      </c>
      <c r="I300" s="330" t="s">
        <v>35</v>
      </c>
      <c r="J300" s="333" t="s">
        <v>691</v>
      </c>
      <c r="K300" s="333"/>
      <c r="L300" s="331">
        <v>2024</v>
      </c>
      <c r="M300" s="331" t="s">
        <v>310</v>
      </c>
      <c r="N300" s="331" t="s">
        <v>310</v>
      </c>
      <c r="O300" s="331" t="s">
        <v>310</v>
      </c>
      <c r="P300" s="331" t="s">
        <v>310</v>
      </c>
      <c r="Q300" s="331" t="s">
        <v>310</v>
      </c>
      <c r="R300" s="331" t="s">
        <v>310</v>
      </c>
      <c r="S300" s="331" t="s">
        <v>310</v>
      </c>
      <c r="T300" s="331" t="s">
        <v>310</v>
      </c>
      <c r="U300" s="331" t="s">
        <v>310</v>
      </c>
      <c r="V300" s="331" t="s">
        <v>310</v>
      </c>
      <c r="W300" s="331" t="s">
        <v>310</v>
      </c>
      <c r="X300" s="331" t="s">
        <v>571</v>
      </c>
      <c r="Y300" s="331" t="s">
        <v>571</v>
      </c>
      <c r="Z300" s="331" t="s">
        <v>571</v>
      </c>
      <c r="AA300" s="331" t="s">
        <v>571</v>
      </c>
      <c r="AB300" s="344" t="s">
        <v>1020</v>
      </c>
      <c r="AC300" s="344" t="s">
        <v>827</v>
      </c>
      <c r="AD300" s="344"/>
    </row>
    <row r="301" spans="2:30" ht="90">
      <c r="B301" s="330" t="s">
        <v>1024</v>
      </c>
      <c r="C301" s="330" t="s">
        <v>1018</v>
      </c>
      <c r="D301" s="422" t="s">
        <v>1019</v>
      </c>
      <c r="E301" s="331" t="s">
        <v>824</v>
      </c>
      <c r="F301" s="330" t="s">
        <v>35</v>
      </c>
      <c r="G301" s="330" t="s">
        <v>576</v>
      </c>
      <c r="H301" s="330" t="s">
        <v>736</v>
      </c>
      <c r="I301" s="330" t="s">
        <v>35</v>
      </c>
      <c r="J301" s="333" t="s">
        <v>691</v>
      </c>
      <c r="K301" s="333"/>
      <c r="L301" s="331">
        <v>2024</v>
      </c>
      <c r="M301" s="331" t="s">
        <v>310</v>
      </c>
      <c r="N301" s="331" t="s">
        <v>310</v>
      </c>
      <c r="O301" s="331" t="s">
        <v>310</v>
      </c>
      <c r="P301" s="331" t="s">
        <v>310</v>
      </c>
      <c r="Q301" s="331" t="s">
        <v>310</v>
      </c>
      <c r="R301" s="331" t="s">
        <v>310</v>
      </c>
      <c r="S301" s="331" t="s">
        <v>310</v>
      </c>
      <c r="T301" s="331" t="s">
        <v>310</v>
      </c>
      <c r="U301" s="331" t="s">
        <v>310</v>
      </c>
      <c r="V301" s="331" t="s">
        <v>310</v>
      </c>
      <c r="W301" s="331" t="s">
        <v>310</v>
      </c>
      <c r="X301" s="331" t="s">
        <v>571</v>
      </c>
      <c r="Y301" s="331" t="s">
        <v>571</v>
      </c>
      <c r="Z301" s="331" t="s">
        <v>571</v>
      </c>
      <c r="AA301" s="331" t="s">
        <v>571</v>
      </c>
      <c r="AB301" s="344" t="s">
        <v>1020</v>
      </c>
      <c r="AC301" s="344" t="s">
        <v>827</v>
      </c>
      <c r="AD301" s="344"/>
    </row>
    <row r="302" spans="2:30" ht="90">
      <c r="B302" s="330" t="s">
        <v>1025</v>
      </c>
      <c r="C302" s="330" t="s">
        <v>1018</v>
      </c>
      <c r="D302" s="422" t="s">
        <v>1019</v>
      </c>
      <c r="E302" s="331" t="s">
        <v>824</v>
      </c>
      <c r="F302" s="330" t="s">
        <v>35</v>
      </c>
      <c r="G302" s="330" t="s">
        <v>576</v>
      </c>
      <c r="H302" s="330" t="s">
        <v>50</v>
      </c>
      <c r="I302" s="330" t="s">
        <v>35</v>
      </c>
      <c r="J302" s="333" t="s">
        <v>691</v>
      </c>
      <c r="K302" s="333"/>
      <c r="L302" s="331">
        <v>2024</v>
      </c>
      <c r="M302" s="331" t="s">
        <v>310</v>
      </c>
      <c r="N302" s="331" t="s">
        <v>310</v>
      </c>
      <c r="O302" s="331" t="s">
        <v>310</v>
      </c>
      <c r="P302" s="331" t="s">
        <v>310</v>
      </c>
      <c r="Q302" s="331" t="s">
        <v>310</v>
      </c>
      <c r="R302" s="331" t="s">
        <v>310</v>
      </c>
      <c r="S302" s="331" t="s">
        <v>310</v>
      </c>
      <c r="T302" s="331" t="s">
        <v>310</v>
      </c>
      <c r="U302" s="331" t="s">
        <v>310</v>
      </c>
      <c r="V302" s="331" t="s">
        <v>310</v>
      </c>
      <c r="W302" s="331" t="s">
        <v>310</v>
      </c>
      <c r="X302" s="331" t="s">
        <v>571</v>
      </c>
      <c r="Y302" s="331" t="s">
        <v>571</v>
      </c>
      <c r="Z302" s="331" t="s">
        <v>571</v>
      </c>
      <c r="AA302" s="331" t="s">
        <v>571</v>
      </c>
      <c r="AB302" s="344" t="s">
        <v>1020</v>
      </c>
      <c r="AC302" s="344" t="s">
        <v>827</v>
      </c>
      <c r="AD302" s="344"/>
    </row>
    <row r="303" spans="2:30" ht="18.75" customHeight="1">
      <c r="B303" s="330" t="s">
        <v>1026</v>
      </c>
      <c r="C303" s="330" t="s">
        <v>1027</v>
      </c>
      <c r="D303" s="331" t="s">
        <v>1028</v>
      </c>
      <c r="E303" s="331" t="s">
        <v>1029</v>
      </c>
      <c r="F303" s="330" t="s">
        <v>28</v>
      </c>
      <c r="G303" s="330" t="s">
        <v>576</v>
      </c>
      <c r="H303" s="330" t="s">
        <v>567</v>
      </c>
      <c r="I303" s="330" t="s">
        <v>1030</v>
      </c>
      <c r="J303" s="333" t="s">
        <v>755</v>
      </c>
      <c r="K303" s="333" t="s">
        <v>1031</v>
      </c>
      <c r="L303" s="331">
        <v>2024</v>
      </c>
      <c r="M303" s="331" t="s">
        <v>310</v>
      </c>
      <c r="N303" s="331" t="s">
        <v>310</v>
      </c>
      <c r="O303" s="331" t="s">
        <v>310</v>
      </c>
      <c r="P303" s="331" t="s">
        <v>310</v>
      </c>
      <c r="Q303" s="331" t="s">
        <v>310</v>
      </c>
      <c r="R303" s="331" t="s">
        <v>310</v>
      </c>
      <c r="S303" s="331" t="s">
        <v>310</v>
      </c>
      <c r="T303" s="331" t="s">
        <v>310</v>
      </c>
      <c r="U303" s="331" t="s">
        <v>310</v>
      </c>
      <c r="V303" s="331" t="s">
        <v>310</v>
      </c>
      <c r="W303" s="331" t="s">
        <v>310</v>
      </c>
      <c r="X303" s="331" t="s">
        <v>571</v>
      </c>
      <c r="Y303" s="331" t="s">
        <v>571</v>
      </c>
      <c r="Z303" s="331" t="s">
        <v>571</v>
      </c>
      <c r="AA303" s="331" t="s">
        <v>571</v>
      </c>
      <c r="AB303" s="344"/>
      <c r="AC303" s="344" t="s">
        <v>1032</v>
      </c>
      <c r="AD303" s="344"/>
    </row>
    <row r="304" spans="2:30" ht="285">
      <c r="B304" s="330" t="s">
        <v>1033</v>
      </c>
      <c r="C304" s="330" t="s">
        <v>1034</v>
      </c>
      <c r="D304" s="331" t="s">
        <v>1035</v>
      </c>
      <c r="E304" s="331" t="s">
        <v>1029</v>
      </c>
      <c r="F304" s="330" t="s">
        <v>28</v>
      </c>
      <c r="G304" s="330" t="s">
        <v>576</v>
      </c>
      <c r="H304" s="330" t="s">
        <v>567</v>
      </c>
      <c r="I304" s="330" t="s">
        <v>1030</v>
      </c>
      <c r="J304" s="333" t="s">
        <v>732</v>
      </c>
      <c r="K304" s="333" t="s">
        <v>1031</v>
      </c>
      <c r="L304" s="331">
        <v>2024</v>
      </c>
      <c r="M304" s="331" t="s">
        <v>310</v>
      </c>
      <c r="N304" s="331" t="s">
        <v>310</v>
      </c>
      <c r="O304" s="331" t="s">
        <v>310</v>
      </c>
      <c r="P304" s="331" t="s">
        <v>310</v>
      </c>
      <c r="Q304" s="331" t="s">
        <v>310</v>
      </c>
      <c r="R304" s="331" t="s">
        <v>310</v>
      </c>
      <c r="S304" s="331" t="s">
        <v>310</v>
      </c>
      <c r="T304" s="331" t="s">
        <v>310</v>
      </c>
      <c r="U304" s="331" t="s">
        <v>310</v>
      </c>
      <c r="V304" s="331" t="s">
        <v>310</v>
      </c>
      <c r="W304" s="331" t="s">
        <v>310</v>
      </c>
      <c r="X304" s="331" t="s">
        <v>571</v>
      </c>
      <c r="Y304" s="331" t="s">
        <v>571</v>
      </c>
      <c r="Z304" s="331" t="s">
        <v>571</v>
      </c>
      <c r="AA304" s="331" t="s">
        <v>571</v>
      </c>
      <c r="AB304" s="344"/>
      <c r="AC304" s="344" t="s">
        <v>1036</v>
      </c>
      <c r="AD304" s="344"/>
    </row>
    <row r="305" spans="2:30" ht="18.75" customHeight="1">
      <c r="B305" s="330" t="s">
        <v>1037</v>
      </c>
      <c r="C305" s="330" t="s">
        <v>1038</v>
      </c>
      <c r="D305" s="331" t="s">
        <v>1039</v>
      </c>
      <c r="E305" s="331" t="s">
        <v>824</v>
      </c>
      <c r="F305" s="330" t="s">
        <v>28</v>
      </c>
      <c r="G305" s="330" t="s">
        <v>576</v>
      </c>
      <c r="H305" s="330" t="s">
        <v>17</v>
      </c>
      <c r="I305" s="330" t="s">
        <v>28</v>
      </c>
      <c r="J305" s="333" t="s">
        <v>691</v>
      </c>
      <c r="K305" s="333" t="s">
        <v>1031</v>
      </c>
      <c r="L305" s="331">
        <v>2024</v>
      </c>
      <c r="M305" s="331" t="s">
        <v>310</v>
      </c>
      <c r="N305" s="331" t="s">
        <v>310</v>
      </c>
      <c r="O305" s="331" t="s">
        <v>310</v>
      </c>
      <c r="P305" s="331" t="s">
        <v>310</v>
      </c>
      <c r="Q305" s="331" t="s">
        <v>310</v>
      </c>
      <c r="R305" s="331" t="s">
        <v>310</v>
      </c>
      <c r="S305" s="331" t="s">
        <v>310</v>
      </c>
      <c r="T305" s="331" t="s">
        <v>310</v>
      </c>
      <c r="U305" s="331" t="s">
        <v>310</v>
      </c>
      <c r="V305" s="331" t="s">
        <v>310</v>
      </c>
      <c r="W305" s="331" t="s">
        <v>310</v>
      </c>
      <c r="X305" s="331" t="s">
        <v>571</v>
      </c>
      <c r="Y305" s="331" t="s">
        <v>571</v>
      </c>
      <c r="Z305" s="331" t="s">
        <v>571</v>
      </c>
      <c r="AA305" s="331" t="s">
        <v>571</v>
      </c>
      <c r="AB305" s="344" t="s">
        <v>1040</v>
      </c>
      <c r="AC305" s="344" t="s">
        <v>1041</v>
      </c>
      <c r="AD305" s="344"/>
    </row>
    <row r="306" spans="2:30" ht="18.75" customHeight="1">
      <c r="B306" s="330" t="s">
        <v>1042</v>
      </c>
      <c r="C306" s="330" t="s">
        <v>1038</v>
      </c>
      <c r="D306" s="331" t="s">
        <v>1039</v>
      </c>
      <c r="E306" s="331" t="s">
        <v>824</v>
      </c>
      <c r="F306" s="330" t="s">
        <v>28</v>
      </c>
      <c r="G306" s="330" t="s">
        <v>576</v>
      </c>
      <c r="H306" s="330" t="s">
        <v>683</v>
      </c>
      <c r="I306" s="330" t="s">
        <v>28</v>
      </c>
      <c r="J306" s="333" t="s">
        <v>691</v>
      </c>
      <c r="K306" s="333"/>
      <c r="L306" s="331">
        <v>2024</v>
      </c>
      <c r="M306" s="331" t="s">
        <v>310</v>
      </c>
      <c r="N306" s="331" t="s">
        <v>310</v>
      </c>
      <c r="O306" s="331" t="s">
        <v>310</v>
      </c>
      <c r="P306" s="331" t="s">
        <v>310</v>
      </c>
      <c r="Q306" s="331" t="s">
        <v>310</v>
      </c>
      <c r="R306" s="331" t="s">
        <v>310</v>
      </c>
      <c r="S306" s="331" t="s">
        <v>310</v>
      </c>
      <c r="T306" s="331" t="s">
        <v>310</v>
      </c>
      <c r="U306" s="331" t="s">
        <v>310</v>
      </c>
      <c r="V306" s="331" t="s">
        <v>310</v>
      </c>
      <c r="W306" s="331" t="s">
        <v>310</v>
      </c>
      <c r="X306" s="331" t="s">
        <v>571</v>
      </c>
      <c r="Y306" s="331" t="s">
        <v>571</v>
      </c>
      <c r="Z306" s="331" t="s">
        <v>571</v>
      </c>
      <c r="AA306" s="331" t="s">
        <v>571</v>
      </c>
      <c r="AB306" s="344" t="s">
        <v>1040</v>
      </c>
      <c r="AC306" s="344" t="s">
        <v>1041</v>
      </c>
      <c r="AD306" s="344"/>
    </row>
    <row r="307" spans="2:30" ht="18.75" customHeight="1">
      <c r="B307" s="330" t="s">
        <v>1043</v>
      </c>
      <c r="C307" s="330" t="s">
        <v>1038</v>
      </c>
      <c r="D307" s="331" t="s">
        <v>1039</v>
      </c>
      <c r="E307" s="331" t="s">
        <v>824</v>
      </c>
      <c r="F307" s="330" t="s">
        <v>28</v>
      </c>
      <c r="G307" s="330" t="s">
        <v>576</v>
      </c>
      <c r="H307" s="330" t="s">
        <v>720</v>
      </c>
      <c r="I307" s="330" t="s">
        <v>28</v>
      </c>
      <c r="J307" s="333" t="s">
        <v>691</v>
      </c>
      <c r="K307" s="333"/>
      <c r="L307" s="331">
        <v>2024</v>
      </c>
      <c r="M307" s="331" t="s">
        <v>310</v>
      </c>
      <c r="N307" s="331" t="s">
        <v>310</v>
      </c>
      <c r="O307" s="331" t="s">
        <v>310</v>
      </c>
      <c r="P307" s="331" t="s">
        <v>310</v>
      </c>
      <c r="Q307" s="331" t="s">
        <v>310</v>
      </c>
      <c r="R307" s="331" t="s">
        <v>310</v>
      </c>
      <c r="S307" s="331" t="s">
        <v>310</v>
      </c>
      <c r="T307" s="331" t="s">
        <v>310</v>
      </c>
      <c r="U307" s="331" t="s">
        <v>310</v>
      </c>
      <c r="V307" s="331" t="s">
        <v>310</v>
      </c>
      <c r="W307" s="331" t="s">
        <v>310</v>
      </c>
      <c r="X307" s="331" t="s">
        <v>571</v>
      </c>
      <c r="Y307" s="331" t="s">
        <v>571</v>
      </c>
      <c r="Z307" s="331" t="s">
        <v>571</v>
      </c>
      <c r="AA307" s="331" t="s">
        <v>571</v>
      </c>
      <c r="AB307" s="344" t="s">
        <v>1040</v>
      </c>
      <c r="AC307" s="344" t="s">
        <v>1041</v>
      </c>
      <c r="AD307" s="344"/>
    </row>
    <row r="308" spans="2:30" ht="18.75" customHeight="1">
      <c r="B308" s="330" t="s">
        <v>1044</v>
      </c>
      <c r="C308" s="330" t="s">
        <v>1038</v>
      </c>
      <c r="D308" s="331" t="s">
        <v>1039</v>
      </c>
      <c r="E308" s="331" t="s">
        <v>824</v>
      </c>
      <c r="F308" s="330" t="s">
        <v>28</v>
      </c>
      <c r="G308" s="330" t="s">
        <v>576</v>
      </c>
      <c r="H308" s="330" t="s">
        <v>738</v>
      </c>
      <c r="I308" s="330" t="s">
        <v>28</v>
      </c>
      <c r="J308" s="333" t="s">
        <v>691</v>
      </c>
      <c r="K308" s="333"/>
      <c r="L308" s="331">
        <v>2024</v>
      </c>
      <c r="M308" s="331" t="s">
        <v>310</v>
      </c>
      <c r="N308" s="331" t="s">
        <v>310</v>
      </c>
      <c r="O308" s="331" t="s">
        <v>310</v>
      </c>
      <c r="P308" s="331" t="s">
        <v>310</v>
      </c>
      <c r="Q308" s="331" t="s">
        <v>310</v>
      </c>
      <c r="R308" s="331" t="s">
        <v>310</v>
      </c>
      <c r="S308" s="331" t="s">
        <v>310</v>
      </c>
      <c r="T308" s="331" t="s">
        <v>310</v>
      </c>
      <c r="U308" s="331" t="s">
        <v>310</v>
      </c>
      <c r="V308" s="331" t="s">
        <v>310</v>
      </c>
      <c r="W308" s="331" t="s">
        <v>310</v>
      </c>
      <c r="X308" s="331" t="s">
        <v>571</v>
      </c>
      <c r="Y308" s="331" t="s">
        <v>571</v>
      </c>
      <c r="Z308" s="331" t="s">
        <v>571</v>
      </c>
      <c r="AA308" s="331" t="s">
        <v>571</v>
      </c>
      <c r="AB308" s="344" t="s">
        <v>1040</v>
      </c>
      <c r="AC308" s="344" t="s">
        <v>1041</v>
      </c>
      <c r="AD308" s="344"/>
    </row>
    <row r="309" spans="2:30" ht="18.75" customHeight="1">
      <c r="B309" s="330" t="s">
        <v>1045</v>
      </c>
      <c r="C309" s="330" t="s">
        <v>1038</v>
      </c>
      <c r="D309" s="331" t="s">
        <v>1039</v>
      </c>
      <c r="E309" s="331" t="s">
        <v>824</v>
      </c>
      <c r="F309" s="330" t="s">
        <v>28</v>
      </c>
      <c r="G309" s="330" t="s">
        <v>576</v>
      </c>
      <c r="H309" s="330" t="s">
        <v>736</v>
      </c>
      <c r="I309" s="330" t="s">
        <v>28</v>
      </c>
      <c r="J309" s="333" t="s">
        <v>691</v>
      </c>
      <c r="K309" s="333"/>
      <c r="L309" s="331">
        <v>2024</v>
      </c>
      <c r="M309" s="331" t="s">
        <v>310</v>
      </c>
      <c r="N309" s="331" t="s">
        <v>310</v>
      </c>
      <c r="O309" s="331" t="s">
        <v>310</v>
      </c>
      <c r="P309" s="331" t="s">
        <v>310</v>
      </c>
      <c r="Q309" s="331" t="s">
        <v>310</v>
      </c>
      <c r="R309" s="331" t="s">
        <v>310</v>
      </c>
      <c r="S309" s="331" t="s">
        <v>310</v>
      </c>
      <c r="T309" s="331" t="s">
        <v>310</v>
      </c>
      <c r="U309" s="331" t="s">
        <v>310</v>
      </c>
      <c r="V309" s="331" t="s">
        <v>310</v>
      </c>
      <c r="W309" s="331" t="s">
        <v>310</v>
      </c>
      <c r="X309" s="331" t="s">
        <v>571</v>
      </c>
      <c r="Y309" s="331" t="s">
        <v>571</v>
      </c>
      <c r="Z309" s="331" t="s">
        <v>571</v>
      </c>
      <c r="AA309" s="331" t="s">
        <v>571</v>
      </c>
      <c r="AB309" s="344" t="s">
        <v>1040</v>
      </c>
      <c r="AC309" s="344" t="s">
        <v>1041</v>
      </c>
      <c r="AD309" s="344"/>
    </row>
    <row r="310" spans="2:30" ht="18.75" customHeight="1">
      <c r="B310" s="330" t="s">
        <v>1046</v>
      </c>
      <c r="C310" s="330" t="s">
        <v>1038</v>
      </c>
      <c r="D310" s="331" t="s">
        <v>1039</v>
      </c>
      <c r="E310" s="331" t="s">
        <v>824</v>
      </c>
      <c r="F310" s="330" t="s">
        <v>28</v>
      </c>
      <c r="G310" s="330" t="s">
        <v>576</v>
      </c>
      <c r="H310" s="330" t="s">
        <v>50</v>
      </c>
      <c r="I310" s="330" t="s">
        <v>28</v>
      </c>
      <c r="J310" s="333" t="s">
        <v>691</v>
      </c>
      <c r="K310" s="333"/>
      <c r="L310" s="331">
        <v>2024</v>
      </c>
      <c r="M310" s="331" t="s">
        <v>310</v>
      </c>
      <c r="N310" s="331" t="s">
        <v>310</v>
      </c>
      <c r="O310" s="331" t="s">
        <v>310</v>
      </c>
      <c r="P310" s="331" t="s">
        <v>310</v>
      </c>
      <c r="Q310" s="331" t="s">
        <v>310</v>
      </c>
      <c r="R310" s="331" t="s">
        <v>310</v>
      </c>
      <c r="S310" s="331" t="s">
        <v>310</v>
      </c>
      <c r="T310" s="331" t="s">
        <v>310</v>
      </c>
      <c r="U310" s="331" t="s">
        <v>310</v>
      </c>
      <c r="V310" s="331" t="s">
        <v>310</v>
      </c>
      <c r="W310" s="331" t="s">
        <v>310</v>
      </c>
      <c r="X310" s="331" t="s">
        <v>571</v>
      </c>
      <c r="Y310" s="331" t="s">
        <v>571</v>
      </c>
      <c r="Z310" s="331" t="s">
        <v>571</v>
      </c>
      <c r="AA310" s="331" t="s">
        <v>571</v>
      </c>
      <c r="AB310" s="344" t="s">
        <v>1040</v>
      </c>
      <c r="AC310" s="344" t="s">
        <v>1041</v>
      </c>
      <c r="AD310" s="344"/>
    </row>
    <row r="311" spans="2:30" ht="18.75" customHeight="1">
      <c r="B311" s="330" t="s">
        <v>1047</v>
      </c>
      <c r="C311" s="330" t="s">
        <v>1048</v>
      </c>
      <c r="D311" s="331" t="s">
        <v>1049</v>
      </c>
      <c r="E311" s="331" t="s">
        <v>824</v>
      </c>
      <c r="F311" s="330" t="s">
        <v>28</v>
      </c>
      <c r="G311" s="330" t="s">
        <v>576</v>
      </c>
      <c r="H311" s="330" t="s">
        <v>17</v>
      </c>
      <c r="I311" s="330" t="s">
        <v>28</v>
      </c>
      <c r="J311" s="333" t="s">
        <v>691</v>
      </c>
      <c r="K311" s="333" t="s">
        <v>1031</v>
      </c>
      <c r="L311" s="331">
        <v>2024</v>
      </c>
      <c r="M311" s="331" t="s">
        <v>310</v>
      </c>
      <c r="N311" s="331" t="s">
        <v>310</v>
      </c>
      <c r="O311" s="331" t="s">
        <v>310</v>
      </c>
      <c r="P311" s="331" t="s">
        <v>310</v>
      </c>
      <c r="Q311" s="331" t="s">
        <v>310</v>
      </c>
      <c r="R311" s="331" t="s">
        <v>310</v>
      </c>
      <c r="S311" s="331" t="s">
        <v>310</v>
      </c>
      <c r="T311" s="331" t="s">
        <v>310</v>
      </c>
      <c r="U311" s="331" t="s">
        <v>310</v>
      </c>
      <c r="V311" s="331" t="s">
        <v>310</v>
      </c>
      <c r="W311" s="331" t="s">
        <v>310</v>
      </c>
      <c r="X311" s="331" t="s">
        <v>571</v>
      </c>
      <c r="Y311" s="331" t="s">
        <v>571</v>
      </c>
      <c r="Z311" s="331" t="s">
        <v>571</v>
      </c>
      <c r="AA311" s="331" t="s">
        <v>571</v>
      </c>
      <c r="AB311" s="344" t="s">
        <v>1050</v>
      </c>
      <c r="AC311" s="344" t="s">
        <v>1051</v>
      </c>
      <c r="AD311" s="344"/>
    </row>
    <row r="312" spans="2:30" ht="18.75" customHeight="1">
      <c r="B312" s="330" t="s">
        <v>1052</v>
      </c>
      <c r="C312" s="330" t="s">
        <v>1048</v>
      </c>
      <c r="D312" s="331" t="s">
        <v>1049</v>
      </c>
      <c r="E312" s="331" t="s">
        <v>824</v>
      </c>
      <c r="F312" s="330" t="s">
        <v>28</v>
      </c>
      <c r="G312" s="330" t="s">
        <v>576</v>
      </c>
      <c r="H312" s="330" t="s">
        <v>683</v>
      </c>
      <c r="I312" s="330" t="s">
        <v>28</v>
      </c>
      <c r="J312" s="333" t="s">
        <v>691</v>
      </c>
      <c r="K312" s="333"/>
      <c r="L312" s="331">
        <v>2024</v>
      </c>
      <c r="M312" s="331" t="s">
        <v>310</v>
      </c>
      <c r="N312" s="331" t="s">
        <v>310</v>
      </c>
      <c r="O312" s="331" t="s">
        <v>310</v>
      </c>
      <c r="P312" s="331" t="s">
        <v>310</v>
      </c>
      <c r="Q312" s="331" t="s">
        <v>310</v>
      </c>
      <c r="R312" s="331" t="s">
        <v>310</v>
      </c>
      <c r="S312" s="331" t="s">
        <v>310</v>
      </c>
      <c r="T312" s="331" t="s">
        <v>310</v>
      </c>
      <c r="U312" s="331" t="s">
        <v>310</v>
      </c>
      <c r="V312" s="331" t="s">
        <v>310</v>
      </c>
      <c r="W312" s="331" t="s">
        <v>310</v>
      </c>
      <c r="X312" s="331" t="s">
        <v>571</v>
      </c>
      <c r="Y312" s="331" t="s">
        <v>571</v>
      </c>
      <c r="Z312" s="331" t="s">
        <v>571</v>
      </c>
      <c r="AA312" s="331" t="s">
        <v>571</v>
      </c>
      <c r="AB312" s="344" t="s">
        <v>1050</v>
      </c>
      <c r="AC312" s="344" t="s">
        <v>1051</v>
      </c>
      <c r="AD312" s="344"/>
    </row>
    <row r="313" spans="2:30" ht="18.75" customHeight="1">
      <c r="B313" s="330" t="s">
        <v>1053</v>
      </c>
      <c r="C313" s="330" t="s">
        <v>1048</v>
      </c>
      <c r="D313" s="331" t="s">
        <v>1049</v>
      </c>
      <c r="E313" s="331" t="s">
        <v>824</v>
      </c>
      <c r="F313" s="330" t="s">
        <v>28</v>
      </c>
      <c r="G313" s="330" t="s">
        <v>576</v>
      </c>
      <c r="H313" s="330" t="s">
        <v>720</v>
      </c>
      <c r="I313" s="330" t="s">
        <v>28</v>
      </c>
      <c r="J313" s="333" t="s">
        <v>691</v>
      </c>
      <c r="K313" s="333"/>
      <c r="L313" s="331">
        <v>2024</v>
      </c>
      <c r="M313" s="331" t="s">
        <v>310</v>
      </c>
      <c r="N313" s="331" t="s">
        <v>310</v>
      </c>
      <c r="O313" s="331" t="s">
        <v>310</v>
      </c>
      <c r="P313" s="331" t="s">
        <v>310</v>
      </c>
      <c r="Q313" s="331" t="s">
        <v>310</v>
      </c>
      <c r="R313" s="331" t="s">
        <v>310</v>
      </c>
      <c r="S313" s="331" t="s">
        <v>310</v>
      </c>
      <c r="T313" s="331" t="s">
        <v>310</v>
      </c>
      <c r="U313" s="331" t="s">
        <v>310</v>
      </c>
      <c r="V313" s="331" t="s">
        <v>310</v>
      </c>
      <c r="W313" s="331" t="s">
        <v>310</v>
      </c>
      <c r="X313" s="331" t="s">
        <v>571</v>
      </c>
      <c r="Y313" s="331" t="s">
        <v>571</v>
      </c>
      <c r="Z313" s="331" t="s">
        <v>571</v>
      </c>
      <c r="AA313" s="331" t="s">
        <v>571</v>
      </c>
      <c r="AB313" s="344" t="s">
        <v>1050</v>
      </c>
      <c r="AC313" s="344" t="s">
        <v>1051</v>
      </c>
      <c r="AD313" s="344"/>
    </row>
    <row r="314" spans="2:30" ht="18.75" customHeight="1">
      <c r="B314" s="330" t="s">
        <v>1054</v>
      </c>
      <c r="C314" s="330" t="s">
        <v>1048</v>
      </c>
      <c r="D314" s="331" t="s">
        <v>1049</v>
      </c>
      <c r="E314" s="331" t="s">
        <v>824</v>
      </c>
      <c r="F314" s="330" t="s">
        <v>28</v>
      </c>
      <c r="G314" s="330" t="s">
        <v>576</v>
      </c>
      <c r="H314" s="330" t="s">
        <v>738</v>
      </c>
      <c r="I314" s="330" t="s">
        <v>28</v>
      </c>
      <c r="J314" s="333" t="s">
        <v>691</v>
      </c>
      <c r="K314" s="333"/>
      <c r="L314" s="331">
        <v>2024</v>
      </c>
      <c r="M314" s="331" t="s">
        <v>310</v>
      </c>
      <c r="N314" s="331" t="s">
        <v>310</v>
      </c>
      <c r="O314" s="331" t="s">
        <v>310</v>
      </c>
      <c r="P314" s="331" t="s">
        <v>310</v>
      </c>
      <c r="Q314" s="331" t="s">
        <v>310</v>
      </c>
      <c r="R314" s="331" t="s">
        <v>310</v>
      </c>
      <c r="S314" s="331" t="s">
        <v>310</v>
      </c>
      <c r="T314" s="331" t="s">
        <v>310</v>
      </c>
      <c r="U314" s="331" t="s">
        <v>310</v>
      </c>
      <c r="V314" s="331" t="s">
        <v>310</v>
      </c>
      <c r="W314" s="331" t="s">
        <v>310</v>
      </c>
      <c r="X314" s="331" t="s">
        <v>571</v>
      </c>
      <c r="Y314" s="331" t="s">
        <v>571</v>
      </c>
      <c r="Z314" s="331" t="s">
        <v>571</v>
      </c>
      <c r="AA314" s="331" t="s">
        <v>571</v>
      </c>
      <c r="AB314" s="344" t="s">
        <v>1050</v>
      </c>
      <c r="AC314" s="344" t="s">
        <v>1051</v>
      </c>
      <c r="AD314" s="344"/>
    </row>
    <row r="315" spans="2:30" ht="18.75" customHeight="1">
      <c r="B315" s="330" t="s">
        <v>1055</v>
      </c>
      <c r="C315" s="330" t="s">
        <v>1048</v>
      </c>
      <c r="D315" s="331" t="s">
        <v>1049</v>
      </c>
      <c r="E315" s="331" t="s">
        <v>824</v>
      </c>
      <c r="F315" s="330" t="s">
        <v>28</v>
      </c>
      <c r="G315" s="330" t="s">
        <v>576</v>
      </c>
      <c r="H315" s="330" t="s">
        <v>736</v>
      </c>
      <c r="I315" s="330" t="s">
        <v>28</v>
      </c>
      <c r="J315" s="333" t="s">
        <v>691</v>
      </c>
      <c r="K315" s="333"/>
      <c r="L315" s="331">
        <v>2024</v>
      </c>
      <c r="M315" s="331" t="s">
        <v>310</v>
      </c>
      <c r="N315" s="331" t="s">
        <v>310</v>
      </c>
      <c r="O315" s="331" t="s">
        <v>310</v>
      </c>
      <c r="P315" s="331" t="s">
        <v>310</v>
      </c>
      <c r="Q315" s="331" t="s">
        <v>310</v>
      </c>
      <c r="R315" s="331" t="s">
        <v>310</v>
      </c>
      <c r="S315" s="331" t="s">
        <v>310</v>
      </c>
      <c r="T315" s="331" t="s">
        <v>310</v>
      </c>
      <c r="U315" s="331" t="s">
        <v>310</v>
      </c>
      <c r="V315" s="331" t="s">
        <v>310</v>
      </c>
      <c r="W315" s="331" t="s">
        <v>310</v>
      </c>
      <c r="X315" s="331" t="s">
        <v>571</v>
      </c>
      <c r="Y315" s="331" t="s">
        <v>571</v>
      </c>
      <c r="Z315" s="331" t="s">
        <v>571</v>
      </c>
      <c r="AA315" s="331" t="s">
        <v>571</v>
      </c>
      <c r="AB315" s="344" t="s">
        <v>1050</v>
      </c>
      <c r="AC315" s="344" t="s">
        <v>1051</v>
      </c>
      <c r="AD315" s="344"/>
    </row>
    <row r="316" spans="2:30" ht="18.75" customHeight="1">
      <c r="B316" s="330" t="s">
        <v>1056</v>
      </c>
      <c r="C316" s="330" t="s">
        <v>1048</v>
      </c>
      <c r="D316" s="331" t="s">
        <v>1049</v>
      </c>
      <c r="E316" s="331" t="s">
        <v>824</v>
      </c>
      <c r="F316" s="330" t="s">
        <v>28</v>
      </c>
      <c r="G316" s="330" t="s">
        <v>576</v>
      </c>
      <c r="H316" s="330" t="s">
        <v>50</v>
      </c>
      <c r="I316" s="330" t="s">
        <v>28</v>
      </c>
      <c r="J316" s="333" t="s">
        <v>691</v>
      </c>
      <c r="K316" s="333"/>
      <c r="L316" s="331">
        <v>2024</v>
      </c>
      <c r="M316" s="331" t="s">
        <v>310</v>
      </c>
      <c r="N316" s="331" t="s">
        <v>310</v>
      </c>
      <c r="O316" s="331" t="s">
        <v>310</v>
      </c>
      <c r="P316" s="331" t="s">
        <v>310</v>
      </c>
      <c r="Q316" s="331" t="s">
        <v>310</v>
      </c>
      <c r="R316" s="331" t="s">
        <v>310</v>
      </c>
      <c r="S316" s="331" t="s">
        <v>310</v>
      </c>
      <c r="T316" s="331" t="s">
        <v>310</v>
      </c>
      <c r="U316" s="331" t="s">
        <v>310</v>
      </c>
      <c r="V316" s="331" t="s">
        <v>310</v>
      </c>
      <c r="W316" s="331" t="s">
        <v>310</v>
      </c>
      <c r="X316" s="331" t="s">
        <v>571</v>
      </c>
      <c r="Y316" s="331" t="s">
        <v>571</v>
      </c>
      <c r="Z316" s="331" t="s">
        <v>571</v>
      </c>
      <c r="AA316" s="331" t="s">
        <v>571</v>
      </c>
      <c r="AB316" s="344" t="s">
        <v>1050</v>
      </c>
      <c r="AC316" s="344" t="s">
        <v>1051</v>
      </c>
      <c r="AD316" s="344"/>
    </row>
    <row r="317" spans="2:30" ht="18.75" customHeight="1">
      <c r="B317" s="330" t="s">
        <v>1057</v>
      </c>
      <c r="C317" s="330" t="s">
        <v>1058</v>
      </c>
      <c r="D317" s="331" t="s">
        <v>1059</v>
      </c>
      <c r="E317" s="331" t="s">
        <v>824</v>
      </c>
      <c r="F317" s="330" t="s">
        <v>28</v>
      </c>
      <c r="G317" s="330" t="s">
        <v>576</v>
      </c>
      <c r="H317" s="330" t="s">
        <v>17</v>
      </c>
      <c r="I317" s="330" t="s">
        <v>28</v>
      </c>
      <c r="J317" s="333" t="s">
        <v>755</v>
      </c>
      <c r="K317" s="333" t="s">
        <v>1031</v>
      </c>
      <c r="L317" s="331">
        <v>2024</v>
      </c>
      <c r="M317" s="331" t="s">
        <v>310</v>
      </c>
      <c r="N317" s="331" t="s">
        <v>310</v>
      </c>
      <c r="O317" s="331" t="s">
        <v>310</v>
      </c>
      <c r="P317" s="331" t="s">
        <v>310</v>
      </c>
      <c r="Q317" s="331" t="s">
        <v>310</v>
      </c>
      <c r="R317" s="331" t="s">
        <v>310</v>
      </c>
      <c r="S317" s="331" t="s">
        <v>310</v>
      </c>
      <c r="T317" s="331" t="s">
        <v>310</v>
      </c>
      <c r="U317" s="331" t="s">
        <v>310</v>
      </c>
      <c r="V317" s="331" t="s">
        <v>310</v>
      </c>
      <c r="W317" s="331" t="s">
        <v>310</v>
      </c>
      <c r="X317" s="331" t="s">
        <v>571</v>
      </c>
      <c r="Y317" s="331" t="s">
        <v>571</v>
      </c>
      <c r="Z317" s="331" t="s">
        <v>571</v>
      </c>
      <c r="AA317" s="331" t="s">
        <v>571</v>
      </c>
      <c r="AB317" s="344"/>
      <c r="AC317" s="344" t="s">
        <v>1060</v>
      </c>
      <c r="AD317" s="344"/>
    </row>
    <row r="318" spans="2:30" ht="18.75" customHeight="1">
      <c r="B318" s="330" t="s">
        <v>1061</v>
      </c>
      <c r="C318" s="330" t="s">
        <v>1058</v>
      </c>
      <c r="D318" s="331" t="s">
        <v>1059</v>
      </c>
      <c r="E318" s="331" t="s">
        <v>824</v>
      </c>
      <c r="F318" s="330" t="s">
        <v>28</v>
      </c>
      <c r="G318" s="330" t="s">
        <v>576</v>
      </c>
      <c r="H318" s="330" t="s">
        <v>683</v>
      </c>
      <c r="I318" s="330" t="s">
        <v>28</v>
      </c>
      <c r="J318" s="333" t="s">
        <v>755</v>
      </c>
      <c r="K318" s="333"/>
      <c r="L318" s="331">
        <v>2024</v>
      </c>
      <c r="M318" s="331" t="s">
        <v>310</v>
      </c>
      <c r="N318" s="331" t="s">
        <v>310</v>
      </c>
      <c r="O318" s="331" t="s">
        <v>310</v>
      </c>
      <c r="P318" s="331" t="s">
        <v>310</v>
      </c>
      <c r="Q318" s="331" t="s">
        <v>310</v>
      </c>
      <c r="R318" s="331" t="s">
        <v>310</v>
      </c>
      <c r="S318" s="331" t="s">
        <v>310</v>
      </c>
      <c r="T318" s="331" t="s">
        <v>310</v>
      </c>
      <c r="U318" s="331" t="s">
        <v>310</v>
      </c>
      <c r="V318" s="331" t="s">
        <v>310</v>
      </c>
      <c r="W318" s="331" t="s">
        <v>310</v>
      </c>
      <c r="X318" s="331" t="s">
        <v>571</v>
      </c>
      <c r="Y318" s="331" t="s">
        <v>571</v>
      </c>
      <c r="Z318" s="331" t="s">
        <v>571</v>
      </c>
      <c r="AA318" s="331" t="s">
        <v>571</v>
      </c>
      <c r="AB318" s="344"/>
      <c r="AC318" s="344" t="s">
        <v>1060</v>
      </c>
      <c r="AD318" s="344"/>
    </row>
    <row r="319" spans="2:30" ht="18.75" customHeight="1">
      <c r="B319" s="330" t="s">
        <v>1062</v>
      </c>
      <c r="C319" s="330" t="s">
        <v>1058</v>
      </c>
      <c r="D319" s="331" t="s">
        <v>1059</v>
      </c>
      <c r="E319" s="331" t="s">
        <v>824</v>
      </c>
      <c r="F319" s="330" t="s">
        <v>28</v>
      </c>
      <c r="G319" s="330" t="s">
        <v>576</v>
      </c>
      <c r="H319" s="330" t="s">
        <v>720</v>
      </c>
      <c r="I319" s="330" t="s">
        <v>28</v>
      </c>
      <c r="J319" s="333" t="s">
        <v>755</v>
      </c>
      <c r="K319" s="333"/>
      <c r="L319" s="331">
        <v>2024</v>
      </c>
      <c r="M319" s="331" t="s">
        <v>310</v>
      </c>
      <c r="N319" s="331" t="s">
        <v>310</v>
      </c>
      <c r="O319" s="331" t="s">
        <v>310</v>
      </c>
      <c r="P319" s="331" t="s">
        <v>310</v>
      </c>
      <c r="Q319" s="331" t="s">
        <v>310</v>
      </c>
      <c r="R319" s="331" t="s">
        <v>310</v>
      </c>
      <c r="S319" s="331" t="s">
        <v>310</v>
      </c>
      <c r="T319" s="331" t="s">
        <v>310</v>
      </c>
      <c r="U319" s="331" t="s">
        <v>310</v>
      </c>
      <c r="V319" s="331" t="s">
        <v>310</v>
      </c>
      <c r="W319" s="331" t="s">
        <v>310</v>
      </c>
      <c r="X319" s="331" t="s">
        <v>571</v>
      </c>
      <c r="Y319" s="331" t="s">
        <v>571</v>
      </c>
      <c r="Z319" s="331" t="s">
        <v>571</v>
      </c>
      <c r="AA319" s="331" t="s">
        <v>571</v>
      </c>
      <c r="AB319" s="344"/>
      <c r="AC319" s="344" t="s">
        <v>1060</v>
      </c>
      <c r="AD319" s="344"/>
    </row>
    <row r="320" spans="2:30" ht="18.75" customHeight="1">
      <c r="B320" s="330" t="s">
        <v>1063</v>
      </c>
      <c r="C320" s="330" t="s">
        <v>1058</v>
      </c>
      <c r="D320" s="331" t="s">
        <v>1059</v>
      </c>
      <c r="E320" s="331" t="s">
        <v>824</v>
      </c>
      <c r="F320" s="330" t="s">
        <v>28</v>
      </c>
      <c r="G320" s="330" t="s">
        <v>576</v>
      </c>
      <c r="H320" s="330" t="s">
        <v>738</v>
      </c>
      <c r="I320" s="330" t="s">
        <v>28</v>
      </c>
      <c r="J320" s="333" t="s">
        <v>755</v>
      </c>
      <c r="K320" s="333"/>
      <c r="L320" s="331">
        <v>2024</v>
      </c>
      <c r="M320" s="331" t="s">
        <v>310</v>
      </c>
      <c r="N320" s="331" t="s">
        <v>310</v>
      </c>
      <c r="O320" s="331" t="s">
        <v>310</v>
      </c>
      <c r="P320" s="331" t="s">
        <v>310</v>
      </c>
      <c r="Q320" s="331" t="s">
        <v>310</v>
      </c>
      <c r="R320" s="331" t="s">
        <v>310</v>
      </c>
      <c r="S320" s="331" t="s">
        <v>310</v>
      </c>
      <c r="T320" s="331" t="s">
        <v>310</v>
      </c>
      <c r="U320" s="331" t="s">
        <v>310</v>
      </c>
      <c r="V320" s="331" t="s">
        <v>310</v>
      </c>
      <c r="W320" s="331" t="s">
        <v>310</v>
      </c>
      <c r="X320" s="331" t="s">
        <v>571</v>
      </c>
      <c r="Y320" s="331" t="s">
        <v>571</v>
      </c>
      <c r="Z320" s="331" t="s">
        <v>571</v>
      </c>
      <c r="AA320" s="331" t="s">
        <v>571</v>
      </c>
      <c r="AB320" s="344"/>
      <c r="AC320" s="344" t="s">
        <v>1060</v>
      </c>
      <c r="AD320" s="344"/>
    </row>
    <row r="321" spans="2:30" ht="18.75" customHeight="1">
      <c r="B321" s="330" t="s">
        <v>1064</v>
      </c>
      <c r="C321" s="330" t="s">
        <v>1058</v>
      </c>
      <c r="D321" s="331" t="s">
        <v>1059</v>
      </c>
      <c r="E321" s="331" t="s">
        <v>824</v>
      </c>
      <c r="F321" s="330" t="s">
        <v>28</v>
      </c>
      <c r="G321" s="330" t="s">
        <v>576</v>
      </c>
      <c r="H321" s="330" t="s">
        <v>736</v>
      </c>
      <c r="I321" s="330" t="s">
        <v>28</v>
      </c>
      <c r="J321" s="333" t="s">
        <v>755</v>
      </c>
      <c r="K321" s="333"/>
      <c r="L321" s="331">
        <v>2024</v>
      </c>
      <c r="M321" s="331" t="s">
        <v>310</v>
      </c>
      <c r="N321" s="331" t="s">
        <v>310</v>
      </c>
      <c r="O321" s="331" t="s">
        <v>310</v>
      </c>
      <c r="P321" s="331" t="s">
        <v>310</v>
      </c>
      <c r="Q321" s="331" t="s">
        <v>310</v>
      </c>
      <c r="R321" s="331" t="s">
        <v>310</v>
      </c>
      <c r="S321" s="331" t="s">
        <v>310</v>
      </c>
      <c r="T321" s="331" t="s">
        <v>310</v>
      </c>
      <c r="U321" s="331" t="s">
        <v>310</v>
      </c>
      <c r="V321" s="331" t="s">
        <v>310</v>
      </c>
      <c r="W321" s="331" t="s">
        <v>310</v>
      </c>
      <c r="X321" s="331" t="s">
        <v>571</v>
      </c>
      <c r="Y321" s="331" t="s">
        <v>571</v>
      </c>
      <c r="Z321" s="331" t="s">
        <v>571</v>
      </c>
      <c r="AA321" s="331" t="s">
        <v>571</v>
      </c>
      <c r="AB321" s="344"/>
      <c r="AC321" s="344" t="s">
        <v>1060</v>
      </c>
      <c r="AD321" s="344"/>
    </row>
    <row r="322" spans="2:30" ht="18.75" customHeight="1">
      <c r="B322" s="330" t="s">
        <v>1065</v>
      </c>
      <c r="C322" s="330" t="s">
        <v>1058</v>
      </c>
      <c r="D322" s="331" t="s">
        <v>1059</v>
      </c>
      <c r="E322" s="331" t="s">
        <v>824</v>
      </c>
      <c r="F322" s="330" t="s">
        <v>28</v>
      </c>
      <c r="G322" s="330" t="s">
        <v>576</v>
      </c>
      <c r="H322" s="330" t="s">
        <v>50</v>
      </c>
      <c r="I322" s="330" t="s">
        <v>28</v>
      </c>
      <c r="J322" s="333" t="s">
        <v>755</v>
      </c>
      <c r="K322" s="333"/>
      <c r="L322" s="331">
        <v>2024</v>
      </c>
      <c r="M322" s="331" t="s">
        <v>310</v>
      </c>
      <c r="N322" s="331" t="s">
        <v>310</v>
      </c>
      <c r="O322" s="331" t="s">
        <v>310</v>
      </c>
      <c r="P322" s="331" t="s">
        <v>310</v>
      </c>
      <c r="Q322" s="331" t="s">
        <v>310</v>
      </c>
      <c r="R322" s="331" t="s">
        <v>310</v>
      </c>
      <c r="S322" s="331" t="s">
        <v>310</v>
      </c>
      <c r="T322" s="331" t="s">
        <v>310</v>
      </c>
      <c r="U322" s="331" t="s">
        <v>310</v>
      </c>
      <c r="V322" s="331" t="s">
        <v>310</v>
      </c>
      <c r="W322" s="331" t="s">
        <v>310</v>
      </c>
      <c r="X322" s="331" t="s">
        <v>571</v>
      </c>
      <c r="Y322" s="331" t="s">
        <v>571</v>
      </c>
      <c r="Z322" s="331" t="s">
        <v>571</v>
      </c>
      <c r="AA322" s="331" t="s">
        <v>571</v>
      </c>
      <c r="AB322" s="344"/>
      <c r="AC322" s="344" t="s">
        <v>1060</v>
      </c>
      <c r="AD322" s="344"/>
    </row>
    <row r="323" spans="2:30" ht="18.75" customHeight="1">
      <c r="B323" s="330" t="s">
        <v>1066</v>
      </c>
      <c r="C323" s="330" t="s">
        <v>1067</v>
      </c>
      <c r="D323" s="331" t="s">
        <v>1068</v>
      </c>
      <c r="E323" s="331" t="s">
        <v>1069</v>
      </c>
      <c r="F323" s="330" t="s">
        <v>28</v>
      </c>
      <c r="G323" s="330" t="s">
        <v>576</v>
      </c>
      <c r="H323" s="330" t="s">
        <v>567</v>
      </c>
      <c r="I323" s="330" t="s">
        <v>1005</v>
      </c>
      <c r="J323" s="333" t="s">
        <v>691</v>
      </c>
      <c r="K323" s="333" t="s">
        <v>1031</v>
      </c>
      <c r="L323" s="331">
        <v>2024</v>
      </c>
      <c r="M323" s="331" t="s">
        <v>310</v>
      </c>
      <c r="N323" s="331" t="s">
        <v>310</v>
      </c>
      <c r="O323" s="331" t="s">
        <v>310</v>
      </c>
      <c r="P323" s="331" t="s">
        <v>310</v>
      </c>
      <c r="Q323" s="331" t="s">
        <v>310</v>
      </c>
      <c r="R323" s="331" t="s">
        <v>310</v>
      </c>
      <c r="S323" s="331" t="s">
        <v>310</v>
      </c>
      <c r="T323" s="331" t="s">
        <v>310</v>
      </c>
      <c r="U323" s="331" t="s">
        <v>310</v>
      </c>
      <c r="V323" s="331" t="s">
        <v>310</v>
      </c>
      <c r="W323" s="331" t="s">
        <v>310</v>
      </c>
      <c r="X323" s="331" t="s">
        <v>571</v>
      </c>
      <c r="Y323" s="331" t="s">
        <v>571</v>
      </c>
      <c r="Z323" s="331" t="s">
        <v>571</v>
      </c>
      <c r="AA323" s="331" t="s">
        <v>571</v>
      </c>
      <c r="AB323" s="344" t="s">
        <v>1070</v>
      </c>
      <c r="AC323" s="344"/>
      <c r="AD323" s="344"/>
    </row>
    <row r="324" spans="2:30" ht="18.75" customHeight="1">
      <c r="B324" s="330" t="s">
        <v>1071</v>
      </c>
      <c r="C324" s="330" t="s">
        <v>1072</v>
      </c>
      <c r="D324" s="331" t="s">
        <v>1073</v>
      </c>
      <c r="E324" s="331" t="s">
        <v>1069</v>
      </c>
      <c r="F324" s="330" t="s">
        <v>28</v>
      </c>
      <c r="G324" s="330" t="s">
        <v>576</v>
      </c>
      <c r="H324" s="330" t="s">
        <v>567</v>
      </c>
      <c r="I324" s="330" t="s">
        <v>1005</v>
      </c>
      <c r="J324" s="333" t="s">
        <v>755</v>
      </c>
      <c r="K324" s="333" t="s">
        <v>1031</v>
      </c>
      <c r="L324" s="331">
        <v>2024</v>
      </c>
      <c r="M324" s="331" t="s">
        <v>310</v>
      </c>
      <c r="N324" s="331" t="s">
        <v>310</v>
      </c>
      <c r="O324" s="331" t="s">
        <v>310</v>
      </c>
      <c r="P324" s="331" t="s">
        <v>310</v>
      </c>
      <c r="Q324" s="331" t="s">
        <v>310</v>
      </c>
      <c r="R324" s="331" t="s">
        <v>310</v>
      </c>
      <c r="S324" s="331" t="s">
        <v>310</v>
      </c>
      <c r="T324" s="331" t="s">
        <v>310</v>
      </c>
      <c r="U324" s="331" t="s">
        <v>310</v>
      </c>
      <c r="V324" s="331" t="s">
        <v>310</v>
      </c>
      <c r="W324" s="331" t="s">
        <v>310</v>
      </c>
      <c r="X324" s="331" t="s">
        <v>571</v>
      </c>
      <c r="Y324" s="331" t="s">
        <v>571</v>
      </c>
      <c r="Z324" s="331" t="s">
        <v>571</v>
      </c>
      <c r="AA324" s="331" t="s">
        <v>571</v>
      </c>
      <c r="AB324" s="344" t="s">
        <v>1070</v>
      </c>
      <c r="AC324" s="344"/>
      <c r="AD324" s="344"/>
    </row>
    <row r="325" spans="2:30" ht="18.75" customHeight="1">
      <c r="B325" s="330" t="s">
        <v>1074</v>
      </c>
      <c r="C325" s="330" t="s">
        <v>1075</v>
      </c>
      <c r="D325" s="331" t="s">
        <v>1076</v>
      </c>
      <c r="E325" s="331" t="s">
        <v>1069</v>
      </c>
      <c r="F325" s="330" t="s">
        <v>28</v>
      </c>
      <c r="G325" s="330" t="s">
        <v>576</v>
      </c>
      <c r="H325" s="330" t="s">
        <v>567</v>
      </c>
      <c r="I325" s="330" t="s">
        <v>1005</v>
      </c>
      <c r="J325" s="333" t="s">
        <v>691</v>
      </c>
      <c r="K325" s="333" t="s">
        <v>1031</v>
      </c>
      <c r="L325" s="331">
        <v>2024</v>
      </c>
      <c r="M325" s="331" t="s">
        <v>310</v>
      </c>
      <c r="N325" s="331" t="s">
        <v>310</v>
      </c>
      <c r="O325" s="331" t="s">
        <v>310</v>
      </c>
      <c r="P325" s="331" t="s">
        <v>310</v>
      </c>
      <c r="Q325" s="331" t="s">
        <v>310</v>
      </c>
      <c r="R325" s="331" t="s">
        <v>310</v>
      </c>
      <c r="S325" s="331" t="s">
        <v>310</v>
      </c>
      <c r="T325" s="331" t="s">
        <v>310</v>
      </c>
      <c r="U325" s="331" t="s">
        <v>310</v>
      </c>
      <c r="V325" s="331" t="s">
        <v>310</v>
      </c>
      <c r="W325" s="331" t="s">
        <v>310</v>
      </c>
      <c r="X325" s="331" t="s">
        <v>571</v>
      </c>
      <c r="Y325" s="331" t="s">
        <v>571</v>
      </c>
      <c r="Z325" s="331" t="s">
        <v>571</v>
      </c>
      <c r="AA325" s="331" t="s">
        <v>571</v>
      </c>
      <c r="AB325" s="344" t="s">
        <v>1070</v>
      </c>
      <c r="AC325" s="344"/>
      <c r="AD325" s="344"/>
    </row>
    <row r="326" spans="2:30" ht="18.75" customHeight="1">
      <c r="B326" s="330" t="s">
        <v>1077</v>
      </c>
      <c r="C326" s="330" t="s">
        <v>1078</v>
      </c>
      <c r="D326" s="331" t="s">
        <v>1079</v>
      </c>
      <c r="E326" s="331" t="s">
        <v>1069</v>
      </c>
      <c r="F326" s="330" t="s">
        <v>28</v>
      </c>
      <c r="G326" s="330" t="s">
        <v>576</v>
      </c>
      <c r="H326" s="330" t="s">
        <v>567</v>
      </c>
      <c r="I326" s="330" t="s">
        <v>1005</v>
      </c>
      <c r="J326" s="333" t="s">
        <v>755</v>
      </c>
      <c r="K326" s="333" t="s">
        <v>1031</v>
      </c>
      <c r="L326" s="331">
        <v>2024</v>
      </c>
      <c r="M326" s="331" t="s">
        <v>310</v>
      </c>
      <c r="N326" s="331" t="s">
        <v>310</v>
      </c>
      <c r="O326" s="331" t="s">
        <v>310</v>
      </c>
      <c r="P326" s="331" t="s">
        <v>310</v>
      </c>
      <c r="Q326" s="331" t="s">
        <v>310</v>
      </c>
      <c r="R326" s="331" t="s">
        <v>310</v>
      </c>
      <c r="S326" s="331" t="s">
        <v>310</v>
      </c>
      <c r="T326" s="331" t="s">
        <v>310</v>
      </c>
      <c r="U326" s="331" t="s">
        <v>310</v>
      </c>
      <c r="V326" s="331" t="s">
        <v>310</v>
      </c>
      <c r="W326" s="331" t="s">
        <v>310</v>
      </c>
      <c r="X326" s="331" t="s">
        <v>571</v>
      </c>
      <c r="Y326" s="331" t="s">
        <v>571</v>
      </c>
      <c r="Z326" s="331" t="s">
        <v>571</v>
      </c>
      <c r="AA326" s="331" t="s">
        <v>571</v>
      </c>
      <c r="AB326" s="344" t="s">
        <v>1070</v>
      </c>
      <c r="AC326" s="344"/>
      <c r="AD326" s="344"/>
    </row>
    <row r="327" spans="2:30" ht="18.75" customHeight="1">
      <c r="B327" s="330" t="s">
        <v>1080</v>
      </c>
      <c r="C327" s="330" t="s">
        <v>1081</v>
      </c>
      <c r="D327" s="331" t="s">
        <v>1082</v>
      </c>
      <c r="E327" s="331" t="s">
        <v>1083</v>
      </c>
      <c r="F327" s="330" t="s">
        <v>28</v>
      </c>
      <c r="G327" s="330" t="s">
        <v>576</v>
      </c>
      <c r="H327" s="330" t="s">
        <v>567</v>
      </c>
      <c r="I327" s="330" t="s">
        <v>568</v>
      </c>
      <c r="J327" s="333" t="s">
        <v>586</v>
      </c>
      <c r="K327" s="333" t="s">
        <v>1031</v>
      </c>
      <c r="L327" s="331">
        <v>2024</v>
      </c>
      <c r="M327" s="331" t="s">
        <v>310</v>
      </c>
      <c r="N327" s="331" t="s">
        <v>310</v>
      </c>
      <c r="O327" s="331" t="s">
        <v>310</v>
      </c>
      <c r="P327" s="331" t="s">
        <v>310</v>
      </c>
      <c r="Q327" s="331" t="s">
        <v>310</v>
      </c>
      <c r="R327" s="331" t="s">
        <v>310</v>
      </c>
      <c r="S327" s="331" t="s">
        <v>310</v>
      </c>
      <c r="T327" s="331" t="s">
        <v>310</v>
      </c>
      <c r="U327" s="331" t="s">
        <v>310</v>
      </c>
      <c r="V327" s="331" t="s">
        <v>310</v>
      </c>
      <c r="W327" s="331" t="s">
        <v>310</v>
      </c>
      <c r="X327" s="331" t="s">
        <v>571</v>
      </c>
      <c r="Y327" s="331" t="s">
        <v>571</v>
      </c>
      <c r="Z327" s="331" t="s">
        <v>571</v>
      </c>
      <c r="AA327" s="331" t="s">
        <v>571</v>
      </c>
      <c r="AB327" s="344" t="s">
        <v>1070</v>
      </c>
      <c r="AC327" s="344"/>
      <c r="AD327" s="344"/>
    </row>
    <row r="328" spans="2:30" ht="18.75" customHeight="1">
      <c r="B328" s="330" t="s">
        <v>1084</v>
      </c>
      <c r="C328" s="330" t="s">
        <v>1081</v>
      </c>
      <c r="D328" s="331" t="s">
        <v>1082</v>
      </c>
      <c r="E328" s="331" t="s">
        <v>1083</v>
      </c>
      <c r="F328" s="330" t="s">
        <v>28</v>
      </c>
      <c r="G328" s="330" t="s">
        <v>576</v>
      </c>
      <c r="H328" s="330" t="s">
        <v>567</v>
      </c>
      <c r="I328" s="330" t="s">
        <v>568</v>
      </c>
      <c r="J328" s="333" t="s">
        <v>574</v>
      </c>
      <c r="K328" s="333"/>
      <c r="L328" s="331">
        <v>2024</v>
      </c>
      <c r="M328" s="331" t="s">
        <v>310</v>
      </c>
      <c r="N328" s="331" t="s">
        <v>310</v>
      </c>
      <c r="O328" s="331" t="s">
        <v>310</v>
      </c>
      <c r="P328" s="331" t="s">
        <v>310</v>
      </c>
      <c r="Q328" s="331" t="s">
        <v>310</v>
      </c>
      <c r="R328" s="331" t="s">
        <v>310</v>
      </c>
      <c r="S328" s="331" t="s">
        <v>310</v>
      </c>
      <c r="T328" s="331" t="s">
        <v>310</v>
      </c>
      <c r="U328" s="331" t="s">
        <v>310</v>
      </c>
      <c r="V328" s="331" t="s">
        <v>310</v>
      </c>
      <c r="W328" s="331" t="s">
        <v>310</v>
      </c>
      <c r="X328" s="331" t="s">
        <v>571</v>
      </c>
      <c r="Y328" s="331" t="s">
        <v>571</v>
      </c>
      <c r="Z328" s="331" t="s">
        <v>571</v>
      </c>
      <c r="AA328" s="331" t="s">
        <v>571</v>
      </c>
      <c r="AB328" s="344" t="s">
        <v>1070</v>
      </c>
      <c r="AC328" s="344"/>
      <c r="AD328" s="344"/>
    </row>
    <row r="329" spans="2:30" ht="18.75" customHeight="1">
      <c r="B329" s="330" t="s">
        <v>1085</v>
      </c>
      <c r="C329" s="330" t="s">
        <v>1081</v>
      </c>
      <c r="D329" s="331" t="s">
        <v>1082</v>
      </c>
      <c r="E329" s="331" t="s">
        <v>1083</v>
      </c>
      <c r="F329" s="330" t="s">
        <v>28</v>
      </c>
      <c r="G329" s="330" t="s">
        <v>576</v>
      </c>
      <c r="H329" s="330" t="s">
        <v>567</v>
      </c>
      <c r="I329" s="330" t="s">
        <v>568</v>
      </c>
      <c r="J329" s="333" t="s">
        <v>588</v>
      </c>
      <c r="K329" s="333"/>
      <c r="L329" s="331">
        <v>2024</v>
      </c>
      <c r="M329" s="331" t="s">
        <v>310</v>
      </c>
      <c r="N329" s="331" t="s">
        <v>310</v>
      </c>
      <c r="O329" s="331" t="s">
        <v>310</v>
      </c>
      <c r="P329" s="331" t="s">
        <v>310</v>
      </c>
      <c r="Q329" s="331" t="s">
        <v>310</v>
      </c>
      <c r="R329" s="331" t="s">
        <v>310</v>
      </c>
      <c r="S329" s="331" t="s">
        <v>310</v>
      </c>
      <c r="T329" s="331" t="s">
        <v>310</v>
      </c>
      <c r="U329" s="331" t="s">
        <v>310</v>
      </c>
      <c r="V329" s="331" t="s">
        <v>310</v>
      </c>
      <c r="W329" s="331" t="s">
        <v>310</v>
      </c>
      <c r="X329" s="331" t="s">
        <v>571</v>
      </c>
      <c r="Y329" s="331" t="s">
        <v>571</v>
      </c>
      <c r="Z329" s="331" t="s">
        <v>571</v>
      </c>
      <c r="AA329" s="331" t="s">
        <v>571</v>
      </c>
      <c r="AB329" s="344" t="s">
        <v>1070</v>
      </c>
      <c r="AC329" s="344"/>
      <c r="AD329" s="344"/>
    </row>
    <row r="330" spans="2:30" ht="18.75" customHeight="1">
      <c r="B330" s="330" t="s">
        <v>1086</v>
      </c>
      <c r="C330" s="330" t="s">
        <v>1081</v>
      </c>
      <c r="D330" s="331" t="s">
        <v>1082</v>
      </c>
      <c r="E330" s="331" t="s">
        <v>1083</v>
      </c>
      <c r="F330" s="330" t="s">
        <v>28</v>
      </c>
      <c r="G330" s="330" t="s">
        <v>576</v>
      </c>
      <c r="H330" s="330" t="s">
        <v>567</v>
      </c>
      <c r="I330" s="330" t="s">
        <v>568</v>
      </c>
      <c r="J330" s="333" t="s">
        <v>587</v>
      </c>
      <c r="K330" s="333"/>
      <c r="L330" s="331">
        <v>2024</v>
      </c>
      <c r="M330" s="331" t="s">
        <v>310</v>
      </c>
      <c r="N330" s="331" t="s">
        <v>310</v>
      </c>
      <c r="O330" s="331" t="s">
        <v>310</v>
      </c>
      <c r="P330" s="331" t="s">
        <v>310</v>
      </c>
      <c r="Q330" s="331" t="s">
        <v>310</v>
      </c>
      <c r="R330" s="331" t="s">
        <v>310</v>
      </c>
      <c r="S330" s="331" t="s">
        <v>310</v>
      </c>
      <c r="T330" s="331" t="s">
        <v>310</v>
      </c>
      <c r="U330" s="331" t="s">
        <v>310</v>
      </c>
      <c r="V330" s="331" t="s">
        <v>310</v>
      </c>
      <c r="W330" s="331" t="s">
        <v>310</v>
      </c>
      <c r="X330" s="331" t="s">
        <v>571</v>
      </c>
      <c r="Y330" s="331" t="s">
        <v>571</v>
      </c>
      <c r="Z330" s="331" t="s">
        <v>571</v>
      </c>
      <c r="AA330" s="331" t="s">
        <v>571</v>
      </c>
      <c r="AB330" s="344" t="s">
        <v>1070</v>
      </c>
      <c r="AC330" s="344"/>
      <c r="AD330" s="344"/>
    </row>
    <row r="331" spans="2:30" ht="18.75" customHeight="1">
      <c r="B331" s="330" t="s">
        <v>1087</v>
      </c>
      <c r="C331" s="330" t="s">
        <v>1081</v>
      </c>
      <c r="D331" s="331" t="s">
        <v>1082</v>
      </c>
      <c r="E331" s="331" t="s">
        <v>1083</v>
      </c>
      <c r="F331" s="330" t="s">
        <v>28</v>
      </c>
      <c r="G331" s="330" t="s">
        <v>576</v>
      </c>
      <c r="H331" s="330" t="s">
        <v>567</v>
      </c>
      <c r="I331" s="330" t="s">
        <v>568</v>
      </c>
      <c r="J331" s="333" t="s">
        <v>580</v>
      </c>
      <c r="K331" s="333"/>
      <c r="L331" s="331">
        <v>2024</v>
      </c>
      <c r="M331" s="331" t="s">
        <v>310</v>
      </c>
      <c r="N331" s="331" t="s">
        <v>310</v>
      </c>
      <c r="O331" s="331" t="s">
        <v>310</v>
      </c>
      <c r="P331" s="331" t="s">
        <v>310</v>
      </c>
      <c r="Q331" s="331" t="s">
        <v>310</v>
      </c>
      <c r="R331" s="331" t="s">
        <v>310</v>
      </c>
      <c r="S331" s="331" t="s">
        <v>310</v>
      </c>
      <c r="T331" s="331" t="s">
        <v>310</v>
      </c>
      <c r="U331" s="331" t="s">
        <v>310</v>
      </c>
      <c r="V331" s="331" t="s">
        <v>310</v>
      </c>
      <c r="W331" s="331" t="s">
        <v>310</v>
      </c>
      <c r="X331" s="331" t="s">
        <v>571</v>
      </c>
      <c r="Y331" s="331" t="s">
        <v>571</v>
      </c>
      <c r="Z331" s="331" t="s">
        <v>571</v>
      </c>
      <c r="AA331" s="331" t="s">
        <v>571</v>
      </c>
      <c r="AB331" s="344" t="s">
        <v>1070</v>
      </c>
      <c r="AC331" s="344"/>
      <c r="AD331" s="344"/>
    </row>
    <row r="332" spans="2:30" ht="18.75" customHeight="1">
      <c r="B332" s="330" t="s">
        <v>1088</v>
      </c>
      <c r="C332" s="330" t="s">
        <v>1081</v>
      </c>
      <c r="D332" s="331" t="s">
        <v>1082</v>
      </c>
      <c r="E332" s="331" t="s">
        <v>1083</v>
      </c>
      <c r="F332" s="330" t="s">
        <v>28</v>
      </c>
      <c r="G332" s="330" t="s">
        <v>576</v>
      </c>
      <c r="H332" s="330" t="s">
        <v>567</v>
      </c>
      <c r="I332" s="330" t="s">
        <v>568</v>
      </c>
      <c r="J332" s="333" t="s">
        <v>589</v>
      </c>
      <c r="K332" s="333"/>
      <c r="L332" s="331">
        <v>2024</v>
      </c>
      <c r="M332" s="331" t="s">
        <v>310</v>
      </c>
      <c r="N332" s="331" t="s">
        <v>310</v>
      </c>
      <c r="O332" s="331" t="s">
        <v>310</v>
      </c>
      <c r="P332" s="331" t="s">
        <v>310</v>
      </c>
      <c r="Q332" s="331" t="s">
        <v>310</v>
      </c>
      <c r="R332" s="331" t="s">
        <v>310</v>
      </c>
      <c r="S332" s="331" t="s">
        <v>310</v>
      </c>
      <c r="T332" s="331" t="s">
        <v>310</v>
      </c>
      <c r="U332" s="331" t="s">
        <v>310</v>
      </c>
      <c r="V332" s="331" t="s">
        <v>310</v>
      </c>
      <c r="W332" s="331" t="s">
        <v>310</v>
      </c>
      <c r="X332" s="331" t="s">
        <v>571</v>
      </c>
      <c r="Y332" s="331" t="s">
        <v>571</v>
      </c>
      <c r="Z332" s="331" t="s">
        <v>571</v>
      </c>
      <c r="AA332" s="331" t="s">
        <v>571</v>
      </c>
      <c r="AB332" s="344" t="s">
        <v>1070</v>
      </c>
      <c r="AC332" s="344"/>
      <c r="AD332" s="344"/>
    </row>
    <row r="333" spans="2:30" ht="18.75" customHeight="1">
      <c r="B333" s="330" t="s">
        <v>1089</v>
      </c>
      <c r="C333" s="330" t="s">
        <v>1089</v>
      </c>
      <c r="D333" s="331" t="s">
        <v>1090</v>
      </c>
      <c r="E333" s="331" t="s">
        <v>1069</v>
      </c>
      <c r="F333" s="330" t="s">
        <v>28</v>
      </c>
      <c r="G333" s="330" t="s">
        <v>576</v>
      </c>
      <c r="H333" s="330" t="s">
        <v>567</v>
      </c>
      <c r="I333" s="330" t="s">
        <v>1005</v>
      </c>
      <c r="J333" s="333" t="s">
        <v>755</v>
      </c>
      <c r="K333" s="333" t="s">
        <v>1031</v>
      </c>
      <c r="L333" s="331">
        <v>2024</v>
      </c>
      <c r="M333" s="331" t="s">
        <v>310</v>
      </c>
      <c r="N333" s="331" t="s">
        <v>310</v>
      </c>
      <c r="O333" s="331" t="s">
        <v>310</v>
      </c>
      <c r="P333" s="331" t="s">
        <v>310</v>
      </c>
      <c r="Q333" s="331" t="s">
        <v>310</v>
      </c>
      <c r="R333" s="331" t="s">
        <v>310</v>
      </c>
      <c r="S333" s="331" t="s">
        <v>310</v>
      </c>
      <c r="T333" s="331" t="s">
        <v>310</v>
      </c>
      <c r="U333" s="331" t="s">
        <v>310</v>
      </c>
      <c r="V333" s="331" t="s">
        <v>310</v>
      </c>
      <c r="W333" s="331" t="s">
        <v>310</v>
      </c>
      <c r="X333" s="331" t="s">
        <v>571</v>
      </c>
      <c r="Y333" s="331" t="s">
        <v>571</v>
      </c>
      <c r="Z333" s="331" t="s">
        <v>571</v>
      </c>
      <c r="AA333" s="331" t="s">
        <v>571</v>
      </c>
      <c r="AB333" s="344" t="s">
        <v>1070</v>
      </c>
      <c r="AC333" s="344"/>
      <c r="AD333" s="344"/>
    </row>
    <row r="334" spans="2:30" ht="18.75" customHeight="1">
      <c r="B334" s="330" t="s">
        <v>1091</v>
      </c>
      <c r="C334" s="330" t="s">
        <v>1092</v>
      </c>
      <c r="D334" s="331" t="s">
        <v>1093</v>
      </c>
      <c r="E334" s="331" t="s">
        <v>824</v>
      </c>
      <c r="F334" s="330" t="s">
        <v>28</v>
      </c>
      <c r="G334" s="330" t="s">
        <v>576</v>
      </c>
      <c r="H334" s="330" t="s">
        <v>17</v>
      </c>
      <c r="I334" s="330" t="s">
        <v>28</v>
      </c>
      <c r="J334" s="333" t="s">
        <v>691</v>
      </c>
      <c r="K334" s="333" t="s">
        <v>1031</v>
      </c>
      <c r="L334" s="331">
        <v>2024</v>
      </c>
      <c r="M334" s="331" t="s">
        <v>310</v>
      </c>
      <c r="N334" s="331" t="s">
        <v>310</v>
      </c>
      <c r="O334" s="331" t="s">
        <v>310</v>
      </c>
      <c r="P334" s="331" t="s">
        <v>310</v>
      </c>
      <c r="Q334" s="331" t="s">
        <v>310</v>
      </c>
      <c r="R334" s="331" t="s">
        <v>310</v>
      </c>
      <c r="S334" s="331" t="s">
        <v>310</v>
      </c>
      <c r="T334" s="331" t="s">
        <v>310</v>
      </c>
      <c r="U334" s="331" t="s">
        <v>310</v>
      </c>
      <c r="V334" s="331" t="s">
        <v>310</v>
      </c>
      <c r="W334" s="331" t="s">
        <v>310</v>
      </c>
      <c r="X334" s="331" t="s">
        <v>571</v>
      </c>
      <c r="Y334" s="331" t="s">
        <v>571</v>
      </c>
      <c r="Z334" s="331" t="s">
        <v>571</v>
      </c>
      <c r="AA334" s="331" t="s">
        <v>571</v>
      </c>
      <c r="AB334" s="344" t="s">
        <v>310</v>
      </c>
      <c r="AC334" s="344"/>
      <c r="AD334" s="344"/>
    </row>
    <row r="335" spans="2:30" ht="18.75" customHeight="1">
      <c r="B335" s="330" t="s">
        <v>1094</v>
      </c>
      <c r="C335" s="330" t="s">
        <v>1092</v>
      </c>
      <c r="D335" s="331" t="s">
        <v>1093</v>
      </c>
      <c r="E335" s="331" t="s">
        <v>824</v>
      </c>
      <c r="F335" s="330" t="s">
        <v>28</v>
      </c>
      <c r="G335" s="330" t="s">
        <v>576</v>
      </c>
      <c r="H335" s="330" t="s">
        <v>683</v>
      </c>
      <c r="I335" s="330" t="s">
        <v>28</v>
      </c>
      <c r="J335" s="333" t="s">
        <v>691</v>
      </c>
      <c r="K335" s="333"/>
      <c r="L335" s="331">
        <v>2024</v>
      </c>
      <c r="M335" s="331" t="s">
        <v>310</v>
      </c>
      <c r="N335" s="331" t="s">
        <v>310</v>
      </c>
      <c r="O335" s="331" t="s">
        <v>310</v>
      </c>
      <c r="P335" s="331" t="s">
        <v>310</v>
      </c>
      <c r="Q335" s="331" t="s">
        <v>310</v>
      </c>
      <c r="R335" s="331" t="s">
        <v>310</v>
      </c>
      <c r="S335" s="331" t="s">
        <v>310</v>
      </c>
      <c r="T335" s="331" t="s">
        <v>310</v>
      </c>
      <c r="U335" s="331" t="s">
        <v>310</v>
      </c>
      <c r="V335" s="331" t="s">
        <v>310</v>
      </c>
      <c r="W335" s="331" t="s">
        <v>310</v>
      </c>
      <c r="X335" s="331" t="s">
        <v>571</v>
      </c>
      <c r="Y335" s="331" t="s">
        <v>571</v>
      </c>
      <c r="Z335" s="331" t="s">
        <v>571</v>
      </c>
      <c r="AA335" s="331" t="s">
        <v>571</v>
      </c>
      <c r="AB335" s="344" t="s">
        <v>310</v>
      </c>
      <c r="AC335" s="344"/>
      <c r="AD335" s="344"/>
    </row>
    <row r="336" spans="2:30" ht="18.75" customHeight="1">
      <c r="B336" s="330" t="s">
        <v>1095</v>
      </c>
      <c r="C336" s="330" t="s">
        <v>1092</v>
      </c>
      <c r="D336" s="331" t="s">
        <v>1093</v>
      </c>
      <c r="E336" s="331" t="s">
        <v>824</v>
      </c>
      <c r="F336" s="330" t="s">
        <v>28</v>
      </c>
      <c r="G336" s="330" t="s">
        <v>576</v>
      </c>
      <c r="H336" s="330" t="s">
        <v>720</v>
      </c>
      <c r="I336" s="330" t="s">
        <v>28</v>
      </c>
      <c r="J336" s="333" t="s">
        <v>691</v>
      </c>
      <c r="K336" s="333"/>
      <c r="L336" s="331">
        <v>2024</v>
      </c>
      <c r="M336" s="331" t="s">
        <v>310</v>
      </c>
      <c r="N336" s="331" t="s">
        <v>310</v>
      </c>
      <c r="O336" s="331" t="s">
        <v>310</v>
      </c>
      <c r="P336" s="331" t="s">
        <v>310</v>
      </c>
      <c r="Q336" s="331" t="s">
        <v>310</v>
      </c>
      <c r="R336" s="331" t="s">
        <v>310</v>
      </c>
      <c r="S336" s="331" t="s">
        <v>310</v>
      </c>
      <c r="T336" s="331" t="s">
        <v>310</v>
      </c>
      <c r="U336" s="331" t="s">
        <v>310</v>
      </c>
      <c r="V336" s="331" t="s">
        <v>310</v>
      </c>
      <c r="W336" s="331" t="s">
        <v>310</v>
      </c>
      <c r="X336" s="331" t="s">
        <v>571</v>
      </c>
      <c r="Y336" s="331" t="s">
        <v>571</v>
      </c>
      <c r="Z336" s="331" t="s">
        <v>571</v>
      </c>
      <c r="AA336" s="331" t="s">
        <v>571</v>
      </c>
      <c r="AB336" s="344" t="s">
        <v>310</v>
      </c>
      <c r="AC336" s="344"/>
      <c r="AD336" s="344"/>
    </row>
    <row r="337" spans="2:30" ht="18.75" customHeight="1">
      <c r="B337" s="330" t="s">
        <v>1096</v>
      </c>
      <c r="C337" s="330" t="s">
        <v>1092</v>
      </c>
      <c r="D337" s="331" t="s">
        <v>1093</v>
      </c>
      <c r="E337" s="331" t="s">
        <v>824</v>
      </c>
      <c r="F337" s="330" t="s">
        <v>28</v>
      </c>
      <c r="G337" s="330" t="s">
        <v>576</v>
      </c>
      <c r="H337" s="330" t="s">
        <v>738</v>
      </c>
      <c r="I337" s="330" t="s">
        <v>28</v>
      </c>
      <c r="J337" s="333" t="s">
        <v>691</v>
      </c>
      <c r="K337" s="333"/>
      <c r="L337" s="331">
        <v>2024</v>
      </c>
      <c r="M337" s="331" t="s">
        <v>310</v>
      </c>
      <c r="N337" s="331" t="s">
        <v>310</v>
      </c>
      <c r="O337" s="331" t="s">
        <v>310</v>
      </c>
      <c r="P337" s="331" t="s">
        <v>310</v>
      </c>
      <c r="Q337" s="331" t="s">
        <v>310</v>
      </c>
      <c r="R337" s="331" t="s">
        <v>310</v>
      </c>
      <c r="S337" s="331" t="s">
        <v>310</v>
      </c>
      <c r="T337" s="331" t="s">
        <v>310</v>
      </c>
      <c r="U337" s="331" t="s">
        <v>310</v>
      </c>
      <c r="V337" s="331" t="s">
        <v>310</v>
      </c>
      <c r="W337" s="331" t="s">
        <v>310</v>
      </c>
      <c r="X337" s="331" t="s">
        <v>571</v>
      </c>
      <c r="Y337" s="331" t="s">
        <v>571</v>
      </c>
      <c r="Z337" s="331" t="s">
        <v>571</v>
      </c>
      <c r="AA337" s="331" t="s">
        <v>571</v>
      </c>
      <c r="AB337" s="344" t="s">
        <v>310</v>
      </c>
      <c r="AC337" s="344"/>
      <c r="AD337" s="344"/>
    </row>
    <row r="338" spans="2:30" ht="18.75" customHeight="1">
      <c r="B338" s="330" t="s">
        <v>1097</v>
      </c>
      <c r="C338" s="330" t="s">
        <v>1092</v>
      </c>
      <c r="D338" s="331" t="s">
        <v>1093</v>
      </c>
      <c r="E338" s="331" t="s">
        <v>824</v>
      </c>
      <c r="F338" s="330" t="s">
        <v>28</v>
      </c>
      <c r="G338" s="330" t="s">
        <v>576</v>
      </c>
      <c r="H338" s="330" t="s">
        <v>736</v>
      </c>
      <c r="I338" s="330" t="s">
        <v>28</v>
      </c>
      <c r="J338" s="333" t="s">
        <v>691</v>
      </c>
      <c r="K338" s="333"/>
      <c r="L338" s="331">
        <v>2024</v>
      </c>
      <c r="M338" s="331" t="s">
        <v>310</v>
      </c>
      <c r="N338" s="331" t="s">
        <v>310</v>
      </c>
      <c r="O338" s="331" t="s">
        <v>310</v>
      </c>
      <c r="P338" s="331" t="s">
        <v>310</v>
      </c>
      <c r="Q338" s="331" t="s">
        <v>310</v>
      </c>
      <c r="R338" s="331" t="s">
        <v>310</v>
      </c>
      <c r="S338" s="331" t="s">
        <v>310</v>
      </c>
      <c r="T338" s="331" t="s">
        <v>310</v>
      </c>
      <c r="U338" s="331" t="s">
        <v>310</v>
      </c>
      <c r="V338" s="331" t="s">
        <v>310</v>
      </c>
      <c r="W338" s="331" t="s">
        <v>310</v>
      </c>
      <c r="X338" s="331" t="s">
        <v>571</v>
      </c>
      <c r="Y338" s="331" t="s">
        <v>571</v>
      </c>
      <c r="Z338" s="331" t="s">
        <v>571</v>
      </c>
      <c r="AA338" s="331" t="s">
        <v>571</v>
      </c>
      <c r="AB338" s="344" t="s">
        <v>310</v>
      </c>
      <c r="AC338" s="344"/>
      <c r="AD338" s="344"/>
    </row>
    <row r="339" spans="2:30" ht="18.75" customHeight="1">
      <c r="B339" s="330" t="s">
        <v>1098</v>
      </c>
      <c r="C339" s="330" t="s">
        <v>1092</v>
      </c>
      <c r="D339" s="331" t="s">
        <v>1093</v>
      </c>
      <c r="E339" s="331" t="s">
        <v>824</v>
      </c>
      <c r="F339" s="330" t="s">
        <v>28</v>
      </c>
      <c r="G339" s="330" t="s">
        <v>576</v>
      </c>
      <c r="H339" s="330" t="s">
        <v>50</v>
      </c>
      <c r="I339" s="330" t="s">
        <v>28</v>
      </c>
      <c r="J339" s="333" t="s">
        <v>691</v>
      </c>
      <c r="K339" s="333"/>
      <c r="L339" s="331">
        <v>2024</v>
      </c>
      <c r="M339" s="331" t="s">
        <v>310</v>
      </c>
      <c r="N339" s="331" t="s">
        <v>310</v>
      </c>
      <c r="O339" s="331" t="s">
        <v>310</v>
      </c>
      <c r="P339" s="331" t="s">
        <v>310</v>
      </c>
      <c r="Q339" s="331" t="s">
        <v>310</v>
      </c>
      <c r="R339" s="331" t="s">
        <v>310</v>
      </c>
      <c r="S339" s="331" t="s">
        <v>310</v>
      </c>
      <c r="T339" s="331" t="s">
        <v>310</v>
      </c>
      <c r="U339" s="331" t="s">
        <v>310</v>
      </c>
      <c r="V339" s="331" t="s">
        <v>310</v>
      </c>
      <c r="W339" s="331" t="s">
        <v>310</v>
      </c>
      <c r="X339" s="331" t="s">
        <v>571</v>
      </c>
      <c r="Y339" s="331" t="s">
        <v>571</v>
      </c>
      <c r="Z339" s="331" t="s">
        <v>571</v>
      </c>
      <c r="AA339" s="331" t="s">
        <v>571</v>
      </c>
      <c r="AB339" s="344" t="s">
        <v>310</v>
      </c>
      <c r="AC339" s="344"/>
      <c r="AD339" s="344"/>
    </row>
    <row r="340" spans="2:30" ht="18.75" customHeight="1">
      <c r="B340" s="330" t="s">
        <v>1099</v>
      </c>
      <c r="C340" s="330" t="s">
        <v>1100</v>
      </c>
      <c r="D340" s="331" t="s">
        <v>1101</v>
      </c>
      <c r="E340" s="331" t="s">
        <v>824</v>
      </c>
      <c r="F340" s="330" t="s">
        <v>28</v>
      </c>
      <c r="G340" s="330" t="s">
        <v>576</v>
      </c>
      <c r="H340" s="330" t="s">
        <v>17</v>
      </c>
      <c r="I340" s="330" t="s">
        <v>28</v>
      </c>
      <c r="J340" s="333" t="s">
        <v>755</v>
      </c>
      <c r="K340" s="333" t="s">
        <v>1031</v>
      </c>
      <c r="L340" s="331">
        <v>2024</v>
      </c>
      <c r="M340" s="331" t="s">
        <v>310</v>
      </c>
      <c r="N340" s="331" t="s">
        <v>310</v>
      </c>
      <c r="O340" s="331" t="s">
        <v>310</v>
      </c>
      <c r="P340" s="331" t="s">
        <v>310</v>
      </c>
      <c r="Q340" s="331" t="s">
        <v>310</v>
      </c>
      <c r="R340" s="331" t="s">
        <v>310</v>
      </c>
      <c r="S340" s="331" t="s">
        <v>310</v>
      </c>
      <c r="T340" s="331" t="s">
        <v>310</v>
      </c>
      <c r="U340" s="331" t="s">
        <v>310</v>
      </c>
      <c r="V340" s="331" t="s">
        <v>310</v>
      </c>
      <c r="W340" s="331" t="s">
        <v>310</v>
      </c>
      <c r="X340" s="331" t="s">
        <v>571</v>
      </c>
      <c r="Y340" s="331" t="s">
        <v>571</v>
      </c>
      <c r="Z340" s="331" t="s">
        <v>571</v>
      </c>
      <c r="AA340" s="331" t="s">
        <v>571</v>
      </c>
      <c r="AB340" s="344" t="s">
        <v>1102</v>
      </c>
      <c r="AC340" s="344" t="s">
        <v>1103</v>
      </c>
      <c r="AD340" s="344"/>
    </row>
    <row r="341" spans="2:30" ht="18.75" customHeight="1">
      <c r="B341" s="330" t="s">
        <v>1104</v>
      </c>
      <c r="C341" s="330" t="s">
        <v>1100</v>
      </c>
      <c r="D341" s="331" t="s">
        <v>1101</v>
      </c>
      <c r="E341" s="331" t="s">
        <v>824</v>
      </c>
      <c r="F341" s="330" t="s">
        <v>28</v>
      </c>
      <c r="G341" s="330" t="s">
        <v>576</v>
      </c>
      <c r="H341" s="330" t="s">
        <v>683</v>
      </c>
      <c r="I341" s="330" t="s">
        <v>28</v>
      </c>
      <c r="J341" s="333" t="s">
        <v>755</v>
      </c>
      <c r="K341" s="333"/>
      <c r="L341" s="331">
        <v>2024</v>
      </c>
      <c r="M341" s="331" t="s">
        <v>310</v>
      </c>
      <c r="N341" s="331" t="s">
        <v>310</v>
      </c>
      <c r="O341" s="331" t="s">
        <v>310</v>
      </c>
      <c r="P341" s="331" t="s">
        <v>310</v>
      </c>
      <c r="Q341" s="331" t="s">
        <v>310</v>
      </c>
      <c r="R341" s="331" t="s">
        <v>310</v>
      </c>
      <c r="S341" s="331" t="s">
        <v>310</v>
      </c>
      <c r="T341" s="331" t="s">
        <v>310</v>
      </c>
      <c r="U341" s="331" t="s">
        <v>310</v>
      </c>
      <c r="V341" s="331" t="s">
        <v>310</v>
      </c>
      <c r="W341" s="331" t="s">
        <v>310</v>
      </c>
      <c r="X341" s="331" t="s">
        <v>571</v>
      </c>
      <c r="Y341" s="331" t="s">
        <v>571</v>
      </c>
      <c r="Z341" s="331" t="s">
        <v>571</v>
      </c>
      <c r="AA341" s="331" t="s">
        <v>571</v>
      </c>
      <c r="AB341" s="344" t="s">
        <v>1102</v>
      </c>
      <c r="AC341" s="344" t="s">
        <v>1103</v>
      </c>
      <c r="AD341" s="344"/>
    </row>
    <row r="342" spans="2:30" ht="18.75" customHeight="1">
      <c r="B342" s="330" t="s">
        <v>1105</v>
      </c>
      <c r="C342" s="330" t="s">
        <v>1100</v>
      </c>
      <c r="D342" s="331" t="s">
        <v>1101</v>
      </c>
      <c r="E342" s="331" t="s">
        <v>824</v>
      </c>
      <c r="F342" s="330" t="s">
        <v>28</v>
      </c>
      <c r="G342" s="330" t="s">
        <v>576</v>
      </c>
      <c r="H342" s="330" t="s">
        <v>720</v>
      </c>
      <c r="I342" s="330" t="s">
        <v>28</v>
      </c>
      <c r="J342" s="333" t="s">
        <v>755</v>
      </c>
      <c r="K342" s="333"/>
      <c r="L342" s="331">
        <v>2024</v>
      </c>
      <c r="M342" s="331" t="s">
        <v>310</v>
      </c>
      <c r="N342" s="331" t="s">
        <v>310</v>
      </c>
      <c r="O342" s="331" t="s">
        <v>310</v>
      </c>
      <c r="P342" s="331" t="s">
        <v>310</v>
      </c>
      <c r="Q342" s="331" t="s">
        <v>310</v>
      </c>
      <c r="R342" s="331" t="s">
        <v>310</v>
      </c>
      <c r="S342" s="331" t="s">
        <v>310</v>
      </c>
      <c r="T342" s="331" t="s">
        <v>310</v>
      </c>
      <c r="U342" s="331" t="s">
        <v>310</v>
      </c>
      <c r="V342" s="331" t="s">
        <v>310</v>
      </c>
      <c r="W342" s="331" t="s">
        <v>310</v>
      </c>
      <c r="X342" s="331" t="s">
        <v>571</v>
      </c>
      <c r="Y342" s="331" t="s">
        <v>571</v>
      </c>
      <c r="Z342" s="331" t="s">
        <v>571</v>
      </c>
      <c r="AA342" s="331" t="s">
        <v>571</v>
      </c>
      <c r="AB342" s="344" t="s">
        <v>1102</v>
      </c>
      <c r="AC342" s="344" t="s">
        <v>1103</v>
      </c>
      <c r="AD342" s="344"/>
    </row>
    <row r="343" spans="2:30" ht="18.75" customHeight="1">
      <c r="B343" s="330" t="s">
        <v>1106</v>
      </c>
      <c r="C343" s="330" t="s">
        <v>1100</v>
      </c>
      <c r="D343" s="331" t="s">
        <v>1101</v>
      </c>
      <c r="E343" s="331" t="s">
        <v>824</v>
      </c>
      <c r="F343" s="330" t="s">
        <v>28</v>
      </c>
      <c r="G343" s="330" t="s">
        <v>576</v>
      </c>
      <c r="H343" s="330" t="s">
        <v>738</v>
      </c>
      <c r="I343" s="330" t="s">
        <v>28</v>
      </c>
      <c r="J343" s="333" t="s">
        <v>755</v>
      </c>
      <c r="K343" s="333"/>
      <c r="L343" s="331">
        <v>2024</v>
      </c>
      <c r="M343" s="331" t="s">
        <v>310</v>
      </c>
      <c r="N343" s="331" t="s">
        <v>310</v>
      </c>
      <c r="O343" s="331" t="s">
        <v>310</v>
      </c>
      <c r="P343" s="331" t="s">
        <v>310</v>
      </c>
      <c r="Q343" s="331" t="s">
        <v>310</v>
      </c>
      <c r="R343" s="331" t="s">
        <v>310</v>
      </c>
      <c r="S343" s="331" t="s">
        <v>310</v>
      </c>
      <c r="T343" s="331" t="s">
        <v>310</v>
      </c>
      <c r="U343" s="331" t="s">
        <v>310</v>
      </c>
      <c r="V343" s="331" t="s">
        <v>310</v>
      </c>
      <c r="W343" s="331" t="s">
        <v>310</v>
      </c>
      <c r="X343" s="331" t="s">
        <v>571</v>
      </c>
      <c r="Y343" s="331" t="s">
        <v>571</v>
      </c>
      <c r="Z343" s="331" t="s">
        <v>571</v>
      </c>
      <c r="AA343" s="331" t="s">
        <v>571</v>
      </c>
      <c r="AB343" s="344" t="s">
        <v>1102</v>
      </c>
      <c r="AC343" s="344" t="s">
        <v>1103</v>
      </c>
      <c r="AD343" s="344"/>
    </row>
    <row r="344" spans="2:30" ht="18.75" customHeight="1">
      <c r="B344" s="330" t="s">
        <v>1107</v>
      </c>
      <c r="C344" s="330" t="s">
        <v>1100</v>
      </c>
      <c r="D344" s="331" t="s">
        <v>1101</v>
      </c>
      <c r="E344" s="331" t="s">
        <v>824</v>
      </c>
      <c r="F344" s="330" t="s">
        <v>28</v>
      </c>
      <c r="G344" s="330" t="s">
        <v>576</v>
      </c>
      <c r="H344" s="330" t="s">
        <v>736</v>
      </c>
      <c r="I344" s="330" t="s">
        <v>28</v>
      </c>
      <c r="J344" s="333" t="s">
        <v>755</v>
      </c>
      <c r="K344" s="333"/>
      <c r="L344" s="331">
        <v>2024</v>
      </c>
      <c r="M344" s="331" t="s">
        <v>310</v>
      </c>
      <c r="N344" s="331" t="s">
        <v>310</v>
      </c>
      <c r="O344" s="331" t="s">
        <v>310</v>
      </c>
      <c r="P344" s="331" t="s">
        <v>310</v>
      </c>
      <c r="Q344" s="331" t="s">
        <v>310</v>
      </c>
      <c r="R344" s="331" t="s">
        <v>310</v>
      </c>
      <c r="S344" s="331" t="s">
        <v>310</v>
      </c>
      <c r="T344" s="331" t="s">
        <v>310</v>
      </c>
      <c r="U344" s="331" t="s">
        <v>310</v>
      </c>
      <c r="V344" s="331" t="s">
        <v>310</v>
      </c>
      <c r="W344" s="331" t="s">
        <v>310</v>
      </c>
      <c r="X344" s="331" t="s">
        <v>571</v>
      </c>
      <c r="Y344" s="331" t="s">
        <v>571</v>
      </c>
      <c r="Z344" s="331" t="s">
        <v>571</v>
      </c>
      <c r="AA344" s="331" t="s">
        <v>571</v>
      </c>
      <c r="AB344" s="344" t="s">
        <v>1102</v>
      </c>
      <c r="AC344" s="344" t="s">
        <v>1103</v>
      </c>
      <c r="AD344" s="344"/>
    </row>
    <row r="345" spans="2:30" ht="18.75" customHeight="1">
      <c r="B345" s="330" t="s">
        <v>1108</v>
      </c>
      <c r="C345" s="330" t="s">
        <v>1100</v>
      </c>
      <c r="D345" s="331" t="s">
        <v>1101</v>
      </c>
      <c r="E345" s="331" t="s">
        <v>824</v>
      </c>
      <c r="F345" s="330" t="s">
        <v>28</v>
      </c>
      <c r="G345" s="330" t="s">
        <v>576</v>
      </c>
      <c r="H345" s="330" t="s">
        <v>50</v>
      </c>
      <c r="I345" s="330" t="s">
        <v>28</v>
      </c>
      <c r="J345" s="333" t="s">
        <v>755</v>
      </c>
      <c r="K345" s="333"/>
      <c r="L345" s="331">
        <v>2024</v>
      </c>
      <c r="M345" s="331" t="s">
        <v>310</v>
      </c>
      <c r="N345" s="331" t="s">
        <v>310</v>
      </c>
      <c r="O345" s="331" t="s">
        <v>310</v>
      </c>
      <c r="P345" s="331" t="s">
        <v>310</v>
      </c>
      <c r="Q345" s="331" t="s">
        <v>310</v>
      </c>
      <c r="R345" s="331" t="s">
        <v>310</v>
      </c>
      <c r="S345" s="331" t="s">
        <v>310</v>
      </c>
      <c r="T345" s="331" t="s">
        <v>310</v>
      </c>
      <c r="U345" s="331" t="s">
        <v>310</v>
      </c>
      <c r="V345" s="331" t="s">
        <v>310</v>
      </c>
      <c r="W345" s="331" t="s">
        <v>310</v>
      </c>
      <c r="X345" s="331" t="s">
        <v>571</v>
      </c>
      <c r="Y345" s="331" t="s">
        <v>571</v>
      </c>
      <c r="Z345" s="331" t="s">
        <v>571</v>
      </c>
      <c r="AA345" s="331" t="s">
        <v>571</v>
      </c>
      <c r="AB345" s="344" t="s">
        <v>1102</v>
      </c>
      <c r="AC345" s="344" t="s">
        <v>1103</v>
      </c>
      <c r="AD345" s="344"/>
    </row>
    <row r="346" spans="2:30" ht="18.75" customHeight="1">
      <c r="B346" s="330" t="s">
        <v>1109</v>
      </c>
      <c r="C346" s="330" t="s">
        <v>1109</v>
      </c>
      <c r="D346" s="331" t="s">
        <v>1110</v>
      </c>
      <c r="E346" s="331" t="s">
        <v>1029</v>
      </c>
      <c r="F346" s="330" t="s">
        <v>28</v>
      </c>
      <c r="G346" s="330" t="s">
        <v>576</v>
      </c>
      <c r="H346" s="330" t="s">
        <v>567</v>
      </c>
      <c r="I346" s="330" t="s">
        <v>1030</v>
      </c>
      <c r="J346" s="333" t="s">
        <v>691</v>
      </c>
      <c r="K346" s="335" t="s">
        <v>1111</v>
      </c>
      <c r="L346" s="331">
        <v>2024</v>
      </c>
      <c r="M346" s="331" t="s">
        <v>310</v>
      </c>
      <c r="N346" s="331" t="s">
        <v>310</v>
      </c>
      <c r="O346" s="331" t="s">
        <v>310</v>
      </c>
      <c r="P346" s="331" t="s">
        <v>310</v>
      </c>
      <c r="Q346" s="331" t="s">
        <v>310</v>
      </c>
      <c r="R346" s="331" t="s">
        <v>310</v>
      </c>
      <c r="S346" s="331" t="s">
        <v>310</v>
      </c>
      <c r="T346" s="331" t="s">
        <v>310</v>
      </c>
      <c r="U346" s="331" t="s">
        <v>310</v>
      </c>
      <c r="V346" s="331" t="s">
        <v>310</v>
      </c>
      <c r="W346" s="331" t="s">
        <v>310</v>
      </c>
      <c r="X346" s="331" t="s">
        <v>571</v>
      </c>
      <c r="Y346" s="331" t="s">
        <v>571</v>
      </c>
      <c r="Z346" s="331" t="s">
        <v>571</v>
      </c>
      <c r="AA346" s="331" t="s">
        <v>571</v>
      </c>
      <c r="AB346" s="344" t="s">
        <v>1112</v>
      </c>
      <c r="AC346" s="344" t="s">
        <v>1113</v>
      </c>
      <c r="AD346" s="344"/>
    </row>
    <row r="347" spans="2:30" ht="18.75" customHeight="1">
      <c r="B347" s="330" t="s">
        <v>1114</v>
      </c>
      <c r="C347" s="330" t="s">
        <v>1115</v>
      </c>
      <c r="D347" s="331" t="s">
        <v>1116</v>
      </c>
      <c r="E347" s="331" t="s">
        <v>824</v>
      </c>
      <c r="F347" s="330" t="s">
        <v>28</v>
      </c>
      <c r="G347" s="330" t="s">
        <v>576</v>
      </c>
      <c r="H347" s="330" t="s">
        <v>17</v>
      </c>
      <c r="I347" s="330" t="s">
        <v>28</v>
      </c>
      <c r="J347" s="333" t="s">
        <v>755</v>
      </c>
      <c r="K347" s="333" t="s">
        <v>1031</v>
      </c>
      <c r="L347" s="331">
        <v>2024</v>
      </c>
      <c r="M347" s="331" t="s">
        <v>310</v>
      </c>
      <c r="N347" s="331" t="s">
        <v>310</v>
      </c>
      <c r="O347" s="331" t="s">
        <v>310</v>
      </c>
      <c r="P347" s="331" t="s">
        <v>310</v>
      </c>
      <c r="Q347" s="331" t="s">
        <v>310</v>
      </c>
      <c r="R347" s="331" t="s">
        <v>310</v>
      </c>
      <c r="S347" s="331" t="s">
        <v>310</v>
      </c>
      <c r="T347" s="331" t="s">
        <v>310</v>
      </c>
      <c r="U347" s="331" t="s">
        <v>310</v>
      </c>
      <c r="V347" s="331" t="s">
        <v>310</v>
      </c>
      <c r="W347" s="331" t="s">
        <v>310</v>
      </c>
      <c r="X347" s="331" t="s">
        <v>571</v>
      </c>
      <c r="Y347" s="331" t="s">
        <v>571</v>
      </c>
      <c r="Z347" s="331" t="s">
        <v>571</v>
      </c>
      <c r="AA347" s="331" t="s">
        <v>571</v>
      </c>
      <c r="AB347" s="344" t="s">
        <v>310</v>
      </c>
      <c r="AC347" s="344"/>
      <c r="AD347" s="344"/>
    </row>
    <row r="348" spans="2:30" ht="18.75" customHeight="1">
      <c r="B348" s="330" t="s">
        <v>1117</v>
      </c>
      <c r="C348" s="330" t="s">
        <v>1115</v>
      </c>
      <c r="D348" s="331" t="s">
        <v>1116</v>
      </c>
      <c r="E348" s="331" t="s">
        <v>824</v>
      </c>
      <c r="F348" s="330" t="s">
        <v>28</v>
      </c>
      <c r="G348" s="330" t="s">
        <v>576</v>
      </c>
      <c r="H348" s="330" t="s">
        <v>683</v>
      </c>
      <c r="I348" s="330" t="s">
        <v>28</v>
      </c>
      <c r="J348" s="333" t="s">
        <v>755</v>
      </c>
      <c r="K348" s="333"/>
      <c r="L348" s="331">
        <v>2024</v>
      </c>
      <c r="M348" s="331" t="s">
        <v>310</v>
      </c>
      <c r="N348" s="331" t="s">
        <v>310</v>
      </c>
      <c r="O348" s="331" t="s">
        <v>310</v>
      </c>
      <c r="P348" s="331" t="s">
        <v>310</v>
      </c>
      <c r="Q348" s="331" t="s">
        <v>310</v>
      </c>
      <c r="R348" s="331" t="s">
        <v>310</v>
      </c>
      <c r="S348" s="331" t="s">
        <v>310</v>
      </c>
      <c r="T348" s="331" t="s">
        <v>310</v>
      </c>
      <c r="U348" s="331" t="s">
        <v>310</v>
      </c>
      <c r="V348" s="331" t="s">
        <v>310</v>
      </c>
      <c r="W348" s="331" t="s">
        <v>310</v>
      </c>
      <c r="X348" s="331" t="s">
        <v>571</v>
      </c>
      <c r="Y348" s="331" t="s">
        <v>571</v>
      </c>
      <c r="Z348" s="331" t="s">
        <v>571</v>
      </c>
      <c r="AA348" s="331" t="s">
        <v>571</v>
      </c>
      <c r="AB348" s="344" t="s">
        <v>310</v>
      </c>
      <c r="AC348" s="344"/>
      <c r="AD348" s="344"/>
    </row>
    <row r="349" spans="2:30" ht="18.75" customHeight="1">
      <c r="B349" s="330" t="s">
        <v>1118</v>
      </c>
      <c r="C349" s="330" t="s">
        <v>1115</v>
      </c>
      <c r="D349" s="331" t="s">
        <v>1116</v>
      </c>
      <c r="E349" s="331" t="s">
        <v>824</v>
      </c>
      <c r="F349" s="330" t="s">
        <v>28</v>
      </c>
      <c r="G349" s="330" t="s">
        <v>576</v>
      </c>
      <c r="H349" s="330" t="s">
        <v>720</v>
      </c>
      <c r="I349" s="330" t="s">
        <v>28</v>
      </c>
      <c r="J349" s="333" t="s">
        <v>755</v>
      </c>
      <c r="K349" s="333"/>
      <c r="L349" s="331">
        <v>2024</v>
      </c>
      <c r="M349" s="331" t="s">
        <v>310</v>
      </c>
      <c r="N349" s="331" t="s">
        <v>310</v>
      </c>
      <c r="O349" s="331" t="s">
        <v>310</v>
      </c>
      <c r="P349" s="331" t="s">
        <v>310</v>
      </c>
      <c r="Q349" s="331" t="s">
        <v>310</v>
      </c>
      <c r="R349" s="331" t="s">
        <v>310</v>
      </c>
      <c r="S349" s="331" t="s">
        <v>310</v>
      </c>
      <c r="T349" s="331" t="s">
        <v>310</v>
      </c>
      <c r="U349" s="331" t="s">
        <v>310</v>
      </c>
      <c r="V349" s="331" t="s">
        <v>310</v>
      </c>
      <c r="W349" s="331" t="s">
        <v>310</v>
      </c>
      <c r="X349" s="331" t="s">
        <v>571</v>
      </c>
      <c r="Y349" s="331" t="s">
        <v>571</v>
      </c>
      <c r="Z349" s="331" t="s">
        <v>571</v>
      </c>
      <c r="AA349" s="331" t="s">
        <v>571</v>
      </c>
      <c r="AB349" s="344" t="s">
        <v>310</v>
      </c>
      <c r="AC349" s="344"/>
      <c r="AD349" s="344"/>
    </row>
    <row r="350" spans="2:30" ht="18.75" customHeight="1">
      <c r="B350" s="330" t="s">
        <v>1119</v>
      </c>
      <c r="C350" s="330" t="s">
        <v>1115</v>
      </c>
      <c r="D350" s="331" t="s">
        <v>1116</v>
      </c>
      <c r="E350" s="331" t="s">
        <v>824</v>
      </c>
      <c r="F350" s="330" t="s">
        <v>28</v>
      </c>
      <c r="G350" s="330" t="s">
        <v>576</v>
      </c>
      <c r="H350" s="330" t="s">
        <v>738</v>
      </c>
      <c r="I350" s="330" t="s">
        <v>28</v>
      </c>
      <c r="J350" s="333" t="s">
        <v>755</v>
      </c>
      <c r="K350" s="333"/>
      <c r="L350" s="331">
        <v>2024</v>
      </c>
      <c r="M350" s="331" t="s">
        <v>310</v>
      </c>
      <c r="N350" s="331" t="s">
        <v>310</v>
      </c>
      <c r="O350" s="331" t="s">
        <v>310</v>
      </c>
      <c r="P350" s="331" t="s">
        <v>310</v>
      </c>
      <c r="Q350" s="331" t="s">
        <v>310</v>
      </c>
      <c r="R350" s="331" t="s">
        <v>310</v>
      </c>
      <c r="S350" s="331" t="s">
        <v>310</v>
      </c>
      <c r="T350" s="331" t="s">
        <v>310</v>
      </c>
      <c r="U350" s="331" t="s">
        <v>310</v>
      </c>
      <c r="V350" s="331" t="s">
        <v>310</v>
      </c>
      <c r="W350" s="331" t="s">
        <v>310</v>
      </c>
      <c r="X350" s="331" t="s">
        <v>571</v>
      </c>
      <c r="Y350" s="331" t="s">
        <v>571</v>
      </c>
      <c r="Z350" s="331" t="s">
        <v>571</v>
      </c>
      <c r="AA350" s="331" t="s">
        <v>571</v>
      </c>
      <c r="AB350" s="344" t="s">
        <v>310</v>
      </c>
      <c r="AC350" s="344"/>
      <c r="AD350" s="344"/>
    </row>
    <row r="351" spans="2:30" ht="18.75" customHeight="1">
      <c r="B351" s="330" t="s">
        <v>1120</v>
      </c>
      <c r="C351" s="330" t="s">
        <v>1115</v>
      </c>
      <c r="D351" s="331" t="s">
        <v>1116</v>
      </c>
      <c r="E351" s="331" t="s">
        <v>824</v>
      </c>
      <c r="F351" s="330" t="s">
        <v>28</v>
      </c>
      <c r="G351" s="330" t="s">
        <v>576</v>
      </c>
      <c r="H351" s="330" t="s">
        <v>736</v>
      </c>
      <c r="I351" s="330" t="s">
        <v>28</v>
      </c>
      <c r="J351" s="333" t="s">
        <v>755</v>
      </c>
      <c r="K351" s="333"/>
      <c r="L351" s="331">
        <v>2024</v>
      </c>
      <c r="M351" s="331" t="s">
        <v>310</v>
      </c>
      <c r="N351" s="331" t="s">
        <v>310</v>
      </c>
      <c r="O351" s="331" t="s">
        <v>310</v>
      </c>
      <c r="P351" s="331" t="s">
        <v>310</v>
      </c>
      <c r="Q351" s="331" t="s">
        <v>310</v>
      </c>
      <c r="R351" s="331" t="s">
        <v>310</v>
      </c>
      <c r="S351" s="331" t="s">
        <v>310</v>
      </c>
      <c r="T351" s="331" t="s">
        <v>310</v>
      </c>
      <c r="U351" s="331" t="s">
        <v>310</v>
      </c>
      <c r="V351" s="331" t="s">
        <v>310</v>
      </c>
      <c r="W351" s="331" t="s">
        <v>310</v>
      </c>
      <c r="X351" s="331" t="s">
        <v>571</v>
      </c>
      <c r="Y351" s="331" t="s">
        <v>571</v>
      </c>
      <c r="Z351" s="331" t="s">
        <v>571</v>
      </c>
      <c r="AA351" s="331" t="s">
        <v>571</v>
      </c>
      <c r="AB351" s="344" t="s">
        <v>310</v>
      </c>
      <c r="AC351" s="344"/>
      <c r="AD351" s="344"/>
    </row>
    <row r="352" spans="2:30" ht="18.75" customHeight="1">
      <c r="B352" s="330" t="s">
        <v>1121</v>
      </c>
      <c r="C352" s="330" t="s">
        <v>1115</v>
      </c>
      <c r="D352" s="331" t="s">
        <v>1116</v>
      </c>
      <c r="E352" s="331" t="s">
        <v>824</v>
      </c>
      <c r="F352" s="330" t="s">
        <v>28</v>
      </c>
      <c r="G352" s="330" t="s">
        <v>576</v>
      </c>
      <c r="H352" s="330" t="s">
        <v>50</v>
      </c>
      <c r="I352" s="330" t="s">
        <v>28</v>
      </c>
      <c r="J352" s="333" t="s">
        <v>755</v>
      </c>
      <c r="K352" s="333"/>
      <c r="L352" s="331">
        <v>2024</v>
      </c>
      <c r="M352" s="331" t="s">
        <v>310</v>
      </c>
      <c r="N352" s="331" t="s">
        <v>310</v>
      </c>
      <c r="O352" s="331" t="s">
        <v>310</v>
      </c>
      <c r="P352" s="331" t="s">
        <v>310</v>
      </c>
      <c r="Q352" s="331" t="s">
        <v>310</v>
      </c>
      <c r="R352" s="331" t="s">
        <v>310</v>
      </c>
      <c r="S352" s="331" t="s">
        <v>310</v>
      </c>
      <c r="T352" s="331" t="s">
        <v>310</v>
      </c>
      <c r="U352" s="331" t="s">
        <v>310</v>
      </c>
      <c r="V352" s="331" t="s">
        <v>310</v>
      </c>
      <c r="W352" s="331" t="s">
        <v>310</v>
      </c>
      <c r="X352" s="331" t="s">
        <v>571</v>
      </c>
      <c r="Y352" s="331" t="s">
        <v>571</v>
      </c>
      <c r="Z352" s="331" t="s">
        <v>571</v>
      </c>
      <c r="AA352" s="331" t="s">
        <v>571</v>
      </c>
      <c r="AB352" s="344" t="s">
        <v>310</v>
      </c>
      <c r="AC352" s="344"/>
      <c r="AD352" s="344"/>
    </row>
    <row r="353" spans="2:30" ht="18.75" customHeight="1">
      <c r="B353" s="330" t="s">
        <v>1122</v>
      </c>
      <c r="C353" s="330" t="s">
        <v>1122</v>
      </c>
      <c r="D353" s="331" t="s">
        <v>1123</v>
      </c>
      <c r="E353" s="331" t="s">
        <v>1029</v>
      </c>
      <c r="F353" s="330" t="s">
        <v>28</v>
      </c>
      <c r="G353" s="330" t="s">
        <v>576</v>
      </c>
      <c r="H353" s="330" t="s">
        <v>567</v>
      </c>
      <c r="I353" s="330" t="s">
        <v>1030</v>
      </c>
      <c r="J353" s="333" t="s">
        <v>1124</v>
      </c>
      <c r="K353" s="333" t="s">
        <v>1125</v>
      </c>
      <c r="L353" s="331">
        <v>2024</v>
      </c>
      <c r="M353" s="331" t="s">
        <v>310</v>
      </c>
      <c r="N353" s="331" t="s">
        <v>310</v>
      </c>
      <c r="O353" s="331" t="s">
        <v>310</v>
      </c>
      <c r="P353" s="331" t="s">
        <v>310</v>
      </c>
      <c r="Q353" s="331" t="s">
        <v>310</v>
      </c>
      <c r="R353" s="331" t="s">
        <v>310</v>
      </c>
      <c r="S353" s="331" t="s">
        <v>310</v>
      </c>
      <c r="T353" s="331" t="s">
        <v>310</v>
      </c>
      <c r="U353" s="331" t="s">
        <v>310</v>
      </c>
      <c r="V353" s="331" t="s">
        <v>310</v>
      </c>
      <c r="W353" s="331" t="s">
        <v>310</v>
      </c>
      <c r="X353" s="331" t="s">
        <v>571</v>
      </c>
      <c r="Y353" s="331" t="s">
        <v>571</v>
      </c>
      <c r="Z353" s="331" t="s">
        <v>571</v>
      </c>
      <c r="AA353" s="331" t="s">
        <v>571</v>
      </c>
      <c r="AB353" s="344"/>
      <c r="AC353" s="344" t="s">
        <v>1126</v>
      </c>
      <c r="AD353" s="344"/>
    </row>
  </sheetData>
  <autoFilter ref="B10:AD353" xr:uid="{81B7F331-9874-4933-88C7-D8D61318A71E}"/>
  <mergeCells count="3">
    <mergeCell ref="B9:AD9"/>
    <mergeCell ref="C3:H3"/>
    <mergeCell ref="C2:H2"/>
  </mergeCells>
  <conditionalFormatting sqref="G11:G353">
    <cfRule type="cellIs" dxfId="16" priority="1" operator="equal">
      <formula>"Metric"</formula>
    </cfRule>
  </conditionalFormatting>
  <dataValidations count="8">
    <dataValidation allowBlank="1" showInputMessage="1" showErrorMessage="1" sqref="H231:H238 D181 H320 H255:H258 H314:H315 H174:H175 H341:H342 H335:H336 H327 H330 H322 H291:H294 H309 H271:H274 H210:H214 H204:H205 H198:H199 H192:H193 H180 H187 H347 H353" xr:uid="{B4B36B6E-9D9C-446B-B177-ACA906316386}"/>
    <dataValidation type="list" allowBlank="1" showInputMessage="1" showErrorMessage="1" sqref="H328:H329 H295:H308 H259:H270 H343:H346 H181:H186 H321 H11:H173 H176:H179 H188:H191 H194:H197 H348:H351 H206:H209 H215:H230 H239:H254 H275:H290 H310:H313 H316:H319 H323:H326 H331:H334 H337:H340 H200:H203" xr:uid="{33C09BC6-C1DB-4429-8105-F7A33657A32D}">
      <formula1>$H$11:$H$351</formula1>
    </dataValidation>
    <dataValidation type="list" allowBlank="1" showInputMessage="1" showErrorMessage="1" sqref="K205:K351 K353 K11:K203" xr:uid="{7D2EB791-BB35-4E51-A13E-C48F6EDA682F}">
      <formula1>$K$11:$K$351</formula1>
    </dataValidation>
    <dataValidation type="list" allowBlank="1" showInputMessage="1" showErrorMessage="1" sqref="D182:D353 D11:D180" xr:uid="{9D1144E2-9075-4048-91B6-D9B2DF393076}">
      <formula1>$D$11:$D$352</formula1>
    </dataValidation>
    <dataValidation type="list" allowBlank="1" showInputMessage="1" showErrorMessage="1" sqref="F11:F353" xr:uid="{179B5612-57AC-4C98-9401-A07376194981}">
      <formula1>$F$11:$F$352</formula1>
    </dataValidation>
    <dataValidation type="list" allowBlank="1" showInputMessage="1" showErrorMessage="1" sqref="G11:G353" xr:uid="{82E37843-3EEE-42FE-BA7E-C3E94BD396D2}">
      <formula1>$G$11:$G$352</formula1>
    </dataValidation>
    <dataValidation type="list" allowBlank="1" showInputMessage="1" showErrorMessage="1" sqref="I353 I11:I351" xr:uid="{88047E6E-663A-49D7-9EAA-A685F4F643D6}">
      <formula1>$I$11:$I$351</formula1>
    </dataValidation>
    <dataValidation type="list" allowBlank="1" showInputMessage="1" showErrorMessage="1" sqref="J353 J11:J351" xr:uid="{D1469758-E56C-4B04-AB42-3AC93D935178}">
      <formula1>$J$11:$J$351</formula1>
    </dataValidation>
  </dataValidations>
  <pageMargins left="0.7" right="0.7" top="0.75" bottom="0.75" header="0.3" footer="0.3"/>
  <pageSetup scale="17" fitToHeight="0" orientation="landscape" r:id="rId1"/>
  <headerFooter>
    <oddHeader>&amp;L(All Attachment B Appendix Tables are downloadable within PG&amp;&amp;E's Budget Filing Dashboard on CEDARS)&amp;R(PGE-3)</oddHeader>
    <oddFooter>&amp;C3-AtchB-&amp;P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18C84-D562-444B-8CA5-0C0FFA194488}">
  <sheetPr>
    <tabColor theme="4"/>
    <pageSetUpPr fitToPage="1"/>
  </sheetPr>
  <dimension ref="A2:AD109"/>
  <sheetViews>
    <sheetView showGridLines="0" workbookViewId="0">
      <selection activeCell="C10" sqref="C10"/>
    </sheetView>
  </sheetViews>
  <sheetFormatPr defaultColWidth="9" defaultRowHeight="15"/>
  <cols>
    <col min="1" max="1" width="5.25" style="488" customWidth="1"/>
    <col min="2" max="2" width="56.125" style="102" bestFit="1" customWidth="1"/>
    <col min="3" max="3" width="28.625" style="102" bestFit="1" customWidth="1"/>
    <col min="4" max="4" width="16.625" style="102" bestFit="1" customWidth="1"/>
    <col min="5" max="5" width="12.875" style="102" customWidth="1"/>
    <col min="6" max="6" width="19.125" style="102" bestFit="1" customWidth="1"/>
    <col min="7" max="7" width="24.5" style="102" bestFit="1" customWidth="1"/>
    <col min="8" max="8" width="15.625" style="102" bestFit="1" customWidth="1"/>
    <col min="9" max="9" width="20" style="102" customWidth="1"/>
    <col min="10" max="10" width="19.125" style="102" customWidth="1"/>
    <col min="11" max="11" width="21.625" style="102" customWidth="1"/>
    <col min="12" max="12" width="27.375" style="102" customWidth="1"/>
    <col min="13" max="13" width="58.375" style="102" customWidth="1"/>
    <col min="14" max="14" width="19.5" style="102" customWidth="1"/>
    <col min="15" max="15" width="18.125" style="102" customWidth="1"/>
    <col min="16" max="16" width="20.375" style="102" customWidth="1"/>
    <col min="17" max="17" width="15.875" style="102" customWidth="1"/>
    <col min="18" max="18" width="15.125" style="102" customWidth="1"/>
    <col min="19" max="21" width="15.25" style="102" customWidth="1"/>
    <col min="22" max="22" width="17.875" style="102" bestFit="1" customWidth="1"/>
    <col min="23" max="23" width="18" style="102" bestFit="1" customWidth="1"/>
    <col min="24" max="24" width="41.625" style="102" customWidth="1"/>
    <col min="25" max="25" width="17.875" style="102" customWidth="1"/>
    <col min="26" max="26" width="20" style="102" customWidth="1"/>
    <col min="27" max="27" width="31.375" style="102" customWidth="1"/>
    <col min="28" max="28" width="30.625" style="102" customWidth="1"/>
    <col min="29" max="29" width="20.375" style="102" bestFit="1" customWidth="1"/>
    <col min="30" max="30" width="29" style="102" customWidth="1"/>
    <col min="31" max="31" width="23.875" style="102" customWidth="1"/>
    <col min="32" max="16384" width="9" style="102"/>
  </cols>
  <sheetData>
    <row r="2" spans="1:30">
      <c r="A2" s="523"/>
      <c r="B2" s="681" t="s">
        <v>58</v>
      </c>
      <c r="C2" s="784" t="s">
        <v>1127</v>
      </c>
      <c r="D2" s="784"/>
      <c r="E2" s="784"/>
      <c r="F2" s="784"/>
      <c r="G2" s="784"/>
      <c r="H2" s="784"/>
      <c r="I2" s="784"/>
      <c r="J2" s="785"/>
      <c r="K2" s="515"/>
      <c r="L2" s="515"/>
      <c r="M2" s="515"/>
      <c r="N2" s="515"/>
      <c r="O2" s="515"/>
      <c r="P2" s="515"/>
      <c r="Q2" s="515"/>
      <c r="R2" s="515"/>
      <c r="S2" s="515"/>
      <c r="T2" s="515"/>
      <c r="U2" s="515"/>
      <c r="V2" s="515"/>
      <c r="W2" s="515"/>
      <c r="X2" s="515"/>
      <c r="Y2" s="515"/>
      <c r="Z2" s="515"/>
      <c r="AA2" s="515"/>
      <c r="AB2" s="515"/>
      <c r="AC2" s="515"/>
      <c r="AD2" s="515"/>
    </row>
    <row r="3" spans="1:30" ht="15.75" thickBot="1">
      <c r="A3" s="523"/>
      <c r="B3" s="247" t="s">
        <v>102</v>
      </c>
      <c r="C3" s="788" t="s">
        <v>1128</v>
      </c>
      <c r="D3" s="788"/>
      <c r="E3" s="788"/>
      <c r="F3" s="788"/>
      <c r="G3" s="788"/>
      <c r="H3" s="788"/>
      <c r="I3" s="788"/>
      <c r="J3" s="789"/>
      <c r="K3" s="515"/>
      <c r="L3" s="515"/>
      <c r="M3" s="515"/>
      <c r="N3" s="515"/>
      <c r="O3" s="515"/>
      <c r="P3" s="515"/>
      <c r="Q3" s="515"/>
      <c r="R3" s="515"/>
      <c r="S3" s="515"/>
      <c r="T3" s="515"/>
      <c r="U3" s="515"/>
      <c r="V3" s="515"/>
      <c r="W3" s="515"/>
      <c r="X3" s="515"/>
      <c r="Y3" s="515"/>
      <c r="Z3" s="515"/>
      <c r="AA3" s="515"/>
      <c r="AB3" s="515"/>
      <c r="AC3" s="515"/>
      <c r="AD3" s="515"/>
    </row>
    <row r="4" spans="1:30" ht="15.75" thickBot="1">
      <c r="A4" s="523"/>
      <c r="B4" s="515"/>
      <c r="C4" s="515"/>
      <c r="D4" s="515"/>
      <c r="E4" s="515"/>
      <c r="F4" s="515"/>
      <c r="G4" s="515"/>
      <c r="H4" s="515"/>
      <c r="I4" s="515"/>
      <c r="J4" s="515"/>
      <c r="K4" s="515"/>
      <c r="L4" s="515"/>
      <c r="M4" s="515"/>
      <c r="N4" s="515"/>
      <c r="O4" s="515"/>
      <c r="P4" s="515"/>
      <c r="Q4" s="515"/>
      <c r="R4" s="515"/>
      <c r="S4" s="515"/>
      <c r="T4" s="515"/>
      <c r="U4" s="515"/>
      <c r="V4" s="515"/>
      <c r="W4" s="515"/>
      <c r="X4" s="515"/>
      <c r="Y4" s="515"/>
      <c r="Z4" s="515"/>
      <c r="AA4" s="515"/>
      <c r="AB4" s="515"/>
      <c r="AC4" s="515"/>
      <c r="AD4" s="515"/>
    </row>
    <row r="5" spans="1:30">
      <c r="A5" s="523"/>
      <c r="B5" s="676" t="s">
        <v>104</v>
      </c>
      <c r="C5" s="677" t="str">
        <f>'Read Me'!B10</f>
        <v>PG&amp;E</v>
      </c>
      <c r="D5" s="515"/>
      <c r="E5" s="515"/>
      <c r="F5" s="515"/>
      <c r="G5" s="515"/>
      <c r="H5" s="515"/>
      <c r="I5" s="515"/>
      <c r="J5" s="515"/>
      <c r="K5" s="515"/>
      <c r="L5" s="515"/>
      <c r="M5" s="515"/>
      <c r="N5" s="515"/>
      <c r="O5" s="515"/>
      <c r="P5" s="515"/>
      <c r="Q5" s="515"/>
      <c r="R5" s="515"/>
      <c r="S5" s="515"/>
      <c r="T5" s="515"/>
      <c r="U5" s="515"/>
      <c r="V5" s="515"/>
      <c r="W5" s="515"/>
      <c r="X5" s="515"/>
      <c r="Y5" s="515"/>
      <c r="Z5" s="515"/>
      <c r="AA5" s="515"/>
      <c r="AB5" s="515"/>
      <c r="AC5" s="515"/>
      <c r="AD5" s="515"/>
    </row>
    <row r="6" spans="1:30" ht="15.75" thickBot="1">
      <c r="A6" s="523"/>
      <c r="B6" s="248" t="s">
        <v>105</v>
      </c>
      <c r="C6" s="257" t="str">
        <f>'Read Me'!B11</f>
        <v>2028-2035</v>
      </c>
      <c r="D6" s="515"/>
      <c r="E6" s="515"/>
      <c r="F6" s="515"/>
      <c r="G6" s="515"/>
      <c r="H6" s="515"/>
      <c r="I6" s="515"/>
      <c r="J6" s="515"/>
      <c r="K6" s="515"/>
      <c r="L6" s="515"/>
      <c r="M6" s="515"/>
      <c r="N6" s="515"/>
      <c r="O6" s="515"/>
      <c r="P6" s="515"/>
      <c r="Q6" s="515"/>
      <c r="R6" s="515"/>
      <c r="S6" s="515"/>
      <c r="T6" s="515"/>
      <c r="U6" s="515"/>
      <c r="V6" s="515"/>
      <c r="W6" s="515"/>
      <c r="X6" s="515"/>
      <c r="Y6" s="515"/>
      <c r="Z6" s="515"/>
      <c r="AA6" s="515"/>
      <c r="AB6" s="515"/>
      <c r="AC6" s="515"/>
      <c r="AD6" s="515"/>
    </row>
    <row r="7" spans="1:30">
      <c r="A7" s="56" t="s">
        <v>1129</v>
      </c>
      <c r="B7" s="515"/>
      <c r="C7" s="56"/>
      <c r="D7" s="56"/>
      <c r="E7" s="56"/>
      <c r="F7" s="515"/>
      <c r="G7" s="515"/>
      <c r="H7" s="515"/>
      <c r="I7" s="515"/>
      <c r="J7" s="515"/>
      <c r="K7" s="515"/>
      <c r="L7" s="515"/>
      <c r="M7" s="515"/>
      <c r="N7" s="515"/>
      <c r="O7" s="515"/>
      <c r="P7" s="515"/>
      <c r="Q7" s="515"/>
      <c r="R7" s="515"/>
      <c r="S7" s="515"/>
      <c r="T7" s="515"/>
      <c r="U7" s="515"/>
      <c r="V7" s="515"/>
      <c r="W7" s="515"/>
      <c r="X7" s="515"/>
      <c r="Y7" s="515"/>
      <c r="Z7" s="515"/>
      <c r="AA7" s="515"/>
      <c r="AB7" s="515"/>
      <c r="AC7" s="515"/>
      <c r="AD7" s="515"/>
    </row>
    <row r="8" spans="1:30" s="146" customFormat="1" ht="75">
      <c r="A8" s="336" t="s">
        <v>1130</v>
      </c>
      <c r="B8" s="336" t="s">
        <v>256</v>
      </c>
      <c r="C8" s="336" t="s">
        <v>255</v>
      </c>
      <c r="D8" s="336" t="s">
        <v>1131</v>
      </c>
      <c r="E8" s="336" t="s">
        <v>1132</v>
      </c>
      <c r="F8" s="336" t="s">
        <v>1133</v>
      </c>
      <c r="G8" s="336" t="s">
        <v>1134</v>
      </c>
      <c r="H8" s="336" t="s">
        <v>1135</v>
      </c>
      <c r="I8" s="336" t="s">
        <v>1136</v>
      </c>
      <c r="J8" s="336" t="s">
        <v>1137</v>
      </c>
      <c r="K8" s="336" t="s">
        <v>1138</v>
      </c>
      <c r="L8" s="336" t="s">
        <v>1139</v>
      </c>
      <c r="M8" s="336" t="s">
        <v>1140</v>
      </c>
      <c r="N8" s="336" t="s">
        <v>1141</v>
      </c>
      <c r="O8" s="336" t="s">
        <v>1142</v>
      </c>
      <c r="P8" s="336" t="s">
        <v>1143</v>
      </c>
      <c r="Q8" s="336" t="s">
        <v>1144</v>
      </c>
      <c r="R8" s="336" t="s">
        <v>1145</v>
      </c>
      <c r="S8" s="336" t="s">
        <v>1146</v>
      </c>
      <c r="T8" s="336" t="s">
        <v>1147</v>
      </c>
      <c r="U8" s="336" t="s">
        <v>1148</v>
      </c>
      <c r="V8" s="336" t="s">
        <v>1149</v>
      </c>
      <c r="W8" s="336" t="s">
        <v>1150</v>
      </c>
      <c r="X8" s="336" t="s">
        <v>1151</v>
      </c>
      <c r="Y8" s="336" t="s">
        <v>1152</v>
      </c>
      <c r="Z8" s="336" t="s">
        <v>1153</v>
      </c>
      <c r="AA8" s="336" t="s">
        <v>1154</v>
      </c>
      <c r="AB8" s="336" t="s">
        <v>1155</v>
      </c>
      <c r="AC8" s="336" t="s">
        <v>1156</v>
      </c>
      <c r="AD8" s="336" t="s">
        <v>1157</v>
      </c>
    </row>
    <row r="9" spans="1:30" s="177" customFormat="1" ht="150">
      <c r="A9" s="655">
        <v>1</v>
      </c>
      <c r="B9" s="656" t="s">
        <v>1158</v>
      </c>
      <c r="C9" s="656" t="s">
        <v>1159</v>
      </c>
      <c r="D9" s="656" t="s">
        <v>1160</v>
      </c>
      <c r="E9" s="656" t="s">
        <v>1161</v>
      </c>
      <c r="F9" s="656" t="s">
        <v>19</v>
      </c>
      <c r="G9" s="656" t="s">
        <v>1162</v>
      </c>
      <c r="H9" s="656" t="s">
        <v>1163</v>
      </c>
      <c r="I9" s="656" t="s">
        <v>39</v>
      </c>
      <c r="J9" s="656" t="s">
        <v>1164</v>
      </c>
      <c r="K9" s="656" t="s">
        <v>1165</v>
      </c>
      <c r="L9" s="656" t="s">
        <v>1166</v>
      </c>
      <c r="M9" s="656" t="s">
        <v>1167</v>
      </c>
      <c r="N9" s="656" t="s">
        <v>1168</v>
      </c>
      <c r="O9" s="656" t="s">
        <v>1169</v>
      </c>
      <c r="P9" s="656" t="s">
        <v>1170</v>
      </c>
      <c r="Q9" s="656" t="s">
        <v>1171</v>
      </c>
      <c r="R9" s="656" t="s">
        <v>1172</v>
      </c>
      <c r="S9" s="657">
        <v>47507958</v>
      </c>
      <c r="T9" s="656" t="s">
        <v>1173</v>
      </c>
      <c r="U9" s="656" t="s">
        <v>1174</v>
      </c>
      <c r="V9" s="656" t="s">
        <v>1175</v>
      </c>
      <c r="W9" s="656" t="s">
        <v>1176</v>
      </c>
      <c r="X9" s="656" t="s">
        <v>1177</v>
      </c>
      <c r="Y9" s="656" t="s">
        <v>1178</v>
      </c>
      <c r="Z9" s="656" t="s">
        <v>1179</v>
      </c>
      <c r="AA9" s="656" t="s">
        <v>1180</v>
      </c>
      <c r="AB9" s="656" t="s">
        <v>1181</v>
      </c>
      <c r="AC9" s="656" t="s">
        <v>1182</v>
      </c>
      <c r="AD9" s="656" t="s">
        <v>1183</v>
      </c>
    </row>
    <row r="10" spans="1:30" s="177" customFormat="1" ht="300">
      <c r="A10" s="655">
        <v>2</v>
      </c>
      <c r="B10" s="656" t="s">
        <v>1184</v>
      </c>
      <c r="C10" s="656" t="s">
        <v>1185</v>
      </c>
      <c r="D10" s="656" t="s">
        <v>1160</v>
      </c>
      <c r="E10" s="656" t="s">
        <v>1186</v>
      </c>
      <c r="F10" s="656" t="s">
        <v>19</v>
      </c>
      <c r="G10" s="656" t="s">
        <v>1162</v>
      </c>
      <c r="H10" s="656" t="s">
        <v>1124</v>
      </c>
      <c r="I10" s="656" t="s">
        <v>26</v>
      </c>
      <c r="J10" s="656" t="s">
        <v>1187</v>
      </c>
      <c r="K10" s="656" t="s">
        <v>1188</v>
      </c>
      <c r="L10" s="656" t="s">
        <v>1189</v>
      </c>
      <c r="M10" s="656" t="s">
        <v>1190</v>
      </c>
      <c r="N10" s="656" t="s">
        <v>310</v>
      </c>
      <c r="O10" s="656" t="s">
        <v>310</v>
      </c>
      <c r="P10" s="656" t="s">
        <v>1191</v>
      </c>
      <c r="Q10" s="656" t="s">
        <v>1171</v>
      </c>
      <c r="R10" s="656" t="s">
        <v>1172</v>
      </c>
      <c r="S10" s="657">
        <v>95313231</v>
      </c>
      <c r="T10" s="656" t="s">
        <v>1192</v>
      </c>
      <c r="U10" s="656" t="s">
        <v>1193</v>
      </c>
      <c r="V10" s="656" t="s">
        <v>1175</v>
      </c>
      <c r="W10" s="656" t="s">
        <v>1194</v>
      </c>
      <c r="X10" s="656" t="s">
        <v>1195</v>
      </c>
      <c r="Y10" s="656" t="s">
        <v>1196</v>
      </c>
      <c r="Z10" s="656" t="s">
        <v>1197</v>
      </c>
      <c r="AA10" s="656" t="s">
        <v>1198</v>
      </c>
      <c r="AB10" s="656" t="s">
        <v>1199</v>
      </c>
      <c r="AC10" s="656" t="s">
        <v>1182</v>
      </c>
      <c r="AD10" s="656" t="s">
        <v>1200</v>
      </c>
    </row>
    <row r="11" spans="1:30" s="177" customFormat="1" ht="105">
      <c r="A11" s="655">
        <v>3</v>
      </c>
      <c r="B11" s="656" t="s">
        <v>1201</v>
      </c>
      <c r="C11" s="656" t="s">
        <v>1202</v>
      </c>
      <c r="D11" s="656" t="s">
        <v>1160</v>
      </c>
      <c r="E11" s="656" t="s">
        <v>1186</v>
      </c>
      <c r="F11" s="656" t="s">
        <v>19</v>
      </c>
      <c r="G11" s="656" t="s">
        <v>1162</v>
      </c>
      <c r="H11" s="656" t="s">
        <v>1203</v>
      </c>
      <c r="I11" s="656" t="s">
        <v>26</v>
      </c>
      <c r="J11" s="656" t="s">
        <v>1204</v>
      </c>
      <c r="K11" s="656" t="s">
        <v>1205</v>
      </c>
      <c r="L11" s="656" t="s">
        <v>1206</v>
      </c>
      <c r="M11" s="656" t="s">
        <v>1207</v>
      </c>
      <c r="N11" s="656" t="s">
        <v>310</v>
      </c>
      <c r="O11" s="656" t="s">
        <v>310</v>
      </c>
      <c r="P11" s="656" t="s">
        <v>1170</v>
      </c>
      <c r="Q11" s="656" t="s">
        <v>1171</v>
      </c>
      <c r="R11" s="656" t="s">
        <v>1208</v>
      </c>
      <c r="S11" s="657">
        <v>7738066</v>
      </c>
      <c r="T11" s="656" t="s">
        <v>1209</v>
      </c>
      <c r="U11" s="656" t="s">
        <v>1210</v>
      </c>
      <c r="V11" s="656" t="s">
        <v>1211</v>
      </c>
      <c r="W11" s="656" t="s">
        <v>1212</v>
      </c>
      <c r="X11" s="656" t="s">
        <v>1213</v>
      </c>
      <c r="Y11" s="656" t="s">
        <v>1214</v>
      </c>
      <c r="Z11" s="656" t="s">
        <v>1215</v>
      </c>
      <c r="AA11" s="656" t="s">
        <v>1216</v>
      </c>
      <c r="AB11" s="656" t="s">
        <v>1217</v>
      </c>
      <c r="AC11" s="656" t="s">
        <v>686</v>
      </c>
      <c r="AD11" s="656" t="s">
        <v>1218</v>
      </c>
    </row>
    <row r="12" spans="1:30" s="177" customFormat="1" ht="195">
      <c r="A12" s="655">
        <v>4</v>
      </c>
      <c r="B12" s="656" t="s">
        <v>1219</v>
      </c>
      <c r="C12" s="656" t="s">
        <v>1220</v>
      </c>
      <c r="D12" s="656" t="s">
        <v>1160</v>
      </c>
      <c r="E12" s="656" t="s">
        <v>1186</v>
      </c>
      <c r="F12" s="656" t="s">
        <v>19</v>
      </c>
      <c r="G12" s="656" t="s">
        <v>1162</v>
      </c>
      <c r="H12" s="656" t="s">
        <v>1203</v>
      </c>
      <c r="I12" s="656" t="s">
        <v>26</v>
      </c>
      <c r="J12" s="656" t="s">
        <v>1221</v>
      </c>
      <c r="K12" s="656" t="s">
        <v>1222</v>
      </c>
      <c r="L12" s="656" t="s">
        <v>1223</v>
      </c>
      <c r="M12" s="656" t="s">
        <v>1224</v>
      </c>
      <c r="N12" s="656" t="s">
        <v>310</v>
      </c>
      <c r="O12" s="656" t="s">
        <v>310</v>
      </c>
      <c r="P12" s="656" t="s">
        <v>1170</v>
      </c>
      <c r="Q12" s="656" t="s">
        <v>1171</v>
      </c>
      <c r="R12" s="656" t="s">
        <v>1172</v>
      </c>
      <c r="S12" s="657">
        <v>17492282</v>
      </c>
      <c r="T12" s="656" t="s">
        <v>1225</v>
      </c>
      <c r="U12" s="656" t="s">
        <v>1226</v>
      </c>
      <c r="V12" s="656" t="s">
        <v>1211</v>
      </c>
      <c r="W12" s="656" t="s">
        <v>1212</v>
      </c>
      <c r="X12" s="656" t="s">
        <v>1213</v>
      </c>
      <c r="Y12" s="656" t="s">
        <v>1178</v>
      </c>
      <c r="Z12" s="656" t="s">
        <v>1227</v>
      </c>
      <c r="AA12" s="656" t="s">
        <v>1228</v>
      </c>
      <c r="AB12" s="656" t="s">
        <v>1181</v>
      </c>
      <c r="AC12" s="656" t="s">
        <v>686</v>
      </c>
      <c r="AD12" s="656" t="s">
        <v>1229</v>
      </c>
    </row>
    <row r="13" spans="1:30" s="177" customFormat="1" ht="225">
      <c r="A13" s="655">
        <v>5</v>
      </c>
      <c r="B13" s="656" t="s">
        <v>1230</v>
      </c>
      <c r="C13" s="656" t="s">
        <v>1231</v>
      </c>
      <c r="D13" s="656" t="s">
        <v>1160</v>
      </c>
      <c r="E13" s="656" t="s">
        <v>1232</v>
      </c>
      <c r="F13" s="656" t="s">
        <v>19</v>
      </c>
      <c r="G13" s="656" t="s">
        <v>1162</v>
      </c>
      <c r="H13" s="656" t="s">
        <v>1233</v>
      </c>
      <c r="I13" s="656" t="s">
        <v>26</v>
      </c>
      <c r="J13" s="656" t="s">
        <v>1234</v>
      </c>
      <c r="K13" s="656" t="s">
        <v>1235</v>
      </c>
      <c r="L13" s="656" t="s">
        <v>1236</v>
      </c>
      <c r="M13" s="656" t="s">
        <v>1237</v>
      </c>
      <c r="N13" s="656" t="s">
        <v>310</v>
      </c>
      <c r="O13" s="656" t="s">
        <v>310</v>
      </c>
      <c r="P13" s="656" t="s">
        <v>1238</v>
      </c>
      <c r="Q13" s="656" t="s">
        <v>1171</v>
      </c>
      <c r="R13" s="656" t="s">
        <v>1239</v>
      </c>
      <c r="S13" s="657">
        <v>0</v>
      </c>
      <c r="T13" s="656" t="s">
        <v>1240</v>
      </c>
      <c r="U13" s="656" t="s">
        <v>1241</v>
      </c>
      <c r="V13" s="656" t="s">
        <v>1242</v>
      </c>
      <c r="W13" s="656" t="s">
        <v>310</v>
      </c>
      <c r="X13" s="656" t="s">
        <v>310</v>
      </c>
      <c r="Y13" s="656" t="s">
        <v>1243</v>
      </c>
      <c r="Z13" s="656" t="s">
        <v>1244</v>
      </c>
      <c r="AA13" s="656" t="s">
        <v>310</v>
      </c>
      <c r="AB13" s="656" t="s">
        <v>1245</v>
      </c>
      <c r="AC13" s="656" t="s">
        <v>1182</v>
      </c>
      <c r="AD13" s="656" t="s">
        <v>1246</v>
      </c>
    </row>
    <row r="14" spans="1:30" s="177" customFormat="1" ht="135">
      <c r="A14" s="655">
        <v>6</v>
      </c>
      <c r="B14" s="656" t="s">
        <v>1247</v>
      </c>
      <c r="C14" s="656" t="s">
        <v>1248</v>
      </c>
      <c r="D14" s="656" t="s">
        <v>1160</v>
      </c>
      <c r="E14" s="656" t="s">
        <v>1249</v>
      </c>
      <c r="F14" s="656" t="s">
        <v>19</v>
      </c>
      <c r="G14" s="656" t="s">
        <v>1162</v>
      </c>
      <c r="H14" s="656" t="s">
        <v>1250</v>
      </c>
      <c r="I14" s="656" t="s">
        <v>26</v>
      </c>
      <c r="J14" s="656" t="s">
        <v>1251</v>
      </c>
      <c r="K14" s="656" t="s">
        <v>1252</v>
      </c>
      <c r="L14" s="656" t="s">
        <v>1253</v>
      </c>
      <c r="M14" s="656" t="s">
        <v>1254</v>
      </c>
      <c r="N14" s="656" t="s">
        <v>310</v>
      </c>
      <c r="O14" s="656" t="s">
        <v>310</v>
      </c>
      <c r="P14" s="656" t="s">
        <v>1255</v>
      </c>
      <c r="Q14" s="656" t="s">
        <v>1171</v>
      </c>
      <c r="R14" s="656" t="s">
        <v>1256</v>
      </c>
      <c r="S14" s="657">
        <v>24372612</v>
      </c>
      <c r="T14" s="656" t="s">
        <v>1257</v>
      </c>
      <c r="U14" s="656" t="s">
        <v>1258</v>
      </c>
      <c r="V14" s="656" t="s">
        <v>1259</v>
      </c>
      <c r="W14" s="656" t="s">
        <v>1260</v>
      </c>
      <c r="X14" s="656" t="s">
        <v>1261</v>
      </c>
      <c r="Y14" s="656" t="s">
        <v>1262</v>
      </c>
      <c r="Z14" s="656" t="s">
        <v>1263</v>
      </c>
      <c r="AA14" s="656" t="s">
        <v>1264</v>
      </c>
      <c r="AB14" s="656" t="s">
        <v>1265</v>
      </c>
      <c r="AC14" s="656" t="s">
        <v>1182</v>
      </c>
      <c r="AD14" s="656" t="s">
        <v>1266</v>
      </c>
    </row>
    <row r="15" spans="1:30" s="177" customFormat="1" ht="285">
      <c r="A15" s="655">
        <v>7</v>
      </c>
      <c r="B15" s="656" t="s">
        <v>1267</v>
      </c>
      <c r="C15" s="656" t="s">
        <v>1268</v>
      </c>
      <c r="D15" s="656" t="s">
        <v>1160</v>
      </c>
      <c r="E15" s="656" t="s">
        <v>1269</v>
      </c>
      <c r="F15" s="656" t="s">
        <v>35</v>
      </c>
      <c r="G15" s="656" t="s">
        <v>1162</v>
      </c>
      <c r="H15" s="656" t="s">
        <v>1203</v>
      </c>
      <c r="I15" s="656" t="s">
        <v>26</v>
      </c>
      <c r="J15" s="656" t="s">
        <v>1270</v>
      </c>
      <c r="K15" s="656" t="s">
        <v>1271</v>
      </c>
      <c r="L15" s="656" t="s">
        <v>1272</v>
      </c>
      <c r="M15" s="656" t="s">
        <v>1273</v>
      </c>
      <c r="N15" s="656" t="s">
        <v>310</v>
      </c>
      <c r="O15" s="656" t="s">
        <v>310</v>
      </c>
      <c r="P15" s="656" t="s">
        <v>1274</v>
      </c>
      <c r="Q15" s="656" t="s">
        <v>1171</v>
      </c>
      <c r="R15" s="656" t="s">
        <v>1275</v>
      </c>
      <c r="S15" s="657">
        <v>0</v>
      </c>
      <c r="T15" s="656" t="s">
        <v>1276</v>
      </c>
      <c r="U15" s="656" t="s">
        <v>1241</v>
      </c>
      <c r="V15" s="656" t="s">
        <v>1277</v>
      </c>
      <c r="W15" s="656" t="s">
        <v>1278</v>
      </c>
      <c r="X15" s="656" t="s">
        <v>1279</v>
      </c>
      <c r="Y15" s="656" t="s">
        <v>1280</v>
      </c>
      <c r="Z15" s="656" t="s">
        <v>1281</v>
      </c>
      <c r="AA15" s="656" t="s">
        <v>1282</v>
      </c>
      <c r="AB15" s="656" t="s">
        <v>1283</v>
      </c>
      <c r="AC15" s="656" t="s">
        <v>686</v>
      </c>
      <c r="AD15" s="656" t="s">
        <v>1284</v>
      </c>
    </row>
    <row r="16" spans="1:30" s="177" customFormat="1" ht="390">
      <c r="A16" s="655">
        <v>8</v>
      </c>
      <c r="B16" s="656" t="s">
        <v>1285</v>
      </c>
      <c r="C16" s="656" t="s">
        <v>1286</v>
      </c>
      <c r="D16" s="656" t="s">
        <v>1160</v>
      </c>
      <c r="E16" s="656" t="s">
        <v>1249</v>
      </c>
      <c r="F16" s="656" t="s">
        <v>41</v>
      </c>
      <c r="G16" s="656" t="s">
        <v>16</v>
      </c>
      <c r="H16" s="656" t="s">
        <v>410</v>
      </c>
      <c r="I16" s="656" t="s">
        <v>1287</v>
      </c>
      <c r="J16" s="656" t="s">
        <v>50</v>
      </c>
      <c r="K16" s="656" t="s">
        <v>1288</v>
      </c>
      <c r="L16" s="656" t="s">
        <v>1289</v>
      </c>
      <c r="M16" s="656" t="s">
        <v>1290</v>
      </c>
      <c r="N16" s="656" t="s">
        <v>1291</v>
      </c>
      <c r="O16" s="656" t="s">
        <v>1292</v>
      </c>
      <c r="P16" s="656" t="s">
        <v>1293</v>
      </c>
      <c r="Q16" s="656" t="s">
        <v>1294</v>
      </c>
      <c r="R16" s="656" t="s">
        <v>1295</v>
      </c>
      <c r="S16" s="657">
        <v>0</v>
      </c>
      <c r="T16" s="656" t="s">
        <v>1296</v>
      </c>
      <c r="U16" s="656" t="s">
        <v>1241</v>
      </c>
      <c r="V16" s="656" t="s">
        <v>1297</v>
      </c>
      <c r="W16" s="656" t="s">
        <v>1298</v>
      </c>
      <c r="X16" s="656" t="s">
        <v>310</v>
      </c>
      <c r="Y16" s="656" t="s">
        <v>1299</v>
      </c>
      <c r="Z16" s="656" t="s">
        <v>1300</v>
      </c>
      <c r="AA16" s="656" t="s">
        <v>1301</v>
      </c>
      <c r="AB16" s="656" t="s">
        <v>1302</v>
      </c>
      <c r="AC16" s="656" t="s">
        <v>686</v>
      </c>
      <c r="AD16" s="656" t="s">
        <v>1303</v>
      </c>
    </row>
    <row r="17" spans="1:30" s="177" customFormat="1" ht="75">
      <c r="A17" s="655">
        <v>9</v>
      </c>
      <c r="B17" s="656" t="s">
        <v>1304</v>
      </c>
      <c r="C17" s="656" t="s">
        <v>1305</v>
      </c>
      <c r="D17" s="656" t="s">
        <v>1160</v>
      </c>
      <c r="E17" s="656" t="s">
        <v>1249</v>
      </c>
      <c r="F17" s="656" t="s">
        <v>47</v>
      </c>
      <c r="G17" s="656" t="s">
        <v>1306</v>
      </c>
      <c r="H17" s="656" t="s">
        <v>310</v>
      </c>
      <c r="I17" s="656" t="s">
        <v>1287</v>
      </c>
      <c r="J17" s="656" t="s">
        <v>1306</v>
      </c>
      <c r="K17" s="656" t="s">
        <v>310</v>
      </c>
      <c r="L17" s="656" t="s">
        <v>310</v>
      </c>
      <c r="M17" s="656" t="s">
        <v>1307</v>
      </c>
      <c r="N17" s="656" t="s">
        <v>310</v>
      </c>
      <c r="O17" s="656" t="s">
        <v>310</v>
      </c>
      <c r="P17" s="656" t="s">
        <v>310</v>
      </c>
      <c r="Q17" s="656" t="s">
        <v>1171</v>
      </c>
      <c r="R17" s="656" t="s">
        <v>310</v>
      </c>
      <c r="S17" s="657">
        <v>0</v>
      </c>
      <c r="T17" s="656" t="s">
        <v>1308</v>
      </c>
      <c r="U17" s="656" t="s">
        <v>1241</v>
      </c>
      <c r="V17" s="656" t="s">
        <v>310</v>
      </c>
      <c r="W17" s="656" t="s">
        <v>310</v>
      </c>
      <c r="X17" s="656" t="s">
        <v>310</v>
      </c>
      <c r="Y17" s="656" t="s">
        <v>310</v>
      </c>
      <c r="Z17" s="656" t="s">
        <v>310</v>
      </c>
      <c r="AA17" s="656" t="s">
        <v>310</v>
      </c>
      <c r="AB17" s="656" t="s">
        <v>310</v>
      </c>
      <c r="AC17" s="656" t="s">
        <v>686</v>
      </c>
      <c r="AD17" s="656" t="s">
        <v>1309</v>
      </c>
    </row>
    <row r="18" spans="1:30" s="177" customFormat="1" ht="75">
      <c r="A18" s="655">
        <v>10</v>
      </c>
      <c r="B18" s="656" t="s">
        <v>1310</v>
      </c>
      <c r="C18" s="656" t="s">
        <v>1311</v>
      </c>
      <c r="D18" s="656" t="s">
        <v>1160</v>
      </c>
      <c r="E18" s="656" t="s">
        <v>1249</v>
      </c>
      <c r="F18" s="656" t="s">
        <v>47</v>
      </c>
      <c r="G18" s="656" t="s">
        <v>1306</v>
      </c>
      <c r="H18" s="656" t="s">
        <v>310</v>
      </c>
      <c r="I18" s="656" t="s">
        <v>1287</v>
      </c>
      <c r="J18" s="656" t="s">
        <v>1306</v>
      </c>
      <c r="K18" s="656" t="s">
        <v>310</v>
      </c>
      <c r="L18" s="656" t="s">
        <v>310</v>
      </c>
      <c r="M18" s="656" t="s">
        <v>1312</v>
      </c>
      <c r="N18" s="656" t="s">
        <v>310</v>
      </c>
      <c r="O18" s="656" t="s">
        <v>310</v>
      </c>
      <c r="P18" s="656" t="s">
        <v>310</v>
      </c>
      <c r="Q18" s="656" t="s">
        <v>1171</v>
      </c>
      <c r="R18" s="656" t="s">
        <v>310</v>
      </c>
      <c r="S18" s="657">
        <v>0</v>
      </c>
      <c r="T18" s="656" t="s">
        <v>1313</v>
      </c>
      <c r="U18" s="656" t="s">
        <v>1241</v>
      </c>
      <c r="V18" s="656" t="s">
        <v>310</v>
      </c>
      <c r="W18" s="656" t="s">
        <v>310</v>
      </c>
      <c r="X18" s="656" t="s">
        <v>310</v>
      </c>
      <c r="Y18" s="656" t="s">
        <v>310</v>
      </c>
      <c r="Z18" s="656" t="s">
        <v>310</v>
      </c>
      <c r="AA18" s="656" t="s">
        <v>310</v>
      </c>
      <c r="AB18" s="656" t="s">
        <v>310</v>
      </c>
      <c r="AC18" s="656" t="s">
        <v>686</v>
      </c>
      <c r="AD18" s="656" t="s">
        <v>1314</v>
      </c>
    </row>
    <row r="19" spans="1:30" s="177" customFormat="1" ht="135">
      <c r="A19" s="655">
        <v>11</v>
      </c>
      <c r="B19" s="656" t="s">
        <v>1315</v>
      </c>
      <c r="C19" s="656" t="s">
        <v>1316</v>
      </c>
      <c r="D19" s="656" t="s">
        <v>1160</v>
      </c>
      <c r="E19" s="656" t="s">
        <v>1317</v>
      </c>
      <c r="F19" s="656" t="s">
        <v>19</v>
      </c>
      <c r="G19" s="656" t="s">
        <v>1318</v>
      </c>
      <c r="H19" s="656" t="s">
        <v>1319</v>
      </c>
      <c r="I19" s="656" t="s">
        <v>33</v>
      </c>
      <c r="J19" s="656" t="s">
        <v>1320</v>
      </c>
      <c r="K19" s="656" t="s">
        <v>1321</v>
      </c>
      <c r="L19" s="656" t="s">
        <v>1322</v>
      </c>
      <c r="M19" s="656" t="s">
        <v>1323</v>
      </c>
      <c r="N19" s="656" t="s">
        <v>310</v>
      </c>
      <c r="O19" s="656" t="s">
        <v>310</v>
      </c>
      <c r="P19" s="656" t="s">
        <v>1324</v>
      </c>
      <c r="Q19" s="656" t="s">
        <v>1171</v>
      </c>
      <c r="R19" s="656" t="s">
        <v>1256</v>
      </c>
      <c r="S19" s="657">
        <v>118458221</v>
      </c>
      <c r="T19" s="656" t="s">
        <v>1325</v>
      </c>
      <c r="U19" s="656" t="s">
        <v>1326</v>
      </c>
      <c r="V19" s="656" t="s">
        <v>1327</v>
      </c>
      <c r="W19" s="656" t="s">
        <v>1260</v>
      </c>
      <c r="X19" s="656" t="s">
        <v>1261</v>
      </c>
      <c r="Y19" s="656" t="s">
        <v>1262</v>
      </c>
      <c r="Z19" s="656" t="s">
        <v>1263</v>
      </c>
      <c r="AA19" s="656" t="s">
        <v>1328</v>
      </c>
      <c r="AB19" s="656" t="s">
        <v>1265</v>
      </c>
      <c r="AC19" s="656" t="s">
        <v>1182</v>
      </c>
      <c r="AD19" s="656" t="s">
        <v>1329</v>
      </c>
    </row>
    <row r="20" spans="1:30" s="177" customFormat="1" ht="135">
      <c r="A20" s="655">
        <v>12</v>
      </c>
      <c r="B20" s="656" t="s">
        <v>1330</v>
      </c>
      <c r="C20" s="656" t="s">
        <v>1331</v>
      </c>
      <c r="D20" s="656" t="s">
        <v>1160</v>
      </c>
      <c r="E20" s="656" t="s">
        <v>1317</v>
      </c>
      <c r="F20" s="656" t="s">
        <v>19</v>
      </c>
      <c r="G20" s="656" t="s">
        <v>1318</v>
      </c>
      <c r="H20" s="656" t="s">
        <v>1332</v>
      </c>
      <c r="I20" s="656" t="s">
        <v>33</v>
      </c>
      <c r="J20" s="656" t="s">
        <v>1333</v>
      </c>
      <c r="K20" s="656" t="s">
        <v>1334</v>
      </c>
      <c r="L20" s="656" t="s">
        <v>1335</v>
      </c>
      <c r="M20" s="656" t="s">
        <v>1336</v>
      </c>
      <c r="N20" s="656" t="s">
        <v>310</v>
      </c>
      <c r="O20" s="656" t="s">
        <v>310</v>
      </c>
      <c r="P20" s="656" t="s">
        <v>1337</v>
      </c>
      <c r="Q20" s="656" t="s">
        <v>1171</v>
      </c>
      <c r="R20" s="656" t="s">
        <v>1256</v>
      </c>
      <c r="S20" s="657">
        <v>188530561</v>
      </c>
      <c r="T20" s="656" t="s">
        <v>1338</v>
      </c>
      <c r="U20" s="656" t="s">
        <v>1339</v>
      </c>
      <c r="V20" s="656" t="s">
        <v>1327</v>
      </c>
      <c r="W20" s="656" t="s">
        <v>1260</v>
      </c>
      <c r="X20" s="656" t="s">
        <v>1261</v>
      </c>
      <c r="Y20" s="656" t="s">
        <v>1262</v>
      </c>
      <c r="Z20" s="656" t="s">
        <v>1263</v>
      </c>
      <c r="AA20" s="656" t="s">
        <v>1328</v>
      </c>
      <c r="AB20" s="656" t="s">
        <v>1265</v>
      </c>
      <c r="AC20" s="656" t="s">
        <v>1182</v>
      </c>
      <c r="AD20" s="656" t="s">
        <v>1340</v>
      </c>
    </row>
    <row r="21" spans="1:30" s="177" customFormat="1" ht="165">
      <c r="A21" s="655">
        <v>13</v>
      </c>
      <c r="B21" s="656" t="s">
        <v>1341</v>
      </c>
      <c r="C21" s="656" t="s">
        <v>1342</v>
      </c>
      <c r="D21" s="656" t="s">
        <v>1160</v>
      </c>
      <c r="E21" s="656" t="s">
        <v>1161</v>
      </c>
      <c r="F21" s="656" t="s">
        <v>19</v>
      </c>
      <c r="G21" s="656" t="s">
        <v>1162</v>
      </c>
      <c r="H21" s="656" t="s">
        <v>1343</v>
      </c>
      <c r="I21" s="656" t="s">
        <v>33</v>
      </c>
      <c r="J21" s="656" t="s">
        <v>1344</v>
      </c>
      <c r="K21" s="656" t="s">
        <v>1345</v>
      </c>
      <c r="L21" s="656" t="s">
        <v>1346</v>
      </c>
      <c r="M21" s="656" t="s">
        <v>1347</v>
      </c>
      <c r="N21" s="656" t="s">
        <v>310</v>
      </c>
      <c r="O21" s="656" t="s">
        <v>310</v>
      </c>
      <c r="P21" s="656" t="s">
        <v>1348</v>
      </c>
      <c r="Q21" s="656" t="s">
        <v>1171</v>
      </c>
      <c r="R21" s="656" t="s">
        <v>1172</v>
      </c>
      <c r="S21" s="657">
        <v>25644996</v>
      </c>
      <c r="T21" s="656" t="s">
        <v>1349</v>
      </c>
      <c r="U21" s="656" t="s">
        <v>1350</v>
      </c>
      <c r="V21" s="656" t="s">
        <v>1351</v>
      </c>
      <c r="W21" s="656" t="s">
        <v>1352</v>
      </c>
      <c r="X21" s="656" t="s">
        <v>1353</v>
      </c>
      <c r="Y21" s="656" t="s">
        <v>1354</v>
      </c>
      <c r="Z21" s="656" t="s">
        <v>1355</v>
      </c>
      <c r="AA21" s="656" t="s">
        <v>310</v>
      </c>
      <c r="AB21" s="656" t="s">
        <v>1181</v>
      </c>
      <c r="AC21" s="656" t="s">
        <v>1182</v>
      </c>
      <c r="AD21" s="656" t="s">
        <v>1356</v>
      </c>
    </row>
    <row r="22" spans="1:30" s="177" customFormat="1" ht="75">
      <c r="A22" s="655">
        <v>14</v>
      </c>
      <c r="B22" s="656" t="s">
        <v>1357</v>
      </c>
      <c r="C22" s="656" t="s">
        <v>1358</v>
      </c>
      <c r="D22" s="656" t="s">
        <v>1160</v>
      </c>
      <c r="E22" s="656" t="s">
        <v>1161</v>
      </c>
      <c r="F22" s="656" t="s">
        <v>19</v>
      </c>
      <c r="G22" s="656" t="s">
        <v>1306</v>
      </c>
      <c r="H22" s="656" t="s">
        <v>310</v>
      </c>
      <c r="I22" s="656" t="s">
        <v>1287</v>
      </c>
      <c r="J22" s="656" t="s">
        <v>1359</v>
      </c>
      <c r="K22" s="656" t="s">
        <v>310</v>
      </c>
      <c r="L22" s="656" t="s">
        <v>310</v>
      </c>
      <c r="M22" s="656" t="s">
        <v>1360</v>
      </c>
      <c r="N22" s="656" t="s">
        <v>310</v>
      </c>
      <c r="O22" s="656" t="s">
        <v>310</v>
      </c>
      <c r="P22" s="656" t="s">
        <v>310</v>
      </c>
      <c r="Q22" s="656" t="s">
        <v>1171</v>
      </c>
      <c r="R22" s="656" t="s">
        <v>310</v>
      </c>
      <c r="S22" s="657">
        <v>0</v>
      </c>
      <c r="T22" s="656" t="s">
        <v>1361</v>
      </c>
      <c r="U22" s="656" t="s">
        <v>1241</v>
      </c>
      <c r="V22" s="656" t="s">
        <v>310</v>
      </c>
      <c r="W22" s="656" t="s">
        <v>310</v>
      </c>
      <c r="X22" s="656" t="s">
        <v>310</v>
      </c>
      <c r="Y22" s="656" t="s">
        <v>310</v>
      </c>
      <c r="Z22" s="656" t="s">
        <v>310</v>
      </c>
      <c r="AA22" s="656" t="s">
        <v>310</v>
      </c>
      <c r="AB22" s="656" t="s">
        <v>310</v>
      </c>
      <c r="AC22" s="656" t="s">
        <v>686</v>
      </c>
      <c r="AD22" s="656" t="s">
        <v>1362</v>
      </c>
    </row>
    <row r="23" spans="1:30" s="177" customFormat="1" ht="150">
      <c r="A23" s="655">
        <v>15</v>
      </c>
      <c r="B23" s="656" t="s">
        <v>1363</v>
      </c>
      <c r="C23" s="656" t="s">
        <v>1364</v>
      </c>
      <c r="D23" s="656" t="s">
        <v>1160</v>
      </c>
      <c r="E23" s="656" t="s">
        <v>1249</v>
      </c>
      <c r="F23" s="656" t="s">
        <v>28</v>
      </c>
      <c r="G23" s="656" t="s">
        <v>16</v>
      </c>
      <c r="H23" s="656" t="s">
        <v>310</v>
      </c>
      <c r="I23" s="656" t="s">
        <v>1287</v>
      </c>
      <c r="J23" s="656" t="s">
        <v>1365</v>
      </c>
      <c r="K23" s="656" t="s">
        <v>1366</v>
      </c>
      <c r="L23" s="656" t="s">
        <v>1367</v>
      </c>
      <c r="M23" s="656" t="s">
        <v>1368</v>
      </c>
      <c r="N23" s="656" t="s">
        <v>310</v>
      </c>
      <c r="O23" s="656" t="s">
        <v>310</v>
      </c>
      <c r="P23" s="656" t="s">
        <v>1369</v>
      </c>
      <c r="Q23" s="656" t="s">
        <v>1171</v>
      </c>
      <c r="R23" s="656" t="s">
        <v>1172</v>
      </c>
      <c r="S23" s="657">
        <v>78717466</v>
      </c>
      <c r="T23" s="656" t="s">
        <v>1370</v>
      </c>
      <c r="U23" s="656" t="s">
        <v>1371</v>
      </c>
      <c r="V23" s="656" t="s">
        <v>1175</v>
      </c>
      <c r="W23" s="656" t="s">
        <v>1372</v>
      </c>
      <c r="X23" s="656" t="s">
        <v>1373</v>
      </c>
      <c r="Y23" s="656" t="s">
        <v>1374</v>
      </c>
      <c r="Z23" s="656" t="s">
        <v>1374</v>
      </c>
      <c r="AA23" s="656" t="s">
        <v>1375</v>
      </c>
      <c r="AB23" s="656" t="s">
        <v>1376</v>
      </c>
      <c r="AC23" s="656" t="s">
        <v>686</v>
      </c>
      <c r="AD23" s="656" t="s">
        <v>1377</v>
      </c>
    </row>
    <row r="24" spans="1:30" s="177" customFormat="1" ht="75">
      <c r="A24" s="655">
        <v>16</v>
      </c>
      <c r="B24" s="656" t="s">
        <v>1378</v>
      </c>
      <c r="C24" s="656" t="s">
        <v>1379</v>
      </c>
      <c r="D24" s="656" t="s">
        <v>1160</v>
      </c>
      <c r="E24" s="656" t="s">
        <v>1186</v>
      </c>
      <c r="F24" s="656" t="s">
        <v>19</v>
      </c>
      <c r="G24" s="656" t="s">
        <v>1306</v>
      </c>
      <c r="H24" s="656" t="s">
        <v>310</v>
      </c>
      <c r="I24" s="656" t="s">
        <v>1287</v>
      </c>
      <c r="J24" s="656" t="s">
        <v>1306</v>
      </c>
      <c r="K24" s="656" t="s">
        <v>310</v>
      </c>
      <c r="L24" s="656" t="s">
        <v>310</v>
      </c>
      <c r="M24" s="656" t="s">
        <v>1380</v>
      </c>
      <c r="N24" s="656" t="s">
        <v>310</v>
      </c>
      <c r="O24" s="656" t="s">
        <v>310</v>
      </c>
      <c r="P24" s="656" t="s">
        <v>310</v>
      </c>
      <c r="Q24" s="656" t="s">
        <v>1171</v>
      </c>
      <c r="R24" s="656" t="s">
        <v>310</v>
      </c>
      <c r="S24" s="657">
        <v>0</v>
      </c>
      <c r="T24" s="656" t="s">
        <v>1381</v>
      </c>
      <c r="U24" s="656" t="s">
        <v>1241</v>
      </c>
      <c r="V24" s="656" t="s">
        <v>310</v>
      </c>
      <c r="W24" s="656" t="s">
        <v>310</v>
      </c>
      <c r="X24" s="656" t="s">
        <v>310</v>
      </c>
      <c r="Y24" s="656" t="s">
        <v>310</v>
      </c>
      <c r="Z24" s="656" t="s">
        <v>310</v>
      </c>
      <c r="AA24" s="656" t="s">
        <v>310</v>
      </c>
      <c r="AB24" s="656" t="s">
        <v>1382</v>
      </c>
      <c r="AC24" s="656" t="s">
        <v>686</v>
      </c>
      <c r="AD24" s="656" t="s">
        <v>1383</v>
      </c>
    </row>
    <row r="25" spans="1:30" s="177" customFormat="1" ht="75">
      <c r="A25" s="655">
        <v>17</v>
      </c>
      <c r="B25" s="656" t="s">
        <v>311</v>
      </c>
      <c r="C25" s="656" t="s">
        <v>1384</v>
      </c>
      <c r="D25" s="656" t="s">
        <v>1160</v>
      </c>
      <c r="E25" s="656" t="s">
        <v>1249</v>
      </c>
      <c r="F25" s="656" t="s">
        <v>47</v>
      </c>
      <c r="G25" s="656" t="s">
        <v>1306</v>
      </c>
      <c r="H25" s="656" t="s">
        <v>310</v>
      </c>
      <c r="I25" s="656" t="s">
        <v>54</v>
      </c>
      <c r="J25" s="656" t="s">
        <v>1306</v>
      </c>
      <c r="K25" s="656" t="s">
        <v>310</v>
      </c>
      <c r="L25" s="656" t="s">
        <v>310</v>
      </c>
      <c r="M25" s="656" t="s">
        <v>1385</v>
      </c>
      <c r="N25" s="656" t="s">
        <v>310</v>
      </c>
      <c r="O25" s="656" t="s">
        <v>310</v>
      </c>
      <c r="P25" s="656" t="s">
        <v>310</v>
      </c>
      <c r="Q25" s="656" t="s">
        <v>1171</v>
      </c>
      <c r="R25" s="656" t="s">
        <v>310</v>
      </c>
      <c r="S25" s="657">
        <v>0</v>
      </c>
      <c r="T25" s="656" t="s">
        <v>1386</v>
      </c>
      <c r="U25" s="656" t="s">
        <v>1241</v>
      </c>
      <c r="V25" s="656" t="s">
        <v>310</v>
      </c>
      <c r="W25" s="656" t="s">
        <v>310</v>
      </c>
      <c r="X25" s="656" t="s">
        <v>310</v>
      </c>
      <c r="Y25" s="656" t="s">
        <v>310</v>
      </c>
      <c r="Z25" s="656" t="s">
        <v>310</v>
      </c>
      <c r="AA25" s="656" t="s">
        <v>310</v>
      </c>
      <c r="AB25" s="656" t="s">
        <v>1387</v>
      </c>
      <c r="AC25" s="656" t="s">
        <v>686</v>
      </c>
      <c r="AD25" s="656" t="s">
        <v>1388</v>
      </c>
    </row>
    <row r="26" spans="1:30" s="177" customFormat="1" ht="345">
      <c r="A26" s="655">
        <v>18</v>
      </c>
      <c r="B26" s="656" t="s">
        <v>1389</v>
      </c>
      <c r="C26" s="656" t="s">
        <v>1390</v>
      </c>
      <c r="D26" s="656" t="s">
        <v>1160</v>
      </c>
      <c r="E26" s="656" t="s">
        <v>1161</v>
      </c>
      <c r="F26" s="656" t="s">
        <v>19</v>
      </c>
      <c r="G26" s="656" t="s">
        <v>1162</v>
      </c>
      <c r="H26" s="656" t="s">
        <v>1391</v>
      </c>
      <c r="I26" s="656" t="s">
        <v>45</v>
      </c>
      <c r="J26" s="656" t="s">
        <v>1392</v>
      </c>
      <c r="K26" s="656" t="s">
        <v>1393</v>
      </c>
      <c r="L26" s="656" t="s">
        <v>1394</v>
      </c>
      <c r="M26" s="656" t="s">
        <v>1395</v>
      </c>
      <c r="N26" s="656" t="s">
        <v>310</v>
      </c>
      <c r="O26" s="656" t="s">
        <v>310</v>
      </c>
      <c r="P26" s="656" t="s">
        <v>1396</v>
      </c>
      <c r="Q26" s="656" t="s">
        <v>1171</v>
      </c>
      <c r="R26" s="656" t="s">
        <v>1239</v>
      </c>
      <c r="S26" s="657">
        <v>38879806</v>
      </c>
      <c r="T26" s="656" t="s">
        <v>1397</v>
      </c>
      <c r="U26" s="656" t="s">
        <v>1398</v>
      </c>
      <c r="V26" s="656" t="s">
        <v>1175</v>
      </c>
      <c r="W26" s="656" t="s">
        <v>1399</v>
      </c>
      <c r="X26" s="656" t="s">
        <v>1400</v>
      </c>
      <c r="Y26" s="656" t="s">
        <v>1401</v>
      </c>
      <c r="Z26" s="656" t="s">
        <v>1402</v>
      </c>
      <c r="AA26" s="656" t="s">
        <v>23</v>
      </c>
      <c r="AB26" s="656" t="s">
        <v>1403</v>
      </c>
      <c r="AC26" s="656" t="s">
        <v>1182</v>
      </c>
      <c r="AD26" s="656" t="s">
        <v>1404</v>
      </c>
    </row>
    <row r="27" spans="1:30" s="177" customFormat="1" ht="75">
      <c r="A27" s="655">
        <v>19</v>
      </c>
      <c r="B27" s="656" t="s">
        <v>1405</v>
      </c>
      <c r="C27" s="656" t="s">
        <v>1406</v>
      </c>
      <c r="D27" s="656" t="s">
        <v>1160</v>
      </c>
      <c r="E27" s="656" t="s">
        <v>1249</v>
      </c>
      <c r="F27" s="656" t="s">
        <v>28</v>
      </c>
      <c r="G27" s="656" t="s">
        <v>16</v>
      </c>
      <c r="H27" s="656" t="s">
        <v>310</v>
      </c>
      <c r="I27" s="656" t="s">
        <v>45</v>
      </c>
      <c r="J27" s="656" t="s">
        <v>1306</v>
      </c>
      <c r="K27" s="656" t="s">
        <v>310</v>
      </c>
      <c r="L27" s="656" t="s">
        <v>310</v>
      </c>
      <c r="M27" s="656" t="s">
        <v>1407</v>
      </c>
      <c r="N27" s="656" t="s">
        <v>310</v>
      </c>
      <c r="O27" s="656" t="s">
        <v>310</v>
      </c>
      <c r="P27" s="656" t="s">
        <v>310</v>
      </c>
      <c r="Q27" s="656" t="s">
        <v>1171</v>
      </c>
      <c r="R27" s="656" t="s">
        <v>310</v>
      </c>
      <c r="S27" s="657">
        <v>0</v>
      </c>
      <c r="T27" s="656" t="s">
        <v>1408</v>
      </c>
      <c r="U27" s="656" t="s">
        <v>1241</v>
      </c>
      <c r="V27" s="656" t="s">
        <v>310</v>
      </c>
      <c r="W27" s="656" t="s">
        <v>310</v>
      </c>
      <c r="X27" s="656" t="s">
        <v>310</v>
      </c>
      <c r="Y27" s="656" t="s">
        <v>310</v>
      </c>
      <c r="Z27" s="656" t="s">
        <v>310</v>
      </c>
      <c r="AA27" s="656" t="s">
        <v>310</v>
      </c>
      <c r="AB27" s="656" t="s">
        <v>1409</v>
      </c>
      <c r="AC27" s="656" t="s">
        <v>686</v>
      </c>
      <c r="AD27" s="656" t="s">
        <v>1410</v>
      </c>
    </row>
    <row r="28" spans="1:30" s="177" customFormat="1" ht="165">
      <c r="A28" s="655">
        <v>20</v>
      </c>
      <c r="B28" s="656" t="s">
        <v>1411</v>
      </c>
      <c r="C28" s="656" t="s">
        <v>1412</v>
      </c>
      <c r="D28" s="656" t="s">
        <v>1160</v>
      </c>
      <c r="E28" s="656" t="s">
        <v>1161</v>
      </c>
      <c r="F28" s="656" t="s">
        <v>19</v>
      </c>
      <c r="G28" s="656" t="s">
        <v>1162</v>
      </c>
      <c r="H28" s="656" t="s">
        <v>1413</v>
      </c>
      <c r="I28" s="656" t="s">
        <v>17</v>
      </c>
      <c r="J28" s="656" t="s">
        <v>1414</v>
      </c>
      <c r="K28" s="656" t="s">
        <v>1415</v>
      </c>
      <c r="L28" s="656" t="s">
        <v>1416</v>
      </c>
      <c r="M28" s="656" t="s">
        <v>1417</v>
      </c>
      <c r="N28" s="656" t="s">
        <v>1418</v>
      </c>
      <c r="O28" s="656" t="s">
        <v>1419</v>
      </c>
      <c r="P28" s="656" t="s">
        <v>1238</v>
      </c>
      <c r="Q28" s="656" t="s">
        <v>1171</v>
      </c>
      <c r="R28" s="656" t="s">
        <v>1420</v>
      </c>
      <c r="S28" s="657">
        <v>9645459</v>
      </c>
      <c r="T28" s="656" t="s">
        <v>1421</v>
      </c>
      <c r="U28" s="656" t="s">
        <v>1422</v>
      </c>
      <c r="V28" s="656" t="s">
        <v>1423</v>
      </c>
      <c r="W28" s="656" t="s">
        <v>1424</v>
      </c>
      <c r="X28" s="656" t="s">
        <v>1425</v>
      </c>
      <c r="Y28" s="656" t="s">
        <v>1426</v>
      </c>
      <c r="Z28" s="656" t="s">
        <v>1427</v>
      </c>
      <c r="AA28" s="656" t="s">
        <v>310</v>
      </c>
      <c r="AB28" s="656" t="s">
        <v>1428</v>
      </c>
      <c r="AC28" s="656" t="s">
        <v>686</v>
      </c>
      <c r="AD28" s="656" t="s">
        <v>1429</v>
      </c>
    </row>
    <row r="29" spans="1:30" s="177" customFormat="1" ht="105">
      <c r="A29" s="655">
        <v>21</v>
      </c>
      <c r="B29" s="656" t="s">
        <v>1430</v>
      </c>
      <c r="C29" s="656" t="s">
        <v>1431</v>
      </c>
      <c r="D29" s="656" t="s">
        <v>1160</v>
      </c>
      <c r="E29" s="656" t="s">
        <v>1161</v>
      </c>
      <c r="F29" s="656" t="s">
        <v>19</v>
      </c>
      <c r="G29" s="656" t="s">
        <v>1162</v>
      </c>
      <c r="H29" s="656" t="s">
        <v>1233</v>
      </c>
      <c r="I29" s="656" t="s">
        <v>17</v>
      </c>
      <c r="J29" s="656" t="s">
        <v>1414</v>
      </c>
      <c r="K29" s="656" t="s">
        <v>1415</v>
      </c>
      <c r="L29" s="656" t="s">
        <v>1416</v>
      </c>
      <c r="M29" s="656" t="s">
        <v>1432</v>
      </c>
      <c r="N29" s="656" t="s">
        <v>1433</v>
      </c>
      <c r="O29" s="656" t="s">
        <v>1434</v>
      </c>
      <c r="P29" s="656" t="s">
        <v>1238</v>
      </c>
      <c r="Q29" s="656" t="s">
        <v>1171</v>
      </c>
      <c r="R29" s="656" t="s">
        <v>1239</v>
      </c>
      <c r="S29" s="657">
        <v>11881433</v>
      </c>
      <c r="T29" s="656" t="s">
        <v>1435</v>
      </c>
      <c r="U29" s="656" t="s">
        <v>1436</v>
      </c>
      <c r="V29" s="656" t="s">
        <v>310</v>
      </c>
      <c r="W29" s="656" t="s">
        <v>310</v>
      </c>
      <c r="X29" s="656" t="s">
        <v>310</v>
      </c>
      <c r="Y29" s="656" t="s">
        <v>1437</v>
      </c>
      <c r="Z29" s="656" t="s">
        <v>1438</v>
      </c>
      <c r="AA29" s="656" t="s">
        <v>310</v>
      </c>
      <c r="AB29" s="656" t="s">
        <v>1439</v>
      </c>
      <c r="AC29" s="656" t="s">
        <v>686</v>
      </c>
      <c r="AD29" s="656" t="s">
        <v>1440</v>
      </c>
    </row>
    <row r="30" spans="1:30" s="177" customFormat="1" ht="150">
      <c r="A30" s="655">
        <v>22</v>
      </c>
      <c r="B30" s="656" t="s">
        <v>1441</v>
      </c>
      <c r="C30" s="656" t="s">
        <v>1442</v>
      </c>
      <c r="D30" s="656" t="s">
        <v>1160</v>
      </c>
      <c r="E30" s="656" t="s">
        <v>1186</v>
      </c>
      <c r="F30" s="656" t="s">
        <v>19</v>
      </c>
      <c r="G30" s="656" t="s">
        <v>1162</v>
      </c>
      <c r="H30" s="656" t="s">
        <v>1233</v>
      </c>
      <c r="I30" s="656" t="s">
        <v>17</v>
      </c>
      <c r="J30" s="656" t="s">
        <v>1414</v>
      </c>
      <c r="K30" s="656" t="s">
        <v>1415</v>
      </c>
      <c r="L30" s="656" t="s">
        <v>1416</v>
      </c>
      <c r="M30" s="656" t="s">
        <v>1443</v>
      </c>
      <c r="N30" s="656" t="s">
        <v>1444</v>
      </c>
      <c r="O30" s="656" t="s">
        <v>1445</v>
      </c>
      <c r="P30" s="656" t="s">
        <v>1238</v>
      </c>
      <c r="Q30" s="656" t="s">
        <v>1171</v>
      </c>
      <c r="R30" s="656" t="s">
        <v>1239</v>
      </c>
      <c r="S30" s="657">
        <v>203758744</v>
      </c>
      <c r="T30" s="656" t="s">
        <v>1446</v>
      </c>
      <c r="U30" s="656" t="s">
        <v>1447</v>
      </c>
      <c r="V30" s="656" t="s">
        <v>1448</v>
      </c>
      <c r="W30" s="656" t="s">
        <v>310</v>
      </c>
      <c r="X30" s="656" t="s">
        <v>310</v>
      </c>
      <c r="Y30" s="656" t="s">
        <v>1449</v>
      </c>
      <c r="Z30" s="656" t="s">
        <v>1450</v>
      </c>
      <c r="AA30" s="656" t="s">
        <v>310</v>
      </c>
      <c r="AB30" s="656" t="s">
        <v>1451</v>
      </c>
      <c r="AC30" s="656" t="s">
        <v>686</v>
      </c>
      <c r="AD30" s="656" t="s">
        <v>1452</v>
      </c>
    </row>
    <row r="31" spans="1:30" s="177" customFormat="1" ht="135">
      <c r="A31" s="655">
        <v>23</v>
      </c>
      <c r="B31" s="656" t="s">
        <v>1453</v>
      </c>
      <c r="C31" s="656" t="s">
        <v>1454</v>
      </c>
      <c r="D31" s="656" t="s">
        <v>1160</v>
      </c>
      <c r="E31" s="656" t="s">
        <v>1269</v>
      </c>
      <c r="F31" s="656" t="s">
        <v>28</v>
      </c>
      <c r="G31" s="656" t="s">
        <v>1318</v>
      </c>
      <c r="H31" s="656" t="s">
        <v>1455</v>
      </c>
      <c r="I31" s="656" t="s">
        <v>17</v>
      </c>
      <c r="J31" s="656" t="s">
        <v>1414</v>
      </c>
      <c r="K31" s="656" t="s">
        <v>1456</v>
      </c>
      <c r="L31" s="656" t="s">
        <v>1457</v>
      </c>
      <c r="M31" s="656" t="s">
        <v>1458</v>
      </c>
      <c r="N31" s="656" t="s">
        <v>1459</v>
      </c>
      <c r="O31" s="656" t="s">
        <v>1460</v>
      </c>
      <c r="P31" s="656" t="s">
        <v>310</v>
      </c>
      <c r="Q31" s="656" t="s">
        <v>1171</v>
      </c>
      <c r="R31" s="656" t="s">
        <v>310</v>
      </c>
      <c r="S31" s="657">
        <v>0</v>
      </c>
      <c r="T31" s="656" t="s">
        <v>1461</v>
      </c>
      <c r="U31" s="656" t="s">
        <v>1241</v>
      </c>
      <c r="V31" s="656" t="s">
        <v>310</v>
      </c>
      <c r="W31" s="656" t="s">
        <v>310</v>
      </c>
      <c r="X31" s="656" t="s">
        <v>310</v>
      </c>
      <c r="Y31" s="656" t="s">
        <v>1462</v>
      </c>
      <c r="Z31" s="656" t="s">
        <v>1463</v>
      </c>
      <c r="AA31" s="656" t="s">
        <v>310</v>
      </c>
      <c r="AB31" s="656" t="s">
        <v>1464</v>
      </c>
      <c r="AC31" s="656" t="s">
        <v>686</v>
      </c>
      <c r="AD31" s="656" t="s">
        <v>1465</v>
      </c>
    </row>
    <row r="32" spans="1:30" s="177" customFormat="1" ht="150">
      <c r="A32" s="655">
        <v>24</v>
      </c>
      <c r="B32" s="656" t="s">
        <v>1466</v>
      </c>
      <c r="C32" s="656" t="s">
        <v>1467</v>
      </c>
      <c r="D32" s="656" t="s">
        <v>1160</v>
      </c>
      <c r="E32" s="656" t="s">
        <v>1249</v>
      </c>
      <c r="F32" s="656" t="s">
        <v>35</v>
      </c>
      <c r="G32" s="656" t="s">
        <v>1162</v>
      </c>
      <c r="H32" s="656" t="s">
        <v>1203</v>
      </c>
      <c r="I32" s="656" t="s">
        <v>17</v>
      </c>
      <c r="J32" s="656" t="s">
        <v>1468</v>
      </c>
      <c r="K32" s="656" t="s">
        <v>1469</v>
      </c>
      <c r="L32" s="656" t="s">
        <v>1470</v>
      </c>
      <c r="M32" s="656" t="s">
        <v>1471</v>
      </c>
      <c r="N32" s="656" t="s">
        <v>1472</v>
      </c>
      <c r="O32" s="656" t="s">
        <v>1473</v>
      </c>
      <c r="P32" s="656" t="s">
        <v>1474</v>
      </c>
      <c r="Q32" s="656" t="s">
        <v>1171</v>
      </c>
      <c r="R32" s="656" t="s">
        <v>1239</v>
      </c>
      <c r="S32" s="657">
        <v>0</v>
      </c>
      <c r="T32" s="656" t="s">
        <v>1475</v>
      </c>
      <c r="U32" s="656" t="s">
        <v>1241</v>
      </c>
      <c r="V32" s="656" t="s">
        <v>1476</v>
      </c>
      <c r="W32" s="656" t="s">
        <v>1477</v>
      </c>
      <c r="X32" s="656" t="s">
        <v>1478</v>
      </c>
      <c r="Y32" s="656" t="s">
        <v>1479</v>
      </c>
      <c r="Z32" s="656" t="s">
        <v>1480</v>
      </c>
      <c r="AA32" s="656" t="s">
        <v>1481</v>
      </c>
      <c r="AB32" s="656" t="s">
        <v>1482</v>
      </c>
      <c r="AC32" s="656" t="s">
        <v>686</v>
      </c>
      <c r="AD32" s="656" t="s">
        <v>1483</v>
      </c>
    </row>
    <row r="33" spans="1:30" s="177" customFormat="1" ht="150">
      <c r="A33" s="655">
        <v>25</v>
      </c>
      <c r="B33" s="656" t="s">
        <v>1484</v>
      </c>
      <c r="C33" s="656" t="s">
        <v>1485</v>
      </c>
      <c r="D33" s="656" t="s">
        <v>1160</v>
      </c>
      <c r="E33" s="656" t="s">
        <v>1249</v>
      </c>
      <c r="F33" s="656" t="s">
        <v>35</v>
      </c>
      <c r="G33" s="656" t="s">
        <v>1162</v>
      </c>
      <c r="H33" s="656" t="s">
        <v>1486</v>
      </c>
      <c r="I33" s="656" t="s">
        <v>17</v>
      </c>
      <c r="J33" s="656" t="s">
        <v>1468</v>
      </c>
      <c r="K33" s="656" t="s">
        <v>1469</v>
      </c>
      <c r="L33" s="656" t="s">
        <v>1470</v>
      </c>
      <c r="M33" s="656" t="s">
        <v>1471</v>
      </c>
      <c r="N33" s="656" t="s">
        <v>1472</v>
      </c>
      <c r="O33" s="656" t="s">
        <v>1473</v>
      </c>
      <c r="P33" s="656" t="s">
        <v>1474</v>
      </c>
      <c r="Q33" s="656" t="s">
        <v>1171</v>
      </c>
      <c r="R33" s="656" t="s">
        <v>1239</v>
      </c>
      <c r="S33" s="657">
        <v>0</v>
      </c>
      <c r="T33" s="656" t="s">
        <v>1487</v>
      </c>
      <c r="U33" s="656" t="s">
        <v>1241</v>
      </c>
      <c r="V33" s="656" t="s">
        <v>1476</v>
      </c>
      <c r="W33" s="656" t="s">
        <v>1477</v>
      </c>
      <c r="X33" s="656" t="s">
        <v>1478</v>
      </c>
      <c r="Y33" s="656" t="s">
        <v>1479</v>
      </c>
      <c r="Z33" s="656" t="s">
        <v>1480</v>
      </c>
      <c r="AA33" s="656" t="s">
        <v>1481</v>
      </c>
      <c r="AB33" s="656" t="s">
        <v>1482</v>
      </c>
      <c r="AC33" s="656" t="s">
        <v>686</v>
      </c>
      <c r="AD33" s="656" t="s">
        <v>1488</v>
      </c>
    </row>
    <row r="34" spans="1:30" s="177" customFormat="1" ht="165">
      <c r="A34" s="655">
        <v>26</v>
      </c>
      <c r="B34" s="656" t="s">
        <v>1489</v>
      </c>
      <c r="C34" s="656" t="s">
        <v>1490</v>
      </c>
      <c r="D34" s="656" t="s">
        <v>1160</v>
      </c>
      <c r="E34" s="656" t="s">
        <v>1249</v>
      </c>
      <c r="F34" s="656" t="s">
        <v>35</v>
      </c>
      <c r="G34" s="656" t="s">
        <v>1162</v>
      </c>
      <c r="H34" s="656" t="s">
        <v>1203</v>
      </c>
      <c r="I34" s="656" t="s">
        <v>17</v>
      </c>
      <c r="J34" s="656" t="s">
        <v>1491</v>
      </c>
      <c r="K34" s="656" t="s">
        <v>1492</v>
      </c>
      <c r="L34" s="656" t="s">
        <v>1470</v>
      </c>
      <c r="M34" s="656" t="s">
        <v>1493</v>
      </c>
      <c r="N34" s="656" t="s">
        <v>1494</v>
      </c>
      <c r="O34" s="656" t="s">
        <v>1495</v>
      </c>
      <c r="P34" s="656" t="s">
        <v>1474</v>
      </c>
      <c r="Q34" s="656" t="s">
        <v>1171</v>
      </c>
      <c r="R34" s="656" t="s">
        <v>1496</v>
      </c>
      <c r="S34" s="657">
        <v>0</v>
      </c>
      <c r="T34" s="656" t="s">
        <v>1497</v>
      </c>
      <c r="U34" s="656" t="s">
        <v>1241</v>
      </c>
      <c r="V34" s="656" t="s">
        <v>1175</v>
      </c>
      <c r="W34" s="656" t="s">
        <v>1477</v>
      </c>
      <c r="X34" s="656" t="s">
        <v>1478</v>
      </c>
      <c r="Y34" s="656" t="s">
        <v>1479</v>
      </c>
      <c r="Z34" s="656" t="s">
        <v>1480</v>
      </c>
      <c r="AA34" s="656" t="s">
        <v>1481</v>
      </c>
      <c r="AB34" s="656" t="s">
        <v>1498</v>
      </c>
      <c r="AC34" s="656" t="s">
        <v>1182</v>
      </c>
      <c r="AD34" s="656" t="s">
        <v>1499</v>
      </c>
    </row>
    <row r="35" spans="1:30" s="177" customFormat="1" ht="409.5">
      <c r="A35" s="655">
        <v>27</v>
      </c>
      <c r="B35" s="656" t="s">
        <v>1500</v>
      </c>
      <c r="C35" s="656" t="s">
        <v>1501</v>
      </c>
      <c r="D35" s="656" t="s">
        <v>1160</v>
      </c>
      <c r="E35" s="656" t="s">
        <v>1161</v>
      </c>
      <c r="F35" s="656" t="s">
        <v>41</v>
      </c>
      <c r="G35" s="656" t="s">
        <v>1162</v>
      </c>
      <c r="H35" s="656" t="s">
        <v>1502</v>
      </c>
      <c r="I35" s="656" t="s">
        <v>1287</v>
      </c>
      <c r="J35" s="656" t="s">
        <v>50</v>
      </c>
      <c r="K35" s="656" t="s">
        <v>1503</v>
      </c>
      <c r="L35" s="656" t="s">
        <v>1504</v>
      </c>
      <c r="M35" s="656" t="s">
        <v>1505</v>
      </c>
      <c r="N35" s="656" t="s">
        <v>1506</v>
      </c>
      <c r="O35" s="656" t="s">
        <v>1506</v>
      </c>
      <c r="P35" s="656" t="s">
        <v>1507</v>
      </c>
      <c r="Q35" s="656" t="s">
        <v>1294</v>
      </c>
      <c r="R35" s="656" t="s">
        <v>1508</v>
      </c>
      <c r="S35" s="657">
        <v>312622749</v>
      </c>
      <c r="T35" s="656" t="s">
        <v>1509</v>
      </c>
      <c r="U35" s="656" t="s">
        <v>1510</v>
      </c>
      <c r="V35" s="656" t="s">
        <v>1511</v>
      </c>
      <c r="W35" s="656" t="s">
        <v>1512</v>
      </c>
      <c r="X35" s="656" t="s">
        <v>310</v>
      </c>
      <c r="Y35" s="656" t="s">
        <v>1513</v>
      </c>
      <c r="Z35" s="656" t="s">
        <v>1514</v>
      </c>
      <c r="AA35" s="656" t="s">
        <v>1515</v>
      </c>
      <c r="AB35" s="656" t="s">
        <v>1516</v>
      </c>
      <c r="AC35" s="656" t="s">
        <v>686</v>
      </c>
      <c r="AD35" s="656" t="s">
        <v>1517</v>
      </c>
    </row>
    <row r="36" spans="1:30" s="177" customFormat="1" ht="409.5">
      <c r="A36" s="655">
        <v>28</v>
      </c>
      <c r="B36" s="656" t="s">
        <v>1518</v>
      </c>
      <c r="C36" s="656" t="s">
        <v>1519</v>
      </c>
      <c r="D36" s="656" t="s">
        <v>1160</v>
      </c>
      <c r="E36" s="656" t="s">
        <v>1161</v>
      </c>
      <c r="F36" s="656" t="s">
        <v>41</v>
      </c>
      <c r="G36" s="656" t="s">
        <v>1162</v>
      </c>
      <c r="H36" s="656" t="s">
        <v>1520</v>
      </c>
      <c r="I36" s="656" t="s">
        <v>1287</v>
      </c>
      <c r="J36" s="656" t="s">
        <v>50</v>
      </c>
      <c r="K36" s="656" t="s">
        <v>1521</v>
      </c>
      <c r="L36" s="656" t="s">
        <v>1522</v>
      </c>
      <c r="M36" s="656" t="s">
        <v>1523</v>
      </c>
      <c r="N36" s="656" t="s">
        <v>1524</v>
      </c>
      <c r="O36" s="656" t="s">
        <v>1292</v>
      </c>
      <c r="P36" s="656" t="s">
        <v>1525</v>
      </c>
      <c r="Q36" s="656" t="s">
        <v>1294</v>
      </c>
      <c r="R36" s="656" t="s">
        <v>1508</v>
      </c>
      <c r="S36" s="657">
        <v>3056834194</v>
      </c>
      <c r="T36" s="656" t="s">
        <v>1526</v>
      </c>
      <c r="U36" s="656" t="s">
        <v>1527</v>
      </c>
      <c r="V36" s="656" t="s">
        <v>1511</v>
      </c>
      <c r="W36" s="656" t="s">
        <v>1528</v>
      </c>
      <c r="X36" s="656" t="s">
        <v>310</v>
      </c>
      <c r="Y36" s="656" t="s">
        <v>1529</v>
      </c>
      <c r="Z36" s="656" t="s">
        <v>1530</v>
      </c>
      <c r="AA36" s="656" t="s">
        <v>1531</v>
      </c>
      <c r="AB36" s="656" t="s">
        <v>1516</v>
      </c>
      <c r="AC36" s="656" t="s">
        <v>686</v>
      </c>
      <c r="AD36" s="656" t="s">
        <v>1532</v>
      </c>
    </row>
    <row r="37" spans="1:30" s="177" customFormat="1" ht="409.5">
      <c r="A37" s="655">
        <v>29</v>
      </c>
      <c r="B37" s="656" t="s">
        <v>1533</v>
      </c>
      <c r="C37" s="656" t="s">
        <v>1534</v>
      </c>
      <c r="D37" s="656" t="s">
        <v>1160</v>
      </c>
      <c r="E37" s="656" t="s">
        <v>1161</v>
      </c>
      <c r="F37" s="656" t="s">
        <v>41</v>
      </c>
      <c r="G37" s="656" t="s">
        <v>1162</v>
      </c>
      <c r="H37" s="656" t="s">
        <v>1535</v>
      </c>
      <c r="I37" s="656" t="s">
        <v>1287</v>
      </c>
      <c r="J37" s="656" t="s">
        <v>50</v>
      </c>
      <c r="K37" s="656" t="s">
        <v>1503</v>
      </c>
      <c r="L37" s="656" t="s">
        <v>1536</v>
      </c>
      <c r="M37" s="656" t="s">
        <v>1537</v>
      </c>
      <c r="N37" s="656" t="s">
        <v>1506</v>
      </c>
      <c r="O37" s="656" t="s">
        <v>1506</v>
      </c>
      <c r="P37" s="656" t="s">
        <v>1507</v>
      </c>
      <c r="Q37" s="656" t="s">
        <v>1294</v>
      </c>
      <c r="R37" s="656" t="s">
        <v>1508</v>
      </c>
      <c r="S37" s="657">
        <v>600571892</v>
      </c>
      <c r="T37" s="656" t="s">
        <v>1538</v>
      </c>
      <c r="U37" s="656" t="s">
        <v>1539</v>
      </c>
      <c r="V37" s="656" t="s">
        <v>1511</v>
      </c>
      <c r="W37" s="656" t="s">
        <v>1540</v>
      </c>
      <c r="X37" s="656" t="s">
        <v>310</v>
      </c>
      <c r="Y37" s="656" t="s">
        <v>1541</v>
      </c>
      <c r="Z37" s="656" t="s">
        <v>1542</v>
      </c>
      <c r="AA37" s="656" t="s">
        <v>1515</v>
      </c>
      <c r="AB37" s="656" t="s">
        <v>1516</v>
      </c>
      <c r="AC37" s="656" t="s">
        <v>686</v>
      </c>
      <c r="AD37" s="656" t="s">
        <v>1543</v>
      </c>
    </row>
    <row r="38" spans="1:30" s="177" customFormat="1" ht="75">
      <c r="A38" s="655">
        <v>30</v>
      </c>
      <c r="B38" s="656" t="s">
        <v>1544</v>
      </c>
      <c r="C38" s="656" t="s">
        <v>1545</v>
      </c>
      <c r="D38" s="656" t="s">
        <v>1160</v>
      </c>
      <c r="E38" s="656" t="s">
        <v>1269</v>
      </c>
      <c r="F38" s="656" t="s">
        <v>28</v>
      </c>
      <c r="G38" s="656" t="s">
        <v>1162</v>
      </c>
      <c r="H38" s="656" t="s">
        <v>1546</v>
      </c>
      <c r="I38" s="656" t="s">
        <v>1287</v>
      </c>
      <c r="J38" s="656" t="s">
        <v>1547</v>
      </c>
      <c r="K38" s="656" t="s">
        <v>1547</v>
      </c>
      <c r="L38" s="656" t="s">
        <v>1547</v>
      </c>
      <c r="M38" s="656" t="s">
        <v>1548</v>
      </c>
      <c r="N38" s="656" t="s">
        <v>1547</v>
      </c>
      <c r="O38" s="656" t="s">
        <v>1549</v>
      </c>
      <c r="P38" s="656" t="s">
        <v>1547</v>
      </c>
      <c r="Q38" s="656" t="s">
        <v>1171</v>
      </c>
      <c r="R38" s="656" t="s">
        <v>1547</v>
      </c>
      <c r="S38" s="657">
        <v>0</v>
      </c>
      <c r="T38" s="656" t="s">
        <v>1550</v>
      </c>
      <c r="U38" s="656" t="s">
        <v>1241</v>
      </c>
      <c r="V38" s="656" t="s">
        <v>1547</v>
      </c>
      <c r="W38" s="656" t="s">
        <v>1547</v>
      </c>
      <c r="X38" s="656" t="s">
        <v>1547</v>
      </c>
      <c r="Y38" s="656" t="s">
        <v>1547</v>
      </c>
      <c r="Z38" s="656" t="s">
        <v>1547</v>
      </c>
      <c r="AA38" s="656" t="s">
        <v>1547</v>
      </c>
      <c r="AB38" s="656" t="s">
        <v>1547</v>
      </c>
      <c r="AC38" s="656" t="s">
        <v>1547</v>
      </c>
      <c r="AD38" s="656" t="s">
        <v>1551</v>
      </c>
    </row>
    <row r="39" spans="1:30" s="177" customFormat="1" ht="75">
      <c r="A39" s="655">
        <v>31</v>
      </c>
      <c r="B39" s="656" t="s">
        <v>1552</v>
      </c>
      <c r="C39" s="656" t="s">
        <v>1553</v>
      </c>
      <c r="D39" s="656" t="s">
        <v>1160</v>
      </c>
      <c r="E39" s="656" t="s">
        <v>1161</v>
      </c>
      <c r="F39" s="656" t="s">
        <v>28</v>
      </c>
      <c r="G39" s="656" t="s">
        <v>1162</v>
      </c>
      <c r="H39" s="656" t="s">
        <v>1554</v>
      </c>
      <c r="I39" s="656" t="s">
        <v>1287</v>
      </c>
      <c r="J39" s="656" t="s">
        <v>1547</v>
      </c>
      <c r="K39" s="656" t="s">
        <v>1547</v>
      </c>
      <c r="L39" s="656" t="s">
        <v>1547</v>
      </c>
      <c r="M39" s="656" t="s">
        <v>1555</v>
      </c>
      <c r="N39" s="656" t="s">
        <v>1547</v>
      </c>
      <c r="O39" s="656" t="s">
        <v>1549</v>
      </c>
      <c r="P39" s="656" t="s">
        <v>1547</v>
      </c>
      <c r="Q39" s="656" t="s">
        <v>1171</v>
      </c>
      <c r="R39" s="656" t="s">
        <v>1547</v>
      </c>
      <c r="S39" s="657">
        <v>0</v>
      </c>
      <c r="T39" s="656" t="s">
        <v>1556</v>
      </c>
      <c r="U39" s="656" t="s">
        <v>1241</v>
      </c>
      <c r="V39" s="656" t="s">
        <v>1547</v>
      </c>
      <c r="W39" s="656" t="s">
        <v>1547</v>
      </c>
      <c r="X39" s="656" t="s">
        <v>1547</v>
      </c>
      <c r="Y39" s="656" t="s">
        <v>1547</v>
      </c>
      <c r="Z39" s="656" t="s">
        <v>1547</v>
      </c>
      <c r="AA39" s="656" t="s">
        <v>1547</v>
      </c>
      <c r="AB39" s="656" t="s">
        <v>1547</v>
      </c>
      <c r="AC39" s="656" t="s">
        <v>1547</v>
      </c>
      <c r="AD39" s="656" t="s">
        <v>1557</v>
      </c>
    </row>
    <row r="40" spans="1:30" s="177" customFormat="1" ht="75">
      <c r="A40" s="655">
        <v>32</v>
      </c>
      <c r="B40" s="656" t="s">
        <v>1558</v>
      </c>
      <c r="C40" s="656" t="s">
        <v>1559</v>
      </c>
      <c r="D40" s="656" t="s">
        <v>1160</v>
      </c>
      <c r="E40" s="656" t="s">
        <v>1161</v>
      </c>
      <c r="F40" s="656" t="s">
        <v>19</v>
      </c>
      <c r="G40" s="656" t="s">
        <v>1162</v>
      </c>
      <c r="H40" s="656" t="s">
        <v>1546</v>
      </c>
      <c r="I40" s="656" t="s">
        <v>26</v>
      </c>
      <c r="J40" s="656" t="s">
        <v>1547</v>
      </c>
      <c r="K40" s="656" t="s">
        <v>1547</v>
      </c>
      <c r="L40" s="656" t="s">
        <v>1547</v>
      </c>
      <c r="M40" s="656" t="s">
        <v>1555</v>
      </c>
      <c r="N40" s="656" t="s">
        <v>1549</v>
      </c>
      <c r="O40" s="656" t="s">
        <v>1549</v>
      </c>
      <c r="P40" s="656" t="s">
        <v>1547</v>
      </c>
      <c r="Q40" s="656" t="s">
        <v>1171</v>
      </c>
      <c r="R40" s="656" t="s">
        <v>1547</v>
      </c>
      <c r="S40" s="657">
        <v>59739015</v>
      </c>
      <c r="T40" s="656" t="s">
        <v>1560</v>
      </c>
      <c r="U40" s="656" t="s">
        <v>1561</v>
      </c>
      <c r="V40" s="656" t="s">
        <v>1547</v>
      </c>
      <c r="W40" s="656" t="s">
        <v>1547</v>
      </c>
      <c r="X40" s="656" t="s">
        <v>1547</v>
      </c>
      <c r="Y40" s="656" t="s">
        <v>1547</v>
      </c>
      <c r="Z40" s="656" t="s">
        <v>1547</v>
      </c>
      <c r="AA40" s="656" t="s">
        <v>1547</v>
      </c>
      <c r="AB40" s="656" t="s">
        <v>1547</v>
      </c>
      <c r="AC40" s="656" t="s">
        <v>1547</v>
      </c>
      <c r="AD40" s="656" t="s">
        <v>1562</v>
      </c>
    </row>
    <row r="41" spans="1:30" s="177" customFormat="1" ht="270">
      <c r="A41" s="655">
        <v>33</v>
      </c>
      <c r="B41" s="656" t="s">
        <v>361</v>
      </c>
      <c r="C41" s="656" t="s">
        <v>1563</v>
      </c>
      <c r="D41" s="656" t="s">
        <v>1160</v>
      </c>
      <c r="E41" s="656" t="s">
        <v>1564</v>
      </c>
      <c r="F41" s="656" t="s">
        <v>19</v>
      </c>
      <c r="G41" s="656" t="s">
        <v>1162</v>
      </c>
      <c r="H41" s="656" t="s">
        <v>1124</v>
      </c>
      <c r="I41" s="656" t="s">
        <v>26</v>
      </c>
      <c r="J41" s="656" t="s">
        <v>1565</v>
      </c>
      <c r="K41" s="656" t="s">
        <v>1566</v>
      </c>
      <c r="L41" s="656" t="s">
        <v>1567</v>
      </c>
      <c r="M41" s="656" t="s">
        <v>1568</v>
      </c>
      <c r="N41" s="656" t="s">
        <v>310</v>
      </c>
      <c r="O41" s="656" t="s">
        <v>310</v>
      </c>
      <c r="P41" s="656" t="s">
        <v>1569</v>
      </c>
      <c r="Q41" s="656" t="s">
        <v>1570</v>
      </c>
      <c r="R41" s="656" t="s">
        <v>1571</v>
      </c>
      <c r="S41" s="657">
        <v>9776339</v>
      </c>
      <c r="T41" s="656" t="s">
        <v>1572</v>
      </c>
      <c r="U41" s="656" t="s">
        <v>1573</v>
      </c>
      <c r="V41" s="656" t="s">
        <v>1124</v>
      </c>
      <c r="W41" s="656" t="s">
        <v>1574</v>
      </c>
      <c r="X41" s="656" t="s">
        <v>1124</v>
      </c>
      <c r="Y41" s="656" t="s">
        <v>1401</v>
      </c>
      <c r="Z41" s="656" t="s">
        <v>1575</v>
      </c>
      <c r="AA41" s="656" t="s">
        <v>1576</v>
      </c>
      <c r="AB41" s="656" t="s">
        <v>1577</v>
      </c>
      <c r="AC41" s="656" t="s">
        <v>1182</v>
      </c>
      <c r="AD41" s="656" t="s">
        <v>1578</v>
      </c>
    </row>
    <row r="42" spans="1:30" s="177" customFormat="1" ht="75">
      <c r="A42" s="655">
        <v>34</v>
      </c>
      <c r="B42" s="656" t="s">
        <v>1579</v>
      </c>
      <c r="C42" s="656" t="s">
        <v>1580</v>
      </c>
      <c r="D42" s="656" t="s">
        <v>1160</v>
      </c>
      <c r="E42" s="656" t="s">
        <v>1269</v>
      </c>
      <c r="F42" s="656" t="s">
        <v>28</v>
      </c>
      <c r="G42" s="656" t="s">
        <v>1162</v>
      </c>
      <c r="H42" s="656" t="s">
        <v>1581</v>
      </c>
      <c r="I42" s="656" t="s">
        <v>17</v>
      </c>
      <c r="J42" s="656" t="s">
        <v>1547</v>
      </c>
      <c r="K42" s="656" t="s">
        <v>1547</v>
      </c>
      <c r="L42" s="656" t="s">
        <v>1547</v>
      </c>
      <c r="M42" s="656" t="s">
        <v>1582</v>
      </c>
      <c r="N42" s="656" t="s">
        <v>1547</v>
      </c>
      <c r="O42" s="656" t="s">
        <v>1549</v>
      </c>
      <c r="P42" s="656" t="s">
        <v>1547</v>
      </c>
      <c r="Q42" s="656" t="s">
        <v>1171</v>
      </c>
      <c r="R42" s="656" t="s">
        <v>1547</v>
      </c>
      <c r="S42" s="657">
        <v>0</v>
      </c>
      <c r="T42" s="656" t="s">
        <v>1583</v>
      </c>
      <c r="U42" s="656" t="s">
        <v>1241</v>
      </c>
      <c r="V42" s="656" t="s">
        <v>1547</v>
      </c>
      <c r="W42" s="656" t="s">
        <v>1547</v>
      </c>
      <c r="X42" s="656" t="s">
        <v>1547</v>
      </c>
      <c r="Y42" s="656" t="s">
        <v>1547</v>
      </c>
      <c r="Z42" s="656" t="s">
        <v>1547</v>
      </c>
      <c r="AA42" s="656" t="s">
        <v>1547</v>
      </c>
      <c r="AB42" s="656" t="s">
        <v>1547</v>
      </c>
      <c r="AC42" s="656" t="s">
        <v>1547</v>
      </c>
      <c r="AD42" s="656" t="s">
        <v>1584</v>
      </c>
    </row>
    <row r="43" spans="1:30" s="177" customFormat="1" ht="75">
      <c r="A43" s="655">
        <v>35</v>
      </c>
      <c r="B43" s="656" t="s">
        <v>1585</v>
      </c>
      <c r="C43" s="656" t="s">
        <v>1586</v>
      </c>
      <c r="D43" s="656" t="s">
        <v>1160</v>
      </c>
      <c r="E43" s="656" t="s">
        <v>1186</v>
      </c>
      <c r="F43" s="656" t="s">
        <v>19</v>
      </c>
      <c r="G43" s="656" t="s">
        <v>1162</v>
      </c>
      <c r="H43" s="656" t="s">
        <v>1587</v>
      </c>
      <c r="I43" s="656" t="s">
        <v>45</v>
      </c>
      <c r="J43" s="656" t="s">
        <v>1547</v>
      </c>
      <c r="K43" s="656" t="s">
        <v>1547</v>
      </c>
      <c r="L43" s="656" t="s">
        <v>1547</v>
      </c>
      <c r="M43" s="656" t="s">
        <v>1548</v>
      </c>
      <c r="N43" s="656" t="s">
        <v>1547</v>
      </c>
      <c r="O43" s="656" t="s">
        <v>1549</v>
      </c>
      <c r="P43" s="656" t="s">
        <v>1547</v>
      </c>
      <c r="Q43" s="656" t="s">
        <v>1171</v>
      </c>
      <c r="R43" s="656" t="s">
        <v>1547</v>
      </c>
      <c r="S43" s="657">
        <v>11013857</v>
      </c>
      <c r="T43" s="656" t="s">
        <v>1588</v>
      </c>
      <c r="U43" s="656" t="s">
        <v>1589</v>
      </c>
      <c r="V43" s="656" t="s">
        <v>1547</v>
      </c>
      <c r="W43" s="656" t="s">
        <v>1547</v>
      </c>
      <c r="X43" s="656" t="s">
        <v>1547</v>
      </c>
      <c r="Y43" s="656" t="s">
        <v>1547</v>
      </c>
      <c r="Z43" s="656" t="s">
        <v>1547</v>
      </c>
      <c r="AA43" s="656" t="s">
        <v>1547</v>
      </c>
      <c r="AB43" s="656" t="s">
        <v>1547</v>
      </c>
      <c r="AC43" s="656" t="s">
        <v>1547</v>
      </c>
      <c r="AD43" s="656" t="s">
        <v>1590</v>
      </c>
    </row>
    <row r="44" spans="1:30" s="177" customFormat="1" ht="150">
      <c r="A44" s="655">
        <v>36</v>
      </c>
      <c r="B44" s="656" t="s">
        <v>1591</v>
      </c>
      <c r="C44" s="656" t="s">
        <v>1592</v>
      </c>
      <c r="D44" s="656" t="s">
        <v>1160</v>
      </c>
      <c r="E44" s="656" t="s">
        <v>1161</v>
      </c>
      <c r="F44" s="656" t="s">
        <v>19</v>
      </c>
      <c r="G44" s="656" t="s">
        <v>1162</v>
      </c>
      <c r="H44" s="656" t="s">
        <v>1593</v>
      </c>
      <c r="I44" s="656" t="s">
        <v>45</v>
      </c>
      <c r="J44" s="656" t="s">
        <v>1392</v>
      </c>
      <c r="K44" s="656" t="s">
        <v>1594</v>
      </c>
      <c r="L44" s="656" t="s">
        <v>1595</v>
      </c>
      <c r="M44" s="656" t="s">
        <v>1596</v>
      </c>
      <c r="N44" s="656" t="s">
        <v>310</v>
      </c>
      <c r="O44" s="656" t="s">
        <v>310</v>
      </c>
      <c r="P44" s="656" t="s">
        <v>1597</v>
      </c>
      <c r="Q44" s="656" t="s">
        <v>1171</v>
      </c>
      <c r="R44" s="656" t="s">
        <v>1172</v>
      </c>
      <c r="S44" s="657">
        <v>3148009</v>
      </c>
      <c r="T44" s="656" t="s">
        <v>1598</v>
      </c>
      <c r="U44" s="656" t="s">
        <v>1599</v>
      </c>
      <c r="V44" s="656" t="s">
        <v>310</v>
      </c>
      <c r="W44" s="656" t="s">
        <v>1600</v>
      </c>
      <c r="X44" s="656" t="s">
        <v>1601</v>
      </c>
      <c r="Y44" s="656" t="s">
        <v>1602</v>
      </c>
      <c r="Z44" s="656" t="s">
        <v>1603</v>
      </c>
      <c r="AA44" s="656" t="s">
        <v>310</v>
      </c>
      <c r="AB44" s="656" t="s">
        <v>1604</v>
      </c>
      <c r="AC44" s="656" t="s">
        <v>1182</v>
      </c>
      <c r="AD44" s="656" t="s">
        <v>1605</v>
      </c>
    </row>
    <row r="45" spans="1:30" s="177" customFormat="1" ht="75">
      <c r="A45" s="655">
        <v>37</v>
      </c>
      <c r="B45" s="656" t="s">
        <v>1606</v>
      </c>
      <c r="C45" s="656" t="s">
        <v>1607</v>
      </c>
      <c r="D45" s="656" t="s">
        <v>1160</v>
      </c>
      <c r="E45" s="656" t="s">
        <v>1161</v>
      </c>
      <c r="F45" s="656" t="s">
        <v>19</v>
      </c>
      <c r="G45" s="656" t="s">
        <v>1162</v>
      </c>
      <c r="H45" s="656" t="s">
        <v>1608</v>
      </c>
      <c r="I45" s="656" t="s">
        <v>26</v>
      </c>
      <c r="J45" s="656" t="s">
        <v>1547</v>
      </c>
      <c r="K45" s="656" t="s">
        <v>1547</v>
      </c>
      <c r="L45" s="656" t="s">
        <v>1547</v>
      </c>
      <c r="M45" s="656" t="s">
        <v>1555</v>
      </c>
      <c r="N45" s="656" t="s">
        <v>1547</v>
      </c>
      <c r="O45" s="656" t="s">
        <v>1549</v>
      </c>
      <c r="P45" s="656" t="s">
        <v>1547</v>
      </c>
      <c r="Q45" s="656" t="s">
        <v>1609</v>
      </c>
      <c r="R45" s="656" t="s">
        <v>1547</v>
      </c>
      <c r="S45" s="657">
        <v>200644265</v>
      </c>
      <c r="T45" s="656" t="s">
        <v>1610</v>
      </c>
      <c r="U45" s="656" t="s">
        <v>1611</v>
      </c>
      <c r="V45" s="656" t="s">
        <v>1547</v>
      </c>
      <c r="W45" s="656" t="s">
        <v>1547</v>
      </c>
      <c r="X45" s="656" t="s">
        <v>1547</v>
      </c>
      <c r="Y45" s="656" t="s">
        <v>1547</v>
      </c>
      <c r="Z45" s="656" t="s">
        <v>1547</v>
      </c>
      <c r="AA45" s="656" t="s">
        <v>1547</v>
      </c>
      <c r="AB45" s="656" t="s">
        <v>1547</v>
      </c>
      <c r="AC45" s="656" t="s">
        <v>1547</v>
      </c>
      <c r="AD45" s="656" t="s">
        <v>1612</v>
      </c>
    </row>
    <row r="46" spans="1:30" s="177" customFormat="1" ht="195">
      <c r="A46" s="655">
        <v>38</v>
      </c>
      <c r="B46" s="656" t="s">
        <v>1613</v>
      </c>
      <c r="C46" s="656" t="s">
        <v>1614</v>
      </c>
      <c r="D46" s="656" t="s">
        <v>1160</v>
      </c>
      <c r="E46" s="656" t="s">
        <v>1186</v>
      </c>
      <c r="F46" s="656" t="s">
        <v>28</v>
      </c>
      <c r="G46" s="656" t="s">
        <v>1162</v>
      </c>
      <c r="H46" s="656" t="s">
        <v>1391</v>
      </c>
      <c r="I46" s="656" t="s">
        <v>39</v>
      </c>
      <c r="J46" s="656" t="s">
        <v>1615</v>
      </c>
      <c r="K46" s="656" t="s">
        <v>1616</v>
      </c>
      <c r="L46" s="656" t="s">
        <v>1617</v>
      </c>
      <c r="M46" s="656" t="s">
        <v>1618</v>
      </c>
      <c r="N46" s="656" t="s">
        <v>1619</v>
      </c>
      <c r="O46" s="656" t="s">
        <v>1619</v>
      </c>
      <c r="P46" s="656" t="s">
        <v>1620</v>
      </c>
      <c r="Q46" s="656" t="s">
        <v>1171</v>
      </c>
      <c r="R46" s="656" t="s">
        <v>1621</v>
      </c>
      <c r="S46" s="657">
        <v>36337</v>
      </c>
      <c r="T46" s="656" t="s">
        <v>1622</v>
      </c>
      <c r="U46" s="656" t="s">
        <v>1623</v>
      </c>
      <c r="V46" s="656" t="s">
        <v>1175</v>
      </c>
      <c r="W46" s="656" t="s">
        <v>1624</v>
      </c>
      <c r="X46" s="656" t="s">
        <v>1478</v>
      </c>
      <c r="Y46" s="656" t="s">
        <v>1625</v>
      </c>
      <c r="Z46" s="656" t="s">
        <v>1626</v>
      </c>
      <c r="AA46" s="656" t="s">
        <v>310</v>
      </c>
      <c r="AB46" s="656" t="s">
        <v>1627</v>
      </c>
      <c r="AC46" s="656" t="s">
        <v>1182</v>
      </c>
      <c r="AD46" s="656" t="s">
        <v>1628</v>
      </c>
    </row>
    <row r="47" spans="1:30" s="177" customFormat="1" ht="195">
      <c r="A47" s="655">
        <v>39</v>
      </c>
      <c r="B47" s="656" t="s">
        <v>1629</v>
      </c>
      <c r="C47" s="656" t="s">
        <v>1630</v>
      </c>
      <c r="D47" s="656" t="s">
        <v>1160</v>
      </c>
      <c r="E47" s="656" t="s">
        <v>1186</v>
      </c>
      <c r="F47" s="656" t="s">
        <v>28</v>
      </c>
      <c r="G47" s="656" t="s">
        <v>1162</v>
      </c>
      <c r="H47" s="656" t="s">
        <v>1391</v>
      </c>
      <c r="I47" s="656" t="s">
        <v>39</v>
      </c>
      <c r="J47" s="656" t="s">
        <v>1615</v>
      </c>
      <c r="K47" s="656" t="s">
        <v>1631</v>
      </c>
      <c r="L47" s="656" t="s">
        <v>1617</v>
      </c>
      <c r="M47" s="656" t="s">
        <v>1618</v>
      </c>
      <c r="N47" s="656" t="s">
        <v>1619</v>
      </c>
      <c r="O47" s="656" t="s">
        <v>1619</v>
      </c>
      <c r="P47" s="656" t="s">
        <v>1620</v>
      </c>
      <c r="Q47" s="656" t="s">
        <v>1171</v>
      </c>
      <c r="R47" s="656" t="s">
        <v>1621</v>
      </c>
      <c r="S47" s="657">
        <v>206158</v>
      </c>
      <c r="T47" s="656" t="s">
        <v>1632</v>
      </c>
      <c r="U47" s="656" t="s">
        <v>1633</v>
      </c>
      <c r="V47" s="656" t="s">
        <v>1175</v>
      </c>
      <c r="W47" s="656" t="s">
        <v>1624</v>
      </c>
      <c r="X47" s="656" t="s">
        <v>1478</v>
      </c>
      <c r="Y47" s="656" t="s">
        <v>1625</v>
      </c>
      <c r="Z47" s="656" t="s">
        <v>1626</v>
      </c>
      <c r="AA47" s="656" t="s">
        <v>310</v>
      </c>
      <c r="AB47" s="656" t="s">
        <v>1627</v>
      </c>
      <c r="AC47" s="656" t="s">
        <v>1182</v>
      </c>
      <c r="AD47" s="656" t="s">
        <v>1634</v>
      </c>
    </row>
    <row r="48" spans="1:30" s="177" customFormat="1" ht="195">
      <c r="A48" s="655">
        <v>40</v>
      </c>
      <c r="B48" s="656" t="s">
        <v>1635</v>
      </c>
      <c r="C48" s="656" t="s">
        <v>1636</v>
      </c>
      <c r="D48" s="656" t="s">
        <v>1160</v>
      </c>
      <c r="E48" s="656" t="s">
        <v>1186</v>
      </c>
      <c r="F48" s="656" t="s">
        <v>28</v>
      </c>
      <c r="G48" s="656" t="s">
        <v>1162</v>
      </c>
      <c r="H48" s="656" t="s">
        <v>1391</v>
      </c>
      <c r="I48" s="656" t="s">
        <v>26</v>
      </c>
      <c r="J48" s="656" t="s">
        <v>1637</v>
      </c>
      <c r="K48" s="656" t="s">
        <v>1638</v>
      </c>
      <c r="L48" s="656" t="s">
        <v>1617</v>
      </c>
      <c r="M48" s="656" t="s">
        <v>1618</v>
      </c>
      <c r="N48" s="656" t="s">
        <v>1619</v>
      </c>
      <c r="O48" s="656" t="s">
        <v>1619</v>
      </c>
      <c r="P48" s="656" t="s">
        <v>1620</v>
      </c>
      <c r="Q48" s="656" t="s">
        <v>1171</v>
      </c>
      <c r="R48" s="656" t="s">
        <v>1621</v>
      </c>
      <c r="S48" s="657">
        <v>2492846</v>
      </c>
      <c r="T48" s="656" t="s">
        <v>1639</v>
      </c>
      <c r="U48" s="656" t="s">
        <v>1640</v>
      </c>
      <c r="V48" s="656" t="s">
        <v>1175</v>
      </c>
      <c r="W48" s="656" t="s">
        <v>1624</v>
      </c>
      <c r="X48" s="656" t="s">
        <v>1478</v>
      </c>
      <c r="Y48" s="656" t="s">
        <v>1641</v>
      </c>
      <c r="Z48" s="656" t="s">
        <v>1642</v>
      </c>
      <c r="AA48" s="656" t="s">
        <v>310</v>
      </c>
      <c r="AB48" s="656" t="s">
        <v>1643</v>
      </c>
      <c r="AC48" s="656" t="s">
        <v>1182</v>
      </c>
      <c r="AD48" s="656" t="s">
        <v>1644</v>
      </c>
    </row>
    <row r="49" spans="1:30" s="177" customFormat="1" ht="195">
      <c r="A49" s="655">
        <v>41</v>
      </c>
      <c r="B49" s="656" t="s">
        <v>1645</v>
      </c>
      <c r="C49" s="656" t="s">
        <v>1646</v>
      </c>
      <c r="D49" s="656" t="s">
        <v>1160</v>
      </c>
      <c r="E49" s="656" t="s">
        <v>1186</v>
      </c>
      <c r="F49" s="656" t="s">
        <v>28</v>
      </c>
      <c r="G49" s="656" t="s">
        <v>1162</v>
      </c>
      <c r="H49" s="656" t="s">
        <v>1391</v>
      </c>
      <c r="I49" s="656" t="s">
        <v>26</v>
      </c>
      <c r="J49" s="656" t="s">
        <v>1637</v>
      </c>
      <c r="K49" s="656" t="s">
        <v>1647</v>
      </c>
      <c r="L49" s="656" t="s">
        <v>1617</v>
      </c>
      <c r="M49" s="656" t="s">
        <v>1618</v>
      </c>
      <c r="N49" s="656" t="s">
        <v>1619</v>
      </c>
      <c r="O49" s="656" t="s">
        <v>1619</v>
      </c>
      <c r="P49" s="656" t="s">
        <v>1620</v>
      </c>
      <c r="Q49" s="656" t="s">
        <v>1171</v>
      </c>
      <c r="R49" s="656" t="s">
        <v>1621</v>
      </c>
      <c r="S49" s="657">
        <v>823864</v>
      </c>
      <c r="T49" s="656" t="s">
        <v>1648</v>
      </c>
      <c r="U49" s="656" t="s">
        <v>1649</v>
      </c>
      <c r="V49" s="656" t="s">
        <v>1175</v>
      </c>
      <c r="W49" s="656" t="s">
        <v>1624</v>
      </c>
      <c r="X49" s="656" t="s">
        <v>1478</v>
      </c>
      <c r="Y49" s="656" t="s">
        <v>1641</v>
      </c>
      <c r="Z49" s="656" t="s">
        <v>1642</v>
      </c>
      <c r="AA49" s="656" t="s">
        <v>310</v>
      </c>
      <c r="AB49" s="656" t="s">
        <v>1650</v>
      </c>
      <c r="AC49" s="656" t="s">
        <v>1182</v>
      </c>
      <c r="AD49" s="656" t="s">
        <v>1651</v>
      </c>
    </row>
    <row r="50" spans="1:30" s="177" customFormat="1" ht="195">
      <c r="A50" s="655">
        <v>42</v>
      </c>
      <c r="B50" s="656" t="s">
        <v>1652</v>
      </c>
      <c r="C50" s="656" t="s">
        <v>1653</v>
      </c>
      <c r="D50" s="656" t="s">
        <v>1160</v>
      </c>
      <c r="E50" s="656" t="s">
        <v>1186</v>
      </c>
      <c r="F50" s="656" t="s">
        <v>28</v>
      </c>
      <c r="G50" s="656" t="s">
        <v>1162</v>
      </c>
      <c r="H50" s="656" t="s">
        <v>1391</v>
      </c>
      <c r="I50" s="656" t="s">
        <v>33</v>
      </c>
      <c r="J50" s="656" t="s">
        <v>1654</v>
      </c>
      <c r="K50" s="656" t="s">
        <v>1655</v>
      </c>
      <c r="L50" s="656" t="s">
        <v>1617</v>
      </c>
      <c r="M50" s="656" t="s">
        <v>1618</v>
      </c>
      <c r="N50" s="656" t="s">
        <v>1619</v>
      </c>
      <c r="O50" s="656" t="s">
        <v>1619</v>
      </c>
      <c r="P50" s="656" t="s">
        <v>1620</v>
      </c>
      <c r="Q50" s="656" t="s">
        <v>1171</v>
      </c>
      <c r="R50" s="656" t="s">
        <v>1621</v>
      </c>
      <c r="S50" s="657">
        <v>20814</v>
      </c>
      <c r="T50" s="656" t="s">
        <v>1622</v>
      </c>
      <c r="U50" s="656" t="s">
        <v>1656</v>
      </c>
      <c r="V50" s="656" t="s">
        <v>1175</v>
      </c>
      <c r="W50" s="656" t="s">
        <v>1624</v>
      </c>
      <c r="X50" s="656" t="s">
        <v>1478</v>
      </c>
      <c r="Y50" s="656" t="s">
        <v>1657</v>
      </c>
      <c r="Z50" s="656" t="s">
        <v>1658</v>
      </c>
      <c r="AA50" s="656" t="s">
        <v>310</v>
      </c>
      <c r="AB50" s="656" t="s">
        <v>1627</v>
      </c>
      <c r="AC50" s="656" t="s">
        <v>1182</v>
      </c>
      <c r="AD50" s="656" t="s">
        <v>1659</v>
      </c>
    </row>
    <row r="51" spans="1:30" s="177" customFormat="1" ht="195">
      <c r="A51" s="655">
        <v>43</v>
      </c>
      <c r="B51" s="656" t="s">
        <v>1660</v>
      </c>
      <c r="C51" s="656" t="s">
        <v>1661</v>
      </c>
      <c r="D51" s="656" t="s">
        <v>1160</v>
      </c>
      <c r="E51" s="656" t="s">
        <v>1186</v>
      </c>
      <c r="F51" s="656" t="s">
        <v>28</v>
      </c>
      <c r="G51" s="656" t="s">
        <v>1162</v>
      </c>
      <c r="H51" s="656" t="s">
        <v>1391</v>
      </c>
      <c r="I51" s="656" t="s">
        <v>33</v>
      </c>
      <c r="J51" s="656" t="s">
        <v>1654</v>
      </c>
      <c r="K51" s="656" t="s">
        <v>1662</v>
      </c>
      <c r="L51" s="656" t="s">
        <v>1617</v>
      </c>
      <c r="M51" s="656" t="s">
        <v>1618</v>
      </c>
      <c r="N51" s="656" t="s">
        <v>1619</v>
      </c>
      <c r="O51" s="656" t="s">
        <v>1619</v>
      </c>
      <c r="P51" s="656" t="s">
        <v>1620</v>
      </c>
      <c r="Q51" s="656" t="s">
        <v>1171</v>
      </c>
      <c r="R51" s="656" t="s">
        <v>1621</v>
      </c>
      <c r="S51" s="657">
        <v>255731</v>
      </c>
      <c r="T51" s="656" t="s">
        <v>1632</v>
      </c>
      <c r="U51" s="656" t="s">
        <v>1663</v>
      </c>
      <c r="V51" s="656" t="s">
        <v>1175</v>
      </c>
      <c r="W51" s="656" t="s">
        <v>1624</v>
      </c>
      <c r="X51" s="656" t="s">
        <v>1478</v>
      </c>
      <c r="Y51" s="656" t="s">
        <v>1657</v>
      </c>
      <c r="Z51" s="656" t="s">
        <v>1658</v>
      </c>
      <c r="AA51" s="656" t="s">
        <v>310</v>
      </c>
      <c r="AB51" s="656" t="s">
        <v>1627</v>
      </c>
      <c r="AC51" s="656" t="s">
        <v>1182</v>
      </c>
      <c r="AD51" s="656" t="s">
        <v>1664</v>
      </c>
    </row>
    <row r="52" spans="1:30" s="177" customFormat="1" ht="195">
      <c r="A52" s="655">
        <v>44</v>
      </c>
      <c r="B52" s="656" t="s">
        <v>1665</v>
      </c>
      <c r="C52" s="656" t="s">
        <v>1666</v>
      </c>
      <c r="D52" s="656" t="s">
        <v>1160</v>
      </c>
      <c r="E52" s="656" t="s">
        <v>1186</v>
      </c>
      <c r="F52" s="656" t="s">
        <v>28</v>
      </c>
      <c r="G52" s="656" t="s">
        <v>1162</v>
      </c>
      <c r="H52" s="656" t="s">
        <v>1391</v>
      </c>
      <c r="I52" s="656" t="s">
        <v>45</v>
      </c>
      <c r="J52" s="656" t="s">
        <v>1392</v>
      </c>
      <c r="K52" s="656" t="s">
        <v>1638</v>
      </c>
      <c r="L52" s="656" t="s">
        <v>1617</v>
      </c>
      <c r="M52" s="656" t="s">
        <v>1618</v>
      </c>
      <c r="N52" s="656" t="s">
        <v>1619</v>
      </c>
      <c r="O52" s="656" t="s">
        <v>1619</v>
      </c>
      <c r="P52" s="656" t="s">
        <v>1620</v>
      </c>
      <c r="Q52" s="656" t="s">
        <v>1171</v>
      </c>
      <c r="R52" s="656" t="s">
        <v>1621</v>
      </c>
      <c r="S52" s="657">
        <v>543081</v>
      </c>
      <c r="T52" s="656" t="s">
        <v>1667</v>
      </c>
      <c r="U52" s="656" t="s">
        <v>1668</v>
      </c>
      <c r="V52" s="656" t="s">
        <v>1175</v>
      </c>
      <c r="W52" s="656" t="s">
        <v>1624</v>
      </c>
      <c r="X52" s="656" t="s">
        <v>1478</v>
      </c>
      <c r="Y52" s="656" t="s">
        <v>1669</v>
      </c>
      <c r="Z52" s="656" t="s">
        <v>1670</v>
      </c>
      <c r="AA52" s="656" t="s">
        <v>310</v>
      </c>
      <c r="AB52" s="656" t="s">
        <v>1643</v>
      </c>
      <c r="AC52" s="656" t="s">
        <v>1182</v>
      </c>
      <c r="AD52" s="656" t="s">
        <v>1671</v>
      </c>
    </row>
    <row r="53" spans="1:30" s="177" customFormat="1" ht="195">
      <c r="A53" s="655">
        <v>45</v>
      </c>
      <c r="B53" s="656" t="s">
        <v>1672</v>
      </c>
      <c r="C53" s="656" t="s">
        <v>1673</v>
      </c>
      <c r="D53" s="656" t="s">
        <v>1160</v>
      </c>
      <c r="E53" s="656" t="s">
        <v>1186</v>
      </c>
      <c r="F53" s="656" t="s">
        <v>28</v>
      </c>
      <c r="G53" s="656" t="s">
        <v>1162</v>
      </c>
      <c r="H53" s="656" t="s">
        <v>1391</v>
      </c>
      <c r="I53" s="656" t="s">
        <v>45</v>
      </c>
      <c r="J53" s="656" t="s">
        <v>1392</v>
      </c>
      <c r="K53" s="656" t="s">
        <v>1638</v>
      </c>
      <c r="L53" s="656" t="s">
        <v>1617</v>
      </c>
      <c r="M53" s="656" t="s">
        <v>1618</v>
      </c>
      <c r="N53" s="656" t="s">
        <v>1619</v>
      </c>
      <c r="O53" s="656" t="s">
        <v>1619</v>
      </c>
      <c r="P53" s="656" t="s">
        <v>1620</v>
      </c>
      <c r="Q53" s="656" t="s">
        <v>1171</v>
      </c>
      <c r="R53" s="656" t="s">
        <v>1621</v>
      </c>
      <c r="S53" s="657">
        <v>249856</v>
      </c>
      <c r="T53" s="656" t="s">
        <v>1674</v>
      </c>
      <c r="U53" s="656" t="s">
        <v>1675</v>
      </c>
      <c r="V53" s="656" t="s">
        <v>1175</v>
      </c>
      <c r="W53" s="656" t="s">
        <v>1624</v>
      </c>
      <c r="X53" s="656" t="s">
        <v>1478</v>
      </c>
      <c r="Y53" s="656" t="s">
        <v>1669</v>
      </c>
      <c r="Z53" s="656" t="s">
        <v>1670</v>
      </c>
      <c r="AA53" s="656" t="s">
        <v>310</v>
      </c>
      <c r="AB53" s="656" t="s">
        <v>1650</v>
      </c>
      <c r="AC53" s="656" t="s">
        <v>1182</v>
      </c>
      <c r="AD53" s="656" t="s">
        <v>1676</v>
      </c>
    </row>
    <row r="54" spans="1:30" s="177" customFormat="1" ht="195">
      <c r="A54" s="655">
        <v>46</v>
      </c>
      <c r="B54" s="656" t="s">
        <v>1677</v>
      </c>
      <c r="C54" s="656" t="s">
        <v>1678</v>
      </c>
      <c r="D54" s="656" t="s">
        <v>1160</v>
      </c>
      <c r="E54" s="656" t="s">
        <v>1186</v>
      </c>
      <c r="F54" s="656" t="s">
        <v>28</v>
      </c>
      <c r="G54" s="656" t="s">
        <v>1162</v>
      </c>
      <c r="H54" s="656" t="s">
        <v>1391</v>
      </c>
      <c r="I54" s="656" t="s">
        <v>17</v>
      </c>
      <c r="J54" s="656" t="s">
        <v>1679</v>
      </c>
      <c r="K54" s="656" t="s">
        <v>1680</v>
      </c>
      <c r="L54" s="656" t="s">
        <v>1617</v>
      </c>
      <c r="M54" s="656" t="s">
        <v>1618</v>
      </c>
      <c r="N54" s="656" t="s">
        <v>1619</v>
      </c>
      <c r="O54" s="656" t="s">
        <v>1619</v>
      </c>
      <c r="P54" s="656" t="s">
        <v>1620</v>
      </c>
      <c r="Q54" s="656" t="s">
        <v>1171</v>
      </c>
      <c r="R54" s="656" t="s">
        <v>1621</v>
      </c>
      <c r="S54" s="657">
        <v>5493244</v>
      </c>
      <c r="T54" s="656" t="s">
        <v>1681</v>
      </c>
      <c r="U54" s="656" t="s">
        <v>1682</v>
      </c>
      <c r="V54" s="656" t="s">
        <v>1175</v>
      </c>
      <c r="W54" s="656" t="s">
        <v>1624</v>
      </c>
      <c r="X54" s="656" t="s">
        <v>1478</v>
      </c>
      <c r="Y54" s="656" t="s">
        <v>1683</v>
      </c>
      <c r="Z54" s="656" t="s">
        <v>1684</v>
      </c>
      <c r="AA54" s="656" t="s">
        <v>310</v>
      </c>
      <c r="AB54" s="656" t="s">
        <v>1643</v>
      </c>
      <c r="AC54" s="656" t="s">
        <v>1182</v>
      </c>
      <c r="AD54" s="656" t="s">
        <v>1685</v>
      </c>
    </row>
    <row r="55" spans="1:30" s="177" customFormat="1" ht="195">
      <c r="A55" s="655">
        <v>47</v>
      </c>
      <c r="B55" s="656" t="s">
        <v>1686</v>
      </c>
      <c r="C55" s="656" t="s">
        <v>1687</v>
      </c>
      <c r="D55" s="656" t="s">
        <v>1160</v>
      </c>
      <c r="E55" s="656" t="s">
        <v>1186</v>
      </c>
      <c r="F55" s="656" t="s">
        <v>28</v>
      </c>
      <c r="G55" s="656" t="s">
        <v>1162</v>
      </c>
      <c r="H55" s="656" t="s">
        <v>1391</v>
      </c>
      <c r="I55" s="656" t="s">
        <v>17</v>
      </c>
      <c r="J55" s="656" t="s">
        <v>1679</v>
      </c>
      <c r="K55" s="656" t="s">
        <v>1680</v>
      </c>
      <c r="L55" s="656" t="s">
        <v>1617</v>
      </c>
      <c r="M55" s="656" t="s">
        <v>1618</v>
      </c>
      <c r="N55" s="656" t="s">
        <v>1619</v>
      </c>
      <c r="O55" s="656" t="s">
        <v>1619</v>
      </c>
      <c r="P55" s="656" t="s">
        <v>1620</v>
      </c>
      <c r="Q55" s="656" t="s">
        <v>1171</v>
      </c>
      <c r="R55" s="656" t="s">
        <v>1621</v>
      </c>
      <c r="S55" s="657">
        <v>424939</v>
      </c>
      <c r="T55" s="656" t="s">
        <v>1688</v>
      </c>
      <c r="U55" s="656" t="s">
        <v>1689</v>
      </c>
      <c r="V55" s="656" t="s">
        <v>1690</v>
      </c>
      <c r="W55" s="656" t="s">
        <v>1624</v>
      </c>
      <c r="X55" s="656" t="s">
        <v>1478</v>
      </c>
      <c r="Y55" s="656" t="s">
        <v>1683</v>
      </c>
      <c r="Z55" s="656" t="s">
        <v>1684</v>
      </c>
      <c r="AA55" s="656" t="s">
        <v>310</v>
      </c>
      <c r="AB55" s="656" t="s">
        <v>1650</v>
      </c>
      <c r="AC55" s="656" t="s">
        <v>1182</v>
      </c>
      <c r="AD55" s="656" t="s">
        <v>1691</v>
      </c>
    </row>
    <row r="56" spans="1:30" s="177" customFormat="1" ht="210">
      <c r="A56" s="655">
        <v>48</v>
      </c>
      <c r="B56" s="656" t="s">
        <v>1692</v>
      </c>
      <c r="C56" s="656" t="s">
        <v>1693</v>
      </c>
      <c r="D56" s="656" t="s">
        <v>1160</v>
      </c>
      <c r="E56" s="656" t="s">
        <v>1186</v>
      </c>
      <c r="F56" s="656" t="s">
        <v>28</v>
      </c>
      <c r="G56" s="656" t="s">
        <v>1162</v>
      </c>
      <c r="H56" s="656" t="s">
        <v>1163</v>
      </c>
      <c r="I56" s="656" t="s">
        <v>17</v>
      </c>
      <c r="J56" s="656" t="s">
        <v>1491</v>
      </c>
      <c r="K56" s="656" t="s">
        <v>1694</v>
      </c>
      <c r="L56" s="656" t="s">
        <v>1617</v>
      </c>
      <c r="M56" s="656" t="s">
        <v>1695</v>
      </c>
      <c r="N56" s="656" t="s">
        <v>1619</v>
      </c>
      <c r="O56" s="656" t="s">
        <v>1619</v>
      </c>
      <c r="P56" s="656" t="s">
        <v>1620</v>
      </c>
      <c r="Q56" s="656" t="s">
        <v>1171</v>
      </c>
      <c r="R56" s="656" t="s">
        <v>1239</v>
      </c>
      <c r="S56" s="657">
        <v>7890279</v>
      </c>
      <c r="T56" s="656" t="s">
        <v>1696</v>
      </c>
      <c r="U56" s="656" t="s">
        <v>1697</v>
      </c>
      <c r="V56" s="656" t="s">
        <v>1175</v>
      </c>
      <c r="W56" s="656" t="s">
        <v>1698</v>
      </c>
      <c r="X56" s="656" t="s">
        <v>1478</v>
      </c>
      <c r="Y56" s="656" t="s">
        <v>1699</v>
      </c>
      <c r="Z56" s="656" t="s">
        <v>1700</v>
      </c>
      <c r="AA56" s="656" t="s">
        <v>1701</v>
      </c>
      <c r="AB56" s="656" t="s">
        <v>1702</v>
      </c>
      <c r="AC56" s="656" t="s">
        <v>686</v>
      </c>
      <c r="AD56" s="656" t="s">
        <v>1703</v>
      </c>
    </row>
    <row r="57" spans="1:30" s="177" customFormat="1" ht="409.5">
      <c r="A57" s="655">
        <v>49</v>
      </c>
      <c r="B57" s="656" t="s">
        <v>1704</v>
      </c>
      <c r="C57" s="656" t="s">
        <v>1705</v>
      </c>
      <c r="D57" s="656" t="s">
        <v>1160</v>
      </c>
      <c r="E57" s="656" t="s">
        <v>1161</v>
      </c>
      <c r="F57" s="656" t="s">
        <v>28</v>
      </c>
      <c r="G57" s="656" t="s">
        <v>1162</v>
      </c>
      <c r="H57" s="656" t="s">
        <v>1706</v>
      </c>
      <c r="I57" s="656" t="s">
        <v>1287</v>
      </c>
      <c r="J57" s="656" t="s">
        <v>1707</v>
      </c>
      <c r="K57" s="656" t="s">
        <v>1708</v>
      </c>
      <c r="L57" s="656" t="s">
        <v>1709</v>
      </c>
      <c r="M57" s="656" t="s">
        <v>1710</v>
      </c>
      <c r="N57" s="656" t="s">
        <v>1711</v>
      </c>
      <c r="O57" s="656" t="s">
        <v>1712</v>
      </c>
      <c r="P57" s="656" t="s">
        <v>1713</v>
      </c>
      <c r="Q57" s="656" t="s">
        <v>1171</v>
      </c>
      <c r="R57" s="656" t="s">
        <v>310</v>
      </c>
      <c r="S57" s="657">
        <v>0</v>
      </c>
      <c r="T57" s="656" t="s">
        <v>1714</v>
      </c>
      <c r="U57" s="656" t="s">
        <v>1241</v>
      </c>
      <c r="V57" s="656" t="s">
        <v>1715</v>
      </c>
      <c r="W57" s="656" t="s">
        <v>1716</v>
      </c>
      <c r="X57" s="656" t="s">
        <v>1717</v>
      </c>
      <c r="Y57" s="656" t="s">
        <v>1718</v>
      </c>
      <c r="Z57" s="656" t="s">
        <v>1719</v>
      </c>
      <c r="AA57" s="656" t="s">
        <v>1720</v>
      </c>
      <c r="AB57" s="656" t="s">
        <v>1721</v>
      </c>
      <c r="AC57" s="656" t="s">
        <v>686</v>
      </c>
      <c r="AD57" s="656" t="s">
        <v>1722</v>
      </c>
    </row>
    <row r="58" spans="1:30" s="177" customFormat="1" ht="225">
      <c r="A58" s="655">
        <v>50</v>
      </c>
      <c r="B58" s="656" t="s">
        <v>1723</v>
      </c>
      <c r="C58" s="656" t="s">
        <v>1724</v>
      </c>
      <c r="D58" s="656" t="s">
        <v>1160</v>
      </c>
      <c r="E58" s="656" t="s">
        <v>1161</v>
      </c>
      <c r="F58" s="656" t="s">
        <v>35</v>
      </c>
      <c r="G58" s="656" t="s">
        <v>1162</v>
      </c>
      <c r="H58" s="656" t="s">
        <v>1725</v>
      </c>
      <c r="I58" s="656" t="s">
        <v>1287</v>
      </c>
      <c r="J58" s="656" t="s">
        <v>1726</v>
      </c>
      <c r="K58" s="656" t="s">
        <v>1727</v>
      </c>
      <c r="L58" s="656" t="s">
        <v>1728</v>
      </c>
      <c r="M58" s="656" t="s">
        <v>1729</v>
      </c>
      <c r="N58" s="656" t="s">
        <v>1730</v>
      </c>
      <c r="O58" s="656" t="s">
        <v>1731</v>
      </c>
      <c r="P58" s="656" t="s">
        <v>1732</v>
      </c>
      <c r="Q58" s="656" t="s">
        <v>1733</v>
      </c>
      <c r="R58" s="656" t="s">
        <v>1734</v>
      </c>
      <c r="S58" s="657">
        <v>0</v>
      </c>
      <c r="T58" s="656" t="s">
        <v>1735</v>
      </c>
      <c r="U58" s="656" t="s">
        <v>1241</v>
      </c>
      <c r="V58" s="656" t="s">
        <v>1736</v>
      </c>
      <c r="W58" s="656" t="s">
        <v>1737</v>
      </c>
      <c r="X58" s="656" t="s">
        <v>1738</v>
      </c>
      <c r="Y58" s="656" t="s">
        <v>1739</v>
      </c>
      <c r="Z58" s="656" t="s">
        <v>1740</v>
      </c>
      <c r="AA58" s="656" t="s">
        <v>1741</v>
      </c>
      <c r="AB58" s="656" t="s">
        <v>1742</v>
      </c>
      <c r="AC58" s="656" t="s">
        <v>686</v>
      </c>
      <c r="AD58" s="656" t="s">
        <v>1743</v>
      </c>
    </row>
    <row r="59" spans="1:30" s="177" customFormat="1" ht="90">
      <c r="A59" s="655">
        <v>51</v>
      </c>
      <c r="B59" s="656" t="s">
        <v>1744</v>
      </c>
      <c r="C59" s="656" t="s">
        <v>1745</v>
      </c>
      <c r="D59" s="656" t="s">
        <v>1160</v>
      </c>
      <c r="E59" s="656" t="s">
        <v>1746</v>
      </c>
      <c r="F59" s="656" t="s">
        <v>19</v>
      </c>
      <c r="G59" s="656" t="s">
        <v>16</v>
      </c>
      <c r="H59" s="656" t="s">
        <v>410</v>
      </c>
      <c r="I59" s="656" t="s">
        <v>26</v>
      </c>
      <c r="J59" s="656" t="s">
        <v>1747</v>
      </c>
      <c r="K59" s="656" t="s">
        <v>1748</v>
      </c>
      <c r="L59" s="656" t="s">
        <v>310</v>
      </c>
      <c r="M59" s="656" t="s">
        <v>1749</v>
      </c>
      <c r="N59" s="656" t="s">
        <v>1750</v>
      </c>
      <c r="O59" s="656" t="s">
        <v>1750</v>
      </c>
      <c r="P59" s="656" t="s">
        <v>1751</v>
      </c>
      <c r="Q59" s="656" t="s">
        <v>1171</v>
      </c>
      <c r="R59" s="656" t="s">
        <v>1752</v>
      </c>
      <c r="S59" s="657">
        <v>0</v>
      </c>
      <c r="T59" s="656" t="s">
        <v>1753</v>
      </c>
      <c r="U59" s="656" t="s">
        <v>1241</v>
      </c>
      <c r="V59" s="656" t="s">
        <v>1754</v>
      </c>
      <c r="W59" s="656" t="s">
        <v>1750</v>
      </c>
      <c r="X59" s="656" t="s">
        <v>310</v>
      </c>
      <c r="Y59" s="656" t="s">
        <v>1755</v>
      </c>
      <c r="Z59" s="656" t="s">
        <v>1755</v>
      </c>
      <c r="AA59" s="656" t="s">
        <v>1756</v>
      </c>
      <c r="AB59" s="656" t="s">
        <v>1757</v>
      </c>
      <c r="AC59" s="656" t="s">
        <v>686</v>
      </c>
      <c r="AD59" s="656" t="s">
        <v>1758</v>
      </c>
    </row>
    <row r="60" spans="1:30" s="177" customFormat="1" ht="90">
      <c r="A60" s="655">
        <v>52</v>
      </c>
      <c r="B60" s="656" t="s">
        <v>1759</v>
      </c>
      <c r="C60" s="656" t="s">
        <v>1760</v>
      </c>
      <c r="D60" s="656" t="s">
        <v>1160</v>
      </c>
      <c r="E60" s="656" t="s">
        <v>1746</v>
      </c>
      <c r="F60" s="656" t="s">
        <v>19</v>
      </c>
      <c r="G60" s="656" t="s">
        <v>16</v>
      </c>
      <c r="H60" s="656" t="s">
        <v>410</v>
      </c>
      <c r="I60" s="656" t="s">
        <v>26</v>
      </c>
      <c r="J60" s="656" t="s">
        <v>1747</v>
      </c>
      <c r="K60" s="656" t="s">
        <v>1748</v>
      </c>
      <c r="L60" s="656" t="s">
        <v>310</v>
      </c>
      <c r="M60" s="656" t="s">
        <v>1761</v>
      </c>
      <c r="N60" s="656" t="s">
        <v>1750</v>
      </c>
      <c r="O60" s="656" t="s">
        <v>1750</v>
      </c>
      <c r="P60" s="656" t="s">
        <v>1762</v>
      </c>
      <c r="Q60" s="656" t="s">
        <v>1171</v>
      </c>
      <c r="R60" s="656" t="s">
        <v>1239</v>
      </c>
      <c r="S60" s="657">
        <v>0</v>
      </c>
      <c r="T60" s="656" t="s">
        <v>1753</v>
      </c>
      <c r="U60" s="656" t="s">
        <v>1241</v>
      </c>
      <c r="V60" s="656" t="s">
        <v>1754</v>
      </c>
      <c r="W60" s="656" t="s">
        <v>1750</v>
      </c>
      <c r="X60" s="656" t="s">
        <v>310</v>
      </c>
      <c r="Y60" s="656" t="s">
        <v>1755</v>
      </c>
      <c r="Z60" s="656" t="s">
        <v>1755</v>
      </c>
      <c r="AA60" s="656" t="s">
        <v>1756</v>
      </c>
      <c r="AB60" s="656" t="s">
        <v>1763</v>
      </c>
      <c r="AC60" s="656" t="s">
        <v>686</v>
      </c>
      <c r="AD60" s="656" t="s">
        <v>1764</v>
      </c>
    </row>
    <row r="61" spans="1:30" s="177" customFormat="1" ht="90">
      <c r="A61" s="655">
        <v>53</v>
      </c>
      <c r="B61" s="656" t="s">
        <v>1765</v>
      </c>
      <c r="C61" s="656" t="s">
        <v>1766</v>
      </c>
      <c r="D61" s="656" t="s">
        <v>1160</v>
      </c>
      <c r="E61" s="656" t="s">
        <v>1746</v>
      </c>
      <c r="F61" s="656" t="s">
        <v>19</v>
      </c>
      <c r="G61" s="656" t="s">
        <v>16</v>
      </c>
      <c r="H61" s="656" t="s">
        <v>410</v>
      </c>
      <c r="I61" s="656" t="s">
        <v>33</v>
      </c>
      <c r="J61" s="656" t="s">
        <v>1767</v>
      </c>
      <c r="K61" s="656" t="s">
        <v>1748</v>
      </c>
      <c r="L61" s="656" t="s">
        <v>310</v>
      </c>
      <c r="M61" s="656" t="s">
        <v>1768</v>
      </c>
      <c r="N61" s="656" t="s">
        <v>1750</v>
      </c>
      <c r="O61" s="656" t="s">
        <v>1750</v>
      </c>
      <c r="P61" s="656" t="s">
        <v>1751</v>
      </c>
      <c r="Q61" s="656" t="s">
        <v>1171</v>
      </c>
      <c r="R61" s="656" t="s">
        <v>1752</v>
      </c>
      <c r="S61" s="657">
        <v>0</v>
      </c>
      <c r="T61" s="656" t="s">
        <v>1769</v>
      </c>
      <c r="U61" s="656" t="s">
        <v>1241</v>
      </c>
      <c r="V61" s="656" t="s">
        <v>1754</v>
      </c>
      <c r="W61" s="656" t="s">
        <v>1750</v>
      </c>
      <c r="X61" s="656" t="s">
        <v>310</v>
      </c>
      <c r="Y61" s="656" t="s">
        <v>1755</v>
      </c>
      <c r="Z61" s="656" t="s">
        <v>1755</v>
      </c>
      <c r="AA61" s="656" t="s">
        <v>1756</v>
      </c>
      <c r="AB61" s="656" t="s">
        <v>1757</v>
      </c>
      <c r="AC61" s="656" t="s">
        <v>686</v>
      </c>
      <c r="AD61" s="656" t="s">
        <v>1770</v>
      </c>
    </row>
    <row r="62" spans="1:30" s="177" customFormat="1" ht="90">
      <c r="A62" s="655">
        <v>54</v>
      </c>
      <c r="B62" s="656" t="s">
        <v>1771</v>
      </c>
      <c r="C62" s="656" t="s">
        <v>1772</v>
      </c>
      <c r="D62" s="656" t="s">
        <v>1160</v>
      </c>
      <c r="E62" s="656" t="s">
        <v>1746</v>
      </c>
      <c r="F62" s="656" t="s">
        <v>19</v>
      </c>
      <c r="G62" s="656" t="s">
        <v>16</v>
      </c>
      <c r="H62" s="656" t="s">
        <v>410</v>
      </c>
      <c r="I62" s="656" t="s">
        <v>33</v>
      </c>
      <c r="J62" s="656" t="s">
        <v>1767</v>
      </c>
      <c r="K62" s="656" t="s">
        <v>1748</v>
      </c>
      <c r="L62" s="656" t="s">
        <v>310</v>
      </c>
      <c r="M62" s="656" t="s">
        <v>1773</v>
      </c>
      <c r="N62" s="656" t="s">
        <v>1750</v>
      </c>
      <c r="O62" s="656" t="s">
        <v>1750</v>
      </c>
      <c r="P62" s="656" t="s">
        <v>1762</v>
      </c>
      <c r="Q62" s="656" t="s">
        <v>1171</v>
      </c>
      <c r="R62" s="656" t="s">
        <v>1239</v>
      </c>
      <c r="S62" s="657">
        <v>0</v>
      </c>
      <c r="T62" s="656" t="s">
        <v>1769</v>
      </c>
      <c r="U62" s="656" t="s">
        <v>1241</v>
      </c>
      <c r="V62" s="656" t="s">
        <v>1754</v>
      </c>
      <c r="W62" s="656" t="s">
        <v>1750</v>
      </c>
      <c r="X62" s="656" t="s">
        <v>310</v>
      </c>
      <c r="Y62" s="656" t="s">
        <v>1755</v>
      </c>
      <c r="Z62" s="656" t="s">
        <v>1755</v>
      </c>
      <c r="AA62" s="656" t="s">
        <v>1756</v>
      </c>
      <c r="AB62" s="656" t="s">
        <v>1763</v>
      </c>
      <c r="AC62" s="656" t="s">
        <v>686</v>
      </c>
      <c r="AD62" s="656" t="s">
        <v>1774</v>
      </c>
    </row>
    <row r="63" spans="1:30" s="177" customFormat="1" ht="90">
      <c r="A63" s="655">
        <v>55</v>
      </c>
      <c r="B63" s="656" t="s">
        <v>1775</v>
      </c>
      <c r="C63" s="656" t="s">
        <v>1776</v>
      </c>
      <c r="D63" s="656" t="s">
        <v>1160</v>
      </c>
      <c r="E63" s="656" t="s">
        <v>1746</v>
      </c>
      <c r="F63" s="656" t="s">
        <v>19</v>
      </c>
      <c r="G63" s="656" t="s">
        <v>16</v>
      </c>
      <c r="H63" s="656" t="s">
        <v>410</v>
      </c>
      <c r="I63" s="656" t="s">
        <v>39</v>
      </c>
      <c r="J63" s="656" t="s">
        <v>1777</v>
      </c>
      <c r="K63" s="656" t="s">
        <v>1748</v>
      </c>
      <c r="L63" s="656" t="s">
        <v>310</v>
      </c>
      <c r="M63" s="656" t="s">
        <v>1778</v>
      </c>
      <c r="N63" s="656" t="s">
        <v>1750</v>
      </c>
      <c r="O63" s="656" t="s">
        <v>1750</v>
      </c>
      <c r="P63" s="656" t="s">
        <v>1751</v>
      </c>
      <c r="Q63" s="656" t="s">
        <v>1171</v>
      </c>
      <c r="R63" s="656" t="s">
        <v>1752</v>
      </c>
      <c r="S63" s="657">
        <v>0</v>
      </c>
      <c r="T63" s="656" t="s">
        <v>1769</v>
      </c>
      <c r="U63" s="656" t="s">
        <v>1241</v>
      </c>
      <c r="V63" s="656" t="s">
        <v>1754</v>
      </c>
      <c r="W63" s="656" t="s">
        <v>1750</v>
      </c>
      <c r="X63" s="656" t="s">
        <v>310</v>
      </c>
      <c r="Y63" s="656" t="s">
        <v>1755</v>
      </c>
      <c r="Z63" s="656" t="s">
        <v>1755</v>
      </c>
      <c r="AA63" s="656" t="s">
        <v>1756</v>
      </c>
      <c r="AB63" s="656" t="s">
        <v>1757</v>
      </c>
      <c r="AC63" s="656" t="s">
        <v>686</v>
      </c>
      <c r="AD63" s="656" t="s">
        <v>1779</v>
      </c>
    </row>
    <row r="64" spans="1:30" s="177" customFormat="1" ht="105">
      <c r="A64" s="655">
        <v>56</v>
      </c>
      <c r="B64" s="656" t="s">
        <v>1780</v>
      </c>
      <c r="C64" s="656" t="s">
        <v>1781</v>
      </c>
      <c r="D64" s="656" t="s">
        <v>1160</v>
      </c>
      <c r="E64" s="656" t="s">
        <v>1746</v>
      </c>
      <c r="F64" s="656" t="s">
        <v>19</v>
      </c>
      <c r="G64" s="656" t="s">
        <v>16</v>
      </c>
      <c r="H64" s="656" t="s">
        <v>410</v>
      </c>
      <c r="I64" s="656" t="s">
        <v>39</v>
      </c>
      <c r="J64" s="656" t="s">
        <v>1777</v>
      </c>
      <c r="K64" s="656" t="s">
        <v>1748</v>
      </c>
      <c r="L64" s="656" t="s">
        <v>310</v>
      </c>
      <c r="M64" s="656" t="s">
        <v>1782</v>
      </c>
      <c r="N64" s="656" t="s">
        <v>1750</v>
      </c>
      <c r="O64" s="656" t="s">
        <v>1750</v>
      </c>
      <c r="P64" s="656" t="s">
        <v>1762</v>
      </c>
      <c r="Q64" s="656" t="s">
        <v>1171</v>
      </c>
      <c r="R64" s="656" t="s">
        <v>1239</v>
      </c>
      <c r="S64" s="657">
        <v>0</v>
      </c>
      <c r="T64" s="656" t="s">
        <v>1769</v>
      </c>
      <c r="U64" s="656" t="s">
        <v>1241</v>
      </c>
      <c r="V64" s="656" t="s">
        <v>1754</v>
      </c>
      <c r="W64" s="656" t="s">
        <v>1750</v>
      </c>
      <c r="X64" s="656" t="s">
        <v>310</v>
      </c>
      <c r="Y64" s="656" t="s">
        <v>1755</v>
      </c>
      <c r="Z64" s="656" t="s">
        <v>1755</v>
      </c>
      <c r="AA64" s="656" t="s">
        <v>1756</v>
      </c>
      <c r="AB64" s="656" t="s">
        <v>1763</v>
      </c>
      <c r="AC64" s="656" t="s">
        <v>686</v>
      </c>
      <c r="AD64" s="656" t="s">
        <v>1783</v>
      </c>
    </row>
    <row r="65" spans="1:30" s="177" customFormat="1" ht="255">
      <c r="A65" s="655">
        <v>57</v>
      </c>
      <c r="B65" s="656" t="s">
        <v>1784</v>
      </c>
      <c r="C65" s="656" t="s">
        <v>1785</v>
      </c>
      <c r="D65" s="656" t="s">
        <v>1160</v>
      </c>
      <c r="E65" s="656" t="s">
        <v>1746</v>
      </c>
      <c r="F65" s="656" t="s">
        <v>41</v>
      </c>
      <c r="G65" s="656" t="s">
        <v>16</v>
      </c>
      <c r="H65" s="656" t="s">
        <v>1786</v>
      </c>
      <c r="I65" s="656" t="s">
        <v>1287</v>
      </c>
      <c r="J65" s="656" t="s">
        <v>50</v>
      </c>
      <c r="K65" s="656" t="s">
        <v>1787</v>
      </c>
      <c r="L65" s="656" t="s">
        <v>1788</v>
      </c>
      <c r="M65" s="656" t="s">
        <v>1789</v>
      </c>
      <c r="N65" s="656" t="s">
        <v>1790</v>
      </c>
      <c r="O65" s="656" t="s">
        <v>1791</v>
      </c>
      <c r="P65" s="656" t="s">
        <v>1792</v>
      </c>
      <c r="Q65" s="656" t="s">
        <v>1294</v>
      </c>
      <c r="R65" s="656" t="s">
        <v>1295</v>
      </c>
      <c r="S65" s="657">
        <v>0</v>
      </c>
      <c r="T65" s="656" t="s">
        <v>1793</v>
      </c>
      <c r="U65" s="656" t="s">
        <v>1241</v>
      </c>
      <c r="V65" s="656" t="s">
        <v>1794</v>
      </c>
      <c r="W65" s="656" t="s">
        <v>1795</v>
      </c>
      <c r="X65" s="656" t="s">
        <v>310</v>
      </c>
      <c r="Y65" s="656" t="s">
        <v>1796</v>
      </c>
      <c r="Z65" s="656" t="s">
        <v>1797</v>
      </c>
      <c r="AA65" s="656" t="s">
        <v>1798</v>
      </c>
      <c r="AB65" s="656" t="s">
        <v>1799</v>
      </c>
      <c r="AC65" s="656" t="s">
        <v>686</v>
      </c>
      <c r="AD65" s="656" t="s">
        <v>1800</v>
      </c>
    </row>
    <row r="66" spans="1:30" s="177" customFormat="1" ht="150">
      <c r="A66" s="655">
        <v>58</v>
      </c>
      <c r="B66" s="656" t="s">
        <v>1801</v>
      </c>
      <c r="C66" s="656" t="s">
        <v>1802</v>
      </c>
      <c r="D66" s="656" t="s">
        <v>1160</v>
      </c>
      <c r="E66" s="656" t="s">
        <v>1746</v>
      </c>
      <c r="F66" s="656" t="s">
        <v>41</v>
      </c>
      <c r="G66" s="656" t="s">
        <v>16</v>
      </c>
      <c r="H66" s="656" t="s">
        <v>1803</v>
      </c>
      <c r="I66" s="656" t="s">
        <v>1287</v>
      </c>
      <c r="J66" s="656" t="s">
        <v>50</v>
      </c>
      <c r="K66" s="656" t="s">
        <v>1804</v>
      </c>
      <c r="L66" s="656" t="s">
        <v>1805</v>
      </c>
      <c r="M66" s="656" t="s">
        <v>1806</v>
      </c>
      <c r="N66" s="656" t="s">
        <v>1807</v>
      </c>
      <c r="O66" s="656" t="s">
        <v>1808</v>
      </c>
      <c r="P66" s="656" t="s">
        <v>1809</v>
      </c>
      <c r="Q66" s="656" t="s">
        <v>1294</v>
      </c>
      <c r="R66" s="656" t="s">
        <v>1295</v>
      </c>
      <c r="S66" s="657">
        <v>0</v>
      </c>
      <c r="T66" s="656" t="s">
        <v>1810</v>
      </c>
      <c r="U66" s="656" t="s">
        <v>1241</v>
      </c>
      <c r="V66" s="656" t="s">
        <v>1811</v>
      </c>
      <c r="W66" s="656" t="s">
        <v>1812</v>
      </c>
      <c r="X66" s="656" t="s">
        <v>310</v>
      </c>
      <c r="Y66" s="656" t="s">
        <v>1813</v>
      </c>
      <c r="Z66" s="656" t="s">
        <v>1814</v>
      </c>
      <c r="AA66" s="656" t="s">
        <v>1815</v>
      </c>
      <c r="AB66" s="656" t="s">
        <v>1816</v>
      </c>
      <c r="AC66" s="656" t="s">
        <v>686</v>
      </c>
      <c r="AD66" s="656" t="s">
        <v>1817</v>
      </c>
    </row>
    <row r="67" spans="1:30" s="177" customFormat="1" ht="300">
      <c r="A67" s="655">
        <v>59</v>
      </c>
      <c r="B67" s="656" t="s">
        <v>1818</v>
      </c>
      <c r="C67" s="656" t="s">
        <v>1819</v>
      </c>
      <c r="D67" s="656" t="s">
        <v>1160</v>
      </c>
      <c r="E67" s="656" t="s">
        <v>1746</v>
      </c>
      <c r="F67" s="656" t="s">
        <v>41</v>
      </c>
      <c r="G67" s="656" t="s">
        <v>16</v>
      </c>
      <c r="H67" s="656" t="s">
        <v>1820</v>
      </c>
      <c r="I67" s="656" t="s">
        <v>1287</v>
      </c>
      <c r="J67" s="656" t="s">
        <v>50</v>
      </c>
      <c r="K67" s="656" t="s">
        <v>1821</v>
      </c>
      <c r="L67" s="656" t="s">
        <v>1822</v>
      </c>
      <c r="M67" s="656" t="s">
        <v>1823</v>
      </c>
      <c r="N67" s="656" t="s">
        <v>1506</v>
      </c>
      <c r="O67" s="656" t="s">
        <v>1506</v>
      </c>
      <c r="P67" s="656" t="s">
        <v>1824</v>
      </c>
      <c r="Q67" s="656" t="s">
        <v>1294</v>
      </c>
      <c r="R67" s="656" t="s">
        <v>1295</v>
      </c>
      <c r="S67" s="657">
        <v>0</v>
      </c>
      <c r="T67" s="656" t="s">
        <v>1825</v>
      </c>
      <c r="U67" s="656" t="s">
        <v>1241</v>
      </c>
      <c r="V67" s="656" t="s">
        <v>1794</v>
      </c>
      <c r="W67" s="656" t="s">
        <v>1826</v>
      </c>
      <c r="X67" s="656" t="s">
        <v>310</v>
      </c>
      <c r="Y67" s="656" t="s">
        <v>1827</v>
      </c>
      <c r="Z67" s="656" t="s">
        <v>1828</v>
      </c>
      <c r="AA67" s="656" t="s">
        <v>1829</v>
      </c>
      <c r="AB67" s="656" t="s">
        <v>1830</v>
      </c>
      <c r="AC67" s="656" t="s">
        <v>686</v>
      </c>
      <c r="AD67" s="656" t="s">
        <v>1831</v>
      </c>
    </row>
    <row r="68" spans="1:30" s="177" customFormat="1" ht="270">
      <c r="A68" s="655">
        <v>60</v>
      </c>
      <c r="B68" s="656" t="s">
        <v>1832</v>
      </c>
      <c r="C68" s="656" t="s">
        <v>1833</v>
      </c>
      <c r="D68" s="656" t="s">
        <v>1160</v>
      </c>
      <c r="E68" s="656" t="s">
        <v>1746</v>
      </c>
      <c r="F68" s="656" t="s">
        <v>41</v>
      </c>
      <c r="G68" s="656" t="s">
        <v>1162</v>
      </c>
      <c r="H68" s="656" t="s">
        <v>1834</v>
      </c>
      <c r="I68" s="656" t="s">
        <v>1287</v>
      </c>
      <c r="J68" s="656" t="s">
        <v>50</v>
      </c>
      <c r="K68" s="656" t="s">
        <v>1835</v>
      </c>
      <c r="L68" s="656" t="s">
        <v>1836</v>
      </c>
      <c r="M68" s="656" t="s">
        <v>1837</v>
      </c>
      <c r="N68" s="656" t="s">
        <v>1506</v>
      </c>
      <c r="O68" s="656" t="s">
        <v>1506</v>
      </c>
      <c r="P68" s="656" t="s">
        <v>1838</v>
      </c>
      <c r="Q68" s="656" t="s">
        <v>1294</v>
      </c>
      <c r="R68" s="656" t="s">
        <v>1295</v>
      </c>
      <c r="S68" s="657">
        <v>0</v>
      </c>
      <c r="T68" s="656" t="s">
        <v>1839</v>
      </c>
      <c r="U68" s="656" t="s">
        <v>1241</v>
      </c>
      <c r="V68" s="656" t="s">
        <v>1794</v>
      </c>
      <c r="W68" s="656" t="s">
        <v>310</v>
      </c>
      <c r="X68" s="656" t="s">
        <v>310</v>
      </c>
      <c r="Y68" s="656" t="s">
        <v>1840</v>
      </c>
      <c r="Z68" s="656" t="s">
        <v>1841</v>
      </c>
      <c r="AA68" s="656" t="s">
        <v>1842</v>
      </c>
      <c r="AB68" s="656" t="s">
        <v>1843</v>
      </c>
      <c r="AC68" s="656" t="s">
        <v>686</v>
      </c>
      <c r="AD68" s="656" t="s">
        <v>1844</v>
      </c>
    </row>
    <row r="69" spans="1:30" s="177" customFormat="1" ht="285">
      <c r="A69" s="655">
        <v>61</v>
      </c>
      <c r="B69" s="656" t="s">
        <v>1845</v>
      </c>
      <c r="C69" s="656" t="s">
        <v>1846</v>
      </c>
      <c r="D69" s="656" t="s">
        <v>1160</v>
      </c>
      <c r="E69" s="656" t="s">
        <v>1746</v>
      </c>
      <c r="F69" s="656" t="s">
        <v>28</v>
      </c>
      <c r="G69" s="656" t="s">
        <v>16</v>
      </c>
      <c r="H69" s="656" t="s">
        <v>310</v>
      </c>
      <c r="I69" s="656" t="s">
        <v>1287</v>
      </c>
      <c r="J69" s="656" t="s">
        <v>1847</v>
      </c>
      <c r="K69" s="656" t="s">
        <v>1848</v>
      </c>
      <c r="L69" s="656" t="s">
        <v>1849</v>
      </c>
      <c r="M69" s="656" t="s">
        <v>1850</v>
      </c>
      <c r="N69" s="656" t="s">
        <v>1730</v>
      </c>
      <c r="O69" s="656" t="s">
        <v>1851</v>
      </c>
      <c r="P69" s="656" t="s">
        <v>1852</v>
      </c>
      <c r="Q69" s="656" t="s">
        <v>1733</v>
      </c>
      <c r="R69" s="656" t="s">
        <v>410</v>
      </c>
      <c r="S69" s="657">
        <v>0</v>
      </c>
      <c r="T69" s="656" t="s">
        <v>1853</v>
      </c>
      <c r="U69" s="656" t="s">
        <v>1241</v>
      </c>
      <c r="V69" s="656" t="s">
        <v>1854</v>
      </c>
      <c r="W69" s="656" t="s">
        <v>1855</v>
      </c>
      <c r="X69" s="656" t="s">
        <v>1856</v>
      </c>
      <c r="Y69" s="656" t="s">
        <v>1857</v>
      </c>
      <c r="Z69" s="656" t="s">
        <v>1858</v>
      </c>
      <c r="AA69" s="656" t="s">
        <v>1859</v>
      </c>
      <c r="AB69" s="656" t="s">
        <v>1860</v>
      </c>
      <c r="AC69" s="656" t="s">
        <v>686</v>
      </c>
      <c r="AD69" s="656" t="s">
        <v>1861</v>
      </c>
    </row>
    <row r="70" spans="1:30" s="177" customFormat="1" ht="75">
      <c r="A70" s="655">
        <v>62</v>
      </c>
      <c r="B70" s="656" t="s">
        <v>1862</v>
      </c>
      <c r="C70" s="656" t="s">
        <v>1863</v>
      </c>
      <c r="D70" s="656" t="s">
        <v>1160</v>
      </c>
      <c r="E70" s="656" t="s">
        <v>1249</v>
      </c>
      <c r="F70" s="656" t="s">
        <v>41</v>
      </c>
      <c r="G70" s="656" t="s">
        <v>1306</v>
      </c>
      <c r="H70" s="656" t="s">
        <v>310</v>
      </c>
      <c r="I70" s="656" t="s">
        <v>54</v>
      </c>
      <c r="J70" s="656" t="s">
        <v>1306</v>
      </c>
      <c r="K70" s="656" t="s">
        <v>310</v>
      </c>
      <c r="L70" s="656" t="s">
        <v>310</v>
      </c>
      <c r="M70" s="656" t="s">
        <v>1864</v>
      </c>
      <c r="N70" s="656" t="s">
        <v>310</v>
      </c>
      <c r="O70" s="656" t="s">
        <v>310</v>
      </c>
      <c r="P70" s="656" t="s">
        <v>310</v>
      </c>
      <c r="Q70" s="656" t="s">
        <v>1294</v>
      </c>
      <c r="R70" s="656" t="s">
        <v>310</v>
      </c>
      <c r="S70" s="657">
        <v>0</v>
      </c>
      <c r="T70" s="656" t="s">
        <v>1865</v>
      </c>
      <c r="U70" s="656" t="s">
        <v>1241</v>
      </c>
      <c r="V70" s="656" t="s">
        <v>310</v>
      </c>
      <c r="W70" s="656" t="s">
        <v>310</v>
      </c>
      <c r="X70" s="656" t="s">
        <v>310</v>
      </c>
      <c r="Y70" s="656" t="s">
        <v>310</v>
      </c>
      <c r="Z70" s="656" t="s">
        <v>310</v>
      </c>
      <c r="AA70" s="656" t="s">
        <v>310</v>
      </c>
      <c r="AB70" s="656" t="s">
        <v>310</v>
      </c>
      <c r="AC70" s="656" t="s">
        <v>686</v>
      </c>
      <c r="AD70" s="656" t="s">
        <v>1866</v>
      </c>
    </row>
    <row r="71" spans="1:30" s="177" customFormat="1" ht="75">
      <c r="A71" s="655">
        <v>63</v>
      </c>
      <c r="B71" s="656" t="s">
        <v>1867</v>
      </c>
      <c r="C71" s="656" t="s">
        <v>1868</v>
      </c>
      <c r="D71" s="656" t="s">
        <v>1160</v>
      </c>
      <c r="E71" s="656" t="s">
        <v>1249</v>
      </c>
      <c r="F71" s="656" t="s">
        <v>35</v>
      </c>
      <c r="G71" s="656" t="s">
        <v>1306</v>
      </c>
      <c r="H71" s="656" t="s">
        <v>310</v>
      </c>
      <c r="I71" s="656" t="s">
        <v>54</v>
      </c>
      <c r="J71" s="656" t="s">
        <v>1306</v>
      </c>
      <c r="K71" s="656" t="s">
        <v>310</v>
      </c>
      <c r="L71" s="656" t="s">
        <v>310</v>
      </c>
      <c r="M71" s="656" t="s">
        <v>1869</v>
      </c>
      <c r="N71" s="656" t="s">
        <v>310</v>
      </c>
      <c r="O71" s="656" t="s">
        <v>310</v>
      </c>
      <c r="P71" s="656" t="s">
        <v>310</v>
      </c>
      <c r="Q71" s="656" t="s">
        <v>1171</v>
      </c>
      <c r="R71" s="656" t="s">
        <v>310</v>
      </c>
      <c r="S71" s="657">
        <v>0</v>
      </c>
      <c r="T71" s="656" t="s">
        <v>1870</v>
      </c>
      <c r="U71" s="656" t="s">
        <v>1241</v>
      </c>
      <c r="V71" s="656" t="s">
        <v>310</v>
      </c>
      <c r="W71" s="656" t="s">
        <v>310</v>
      </c>
      <c r="X71" s="656" t="s">
        <v>310</v>
      </c>
      <c r="Y71" s="656" t="s">
        <v>310</v>
      </c>
      <c r="Z71" s="656" t="s">
        <v>310</v>
      </c>
      <c r="AA71" s="656" t="s">
        <v>310</v>
      </c>
      <c r="AB71" s="656" t="s">
        <v>310</v>
      </c>
      <c r="AC71" s="656" t="s">
        <v>686</v>
      </c>
      <c r="AD71" s="656" t="s">
        <v>1871</v>
      </c>
    </row>
    <row r="72" spans="1:30" s="177" customFormat="1" ht="75">
      <c r="A72" s="655">
        <v>64</v>
      </c>
      <c r="B72" s="656" t="s">
        <v>1872</v>
      </c>
      <c r="C72" s="656" t="s">
        <v>1873</v>
      </c>
      <c r="D72" s="656" t="s">
        <v>1160</v>
      </c>
      <c r="E72" s="656" t="s">
        <v>1249</v>
      </c>
      <c r="F72" s="656" t="s">
        <v>28</v>
      </c>
      <c r="G72" s="656" t="s">
        <v>1306</v>
      </c>
      <c r="H72" s="656" t="s">
        <v>310</v>
      </c>
      <c r="I72" s="656" t="s">
        <v>54</v>
      </c>
      <c r="J72" s="656" t="s">
        <v>1306</v>
      </c>
      <c r="K72" s="656" t="s">
        <v>310</v>
      </c>
      <c r="L72" s="656" t="s">
        <v>310</v>
      </c>
      <c r="M72" s="656" t="s">
        <v>1874</v>
      </c>
      <c r="N72" s="656" t="s">
        <v>310</v>
      </c>
      <c r="O72" s="656" t="s">
        <v>310</v>
      </c>
      <c r="P72" s="656" t="s">
        <v>310</v>
      </c>
      <c r="Q72" s="656" t="s">
        <v>1171</v>
      </c>
      <c r="R72" s="656" t="s">
        <v>310</v>
      </c>
      <c r="S72" s="657">
        <v>0</v>
      </c>
      <c r="T72" s="656" t="s">
        <v>1875</v>
      </c>
      <c r="U72" s="656" t="s">
        <v>1241</v>
      </c>
      <c r="V72" s="656" t="s">
        <v>310</v>
      </c>
      <c r="W72" s="656" t="s">
        <v>310</v>
      </c>
      <c r="X72" s="656" t="s">
        <v>310</v>
      </c>
      <c r="Y72" s="656" t="s">
        <v>310</v>
      </c>
      <c r="Z72" s="656" t="s">
        <v>310</v>
      </c>
      <c r="AA72" s="656" t="s">
        <v>310</v>
      </c>
      <c r="AB72" s="656" t="s">
        <v>310</v>
      </c>
      <c r="AC72" s="656" t="s">
        <v>686</v>
      </c>
      <c r="AD72" s="656" t="s">
        <v>1876</v>
      </c>
    </row>
    <row r="73" spans="1:30" s="177" customFormat="1" ht="75">
      <c r="A73" s="655">
        <v>65</v>
      </c>
      <c r="B73" s="656" t="s">
        <v>1877</v>
      </c>
      <c r="C73" s="656" t="s">
        <v>1878</v>
      </c>
      <c r="D73" s="656" t="s">
        <v>1160</v>
      </c>
      <c r="E73" s="656" t="s">
        <v>1249</v>
      </c>
      <c r="F73" s="656" t="s">
        <v>19</v>
      </c>
      <c r="G73" s="656" t="s">
        <v>1306</v>
      </c>
      <c r="H73" s="656" t="s">
        <v>310</v>
      </c>
      <c r="I73" s="656" t="s">
        <v>54</v>
      </c>
      <c r="J73" s="656" t="s">
        <v>1306</v>
      </c>
      <c r="K73" s="656" t="s">
        <v>310</v>
      </c>
      <c r="L73" s="656" t="s">
        <v>310</v>
      </c>
      <c r="M73" s="656" t="s">
        <v>1879</v>
      </c>
      <c r="N73" s="656" t="s">
        <v>310</v>
      </c>
      <c r="O73" s="656" t="s">
        <v>310</v>
      </c>
      <c r="P73" s="656" t="s">
        <v>310</v>
      </c>
      <c r="Q73" s="656" t="s">
        <v>1171</v>
      </c>
      <c r="R73" s="656" t="s">
        <v>310</v>
      </c>
      <c r="S73" s="657">
        <v>0</v>
      </c>
      <c r="T73" s="656" t="s">
        <v>1880</v>
      </c>
      <c r="U73" s="656" t="s">
        <v>1241</v>
      </c>
      <c r="V73" s="656" t="s">
        <v>310</v>
      </c>
      <c r="W73" s="656" t="s">
        <v>310</v>
      </c>
      <c r="X73" s="656" t="s">
        <v>310</v>
      </c>
      <c r="Y73" s="656" t="s">
        <v>310</v>
      </c>
      <c r="Z73" s="656" t="s">
        <v>310</v>
      </c>
      <c r="AA73" s="656" t="s">
        <v>310</v>
      </c>
      <c r="AB73" s="656" t="s">
        <v>310</v>
      </c>
      <c r="AC73" s="656" t="s">
        <v>686</v>
      </c>
      <c r="AD73" s="656" t="s">
        <v>1881</v>
      </c>
    </row>
    <row r="74" spans="1:30" s="177" customFormat="1" ht="75">
      <c r="A74" s="655">
        <v>66</v>
      </c>
      <c r="B74" s="656" t="s">
        <v>1882</v>
      </c>
      <c r="C74" s="656" t="s">
        <v>1883</v>
      </c>
      <c r="D74" s="656" t="s">
        <v>1160</v>
      </c>
      <c r="E74" s="656" t="s">
        <v>1232</v>
      </c>
      <c r="F74" s="656" t="s">
        <v>41</v>
      </c>
      <c r="G74" s="656" t="s">
        <v>1306</v>
      </c>
      <c r="H74" s="656" t="s">
        <v>310</v>
      </c>
      <c r="I74" s="656" t="s">
        <v>54</v>
      </c>
      <c r="J74" s="656" t="s">
        <v>1306</v>
      </c>
      <c r="K74" s="656" t="s">
        <v>310</v>
      </c>
      <c r="L74" s="656" t="s">
        <v>310</v>
      </c>
      <c r="M74" s="656" t="s">
        <v>1884</v>
      </c>
      <c r="N74" s="656" t="s">
        <v>310</v>
      </c>
      <c r="O74" s="656" t="s">
        <v>310</v>
      </c>
      <c r="P74" s="656" t="s">
        <v>310</v>
      </c>
      <c r="Q74" s="656" t="s">
        <v>1294</v>
      </c>
      <c r="R74" s="656" t="s">
        <v>310</v>
      </c>
      <c r="S74" s="657">
        <v>0</v>
      </c>
      <c r="T74" s="656" t="s">
        <v>1885</v>
      </c>
      <c r="U74" s="656" t="s">
        <v>1241</v>
      </c>
      <c r="V74" s="656" t="s">
        <v>310</v>
      </c>
      <c r="W74" s="656" t="s">
        <v>310</v>
      </c>
      <c r="X74" s="656" t="s">
        <v>310</v>
      </c>
      <c r="Y74" s="656" t="s">
        <v>310</v>
      </c>
      <c r="Z74" s="656" t="s">
        <v>310</v>
      </c>
      <c r="AA74" s="656" t="s">
        <v>310</v>
      </c>
      <c r="AB74" s="656" t="s">
        <v>310</v>
      </c>
      <c r="AC74" s="656" t="s">
        <v>686</v>
      </c>
      <c r="AD74" s="656" t="s">
        <v>1886</v>
      </c>
    </row>
    <row r="75" spans="1:30" s="177" customFormat="1" ht="75">
      <c r="A75" s="655">
        <v>67</v>
      </c>
      <c r="B75" s="656" t="s">
        <v>1887</v>
      </c>
      <c r="C75" s="656" t="s">
        <v>1888</v>
      </c>
      <c r="D75" s="656" t="s">
        <v>1160</v>
      </c>
      <c r="E75" s="656" t="s">
        <v>1232</v>
      </c>
      <c r="F75" s="656" t="s">
        <v>35</v>
      </c>
      <c r="G75" s="656" t="s">
        <v>1306</v>
      </c>
      <c r="H75" s="656" t="s">
        <v>310</v>
      </c>
      <c r="I75" s="656" t="s">
        <v>54</v>
      </c>
      <c r="J75" s="656" t="s">
        <v>1306</v>
      </c>
      <c r="K75" s="656" t="s">
        <v>310</v>
      </c>
      <c r="L75" s="656" t="s">
        <v>310</v>
      </c>
      <c r="M75" s="656" t="s">
        <v>1889</v>
      </c>
      <c r="N75" s="656" t="s">
        <v>310</v>
      </c>
      <c r="O75" s="656" t="s">
        <v>310</v>
      </c>
      <c r="P75" s="656" t="s">
        <v>310</v>
      </c>
      <c r="Q75" s="656" t="s">
        <v>1171</v>
      </c>
      <c r="R75" s="656" t="s">
        <v>310</v>
      </c>
      <c r="S75" s="657">
        <v>0</v>
      </c>
      <c r="T75" s="656" t="s">
        <v>1890</v>
      </c>
      <c r="U75" s="656" t="s">
        <v>1241</v>
      </c>
      <c r="V75" s="656" t="s">
        <v>310</v>
      </c>
      <c r="W75" s="656" t="s">
        <v>310</v>
      </c>
      <c r="X75" s="656" t="s">
        <v>310</v>
      </c>
      <c r="Y75" s="656" t="s">
        <v>310</v>
      </c>
      <c r="Z75" s="656" t="s">
        <v>310</v>
      </c>
      <c r="AA75" s="656" t="s">
        <v>310</v>
      </c>
      <c r="AB75" s="656" t="s">
        <v>310</v>
      </c>
      <c r="AC75" s="656" t="s">
        <v>686</v>
      </c>
      <c r="AD75" s="656" t="s">
        <v>1891</v>
      </c>
    </row>
    <row r="76" spans="1:30" s="177" customFormat="1" ht="75">
      <c r="A76" s="655">
        <v>68</v>
      </c>
      <c r="B76" s="656" t="s">
        <v>1892</v>
      </c>
      <c r="C76" s="656" t="s">
        <v>1893</v>
      </c>
      <c r="D76" s="656" t="s">
        <v>1160</v>
      </c>
      <c r="E76" s="656" t="s">
        <v>1232</v>
      </c>
      <c r="F76" s="656" t="s">
        <v>28</v>
      </c>
      <c r="G76" s="656" t="s">
        <v>1306</v>
      </c>
      <c r="H76" s="656" t="s">
        <v>310</v>
      </c>
      <c r="I76" s="656" t="s">
        <v>54</v>
      </c>
      <c r="J76" s="656" t="s">
        <v>1306</v>
      </c>
      <c r="K76" s="656" t="s">
        <v>310</v>
      </c>
      <c r="L76" s="656" t="s">
        <v>310</v>
      </c>
      <c r="M76" s="656" t="s">
        <v>1894</v>
      </c>
      <c r="N76" s="656" t="s">
        <v>310</v>
      </c>
      <c r="O76" s="656" t="s">
        <v>310</v>
      </c>
      <c r="P76" s="656" t="s">
        <v>310</v>
      </c>
      <c r="Q76" s="656" t="s">
        <v>1171</v>
      </c>
      <c r="R76" s="656" t="s">
        <v>310</v>
      </c>
      <c r="S76" s="657">
        <v>0</v>
      </c>
      <c r="T76" s="656" t="s">
        <v>1895</v>
      </c>
      <c r="U76" s="656" t="s">
        <v>1241</v>
      </c>
      <c r="V76" s="656" t="s">
        <v>310</v>
      </c>
      <c r="W76" s="656" t="s">
        <v>310</v>
      </c>
      <c r="X76" s="656" t="s">
        <v>310</v>
      </c>
      <c r="Y76" s="656" t="s">
        <v>310</v>
      </c>
      <c r="Z76" s="656" t="s">
        <v>310</v>
      </c>
      <c r="AA76" s="656" t="s">
        <v>310</v>
      </c>
      <c r="AB76" s="656" t="s">
        <v>310</v>
      </c>
      <c r="AC76" s="656" t="s">
        <v>686</v>
      </c>
      <c r="AD76" s="656" t="s">
        <v>1896</v>
      </c>
    </row>
    <row r="77" spans="1:30" s="177" customFormat="1" ht="75">
      <c r="A77" s="655">
        <v>69</v>
      </c>
      <c r="B77" s="656" t="s">
        <v>1897</v>
      </c>
      <c r="C77" s="656" t="s">
        <v>1898</v>
      </c>
      <c r="D77" s="656" t="s">
        <v>1160</v>
      </c>
      <c r="E77" s="656" t="s">
        <v>1232</v>
      </c>
      <c r="F77" s="656" t="s">
        <v>19</v>
      </c>
      <c r="G77" s="656" t="s">
        <v>1306</v>
      </c>
      <c r="H77" s="656" t="s">
        <v>310</v>
      </c>
      <c r="I77" s="656" t="s">
        <v>54</v>
      </c>
      <c r="J77" s="656" t="s">
        <v>1306</v>
      </c>
      <c r="K77" s="656" t="s">
        <v>310</v>
      </c>
      <c r="L77" s="656" t="s">
        <v>310</v>
      </c>
      <c r="M77" s="656" t="s">
        <v>1899</v>
      </c>
      <c r="N77" s="656" t="s">
        <v>310</v>
      </c>
      <c r="O77" s="656" t="s">
        <v>310</v>
      </c>
      <c r="P77" s="656" t="s">
        <v>310</v>
      </c>
      <c r="Q77" s="656" t="s">
        <v>1171</v>
      </c>
      <c r="R77" s="656" t="s">
        <v>310</v>
      </c>
      <c r="S77" s="657">
        <v>0</v>
      </c>
      <c r="T77" s="656" t="s">
        <v>1900</v>
      </c>
      <c r="U77" s="656" t="s">
        <v>1241</v>
      </c>
      <c r="V77" s="656" t="s">
        <v>310</v>
      </c>
      <c r="W77" s="656" t="s">
        <v>310</v>
      </c>
      <c r="X77" s="656" t="s">
        <v>310</v>
      </c>
      <c r="Y77" s="656" t="s">
        <v>310</v>
      </c>
      <c r="Z77" s="656" t="s">
        <v>310</v>
      </c>
      <c r="AA77" s="656" t="s">
        <v>310</v>
      </c>
      <c r="AB77" s="656" t="s">
        <v>310</v>
      </c>
      <c r="AC77" s="656" t="s">
        <v>686</v>
      </c>
      <c r="AD77" s="656" t="s">
        <v>1901</v>
      </c>
    </row>
    <row r="78" spans="1:30" s="177" customFormat="1" ht="120">
      <c r="A78" s="655">
        <v>70</v>
      </c>
      <c r="B78" s="656" t="s">
        <v>1902</v>
      </c>
      <c r="C78" s="656" t="s">
        <v>1903</v>
      </c>
      <c r="D78" s="656" t="s">
        <v>1904</v>
      </c>
      <c r="E78" s="656" t="s">
        <v>1905</v>
      </c>
      <c r="F78" s="656" t="s">
        <v>28</v>
      </c>
      <c r="G78" s="656" t="s">
        <v>16</v>
      </c>
      <c r="H78" s="656" t="s">
        <v>310</v>
      </c>
      <c r="I78" s="656" t="s">
        <v>26</v>
      </c>
      <c r="J78" s="656" t="s">
        <v>26</v>
      </c>
      <c r="K78" s="656" t="s">
        <v>1906</v>
      </c>
      <c r="L78" s="656" t="s">
        <v>1907</v>
      </c>
      <c r="M78" s="656" t="s">
        <v>1908</v>
      </c>
      <c r="N78" s="656" t="s">
        <v>310</v>
      </c>
      <c r="O78" s="656" t="s">
        <v>310</v>
      </c>
      <c r="P78" s="656" t="s">
        <v>1909</v>
      </c>
      <c r="Q78" s="656" t="s">
        <v>1171</v>
      </c>
      <c r="R78" s="656" t="s">
        <v>310</v>
      </c>
      <c r="S78" s="657">
        <v>0</v>
      </c>
      <c r="T78" s="656" t="s">
        <v>1910</v>
      </c>
      <c r="U78" s="656" t="s">
        <v>1241</v>
      </c>
      <c r="V78" s="656" t="s">
        <v>310</v>
      </c>
      <c r="W78" s="656" t="s">
        <v>310</v>
      </c>
      <c r="X78" s="656" t="s">
        <v>310</v>
      </c>
      <c r="Y78" s="656" t="s">
        <v>1911</v>
      </c>
      <c r="Z78" s="656" t="s">
        <v>1912</v>
      </c>
      <c r="AA78" s="656" t="s">
        <v>1913</v>
      </c>
      <c r="AB78" s="656" t="s">
        <v>1914</v>
      </c>
      <c r="AC78" s="656" t="s">
        <v>686</v>
      </c>
      <c r="AD78" s="656" t="s">
        <v>1915</v>
      </c>
    </row>
    <row r="79" spans="1:30" s="177" customFormat="1" ht="135">
      <c r="A79" s="655">
        <v>71</v>
      </c>
      <c r="B79" s="656" t="s">
        <v>1916</v>
      </c>
      <c r="C79" s="656" t="s">
        <v>1917</v>
      </c>
      <c r="D79" s="656" t="s">
        <v>1904</v>
      </c>
      <c r="E79" s="656" t="s">
        <v>1905</v>
      </c>
      <c r="F79" s="656" t="s">
        <v>28</v>
      </c>
      <c r="G79" s="656" t="s">
        <v>1162</v>
      </c>
      <c r="H79" s="656" t="s">
        <v>310</v>
      </c>
      <c r="I79" s="656" t="s">
        <v>17</v>
      </c>
      <c r="J79" s="656" t="s">
        <v>1918</v>
      </c>
      <c r="K79" s="656" t="s">
        <v>1919</v>
      </c>
      <c r="L79" s="656" t="s">
        <v>1920</v>
      </c>
      <c r="M79" s="656" t="s">
        <v>1921</v>
      </c>
      <c r="N79" s="656" t="s">
        <v>1619</v>
      </c>
      <c r="O79" s="656" t="s">
        <v>1619</v>
      </c>
      <c r="P79" s="656" t="s">
        <v>1922</v>
      </c>
      <c r="Q79" s="656" t="s">
        <v>1171</v>
      </c>
      <c r="R79" s="656" t="s">
        <v>1239</v>
      </c>
      <c r="S79" s="657">
        <v>0</v>
      </c>
      <c r="T79" s="656" t="s">
        <v>1923</v>
      </c>
      <c r="U79" s="656" t="s">
        <v>1241</v>
      </c>
      <c r="V79" s="656" t="s">
        <v>1924</v>
      </c>
      <c r="W79" s="656" t="s">
        <v>1925</v>
      </c>
      <c r="X79" s="656" t="s">
        <v>1926</v>
      </c>
      <c r="Y79" s="656" t="s">
        <v>1927</v>
      </c>
      <c r="Z79" s="656" t="s">
        <v>1928</v>
      </c>
      <c r="AA79" s="656" t="s">
        <v>1929</v>
      </c>
      <c r="AB79" s="656" t="s">
        <v>1930</v>
      </c>
      <c r="AC79" s="656" t="s">
        <v>686</v>
      </c>
      <c r="AD79" s="656" t="s">
        <v>1931</v>
      </c>
    </row>
    <row r="80" spans="1:30" s="177" customFormat="1" ht="270">
      <c r="A80" s="655">
        <v>72</v>
      </c>
      <c r="B80" s="656" t="s">
        <v>1932</v>
      </c>
      <c r="C80" s="656" t="s">
        <v>1933</v>
      </c>
      <c r="D80" s="656" t="s">
        <v>1904</v>
      </c>
      <c r="E80" s="656" t="s">
        <v>1905</v>
      </c>
      <c r="F80" s="656" t="s">
        <v>28</v>
      </c>
      <c r="G80" s="656" t="s">
        <v>1162</v>
      </c>
      <c r="H80" s="656" t="s">
        <v>310</v>
      </c>
      <c r="I80" s="656" t="s">
        <v>17</v>
      </c>
      <c r="J80" s="656" t="s">
        <v>17</v>
      </c>
      <c r="K80" s="656" t="s">
        <v>1934</v>
      </c>
      <c r="L80" s="656" t="s">
        <v>1935</v>
      </c>
      <c r="M80" s="656" t="s">
        <v>1936</v>
      </c>
      <c r="N80" s="656" t="s">
        <v>1619</v>
      </c>
      <c r="O80" s="656" t="s">
        <v>1619</v>
      </c>
      <c r="P80" s="656" t="s">
        <v>1937</v>
      </c>
      <c r="Q80" s="656" t="s">
        <v>1171</v>
      </c>
      <c r="R80" s="656" t="s">
        <v>1239</v>
      </c>
      <c r="S80" s="657">
        <v>0</v>
      </c>
      <c r="T80" s="656" t="s">
        <v>1938</v>
      </c>
      <c r="U80" s="656" t="s">
        <v>1241</v>
      </c>
      <c r="V80" s="656" t="s">
        <v>1939</v>
      </c>
      <c r="W80" s="656" t="s">
        <v>1940</v>
      </c>
      <c r="X80" s="656" t="s">
        <v>1478</v>
      </c>
      <c r="Y80" s="656" t="s">
        <v>1941</v>
      </c>
      <c r="Z80" s="656" t="s">
        <v>1941</v>
      </c>
      <c r="AA80" s="656" t="s">
        <v>1942</v>
      </c>
      <c r="AB80" s="656" t="s">
        <v>1943</v>
      </c>
      <c r="AC80" s="656" t="s">
        <v>686</v>
      </c>
      <c r="AD80" s="656" t="s">
        <v>1944</v>
      </c>
    </row>
    <row r="81" spans="1:30" s="177" customFormat="1" ht="330">
      <c r="A81" s="655">
        <v>73</v>
      </c>
      <c r="B81" s="656" t="s">
        <v>1945</v>
      </c>
      <c r="C81" s="656" t="s">
        <v>1946</v>
      </c>
      <c r="D81" s="656" t="s">
        <v>1904</v>
      </c>
      <c r="E81" s="656" t="s">
        <v>1905</v>
      </c>
      <c r="F81" s="656" t="s">
        <v>28</v>
      </c>
      <c r="G81" s="656" t="s">
        <v>16</v>
      </c>
      <c r="H81" s="656" t="s">
        <v>310</v>
      </c>
      <c r="I81" s="656" t="s">
        <v>17</v>
      </c>
      <c r="J81" s="656" t="s">
        <v>17</v>
      </c>
      <c r="K81" s="656" t="s">
        <v>1947</v>
      </c>
      <c r="L81" s="656" t="s">
        <v>1948</v>
      </c>
      <c r="M81" s="656" t="s">
        <v>1949</v>
      </c>
      <c r="N81" s="656" t="s">
        <v>1619</v>
      </c>
      <c r="O81" s="656" t="s">
        <v>1619</v>
      </c>
      <c r="P81" s="656" t="s">
        <v>1950</v>
      </c>
      <c r="Q81" s="656" t="s">
        <v>1171</v>
      </c>
      <c r="R81" s="656" t="s">
        <v>1239</v>
      </c>
      <c r="S81" s="657">
        <v>0</v>
      </c>
      <c r="T81" s="656" t="s">
        <v>1951</v>
      </c>
      <c r="U81" s="656" t="s">
        <v>1241</v>
      </c>
      <c r="V81" s="656" t="s">
        <v>1924</v>
      </c>
      <c r="W81" s="656" t="s">
        <v>1952</v>
      </c>
      <c r="X81" s="656" t="s">
        <v>1953</v>
      </c>
      <c r="Y81" s="656" t="s">
        <v>1954</v>
      </c>
      <c r="Z81" s="656" t="s">
        <v>1954</v>
      </c>
      <c r="AA81" s="656" t="s">
        <v>1955</v>
      </c>
      <c r="AB81" s="656" t="s">
        <v>1956</v>
      </c>
      <c r="AC81" s="656" t="s">
        <v>686</v>
      </c>
      <c r="AD81" s="656" t="s">
        <v>1957</v>
      </c>
    </row>
    <row r="82" spans="1:30" s="177" customFormat="1" ht="150">
      <c r="A82" s="655">
        <v>74</v>
      </c>
      <c r="B82" s="656" t="s">
        <v>1958</v>
      </c>
      <c r="C82" s="656" t="s">
        <v>1959</v>
      </c>
      <c r="D82" s="656" t="s">
        <v>1904</v>
      </c>
      <c r="E82" s="656" t="s">
        <v>1905</v>
      </c>
      <c r="F82" s="656" t="s">
        <v>19</v>
      </c>
      <c r="G82" s="656" t="s">
        <v>1162</v>
      </c>
      <c r="H82" s="656" t="s">
        <v>310</v>
      </c>
      <c r="I82" s="656" t="s">
        <v>17</v>
      </c>
      <c r="J82" s="656" t="s">
        <v>17</v>
      </c>
      <c r="K82" s="656" t="s">
        <v>1960</v>
      </c>
      <c r="L82" s="656" t="s">
        <v>1961</v>
      </c>
      <c r="M82" s="656" t="s">
        <v>1962</v>
      </c>
      <c r="N82" s="656" t="s">
        <v>1124</v>
      </c>
      <c r="O82" s="656" t="s">
        <v>1963</v>
      </c>
      <c r="P82" s="656" t="s">
        <v>1964</v>
      </c>
      <c r="Q82" s="656" t="s">
        <v>1171</v>
      </c>
      <c r="R82" s="656" t="s">
        <v>1239</v>
      </c>
      <c r="S82" s="657">
        <v>0</v>
      </c>
      <c r="T82" s="656" t="s">
        <v>1965</v>
      </c>
      <c r="U82" s="656" t="s">
        <v>1241</v>
      </c>
      <c r="V82" s="656" t="s">
        <v>1924</v>
      </c>
      <c r="W82" s="656" t="s">
        <v>1952</v>
      </c>
      <c r="X82" s="656" t="s">
        <v>1478</v>
      </c>
      <c r="Y82" s="656" t="s">
        <v>1966</v>
      </c>
      <c r="Z82" s="656" t="s">
        <v>1966</v>
      </c>
      <c r="AA82" s="656" t="s">
        <v>1967</v>
      </c>
      <c r="AB82" s="656" t="s">
        <v>1968</v>
      </c>
      <c r="AC82" s="656" t="s">
        <v>686</v>
      </c>
      <c r="AD82" s="656" t="s">
        <v>1969</v>
      </c>
    </row>
    <row r="83" spans="1:30" s="177" customFormat="1" ht="120">
      <c r="A83" s="655">
        <v>75</v>
      </c>
      <c r="B83" s="656" t="s">
        <v>1970</v>
      </c>
      <c r="C83" s="656" t="s">
        <v>1971</v>
      </c>
      <c r="D83" s="656" t="s">
        <v>1904</v>
      </c>
      <c r="E83" s="656" t="s">
        <v>1905</v>
      </c>
      <c r="F83" s="656" t="s">
        <v>28</v>
      </c>
      <c r="G83" s="656" t="s">
        <v>16</v>
      </c>
      <c r="H83" s="656" t="s">
        <v>310</v>
      </c>
      <c r="I83" s="656" t="s">
        <v>1287</v>
      </c>
      <c r="J83" s="656" t="s">
        <v>1972</v>
      </c>
      <c r="K83" s="656" t="s">
        <v>1973</v>
      </c>
      <c r="L83" s="656" t="s">
        <v>1974</v>
      </c>
      <c r="M83" s="656" t="s">
        <v>1975</v>
      </c>
      <c r="N83" s="656" t="s">
        <v>310</v>
      </c>
      <c r="O83" s="656" t="s">
        <v>310</v>
      </c>
      <c r="P83" s="656" t="s">
        <v>1124</v>
      </c>
      <c r="Q83" s="656" t="s">
        <v>1171</v>
      </c>
      <c r="R83" s="656" t="s">
        <v>1976</v>
      </c>
      <c r="S83" s="657">
        <v>0</v>
      </c>
      <c r="T83" s="656" t="s">
        <v>1977</v>
      </c>
      <c r="U83" s="656" t="s">
        <v>1241</v>
      </c>
      <c r="V83" s="656" t="s">
        <v>1924</v>
      </c>
      <c r="W83" s="656" t="s">
        <v>1978</v>
      </c>
      <c r="X83" s="656" t="s">
        <v>310</v>
      </c>
      <c r="Y83" s="656" t="s">
        <v>1979</v>
      </c>
      <c r="Z83" s="656" t="s">
        <v>1980</v>
      </c>
      <c r="AA83" s="656" t="s">
        <v>1981</v>
      </c>
      <c r="AB83" s="656" t="s">
        <v>1124</v>
      </c>
      <c r="AC83" s="656" t="s">
        <v>1124</v>
      </c>
      <c r="AD83" s="656" t="s">
        <v>1982</v>
      </c>
    </row>
    <row r="84" spans="1:30" s="177" customFormat="1" ht="75">
      <c r="A84" s="655">
        <v>76</v>
      </c>
      <c r="B84" s="656" t="s">
        <v>1983</v>
      </c>
      <c r="C84" s="656" t="s">
        <v>1984</v>
      </c>
      <c r="D84" s="656" t="s">
        <v>1160</v>
      </c>
      <c r="E84" s="656" t="s">
        <v>1161</v>
      </c>
      <c r="F84" s="656" t="s">
        <v>41</v>
      </c>
      <c r="G84" s="656" t="s">
        <v>1306</v>
      </c>
      <c r="H84" s="656" t="s">
        <v>310</v>
      </c>
      <c r="I84" s="656" t="s">
        <v>1287</v>
      </c>
      <c r="J84" s="656" t="s">
        <v>1306</v>
      </c>
      <c r="K84" s="656" t="s">
        <v>1306</v>
      </c>
      <c r="L84" s="656" t="s">
        <v>1306</v>
      </c>
      <c r="M84" s="656" t="s">
        <v>1985</v>
      </c>
      <c r="N84" s="656" t="s">
        <v>1306</v>
      </c>
      <c r="O84" s="656" t="s">
        <v>1306</v>
      </c>
      <c r="P84" s="656" t="s">
        <v>1306</v>
      </c>
      <c r="Q84" s="656" t="s">
        <v>1294</v>
      </c>
      <c r="R84" s="656" t="s">
        <v>1306</v>
      </c>
      <c r="S84" s="657">
        <v>0</v>
      </c>
      <c r="T84" s="656" t="s">
        <v>1986</v>
      </c>
      <c r="U84" s="656" t="s">
        <v>1241</v>
      </c>
      <c r="V84" s="656" t="s">
        <v>1306</v>
      </c>
      <c r="W84" s="656" t="s">
        <v>1306</v>
      </c>
      <c r="X84" s="656" t="s">
        <v>1306</v>
      </c>
      <c r="Y84" s="656" t="s">
        <v>1306</v>
      </c>
      <c r="Z84" s="656" t="s">
        <v>1306</v>
      </c>
      <c r="AA84" s="656" t="s">
        <v>1306</v>
      </c>
      <c r="AB84" s="656" t="s">
        <v>1306</v>
      </c>
      <c r="AC84" s="656" t="s">
        <v>686</v>
      </c>
      <c r="AD84" s="656" t="s">
        <v>1987</v>
      </c>
    </row>
    <row r="85" spans="1:30" s="177" customFormat="1" ht="75">
      <c r="A85" s="655">
        <v>77</v>
      </c>
      <c r="B85" s="656" t="s">
        <v>1988</v>
      </c>
      <c r="C85" s="656" t="s">
        <v>1989</v>
      </c>
      <c r="D85" s="656" t="s">
        <v>1160</v>
      </c>
      <c r="E85" s="656" t="s">
        <v>1161</v>
      </c>
      <c r="F85" s="656" t="s">
        <v>41</v>
      </c>
      <c r="G85" s="656" t="s">
        <v>1306</v>
      </c>
      <c r="H85" s="656" t="s">
        <v>310</v>
      </c>
      <c r="I85" s="656" t="s">
        <v>1287</v>
      </c>
      <c r="J85" s="656" t="s">
        <v>1306</v>
      </c>
      <c r="K85" s="656" t="s">
        <v>1306</v>
      </c>
      <c r="L85" s="656" t="s">
        <v>1306</v>
      </c>
      <c r="M85" s="656" t="s">
        <v>1985</v>
      </c>
      <c r="N85" s="656" t="s">
        <v>1306</v>
      </c>
      <c r="O85" s="656" t="s">
        <v>1306</v>
      </c>
      <c r="P85" s="656" t="s">
        <v>1306</v>
      </c>
      <c r="Q85" s="656" t="s">
        <v>1294</v>
      </c>
      <c r="R85" s="656" t="s">
        <v>1306</v>
      </c>
      <c r="S85" s="657">
        <v>0</v>
      </c>
      <c r="T85" s="656" t="s">
        <v>1990</v>
      </c>
      <c r="U85" s="656" t="s">
        <v>1241</v>
      </c>
      <c r="V85" s="656" t="s">
        <v>1306</v>
      </c>
      <c r="W85" s="656" t="s">
        <v>1306</v>
      </c>
      <c r="X85" s="656" t="s">
        <v>1306</v>
      </c>
      <c r="Y85" s="656" t="s">
        <v>1306</v>
      </c>
      <c r="Z85" s="656" t="s">
        <v>1306</v>
      </c>
      <c r="AA85" s="656" t="s">
        <v>1306</v>
      </c>
      <c r="AB85" s="656" t="s">
        <v>1306</v>
      </c>
      <c r="AC85" s="656" t="s">
        <v>686</v>
      </c>
      <c r="AD85" s="656" t="s">
        <v>1991</v>
      </c>
    </row>
    <row r="86" spans="1:30" s="177" customFormat="1" ht="75">
      <c r="A86" s="655">
        <v>78</v>
      </c>
      <c r="B86" s="656" t="s">
        <v>1992</v>
      </c>
      <c r="C86" s="656" t="s">
        <v>1993</v>
      </c>
      <c r="D86" s="656" t="s">
        <v>1160</v>
      </c>
      <c r="E86" s="656" t="s">
        <v>1161</v>
      </c>
      <c r="F86" s="656" t="s">
        <v>41</v>
      </c>
      <c r="G86" s="656" t="s">
        <v>1306</v>
      </c>
      <c r="H86" s="656" t="s">
        <v>310</v>
      </c>
      <c r="I86" s="656" t="s">
        <v>1287</v>
      </c>
      <c r="J86" s="656" t="s">
        <v>1306</v>
      </c>
      <c r="K86" s="656" t="s">
        <v>1306</v>
      </c>
      <c r="L86" s="656" t="s">
        <v>1306</v>
      </c>
      <c r="M86" s="656" t="s">
        <v>1985</v>
      </c>
      <c r="N86" s="656" t="s">
        <v>1306</v>
      </c>
      <c r="O86" s="656" t="s">
        <v>1306</v>
      </c>
      <c r="P86" s="656" t="s">
        <v>1306</v>
      </c>
      <c r="Q86" s="656" t="s">
        <v>1294</v>
      </c>
      <c r="R86" s="656" t="s">
        <v>1306</v>
      </c>
      <c r="S86" s="657">
        <v>0</v>
      </c>
      <c r="T86" s="656" t="s">
        <v>1994</v>
      </c>
      <c r="U86" s="656" t="s">
        <v>1241</v>
      </c>
      <c r="V86" s="656" t="s">
        <v>1306</v>
      </c>
      <c r="W86" s="656" t="s">
        <v>1306</v>
      </c>
      <c r="X86" s="656" t="s">
        <v>1306</v>
      </c>
      <c r="Y86" s="656" t="s">
        <v>1306</v>
      </c>
      <c r="Z86" s="656" t="s">
        <v>1306</v>
      </c>
      <c r="AA86" s="656" t="s">
        <v>1306</v>
      </c>
      <c r="AB86" s="656" t="s">
        <v>1306</v>
      </c>
      <c r="AC86" s="656" t="s">
        <v>686</v>
      </c>
      <c r="AD86" s="656" t="s">
        <v>1995</v>
      </c>
    </row>
    <row r="87" spans="1:30" s="177" customFormat="1" ht="75">
      <c r="A87" s="655">
        <v>79</v>
      </c>
      <c r="B87" s="656" t="s">
        <v>1996</v>
      </c>
      <c r="C87" s="656" t="s">
        <v>1997</v>
      </c>
      <c r="D87" s="656" t="s">
        <v>1160</v>
      </c>
      <c r="E87" s="656" t="s">
        <v>1269</v>
      </c>
      <c r="F87" s="656" t="s">
        <v>28</v>
      </c>
      <c r="G87" s="656" t="s">
        <v>1306</v>
      </c>
      <c r="H87" s="656" t="s">
        <v>310</v>
      </c>
      <c r="I87" s="656" t="s">
        <v>1287</v>
      </c>
      <c r="J87" s="656" t="s">
        <v>1306</v>
      </c>
      <c r="K87" s="656" t="s">
        <v>1306</v>
      </c>
      <c r="L87" s="656" t="s">
        <v>1306</v>
      </c>
      <c r="M87" s="656" t="s">
        <v>1985</v>
      </c>
      <c r="N87" s="656" t="s">
        <v>1306</v>
      </c>
      <c r="O87" s="656" t="s">
        <v>1306</v>
      </c>
      <c r="P87" s="656" t="s">
        <v>1306</v>
      </c>
      <c r="Q87" s="656" t="s">
        <v>1171</v>
      </c>
      <c r="R87" s="656" t="s">
        <v>1306</v>
      </c>
      <c r="S87" s="657">
        <v>0</v>
      </c>
      <c r="T87" s="656" t="s">
        <v>1998</v>
      </c>
      <c r="U87" s="656" t="s">
        <v>1241</v>
      </c>
      <c r="V87" s="656" t="s">
        <v>1306</v>
      </c>
      <c r="W87" s="656" t="s">
        <v>1306</v>
      </c>
      <c r="X87" s="656" t="s">
        <v>1306</v>
      </c>
      <c r="Y87" s="656" t="s">
        <v>1306</v>
      </c>
      <c r="Z87" s="656" t="s">
        <v>1306</v>
      </c>
      <c r="AA87" s="656" t="s">
        <v>1306</v>
      </c>
      <c r="AB87" s="656" t="s">
        <v>1306</v>
      </c>
      <c r="AC87" s="656" t="s">
        <v>686</v>
      </c>
      <c r="AD87" s="656" t="s">
        <v>1999</v>
      </c>
    </row>
    <row r="88" spans="1:30" s="177" customFormat="1" ht="75">
      <c r="A88" s="655">
        <v>80</v>
      </c>
      <c r="B88" s="656" t="s">
        <v>2000</v>
      </c>
      <c r="C88" s="656" t="s">
        <v>2001</v>
      </c>
      <c r="D88" s="656" t="s">
        <v>1160</v>
      </c>
      <c r="E88" s="656" t="s">
        <v>1161</v>
      </c>
      <c r="F88" s="656" t="s">
        <v>28</v>
      </c>
      <c r="G88" s="656" t="s">
        <v>1306</v>
      </c>
      <c r="H88" s="656" t="s">
        <v>310</v>
      </c>
      <c r="I88" s="656" t="s">
        <v>1287</v>
      </c>
      <c r="J88" s="656" t="s">
        <v>1306</v>
      </c>
      <c r="K88" s="656" t="s">
        <v>1306</v>
      </c>
      <c r="L88" s="656" t="s">
        <v>1306</v>
      </c>
      <c r="M88" s="656" t="s">
        <v>1985</v>
      </c>
      <c r="N88" s="656" t="s">
        <v>1306</v>
      </c>
      <c r="O88" s="656" t="s">
        <v>1306</v>
      </c>
      <c r="P88" s="656" t="s">
        <v>1306</v>
      </c>
      <c r="Q88" s="656" t="s">
        <v>1171</v>
      </c>
      <c r="R88" s="656" t="s">
        <v>1306</v>
      </c>
      <c r="S88" s="657">
        <v>0</v>
      </c>
      <c r="T88" s="656" t="s">
        <v>2002</v>
      </c>
      <c r="U88" s="656" t="s">
        <v>1241</v>
      </c>
      <c r="V88" s="656" t="s">
        <v>1306</v>
      </c>
      <c r="W88" s="656" t="s">
        <v>1306</v>
      </c>
      <c r="X88" s="656" t="s">
        <v>1306</v>
      </c>
      <c r="Y88" s="656" t="s">
        <v>1306</v>
      </c>
      <c r="Z88" s="656" t="s">
        <v>1306</v>
      </c>
      <c r="AA88" s="656" t="s">
        <v>1306</v>
      </c>
      <c r="AB88" s="656" t="s">
        <v>1306</v>
      </c>
      <c r="AC88" s="656" t="s">
        <v>686</v>
      </c>
      <c r="AD88" s="656" t="s">
        <v>2003</v>
      </c>
    </row>
    <row r="89" spans="1:30" s="177" customFormat="1" ht="75">
      <c r="A89" s="655">
        <v>81</v>
      </c>
      <c r="B89" s="656" t="s">
        <v>2004</v>
      </c>
      <c r="C89" s="656" t="s">
        <v>2005</v>
      </c>
      <c r="D89" s="656" t="s">
        <v>1160</v>
      </c>
      <c r="E89" s="656" t="s">
        <v>1161</v>
      </c>
      <c r="F89" s="656" t="s">
        <v>19</v>
      </c>
      <c r="G89" s="656" t="s">
        <v>1306</v>
      </c>
      <c r="H89" s="656" t="s">
        <v>310</v>
      </c>
      <c r="I89" s="656" t="s">
        <v>26</v>
      </c>
      <c r="J89" s="656" t="s">
        <v>1306</v>
      </c>
      <c r="K89" s="656" t="s">
        <v>1306</v>
      </c>
      <c r="L89" s="656" t="s">
        <v>1306</v>
      </c>
      <c r="M89" s="656" t="s">
        <v>1985</v>
      </c>
      <c r="N89" s="656" t="s">
        <v>1306</v>
      </c>
      <c r="O89" s="656" t="s">
        <v>1306</v>
      </c>
      <c r="P89" s="656" t="s">
        <v>1306</v>
      </c>
      <c r="Q89" s="656" t="s">
        <v>1609</v>
      </c>
      <c r="R89" s="656" t="s">
        <v>1306</v>
      </c>
      <c r="S89" s="657">
        <v>0</v>
      </c>
      <c r="T89" s="656" t="s">
        <v>2006</v>
      </c>
      <c r="U89" s="656" t="s">
        <v>1241</v>
      </c>
      <c r="V89" s="656" t="s">
        <v>1306</v>
      </c>
      <c r="W89" s="656" t="s">
        <v>1306</v>
      </c>
      <c r="X89" s="656" t="s">
        <v>1306</v>
      </c>
      <c r="Y89" s="656" t="s">
        <v>1306</v>
      </c>
      <c r="Z89" s="656" t="s">
        <v>1306</v>
      </c>
      <c r="AA89" s="656" t="s">
        <v>1306</v>
      </c>
      <c r="AB89" s="656" t="s">
        <v>1306</v>
      </c>
      <c r="AC89" s="656" t="s">
        <v>686</v>
      </c>
      <c r="AD89" s="656" t="s">
        <v>2007</v>
      </c>
    </row>
    <row r="90" spans="1:30" s="177" customFormat="1" ht="75">
      <c r="A90" s="655">
        <v>82</v>
      </c>
      <c r="B90" s="656" t="s">
        <v>378</v>
      </c>
      <c r="C90" s="656" t="s">
        <v>2008</v>
      </c>
      <c r="D90" s="656" t="s">
        <v>1160</v>
      </c>
      <c r="E90" s="656" t="s">
        <v>1249</v>
      </c>
      <c r="F90" s="656" t="s">
        <v>28</v>
      </c>
      <c r="G90" s="656" t="s">
        <v>1162</v>
      </c>
      <c r="H90" s="656" t="s">
        <v>2009</v>
      </c>
      <c r="I90" s="656" t="s">
        <v>17</v>
      </c>
      <c r="J90" s="656" t="s">
        <v>1547</v>
      </c>
      <c r="K90" s="656" t="s">
        <v>1547</v>
      </c>
      <c r="L90" s="656" t="s">
        <v>1547</v>
      </c>
      <c r="M90" s="656" t="s">
        <v>2010</v>
      </c>
      <c r="N90" s="656" t="s">
        <v>1549</v>
      </c>
      <c r="O90" s="656" t="s">
        <v>1549</v>
      </c>
      <c r="P90" s="656" t="s">
        <v>1547</v>
      </c>
      <c r="Q90" s="656" t="s">
        <v>1171</v>
      </c>
      <c r="R90" s="656" t="s">
        <v>1547</v>
      </c>
      <c r="S90" s="657">
        <v>0</v>
      </c>
      <c r="T90" s="656" t="s">
        <v>2011</v>
      </c>
      <c r="U90" s="656" t="s">
        <v>1241</v>
      </c>
      <c r="V90" s="656" t="s">
        <v>1547</v>
      </c>
      <c r="W90" s="656" t="s">
        <v>1547</v>
      </c>
      <c r="X90" s="656" t="s">
        <v>1547</v>
      </c>
      <c r="Y90" s="656" t="s">
        <v>1547</v>
      </c>
      <c r="Z90" s="656" t="s">
        <v>1547</v>
      </c>
      <c r="AA90" s="656" t="s">
        <v>1547</v>
      </c>
      <c r="AB90" s="656" t="s">
        <v>1547</v>
      </c>
      <c r="AC90" s="656" t="s">
        <v>1547</v>
      </c>
      <c r="AD90" s="656" t="s">
        <v>2012</v>
      </c>
    </row>
    <row r="91" spans="1:30" s="177" customFormat="1" ht="75">
      <c r="A91" s="655">
        <v>83</v>
      </c>
      <c r="B91" s="656" t="s">
        <v>2013</v>
      </c>
      <c r="C91" s="656" t="s">
        <v>2014</v>
      </c>
      <c r="D91" s="656" t="s">
        <v>1160</v>
      </c>
      <c r="E91" s="656" t="s">
        <v>1564</v>
      </c>
      <c r="F91" s="656" t="s">
        <v>28</v>
      </c>
      <c r="G91" s="656" t="s">
        <v>1306</v>
      </c>
      <c r="H91" s="656" t="s">
        <v>310</v>
      </c>
      <c r="I91" s="656" t="s">
        <v>17</v>
      </c>
      <c r="J91" s="656" t="s">
        <v>1306</v>
      </c>
      <c r="K91" s="656" t="s">
        <v>1306</v>
      </c>
      <c r="L91" s="656" t="s">
        <v>1306</v>
      </c>
      <c r="M91" s="656" t="s">
        <v>1985</v>
      </c>
      <c r="N91" s="656" t="s">
        <v>1306</v>
      </c>
      <c r="O91" s="656" t="s">
        <v>1306</v>
      </c>
      <c r="P91" s="656" t="s">
        <v>1306</v>
      </c>
      <c r="Q91" s="656" t="s">
        <v>1171</v>
      </c>
      <c r="R91" s="656" t="s">
        <v>1306</v>
      </c>
      <c r="S91" s="657">
        <v>0</v>
      </c>
      <c r="T91" s="656" t="s">
        <v>2015</v>
      </c>
      <c r="U91" s="656" t="s">
        <v>1241</v>
      </c>
      <c r="V91" s="656" t="s">
        <v>1306</v>
      </c>
      <c r="W91" s="656" t="s">
        <v>1306</v>
      </c>
      <c r="X91" s="656" t="s">
        <v>1306</v>
      </c>
      <c r="Y91" s="656" t="s">
        <v>1306</v>
      </c>
      <c r="Z91" s="656" t="s">
        <v>1306</v>
      </c>
      <c r="AA91" s="656" t="s">
        <v>1306</v>
      </c>
      <c r="AB91" s="656" t="s">
        <v>1306</v>
      </c>
      <c r="AC91" s="656" t="s">
        <v>686</v>
      </c>
      <c r="AD91" s="656" t="s">
        <v>2016</v>
      </c>
    </row>
    <row r="92" spans="1:30" s="177" customFormat="1" ht="75">
      <c r="A92" s="655">
        <v>84</v>
      </c>
      <c r="B92" s="656" t="s">
        <v>2017</v>
      </c>
      <c r="C92" s="656" t="s">
        <v>2018</v>
      </c>
      <c r="D92" s="656" t="s">
        <v>1160</v>
      </c>
      <c r="E92" s="656" t="s">
        <v>1564</v>
      </c>
      <c r="F92" s="656" t="s">
        <v>19</v>
      </c>
      <c r="G92" s="656" t="s">
        <v>1306</v>
      </c>
      <c r="H92" s="656" t="s">
        <v>310</v>
      </c>
      <c r="I92" s="656" t="s">
        <v>26</v>
      </c>
      <c r="J92" s="656" t="s">
        <v>1306</v>
      </c>
      <c r="K92" s="656" t="s">
        <v>1306</v>
      </c>
      <c r="L92" s="656" t="s">
        <v>1306</v>
      </c>
      <c r="M92" s="656" t="s">
        <v>1985</v>
      </c>
      <c r="N92" s="656" t="s">
        <v>1306</v>
      </c>
      <c r="O92" s="656" t="s">
        <v>1306</v>
      </c>
      <c r="P92" s="656" t="s">
        <v>1306</v>
      </c>
      <c r="Q92" s="656" t="s">
        <v>1171</v>
      </c>
      <c r="R92" s="656" t="s">
        <v>1306</v>
      </c>
      <c r="S92" s="657">
        <v>0</v>
      </c>
      <c r="T92" s="656" t="s">
        <v>2019</v>
      </c>
      <c r="U92" s="656" t="s">
        <v>1241</v>
      </c>
      <c r="V92" s="656" t="s">
        <v>1306</v>
      </c>
      <c r="W92" s="656" t="s">
        <v>1306</v>
      </c>
      <c r="X92" s="656" t="s">
        <v>1306</v>
      </c>
      <c r="Y92" s="656" t="s">
        <v>1306</v>
      </c>
      <c r="Z92" s="656" t="s">
        <v>1306</v>
      </c>
      <c r="AA92" s="656" t="s">
        <v>1306</v>
      </c>
      <c r="AB92" s="656" t="s">
        <v>1306</v>
      </c>
      <c r="AC92" s="656" t="s">
        <v>686</v>
      </c>
      <c r="AD92" s="656" t="s">
        <v>2020</v>
      </c>
    </row>
    <row r="93" spans="1:30" s="177" customFormat="1" ht="75">
      <c r="A93" s="655">
        <v>85</v>
      </c>
      <c r="B93" s="656" t="s">
        <v>2021</v>
      </c>
      <c r="C93" s="656" t="s">
        <v>2022</v>
      </c>
      <c r="D93" s="656" t="s">
        <v>1160</v>
      </c>
      <c r="E93" s="656" t="s">
        <v>1269</v>
      </c>
      <c r="F93" s="656" t="s">
        <v>28</v>
      </c>
      <c r="G93" s="656" t="s">
        <v>1306</v>
      </c>
      <c r="H93" s="656" t="s">
        <v>310</v>
      </c>
      <c r="I93" s="656" t="s">
        <v>17</v>
      </c>
      <c r="J93" s="656" t="s">
        <v>1306</v>
      </c>
      <c r="K93" s="656" t="s">
        <v>1306</v>
      </c>
      <c r="L93" s="656" t="s">
        <v>1306</v>
      </c>
      <c r="M93" s="656" t="s">
        <v>1985</v>
      </c>
      <c r="N93" s="656" t="s">
        <v>1306</v>
      </c>
      <c r="O93" s="656" t="s">
        <v>1306</v>
      </c>
      <c r="P93" s="656" t="s">
        <v>1306</v>
      </c>
      <c r="Q93" s="656" t="s">
        <v>1171</v>
      </c>
      <c r="R93" s="656" t="s">
        <v>1306</v>
      </c>
      <c r="S93" s="657">
        <v>0</v>
      </c>
      <c r="T93" s="656" t="s">
        <v>2006</v>
      </c>
      <c r="U93" s="656" t="s">
        <v>1241</v>
      </c>
      <c r="V93" s="656" t="s">
        <v>1306</v>
      </c>
      <c r="W93" s="656" t="s">
        <v>1306</v>
      </c>
      <c r="X93" s="656" t="s">
        <v>1306</v>
      </c>
      <c r="Y93" s="656" t="s">
        <v>1306</v>
      </c>
      <c r="Z93" s="656" t="s">
        <v>1306</v>
      </c>
      <c r="AA93" s="656" t="s">
        <v>1306</v>
      </c>
      <c r="AB93" s="656" t="s">
        <v>1306</v>
      </c>
      <c r="AC93" s="656" t="s">
        <v>686</v>
      </c>
      <c r="AD93" s="656" t="s">
        <v>2023</v>
      </c>
    </row>
    <row r="94" spans="1:30" s="177" customFormat="1" ht="75">
      <c r="A94" s="655">
        <v>86</v>
      </c>
      <c r="B94" s="656" t="s">
        <v>2024</v>
      </c>
      <c r="C94" s="656" t="s">
        <v>2025</v>
      </c>
      <c r="D94" s="656" t="s">
        <v>1160</v>
      </c>
      <c r="E94" s="656" t="s">
        <v>1186</v>
      </c>
      <c r="F94" s="656" t="s">
        <v>19</v>
      </c>
      <c r="G94" s="656" t="s">
        <v>1306</v>
      </c>
      <c r="H94" s="656" t="s">
        <v>310</v>
      </c>
      <c r="I94" s="656" t="s">
        <v>45</v>
      </c>
      <c r="J94" s="656" t="s">
        <v>1306</v>
      </c>
      <c r="K94" s="656" t="s">
        <v>1306</v>
      </c>
      <c r="L94" s="656" t="s">
        <v>1306</v>
      </c>
      <c r="M94" s="656" t="s">
        <v>1985</v>
      </c>
      <c r="N94" s="656" t="s">
        <v>1306</v>
      </c>
      <c r="O94" s="656" t="s">
        <v>1306</v>
      </c>
      <c r="P94" s="656" t="s">
        <v>1306</v>
      </c>
      <c r="Q94" s="656" t="s">
        <v>1171</v>
      </c>
      <c r="R94" s="656" t="s">
        <v>1306</v>
      </c>
      <c r="S94" s="657">
        <v>0</v>
      </c>
      <c r="T94" s="656" t="s">
        <v>2006</v>
      </c>
      <c r="U94" s="656" t="s">
        <v>1241</v>
      </c>
      <c r="V94" s="656" t="s">
        <v>1306</v>
      </c>
      <c r="W94" s="656" t="s">
        <v>1306</v>
      </c>
      <c r="X94" s="656" t="s">
        <v>1306</v>
      </c>
      <c r="Y94" s="656" t="s">
        <v>1306</v>
      </c>
      <c r="Z94" s="656" t="s">
        <v>1306</v>
      </c>
      <c r="AA94" s="656" t="s">
        <v>1306</v>
      </c>
      <c r="AB94" s="656" t="s">
        <v>1306</v>
      </c>
      <c r="AC94" s="656" t="s">
        <v>686</v>
      </c>
      <c r="AD94" s="656" t="s">
        <v>2026</v>
      </c>
    </row>
    <row r="95" spans="1:30" s="177" customFormat="1" ht="75">
      <c r="A95" s="655">
        <v>87</v>
      </c>
      <c r="B95" s="656" t="s">
        <v>2027</v>
      </c>
      <c r="C95" s="656" t="s">
        <v>2028</v>
      </c>
      <c r="D95" s="656" t="s">
        <v>1160</v>
      </c>
      <c r="E95" s="656" t="s">
        <v>1161</v>
      </c>
      <c r="F95" s="656" t="s">
        <v>19</v>
      </c>
      <c r="G95" s="656" t="s">
        <v>1306</v>
      </c>
      <c r="H95" s="656" t="s">
        <v>310</v>
      </c>
      <c r="I95" s="656" t="s">
        <v>45</v>
      </c>
      <c r="J95" s="656" t="s">
        <v>1306</v>
      </c>
      <c r="K95" s="656" t="s">
        <v>1306</v>
      </c>
      <c r="L95" s="656" t="s">
        <v>1306</v>
      </c>
      <c r="M95" s="656" t="s">
        <v>1985</v>
      </c>
      <c r="N95" s="656" t="s">
        <v>1306</v>
      </c>
      <c r="O95" s="656" t="s">
        <v>1306</v>
      </c>
      <c r="P95" s="656" t="s">
        <v>1306</v>
      </c>
      <c r="Q95" s="656" t="s">
        <v>1171</v>
      </c>
      <c r="R95" s="656" t="s">
        <v>1306</v>
      </c>
      <c r="S95" s="657">
        <v>0</v>
      </c>
      <c r="T95" s="656" t="s">
        <v>2029</v>
      </c>
      <c r="U95" s="656" t="s">
        <v>1241</v>
      </c>
      <c r="V95" s="656" t="s">
        <v>1306</v>
      </c>
      <c r="W95" s="656" t="s">
        <v>1306</v>
      </c>
      <c r="X95" s="656" t="s">
        <v>1306</v>
      </c>
      <c r="Y95" s="656" t="s">
        <v>1306</v>
      </c>
      <c r="Z95" s="656" t="s">
        <v>1306</v>
      </c>
      <c r="AA95" s="656" t="s">
        <v>1306</v>
      </c>
      <c r="AB95" s="656" t="s">
        <v>1306</v>
      </c>
      <c r="AC95" s="656" t="s">
        <v>686</v>
      </c>
      <c r="AD95" s="656" t="s">
        <v>2030</v>
      </c>
    </row>
    <row r="96" spans="1:30" s="177" customFormat="1" ht="75">
      <c r="A96" s="655">
        <v>88</v>
      </c>
      <c r="B96" s="656" t="s">
        <v>2031</v>
      </c>
      <c r="C96" s="656" t="s">
        <v>2032</v>
      </c>
      <c r="D96" s="656" t="s">
        <v>1160</v>
      </c>
      <c r="E96" s="656" t="s">
        <v>1161</v>
      </c>
      <c r="F96" s="656" t="s">
        <v>19</v>
      </c>
      <c r="G96" s="656" t="s">
        <v>1306</v>
      </c>
      <c r="H96" s="656" t="s">
        <v>310</v>
      </c>
      <c r="I96" s="656" t="s">
        <v>26</v>
      </c>
      <c r="J96" s="656" t="s">
        <v>1306</v>
      </c>
      <c r="K96" s="656" t="s">
        <v>1306</v>
      </c>
      <c r="L96" s="656" t="s">
        <v>1306</v>
      </c>
      <c r="M96" s="656" t="s">
        <v>1985</v>
      </c>
      <c r="N96" s="656" t="s">
        <v>1306</v>
      </c>
      <c r="O96" s="656" t="s">
        <v>1306</v>
      </c>
      <c r="P96" s="656" t="s">
        <v>1306</v>
      </c>
      <c r="Q96" s="656" t="s">
        <v>1609</v>
      </c>
      <c r="R96" s="656" t="s">
        <v>1306</v>
      </c>
      <c r="S96" s="657">
        <v>0</v>
      </c>
      <c r="T96" s="656" t="s">
        <v>2006</v>
      </c>
      <c r="U96" s="656" t="s">
        <v>1241</v>
      </c>
      <c r="V96" s="656" t="s">
        <v>1306</v>
      </c>
      <c r="W96" s="656" t="s">
        <v>1306</v>
      </c>
      <c r="X96" s="656" t="s">
        <v>1306</v>
      </c>
      <c r="Y96" s="656" t="s">
        <v>1306</v>
      </c>
      <c r="Z96" s="656" t="s">
        <v>1306</v>
      </c>
      <c r="AA96" s="656" t="s">
        <v>1306</v>
      </c>
      <c r="AB96" s="656" t="s">
        <v>1306</v>
      </c>
      <c r="AC96" s="656" t="s">
        <v>686</v>
      </c>
      <c r="AD96" s="656" t="s">
        <v>2033</v>
      </c>
    </row>
    <row r="97" spans="1:30" s="177" customFormat="1" ht="75">
      <c r="A97" s="655">
        <v>89</v>
      </c>
      <c r="B97" s="656" t="s">
        <v>2034</v>
      </c>
      <c r="C97" s="656" t="s">
        <v>2035</v>
      </c>
      <c r="D97" s="656" t="s">
        <v>1160</v>
      </c>
      <c r="E97" s="656" t="s">
        <v>1186</v>
      </c>
      <c r="F97" s="656" t="s">
        <v>28</v>
      </c>
      <c r="G97" s="656" t="s">
        <v>1306</v>
      </c>
      <c r="H97" s="656" t="s">
        <v>310</v>
      </c>
      <c r="I97" s="656" t="s">
        <v>39</v>
      </c>
      <c r="J97" s="656" t="s">
        <v>1306</v>
      </c>
      <c r="K97" s="656" t="s">
        <v>1306</v>
      </c>
      <c r="L97" s="656" t="s">
        <v>1306</v>
      </c>
      <c r="M97" s="656" t="s">
        <v>1985</v>
      </c>
      <c r="N97" s="656" t="s">
        <v>1306</v>
      </c>
      <c r="O97" s="656" t="s">
        <v>1306</v>
      </c>
      <c r="P97" s="656" t="s">
        <v>1306</v>
      </c>
      <c r="Q97" s="656" t="s">
        <v>1171</v>
      </c>
      <c r="R97" s="656" t="s">
        <v>1306</v>
      </c>
      <c r="S97" s="657">
        <v>0</v>
      </c>
      <c r="T97" s="656" t="s">
        <v>2036</v>
      </c>
      <c r="U97" s="656" t="s">
        <v>1241</v>
      </c>
      <c r="V97" s="656" t="s">
        <v>1306</v>
      </c>
      <c r="W97" s="656" t="s">
        <v>1306</v>
      </c>
      <c r="X97" s="656" t="s">
        <v>1306</v>
      </c>
      <c r="Y97" s="656" t="s">
        <v>1306</v>
      </c>
      <c r="Z97" s="656" t="s">
        <v>1306</v>
      </c>
      <c r="AA97" s="656" t="s">
        <v>1306</v>
      </c>
      <c r="AB97" s="656" t="s">
        <v>1306</v>
      </c>
      <c r="AC97" s="656" t="s">
        <v>686</v>
      </c>
      <c r="AD97" s="656" t="s">
        <v>2037</v>
      </c>
    </row>
    <row r="98" spans="1:30" s="177" customFormat="1" ht="75">
      <c r="A98" s="655">
        <v>90</v>
      </c>
      <c r="B98" s="656" t="s">
        <v>2038</v>
      </c>
      <c r="C98" s="656" t="s">
        <v>2039</v>
      </c>
      <c r="D98" s="656" t="s">
        <v>1160</v>
      </c>
      <c r="E98" s="656" t="s">
        <v>1186</v>
      </c>
      <c r="F98" s="656" t="s">
        <v>28</v>
      </c>
      <c r="G98" s="656" t="s">
        <v>1306</v>
      </c>
      <c r="H98" s="656" t="s">
        <v>310</v>
      </c>
      <c r="I98" s="656" t="s">
        <v>39</v>
      </c>
      <c r="J98" s="656" t="s">
        <v>1306</v>
      </c>
      <c r="K98" s="656" t="s">
        <v>1306</v>
      </c>
      <c r="L98" s="656" t="s">
        <v>1306</v>
      </c>
      <c r="M98" s="656" t="s">
        <v>1985</v>
      </c>
      <c r="N98" s="656" t="s">
        <v>1306</v>
      </c>
      <c r="O98" s="656" t="s">
        <v>1306</v>
      </c>
      <c r="P98" s="656" t="s">
        <v>1306</v>
      </c>
      <c r="Q98" s="656" t="s">
        <v>1171</v>
      </c>
      <c r="R98" s="656" t="s">
        <v>1306</v>
      </c>
      <c r="S98" s="657">
        <v>0</v>
      </c>
      <c r="T98" s="656" t="s">
        <v>2040</v>
      </c>
      <c r="U98" s="656" t="s">
        <v>1241</v>
      </c>
      <c r="V98" s="656" t="s">
        <v>1306</v>
      </c>
      <c r="W98" s="656" t="s">
        <v>1306</v>
      </c>
      <c r="X98" s="656" t="s">
        <v>1306</v>
      </c>
      <c r="Y98" s="656" t="s">
        <v>1306</v>
      </c>
      <c r="Z98" s="656" t="s">
        <v>1306</v>
      </c>
      <c r="AA98" s="656" t="s">
        <v>1306</v>
      </c>
      <c r="AB98" s="656" t="s">
        <v>1306</v>
      </c>
      <c r="AC98" s="656" t="s">
        <v>686</v>
      </c>
      <c r="AD98" s="656" t="s">
        <v>2041</v>
      </c>
    </row>
    <row r="99" spans="1:30" s="177" customFormat="1" ht="75">
      <c r="A99" s="655">
        <v>91</v>
      </c>
      <c r="B99" s="656" t="s">
        <v>2042</v>
      </c>
      <c r="C99" s="656" t="s">
        <v>2043</v>
      </c>
      <c r="D99" s="656" t="s">
        <v>1160</v>
      </c>
      <c r="E99" s="656" t="s">
        <v>1186</v>
      </c>
      <c r="F99" s="656" t="s">
        <v>28</v>
      </c>
      <c r="G99" s="656" t="s">
        <v>1306</v>
      </c>
      <c r="H99" s="656" t="s">
        <v>310</v>
      </c>
      <c r="I99" s="656" t="s">
        <v>26</v>
      </c>
      <c r="J99" s="656" t="s">
        <v>1306</v>
      </c>
      <c r="K99" s="656" t="s">
        <v>1306</v>
      </c>
      <c r="L99" s="656" t="s">
        <v>1306</v>
      </c>
      <c r="M99" s="656" t="s">
        <v>1985</v>
      </c>
      <c r="N99" s="656" t="s">
        <v>1306</v>
      </c>
      <c r="O99" s="656" t="s">
        <v>1306</v>
      </c>
      <c r="P99" s="656" t="s">
        <v>1306</v>
      </c>
      <c r="Q99" s="656" t="s">
        <v>1171</v>
      </c>
      <c r="R99" s="656" t="s">
        <v>1306</v>
      </c>
      <c r="S99" s="657">
        <v>0</v>
      </c>
      <c r="T99" s="656" t="s">
        <v>2044</v>
      </c>
      <c r="U99" s="656" t="s">
        <v>1241</v>
      </c>
      <c r="V99" s="656" t="s">
        <v>1306</v>
      </c>
      <c r="W99" s="656" t="s">
        <v>1306</v>
      </c>
      <c r="X99" s="656" t="s">
        <v>1306</v>
      </c>
      <c r="Y99" s="656" t="s">
        <v>1306</v>
      </c>
      <c r="Z99" s="656" t="s">
        <v>1306</v>
      </c>
      <c r="AA99" s="656" t="s">
        <v>1306</v>
      </c>
      <c r="AB99" s="656" t="s">
        <v>1306</v>
      </c>
      <c r="AC99" s="656" t="s">
        <v>686</v>
      </c>
      <c r="AD99" s="656" t="s">
        <v>2045</v>
      </c>
    </row>
    <row r="100" spans="1:30" s="177" customFormat="1" ht="75">
      <c r="A100" s="655">
        <v>92</v>
      </c>
      <c r="B100" s="656" t="s">
        <v>2046</v>
      </c>
      <c r="C100" s="656" t="s">
        <v>2047</v>
      </c>
      <c r="D100" s="656" t="s">
        <v>1160</v>
      </c>
      <c r="E100" s="656" t="s">
        <v>1186</v>
      </c>
      <c r="F100" s="656" t="s">
        <v>28</v>
      </c>
      <c r="G100" s="656" t="s">
        <v>1306</v>
      </c>
      <c r="H100" s="656" t="s">
        <v>310</v>
      </c>
      <c r="I100" s="656" t="s">
        <v>26</v>
      </c>
      <c r="J100" s="656" t="s">
        <v>1306</v>
      </c>
      <c r="K100" s="656" t="s">
        <v>1306</v>
      </c>
      <c r="L100" s="656" t="s">
        <v>1306</v>
      </c>
      <c r="M100" s="656" t="s">
        <v>1985</v>
      </c>
      <c r="N100" s="656" t="s">
        <v>1306</v>
      </c>
      <c r="O100" s="656" t="s">
        <v>1306</v>
      </c>
      <c r="P100" s="656" t="s">
        <v>1306</v>
      </c>
      <c r="Q100" s="656" t="s">
        <v>1171</v>
      </c>
      <c r="R100" s="656" t="s">
        <v>1306</v>
      </c>
      <c r="S100" s="657">
        <v>0</v>
      </c>
      <c r="T100" s="656" t="s">
        <v>2048</v>
      </c>
      <c r="U100" s="656" t="s">
        <v>1241</v>
      </c>
      <c r="V100" s="656" t="s">
        <v>1306</v>
      </c>
      <c r="W100" s="656" t="s">
        <v>1306</v>
      </c>
      <c r="X100" s="656" t="s">
        <v>1306</v>
      </c>
      <c r="Y100" s="656" t="s">
        <v>1306</v>
      </c>
      <c r="Z100" s="656" t="s">
        <v>1306</v>
      </c>
      <c r="AA100" s="656" t="s">
        <v>1306</v>
      </c>
      <c r="AB100" s="656" t="s">
        <v>1306</v>
      </c>
      <c r="AC100" s="656" t="s">
        <v>686</v>
      </c>
      <c r="AD100" s="656" t="s">
        <v>2049</v>
      </c>
    </row>
    <row r="101" spans="1:30" s="177" customFormat="1" ht="75">
      <c r="A101" s="655">
        <v>93</v>
      </c>
      <c r="B101" s="656" t="s">
        <v>2050</v>
      </c>
      <c r="C101" s="656" t="s">
        <v>2051</v>
      </c>
      <c r="D101" s="656" t="s">
        <v>1160</v>
      </c>
      <c r="E101" s="656" t="s">
        <v>1186</v>
      </c>
      <c r="F101" s="656" t="s">
        <v>28</v>
      </c>
      <c r="G101" s="656" t="s">
        <v>1306</v>
      </c>
      <c r="H101" s="656" t="s">
        <v>310</v>
      </c>
      <c r="I101" s="656" t="s">
        <v>33</v>
      </c>
      <c r="J101" s="656" t="s">
        <v>1306</v>
      </c>
      <c r="K101" s="656" t="s">
        <v>1306</v>
      </c>
      <c r="L101" s="656" t="s">
        <v>1306</v>
      </c>
      <c r="M101" s="656" t="s">
        <v>1985</v>
      </c>
      <c r="N101" s="656" t="s">
        <v>1306</v>
      </c>
      <c r="O101" s="656" t="s">
        <v>1306</v>
      </c>
      <c r="P101" s="656" t="s">
        <v>1306</v>
      </c>
      <c r="Q101" s="656" t="s">
        <v>1171</v>
      </c>
      <c r="R101" s="656" t="s">
        <v>1306</v>
      </c>
      <c r="S101" s="657">
        <v>0</v>
      </c>
      <c r="T101" s="656" t="s">
        <v>2052</v>
      </c>
      <c r="U101" s="656" t="s">
        <v>1241</v>
      </c>
      <c r="V101" s="656" t="s">
        <v>1306</v>
      </c>
      <c r="W101" s="656" t="s">
        <v>1306</v>
      </c>
      <c r="X101" s="656" t="s">
        <v>1306</v>
      </c>
      <c r="Y101" s="656" t="s">
        <v>1306</v>
      </c>
      <c r="Z101" s="656" t="s">
        <v>1306</v>
      </c>
      <c r="AA101" s="656" t="s">
        <v>1306</v>
      </c>
      <c r="AB101" s="656" t="s">
        <v>1306</v>
      </c>
      <c r="AC101" s="656" t="s">
        <v>686</v>
      </c>
      <c r="AD101" s="656" t="s">
        <v>2053</v>
      </c>
    </row>
    <row r="102" spans="1:30" s="177" customFormat="1" ht="75">
      <c r="A102" s="655">
        <v>94</v>
      </c>
      <c r="B102" s="656" t="s">
        <v>2054</v>
      </c>
      <c r="C102" s="656" t="s">
        <v>2055</v>
      </c>
      <c r="D102" s="656" t="s">
        <v>1160</v>
      </c>
      <c r="E102" s="656" t="s">
        <v>1186</v>
      </c>
      <c r="F102" s="656" t="s">
        <v>28</v>
      </c>
      <c r="G102" s="656" t="s">
        <v>1306</v>
      </c>
      <c r="H102" s="656" t="s">
        <v>310</v>
      </c>
      <c r="I102" s="656" t="s">
        <v>33</v>
      </c>
      <c r="J102" s="656" t="s">
        <v>1306</v>
      </c>
      <c r="K102" s="656" t="s">
        <v>1306</v>
      </c>
      <c r="L102" s="656" t="s">
        <v>1306</v>
      </c>
      <c r="M102" s="656" t="s">
        <v>1985</v>
      </c>
      <c r="N102" s="656" t="s">
        <v>1306</v>
      </c>
      <c r="O102" s="656" t="s">
        <v>1306</v>
      </c>
      <c r="P102" s="656" t="s">
        <v>1306</v>
      </c>
      <c r="Q102" s="656" t="s">
        <v>1171</v>
      </c>
      <c r="R102" s="656" t="s">
        <v>1306</v>
      </c>
      <c r="S102" s="657">
        <v>0</v>
      </c>
      <c r="T102" s="656" t="s">
        <v>2056</v>
      </c>
      <c r="U102" s="656" t="s">
        <v>1241</v>
      </c>
      <c r="V102" s="656" t="s">
        <v>1306</v>
      </c>
      <c r="W102" s="656" t="s">
        <v>1306</v>
      </c>
      <c r="X102" s="656" t="s">
        <v>1306</v>
      </c>
      <c r="Y102" s="656" t="s">
        <v>1306</v>
      </c>
      <c r="Z102" s="656" t="s">
        <v>1306</v>
      </c>
      <c r="AA102" s="656" t="s">
        <v>1306</v>
      </c>
      <c r="AB102" s="656" t="s">
        <v>1306</v>
      </c>
      <c r="AC102" s="656" t="s">
        <v>686</v>
      </c>
      <c r="AD102" s="656" t="s">
        <v>2057</v>
      </c>
    </row>
    <row r="103" spans="1:30" s="177" customFormat="1" ht="75">
      <c r="A103" s="655">
        <v>95</v>
      </c>
      <c r="B103" s="656" t="s">
        <v>2058</v>
      </c>
      <c r="C103" s="656" t="s">
        <v>2059</v>
      </c>
      <c r="D103" s="656" t="s">
        <v>1160</v>
      </c>
      <c r="E103" s="656" t="s">
        <v>1186</v>
      </c>
      <c r="F103" s="656" t="s">
        <v>28</v>
      </c>
      <c r="G103" s="656" t="s">
        <v>1306</v>
      </c>
      <c r="H103" s="656" t="s">
        <v>310</v>
      </c>
      <c r="I103" s="656" t="s">
        <v>45</v>
      </c>
      <c r="J103" s="656" t="s">
        <v>1306</v>
      </c>
      <c r="K103" s="656" t="s">
        <v>1306</v>
      </c>
      <c r="L103" s="656" t="s">
        <v>1306</v>
      </c>
      <c r="M103" s="656" t="s">
        <v>1985</v>
      </c>
      <c r="N103" s="656" t="s">
        <v>1306</v>
      </c>
      <c r="O103" s="656" t="s">
        <v>1306</v>
      </c>
      <c r="P103" s="656" t="s">
        <v>1306</v>
      </c>
      <c r="Q103" s="656" t="s">
        <v>1171</v>
      </c>
      <c r="R103" s="656" t="s">
        <v>1306</v>
      </c>
      <c r="S103" s="657">
        <v>0</v>
      </c>
      <c r="T103" s="656" t="s">
        <v>2060</v>
      </c>
      <c r="U103" s="656" t="s">
        <v>1241</v>
      </c>
      <c r="V103" s="656" t="s">
        <v>1306</v>
      </c>
      <c r="W103" s="656" t="s">
        <v>1306</v>
      </c>
      <c r="X103" s="656" t="s">
        <v>1306</v>
      </c>
      <c r="Y103" s="656" t="s">
        <v>1306</v>
      </c>
      <c r="Z103" s="656" t="s">
        <v>1306</v>
      </c>
      <c r="AA103" s="656" t="s">
        <v>1306</v>
      </c>
      <c r="AB103" s="656" t="s">
        <v>1306</v>
      </c>
      <c r="AC103" s="656" t="s">
        <v>686</v>
      </c>
      <c r="AD103" s="656" t="s">
        <v>2061</v>
      </c>
    </row>
    <row r="104" spans="1:30" s="177" customFormat="1" ht="75">
      <c r="A104" s="655">
        <v>96</v>
      </c>
      <c r="B104" s="656" t="s">
        <v>2062</v>
      </c>
      <c r="C104" s="656" t="s">
        <v>2063</v>
      </c>
      <c r="D104" s="656" t="s">
        <v>1160</v>
      </c>
      <c r="E104" s="656" t="s">
        <v>1186</v>
      </c>
      <c r="F104" s="656" t="s">
        <v>28</v>
      </c>
      <c r="G104" s="656" t="s">
        <v>1306</v>
      </c>
      <c r="H104" s="656" t="s">
        <v>310</v>
      </c>
      <c r="I104" s="656" t="s">
        <v>45</v>
      </c>
      <c r="J104" s="656" t="s">
        <v>1306</v>
      </c>
      <c r="K104" s="656" t="s">
        <v>1306</v>
      </c>
      <c r="L104" s="656" t="s">
        <v>1306</v>
      </c>
      <c r="M104" s="656" t="s">
        <v>1985</v>
      </c>
      <c r="N104" s="656" t="s">
        <v>1306</v>
      </c>
      <c r="O104" s="656" t="s">
        <v>1306</v>
      </c>
      <c r="P104" s="656" t="s">
        <v>1306</v>
      </c>
      <c r="Q104" s="656" t="s">
        <v>1171</v>
      </c>
      <c r="R104" s="656" t="s">
        <v>1306</v>
      </c>
      <c r="S104" s="657">
        <v>0</v>
      </c>
      <c r="T104" s="656" t="s">
        <v>2064</v>
      </c>
      <c r="U104" s="656" t="s">
        <v>1241</v>
      </c>
      <c r="V104" s="656" t="s">
        <v>1306</v>
      </c>
      <c r="W104" s="656" t="s">
        <v>1306</v>
      </c>
      <c r="X104" s="656" t="s">
        <v>1306</v>
      </c>
      <c r="Y104" s="656" t="s">
        <v>1306</v>
      </c>
      <c r="Z104" s="656" t="s">
        <v>1306</v>
      </c>
      <c r="AA104" s="656" t="s">
        <v>1306</v>
      </c>
      <c r="AB104" s="656" t="s">
        <v>1306</v>
      </c>
      <c r="AC104" s="656" t="s">
        <v>686</v>
      </c>
      <c r="AD104" s="656" t="s">
        <v>2065</v>
      </c>
    </row>
    <row r="105" spans="1:30" s="177" customFormat="1" ht="75">
      <c r="A105" s="655">
        <v>97</v>
      </c>
      <c r="B105" s="656" t="s">
        <v>2066</v>
      </c>
      <c r="C105" s="656" t="s">
        <v>2067</v>
      </c>
      <c r="D105" s="656" t="s">
        <v>1160</v>
      </c>
      <c r="E105" s="656" t="s">
        <v>1186</v>
      </c>
      <c r="F105" s="656" t="s">
        <v>28</v>
      </c>
      <c r="G105" s="656" t="s">
        <v>1306</v>
      </c>
      <c r="H105" s="656" t="s">
        <v>310</v>
      </c>
      <c r="I105" s="656" t="s">
        <v>17</v>
      </c>
      <c r="J105" s="656" t="s">
        <v>1306</v>
      </c>
      <c r="K105" s="656" t="s">
        <v>1306</v>
      </c>
      <c r="L105" s="656" t="s">
        <v>1306</v>
      </c>
      <c r="M105" s="656" t="s">
        <v>1985</v>
      </c>
      <c r="N105" s="656" t="s">
        <v>1306</v>
      </c>
      <c r="O105" s="656" t="s">
        <v>1306</v>
      </c>
      <c r="P105" s="656" t="s">
        <v>1306</v>
      </c>
      <c r="Q105" s="656" t="s">
        <v>1171</v>
      </c>
      <c r="R105" s="656" t="s">
        <v>1306</v>
      </c>
      <c r="S105" s="657">
        <v>0</v>
      </c>
      <c r="T105" s="656" t="s">
        <v>2068</v>
      </c>
      <c r="U105" s="656" t="s">
        <v>1241</v>
      </c>
      <c r="V105" s="656" t="s">
        <v>1306</v>
      </c>
      <c r="W105" s="656" t="s">
        <v>1306</v>
      </c>
      <c r="X105" s="656" t="s">
        <v>1306</v>
      </c>
      <c r="Y105" s="656" t="s">
        <v>1306</v>
      </c>
      <c r="Z105" s="656" t="s">
        <v>1306</v>
      </c>
      <c r="AA105" s="656" t="s">
        <v>1306</v>
      </c>
      <c r="AB105" s="656" t="s">
        <v>1306</v>
      </c>
      <c r="AC105" s="656" t="s">
        <v>686</v>
      </c>
      <c r="AD105" s="656" t="s">
        <v>2069</v>
      </c>
    </row>
    <row r="106" spans="1:30" s="177" customFormat="1" ht="75">
      <c r="A106" s="655">
        <v>98</v>
      </c>
      <c r="B106" s="656" t="s">
        <v>2070</v>
      </c>
      <c r="C106" s="656" t="s">
        <v>2071</v>
      </c>
      <c r="D106" s="656" t="s">
        <v>1160</v>
      </c>
      <c r="E106" s="656" t="s">
        <v>1186</v>
      </c>
      <c r="F106" s="656" t="s">
        <v>28</v>
      </c>
      <c r="G106" s="656" t="s">
        <v>1306</v>
      </c>
      <c r="H106" s="656" t="s">
        <v>310</v>
      </c>
      <c r="I106" s="656" t="s">
        <v>17</v>
      </c>
      <c r="J106" s="656" t="s">
        <v>1306</v>
      </c>
      <c r="K106" s="656" t="s">
        <v>1306</v>
      </c>
      <c r="L106" s="656" t="s">
        <v>1306</v>
      </c>
      <c r="M106" s="656" t="s">
        <v>1985</v>
      </c>
      <c r="N106" s="656" t="s">
        <v>1306</v>
      </c>
      <c r="O106" s="656" t="s">
        <v>1306</v>
      </c>
      <c r="P106" s="656" t="s">
        <v>1306</v>
      </c>
      <c r="Q106" s="656" t="s">
        <v>1171</v>
      </c>
      <c r="R106" s="656" t="s">
        <v>1306</v>
      </c>
      <c r="S106" s="657">
        <v>0</v>
      </c>
      <c r="T106" s="656" t="s">
        <v>2072</v>
      </c>
      <c r="U106" s="656" t="s">
        <v>1241</v>
      </c>
      <c r="V106" s="656" t="s">
        <v>1306</v>
      </c>
      <c r="W106" s="656" t="s">
        <v>1306</v>
      </c>
      <c r="X106" s="656" t="s">
        <v>1306</v>
      </c>
      <c r="Y106" s="656" t="s">
        <v>1306</v>
      </c>
      <c r="Z106" s="656" t="s">
        <v>1306</v>
      </c>
      <c r="AA106" s="656" t="s">
        <v>1306</v>
      </c>
      <c r="AB106" s="656" t="s">
        <v>1306</v>
      </c>
      <c r="AC106" s="656" t="s">
        <v>686</v>
      </c>
      <c r="AD106" s="656" t="s">
        <v>2073</v>
      </c>
    </row>
    <row r="107" spans="1:30" s="177" customFormat="1" ht="75">
      <c r="A107" s="655">
        <v>99</v>
      </c>
      <c r="B107" s="656" t="s">
        <v>2074</v>
      </c>
      <c r="C107" s="656" t="s">
        <v>2075</v>
      </c>
      <c r="D107" s="656" t="s">
        <v>1160</v>
      </c>
      <c r="E107" s="656" t="s">
        <v>1186</v>
      </c>
      <c r="F107" s="656" t="s">
        <v>28</v>
      </c>
      <c r="G107" s="656" t="s">
        <v>1306</v>
      </c>
      <c r="H107" s="656" t="s">
        <v>310</v>
      </c>
      <c r="I107" s="656" t="s">
        <v>17</v>
      </c>
      <c r="J107" s="656" t="s">
        <v>1306</v>
      </c>
      <c r="K107" s="656" t="s">
        <v>1306</v>
      </c>
      <c r="L107" s="656" t="s">
        <v>1306</v>
      </c>
      <c r="M107" s="656" t="s">
        <v>1985</v>
      </c>
      <c r="N107" s="656" t="s">
        <v>1306</v>
      </c>
      <c r="O107" s="656" t="s">
        <v>1306</v>
      </c>
      <c r="P107" s="656" t="s">
        <v>1306</v>
      </c>
      <c r="Q107" s="656" t="s">
        <v>1171</v>
      </c>
      <c r="R107" s="656" t="s">
        <v>1306</v>
      </c>
      <c r="S107" s="657">
        <v>0</v>
      </c>
      <c r="T107" s="656" t="s">
        <v>2019</v>
      </c>
      <c r="U107" s="656" t="s">
        <v>1241</v>
      </c>
      <c r="V107" s="656" t="s">
        <v>1306</v>
      </c>
      <c r="W107" s="656" t="s">
        <v>1306</v>
      </c>
      <c r="X107" s="656" t="s">
        <v>1306</v>
      </c>
      <c r="Y107" s="656" t="s">
        <v>1306</v>
      </c>
      <c r="Z107" s="656" t="s">
        <v>1306</v>
      </c>
      <c r="AA107" s="656" t="s">
        <v>1306</v>
      </c>
      <c r="AB107" s="656" t="s">
        <v>1306</v>
      </c>
      <c r="AC107" s="656" t="s">
        <v>686</v>
      </c>
      <c r="AD107" s="656" t="s">
        <v>2076</v>
      </c>
    </row>
    <row r="108" spans="1:30" s="177" customFormat="1" ht="75">
      <c r="A108" s="655">
        <v>100</v>
      </c>
      <c r="B108" s="656" t="s">
        <v>2077</v>
      </c>
      <c r="C108" s="656" t="s">
        <v>2078</v>
      </c>
      <c r="D108" s="656" t="s">
        <v>1160</v>
      </c>
      <c r="E108" s="656" t="s">
        <v>1161</v>
      </c>
      <c r="F108" s="656" t="s">
        <v>28</v>
      </c>
      <c r="G108" s="656" t="s">
        <v>1306</v>
      </c>
      <c r="H108" s="656" t="s">
        <v>310</v>
      </c>
      <c r="I108" s="656" t="s">
        <v>1287</v>
      </c>
      <c r="J108" s="656" t="s">
        <v>1306</v>
      </c>
      <c r="K108" s="656" t="s">
        <v>1306</v>
      </c>
      <c r="L108" s="656" t="s">
        <v>1306</v>
      </c>
      <c r="M108" s="656" t="s">
        <v>1985</v>
      </c>
      <c r="N108" s="656" t="s">
        <v>1306</v>
      </c>
      <c r="O108" s="656" t="s">
        <v>1306</v>
      </c>
      <c r="P108" s="656" t="s">
        <v>1306</v>
      </c>
      <c r="Q108" s="656" t="s">
        <v>1171</v>
      </c>
      <c r="R108" s="656" t="s">
        <v>1306</v>
      </c>
      <c r="S108" s="657">
        <v>0</v>
      </c>
      <c r="T108" s="656" t="s">
        <v>2079</v>
      </c>
      <c r="U108" s="656" t="s">
        <v>1241</v>
      </c>
      <c r="V108" s="656" t="s">
        <v>1306</v>
      </c>
      <c r="W108" s="656" t="s">
        <v>1306</v>
      </c>
      <c r="X108" s="656" t="s">
        <v>1306</v>
      </c>
      <c r="Y108" s="656" t="s">
        <v>1306</v>
      </c>
      <c r="Z108" s="656" t="s">
        <v>1306</v>
      </c>
      <c r="AA108" s="656" t="s">
        <v>1306</v>
      </c>
      <c r="AB108" s="656" t="s">
        <v>1306</v>
      </c>
      <c r="AC108" s="656" t="s">
        <v>686</v>
      </c>
      <c r="AD108" s="656" t="s">
        <v>2080</v>
      </c>
    </row>
    <row r="109" spans="1:30" s="177" customFormat="1" ht="75">
      <c r="A109" s="655">
        <v>101</v>
      </c>
      <c r="B109" s="656" t="s">
        <v>2081</v>
      </c>
      <c r="C109" s="656" t="s">
        <v>2082</v>
      </c>
      <c r="D109" s="656" t="s">
        <v>1160</v>
      </c>
      <c r="E109" s="656" t="s">
        <v>1161</v>
      </c>
      <c r="F109" s="656" t="s">
        <v>35</v>
      </c>
      <c r="G109" s="656" t="s">
        <v>1306</v>
      </c>
      <c r="H109" s="656" t="s">
        <v>310</v>
      </c>
      <c r="I109" s="656" t="s">
        <v>1287</v>
      </c>
      <c r="J109" s="656" t="s">
        <v>1306</v>
      </c>
      <c r="K109" s="656" t="s">
        <v>1306</v>
      </c>
      <c r="L109" s="656" t="s">
        <v>1306</v>
      </c>
      <c r="M109" s="656" t="s">
        <v>1985</v>
      </c>
      <c r="N109" s="656" t="s">
        <v>1306</v>
      </c>
      <c r="O109" s="656" t="s">
        <v>1306</v>
      </c>
      <c r="P109" s="656" t="s">
        <v>1306</v>
      </c>
      <c r="Q109" s="656" t="s">
        <v>1171</v>
      </c>
      <c r="R109" s="656" t="s">
        <v>1306</v>
      </c>
      <c r="S109" s="657">
        <v>0</v>
      </c>
      <c r="T109" s="656" t="s">
        <v>2083</v>
      </c>
      <c r="U109" s="656" t="s">
        <v>1241</v>
      </c>
      <c r="V109" s="656" t="s">
        <v>1306</v>
      </c>
      <c r="W109" s="656" t="s">
        <v>1306</v>
      </c>
      <c r="X109" s="656" t="s">
        <v>1306</v>
      </c>
      <c r="Y109" s="656" t="s">
        <v>1306</v>
      </c>
      <c r="Z109" s="656" t="s">
        <v>1306</v>
      </c>
      <c r="AA109" s="656" t="s">
        <v>1306</v>
      </c>
      <c r="AB109" s="656" t="s">
        <v>1306</v>
      </c>
      <c r="AC109" s="656" t="s">
        <v>686</v>
      </c>
      <c r="AD109" s="656" t="s">
        <v>2084</v>
      </c>
    </row>
  </sheetData>
  <mergeCells count="2">
    <mergeCell ref="C2:J2"/>
    <mergeCell ref="C3:J3"/>
  </mergeCells>
  <dataValidations count="3">
    <dataValidation type="list" allowBlank="1" showInputMessage="1" showErrorMessage="1" sqref="G44:H50" xr:uid="{DDB2FC96-F370-4C8D-AE44-C939F7F0B37D}">
      <formula1>"PA, Third-Party, Other"</formula1>
    </dataValidation>
    <dataValidation type="list" allowBlank="1" showInputMessage="1" showErrorMessage="1" sqref="H38:H43 G10:G43" xr:uid="{DF89DAE7-FF18-4CA1-9E69-21329C4A21A2}">
      <formula1>"PA, Non-PA Third Party &amp; Partnership, Other"</formula1>
    </dataValidation>
    <dataValidation type="list" allowBlank="1" showInputMessage="1" showErrorMessage="1" sqref="G9" xr:uid="{44CE1EF3-C714-4AE8-B184-F9ACBAB809F9}">
      <formula1>"PA, Third Party, Other"</formula1>
    </dataValidation>
  </dataValidations>
  <pageMargins left="0.7" right="0.7" top="0.75" bottom="0.75" header="0.3" footer="0.3"/>
  <pageSetup scale="16" fitToHeight="0" orientation="landscape" r:id="rId1"/>
  <headerFooter>
    <oddHeader>&amp;L(All Attachment B Appendix Tables are downloadable within PG&amp;&amp;E's Budget Filing Dashboard on CEDARS)&amp;R(PGE-3)</oddHeader>
    <oddFooter>&amp;C3-AtchB-&amp;P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7DB3F3DF-7973-47B0-8639-82A60EFC1F33}">
          <x14:formula1>
            <xm:f>'Read Me'!$I$10:$I$16</xm:f>
          </x14:formula1>
          <xm:sqref>J9:J28</xm:sqref>
        </x14:dataValidation>
        <x14:dataValidation type="list" allowBlank="1" showInputMessage="1" showErrorMessage="1" xr:uid="{88DCA87D-0DD9-424B-A628-44DBD2163EBD}">
          <x14:formula1>
            <xm:f>'Read Me'!$K$10:$K$14</xm:f>
          </x14:formula1>
          <xm:sqref>F9:F28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BC05A-9D3F-4419-BD0E-06D39F2DBDD0}">
  <sheetPr>
    <tabColor theme="2" tint="-0.499984740745262"/>
  </sheetPr>
  <dimension ref="A2:CD413"/>
  <sheetViews>
    <sheetView topLeftCell="B3" zoomScale="69" zoomScaleNormal="69" workbookViewId="0">
      <pane xSplit="1" ySplit="7" topLeftCell="C10" activePane="bottomRight" state="frozen"/>
      <selection pane="topRight" activeCell="C3" sqref="C3"/>
      <selection pane="bottomLeft" activeCell="B10" sqref="B10"/>
      <selection pane="bottomRight" activeCell="B3" sqref="B3"/>
    </sheetView>
  </sheetViews>
  <sheetFormatPr defaultColWidth="9" defaultRowHeight="15.75" outlineLevelCol="1"/>
  <cols>
    <col min="1" max="1" width="36.25" style="102" bestFit="1" customWidth="1"/>
    <col min="2" max="2" width="16.25" style="102" customWidth="1"/>
    <col min="3" max="3" width="30.625" style="102" customWidth="1"/>
    <col min="4" max="4" width="31.875" style="102" bestFit="1" customWidth="1"/>
    <col min="5" max="5" width="46.75" style="102" customWidth="1"/>
    <col min="6" max="6" width="30.625" style="102" customWidth="1"/>
    <col min="7" max="7" width="22.25" style="102" customWidth="1"/>
    <col min="8" max="8" width="30.625" style="102" customWidth="1"/>
    <col min="9" max="9" width="33.75" style="102" bestFit="1" customWidth="1"/>
    <col min="10" max="10" width="25.625" style="102" customWidth="1"/>
    <col min="11" max="11" width="17" style="102" customWidth="1"/>
    <col min="12" max="12" width="27" style="102" customWidth="1"/>
    <col min="13" max="13" width="18.75" style="102" customWidth="1"/>
    <col min="14" max="14" width="17.75" style="102" customWidth="1"/>
    <col min="15" max="15" width="20.125" style="102" customWidth="1"/>
    <col min="16" max="16" width="17.25" style="102" customWidth="1"/>
    <col min="17" max="17" width="17.5" style="102" customWidth="1"/>
    <col min="18" max="18" width="18.875" style="102" customWidth="1"/>
    <col min="19" max="19" width="18.75" style="102" customWidth="1"/>
    <col min="20" max="20" width="18.375" style="102" customWidth="1"/>
    <col min="21" max="21" width="23.125" style="102" customWidth="1"/>
    <col min="22" max="22" width="19.5" style="102" customWidth="1"/>
    <col min="23" max="23" width="22" style="102" bestFit="1" customWidth="1"/>
    <col min="24" max="24" width="23.5" style="102" customWidth="1"/>
    <col min="25" max="25" width="19.75" style="102" bestFit="1" customWidth="1"/>
    <col min="26" max="26" width="11.875" style="102" customWidth="1"/>
    <col min="27" max="27" width="16.75" style="102" customWidth="1"/>
    <col min="28" max="28" width="19.625" style="102" customWidth="1"/>
    <col min="29" max="29" width="19.375" style="102" customWidth="1"/>
    <col min="30" max="30" width="20.625" style="102" customWidth="1"/>
    <col min="31" max="31" width="20.5" style="102" customWidth="1"/>
    <col min="32" max="32" width="20" style="102" customWidth="1"/>
    <col min="33" max="33" width="16.625" style="102" customWidth="1"/>
    <col min="34" max="34" width="24.75" style="102" customWidth="1"/>
    <col min="35" max="35" width="31.875" style="102" customWidth="1"/>
    <col min="36" max="36" width="19.75" style="102" customWidth="1"/>
    <col min="37" max="37" width="27" style="102" customWidth="1"/>
    <col min="38" max="38" width="30.125" style="102" customWidth="1"/>
    <col min="39" max="39" width="17.625" style="507" customWidth="1"/>
    <col min="40" max="40" width="30.625" style="102" customWidth="1" outlineLevel="1"/>
    <col min="41" max="41" width="27.875" style="102" customWidth="1" outlineLevel="1"/>
    <col min="42" max="42" width="29.25" style="102" customWidth="1" outlineLevel="1"/>
    <col min="43" max="43" width="26.5" style="102" customWidth="1" outlineLevel="1"/>
    <col min="44" max="44" width="20.375" style="102" customWidth="1" outlineLevel="1"/>
    <col min="45" max="45" width="9" style="102" customWidth="1" outlineLevel="1"/>
    <col min="46" max="46" width="21.875" style="102" customWidth="1" outlineLevel="1"/>
    <col min="47" max="52" width="19.125" style="102" customWidth="1" outlineLevel="1"/>
    <col min="53" max="53" width="26.25" style="102" customWidth="1" outlineLevel="1"/>
    <col min="54" max="54" width="28" style="102" customWidth="1" outlineLevel="1"/>
    <col min="55" max="55" width="23.125" style="102" customWidth="1" outlineLevel="1"/>
    <col min="56" max="56" width="31" style="102" customWidth="1" outlineLevel="1"/>
    <col min="57" max="57" width="28.5" style="102" customWidth="1" outlineLevel="1"/>
    <col min="58" max="58" width="35.5" style="102" customWidth="1" outlineLevel="1"/>
    <col min="59" max="59" width="23" style="102" customWidth="1" outlineLevel="1"/>
    <col min="60" max="60" width="30.875" style="102" customWidth="1" outlineLevel="1"/>
    <col min="61" max="61" width="28.375" style="102" customWidth="1" outlineLevel="1"/>
    <col min="62" max="62" width="35.375" style="102" customWidth="1" outlineLevel="1"/>
    <col min="63" max="63" width="11" style="102" customWidth="1"/>
    <col min="64" max="64" width="14.875" style="102" customWidth="1"/>
    <col min="65" max="65" width="14.75" bestFit="1" customWidth="1"/>
    <col min="66" max="66" width="19.25" customWidth="1"/>
    <col min="67" max="67" width="9" style="102"/>
    <col min="68" max="68" width="13.25" customWidth="1"/>
    <col min="71" max="71" width="15" bestFit="1" customWidth="1"/>
    <col min="72" max="72" width="11.875" bestFit="1" customWidth="1"/>
    <col min="75" max="75" width="13.125" customWidth="1"/>
    <col min="77" max="77" width="13.75" customWidth="1"/>
    <col min="80" max="80" width="13.375" bestFit="1" customWidth="1"/>
    <col min="83" max="16384" width="9" style="102"/>
  </cols>
  <sheetData>
    <row r="2" spans="1:82" ht="36" customHeight="1">
      <c r="A2" s="515"/>
      <c r="B2" s="681" t="s">
        <v>58</v>
      </c>
      <c r="C2" s="742" t="s">
        <v>2085</v>
      </c>
      <c r="D2" s="743"/>
      <c r="E2" s="743"/>
      <c r="F2" s="743"/>
      <c r="G2" s="743"/>
      <c r="H2" s="744"/>
      <c r="I2" s="515"/>
      <c r="J2" s="515"/>
      <c r="K2" s="515"/>
      <c r="L2" s="515"/>
      <c r="M2" s="515"/>
      <c r="N2" s="515"/>
      <c r="O2" s="515"/>
      <c r="P2" s="515"/>
      <c r="Q2" s="515"/>
      <c r="R2" s="515"/>
      <c r="S2" s="515"/>
      <c r="T2" s="515"/>
      <c r="U2" s="515"/>
      <c r="V2" s="515"/>
      <c r="W2" s="515"/>
      <c r="X2" s="515"/>
      <c r="Y2" s="515"/>
      <c r="Z2" s="515"/>
      <c r="AA2" s="515"/>
      <c r="AB2" s="515"/>
      <c r="AC2" s="515"/>
      <c r="AD2" s="515"/>
      <c r="AE2" s="515"/>
      <c r="AF2" s="515"/>
      <c r="AG2" s="515"/>
      <c r="AH2" s="515"/>
      <c r="AI2" s="515"/>
      <c r="AJ2" s="515"/>
      <c r="AK2" s="515"/>
      <c r="AL2" s="515"/>
      <c r="AM2" s="515"/>
      <c r="AN2" s="515"/>
      <c r="AO2" s="515"/>
      <c r="AP2" s="515"/>
      <c r="AQ2" s="515"/>
      <c r="AR2" s="515"/>
      <c r="AS2" s="515"/>
      <c r="AT2" s="515"/>
      <c r="AU2" s="515"/>
      <c r="AV2" s="515"/>
      <c r="AW2" s="515"/>
      <c r="AX2" s="515"/>
      <c r="AY2" s="515"/>
      <c r="AZ2" s="515"/>
      <c r="BA2" s="515"/>
      <c r="BB2" s="515"/>
      <c r="BC2" s="515"/>
      <c r="BD2" s="515"/>
      <c r="BE2" s="515"/>
      <c r="BF2" s="515"/>
      <c r="BG2" s="515"/>
      <c r="BH2" s="515"/>
      <c r="BI2" s="515"/>
      <c r="BJ2" s="515"/>
      <c r="BK2" s="515"/>
      <c r="BL2" s="515"/>
      <c r="BO2" s="515"/>
    </row>
    <row r="3" spans="1:82" ht="155.25" customHeight="1" thickBot="1">
      <c r="A3" s="515"/>
      <c r="B3" s="247" t="s">
        <v>102</v>
      </c>
      <c r="C3" s="751" t="s">
        <v>2086</v>
      </c>
      <c r="D3" s="752"/>
      <c r="E3" s="752"/>
      <c r="F3" s="752"/>
      <c r="G3" s="752"/>
      <c r="H3" s="753"/>
      <c r="I3" s="515"/>
      <c r="J3" s="515"/>
      <c r="K3" s="515"/>
      <c r="L3" s="515"/>
      <c r="M3" s="515"/>
      <c r="N3" s="515"/>
      <c r="O3" s="515"/>
      <c r="P3" s="515"/>
      <c r="Q3" s="515"/>
      <c r="R3" s="515"/>
      <c r="S3" s="515"/>
      <c r="T3" s="515"/>
      <c r="U3" s="515"/>
      <c r="V3" s="515"/>
      <c r="W3" s="515"/>
      <c r="X3" s="515"/>
      <c r="Y3" s="515"/>
      <c r="Z3" s="515"/>
      <c r="AA3" s="515"/>
      <c r="AB3" s="515"/>
      <c r="AC3" s="515"/>
      <c r="AD3" s="515"/>
      <c r="AE3" s="515"/>
      <c r="AF3" s="515"/>
      <c r="AG3" s="658"/>
      <c r="AH3" s="658"/>
      <c r="AI3" s="658"/>
      <c r="AJ3" s="658"/>
      <c r="AK3" s="658"/>
      <c r="AL3" s="658"/>
      <c r="AM3" s="658"/>
      <c r="AN3" s="515"/>
      <c r="AO3" s="515"/>
      <c r="AP3" s="515"/>
      <c r="AQ3" s="515"/>
      <c r="AR3" s="515"/>
      <c r="AS3" s="515"/>
      <c r="AT3" s="515"/>
      <c r="AU3" s="515"/>
      <c r="AV3" s="515"/>
      <c r="AW3" s="515"/>
      <c r="AX3" s="515"/>
      <c r="AY3" s="515"/>
      <c r="AZ3" s="515"/>
      <c r="BA3" s="515"/>
      <c r="BB3" s="515"/>
      <c r="BC3" s="515"/>
      <c r="BD3" s="515"/>
      <c r="BE3" s="515"/>
      <c r="BF3" s="515"/>
      <c r="BG3" s="515"/>
      <c r="BH3" s="515"/>
      <c r="BI3" s="515"/>
      <c r="BJ3" s="515"/>
      <c r="BK3" s="515"/>
      <c r="BL3" s="515"/>
      <c r="BO3" s="515"/>
    </row>
    <row r="4" spans="1:82" ht="53.25" customHeight="1" thickBot="1">
      <c r="A4" s="515"/>
      <c r="B4" s="247" t="s">
        <v>2087</v>
      </c>
      <c r="C4" s="742" t="s">
        <v>2088</v>
      </c>
      <c r="D4" s="743"/>
      <c r="E4" s="743"/>
      <c r="F4" s="743"/>
      <c r="G4" s="743"/>
      <c r="H4" s="744"/>
      <c r="I4" s="515"/>
      <c r="J4" s="515"/>
      <c r="K4" s="515"/>
      <c r="L4" s="515"/>
      <c r="M4" s="515"/>
      <c r="N4" s="515"/>
      <c r="O4" s="515"/>
      <c r="P4" s="515"/>
      <c r="Q4" s="515"/>
      <c r="R4" s="515"/>
      <c r="S4" s="515"/>
      <c r="T4" s="515"/>
      <c r="U4" s="515"/>
      <c r="V4" s="515"/>
      <c r="W4" s="515"/>
      <c r="X4" s="515"/>
      <c r="Y4" s="515"/>
      <c r="Z4" s="515"/>
      <c r="AA4" s="515"/>
      <c r="AB4" s="515"/>
      <c r="AC4" s="515"/>
      <c r="AD4" s="515"/>
      <c r="AE4" s="515"/>
      <c r="AF4" s="515"/>
      <c r="AG4"/>
      <c r="AH4"/>
      <c r="AI4"/>
      <c r="AJ4" s="506"/>
      <c r="AK4" s="515"/>
      <c r="AL4" s="506"/>
      <c r="AM4" s="515"/>
      <c r="AN4" s="515"/>
      <c r="AO4" s="515"/>
      <c r="AP4" s="515"/>
      <c r="AQ4" s="515"/>
      <c r="AR4" s="515"/>
      <c r="AS4" s="515"/>
      <c r="AT4" s="515"/>
      <c r="AU4" s="515"/>
      <c r="AV4" s="515"/>
      <c r="AW4" s="515"/>
      <c r="AX4" s="515"/>
      <c r="AY4" s="515"/>
      <c r="AZ4" s="515"/>
      <c r="BA4" s="515"/>
      <c r="BB4" s="515"/>
      <c r="BC4" s="515"/>
      <c r="BD4" s="515"/>
      <c r="BE4" s="515"/>
      <c r="BF4" s="515"/>
      <c r="BG4" s="515"/>
      <c r="BH4" s="515"/>
      <c r="BI4" s="515"/>
      <c r="BJ4" s="515"/>
      <c r="BK4" s="515"/>
      <c r="BL4" s="515"/>
      <c r="BO4" s="515"/>
    </row>
    <row r="5" spans="1:82" ht="25.5" customHeight="1">
      <c r="A5" s="171" t="s">
        <v>2089</v>
      </c>
      <c r="B5" s="741" t="s">
        <v>2090</v>
      </c>
      <c r="C5" s="741"/>
      <c r="D5" s="741"/>
      <c r="E5" s="741"/>
      <c r="F5" s="741"/>
      <c r="G5" s="741"/>
      <c r="H5" s="741"/>
      <c r="I5" s="741"/>
      <c r="J5" s="741"/>
      <c r="K5" s="741"/>
      <c r="L5" s="741"/>
      <c r="M5" s="747" t="s">
        <v>2091</v>
      </c>
      <c r="N5" s="748"/>
      <c r="O5" s="748"/>
      <c r="P5" s="748"/>
      <c r="Q5" s="748"/>
      <c r="R5" s="748"/>
      <c r="S5" s="748"/>
      <c r="T5" s="748"/>
      <c r="U5" s="748"/>
      <c r="V5" s="748"/>
      <c r="W5" s="748"/>
      <c r="X5" s="748"/>
      <c r="Y5" s="748"/>
      <c r="Z5" s="748"/>
      <c r="AA5" s="748"/>
      <c r="AB5" s="748"/>
      <c r="AC5" s="748"/>
      <c r="AD5" s="748"/>
      <c r="AE5" s="748"/>
      <c r="AF5" s="748"/>
      <c r="AG5" s="748"/>
      <c r="AH5" s="748"/>
      <c r="AI5" s="748"/>
      <c r="AJ5" s="748"/>
      <c r="AK5" s="748"/>
      <c r="AL5" s="748"/>
      <c r="AM5" s="748"/>
      <c r="AN5" s="748"/>
      <c r="AO5" s="748"/>
      <c r="AP5" s="748"/>
      <c r="AQ5" s="748"/>
      <c r="AR5" s="749"/>
      <c r="AS5" s="750" t="s">
        <v>2092</v>
      </c>
      <c r="AT5" s="741"/>
      <c r="AU5" s="741"/>
      <c r="AV5" s="741"/>
      <c r="AW5" s="741"/>
      <c r="AX5" s="741"/>
      <c r="AY5" s="741"/>
      <c r="AZ5" s="741"/>
      <c r="BA5" s="741" t="s">
        <v>2093</v>
      </c>
      <c r="BB5" s="741"/>
      <c r="BC5" s="741"/>
      <c r="BD5" s="741"/>
      <c r="BE5" s="741"/>
      <c r="BF5" s="741"/>
      <c r="BG5" s="741"/>
      <c r="BH5" s="741"/>
      <c r="BI5" s="741"/>
      <c r="BJ5" s="741"/>
      <c r="BK5" s="741"/>
      <c r="BL5" s="741"/>
      <c r="BO5" s="515"/>
    </row>
    <row r="6" spans="1:82" ht="36.75" customHeight="1">
      <c r="A6" s="171" t="s">
        <v>2094</v>
      </c>
      <c r="B6" s="172" t="s">
        <v>2095</v>
      </c>
      <c r="C6" s="172" t="s">
        <v>2095</v>
      </c>
      <c r="D6" s="172" t="s">
        <v>2095</v>
      </c>
      <c r="E6" s="172" t="s">
        <v>2095</v>
      </c>
      <c r="F6" s="172" t="s">
        <v>2095</v>
      </c>
      <c r="G6" s="172" t="s">
        <v>2095</v>
      </c>
      <c r="H6" s="172" t="s">
        <v>2095</v>
      </c>
      <c r="I6" s="172" t="s">
        <v>2095</v>
      </c>
      <c r="J6" s="172" t="s">
        <v>2095</v>
      </c>
      <c r="K6" s="172" t="s">
        <v>2095</v>
      </c>
      <c r="L6" s="172" t="s">
        <v>2095</v>
      </c>
      <c r="M6" s="172" t="s">
        <v>2095</v>
      </c>
      <c r="N6" s="172" t="s">
        <v>2095</v>
      </c>
      <c r="O6" s="172" t="s">
        <v>2095</v>
      </c>
      <c r="P6" s="172" t="s">
        <v>2095</v>
      </c>
      <c r="Q6" s="172" t="s">
        <v>2095</v>
      </c>
      <c r="R6" s="172" t="s">
        <v>2095</v>
      </c>
      <c r="S6" s="172" t="s">
        <v>2095</v>
      </c>
      <c r="T6" s="172" t="s">
        <v>2095</v>
      </c>
      <c r="U6" s="172" t="s">
        <v>2095</v>
      </c>
      <c r="V6" s="172" t="s">
        <v>2095</v>
      </c>
      <c r="W6" s="172" t="s">
        <v>2095</v>
      </c>
      <c r="X6" s="172" t="s">
        <v>2095</v>
      </c>
      <c r="Y6" s="172" t="s">
        <v>2095</v>
      </c>
      <c r="Z6" s="172" t="s">
        <v>2095</v>
      </c>
      <c r="AA6" s="172" t="s">
        <v>2095</v>
      </c>
      <c r="AB6" s="172" t="s">
        <v>2095</v>
      </c>
      <c r="AC6" s="172" t="s">
        <v>2095</v>
      </c>
      <c r="AD6" s="172" t="s">
        <v>2095</v>
      </c>
      <c r="AE6" s="172" t="s">
        <v>2095</v>
      </c>
      <c r="AF6" s="172" t="s">
        <v>2095</v>
      </c>
      <c r="AG6" s="172" t="s">
        <v>2096</v>
      </c>
      <c r="AH6" s="172" t="s">
        <v>2096</v>
      </c>
      <c r="AI6" s="172" t="s">
        <v>2096</v>
      </c>
      <c r="AJ6" s="172"/>
      <c r="AK6" s="172"/>
      <c r="AL6" s="172"/>
      <c r="AM6" s="508" t="s">
        <v>2096</v>
      </c>
      <c r="AN6" s="172" t="s">
        <v>2096</v>
      </c>
      <c r="AO6" s="172" t="s">
        <v>2096</v>
      </c>
      <c r="AP6" s="172" t="s">
        <v>2096</v>
      </c>
      <c r="AQ6" s="172" t="s">
        <v>2096</v>
      </c>
      <c r="AR6" s="172" t="s">
        <v>2096</v>
      </c>
      <c r="AS6" s="745" t="s">
        <v>2097</v>
      </c>
      <c r="AT6" s="172" t="s">
        <v>2098</v>
      </c>
      <c r="AU6" s="172" t="s">
        <v>2098</v>
      </c>
      <c r="AV6" s="172" t="s">
        <v>2098</v>
      </c>
      <c r="AW6" s="172" t="s">
        <v>2098</v>
      </c>
      <c r="AX6" s="172" t="s">
        <v>2098</v>
      </c>
      <c r="AY6" s="172" t="s">
        <v>2098</v>
      </c>
      <c r="AZ6" s="172" t="s">
        <v>2098</v>
      </c>
      <c r="BA6" s="172" t="s">
        <v>2096</v>
      </c>
      <c r="BB6" s="172" t="s">
        <v>2096</v>
      </c>
      <c r="BC6" s="172" t="s">
        <v>2096</v>
      </c>
      <c r="BD6" s="172" t="s">
        <v>2096</v>
      </c>
      <c r="BE6" s="172" t="s">
        <v>2096</v>
      </c>
      <c r="BF6" s="172" t="s">
        <v>2096</v>
      </c>
      <c r="BG6" s="172" t="s">
        <v>2096</v>
      </c>
      <c r="BH6" s="172" t="s">
        <v>2096</v>
      </c>
      <c r="BI6" s="172" t="s">
        <v>2096</v>
      </c>
      <c r="BJ6" s="172" t="s">
        <v>2096</v>
      </c>
      <c r="BK6" s="172" t="s">
        <v>2096</v>
      </c>
      <c r="BL6" s="172" t="s">
        <v>2096</v>
      </c>
      <c r="BO6" s="515"/>
    </row>
    <row r="7" spans="1:82" s="184" customFormat="1" ht="34.5" customHeight="1">
      <c r="A7" s="171" t="s">
        <v>2099</v>
      </c>
      <c r="B7" s="183"/>
      <c r="C7" s="183"/>
      <c r="D7" s="183"/>
      <c r="E7" s="183"/>
      <c r="F7" s="183"/>
      <c r="G7" s="183"/>
      <c r="H7" s="183"/>
      <c r="I7" s="183"/>
      <c r="J7" s="183"/>
      <c r="K7" s="183"/>
      <c r="L7" s="427"/>
      <c r="M7" s="183"/>
      <c r="N7" s="183"/>
      <c r="O7" s="183"/>
      <c r="P7" s="183"/>
      <c r="Q7" s="183"/>
      <c r="R7" s="183"/>
      <c r="S7" s="183"/>
      <c r="T7" s="183"/>
      <c r="U7" s="183"/>
      <c r="V7" s="183"/>
      <c r="W7" s="183"/>
      <c r="X7" s="183"/>
      <c r="Y7" s="183"/>
      <c r="Z7" s="183"/>
      <c r="AA7" s="183"/>
      <c r="AB7" s="183"/>
      <c r="AC7" s="183"/>
      <c r="AD7" s="183"/>
      <c r="AE7" s="183"/>
      <c r="AF7" s="183"/>
      <c r="AG7" s="183" t="s">
        <v>2100</v>
      </c>
      <c r="AH7" s="183" t="s">
        <v>2101</v>
      </c>
      <c r="AI7" s="183" t="s">
        <v>2102</v>
      </c>
      <c r="AJ7" s="183"/>
      <c r="AK7" s="183"/>
      <c r="AL7" s="183"/>
      <c r="AM7" s="180" t="s">
        <v>2103</v>
      </c>
      <c r="AN7" s="183" t="s">
        <v>2104</v>
      </c>
      <c r="AO7" s="183" t="s">
        <v>2105</v>
      </c>
      <c r="AP7" s="183" t="s">
        <v>2106</v>
      </c>
      <c r="AQ7" s="183" t="s">
        <v>2107</v>
      </c>
      <c r="AR7" s="183" t="s">
        <v>2108</v>
      </c>
      <c r="AS7" s="746"/>
      <c r="AT7" s="183" t="s">
        <v>2109</v>
      </c>
      <c r="AU7" s="183" t="s">
        <v>2110</v>
      </c>
      <c r="AV7" s="183" t="s">
        <v>2111</v>
      </c>
      <c r="AW7" s="183" t="s">
        <v>2112</v>
      </c>
      <c r="AX7" s="183" t="s">
        <v>2113</v>
      </c>
      <c r="AY7" s="183" t="s">
        <v>2114</v>
      </c>
      <c r="AZ7" s="183" t="s">
        <v>2115</v>
      </c>
      <c r="BA7" s="183" t="s">
        <v>2116</v>
      </c>
      <c r="BB7" s="183" t="s">
        <v>2117</v>
      </c>
      <c r="BC7" s="183" t="s">
        <v>2118</v>
      </c>
      <c r="BD7" s="183" t="s">
        <v>2119</v>
      </c>
      <c r="BE7" s="183" t="s">
        <v>2120</v>
      </c>
      <c r="BF7" s="183" t="s">
        <v>2121</v>
      </c>
      <c r="BG7" s="183" t="s">
        <v>2122</v>
      </c>
      <c r="BH7" s="183" t="s">
        <v>2123</v>
      </c>
      <c r="BI7" s="183" t="s">
        <v>2124</v>
      </c>
      <c r="BJ7" s="183" t="s">
        <v>2125</v>
      </c>
      <c r="BK7" s="183" t="s">
        <v>2126</v>
      </c>
      <c r="BL7" s="183" t="s">
        <v>2127</v>
      </c>
      <c r="BM7"/>
      <c r="BN7"/>
      <c r="BP7"/>
      <c r="BQ7"/>
      <c r="BR7"/>
      <c r="BS7"/>
      <c r="BT7"/>
      <c r="BU7"/>
      <c r="BV7"/>
      <c r="BW7"/>
      <c r="BX7"/>
      <c r="BY7"/>
      <c r="BZ7"/>
      <c r="CA7"/>
      <c r="CB7"/>
      <c r="CC7"/>
      <c r="CD7"/>
    </row>
    <row r="8" spans="1:82" s="173" customFormat="1" ht="16.5" thickBot="1">
      <c r="A8" s="171" t="s">
        <v>2128</v>
      </c>
      <c r="B8" s="174" t="s">
        <v>2129</v>
      </c>
      <c r="C8" s="174" t="s">
        <v>2130</v>
      </c>
      <c r="D8" s="174" t="s">
        <v>2131</v>
      </c>
      <c r="E8" s="174" t="s">
        <v>2132</v>
      </c>
      <c r="F8" s="174" t="s">
        <v>2133</v>
      </c>
      <c r="G8" s="174" t="s">
        <v>17</v>
      </c>
      <c r="H8" s="174" t="s">
        <v>2134</v>
      </c>
      <c r="I8" s="174" t="s">
        <v>40</v>
      </c>
      <c r="J8" s="174" t="s">
        <v>32</v>
      </c>
      <c r="K8" s="174" t="s">
        <v>35</v>
      </c>
      <c r="L8" s="174" t="s">
        <v>2135</v>
      </c>
      <c r="M8" s="428">
        <v>-118071</v>
      </c>
      <c r="N8" s="174" t="s">
        <v>2136</v>
      </c>
      <c r="O8" s="174" t="s">
        <v>2137</v>
      </c>
      <c r="P8" s="174" t="s">
        <v>2138</v>
      </c>
      <c r="Q8" s="174" t="s">
        <v>2139</v>
      </c>
      <c r="R8" s="174">
        <v>179631</v>
      </c>
      <c r="S8" s="174">
        <v>-4094371</v>
      </c>
      <c r="T8" s="174">
        <v>2564189</v>
      </c>
      <c r="U8" s="174">
        <v>-1385.3</v>
      </c>
      <c r="V8" s="174">
        <v>13615.8</v>
      </c>
      <c r="W8" s="174">
        <v>3215973</v>
      </c>
      <c r="X8" s="174">
        <v>3739817</v>
      </c>
      <c r="Y8" s="174">
        <v>16361112</v>
      </c>
      <c r="Z8" s="174">
        <v>20246408.218681</v>
      </c>
      <c r="AA8" s="174">
        <v>16255125.746172691</v>
      </c>
      <c r="AB8" s="174">
        <v>0</v>
      </c>
      <c r="AC8" s="174">
        <v>3635505.4263587799</v>
      </c>
      <c r="AD8" s="174">
        <v>0</v>
      </c>
      <c r="AE8" s="174">
        <v>-86.031999999999996</v>
      </c>
      <c r="AF8" s="174">
        <v>953.84</v>
      </c>
      <c r="AG8" s="175">
        <v>5000</v>
      </c>
      <c r="AH8" s="175">
        <v>5000</v>
      </c>
      <c r="AI8" s="175">
        <v>5000</v>
      </c>
      <c r="AJ8" s="175"/>
      <c r="AK8" s="175"/>
      <c r="AL8" s="175"/>
      <c r="AM8" s="509">
        <v>5000</v>
      </c>
      <c r="AN8" s="175">
        <v>3215973</v>
      </c>
      <c r="AO8" s="175">
        <v>3739817</v>
      </c>
      <c r="AP8" s="175">
        <v>3215973</v>
      </c>
      <c r="AQ8" s="175">
        <v>3739817</v>
      </c>
      <c r="AR8" s="175">
        <v>0</v>
      </c>
      <c r="AS8" s="174"/>
      <c r="AT8" s="174"/>
      <c r="AU8" s="174"/>
      <c r="AV8" s="174"/>
      <c r="AW8" s="174"/>
      <c r="AX8" s="174"/>
      <c r="AY8" s="174"/>
      <c r="AZ8" s="174"/>
      <c r="BA8" s="174"/>
      <c r="BB8" s="174"/>
      <c r="BC8" s="174"/>
      <c r="BD8" s="174"/>
      <c r="BE8" s="174"/>
      <c r="BF8" s="174"/>
      <c r="BG8" s="174"/>
      <c r="BH8" s="174"/>
      <c r="BI8" s="174"/>
      <c r="BJ8" s="174"/>
      <c r="BK8" s="174"/>
      <c r="BL8" s="174"/>
      <c r="BM8"/>
      <c r="BN8"/>
      <c r="BP8"/>
      <c r="BQ8"/>
      <c r="BR8"/>
      <c r="BS8"/>
      <c r="BT8"/>
      <c r="BU8"/>
      <c r="BV8"/>
      <c r="BW8"/>
      <c r="BX8"/>
      <c r="BY8"/>
      <c r="BZ8"/>
      <c r="CA8"/>
      <c r="CB8"/>
      <c r="CC8"/>
      <c r="CD8"/>
    </row>
    <row r="9" spans="1:82" s="177" customFormat="1" ht="54.75" customHeight="1" thickBot="1">
      <c r="A9" s="176" t="s">
        <v>2140</v>
      </c>
      <c r="B9" s="430" t="s">
        <v>226</v>
      </c>
      <c r="C9" s="431" t="s">
        <v>7</v>
      </c>
      <c r="D9" s="431" t="s">
        <v>255</v>
      </c>
      <c r="E9" s="431" t="s">
        <v>256</v>
      </c>
      <c r="F9" s="431" t="s">
        <v>2141</v>
      </c>
      <c r="G9" s="431" t="s">
        <v>262</v>
      </c>
      <c r="H9" s="431" t="s">
        <v>2142</v>
      </c>
      <c r="I9" s="431" t="s">
        <v>10</v>
      </c>
      <c r="J9" s="431" t="s">
        <v>8</v>
      </c>
      <c r="K9" s="431" t="s">
        <v>11</v>
      </c>
      <c r="L9" s="431" t="s">
        <v>2143</v>
      </c>
      <c r="M9" s="431" t="s">
        <v>2144</v>
      </c>
      <c r="N9" s="431" t="s">
        <v>2145</v>
      </c>
      <c r="O9" s="431" t="s">
        <v>2146</v>
      </c>
      <c r="P9" s="431" t="s">
        <v>2147</v>
      </c>
      <c r="Q9" s="431" t="s">
        <v>2148</v>
      </c>
      <c r="R9" s="431" t="s">
        <v>2149</v>
      </c>
      <c r="S9" s="431" t="s">
        <v>2150</v>
      </c>
      <c r="T9" s="431" t="s">
        <v>2151</v>
      </c>
      <c r="U9" s="431" t="s">
        <v>2152</v>
      </c>
      <c r="V9" s="431" t="s">
        <v>2153</v>
      </c>
      <c r="W9" s="431" t="s">
        <v>2154</v>
      </c>
      <c r="X9" s="431" t="s">
        <v>2155</v>
      </c>
      <c r="Y9" s="431" t="s">
        <v>505</v>
      </c>
      <c r="Z9" s="431" t="s">
        <v>2156</v>
      </c>
      <c r="AA9" s="431" t="s">
        <v>2157</v>
      </c>
      <c r="AB9" s="431" t="s">
        <v>2158</v>
      </c>
      <c r="AC9" s="431" t="s">
        <v>2159</v>
      </c>
      <c r="AD9" s="431" t="s">
        <v>2160</v>
      </c>
      <c r="AE9" s="431" t="s">
        <v>2161</v>
      </c>
      <c r="AF9" s="431" t="s">
        <v>2162</v>
      </c>
      <c r="AG9" s="431" t="s">
        <v>265</v>
      </c>
      <c r="AH9" s="431" t="s">
        <v>266</v>
      </c>
      <c r="AI9" s="431" t="s">
        <v>267</v>
      </c>
      <c r="AJ9" s="431" t="s">
        <v>268</v>
      </c>
      <c r="AK9" s="431" t="s">
        <v>2163</v>
      </c>
      <c r="AL9" s="431" t="s">
        <v>270</v>
      </c>
      <c r="AM9" s="510" t="s">
        <v>271</v>
      </c>
      <c r="AN9" s="431" t="s">
        <v>2164</v>
      </c>
      <c r="AO9" s="431" t="s">
        <v>2165</v>
      </c>
      <c r="AP9" s="431" t="s">
        <v>2166</v>
      </c>
      <c r="AQ9" s="431" t="s">
        <v>2167</v>
      </c>
      <c r="AR9" s="432" t="s">
        <v>2168</v>
      </c>
      <c r="AS9" s="429" t="s">
        <v>2169</v>
      </c>
      <c r="AT9" s="20" t="s">
        <v>2170</v>
      </c>
      <c r="AU9" s="20" t="s">
        <v>2171</v>
      </c>
      <c r="AV9" s="20" t="s">
        <v>2172</v>
      </c>
      <c r="AW9" s="20" t="s">
        <v>2173</v>
      </c>
      <c r="AX9" s="20" t="s">
        <v>2174</v>
      </c>
      <c r="AY9" s="20" t="s">
        <v>2175</v>
      </c>
      <c r="AZ9" s="433" t="s">
        <v>2176</v>
      </c>
      <c r="BA9" s="434" t="s">
        <v>2116</v>
      </c>
      <c r="BB9" s="434" t="s">
        <v>2117</v>
      </c>
      <c r="BC9" s="434" t="s">
        <v>2177</v>
      </c>
      <c r="BD9" s="434" t="s">
        <v>2178</v>
      </c>
      <c r="BE9" s="434" t="s">
        <v>2179</v>
      </c>
      <c r="BF9" s="434" t="s">
        <v>2180</v>
      </c>
      <c r="BG9" s="434" t="s">
        <v>2181</v>
      </c>
      <c r="BH9" s="434" t="s">
        <v>2182</v>
      </c>
      <c r="BI9" s="434" t="s">
        <v>2183</v>
      </c>
      <c r="BJ9" s="434" t="s">
        <v>2184</v>
      </c>
      <c r="BK9" s="434" t="s">
        <v>2185</v>
      </c>
      <c r="BL9" s="434" t="s">
        <v>2186</v>
      </c>
      <c r="BM9"/>
      <c r="BN9"/>
      <c r="BO9" s="659"/>
      <c r="BP9"/>
      <c r="BQ9"/>
      <c r="BR9"/>
      <c r="BS9"/>
      <c r="BT9"/>
      <c r="BU9"/>
      <c r="BV9"/>
      <c r="BW9"/>
      <c r="BX9"/>
      <c r="BY9"/>
      <c r="BZ9"/>
      <c r="CA9"/>
      <c r="CB9"/>
      <c r="CC9"/>
      <c r="CD9"/>
    </row>
    <row r="10" spans="1:82" ht="16.5" thickTop="1">
      <c r="A10" s="515"/>
      <c r="B10" s="660">
        <v>2028</v>
      </c>
      <c r="C10" s="661" t="s">
        <v>2187</v>
      </c>
      <c r="D10" s="661" t="s">
        <v>1159</v>
      </c>
      <c r="E10" s="661" t="s">
        <v>1158</v>
      </c>
      <c r="F10" s="661" t="s">
        <v>2188</v>
      </c>
      <c r="G10" s="661" t="s">
        <v>39</v>
      </c>
      <c r="H10" s="661" t="s">
        <v>2189</v>
      </c>
      <c r="I10" s="661" t="s">
        <v>46</v>
      </c>
      <c r="J10" s="661" t="s">
        <v>1162</v>
      </c>
      <c r="K10" s="661" t="s">
        <v>2190</v>
      </c>
      <c r="L10" s="661" t="s">
        <v>2191</v>
      </c>
      <c r="M10" s="662">
        <v>11546640</v>
      </c>
      <c r="N10" s="662">
        <v>1349.6129999999998</v>
      </c>
      <c r="O10" s="662">
        <v>595594.81999999995</v>
      </c>
      <c r="P10" s="662">
        <v>7443044</v>
      </c>
      <c r="Q10" s="662">
        <v>900.26520000000005</v>
      </c>
      <c r="R10" s="662">
        <v>318043.56900000002</v>
      </c>
      <c r="S10" s="662">
        <v>77207264</v>
      </c>
      <c r="T10" s="662">
        <v>4020408.8969999985</v>
      </c>
      <c r="U10" s="662">
        <v>33848.229391726803</v>
      </c>
      <c r="V10" s="662">
        <v>21348.37124307</v>
      </c>
      <c r="W10" s="663">
        <v>12940312.7444582</v>
      </c>
      <c r="X10" s="663">
        <v>22296394.7648197</v>
      </c>
      <c r="Y10" s="663">
        <v>8385104.9297131803</v>
      </c>
      <c r="Z10" s="663">
        <v>10368667.723075269</v>
      </c>
      <c r="AA10" s="663">
        <v>8260959.2973200623</v>
      </c>
      <c r="AB10" s="663">
        <v>6030407.5111571904</v>
      </c>
      <c r="AC10" s="663">
        <v>6909905.2333010063</v>
      </c>
      <c r="AD10" s="663">
        <v>0</v>
      </c>
      <c r="AE10" s="662">
        <v>1956.9915939768</v>
      </c>
      <c r="AF10" s="662">
        <v>1688.8113513900003</v>
      </c>
      <c r="AG10" s="664">
        <v>342635.68578442215</v>
      </c>
      <c r="AH10" s="664">
        <v>277854.99578500423</v>
      </c>
      <c r="AI10" s="664">
        <v>4564614.248143753</v>
      </c>
      <c r="AJ10" s="664">
        <v>0</v>
      </c>
      <c r="AK10" s="664">
        <v>0</v>
      </c>
      <c r="AL10" s="664">
        <v>0</v>
      </c>
      <c r="AM10" s="663">
        <v>3200000.0000000005</v>
      </c>
      <c r="AN10" s="663">
        <v>26283758.85221459</v>
      </c>
      <c r="AO10" s="663">
        <v>4360205.773186801</v>
      </c>
      <c r="AP10" s="663">
        <v>0</v>
      </c>
      <c r="AQ10" s="663">
        <v>0</v>
      </c>
      <c r="AR10" s="663">
        <v>0</v>
      </c>
      <c r="AS10" s="665">
        <v>0.59</v>
      </c>
      <c r="AT10" s="564">
        <f t="shared" ref="AT10:AT73" si="0">IF($AZ10=0,0,($AN10-$AP10)/$AZ10)</f>
        <v>2259226.0929536512</v>
      </c>
      <c r="AU10" s="564">
        <f t="shared" ref="AU10:AU73" si="1">IF($AZ10=0,0,($AO10-$AQ10)/$AZ10)</f>
        <v>374782.41635141091</v>
      </c>
      <c r="AV10" s="564">
        <f t="shared" ref="AV10:AV73" si="2">IF(OR(BB10="TRUE",BA10="TRUE"),0,IF(AZ10=0,0,($AB10+$AR10+$AP10+$AS10*$AD10)/AZ10))</f>
        <v>518344.96264228551</v>
      </c>
      <c r="AW10" s="564">
        <f t="shared" ref="AW10:AW73" si="3">IF(OR(BB10="TRUE",BA10="TRUE"),0,IF(AZ10=0,0,($AC10+$AQ10+(1-$AS10)*$AD10)/AZ10))</f>
        <v>593942.37676150654</v>
      </c>
      <c r="AX10" s="564">
        <f t="shared" ref="AX10:AX73" si="4">IF(OR(BB10="TRUE",BA10="TRUE"),0,IF(AZ10=0,0,($AA10*$AS10+$AN10)/AZ10))</f>
        <v>2678168.8778247358</v>
      </c>
      <c r="AY10" s="564">
        <f t="shared" ref="AY10:AY73" si="5">IF(OR(BB10="TRUE",BA10="TRUE"),0,IF(AZ10=0,0,($AA10*(1-$AS10)+$AO10)/AZ10))</f>
        <v>665912.1482109779</v>
      </c>
      <c r="AZ10" s="666">
        <f t="shared" ref="AZ10:AZ73" si="6">IFERROR(($T10*99976.1+$S10*3412.14)/($R10*99976.1+$P10*3412.14),1)</f>
        <v>11.633965690371392</v>
      </c>
      <c r="BA10" s="625" t="s">
        <v>2192</v>
      </c>
      <c r="BB10" s="625" t="s">
        <v>2192</v>
      </c>
      <c r="BC10" s="667">
        <v>10443843.806996722</v>
      </c>
      <c r="BD10" s="667">
        <v>7618345.8246252257</v>
      </c>
      <c r="BE10" s="667">
        <v>10853288.322331874</v>
      </c>
      <c r="BF10" s="667">
        <v>0</v>
      </c>
      <c r="BG10" s="667">
        <v>10443843.806996716</v>
      </c>
      <c r="BH10" s="667">
        <v>7708197.8013688028</v>
      </c>
      <c r="BI10" s="667">
        <v>10878196.023018856</v>
      </c>
      <c r="BJ10" s="667">
        <v>0</v>
      </c>
      <c r="BK10" s="667">
        <v>0</v>
      </c>
      <c r="BL10" s="667">
        <v>38904923.922721453</v>
      </c>
      <c r="BM10" s="514"/>
      <c r="BN10" s="514"/>
      <c r="BO10" s="515"/>
    </row>
    <row r="11" spans="1:82">
      <c r="A11" s="515"/>
      <c r="B11" s="660">
        <v>2028</v>
      </c>
      <c r="C11" s="661" t="s">
        <v>2187</v>
      </c>
      <c r="D11" s="661" t="s">
        <v>1971</v>
      </c>
      <c r="E11" s="661" t="s">
        <v>1970</v>
      </c>
      <c r="F11" s="661" t="s">
        <v>2193</v>
      </c>
      <c r="G11" s="661" t="s">
        <v>50</v>
      </c>
      <c r="H11" s="661" t="s">
        <v>2189</v>
      </c>
      <c r="I11" s="661" t="s">
        <v>40</v>
      </c>
      <c r="J11" s="661" t="s">
        <v>16</v>
      </c>
      <c r="K11" s="661" t="s">
        <v>28</v>
      </c>
      <c r="L11" s="661" t="s">
        <v>2194</v>
      </c>
      <c r="M11" s="662">
        <v>0</v>
      </c>
      <c r="N11" s="662">
        <v>0</v>
      </c>
      <c r="O11" s="662">
        <v>0</v>
      </c>
      <c r="P11" s="662">
        <v>0</v>
      </c>
      <c r="Q11" s="662">
        <v>0</v>
      </c>
      <c r="R11" s="662">
        <v>0</v>
      </c>
      <c r="S11" s="662">
        <v>0</v>
      </c>
      <c r="T11" s="662">
        <v>0</v>
      </c>
      <c r="U11" s="662">
        <v>0</v>
      </c>
      <c r="V11" s="662">
        <v>0</v>
      </c>
      <c r="W11" s="663">
        <v>0</v>
      </c>
      <c r="X11" s="663">
        <v>0</v>
      </c>
      <c r="Y11" s="664">
        <v>1500000</v>
      </c>
      <c r="Z11" s="663">
        <v>1500000</v>
      </c>
      <c r="AA11" s="663">
        <v>1500000</v>
      </c>
      <c r="AB11" s="663">
        <v>0</v>
      </c>
      <c r="AC11" s="663">
        <v>0</v>
      </c>
      <c r="AD11" s="663">
        <v>0</v>
      </c>
      <c r="AE11" s="662">
        <v>0</v>
      </c>
      <c r="AF11" s="662">
        <v>0</v>
      </c>
      <c r="AG11" s="664">
        <v>150000</v>
      </c>
      <c r="AH11" s="664">
        <v>150000</v>
      </c>
      <c r="AI11" s="664">
        <v>1200000</v>
      </c>
      <c r="AJ11" s="664">
        <v>0</v>
      </c>
      <c r="AK11" s="664">
        <v>0</v>
      </c>
      <c r="AL11" s="664">
        <v>0</v>
      </c>
      <c r="AM11" s="663">
        <v>0</v>
      </c>
      <c r="AN11" s="663">
        <v>0</v>
      </c>
      <c r="AO11" s="663">
        <v>0</v>
      </c>
      <c r="AP11" s="663">
        <v>0</v>
      </c>
      <c r="AQ11" s="663">
        <v>0</v>
      </c>
      <c r="AR11" s="663">
        <v>0</v>
      </c>
      <c r="AS11" s="665">
        <v>0.59</v>
      </c>
      <c r="AT11" s="564">
        <f t="shared" si="0"/>
        <v>0</v>
      </c>
      <c r="AU11" s="564">
        <f t="shared" si="1"/>
        <v>0</v>
      </c>
      <c r="AV11" s="564">
        <f t="shared" si="2"/>
        <v>0</v>
      </c>
      <c r="AW11" s="564">
        <f t="shared" si="3"/>
        <v>0</v>
      </c>
      <c r="AX11" s="564">
        <f t="shared" si="4"/>
        <v>885000</v>
      </c>
      <c r="AY11" s="564">
        <f t="shared" si="5"/>
        <v>615000</v>
      </c>
      <c r="AZ11" s="666">
        <f t="shared" si="6"/>
        <v>1</v>
      </c>
      <c r="BA11" s="625" t="s">
        <v>2192</v>
      </c>
      <c r="BB11" s="625" t="s">
        <v>2192</v>
      </c>
      <c r="BC11" s="667">
        <v>1500000</v>
      </c>
      <c r="BD11" s="667">
        <v>0</v>
      </c>
      <c r="BE11" s="667">
        <v>0</v>
      </c>
      <c r="BF11" s="667">
        <v>0</v>
      </c>
      <c r="BG11" s="667">
        <v>1500000</v>
      </c>
      <c r="BH11" s="667">
        <v>0</v>
      </c>
      <c r="BI11" s="667">
        <v>0</v>
      </c>
      <c r="BJ11" s="667">
        <v>0</v>
      </c>
      <c r="BK11" s="667">
        <v>0</v>
      </c>
      <c r="BL11" s="667">
        <v>1500000</v>
      </c>
      <c r="BM11" s="514"/>
      <c r="BN11" s="514"/>
      <c r="BO11" s="515"/>
    </row>
    <row r="12" spans="1:82">
      <c r="A12" s="515"/>
      <c r="B12" s="660">
        <v>2028</v>
      </c>
      <c r="C12" s="661" t="s">
        <v>2187</v>
      </c>
      <c r="D12" s="661" t="s">
        <v>1185</v>
      </c>
      <c r="E12" s="661" t="s">
        <v>2195</v>
      </c>
      <c r="F12" s="661" t="s">
        <v>2188</v>
      </c>
      <c r="G12" s="661" t="s">
        <v>26</v>
      </c>
      <c r="H12" s="661" t="s">
        <v>2189</v>
      </c>
      <c r="I12" s="661" t="s">
        <v>46</v>
      </c>
      <c r="J12" s="661" t="s">
        <v>1162</v>
      </c>
      <c r="K12" s="661" t="s">
        <v>2190</v>
      </c>
      <c r="L12" s="661" t="s">
        <v>2191</v>
      </c>
      <c r="M12" s="662">
        <v>-1698115.5382000008</v>
      </c>
      <c r="N12" s="662">
        <v>31.514759999999995</v>
      </c>
      <c r="O12" s="662">
        <v>1328949.6129600001</v>
      </c>
      <c r="P12" s="662">
        <v>-2866652.0183000001</v>
      </c>
      <c r="Q12" s="662">
        <v>3.4223595000000078</v>
      </c>
      <c r="R12" s="662">
        <v>1310365.7027750001</v>
      </c>
      <c r="S12" s="662">
        <v>-96201676.927000001</v>
      </c>
      <c r="T12" s="668">
        <v>17081088.103314999</v>
      </c>
      <c r="U12" s="662">
        <v>-20489.376098680499</v>
      </c>
      <c r="V12" s="662">
        <v>90700.577828602662</v>
      </c>
      <c r="W12" s="663">
        <v>22707753.829287499</v>
      </c>
      <c r="X12" s="663">
        <v>23577653.1807376</v>
      </c>
      <c r="Y12" s="664">
        <v>11794524.037396451</v>
      </c>
      <c r="Z12" s="663">
        <v>20700305.742316101</v>
      </c>
      <c r="AA12" s="663">
        <v>22249473.341735799</v>
      </c>
      <c r="AB12" s="663">
        <v>3047521.8324305499</v>
      </c>
      <c r="AC12" s="663">
        <v>30223935.447986495</v>
      </c>
      <c r="AD12" s="663">
        <v>114768</v>
      </c>
      <c r="AE12" s="662">
        <v>-999.26494439715304</v>
      </c>
      <c r="AF12" s="662">
        <v>6958.0418817352474</v>
      </c>
      <c r="AG12" s="664">
        <v>1111351.6269007307</v>
      </c>
      <c r="AH12" s="664">
        <v>687375.59221898194</v>
      </c>
      <c r="AI12" s="664">
        <v>3991579.3294607499</v>
      </c>
      <c r="AJ12" s="664">
        <v>0</v>
      </c>
      <c r="AK12" s="664">
        <v>0</v>
      </c>
      <c r="AL12" s="664">
        <v>0</v>
      </c>
      <c r="AM12" s="663">
        <v>6004217.4888160005</v>
      </c>
      <c r="AN12" s="663">
        <v>14327709.759669947</v>
      </c>
      <c r="AO12" s="663">
        <v>19254515.398977585</v>
      </c>
      <c r="AP12" s="663">
        <v>42803992.153574064</v>
      </c>
      <c r="AQ12" s="663">
        <v>0</v>
      </c>
      <c r="AR12" s="663">
        <v>0</v>
      </c>
      <c r="AS12" s="665">
        <v>0.59</v>
      </c>
      <c r="AT12" s="564">
        <f t="shared" si="0"/>
        <v>-2502455.1060326975</v>
      </c>
      <c r="AU12" s="564">
        <f t="shared" si="1"/>
        <v>1692059.3674359422</v>
      </c>
      <c r="AV12" s="564">
        <f t="shared" si="2"/>
        <v>4035316.2237601313</v>
      </c>
      <c r="AW12" s="564">
        <f t="shared" si="3"/>
        <v>2660171.4810621589</v>
      </c>
      <c r="AX12" s="564">
        <f t="shared" si="4"/>
        <v>2412697.3920297092</v>
      </c>
      <c r="AY12" s="564">
        <f t="shared" si="5"/>
        <v>2493712.6884052018</v>
      </c>
      <c r="AZ12" s="666">
        <f t="shared" si="6"/>
        <v>11.379337965047212</v>
      </c>
      <c r="BA12" s="625" t="s">
        <v>2192</v>
      </c>
      <c r="BB12" s="625" t="s">
        <v>2192</v>
      </c>
      <c r="BC12" s="667">
        <v>22579848.53821433</v>
      </c>
      <c r="BD12" s="667">
        <v>3287429.1413193364</v>
      </c>
      <c r="BE12" s="667">
        <v>46100536.500958174</v>
      </c>
      <c r="BF12" s="667">
        <v>0</v>
      </c>
      <c r="BG12" s="667">
        <v>22579848.538214318</v>
      </c>
      <c r="BH12" s="667">
        <v>3287429.1413193364</v>
      </c>
      <c r="BI12" s="667">
        <v>46199648.350924388</v>
      </c>
      <c r="BJ12" s="667">
        <v>0</v>
      </c>
      <c r="BK12" s="667">
        <v>0</v>
      </c>
      <c r="BL12" s="667">
        <v>55831698.500383429</v>
      </c>
      <c r="BM12" s="514"/>
      <c r="BN12" s="514"/>
      <c r="BO12" s="515"/>
    </row>
    <row r="13" spans="1:82">
      <c r="A13" s="515"/>
      <c r="B13" s="660">
        <v>2028</v>
      </c>
      <c r="C13" s="661" t="s">
        <v>2187</v>
      </c>
      <c r="D13" s="661" t="s">
        <v>1202</v>
      </c>
      <c r="E13" s="661" t="s">
        <v>1201</v>
      </c>
      <c r="F13" s="661" t="s">
        <v>2188</v>
      </c>
      <c r="G13" s="661" t="s">
        <v>26</v>
      </c>
      <c r="H13" s="661" t="s">
        <v>2189</v>
      </c>
      <c r="I13" s="661" t="s">
        <v>46</v>
      </c>
      <c r="J13" s="661" t="s">
        <v>1162</v>
      </c>
      <c r="K13" s="661" t="s">
        <v>2190</v>
      </c>
      <c r="L13" s="661" t="s">
        <v>2191</v>
      </c>
      <c r="M13" s="662">
        <v>3337345.8519000001</v>
      </c>
      <c r="N13" s="662">
        <v>163.22259259500001</v>
      </c>
      <c r="O13" s="662">
        <v>33029.1488895</v>
      </c>
      <c r="P13" s="662">
        <v>2436311.559287</v>
      </c>
      <c r="Q13" s="662">
        <v>123.26896296434998</v>
      </c>
      <c r="R13" s="662">
        <v>29367.461444665001</v>
      </c>
      <c r="S13" s="662">
        <v>17294692.974206448</v>
      </c>
      <c r="T13" s="662">
        <v>318989.13855507784</v>
      </c>
      <c r="U13" s="662">
        <v>2471.6956176887802</v>
      </c>
      <c r="V13" s="662">
        <v>1693.8323257274628</v>
      </c>
      <c r="W13" s="663">
        <v>1805381.39479509</v>
      </c>
      <c r="X13" s="663">
        <v>2095482.8543795</v>
      </c>
      <c r="Y13" s="664">
        <v>942927.5722711389</v>
      </c>
      <c r="Z13" s="663">
        <v>1465517.12651387</v>
      </c>
      <c r="AA13" s="663">
        <v>1077946.58333787</v>
      </c>
      <c r="AB13" s="663">
        <v>1366610.7394643801</v>
      </c>
      <c r="AC13" s="663">
        <v>589223.32089123921</v>
      </c>
      <c r="AD13" s="663">
        <v>0</v>
      </c>
      <c r="AE13" s="662">
        <v>402.47097323962299</v>
      </c>
      <c r="AF13" s="662">
        <v>155.9412202711712</v>
      </c>
      <c r="AG13" s="664">
        <v>23437.528845319372</v>
      </c>
      <c r="AH13" s="664">
        <v>31326.05000000001</v>
      </c>
      <c r="AI13" s="664">
        <v>609163.99342581944</v>
      </c>
      <c r="AJ13" s="664">
        <v>0</v>
      </c>
      <c r="AK13" s="664">
        <v>0</v>
      </c>
      <c r="AL13" s="664">
        <v>0</v>
      </c>
      <c r="AM13" s="663">
        <v>279000</v>
      </c>
      <c r="AN13" s="663">
        <v>6845145.4439531351</v>
      </c>
      <c r="AO13" s="663">
        <v>375753.02324739797</v>
      </c>
      <c r="AP13" s="663">
        <v>634993.34660201101</v>
      </c>
      <c r="AQ13" s="663">
        <v>0</v>
      </c>
      <c r="AR13" s="663">
        <v>0</v>
      </c>
      <c r="AS13" s="665">
        <v>0.59</v>
      </c>
      <c r="AT13" s="564">
        <f t="shared" si="0"/>
        <v>768493.26876450644</v>
      </c>
      <c r="AU13" s="564">
        <f t="shared" si="1"/>
        <v>46498.646821662798</v>
      </c>
      <c r="AV13" s="564">
        <f t="shared" si="2"/>
        <v>247694.2984262277</v>
      </c>
      <c r="AW13" s="564">
        <f t="shared" si="3"/>
        <v>72915.147456232065</v>
      </c>
      <c r="AX13" s="564">
        <f t="shared" si="4"/>
        <v>925774.59881218639</v>
      </c>
      <c r="AY13" s="564">
        <f t="shared" si="5"/>
        <v>101190.03263036782</v>
      </c>
      <c r="AZ13" s="666">
        <f t="shared" si="6"/>
        <v>8.0809453377972726</v>
      </c>
      <c r="BA13" s="625" t="s">
        <v>2192</v>
      </c>
      <c r="BB13" s="625" t="s">
        <v>2192</v>
      </c>
      <c r="BC13" s="667">
        <v>1460680.2348097947</v>
      </c>
      <c r="BD13" s="667">
        <v>1559442.6959871291</v>
      </c>
      <c r="BE13" s="667">
        <v>881771.13142723287</v>
      </c>
      <c r="BF13" s="667">
        <v>0</v>
      </c>
      <c r="BG13" s="667">
        <v>1460680.2348097959</v>
      </c>
      <c r="BH13" s="667">
        <v>1559442.6959871291</v>
      </c>
      <c r="BI13" s="667">
        <v>883654.23091905727</v>
      </c>
      <c r="BJ13" s="667">
        <v>0</v>
      </c>
      <c r="BK13" s="667">
        <v>0</v>
      </c>
      <c r="BL13" s="667">
        <v>8298845.0505383983</v>
      </c>
      <c r="BM13" s="514"/>
      <c r="BN13" s="514"/>
      <c r="BO13" s="515"/>
    </row>
    <row r="14" spans="1:82">
      <c r="A14" s="515"/>
      <c r="B14" s="660">
        <v>2028</v>
      </c>
      <c r="C14" s="661" t="s">
        <v>2187</v>
      </c>
      <c r="D14" s="661" t="s">
        <v>1220</v>
      </c>
      <c r="E14" s="661" t="s">
        <v>1219</v>
      </c>
      <c r="F14" s="661" t="s">
        <v>2188</v>
      </c>
      <c r="G14" s="661" t="s">
        <v>26</v>
      </c>
      <c r="H14" s="661" t="s">
        <v>2189</v>
      </c>
      <c r="I14" s="661" t="s">
        <v>46</v>
      </c>
      <c r="J14" s="661" t="s">
        <v>1162</v>
      </c>
      <c r="K14" s="661" t="s">
        <v>2190</v>
      </c>
      <c r="L14" s="661" t="s">
        <v>2191</v>
      </c>
      <c r="M14" s="662">
        <v>6419693.4436799986</v>
      </c>
      <c r="N14" s="662">
        <v>372.10124814049999</v>
      </c>
      <c r="O14" s="662">
        <v>103932.34518440001</v>
      </c>
      <c r="P14" s="662">
        <v>4402967.9384629996</v>
      </c>
      <c r="Q14" s="662">
        <v>264.57726740317497</v>
      </c>
      <c r="R14" s="662">
        <v>93906.664592150002</v>
      </c>
      <c r="S14" s="662">
        <v>28279044.444304951</v>
      </c>
      <c r="T14" s="662">
        <v>1093100.61377565</v>
      </c>
      <c r="U14" s="662">
        <v>7271.9132053639796</v>
      </c>
      <c r="V14" s="662">
        <v>5804.3642591487014</v>
      </c>
      <c r="W14" s="663">
        <v>4065076.8127495199</v>
      </c>
      <c r="X14" s="663">
        <v>5072970.3335267901</v>
      </c>
      <c r="Y14" s="664">
        <v>1572997.843037792</v>
      </c>
      <c r="Z14" s="663">
        <v>4306368.1630241396</v>
      </c>
      <c r="AA14" s="663">
        <v>2142811.1619699602</v>
      </c>
      <c r="AB14" s="663">
        <v>2668850.4557497702</v>
      </c>
      <c r="AC14" s="663">
        <v>1969675.8172717704</v>
      </c>
      <c r="AD14" s="663">
        <v>0</v>
      </c>
      <c r="AE14" s="662">
        <v>780.93985235603202</v>
      </c>
      <c r="AF14" s="662">
        <v>498.64438898431638</v>
      </c>
      <c r="AG14" s="664">
        <v>47479.261845319365</v>
      </c>
      <c r="AH14" s="664">
        <v>87423.426999999952</v>
      </c>
      <c r="AI14" s="664">
        <v>1372363.2541924703</v>
      </c>
      <c r="AJ14" s="664">
        <v>0</v>
      </c>
      <c r="AK14" s="664">
        <v>0</v>
      </c>
      <c r="AL14" s="664">
        <v>0</v>
      </c>
      <c r="AM14" s="663">
        <v>65731.899999999994</v>
      </c>
      <c r="AN14" s="663">
        <v>12694036.126875199</v>
      </c>
      <c r="AO14" s="663">
        <v>1274862.2154213276</v>
      </c>
      <c r="AP14" s="663">
        <v>2451487.8820715128</v>
      </c>
      <c r="AQ14" s="663">
        <v>0</v>
      </c>
      <c r="AR14" s="663">
        <v>0</v>
      </c>
      <c r="AS14" s="665">
        <v>0.59</v>
      </c>
      <c r="AT14" s="564">
        <f t="shared" si="0"/>
        <v>1215111.2690541656</v>
      </c>
      <c r="AU14" s="564">
        <f t="shared" si="1"/>
        <v>151241.60584117466</v>
      </c>
      <c r="AV14" s="564">
        <f t="shared" si="2"/>
        <v>607444.61895145942</v>
      </c>
      <c r="AW14" s="564">
        <f t="shared" si="3"/>
        <v>233669.90564722248</v>
      </c>
      <c r="AX14" s="564">
        <f t="shared" si="4"/>
        <v>1655923.9748240043</v>
      </c>
      <c r="AY14" s="564">
        <f t="shared" si="5"/>
        <v>255467.53776110854</v>
      </c>
      <c r="AZ14" s="666">
        <f t="shared" si="6"/>
        <v>8.4293089082915156</v>
      </c>
      <c r="BA14" s="625" t="s">
        <v>2192</v>
      </c>
      <c r="BB14" s="625" t="s">
        <v>2192</v>
      </c>
      <c r="BC14" s="667">
        <v>4403290.0227728365</v>
      </c>
      <c r="BD14" s="667">
        <v>3148382.0292857736</v>
      </c>
      <c r="BE14" s="667">
        <v>2976342.1979288971</v>
      </c>
      <c r="BF14" s="667">
        <v>0</v>
      </c>
      <c r="BG14" s="667">
        <v>4403290.0227728374</v>
      </c>
      <c r="BH14" s="667">
        <v>3165065.2645617183</v>
      </c>
      <c r="BI14" s="667">
        <v>2982049.8570740903</v>
      </c>
      <c r="BJ14" s="667">
        <v>0</v>
      </c>
      <c r="BK14" s="667">
        <v>0</v>
      </c>
      <c r="BL14" s="667">
        <v>16111709.504266461</v>
      </c>
      <c r="BM14" s="514"/>
      <c r="BN14" s="514"/>
      <c r="BO14" s="515"/>
    </row>
    <row r="15" spans="1:82">
      <c r="A15" s="515"/>
      <c r="B15" s="660">
        <v>2028</v>
      </c>
      <c r="C15" s="661" t="s">
        <v>2187</v>
      </c>
      <c r="D15" s="661" t="s">
        <v>1231</v>
      </c>
      <c r="E15" s="661" t="s">
        <v>1230</v>
      </c>
      <c r="F15" s="661" t="s">
        <v>2188</v>
      </c>
      <c r="G15" s="661" t="s">
        <v>26</v>
      </c>
      <c r="H15" s="661" t="s">
        <v>2189</v>
      </c>
      <c r="I15" s="661" t="s">
        <v>46</v>
      </c>
      <c r="J15" s="661" t="s">
        <v>1162</v>
      </c>
      <c r="K15" s="661" t="s">
        <v>2190</v>
      </c>
      <c r="L15" s="661" t="s">
        <v>2191</v>
      </c>
      <c r="M15" s="662">
        <v>0</v>
      </c>
      <c r="N15" s="662">
        <v>0</v>
      </c>
      <c r="O15" s="662">
        <v>0</v>
      </c>
      <c r="P15" s="662">
        <v>0</v>
      </c>
      <c r="Q15" s="662">
        <v>0</v>
      </c>
      <c r="R15" s="662">
        <v>0</v>
      </c>
      <c r="S15" s="662">
        <v>0</v>
      </c>
      <c r="T15" s="662">
        <v>0</v>
      </c>
      <c r="U15" s="662">
        <v>0</v>
      </c>
      <c r="V15" s="662">
        <v>0</v>
      </c>
      <c r="W15" s="663">
        <v>0</v>
      </c>
      <c r="X15" s="663">
        <v>0</v>
      </c>
      <c r="Y15" s="664">
        <v>229600.33242472701</v>
      </c>
      <c r="Z15" s="663">
        <v>229600.33242472701</v>
      </c>
      <c r="AA15" s="663">
        <v>229600.33242472701</v>
      </c>
      <c r="AB15" s="663">
        <v>0</v>
      </c>
      <c r="AC15" s="663">
        <v>0</v>
      </c>
      <c r="AD15" s="663">
        <v>0</v>
      </c>
      <c r="AE15" s="662">
        <v>0</v>
      </c>
      <c r="AF15" s="662">
        <v>0</v>
      </c>
      <c r="AG15" s="664">
        <v>5269.5151817470296</v>
      </c>
      <c r="AH15" s="664">
        <v>47240.180607256501</v>
      </c>
      <c r="AI15" s="664">
        <v>177090.63663572329</v>
      </c>
      <c r="AJ15" s="664">
        <v>0</v>
      </c>
      <c r="AK15" s="664">
        <v>0</v>
      </c>
      <c r="AL15" s="664">
        <v>0</v>
      </c>
      <c r="AM15" s="663">
        <v>0</v>
      </c>
      <c r="AN15" s="663">
        <v>0</v>
      </c>
      <c r="AO15" s="663">
        <v>0</v>
      </c>
      <c r="AP15" s="663">
        <v>0</v>
      </c>
      <c r="AQ15" s="663">
        <v>0</v>
      </c>
      <c r="AR15" s="663">
        <v>0</v>
      </c>
      <c r="AS15" s="665">
        <v>0.59</v>
      </c>
      <c r="AT15" s="564">
        <f t="shared" si="0"/>
        <v>0</v>
      </c>
      <c r="AU15" s="564">
        <f t="shared" si="1"/>
        <v>0</v>
      </c>
      <c r="AV15" s="564">
        <f t="shared" si="2"/>
        <v>0</v>
      </c>
      <c r="AW15" s="564">
        <f t="shared" si="3"/>
        <v>0</v>
      </c>
      <c r="AX15" s="564">
        <f t="shared" si="4"/>
        <v>135464.19613058891</v>
      </c>
      <c r="AY15" s="564">
        <f t="shared" si="5"/>
        <v>94136.136294138079</v>
      </c>
      <c r="AZ15" s="666">
        <f t="shared" si="6"/>
        <v>1</v>
      </c>
      <c r="BA15" s="625" t="s">
        <v>2192</v>
      </c>
      <c r="BB15" s="625" t="s">
        <v>2192</v>
      </c>
      <c r="BC15" s="667">
        <v>229600.33242472701</v>
      </c>
      <c r="BD15" s="667">
        <v>0</v>
      </c>
      <c r="BE15" s="667">
        <v>0</v>
      </c>
      <c r="BF15" s="667">
        <v>0</v>
      </c>
      <c r="BG15" s="667">
        <v>229600.33242472701</v>
      </c>
      <c r="BH15" s="667">
        <v>0</v>
      </c>
      <c r="BI15" s="667">
        <v>0</v>
      </c>
      <c r="BJ15" s="667">
        <v>0</v>
      </c>
      <c r="BK15" s="667">
        <v>0</v>
      </c>
      <c r="BL15" s="667">
        <v>229600.33242472701</v>
      </c>
      <c r="BM15" s="514"/>
      <c r="BN15" s="514"/>
      <c r="BO15" s="515"/>
    </row>
    <row r="16" spans="1:82">
      <c r="A16" s="515"/>
      <c r="B16" s="660">
        <v>2028</v>
      </c>
      <c r="C16" s="661" t="s">
        <v>2187</v>
      </c>
      <c r="D16" s="661" t="s">
        <v>1248</v>
      </c>
      <c r="E16" s="661" t="s">
        <v>1247</v>
      </c>
      <c r="F16" s="661" t="s">
        <v>2188</v>
      </c>
      <c r="G16" s="661" t="s">
        <v>26</v>
      </c>
      <c r="H16" s="661" t="s">
        <v>2189</v>
      </c>
      <c r="I16" s="661" t="s">
        <v>46</v>
      </c>
      <c r="J16" s="661" t="s">
        <v>1162</v>
      </c>
      <c r="K16" s="661" t="s">
        <v>2190</v>
      </c>
      <c r="L16" s="661" t="s">
        <v>2191</v>
      </c>
      <c r="M16" s="662">
        <v>6280721.8434499996</v>
      </c>
      <c r="N16" s="662">
        <v>0</v>
      </c>
      <c r="O16" s="662">
        <v>150188.58749999999</v>
      </c>
      <c r="P16" s="662">
        <v>6280721.8434499996</v>
      </c>
      <c r="Q16" s="662">
        <v>0</v>
      </c>
      <c r="R16" s="662">
        <v>150188.58749999999</v>
      </c>
      <c r="S16" s="662">
        <v>31403609.217250001</v>
      </c>
      <c r="T16" s="662">
        <v>750942.9375</v>
      </c>
      <c r="U16" s="662">
        <v>20738.62949097974</v>
      </c>
      <c r="V16" s="662">
        <v>3987.5069981249999</v>
      </c>
      <c r="W16" s="663">
        <v>4230218.8052012566</v>
      </c>
      <c r="X16" s="663">
        <v>4230218.8052012566</v>
      </c>
      <c r="Y16" s="664">
        <v>3065036.6973309838</v>
      </c>
      <c r="Z16" s="663">
        <v>2806812.5398069709</v>
      </c>
      <c r="AA16" s="663">
        <v>3038118.3079044898</v>
      </c>
      <c r="AB16" s="663">
        <v>2767793.2610972561</v>
      </c>
      <c r="AC16" s="663">
        <v>1462425.544104001</v>
      </c>
      <c r="AD16" s="663">
        <v>0</v>
      </c>
      <c r="AE16" s="662">
        <v>1867.578920871696</v>
      </c>
      <c r="AF16" s="662">
        <v>797.50139962499998</v>
      </c>
      <c r="AG16" s="664">
        <v>71067.64153378841</v>
      </c>
      <c r="AH16" s="664">
        <v>45815.000000000029</v>
      </c>
      <c r="AI16" s="664">
        <v>2461540.165807195</v>
      </c>
      <c r="AJ16" s="664">
        <v>0</v>
      </c>
      <c r="AK16" s="664">
        <v>0</v>
      </c>
      <c r="AL16" s="664">
        <v>0</v>
      </c>
      <c r="AM16" s="663">
        <v>486613.88999</v>
      </c>
      <c r="AN16" s="663">
        <v>12276950.04868903</v>
      </c>
      <c r="AO16" s="663">
        <v>1352135.7511989339</v>
      </c>
      <c r="AP16" s="663">
        <v>0</v>
      </c>
      <c r="AQ16" s="663">
        <v>0</v>
      </c>
      <c r="AR16" s="663">
        <v>0</v>
      </c>
      <c r="AS16" s="665">
        <v>0.59</v>
      </c>
      <c r="AT16" s="564">
        <f t="shared" si="0"/>
        <v>2455390.0097378059</v>
      </c>
      <c r="AU16" s="564">
        <f t="shared" si="1"/>
        <v>270427.15023978677</v>
      </c>
      <c r="AV16" s="564">
        <f t="shared" si="2"/>
        <v>553558.65221945127</v>
      </c>
      <c r="AW16" s="564">
        <f t="shared" si="3"/>
        <v>292485.1088208002</v>
      </c>
      <c r="AX16" s="564">
        <f t="shared" si="4"/>
        <v>2813887.9700705358</v>
      </c>
      <c r="AY16" s="564">
        <f t="shared" si="5"/>
        <v>519552.85148795496</v>
      </c>
      <c r="AZ16" s="666">
        <f t="shared" si="6"/>
        <v>5</v>
      </c>
      <c r="BA16" s="625" t="s">
        <v>2192</v>
      </c>
      <c r="BB16" s="625" t="s">
        <v>2192</v>
      </c>
      <c r="BC16" s="667">
        <v>2811290.490433827</v>
      </c>
      <c r="BD16" s="667">
        <v>3493971.2193332552</v>
      </c>
      <c r="BE16" s="667">
        <v>2058254.3167745848</v>
      </c>
      <c r="BF16" s="667">
        <v>0</v>
      </c>
      <c r="BG16" s="667">
        <v>2811290.490433827</v>
      </c>
      <c r="BH16" s="667">
        <v>3630924.0279649347</v>
      </c>
      <c r="BI16" s="667">
        <v>2066771.354156361</v>
      </c>
      <c r="BJ16" s="667">
        <v>0</v>
      </c>
      <c r="BK16" s="667">
        <v>0</v>
      </c>
      <c r="BL16" s="667">
        <v>16667204.107792508</v>
      </c>
      <c r="BM16" s="514"/>
      <c r="BN16" s="514"/>
      <c r="BO16" s="515"/>
    </row>
    <row r="17" spans="1:67">
      <c r="A17" s="515"/>
      <c r="B17" s="660">
        <v>2028</v>
      </c>
      <c r="C17" s="661" t="s">
        <v>2187</v>
      </c>
      <c r="D17" s="661" t="s">
        <v>1903</v>
      </c>
      <c r="E17" s="661" t="s">
        <v>2196</v>
      </c>
      <c r="F17" s="661" t="s">
        <v>2193</v>
      </c>
      <c r="G17" s="661" t="s">
        <v>26</v>
      </c>
      <c r="H17" s="661" t="s">
        <v>2189</v>
      </c>
      <c r="I17" s="661" t="s">
        <v>40</v>
      </c>
      <c r="J17" s="661" t="s">
        <v>16</v>
      </c>
      <c r="K17" s="661" t="s">
        <v>28</v>
      </c>
      <c r="L17" s="661" t="s">
        <v>2194</v>
      </c>
      <c r="M17" s="662">
        <v>0</v>
      </c>
      <c r="N17" s="662">
        <v>0</v>
      </c>
      <c r="O17" s="662">
        <v>0</v>
      </c>
      <c r="P17" s="662">
        <v>0</v>
      </c>
      <c r="Q17" s="662">
        <v>0</v>
      </c>
      <c r="R17" s="662">
        <v>0</v>
      </c>
      <c r="S17" s="662">
        <v>0</v>
      </c>
      <c r="T17" s="662">
        <v>0</v>
      </c>
      <c r="U17" s="662">
        <v>0</v>
      </c>
      <c r="V17" s="662">
        <v>0</v>
      </c>
      <c r="W17" s="663">
        <v>0</v>
      </c>
      <c r="X17" s="663">
        <v>0</v>
      </c>
      <c r="Y17" s="664">
        <v>2614848.4078073101</v>
      </c>
      <c r="Z17" s="663">
        <v>2614848.4078073101</v>
      </c>
      <c r="AA17" s="663">
        <v>2614848.4078073101</v>
      </c>
      <c r="AB17" s="663">
        <v>0</v>
      </c>
      <c r="AC17" s="663">
        <v>0</v>
      </c>
      <c r="AD17" s="663">
        <v>0</v>
      </c>
      <c r="AE17" s="662">
        <v>0</v>
      </c>
      <c r="AF17" s="662">
        <v>0</v>
      </c>
      <c r="AG17" s="664">
        <v>261484.84078073071</v>
      </c>
      <c r="AH17" s="664">
        <v>250000</v>
      </c>
      <c r="AI17" s="664">
        <v>2103363.567026576</v>
      </c>
      <c r="AJ17" s="664">
        <v>0</v>
      </c>
      <c r="AK17" s="664">
        <v>0</v>
      </c>
      <c r="AL17" s="664">
        <v>0</v>
      </c>
      <c r="AM17" s="663">
        <v>0</v>
      </c>
      <c r="AN17" s="663">
        <v>0</v>
      </c>
      <c r="AO17" s="663">
        <v>0</v>
      </c>
      <c r="AP17" s="663">
        <v>0</v>
      </c>
      <c r="AQ17" s="663">
        <v>0</v>
      </c>
      <c r="AR17" s="663">
        <v>0</v>
      </c>
      <c r="AS17" s="665">
        <v>0.59</v>
      </c>
      <c r="AT17" s="564">
        <f t="shared" si="0"/>
        <v>0</v>
      </c>
      <c r="AU17" s="564">
        <f t="shared" si="1"/>
        <v>0</v>
      </c>
      <c r="AV17" s="564">
        <f t="shared" si="2"/>
        <v>0</v>
      </c>
      <c r="AW17" s="564">
        <f t="shared" si="3"/>
        <v>0</v>
      </c>
      <c r="AX17" s="564">
        <f t="shared" si="4"/>
        <v>1542760.5606063129</v>
      </c>
      <c r="AY17" s="564">
        <f t="shared" si="5"/>
        <v>1072087.8472009972</v>
      </c>
      <c r="AZ17" s="666">
        <f t="shared" si="6"/>
        <v>1</v>
      </c>
      <c r="BA17" s="625" t="s">
        <v>2192</v>
      </c>
      <c r="BB17" s="625" t="s">
        <v>2192</v>
      </c>
      <c r="BC17" s="667">
        <v>2614848.4078073101</v>
      </c>
      <c r="BD17" s="667">
        <v>0</v>
      </c>
      <c r="BE17" s="667">
        <v>0</v>
      </c>
      <c r="BF17" s="667">
        <v>0</v>
      </c>
      <c r="BG17" s="667">
        <v>2614848.4078073101</v>
      </c>
      <c r="BH17" s="667">
        <v>0</v>
      </c>
      <c r="BI17" s="667">
        <v>0</v>
      </c>
      <c r="BJ17" s="667">
        <v>0</v>
      </c>
      <c r="BK17" s="667">
        <v>0</v>
      </c>
      <c r="BL17" s="667">
        <v>2614848.4078073101</v>
      </c>
      <c r="BM17" s="514"/>
      <c r="BN17" s="514"/>
      <c r="BO17" s="515"/>
    </row>
    <row r="18" spans="1:67">
      <c r="A18" s="515"/>
      <c r="B18" s="660">
        <v>2028</v>
      </c>
      <c r="C18" s="661" t="s">
        <v>2187</v>
      </c>
      <c r="D18" s="661" t="s">
        <v>1268</v>
      </c>
      <c r="E18" s="661" t="s">
        <v>1267</v>
      </c>
      <c r="F18" s="661" t="s">
        <v>2188</v>
      </c>
      <c r="G18" s="661" t="s">
        <v>26</v>
      </c>
      <c r="H18" s="661" t="s">
        <v>2189</v>
      </c>
      <c r="I18" s="661" t="s">
        <v>46</v>
      </c>
      <c r="J18" s="661" t="s">
        <v>1162</v>
      </c>
      <c r="K18" s="661" t="s">
        <v>35</v>
      </c>
      <c r="L18" s="661" t="s">
        <v>2191</v>
      </c>
      <c r="M18" s="662">
        <v>0</v>
      </c>
      <c r="N18" s="662">
        <v>0</v>
      </c>
      <c r="O18" s="662">
        <v>0</v>
      </c>
      <c r="P18" s="662">
        <v>0</v>
      </c>
      <c r="Q18" s="662">
        <v>0</v>
      </c>
      <c r="R18" s="662">
        <v>0</v>
      </c>
      <c r="S18" s="662">
        <v>0</v>
      </c>
      <c r="T18" s="662">
        <v>0</v>
      </c>
      <c r="U18" s="662">
        <v>0</v>
      </c>
      <c r="V18" s="662">
        <v>0</v>
      </c>
      <c r="W18" s="663">
        <v>0</v>
      </c>
      <c r="X18" s="663">
        <v>0</v>
      </c>
      <c r="Y18" s="664">
        <v>3231386.9076978201</v>
      </c>
      <c r="Z18" s="663">
        <v>1251386.9076978201</v>
      </c>
      <c r="AA18" s="663">
        <v>3121857.7467740299</v>
      </c>
      <c r="AB18" s="663">
        <v>0</v>
      </c>
      <c r="AC18" s="663">
        <v>0</v>
      </c>
      <c r="AD18" s="663">
        <v>0</v>
      </c>
      <c r="AE18" s="662">
        <v>0</v>
      </c>
      <c r="AF18" s="662">
        <v>0</v>
      </c>
      <c r="AG18" s="664">
        <v>50024.157690638705</v>
      </c>
      <c r="AH18" s="664">
        <v>121145.33079142901</v>
      </c>
      <c r="AI18" s="664">
        <v>1080217.419215749</v>
      </c>
      <c r="AJ18" s="664">
        <v>0</v>
      </c>
      <c r="AK18" s="664">
        <v>0</v>
      </c>
      <c r="AL18" s="664">
        <v>0</v>
      </c>
      <c r="AM18" s="663">
        <v>1980000</v>
      </c>
      <c r="AN18" s="663">
        <v>0</v>
      </c>
      <c r="AO18" s="663">
        <v>0</v>
      </c>
      <c r="AP18" s="663">
        <v>0</v>
      </c>
      <c r="AQ18" s="663">
        <v>0</v>
      </c>
      <c r="AR18" s="663">
        <v>0</v>
      </c>
      <c r="AS18" s="665">
        <v>0.59</v>
      </c>
      <c r="AT18" s="564">
        <f t="shared" si="0"/>
        <v>0</v>
      </c>
      <c r="AU18" s="564">
        <f t="shared" si="1"/>
        <v>0</v>
      </c>
      <c r="AV18" s="564">
        <f t="shared" si="2"/>
        <v>0</v>
      </c>
      <c r="AW18" s="564">
        <f t="shared" si="3"/>
        <v>0</v>
      </c>
      <c r="AX18" s="564">
        <f t="shared" si="4"/>
        <v>1841896.0705966775</v>
      </c>
      <c r="AY18" s="564">
        <f t="shared" si="5"/>
        <v>1279961.6761773524</v>
      </c>
      <c r="AZ18" s="666">
        <f t="shared" si="6"/>
        <v>1</v>
      </c>
      <c r="BA18" s="625" t="s">
        <v>2192</v>
      </c>
      <c r="BB18" s="625" t="s">
        <v>2192</v>
      </c>
      <c r="BC18" s="667">
        <v>1251386.9076978201</v>
      </c>
      <c r="BD18" s="667">
        <v>0</v>
      </c>
      <c r="BE18" s="667">
        <v>0</v>
      </c>
      <c r="BF18" s="667">
        <v>0</v>
      </c>
      <c r="BG18" s="667">
        <v>1251386.9076978201</v>
      </c>
      <c r="BH18" s="667">
        <v>0</v>
      </c>
      <c r="BI18" s="667">
        <v>0</v>
      </c>
      <c r="BJ18" s="667">
        <v>0</v>
      </c>
      <c r="BK18" s="667">
        <v>0</v>
      </c>
      <c r="BL18" s="667">
        <v>3121857.7467740299</v>
      </c>
      <c r="BM18" s="514"/>
      <c r="BN18" s="514"/>
      <c r="BO18" s="515"/>
    </row>
    <row r="19" spans="1:67">
      <c r="A19" s="515"/>
      <c r="B19" s="660">
        <v>2028</v>
      </c>
      <c r="C19" s="661" t="s">
        <v>2187</v>
      </c>
      <c r="D19" s="661" t="s">
        <v>1286</v>
      </c>
      <c r="E19" s="661" t="s">
        <v>2197</v>
      </c>
      <c r="F19" s="661" t="s">
        <v>2188</v>
      </c>
      <c r="G19" s="661" t="s">
        <v>50</v>
      </c>
      <c r="H19" s="661" t="s">
        <v>2189</v>
      </c>
      <c r="I19" s="661" t="s">
        <v>1294</v>
      </c>
      <c r="J19" s="661" t="s">
        <v>16</v>
      </c>
      <c r="K19" s="661" t="s">
        <v>2198</v>
      </c>
      <c r="L19" s="661" t="s">
        <v>2191</v>
      </c>
      <c r="M19" s="662">
        <v>0</v>
      </c>
      <c r="N19" s="662">
        <v>0</v>
      </c>
      <c r="O19" s="662">
        <v>0</v>
      </c>
      <c r="P19" s="662">
        <v>0</v>
      </c>
      <c r="Q19" s="662">
        <v>0</v>
      </c>
      <c r="R19" s="662">
        <v>0</v>
      </c>
      <c r="S19" s="662">
        <v>0</v>
      </c>
      <c r="T19" s="662">
        <v>0</v>
      </c>
      <c r="U19" s="662">
        <v>0</v>
      </c>
      <c r="V19" s="662">
        <v>0</v>
      </c>
      <c r="W19" s="663">
        <v>0</v>
      </c>
      <c r="X19" s="663">
        <v>0</v>
      </c>
      <c r="Y19" s="664">
        <v>1290985.11808025</v>
      </c>
      <c r="Z19" s="663">
        <v>1290985.11808025</v>
      </c>
      <c r="AA19" s="663">
        <v>1290985.11808025</v>
      </c>
      <c r="AB19" s="663">
        <v>0</v>
      </c>
      <c r="AC19" s="663">
        <v>0</v>
      </c>
      <c r="AD19" s="663">
        <v>0</v>
      </c>
      <c r="AE19" s="662">
        <v>0</v>
      </c>
      <c r="AF19" s="662">
        <v>0</v>
      </c>
      <c r="AG19" s="664">
        <v>16598.511808025469</v>
      </c>
      <c r="AH19" s="664">
        <v>0</v>
      </c>
      <c r="AI19" s="664">
        <v>1274386.6062722292</v>
      </c>
      <c r="AJ19" s="664">
        <v>0</v>
      </c>
      <c r="AK19" s="664">
        <v>0</v>
      </c>
      <c r="AL19" s="664">
        <v>0</v>
      </c>
      <c r="AM19" s="663">
        <v>0</v>
      </c>
      <c r="AN19" s="663">
        <v>0</v>
      </c>
      <c r="AO19" s="663">
        <v>0</v>
      </c>
      <c r="AP19" s="663">
        <v>0</v>
      </c>
      <c r="AQ19" s="663">
        <v>0</v>
      </c>
      <c r="AR19" s="663">
        <v>0</v>
      </c>
      <c r="AS19" s="665">
        <v>0.59</v>
      </c>
      <c r="AT19" s="564">
        <f t="shared" si="0"/>
        <v>0</v>
      </c>
      <c r="AU19" s="564">
        <f t="shared" si="1"/>
        <v>0</v>
      </c>
      <c r="AV19" s="564">
        <f t="shared" si="2"/>
        <v>0</v>
      </c>
      <c r="AW19" s="564">
        <f t="shared" si="3"/>
        <v>0</v>
      </c>
      <c r="AX19" s="564">
        <f t="shared" si="4"/>
        <v>761681.2196673475</v>
      </c>
      <c r="AY19" s="564">
        <f t="shared" si="5"/>
        <v>529303.89841290249</v>
      </c>
      <c r="AZ19" s="666">
        <f t="shared" si="6"/>
        <v>1</v>
      </c>
      <c r="BA19" s="625" t="s">
        <v>2192</v>
      </c>
      <c r="BB19" s="625" t="s">
        <v>2192</v>
      </c>
      <c r="BC19" s="667">
        <v>1290985.11808025</v>
      </c>
      <c r="BD19" s="667">
        <v>0</v>
      </c>
      <c r="BE19" s="667">
        <v>0</v>
      </c>
      <c r="BF19" s="667">
        <v>0</v>
      </c>
      <c r="BG19" s="667">
        <v>1290985.11808025</v>
      </c>
      <c r="BH19" s="667">
        <v>0</v>
      </c>
      <c r="BI19" s="667">
        <v>0</v>
      </c>
      <c r="BJ19" s="667">
        <v>0</v>
      </c>
      <c r="BK19" s="667">
        <v>0</v>
      </c>
      <c r="BL19" s="667">
        <v>1290985.11808025</v>
      </c>
      <c r="BM19" s="514"/>
      <c r="BN19" s="514"/>
      <c r="BO19" s="515"/>
    </row>
    <row r="20" spans="1:67">
      <c r="A20" s="515"/>
      <c r="B20" s="660">
        <v>2028</v>
      </c>
      <c r="C20" s="661" t="s">
        <v>2187</v>
      </c>
      <c r="D20" s="661" t="s">
        <v>1863</v>
      </c>
      <c r="E20" s="661" t="s">
        <v>1862</v>
      </c>
      <c r="F20" s="661" t="s">
        <v>2199</v>
      </c>
      <c r="G20" s="661" t="s">
        <v>54</v>
      </c>
      <c r="H20" s="661" t="s">
        <v>2199</v>
      </c>
      <c r="I20" s="661" t="s">
        <v>46</v>
      </c>
      <c r="J20" s="661" t="s">
        <v>1306</v>
      </c>
      <c r="K20" s="661" t="s">
        <v>2198</v>
      </c>
      <c r="L20" s="661" t="s">
        <v>2191</v>
      </c>
      <c r="M20" s="662">
        <v>0</v>
      </c>
      <c r="N20" s="662">
        <v>0</v>
      </c>
      <c r="O20" s="662">
        <v>0</v>
      </c>
      <c r="P20" s="662">
        <v>0</v>
      </c>
      <c r="Q20" s="662">
        <v>0</v>
      </c>
      <c r="R20" s="662">
        <v>0</v>
      </c>
      <c r="S20" s="662">
        <v>0</v>
      </c>
      <c r="T20" s="662">
        <v>0</v>
      </c>
      <c r="U20" s="662">
        <v>0</v>
      </c>
      <c r="V20" s="662">
        <v>0</v>
      </c>
      <c r="W20" s="663">
        <v>0</v>
      </c>
      <c r="X20" s="663">
        <v>0</v>
      </c>
      <c r="Y20" s="664">
        <v>3273799.108</v>
      </c>
      <c r="Z20" s="663">
        <v>3273799.108</v>
      </c>
      <c r="AA20" s="663">
        <v>3273799.108</v>
      </c>
      <c r="AB20" s="663">
        <v>0</v>
      </c>
      <c r="AC20" s="663">
        <v>0</v>
      </c>
      <c r="AD20" s="663">
        <v>0</v>
      </c>
      <c r="AE20" s="662">
        <v>0</v>
      </c>
      <c r="AF20" s="662">
        <v>0</v>
      </c>
      <c r="AG20" s="664">
        <v>2003143.3319999999</v>
      </c>
      <c r="AH20" s="664">
        <v>771317.98899999994</v>
      </c>
      <c r="AI20" s="664">
        <v>499337.78700000001</v>
      </c>
      <c r="AJ20" s="664">
        <v>0</v>
      </c>
      <c r="AK20" s="664">
        <v>0</v>
      </c>
      <c r="AL20" s="664">
        <v>0</v>
      </c>
      <c r="AM20" s="663">
        <v>0</v>
      </c>
      <c r="AN20" s="663">
        <v>0</v>
      </c>
      <c r="AO20" s="663">
        <v>0</v>
      </c>
      <c r="AP20" s="663">
        <v>0</v>
      </c>
      <c r="AQ20" s="663">
        <v>0</v>
      </c>
      <c r="AR20" s="663">
        <v>0</v>
      </c>
      <c r="AS20" s="665">
        <v>0.59</v>
      </c>
      <c r="AT20" s="564">
        <f t="shared" si="0"/>
        <v>0</v>
      </c>
      <c r="AU20" s="564">
        <f t="shared" si="1"/>
        <v>0</v>
      </c>
      <c r="AV20" s="564">
        <f t="shared" si="2"/>
        <v>0</v>
      </c>
      <c r="AW20" s="564">
        <f t="shared" si="3"/>
        <v>0</v>
      </c>
      <c r="AX20" s="564">
        <f t="shared" si="4"/>
        <v>1931541.4737199999</v>
      </c>
      <c r="AY20" s="564">
        <f t="shared" si="5"/>
        <v>1342257.6342800001</v>
      </c>
      <c r="AZ20" s="666">
        <f t="shared" si="6"/>
        <v>1</v>
      </c>
      <c r="BA20" s="625" t="s">
        <v>2192</v>
      </c>
      <c r="BB20" s="625" t="s">
        <v>2192</v>
      </c>
      <c r="BC20" s="667">
        <v>3273799.108</v>
      </c>
      <c r="BD20" s="667">
        <v>0</v>
      </c>
      <c r="BE20" s="667">
        <v>0</v>
      </c>
      <c r="BF20" s="667">
        <v>0</v>
      </c>
      <c r="BG20" s="667">
        <v>3273799.108</v>
      </c>
      <c r="BH20" s="667">
        <v>0</v>
      </c>
      <c r="BI20" s="667">
        <v>0</v>
      </c>
      <c r="BJ20" s="667">
        <v>0</v>
      </c>
      <c r="BK20" s="667">
        <v>0</v>
      </c>
      <c r="BL20" s="667">
        <v>3273799.108</v>
      </c>
      <c r="BM20" s="514"/>
      <c r="BN20" s="514"/>
      <c r="BO20" s="515"/>
    </row>
    <row r="21" spans="1:67">
      <c r="A21" s="515"/>
      <c r="B21" s="660">
        <v>2028</v>
      </c>
      <c r="C21" s="661" t="s">
        <v>2187</v>
      </c>
      <c r="D21" s="661" t="s">
        <v>1305</v>
      </c>
      <c r="E21" s="661" t="s">
        <v>1304</v>
      </c>
      <c r="F21" s="661" t="s">
        <v>47</v>
      </c>
      <c r="G21" s="661" t="s">
        <v>50</v>
      </c>
      <c r="H21" s="661" t="s">
        <v>47</v>
      </c>
      <c r="I21" s="661" t="s">
        <v>2200</v>
      </c>
      <c r="J21" s="661" t="s">
        <v>1306</v>
      </c>
      <c r="K21" s="661" t="s">
        <v>47</v>
      </c>
      <c r="L21" s="661" t="s">
        <v>2191</v>
      </c>
      <c r="M21" s="662">
        <v>0</v>
      </c>
      <c r="N21" s="662">
        <v>0</v>
      </c>
      <c r="O21" s="662">
        <v>0</v>
      </c>
      <c r="P21" s="662">
        <v>0</v>
      </c>
      <c r="Q21" s="662">
        <v>0</v>
      </c>
      <c r="R21" s="662">
        <v>0</v>
      </c>
      <c r="S21" s="662">
        <v>0</v>
      </c>
      <c r="T21" s="662">
        <v>0</v>
      </c>
      <c r="U21" s="662">
        <v>0</v>
      </c>
      <c r="V21" s="662">
        <v>0</v>
      </c>
      <c r="W21" s="663">
        <v>0</v>
      </c>
      <c r="X21" s="663">
        <v>0</v>
      </c>
      <c r="Y21" s="664">
        <v>2489051.733</v>
      </c>
      <c r="Z21" s="663">
        <v>2489051.733</v>
      </c>
      <c r="AA21" s="663">
        <v>2489051.733</v>
      </c>
      <c r="AB21" s="663">
        <v>0</v>
      </c>
      <c r="AC21" s="663">
        <v>0</v>
      </c>
      <c r="AD21" s="663">
        <v>0</v>
      </c>
      <c r="AE21" s="662">
        <v>0</v>
      </c>
      <c r="AF21" s="662">
        <v>0</v>
      </c>
      <c r="AG21" s="664">
        <v>0</v>
      </c>
      <c r="AH21" s="664">
        <v>0</v>
      </c>
      <c r="AI21" s="664">
        <v>0</v>
      </c>
      <c r="AJ21" s="664">
        <v>2489051.733</v>
      </c>
      <c r="AK21" s="664">
        <v>0</v>
      </c>
      <c r="AL21" s="664">
        <v>0</v>
      </c>
      <c r="AM21" s="663">
        <v>0</v>
      </c>
      <c r="AN21" s="663">
        <v>0</v>
      </c>
      <c r="AO21" s="663">
        <v>0</v>
      </c>
      <c r="AP21" s="663">
        <v>0</v>
      </c>
      <c r="AQ21" s="663">
        <v>0</v>
      </c>
      <c r="AR21" s="663">
        <v>0</v>
      </c>
      <c r="AS21" s="665">
        <v>0.59</v>
      </c>
      <c r="AT21" s="564">
        <f t="shared" si="0"/>
        <v>0</v>
      </c>
      <c r="AU21" s="564">
        <f t="shared" si="1"/>
        <v>0</v>
      </c>
      <c r="AV21" s="564">
        <f t="shared" si="2"/>
        <v>0</v>
      </c>
      <c r="AW21" s="564">
        <f t="shared" si="3"/>
        <v>0</v>
      </c>
      <c r="AX21" s="564">
        <f t="shared" si="4"/>
        <v>1468540.52247</v>
      </c>
      <c r="AY21" s="564">
        <f t="shared" si="5"/>
        <v>1020511.21053</v>
      </c>
      <c r="AZ21" s="666">
        <f t="shared" si="6"/>
        <v>1</v>
      </c>
      <c r="BA21" s="625" t="s">
        <v>2192</v>
      </c>
      <c r="BB21" s="625" t="s">
        <v>2192</v>
      </c>
      <c r="BC21" s="667">
        <v>2489051.733</v>
      </c>
      <c r="BD21" s="667">
        <v>0</v>
      </c>
      <c r="BE21" s="667">
        <v>0</v>
      </c>
      <c r="BF21" s="667">
        <v>0</v>
      </c>
      <c r="BG21" s="667">
        <v>2489051.733</v>
      </c>
      <c r="BH21" s="667">
        <v>0</v>
      </c>
      <c r="BI21" s="667">
        <v>0</v>
      </c>
      <c r="BJ21" s="667">
        <v>0</v>
      </c>
      <c r="BK21" s="667">
        <v>0</v>
      </c>
      <c r="BL21" s="667">
        <v>2489051.733</v>
      </c>
      <c r="BM21" s="514"/>
      <c r="BN21" s="514"/>
      <c r="BO21" s="515"/>
    </row>
    <row r="22" spans="1:67">
      <c r="A22" s="515"/>
      <c r="B22" s="660">
        <v>2028</v>
      </c>
      <c r="C22" s="661" t="s">
        <v>2187</v>
      </c>
      <c r="D22" s="661" t="s">
        <v>1311</v>
      </c>
      <c r="E22" s="661" t="s">
        <v>1310</v>
      </c>
      <c r="F22" s="661" t="s">
        <v>47</v>
      </c>
      <c r="G22" s="661" t="s">
        <v>50</v>
      </c>
      <c r="H22" s="661" t="s">
        <v>47</v>
      </c>
      <c r="I22" s="661" t="s">
        <v>2200</v>
      </c>
      <c r="J22" s="661" t="s">
        <v>1306</v>
      </c>
      <c r="K22" s="661" t="s">
        <v>47</v>
      </c>
      <c r="L22" s="661" t="s">
        <v>2191</v>
      </c>
      <c r="M22" s="662">
        <v>0</v>
      </c>
      <c r="N22" s="662">
        <v>0</v>
      </c>
      <c r="O22" s="662">
        <v>0</v>
      </c>
      <c r="P22" s="662">
        <v>0</v>
      </c>
      <c r="Q22" s="662">
        <v>0</v>
      </c>
      <c r="R22" s="662">
        <v>0</v>
      </c>
      <c r="S22" s="662">
        <v>0</v>
      </c>
      <c r="T22" s="662">
        <v>0</v>
      </c>
      <c r="U22" s="662">
        <v>0</v>
      </c>
      <c r="V22" s="662">
        <v>0</v>
      </c>
      <c r="W22" s="663">
        <v>0</v>
      </c>
      <c r="X22" s="663">
        <v>0</v>
      </c>
      <c r="Y22" s="664">
        <v>6562045.4780000001</v>
      </c>
      <c r="Z22" s="663">
        <v>6562045.4780000001</v>
      </c>
      <c r="AA22" s="663">
        <v>6562045.4780000001</v>
      </c>
      <c r="AB22" s="663">
        <v>0</v>
      </c>
      <c r="AC22" s="663">
        <v>0</v>
      </c>
      <c r="AD22" s="663">
        <v>0</v>
      </c>
      <c r="AE22" s="662">
        <v>0</v>
      </c>
      <c r="AF22" s="662">
        <v>0</v>
      </c>
      <c r="AG22" s="664">
        <v>0</v>
      </c>
      <c r="AH22" s="664">
        <v>0</v>
      </c>
      <c r="AI22" s="664">
        <v>0</v>
      </c>
      <c r="AJ22" s="664">
        <v>6562045.4780000001</v>
      </c>
      <c r="AK22" s="664">
        <v>0</v>
      </c>
      <c r="AL22" s="664">
        <v>0</v>
      </c>
      <c r="AM22" s="663">
        <v>0</v>
      </c>
      <c r="AN22" s="663">
        <v>0</v>
      </c>
      <c r="AO22" s="663">
        <v>0</v>
      </c>
      <c r="AP22" s="663">
        <v>0</v>
      </c>
      <c r="AQ22" s="663">
        <v>0</v>
      </c>
      <c r="AR22" s="663">
        <v>0</v>
      </c>
      <c r="AS22" s="665">
        <v>0.59</v>
      </c>
      <c r="AT22" s="564">
        <f t="shared" si="0"/>
        <v>0</v>
      </c>
      <c r="AU22" s="564">
        <f t="shared" si="1"/>
        <v>0</v>
      </c>
      <c r="AV22" s="564">
        <f t="shared" si="2"/>
        <v>0</v>
      </c>
      <c r="AW22" s="564">
        <f t="shared" si="3"/>
        <v>0</v>
      </c>
      <c r="AX22" s="564">
        <f t="shared" si="4"/>
        <v>3871606.8320200001</v>
      </c>
      <c r="AY22" s="564">
        <f t="shared" si="5"/>
        <v>2690438.64598</v>
      </c>
      <c r="AZ22" s="666">
        <f t="shared" si="6"/>
        <v>1</v>
      </c>
      <c r="BA22" s="625" t="s">
        <v>2192</v>
      </c>
      <c r="BB22" s="625" t="s">
        <v>2192</v>
      </c>
      <c r="BC22" s="667">
        <v>6562045.4780000001</v>
      </c>
      <c r="BD22" s="667">
        <v>0</v>
      </c>
      <c r="BE22" s="667">
        <v>0</v>
      </c>
      <c r="BF22" s="667">
        <v>0</v>
      </c>
      <c r="BG22" s="667">
        <v>6562045.4780000001</v>
      </c>
      <c r="BH22" s="667">
        <v>0</v>
      </c>
      <c r="BI22" s="667">
        <v>0</v>
      </c>
      <c r="BJ22" s="667">
        <v>0</v>
      </c>
      <c r="BK22" s="667">
        <v>0</v>
      </c>
      <c r="BL22" s="667">
        <v>6562045.4780000001</v>
      </c>
      <c r="BM22" s="514"/>
      <c r="BN22" s="514"/>
      <c r="BO22" s="515"/>
    </row>
    <row r="23" spans="1:67">
      <c r="A23" s="515"/>
      <c r="B23" s="660">
        <v>2028</v>
      </c>
      <c r="C23" s="661" t="s">
        <v>2187</v>
      </c>
      <c r="D23" s="661" t="s">
        <v>1868</v>
      </c>
      <c r="E23" s="661" t="s">
        <v>1867</v>
      </c>
      <c r="F23" s="661" t="s">
        <v>2199</v>
      </c>
      <c r="G23" s="661" t="s">
        <v>54</v>
      </c>
      <c r="H23" s="661" t="s">
        <v>2199</v>
      </c>
      <c r="I23" s="661" t="s">
        <v>46</v>
      </c>
      <c r="J23" s="661" t="s">
        <v>1306</v>
      </c>
      <c r="K23" s="661" t="s">
        <v>35</v>
      </c>
      <c r="L23" s="661" t="s">
        <v>2191</v>
      </c>
      <c r="M23" s="662">
        <v>0</v>
      </c>
      <c r="N23" s="662">
        <v>0</v>
      </c>
      <c r="O23" s="662">
        <v>0</v>
      </c>
      <c r="P23" s="662">
        <v>0</v>
      </c>
      <c r="Q23" s="662">
        <v>0</v>
      </c>
      <c r="R23" s="662">
        <v>0</v>
      </c>
      <c r="S23" s="662">
        <v>0</v>
      </c>
      <c r="T23" s="662">
        <v>0</v>
      </c>
      <c r="U23" s="662">
        <v>0</v>
      </c>
      <c r="V23" s="662">
        <v>0</v>
      </c>
      <c r="W23" s="663">
        <v>0</v>
      </c>
      <c r="X23" s="663">
        <v>0</v>
      </c>
      <c r="Y23" s="664">
        <v>1566390.081</v>
      </c>
      <c r="Z23" s="663">
        <v>1566390.081</v>
      </c>
      <c r="AA23" s="663">
        <v>1566390.081</v>
      </c>
      <c r="AB23" s="663">
        <v>0</v>
      </c>
      <c r="AC23" s="663">
        <v>0</v>
      </c>
      <c r="AD23" s="663">
        <v>0</v>
      </c>
      <c r="AE23" s="662">
        <v>0</v>
      </c>
      <c r="AF23" s="662">
        <v>0</v>
      </c>
      <c r="AG23" s="664">
        <v>958428.95200000005</v>
      </c>
      <c r="AH23" s="664">
        <v>369046.72700000001</v>
      </c>
      <c r="AI23" s="664">
        <v>238914.402</v>
      </c>
      <c r="AJ23" s="664">
        <v>0</v>
      </c>
      <c r="AK23" s="664">
        <v>0</v>
      </c>
      <c r="AL23" s="664">
        <v>0</v>
      </c>
      <c r="AM23" s="663">
        <v>0</v>
      </c>
      <c r="AN23" s="663">
        <v>0</v>
      </c>
      <c r="AO23" s="663">
        <v>0</v>
      </c>
      <c r="AP23" s="663">
        <v>0</v>
      </c>
      <c r="AQ23" s="663">
        <v>0</v>
      </c>
      <c r="AR23" s="663">
        <v>0</v>
      </c>
      <c r="AS23" s="665">
        <v>0.59</v>
      </c>
      <c r="AT23" s="564">
        <f t="shared" si="0"/>
        <v>0</v>
      </c>
      <c r="AU23" s="564">
        <f t="shared" si="1"/>
        <v>0</v>
      </c>
      <c r="AV23" s="564">
        <f t="shared" si="2"/>
        <v>0</v>
      </c>
      <c r="AW23" s="564">
        <f t="shared" si="3"/>
        <v>0</v>
      </c>
      <c r="AX23" s="564">
        <f t="shared" si="4"/>
        <v>924170.14778999996</v>
      </c>
      <c r="AY23" s="564">
        <f t="shared" si="5"/>
        <v>642219.93321000005</v>
      </c>
      <c r="AZ23" s="666">
        <f t="shared" si="6"/>
        <v>1</v>
      </c>
      <c r="BA23" s="625" t="s">
        <v>2192</v>
      </c>
      <c r="BB23" s="625" t="s">
        <v>2192</v>
      </c>
      <c r="BC23" s="667">
        <v>1566390.081</v>
      </c>
      <c r="BD23" s="667">
        <v>0</v>
      </c>
      <c r="BE23" s="667">
        <v>0</v>
      </c>
      <c r="BF23" s="667">
        <v>0</v>
      </c>
      <c r="BG23" s="667">
        <v>1566390.081</v>
      </c>
      <c r="BH23" s="667">
        <v>0</v>
      </c>
      <c r="BI23" s="667">
        <v>0</v>
      </c>
      <c r="BJ23" s="667">
        <v>0</v>
      </c>
      <c r="BK23" s="667">
        <v>0</v>
      </c>
      <c r="BL23" s="667">
        <v>1566390.081</v>
      </c>
      <c r="BM23" s="514"/>
      <c r="BN23" s="514"/>
      <c r="BO23" s="515"/>
    </row>
    <row r="24" spans="1:67">
      <c r="A24" s="515"/>
      <c r="B24" s="660">
        <v>2028</v>
      </c>
      <c r="C24" s="661" t="s">
        <v>2187</v>
      </c>
      <c r="D24" s="661" t="s">
        <v>1316</v>
      </c>
      <c r="E24" s="661" t="s">
        <v>1315</v>
      </c>
      <c r="F24" s="661" t="s">
        <v>2201</v>
      </c>
      <c r="G24" s="661" t="s">
        <v>33</v>
      </c>
      <c r="H24" s="661" t="s">
        <v>2189</v>
      </c>
      <c r="I24" s="661" t="s">
        <v>46</v>
      </c>
      <c r="J24" s="661" t="s">
        <v>1162</v>
      </c>
      <c r="K24" s="661" t="s">
        <v>2190</v>
      </c>
      <c r="L24" s="661" t="s">
        <v>2191</v>
      </c>
      <c r="M24" s="662">
        <v>19000000</v>
      </c>
      <c r="N24" s="662">
        <v>2168.85</v>
      </c>
      <c r="O24" s="662">
        <v>1920503.85</v>
      </c>
      <c r="P24" s="662">
        <v>19000000</v>
      </c>
      <c r="Q24" s="662">
        <v>2168.85</v>
      </c>
      <c r="R24" s="662">
        <v>1920503.85</v>
      </c>
      <c r="S24" s="662">
        <v>95000000</v>
      </c>
      <c r="T24" s="662">
        <v>9602519.25</v>
      </c>
      <c r="U24" s="662">
        <v>66146.544899999994</v>
      </c>
      <c r="V24" s="662">
        <v>50989.377217499998</v>
      </c>
      <c r="W24" s="663">
        <v>27448337.349829182</v>
      </c>
      <c r="X24" s="663">
        <v>27448337.349829182</v>
      </c>
      <c r="Y24" s="664">
        <v>5044208.9324025204</v>
      </c>
      <c r="Z24" s="663">
        <v>7271766.5252896305</v>
      </c>
      <c r="AA24" s="663">
        <v>4983120.6139216106</v>
      </c>
      <c r="AB24" s="663">
        <v>8747889.2362860795</v>
      </c>
      <c r="AC24" s="663">
        <v>18700448.113543101</v>
      </c>
      <c r="AD24" s="663">
        <v>0</v>
      </c>
      <c r="AE24" s="662">
        <v>5849.9708000000001</v>
      </c>
      <c r="AF24" s="662">
        <v>10197.875443499999</v>
      </c>
      <c r="AG24" s="664">
        <v>428052.64033170871</v>
      </c>
      <c r="AH24" s="664">
        <v>271654.6762999997</v>
      </c>
      <c r="AI24" s="664">
        <v>3240185.0157708088</v>
      </c>
      <c r="AJ24" s="664">
        <v>0</v>
      </c>
      <c r="AK24" s="664">
        <v>0</v>
      </c>
      <c r="AL24" s="664">
        <v>0</v>
      </c>
      <c r="AM24" s="663">
        <v>1104316.6000000001</v>
      </c>
      <c r="AN24" s="663">
        <v>23049473.443553898</v>
      </c>
      <c r="AO24" s="663">
        <v>13084770.8978936</v>
      </c>
      <c r="AP24" s="663">
        <v>0</v>
      </c>
      <c r="AQ24" s="663">
        <v>0</v>
      </c>
      <c r="AR24" s="663">
        <v>0</v>
      </c>
      <c r="AS24" s="665">
        <v>0.59</v>
      </c>
      <c r="AT24" s="564">
        <f t="shared" si="0"/>
        <v>4609894.6887107799</v>
      </c>
      <c r="AU24" s="564">
        <f t="shared" si="1"/>
        <v>2616954.1795787201</v>
      </c>
      <c r="AV24" s="564">
        <f t="shared" si="2"/>
        <v>1749577.847257216</v>
      </c>
      <c r="AW24" s="564">
        <f t="shared" si="3"/>
        <v>3740089.62270862</v>
      </c>
      <c r="AX24" s="564">
        <f t="shared" si="4"/>
        <v>5197902.9211535295</v>
      </c>
      <c r="AY24" s="564">
        <f t="shared" si="5"/>
        <v>3025570.0699202921</v>
      </c>
      <c r="AZ24" s="666">
        <f t="shared" si="6"/>
        <v>5</v>
      </c>
      <c r="BA24" s="625" t="s">
        <v>2192</v>
      </c>
      <c r="BB24" s="625" t="s">
        <v>2192</v>
      </c>
      <c r="BC24" s="667">
        <v>7337093.3154633902</v>
      </c>
      <c r="BD24" s="667">
        <v>11042617.7881699</v>
      </c>
      <c r="BE24" s="667">
        <v>26319478.766285799</v>
      </c>
      <c r="BF24" s="667">
        <v>0</v>
      </c>
      <c r="BG24" s="667">
        <v>7337093.3154633995</v>
      </c>
      <c r="BH24" s="667">
        <v>11482623.057856301</v>
      </c>
      <c r="BI24" s="667">
        <v>26428388.5267049</v>
      </c>
      <c r="BJ24" s="667">
        <v>0</v>
      </c>
      <c r="BK24" s="667">
        <v>0</v>
      </c>
      <c r="BL24" s="667">
        <v>41117364.9553691</v>
      </c>
      <c r="BM24" s="514"/>
      <c r="BN24" s="514"/>
      <c r="BO24" s="515"/>
    </row>
    <row r="25" spans="1:67">
      <c r="A25" s="515"/>
      <c r="B25" s="660">
        <v>2028</v>
      </c>
      <c r="C25" s="661" t="s">
        <v>2187</v>
      </c>
      <c r="D25" s="661" t="s">
        <v>1331</v>
      </c>
      <c r="E25" s="661" t="s">
        <v>1330</v>
      </c>
      <c r="F25" s="661" t="s">
        <v>2201</v>
      </c>
      <c r="G25" s="661" t="s">
        <v>33</v>
      </c>
      <c r="H25" s="661" t="s">
        <v>2189</v>
      </c>
      <c r="I25" s="661" t="s">
        <v>46</v>
      </c>
      <c r="J25" s="661" t="s">
        <v>1162</v>
      </c>
      <c r="K25" s="661" t="s">
        <v>2190</v>
      </c>
      <c r="L25" s="661" t="s">
        <v>2191</v>
      </c>
      <c r="M25" s="662">
        <v>36731704.399999999</v>
      </c>
      <c r="N25" s="662">
        <v>5140.45</v>
      </c>
      <c r="O25" s="662">
        <v>2660712.5</v>
      </c>
      <c r="P25" s="662">
        <v>36731704.399999999</v>
      </c>
      <c r="Q25" s="662">
        <v>5140.45</v>
      </c>
      <c r="R25" s="662">
        <v>2660712.5</v>
      </c>
      <c r="S25" s="662">
        <v>183658522</v>
      </c>
      <c r="T25" s="662">
        <v>13303562.5</v>
      </c>
      <c r="U25" s="662">
        <v>127877.649176217</v>
      </c>
      <c r="V25" s="662">
        <v>70641.916874999995</v>
      </c>
      <c r="W25" s="663">
        <v>43161007.138023399</v>
      </c>
      <c r="X25" s="663">
        <v>43161007.138023399</v>
      </c>
      <c r="Y25" s="664">
        <v>9765363.8733752891</v>
      </c>
      <c r="Z25" s="663">
        <v>9534668.1888150908</v>
      </c>
      <c r="AA25" s="663">
        <v>9534668.1888150908</v>
      </c>
      <c r="AB25" s="663">
        <v>16912251.514710698</v>
      </c>
      <c r="AC25" s="663">
        <v>26248755.623312701</v>
      </c>
      <c r="AD25" s="663">
        <v>0</v>
      </c>
      <c r="AE25" s="662">
        <v>11309.442009170099</v>
      </c>
      <c r="AF25" s="662">
        <v>14128.383374999999</v>
      </c>
      <c r="AG25" s="664">
        <v>3123457.6259317086</v>
      </c>
      <c r="AH25" s="664">
        <v>27380.784852545301</v>
      </c>
      <c r="AI25" s="664">
        <v>2444152.4625910381</v>
      </c>
      <c r="AJ25" s="664">
        <v>0</v>
      </c>
      <c r="AK25" s="664">
        <v>0</v>
      </c>
      <c r="AL25" s="664">
        <v>0</v>
      </c>
      <c r="AM25" s="663">
        <v>4170373</v>
      </c>
      <c r="AN25" s="663">
        <v>44560339.216014199</v>
      </c>
      <c r="AO25" s="663">
        <v>18127958.185380299</v>
      </c>
      <c r="AP25" s="663">
        <v>0</v>
      </c>
      <c r="AQ25" s="663">
        <v>0</v>
      </c>
      <c r="AR25" s="663">
        <v>0</v>
      </c>
      <c r="AS25" s="665">
        <v>0.59</v>
      </c>
      <c r="AT25" s="564">
        <f t="shared" si="0"/>
        <v>8912067.8432028405</v>
      </c>
      <c r="AU25" s="564">
        <f t="shared" si="1"/>
        <v>3625591.6370760598</v>
      </c>
      <c r="AV25" s="564">
        <f t="shared" si="2"/>
        <v>3382450.3029421396</v>
      </c>
      <c r="AW25" s="564">
        <f t="shared" si="3"/>
        <v>5249751.1246625399</v>
      </c>
      <c r="AX25" s="564">
        <f t="shared" si="4"/>
        <v>10037158.68948302</v>
      </c>
      <c r="AY25" s="564">
        <f t="shared" si="5"/>
        <v>4407434.4285588972</v>
      </c>
      <c r="AZ25" s="666">
        <f t="shared" si="6"/>
        <v>5</v>
      </c>
      <c r="BA25" s="625" t="s">
        <v>2192</v>
      </c>
      <c r="BB25" s="625" t="s">
        <v>2192</v>
      </c>
      <c r="BC25" s="667">
        <v>9611911.9436625801</v>
      </c>
      <c r="BD25" s="667">
        <v>21348568.836842999</v>
      </c>
      <c r="BE25" s="667">
        <v>36830093.283969797</v>
      </c>
      <c r="BF25" s="667">
        <v>0</v>
      </c>
      <c r="BG25" s="667">
        <v>9611911.9436625801</v>
      </c>
      <c r="BH25" s="667">
        <v>22199207.968451601</v>
      </c>
      <c r="BI25" s="667">
        <v>36980979.503667302</v>
      </c>
      <c r="BJ25" s="667">
        <v>0</v>
      </c>
      <c r="BK25" s="667">
        <v>0</v>
      </c>
      <c r="BL25" s="667">
        <v>72222965.590209603</v>
      </c>
      <c r="BM25" s="514"/>
      <c r="BN25" s="514"/>
      <c r="BO25" s="515"/>
    </row>
    <row r="26" spans="1:67">
      <c r="A26" s="515"/>
      <c r="B26" s="660">
        <v>2028</v>
      </c>
      <c r="C26" s="661" t="s">
        <v>2187</v>
      </c>
      <c r="D26" s="661" t="s">
        <v>1342</v>
      </c>
      <c r="E26" s="661" t="s">
        <v>1341</v>
      </c>
      <c r="F26" s="661" t="s">
        <v>2188</v>
      </c>
      <c r="G26" s="661" t="s">
        <v>33</v>
      </c>
      <c r="H26" s="661" t="s">
        <v>2189</v>
      </c>
      <c r="I26" s="661" t="s">
        <v>46</v>
      </c>
      <c r="J26" s="661" t="s">
        <v>1162</v>
      </c>
      <c r="K26" s="661" t="s">
        <v>2190</v>
      </c>
      <c r="L26" s="661" t="s">
        <v>2191</v>
      </c>
      <c r="M26" s="662">
        <v>2832942.8</v>
      </c>
      <c r="N26" s="662">
        <v>885.19999999999982</v>
      </c>
      <c r="O26" s="662">
        <v>255459.01</v>
      </c>
      <c r="P26" s="662">
        <v>2063280.7760000005</v>
      </c>
      <c r="Q26" s="662">
        <v>654.31600000000014</v>
      </c>
      <c r="R26" s="662">
        <v>159659.41</v>
      </c>
      <c r="S26" s="662">
        <v>18887286.511999998</v>
      </c>
      <c r="T26" s="662">
        <v>2710575.9580000006</v>
      </c>
      <c r="U26" s="662">
        <v>17807.063882577499</v>
      </c>
      <c r="V26" s="662">
        <v>14393.158336980003</v>
      </c>
      <c r="W26" s="663">
        <v>6299916.6301908502</v>
      </c>
      <c r="X26" s="663">
        <v>9633867.8880751207</v>
      </c>
      <c r="Y26" s="664">
        <v>3735998.2280929238</v>
      </c>
      <c r="Z26" s="663">
        <v>5565758.5288827699</v>
      </c>
      <c r="AA26" s="663">
        <v>3839697.5068779001</v>
      </c>
      <c r="AB26" s="663">
        <v>1840365.9415649101</v>
      </c>
      <c r="AC26" s="663">
        <v>4583278.4757837066</v>
      </c>
      <c r="AD26" s="663">
        <v>0</v>
      </c>
      <c r="AE26" s="662">
        <v>722.71759398021902</v>
      </c>
      <c r="AF26" s="662">
        <v>847.79146709999986</v>
      </c>
      <c r="AG26" s="664">
        <v>288714.644484422</v>
      </c>
      <c r="AH26" s="664">
        <v>141039.47929999995</v>
      </c>
      <c r="AI26" s="664">
        <v>2663015.6043085014</v>
      </c>
      <c r="AJ26" s="664">
        <v>0</v>
      </c>
      <c r="AK26" s="664">
        <v>0</v>
      </c>
      <c r="AL26" s="664">
        <v>0</v>
      </c>
      <c r="AM26" s="663">
        <v>643228.5</v>
      </c>
      <c r="AN26" s="663">
        <v>3961832.3127210378</v>
      </c>
      <c r="AO26" s="663">
        <v>2850830.9172739387</v>
      </c>
      <c r="AP26" s="663">
        <v>494381.52276829601</v>
      </c>
      <c r="AQ26" s="663">
        <v>0</v>
      </c>
      <c r="AR26" s="663">
        <v>0</v>
      </c>
      <c r="AS26" s="665">
        <v>0.59</v>
      </c>
      <c r="AT26" s="564">
        <f t="shared" si="0"/>
        <v>237776.37433196243</v>
      </c>
      <c r="AU26" s="564">
        <f t="shared" si="1"/>
        <v>195492.38919468515</v>
      </c>
      <c r="AV26" s="564">
        <f t="shared" si="2"/>
        <v>160102.5712198957</v>
      </c>
      <c r="AW26" s="564">
        <f t="shared" si="3"/>
        <v>314292.95022249635</v>
      </c>
      <c r="AX26" s="564">
        <f t="shared" si="4"/>
        <v>427026.63433131948</v>
      </c>
      <c r="AY26" s="564">
        <f t="shared" si="5"/>
        <v>303446.51944177417</v>
      </c>
      <c r="AZ26" s="666">
        <f t="shared" si="6"/>
        <v>14.582823039902999</v>
      </c>
      <c r="BA26" s="625" t="s">
        <v>2192</v>
      </c>
      <c r="BB26" s="625" t="s">
        <v>2192</v>
      </c>
      <c r="BC26" s="667">
        <v>5612931.5704175131</v>
      </c>
      <c r="BD26" s="667">
        <v>2500851.5034491201</v>
      </c>
      <c r="BE26" s="667">
        <v>7298207.0681866603</v>
      </c>
      <c r="BF26" s="667">
        <v>0</v>
      </c>
      <c r="BG26" s="667">
        <v>5612931.5704175131</v>
      </c>
      <c r="BH26" s="667">
        <v>2608297.5959635894</v>
      </c>
      <c r="BI26" s="667">
        <v>7310611.2370207533</v>
      </c>
      <c r="BJ26" s="667">
        <v>0</v>
      </c>
      <c r="BK26" s="667">
        <v>0</v>
      </c>
      <c r="BL26" s="667">
        <v>10652360.736872872</v>
      </c>
      <c r="BM26" s="514"/>
      <c r="BN26" s="514"/>
      <c r="BO26" s="515"/>
    </row>
    <row r="27" spans="1:67">
      <c r="A27" s="515"/>
      <c r="B27" s="660">
        <v>2028</v>
      </c>
      <c r="C27" s="661" t="s">
        <v>2187</v>
      </c>
      <c r="D27" s="661" t="s">
        <v>1873</v>
      </c>
      <c r="E27" s="661" t="s">
        <v>1872</v>
      </c>
      <c r="F27" s="661" t="s">
        <v>2199</v>
      </c>
      <c r="G27" s="661" t="s">
        <v>54</v>
      </c>
      <c r="H27" s="661" t="s">
        <v>2199</v>
      </c>
      <c r="I27" s="661" t="s">
        <v>46</v>
      </c>
      <c r="J27" s="661" t="s">
        <v>1306</v>
      </c>
      <c r="K27" s="661" t="s">
        <v>28</v>
      </c>
      <c r="L27" s="661" t="s">
        <v>2191</v>
      </c>
      <c r="M27" s="662">
        <v>0</v>
      </c>
      <c r="N27" s="662">
        <v>0</v>
      </c>
      <c r="O27" s="662">
        <v>0</v>
      </c>
      <c r="P27" s="662">
        <v>0</v>
      </c>
      <c r="Q27" s="662">
        <v>0</v>
      </c>
      <c r="R27" s="662">
        <v>0</v>
      </c>
      <c r="S27" s="662">
        <v>0</v>
      </c>
      <c r="T27" s="662">
        <v>0</v>
      </c>
      <c r="U27" s="662">
        <v>0</v>
      </c>
      <c r="V27" s="662">
        <v>0</v>
      </c>
      <c r="W27" s="663">
        <v>0</v>
      </c>
      <c r="X27" s="663">
        <v>0</v>
      </c>
      <c r="Y27" s="664">
        <v>4655251.1780000003</v>
      </c>
      <c r="Z27" s="663">
        <v>4655251.1780000003</v>
      </c>
      <c r="AA27" s="663">
        <v>4655251.1780000003</v>
      </c>
      <c r="AB27" s="663">
        <v>0</v>
      </c>
      <c r="AC27" s="663">
        <v>0</v>
      </c>
      <c r="AD27" s="663">
        <v>0</v>
      </c>
      <c r="AE27" s="662">
        <v>0</v>
      </c>
      <c r="AF27" s="662">
        <v>0</v>
      </c>
      <c r="AG27" s="664">
        <v>2848414.0440000002</v>
      </c>
      <c r="AH27" s="664">
        <v>1096792.7039999999</v>
      </c>
      <c r="AI27" s="664">
        <v>710044.43</v>
      </c>
      <c r="AJ27" s="664">
        <v>0</v>
      </c>
      <c r="AK27" s="664">
        <v>0</v>
      </c>
      <c r="AL27" s="664">
        <v>0</v>
      </c>
      <c r="AM27" s="663">
        <v>0</v>
      </c>
      <c r="AN27" s="663">
        <v>0</v>
      </c>
      <c r="AO27" s="663">
        <v>0</v>
      </c>
      <c r="AP27" s="663">
        <v>0</v>
      </c>
      <c r="AQ27" s="663">
        <v>0</v>
      </c>
      <c r="AR27" s="663">
        <v>0</v>
      </c>
      <c r="AS27" s="665">
        <v>0.59</v>
      </c>
      <c r="AT27" s="564">
        <f t="shared" si="0"/>
        <v>0</v>
      </c>
      <c r="AU27" s="564">
        <f t="shared" si="1"/>
        <v>0</v>
      </c>
      <c r="AV27" s="564">
        <f t="shared" si="2"/>
        <v>0</v>
      </c>
      <c r="AW27" s="564">
        <f t="shared" si="3"/>
        <v>0</v>
      </c>
      <c r="AX27" s="564">
        <f t="shared" si="4"/>
        <v>2746598.19502</v>
      </c>
      <c r="AY27" s="564">
        <f t="shared" si="5"/>
        <v>1908652.9829800003</v>
      </c>
      <c r="AZ27" s="666">
        <f t="shared" si="6"/>
        <v>1</v>
      </c>
      <c r="BA27" s="625" t="s">
        <v>2192</v>
      </c>
      <c r="BB27" s="625" t="s">
        <v>2192</v>
      </c>
      <c r="BC27" s="667">
        <v>4655251.1780000003</v>
      </c>
      <c r="BD27" s="667">
        <v>0</v>
      </c>
      <c r="BE27" s="667">
        <v>0</v>
      </c>
      <c r="BF27" s="667">
        <v>0</v>
      </c>
      <c r="BG27" s="667">
        <v>4655251.1780000003</v>
      </c>
      <c r="BH27" s="667">
        <v>0</v>
      </c>
      <c r="BI27" s="667">
        <v>0</v>
      </c>
      <c r="BJ27" s="667">
        <v>0</v>
      </c>
      <c r="BK27" s="667">
        <v>0</v>
      </c>
      <c r="BL27" s="667">
        <v>4655251.1780000003</v>
      </c>
      <c r="BM27" s="514"/>
      <c r="BN27" s="514"/>
      <c r="BO27" s="515"/>
    </row>
    <row r="28" spans="1:67">
      <c r="A28" s="515"/>
      <c r="B28" s="660">
        <v>2028</v>
      </c>
      <c r="C28" s="661" t="s">
        <v>2187</v>
      </c>
      <c r="D28" s="661" t="s">
        <v>1364</v>
      </c>
      <c r="E28" s="661" t="s">
        <v>1363</v>
      </c>
      <c r="F28" s="661" t="s">
        <v>2201</v>
      </c>
      <c r="G28" s="661" t="s">
        <v>50</v>
      </c>
      <c r="H28" s="661" t="s">
        <v>2189</v>
      </c>
      <c r="I28" s="661" t="s">
        <v>34</v>
      </c>
      <c r="J28" s="661" t="s">
        <v>16</v>
      </c>
      <c r="K28" s="661" t="s">
        <v>28</v>
      </c>
      <c r="L28" s="661" t="s">
        <v>2191</v>
      </c>
      <c r="M28" s="662">
        <v>11680033.501490001</v>
      </c>
      <c r="N28" s="662">
        <v>4203.5591773510005</v>
      </c>
      <c r="O28" s="662">
        <v>394898.32999999996</v>
      </c>
      <c r="P28" s="662">
        <v>7742912.4436862003</v>
      </c>
      <c r="Q28" s="662">
        <v>3109.0987615693602</v>
      </c>
      <c r="R28" s="662">
        <v>394898.32999999996</v>
      </c>
      <c r="S28" s="662">
        <v>74297518.843548208</v>
      </c>
      <c r="T28" s="662">
        <v>5553092.5999999996</v>
      </c>
      <c r="U28" s="662">
        <v>73693.145612919994</v>
      </c>
      <c r="V28" s="662">
        <v>29486.921706000001</v>
      </c>
      <c r="W28" s="663">
        <v>15871545.3537257</v>
      </c>
      <c r="X28" s="663">
        <v>19227884.398711201</v>
      </c>
      <c r="Y28" s="664">
        <v>1954151.9386169068</v>
      </c>
      <c r="Z28" s="663">
        <v>34800985.4203123</v>
      </c>
      <c r="AA28" s="663">
        <v>5625191.8968741698</v>
      </c>
      <c r="AB28" s="663">
        <v>9666712.03186303</v>
      </c>
      <c r="AC28" s="663">
        <v>9682616.9601199292</v>
      </c>
      <c r="AD28" s="663">
        <v>193256.32000000001</v>
      </c>
      <c r="AE28" s="662">
        <v>2434.8826547170202</v>
      </c>
      <c r="AF28" s="662">
        <v>2096.9101323</v>
      </c>
      <c r="AG28" s="664">
        <v>94851.273271446713</v>
      </c>
      <c r="AH28" s="664">
        <v>433993.1768412395</v>
      </c>
      <c r="AI28" s="664">
        <v>1425307.4885042214</v>
      </c>
      <c r="AJ28" s="664">
        <v>0</v>
      </c>
      <c r="AK28" s="664">
        <v>0</v>
      </c>
      <c r="AL28" s="664">
        <v>0</v>
      </c>
      <c r="AM28" s="663">
        <v>0</v>
      </c>
      <c r="AN28" s="663">
        <v>42902339.670646116</v>
      </c>
      <c r="AO28" s="663">
        <v>5242630.320242608</v>
      </c>
      <c r="AP28" s="663">
        <v>13560878.27084804</v>
      </c>
      <c r="AQ28" s="663">
        <v>0</v>
      </c>
      <c r="AR28" s="663">
        <v>0</v>
      </c>
      <c r="AS28" s="665">
        <v>0.59</v>
      </c>
      <c r="AT28" s="564">
        <f t="shared" si="0"/>
        <v>2391040.8350111935</v>
      </c>
      <c r="AU28" s="564">
        <f t="shared" si="1"/>
        <v>427222.86418406392</v>
      </c>
      <c r="AV28" s="564">
        <f t="shared" si="2"/>
        <v>1902112.0170652173</v>
      </c>
      <c r="AW28" s="564">
        <f t="shared" si="3"/>
        <v>795495.03557462082</v>
      </c>
      <c r="AX28" s="564">
        <f t="shared" si="4"/>
        <v>3766573.9291913467</v>
      </c>
      <c r="AY28" s="564">
        <f t="shared" si="5"/>
        <v>615165.99258666078</v>
      </c>
      <c r="AZ28" s="666">
        <f t="shared" si="6"/>
        <v>12.271417940739902</v>
      </c>
      <c r="BA28" s="625" t="s">
        <v>2192</v>
      </c>
      <c r="BB28" s="625" t="s">
        <v>2192</v>
      </c>
      <c r="BC28" s="667">
        <v>35867659.403572239</v>
      </c>
      <c r="BD28" s="667">
        <v>13191113.208327053</v>
      </c>
      <c r="BE28" s="667">
        <v>14969508.343796005</v>
      </c>
      <c r="BF28" s="667">
        <v>0</v>
      </c>
      <c r="BG28" s="667">
        <v>35867659.403572217</v>
      </c>
      <c r="BH28" s="667">
        <v>13563629.152872046</v>
      </c>
      <c r="BI28" s="667">
        <v>14991902.614190331</v>
      </c>
      <c r="BJ28" s="667">
        <v>0</v>
      </c>
      <c r="BK28" s="667">
        <v>0</v>
      </c>
      <c r="BL28" s="667">
        <v>53770161.887762867</v>
      </c>
      <c r="BM28" s="514"/>
      <c r="BN28" s="514"/>
      <c r="BO28" s="515"/>
    </row>
    <row r="29" spans="1:67">
      <c r="A29" s="515"/>
      <c r="B29" s="660">
        <v>2028</v>
      </c>
      <c r="C29" s="661" t="s">
        <v>2187</v>
      </c>
      <c r="D29" s="661" t="s">
        <v>1390</v>
      </c>
      <c r="E29" s="661" t="s">
        <v>1389</v>
      </c>
      <c r="F29" s="661" t="s">
        <v>2188</v>
      </c>
      <c r="G29" s="661" t="s">
        <v>45</v>
      </c>
      <c r="H29" s="661" t="s">
        <v>2189</v>
      </c>
      <c r="I29" s="661" t="s">
        <v>46</v>
      </c>
      <c r="J29" s="661" t="s">
        <v>1162</v>
      </c>
      <c r="K29" s="661" t="s">
        <v>2190</v>
      </c>
      <c r="L29" s="661" t="s">
        <v>2191</v>
      </c>
      <c r="M29" s="662">
        <v>-3406364.5820000009</v>
      </c>
      <c r="N29" s="662">
        <v>74.282025000000004</v>
      </c>
      <c r="O29" s="662">
        <v>644234.58325999987</v>
      </c>
      <c r="P29" s="662">
        <v>-3608580.5745000006</v>
      </c>
      <c r="Q29" s="662">
        <v>52.328913749999991</v>
      </c>
      <c r="R29" s="662">
        <v>605583.70425999991</v>
      </c>
      <c r="S29" s="662">
        <v>-47782345.058875017</v>
      </c>
      <c r="T29" s="662">
        <v>7100339.0839300053</v>
      </c>
      <c r="U29" s="662">
        <v>-9894.5900683193504</v>
      </c>
      <c r="V29" s="662">
        <v>37702.800535668313</v>
      </c>
      <c r="W29" s="663">
        <v>8855155.3870186005</v>
      </c>
      <c r="X29" s="663">
        <v>9421808.9812583104</v>
      </c>
      <c r="Y29" s="664">
        <v>7723679.2294970974</v>
      </c>
      <c r="Z29" s="663">
        <v>11692551.649180399</v>
      </c>
      <c r="AA29" s="663">
        <v>11882568.3095924</v>
      </c>
      <c r="AB29" s="663">
        <v>381254.17824032798</v>
      </c>
      <c r="AC29" s="663">
        <v>12758000.119242817</v>
      </c>
      <c r="AD29" s="663">
        <v>0</v>
      </c>
      <c r="AE29" s="662">
        <v>-945.11542188470503</v>
      </c>
      <c r="AF29" s="662">
        <v>3215.6494696206009</v>
      </c>
      <c r="AG29" s="664">
        <v>513217.7664807305</v>
      </c>
      <c r="AH29" s="664">
        <v>421674.24784698215</v>
      </c>
      <c r="AI29" s="664">
        <v>2872593.8272393867</v>
      </c>
      <c r="AJ29" s="664">
        <v>0</v>
      </c>
      <c r="AK29" s="664">
        <v>0</v>
      </c>
      <c r="AL29" s="664">
        <v>0</v>
      </c>
      <c r="AM29" s="663">
        <v>3916193.387929996</v>
      </c>
      <c r="AN29" s="663">
        <v>1658512.4188466722</v>
      </c>
      <c r="AO29" s="663">
        <v>8307076.4430241985</v>
      </c>
      <c r="AP29" s="663">
        <v>17470079.769214042</v>
      </c>
      <c r="AQ29" s="663">
        <v>0</v>
      </c>
      <c r="AR29" s="663">
        <v>0</v>
      </c>
      <c r="AS29" s="665">
        <v>0.59</v>
      </c>
      <c r="AT29" s="564">
        <f t="shared" si="0"/>
        <v>-1394609.8493399438</v>
      </c>
      <c r="AU29" s="564">
        <f t="shared" si="1"/>
        <v>732699.69826186798</v>
      </c>
      <c r="AV29" s="564">
        <f t="shared" si="2"/>
        <v>1574521.0829081999</v>
      </c>
      <c r="AW29" s="564">
        <f t="shared" si="3"/>
        <v>1125279.5013874965</v>
      </c>
      <c r="AX29" s="564">
        <f t="shared" si="4"/>
        <v>764642.1191952551</v>
      </c>
      <c r="AY29" s="564">
        <f t="shared" si="5"/>
        <v>1162406.2565966533</v>
      </c>
      <c r="AZ29" s="666">
        <f t="shared" si="6"/>
        <v>11.337627765823424</v>
      </c>
      <c r="BA29" s="625" t="s">
        <v>2192</v>
      </c>
      <c r="BB29" s="625" t="s">
        <v>2192</v>
      </c>
      <c r="BC29" s="667">
        <v>12471151.557848547</v>
      </c>
      <c r="BD29" s="667">
        <v>432879.27034707431</v>
      </c>
      <c r="BE29" s="667">
        <v>19192723.570710078</v>
      </c>
      <c r="BF29" s="667">
        <v>0</v>
      </c>
      <c r="BG29" s="667">
        <v>12471151.557848537</v>
      </c>
      <c r="BH29" s="667">
        <v>429650.2444019253</v>
      </c>
      <c r="BI29" s="667">
        <v>19242820.693373222</v>
      </c>
      <c r="BJ29" s="667">
        <v>0</v>
      </c>
      <c r="BK29" s="667">
        <v>0</v>
      </c>
      <c r="BL29" s="667">
        <v>21848157.171463225</v>
      </c>
      <c r="BM29" s="514"/>
      <c r="BN29" s="514"/>
      <c r="BO29" s="515"/>
    </row>
    <row r="30" spans="1:67">
      <c r="A30" s="515"/>
      <c r="B30" s="660">
        <v>2028</v>
      </c>
      <c r="C30" s="661" t="s">
        <v>2187</v>
      </c>
      <c r="D30" s="661" t="s">
        <v>1406</v>
      </c>
      <c r="E30" s="661" t="s">
        <v>1405</v>
      </c>
      <c r="F30" s="661" t="s">
        <v>2188</v>
      </c>
      <c r="G30" s="661" t="s">
        <v>45</v>
      </c>
      <c r="H30" s="661" t="s">
        <v>2189</v>
      </c>
      <c r="I30" s="661" t="s">
        <v>46</v>
      </c>
      <c r="J30" s="661" t="s">
        <v>16</v>
      </c>
      <c r="K30" s="661" t="s">
        <v>28</v>
      </c>
      <c r="L30" s="661" t="s">
        <v>2194</v>
      </c>
      <c r="M30" s="662">
        <v>0</v>
      </c>
      <c r="N30" s="662">
        <v>0</v>
      </c>
      <c r="O30" s="662">
        <v>0</v>
      </c>
      <c r="P30" s="662">
        <v>0</v>
      </c>
      <c r="Q30" s="662">
        <v>0</v>
      </c>
      <c r="R30" s="662">
        <v>0</v>
      </c>
      <c r="S30" s="662">
        <v>0</v>
      </c>
      <c r="T30" s="662">
        <v>0</v>
      </c>
      <c r="U30" s="662">
        <v>0</v>
      </c>
      <c r="V30" s="662">
        <v>0</v>
      </c>
      <c r="W30" s="663">
        <v>0</v>
      </c>
      <c r="X30" s="663">
        <v>0</v>
      </c>
      <c r="Y30" s="664">
        <v>81960</v>
      </c>
      <c r="Z30" s="663">
        <v>81960</v>
      </c>
      <c r="AA30" s="663">
        <v>81960</v>
      </c>
      <c r="AB30" s="663">
        <v>0</v>
      </c>
      <c r="AC30" s="663">
        <v>0</v>
      </c>
      <c r="AD30" s="663">
        <v>0</v>
      </c>
      <c r="AE30" s="662">
        <v>0</v>
      </c>
      <c r="AF30" s="662">
        <v>0</v>
      </c>
      <c r="AG30" s="664">
        <v>0</v>
      </c>
      <c r="AH30" s="664">
        <v>0</v>
      </c>
      <c r="AI30" s="664">
        <v>81960</v>
      </c>
      <c r="AJ30" s="664">
        <v>0</v>
      </c>
      <c r="AK30" s="664">
        <v>0</v>
      </c>
      <c r="AL30" s="664">
        <v>0</v>
      </c>
      <c r="AM30" s="663">
        <v>0</v>
      </c>
      <c r="AN30" s="663">
        <v>0</v>
      </c>
      <c r="AO30" s="663">
        <v>0</v>
      </c>
      <c r="AP30" s="663">
        <v>0</v>
      </c>
      <c r="AQ30" s="663">
        <v>0</v>
      </c>
      <c r="AR30" s="663">
        <v>0</v>
      </c>
      <c r="AS30" s="665">
        <v>0.59</v>
      </c>
      <c r="AT30" s="564">
        <f t="shared" si="0"/>
        <v>0</v>
      </c>
      <c r="AU30" s="564">
        <f t="shared" si="1"/>
        <v>0</v>
      </c>
      <c r="AV30" s="564">
        <f t="shared" si="2"/>
        <v>0</v>
      </c>
      <c r="AW30" s="564">
        <f t="shared" si="3"/>
        <v>0</v>
      </c>
      <c r="AX30" s="564">
        <f t="shared" si="4"/>
        <v>48356.399999999994</v>
      </c>
      <c r="AY30" s="564">
        <f t="shared" si="5"/>
        <v>33603.600000000006</v>
      </c>
      <c r="AZ30" s="666">
        <f t="shared" si="6"/>
        <v>1</v>
      </c>
      <c r="BA30" s="625" t="s">
        <v>2192</v>
      </c>
      <c r="BB30" s="625" t="s">
        <v>2192</v>
      </c>
      <c r="BC30" s="667">
        <v>81960</v>
      </c>
      <c r="BD30" s="667">
        <v>0</v>
      </c>
      <c r="BE30" s="667">
        <v>0</v>
      </c>
      <c r="BF30" s="667">
        <v>0</v>
      </c>
      <c r="BG30" s="667">
        <v>81960</v>
      </c>
      <c r="BH30" s="667">
        <v>0</v>
      </c>
      <c r="BI30" s="667">
        <v>0</v>
      </c>
      <c r="BJ30" s="667">
        <v>0</v>
      </c>
      <c r="BK30" s="667">
        <v>0</v>
      </c>
      <c r="BL30" s="667">
        <v>81960</v>
      </c>
      <c r="BM30" s="514"/>
      <c r="BN30" s="514"/>
      <c r="BO30" s="515"/>
    </row>
    <row r="31" spans="1:67">
      <c r="A31" s="515"/>
      <c r="B31" s="660">
        <v>2028</v>
      </c>
      <c r="C31" s="661" t="s">
        <v>2187</v>
      </c>
      <c r="D31" s="661" t="s">
        <v>1878</v>
      </c>
      <c r="E31" s="661" t="s">
        <v>1877</v>
      </c>
      <c r="F31" s="661" t="s">
        <v>2199</v>
      </c>
      <c r="G31" s="661" t="s">
        <v>54</v>
      </c>
      <c r="H31" s="661" t="s">
        <v>2199</v>
      </c>
      <c r="I31" s="661" t="s">
        <v>46</v>
      </c>
      <c r="J31" s="661" t="s">
        <v>1306</v>
      </c>
      <c r="K31" s="661" t="s">
        <v>2190</v>
      </c>
      <c r="L31" s="661" t="s">
        <v>2191</v>
      </c>
      <c r="M31" s="662">
        <v>0</v>
      </c>
      <c r="N31" s="662">
        <v>0</v>
      </c>
      <c r="O31" s="662">
        <v>0</v>
      </c>
      <c r="P31" s="662">
        <v>0</v>
      </c>
      <c r="Q31" s="662">
        <v>0</v>
      </c>
      <c r="R31" s="662">
        <v>0</v>
      </c>
      <c r="S31" s="662">
        <v>0</v>
      </c>
      <c r="T31" s="662">
        <v>0</v>
      </c>
      <c r="U31" s="662">
        <v>0</v>
      </c>
      <c r="V31" s="662">
        <v>0</v>
      </c>
      <c r="W31" s="663">
        <v>0</v>
      </c>
      <c r="X31" s="663">
        <v>0</v>
      </c>
      <c r="Y31" s="664">
        <v>10237117.83</v>
      </c>
      <c r="Z31" s="663">
        <v>10237117.83</v>
      </c>
      <c r="AA31" s="663">
        <v>10237117.83</v>
      </c>
      <c r="AB31" s="663">
        <v>0</v>
      </c>
      <c r="AC31" s="663">
        <v>0</v>
      </c>
      <c r="AD31" s="663">
        <v>0</v>
      </c>
      <c r="AE31" s="662">
        <v>0</v>
      </c>
      <c r="AF31" s="662">
        <v>0</v>
      </c>
      <c r="AG31" s="664">
        <v>6263797.3940000003</v>
      </c>
      <c r="AH31" s="664">
        <v>2411899.1039999998</v>
      </c>
      <c r="AI31" s="664">
        <v>1561421.3319999999</v>
      </c>
      <c r="AJ31" s="664">
        <v>0</v>
      </c>
      <c r="AK31" s="664">
        <v>0</v>
      </c>
      <c r="AL31" s="664">
        <v>0</v>
      </c>
      <c r="AM31" s="663">
        <v>0</v>
      </c>
      <c r="AN31" s="663">
        <v>0</v>
      </c>
      <c r="AO31" s="663">
        <v>0</v>
      </c>
      <c r="AP31" s="663">
        <v>0</v>
      </c>
      <c r="AQ31" s="663">
        <v>0</v>
      </c>
      <c r="AR31" s="663">
        <v>0</v>
      </c>
      <c r="AS31" s="665">
        <v>0.59</v>
      </c>
      <c r="AT31" s="564">
        <f t="shared" si="0"/>
        <v>0</v>
      </c>
      <c r="AU31" s="564">
        <f t="shared" si="1"/>
        <v>0</v>
      </c>
      <c r="AV31" s="564">
        <f t="shared" si="2"/>
        <v>0</v>
      </c>
      <c r="AW31" s="564">
        <f t="shared" si="3"/>
        <v>0</v>
      </c>
      <c r="AX31" s="564">
        <f t="shared" si="4"/>
        <v>6039899.5197000001</v>
      </c>
      <c r="AY31" s="564">
        <f t="shared" si="5"/>
        <v>4197218.3103</v>
      </c>
      <c r="AZ31" s="666">
        <f t="shared" si="6"/>
        <v>1</v>
      </c>
      <c r="BA31" s="625" t="s">
        <v>2192</v>
      </c>
      <c r="BB31" s="625" t="s">
        <v>2192</v>
      </c>
      <c r="BC31" s="667">
        <v>10237117.83</v>
      </c>
      <c r="BD31" s="667">
        <v>0</v>
      </c>
      <c r="BE31" s="667">
        <v>0</v>
      </c>
      <c r="BF31" s="667">
        <v>0</v>
      </c>
      <c r="BG31" s="667">
        <v>10237117.83</v>
      </c>
      <c r="BH31" s="667">
        <v>0</v>
      </c>
      <c r="BI31" s="667">
        <v>0</v>
      </c>
      <c r="BJ31" s="667">
        <v>0</v>
      </c>
      <c r="BK31" s="667">
        <v>0</v>
      </c>
      <c r="BL31" s="667">
        <v>10237117.83</v>
      </c>
      <c r="BM31" s="514"/>
      <c r="BN31" s="514"/>
      <c r="BO31" s="515"/>
    </row>
    <row r="32" spans="1:67">
      <c r="A32" s="515"/>
      <c r="B32" s="660">
        <v>2028</v>
      </c>
      <c r="C32" s="661" t="s">
        <v>2187</v>
      </c>
      <c r="D32" s="661" t="s">
        <v>1412</v>
      </c>
      <c r="E32" s="661" t="s">
        <v>1411</v>
      </c>
      <c r="F32" s="661" t="s">
        <v>2201</v>
      </c>
      <c r="G32" s="661" t="s">
        <v>17</v>
      </c>
      <c r="H32" s="661" t="s">
        <v>2189</v>
      </c>
      <c r="I32" s="661" t="s">
        <v>46</v>
      </c>
      <c r="J32" s="661" t="s">
        <v>1162</v>
      </c>
      <c r="K32" s="661" t="s">
        <v>2190</v>
      </c>
      <c r="L32" s="661" t="s">
        <v>2191</v>
      </c>
      <c r="M32" s="662">
        <v>3826620</v>
      </c>
      <c r="N32" s="662">
        <v>1386</v>
      </c>
      <c r="O32" s="662">
        <v>218160</v>
      </c>
      <c r="P32" s="662">
        <v>3826620</v>
      </c>
      <c r="Q32" s="662">
        <v>1386</v>
      </c>
      <c r="R32" s="662">
        <v>218160</v>
      </c>
      <c r="S32" s="662">
        <v>7653240</v>
      </c>
      <c r="T32" s="662">
        <v>436320</v>
      </c>
      <c r="U32" s="662">
        <v>1939.167619326</v>
      </c>
      <c r="V32" s="662">
        <v>2316.8591999999999</v>
      </c>
      <c r="W32" s="663">
        <v>2278583.4473473099</v>
      </c>
      <c r="X32" s="663">
        <v>2278583.4473473099</v>
      </c>
      <c r="Y32" s="664">
        <v>3481436.5263961577</v>
      </c>
      <c r="Z32" s="663">
        <v>3481436.5263961577</v>
      </c>
      <c r="AA32" s="663">
        <v>3481436.5263961577</v>
      </c>
      <c r="AB32" s="663">
        <v>1243848.45983336</v>
      </c>
      <c r="AC32" s="663">
        <v>1034734.987513946</v>
      </c>
      <c r="AD32" s="663">
        <v>0</v>
      </c>
      <c r="AE32" s="662">
        <v>1119.4997797305</v>
      </c>
      <c r="AF32" s="662">
        <v>1158.4295999999999</v>
      </c>
      <c r="AG32" s="664">
        <v>124785.04048465875</v>
      </c>
      <c r="AH32" s="664">
        <v>660270.40816680796</v>
      </c>
      <c r="AI32" s="664">
        <v>2696381.0777446926</v>
      </c>
      <c r="AJ32" s="664">
        <v>0</v>
      </c>
      <c r="AK32" s="664">
        <v>0</v>
      </c>
      <c r="AL32" s="664">
        <v>0</v>
      </c>
      <c r="AM32" s="663">
        <v>0</v>
      </c>
      <c r="AN32" s="663">
        <v>3041836.7312192242</v>
      </c>
      <c r="AO32" s="663">
        <v>1201859.448496544</v>
      </c>
      <c r="AP32" s="663">
        <v>0</v>
      </c>
      <c r="AQ32" s="663">
        <v>0</v>
      </c>
      <c r="AR32" s="663">
        <v>0</v>
      </c>
      <c r="AS32" s="665">
        <v>0.59</v>
      </c>
      <c r="AT32" s="564">
        <f t="shared" si="0"/>
        <v>1520918.3656096121</v>
      </c>
      <c r="AU32" s="564">
        <f t="shared" si="1"/>
        <v>600929.72424827202</v>
      </c>
      <c r="AV32" s="564">
        <f t="shared" si="2"/>
        <v>621924.22991668002</v>
      </c>
      <c r="AW32" s="564">
        <f t="shared" si="3"/>
        <v>517367.49375697301</v>
      </c>
      <c r="AX32" s="564">
        <f t="shared" si="4"/>
        <v>2547942.1408964787</v>
      </c>
      <c r="AY32" s="564">
        <f t="shared" si="5"/>
        <v>1314624.2121594844</v>
      </c>
      <c r="AZ32" s="666">
        <f t="shared" si="6"/>
        <v>2</v>
      </c>
      <c r="BA32" s="625" t="s">
        <v>2192</v>
      </c>
      <c r="BB32" s="625" t="s">
        <v>2192</v>
      </c>
      <c r="BC32" s="667">
        <v>3481436.52639616</v>
      </c>
      <c r="BD32" s="667">
        <v>1282153.0443998219</v>
      </c>
      <c r="BE32" s="667">
        <v>1345518.877669991</v>
      </c>
      <c r="BF32" s="667">
        <v>0</v>
      </c>
      <c r="BG32" s="667">
        <v>3481436.5263961595</v>
      </c>
      <c r="BH32" s="667">
        <v>1282153.0443998219</v>
      </c>
      <c r="BI32" s="667">
        <v>1364086.0665384051</v>
      </c>
      <c r="BJ32" s="667">
        <v>0</v>
      </c>
      <c r="BK32" s="667">
        <v>0</v>
      </c>
      <c r="BL32" s="667">
        <v>7725132.7061119191</v>
      </c>
      <c r="BM32" s="514"/>
      <c r="BN32" s="514"/>
      <c r="BO32" s="515"/>
    </row>
    <row r="33" spans="1:67">
      <c r="A33" s="515"/>
      <c r="B33" s="660">
        <v>2028</v>
      </c>
      <c r="C33" s="661" t="s">
        <v>2187</v>
      </c>
      <c r="D33" s="661" t="s">
        <v>1431</v>
      </c>
      <c r="E33" s="661" t="s">
        <v>1430</v>
      </c>
      <c r="F33" s="661" t="s">
        <v>2201</v>
      </c>
      <c r="G33" s="661" t="s">
        <v>17</v>
      </c>
      <c r="H33" s="661" t="s">
        <v>2189</v>
      </c>
      <c r="I33" s="661" t="s">
        <v>46</v>
      </c>
      <c r="J33" s="661" t="s">
        <v>1162</v>
      </c>
      <c r="K33" s="661" t="s">
        <v>2190</v>
      </c>
      <c r="L33" s="661" t="s">
        <v>2191</v>
      </c>
      <c r="M33" s="662">
        <v>16653432.043728139</v>
      </c>
      <c r="N33" s="662">
        <v>0</v>
      </c>
      <c r="O33" s="662">
        <v>614044.7161067503</v>
      </c>
      <c r="P33" s="662">
        <v>14155417.23716891</v>
      </c>
      <c r="Q33" s="662">
        <v>0</v>
      </c>
      <c r="R33" s="662">
        <v>521938.00869073754</v>
      </c>
      <c r="S33" s="662">
        <v>14155417.23716891</v>
      </c>
      <c r="T33" s="662">
        <v>521938.00869073754</v>
      </c>
      <c r="U33" s="662">
        <v>4233.6454643132001</v>
      </c>
      <c r="V33" s="662">
        <v>2771.4908261478136</v>
      </c>
      <c r="W33" s="663">
        <v>2723613.8911143802</v>
      </c>
      <c r="X33" s="663">
        <v>3204251.6366051501</v>
      </c>
      <c r="Y33" s="664">
        <v>2315835.1164545198</v>
      </c>
      <c r="Z33" s="663">
        <v>2315835.1164545198</v>
      </c>
      <c r="AA33" s="663">
        <v>2315835.1164545198</v>
      </c>
      <c r="AB33" s="663">
        <v>1612335.8437220601</v>
      </c>
      <c r="AC33" s="663">
        <v>1111278.0473923171</v>
      </c>
      <c r="AD33" s="663">
        <v>0</v>
      </c>
      <c r="AE33" s="662">
        <v>4233.6454643132001</v>
      </c>
      <c r="AF33" s="662">
        <v>2771.4908261478136</v>
      </c>
      <c r="AG33" s="664">
        <v>7904.2727726205394</v>
      </c>
      <c r="AH33" s="664">
        <v>449093.34877187497</v>
      </c>
      <c r="AI33" s="664">
        <v>1858837.4949100246</v>
      </c>
      <c r="AJ33" s="664">
        <v>0</v>
      </c>
      <c r="AK33" s="664">
        <v>0</v>
      </c>
      <c r="AL33" s="664">
        <v>0</v>
      </c>
      <c r="AM33" s="663">
        <v>0</v>
      </c>
      <c r="AN33" s="663">
        <v>5750631.4296887647</v>
      </c>
      <c r="AO33" s="663">
        <v>1469500.631523153</v>
      </c>
      <c r="AP33" s="663">
        <v>0</v>
      </c>
      <c r="AQ33" s="663">
        <v>0</v>
      </c>
      <c r="AR33" s="663">
        <v>0</v>
      </c>
      <c r="AS33" s="665">
        <v>0.59</v>
      </c>
      <c r="AT33" s="564">
        <f t="shared" si="0"/>
        <v>5750631.4296887647</v>
      </c>
      <c r="AU33" s="564">
        <f t="shared" si="1"/>
        <v>1469500.631523153</v>
      </c>
      <c r="AV33" s="564">
        <f t="shared" si="2"/>
        <v>1612335.8437220601</v>
      </c>
      <c r="AW33" s="564">
        <f t="shared" si="3"/>
        <v>1111278.0473923171</v>
      </c>
      <c r="AX33" s="564">
        <f t="shared" si="4"/>
        <v>7116974.1483969316</v>
      </c>
      <c r="AY33" s="564">
        <f t="shared" si="5"/>
        <v>2418993.0292695062</v>
      </c>
      <c r="AZ33" s="666">
        <f t="shared" si="6"/>
        <v>1</v>
      </c>
      <c r="BA33" s="625" t="s">
        <v>2192</v>
      </c>
      <c r="BB33" s="625" t="s">
        <v>2192</v>
      </c>
      <c r="BC33" s="667">
        <v>2315835.1164545203</v>
      </c>
      <c r="BD33" s="667">
        <v>1644152.1304253535</v>
      </c>
      <c r="BE33" s="667">
        <v>1469840.8028148194</v>
      </c>
      <c r="BF33" s="667">
        <v>0</v>
      </c>
      <c r="BG33" s="667">
        <v>2315835.1164545212</v>
      </c>
      <c r="BH33" s="667">
        <v>1644152.1304253535</v>
      </c>
      <c r="BI33" s="667">
        <v>1501227.8529719049</v>
      </c>
      <c r="BJ33" s="667">
        <v>0</v>
      </c>
      <c r="BK33" s="667">
        <v>0</v>
      </c>
      <c r="BL33" s="667">
        <v>9535967.1776664369</v>
      </c>
      <c r="BM33" s="514"/>
      <c r="BN33" s="514"/>
      <c r="BO33" s="515"/>
    </row>
    <row r="34" spans="1:67">
      <c r="A34" s="515"/>
      <c r="B34" s="660">
        <v>2028</v>
      </c>
      <c r="C34" s="661" t="s">
        <v>2187</v>
      </c>
      <c r="D34" s="661" t="s">
        <v>1442</v>
      </c>
      <c r="E34" s="661" t="s">
        <v>1441</v>
      </c>
      <c r="F34" s="661" t="s">
        <v>2188</v>
      </c>
      <c r="G34" s="661" t="s">
        <v>17</v>
      </c>
      <c r="H34" s="661" t="s">
        <v>2189</v>
      </c>
      <c r="I34" s="661" t="s">
        <v>46</v>
      </c>
      <c r="J34" s="661" t="s">
        <v>1162</v>
      </c>
      <c r="K34" s="661" t="s">
        <v>2190</v>
      </c>
      <c r="L34" s="661" t="s">
        <v>2191</v>
      </c>
      <c r="M34" s="662">
        <v>253000000</v>
      </c>
      <c r="N34" s="662">
        <v>54500</v>
      </c>
      <c r="O34" s="662">
        <v>8350000</v>
      </c>
      <c r="P34" s="662">
        <v>253000000</v>
      </c>
      <c r="Q34" s="662">
        <v>54500</v>
      </c>
      <c r="R34" s="662">
        <v>8350000</v>
      </c>
      <c r="S34" s="662">
        <v>253000000</v>
      </c>
      <c r="T34" s="662">
        <v>8350000</v>
      </c>
      <c r="U34" s="662">
        <v>76481.151132889994</v>
      </c>
      <c r="V34" s="662">
        <v>44338.5</v>
      </c>
      <c r="W34" s="663">
        <v>46812860.046923898</v>
      </c>
      <c r="X34" s="663">
        <v>46812860.046923898</v>
      </c>
      <c r="Y34" s="664">
        <v>21302099.628318731</v>
      </c>
      <c r="Z34" s="663">
        <v>21302099.628318731</v>
      </c>
      <c r="AA34" s="663">
        <v>21302099.628318731</v>
      </c>
      <c r="AB34" s="663">
        <v>28984102.086164098</v>
      </c>
      <c r="AC34" s="663">
        <v>17828757.960759819</v>
      </c>
      <c r="AD34" s="663">
        <v>0</v>
      </c>
      <c r="AE34" s="662">
        <v>76481.151132889994</v>
      </c>
      <c r="AF34" s="662">
        <v>44338.5</v>
      </c>
      <c r="AG34" s="664">
        <v>39521.363863102757</v>
      </c>
      <c r="AH34" s="664">
        <v>109786.179731264</v>
      </c>
      <c r="AI34" s="664">
        <v>21152792.084724367</v>
      </c>
      <c r="AJ34" s="664">
        <v>0</v>
      </c>
      <c r="AK34" s="664">
        <v>0</v>
      </c>
      <c r="AL34" s="664">
        <v>0</v>
      </c>
      <c r="AM34" s="663">
        <v>0</v>
      </c>
      <c r="AN34" s="663">
        <v>102781128.05400001</v>
      </c>
      <c r="AO34" s="663">
        <v>23509171.719450001</v>
      </c>
      <c r="AP34" s="663">
        <v>0</v>
      </c>
      <c r="AQ34" s="663">
        <v>0</v>
      </c>
      <c r="AR34" s="663">
        <v>0</v>
      </c>
      <c r="AS34" s="665">
        <v>0.59</v>
      </c>
      <c r="AT34" s="564">
        <f t="shared" si="0"/>
        <v>102781128.05400001</v>
      </c>
      <c r="AU34" s="564">
        <f t="shared" si="1"/>
        <v>23509171.719450001</v>
      </c>
      <c r="AV34" s="564">
        <f t="shared" si="2"/>
        <v>28984102.086164098</v>
      </c>
      <c r="AW34" s="564">
        <f t="shared" si="3"/>
        <v>17828757.960759819</v>
      </c>
      <c r="AX34" s="564">
        <f t="shared" si="4"/>
        <v>115349366.83470805</v>
      </c>
      <c r="AY34" s="564">
        <f t="shared" si="5"/>
        <v>32243032.567060679</v>
      </c>
      <c r="AZ34" s="666">
        <f t="shared" si="6"/>
        <v>1</v>
      </c>
      <c r="BA34" s="625" t="s">
        <v>2192</v>
      </c>
      <c r="BB34" s="625" t="s">
        <v>2192</v>
      </c>
      <c r="BC34" s="667">
        <v>21302099.628318738</v>
      </c>
      <c r="BD34" s="667">
        <v>29534387.944313586</v>
      </c>
      <c r="BE34" s="667">
        <v>23534795.81076616</v>
      </c>
      <c r="BF34" s="667">
        <v>0</v>
      </c>
      <c r="BG34" s="667">
        <v>21302099.628318723</v>
      </c>
      <c r="BH34" s="667">
        <v>29534387.944313586</v>
      </c>
      <c r="BI34" s="667">
        <v>24065157.0445108</v>
      </c>
      <c r="BJ34" s="667">
        <v>0</v>
      </c>
      <c r="BK34" s="667">
        <v>0</v>
      </c>
      <c r="BL34" s="667">
        <v>147592399.40176868</v>
      </c>
      <c r="BM34" s="514"/>
      <c r="BN34" s="514"/>
      <c r="BO34" s="515"/>
    </row>
    <row r="35" spans="1:67">
      <c r="A35" s="515"/>
      <c r="B35" s="660">
        <v>2028</v>
      </c>
      <c r="C35" s="661" t="s">
        <v>2187</v>
      </c>
      <c r="D35" s="661" t="s">
        <v>1454</v>
      </c>
      <c r="E35" s="661" t="s">
        <v>1453</v>
      </c>
      <c r="F35" s="661" t="s">
        <v>2188</v>
      </c>
      <c r="G35" s="661" t="s">
        <v>17</v>
      </c>
      <c r="H35" s="661" t="s">
        <v>2189</v>
      </c>
      <c r="I35" s="661" t="s">
        <v>46</v>
      </c>
      <c r="J35" s="661" t="s">
        <v>1318</v>
      </c>
      <c r="K35" s="661" t="s">
        <v>28</v>
      </c>
      <c r="L35" s="661" t="s">
        <v>2191</v>
      </c>
      <c r="M35" s="662">
        <v>0</v>
      </c>
      <c r="N35" s="662">
        <v>0</v>
      </c>
      <c r="O35" s="662">
        <v>0</v>
      </c>
      <c r="P35" s="662">
        <v>0</v>
      </c>
      <c r="Q35" s="662">
        <v>0</v>
      </c>
      <c r="R35" s="662">
        <v>0</v>
      </c>
      <c r="S35" s="662">
        <v>0</v>
      </c>
      <c r="T35" s="662">
        <v>0</v>
      </c>
      <c r="U35" s="662">
        <v>0</v>
      </c>
      <c r="V35" s="662">
        <v>0</v>
      </c>
      <c r="W35" s="663">
        <v>0</v>
      </c>
      <c r="X35" s="663">
        <v>0</v>
      </c>
      <c r="Y35" s="664">
        <v>982350.83460456401</v>
      </c>
      <c r="Z35" s="663">
        <v>982350.83460456401</v>
      </c>
      <c r="AA35" s="663">
        <v>982350.83460456401</v>
      </c>
      <c r="AB35" s="663">
        <v>0</v>
      </c>
      <c r="AC35" s="663">
        <v>0</v>
      </c>
      <c r="AD35" s="663">
        <v>0</v>
      </c>
      <c r="AE35" s="662">
        <v>0</v>
      </c>
      <c r="AF35" s="662">
        <v>0</v>
      </c>
      <c r="AG35" s="664">
        <v>3513.0101211646902</v>
      </c>
      <c r="AH35" s="664">
        <v>681120.73339291697</v>
      </c>
      <c r="AI35" s="664">
        <v>297717.09109048219</v>
      </c>
      <c r="AJ35" s="664">
        <v>0</v>
      </c>
      <c r="AK35" s="664">
        <v>0</v>
      </c>
      <c r="AL35" s="664">
        <v>0</v>
      </c>
      <c r="AM35" s="663">
        <v>0</v>
      </c>
      <c r="AN35" s="663">
        <v>0</v>
      </c>
      <c r="AO35" s="663">
        <v>0</v>
      </c>
      <c r="AP35" s="663">
        <v>0</v>
      </c>
      <c r="AQ35" s="663">
        <v>0</v>
      </c>
      <c r="AR35" s="663">
        <v>0</v>
      </c>
      <c r="AS35" s="665">
        <v>0.59</v>
      </c>
      <c r="AT35" s="564">
        <f t="shared" si="0"/>
        <v>0</v>
      </c>
      <c r="AU35" s="564">
        <f t="shared" si="1"/>
        <v>0</v>
      </c>
      <c r="AV35" s="564">
        <f t="shared" si="2"/>
        <v>0</v>
      </c>
      <c r="AW35" s="564">
        <f t="shared" si="3"/>
        <v>0</v>
      </c>
      <c r="AX35" s="564">
        <f t="shared" si="4"/>
        <v>579586.99241669278</v>
      </c>
      <c r="AY35" s="564">
        <f t="shared" si="5"/>
        <v>402763.84218787128</v>
      </c>
      <c r="AZ35" s="666">
        <f t="shared" si="6"/>
        <v>1</v>
      </c>
      <c r="BA35" s="625" t="s">
        <v>2192</v>
      </c>
      <c r="BB35" s="625" t="s">
        <v>2192</v>
      </c>
      <c r="BC35" s="667">
        <v>982350.83460456401</v>
      </c>
      <c r="BD35" s="667">
        <v>0</v>
      </c>
      <c r="BE35" s="667">
        <v>0</v>
      </c>
      <c r="BF35" s="667">
        <v>0</v>
      </c>
      <c r="BG35" s="667">
        <v>982350.83460456401</v>
      </c>
      <c r="BH35" s="667">
        <v>0</v>
      </c>
      <c r="BI35" s="667">
        <v>0</v>
      </c>
      <c r="BJ35" s="667">
        <v>0</v>
      </c>
      <c r="BK35" s="667">
        <v>0</v>
      </c>
      <c r="BL35" s="667">
        <v>982350.83460456401</v>
      </c>
      <c r="BM35" s="514"/>
      <c r="BN35" s="514"/>
      <c r="BO35" s="515"/>
    </row>
    <row r="36" spans="1:67">
      <c r="A36" s="515"/>
      <c r="B36" s="660">
        <v>2028</v>
      </c>
      <c r="C36" s="661" t="s">
        <v>2187</v>
      </c>
      <c r="D36" s="661" t="s">
        <v>1467</v>
      </c>
      <c r="E36" s="661" t="s">
        <v>2202</v>
      </c>
      <c r="F36" s="661" t="s">
        <v>2188</v>
      </c>
      <c r="G36" s="661" t="s">
        <v>17</v>
      </c>
      <c r="H36" s="661" t="s">
        <v>2189</v>
      </c>
      <c r="I36" s="661" t="s">
        <v>46</v>
      </c>
      <c r="J36" s="661" t="s">
        <v>1162</v>
      </c>
      <c r="K36" s="661" t="s">
        <v>35</v>
      </c>
      <c r="L36" s="661" t="s">
        <v>2191</v>
      </c>
      <c r="M36" s="662">
        <v>0</v>
      </c>
      <c r="N36" s="662">
        <v>0</v>
      </c>
      <c r="O36" s="662">
        <v>0</v>
      </c>
      <c r="P36" s="662">
        <v>0</v>
      </c>
      <c r="Q36" s="662">
        <v>0</v>
      </c>
      <c r="R36" s="662">
        <v>0</v>
      </c>
      <c r="S36" s="662">
        <v>0</v>
      </c>
      <c r="T36" s="662">
        <v>0</v>
      </c>
      <c r="U36" s="662">
        <v>0</v>
      </c>
      <c r="V36" s="662">
        <v>0</v>
      </c>
      <c r="W36" s="663">
        <v>0</v>
      </c>
      <c r="X36" s="663">
        <v>0</v>
      </c>
      <c r="Y36" s="664">
        <v>3749906.6667222502</v>
      </c>
      <c r="Z36" s="663">
        <v>2217215.3937222501</v>
      </c>
      <c r="AA36" s="663">
        <v>3665121.6217288598</v>
      </c>
      <c r="AB36" s="663">
        <v>0</v>
      </c>
      <c r="AC36" s="663">
        <v>0</v>
      </c>
      <c r="AD36" s="663">
        <v>0</v>
      </c>
      <c r="AE36" s="662">
        <v>0</v>
      </c>
      <c r="AF36" s="662">
        <v>0</v>
      </c>
      <c r="AG36" s="664">
        <v>25870.519587273699</v>
      </c>
      <c r="AH36" s="664">
        <v>272486.56553342997</v>
      </c>
      <c r="AI36" s="664">
        <v>1918858.3086015461</v>
      </c>
      <c r="AJ36" s="664">
        <v>0</v>
      </c>
      <c r="AK36" s="664">
        <v>0</v>
      </c>
      <c r="AL36" s="664">
        <v>0</v>
      </c>
      <c r="AM36" s="663">
        <v>1532691.273</v>
      </c>
      <c r="AN36" s="663">
        <v>0</v>
      </c>
      <c r="AO36" s="663">
        <v>0</v>
      </c>
      <c r="AP36" s="663">
        <v>0</v>
      </c>
      <c r="AQ36" s="663">
        <v>0</v>
      </c>
      <c r="AR36" s="663">
        <v>0</v>
      </c>
      <c r="AS36" s="665">
        <v>0.59</v>
      </c>
      <c r="AT36" s="564">
        <f t="shared" si="0"/>
        <v>0</v>
      </c>
      <c r="AU36" s="564">
        <f t="shared" si="1"/>
        <v>0</v>
      </c>
      <c r="AV36" s="564">
        <f t="shared" si="2"/>
        <v>0</v>
      </c>
      <c r="AW36" s="564">
        <f t="shared" si="3"/>
        <v>0</v>
      </c>
      <c r="AX36" s="564">
        <f t="shared" si="4"/>
        <v>2162421.7568200273</v>
      </c>
      <c r="AY36" s="564">
        <f t="shared" si="5"/>
        <v>1502699.8649088326</v>
      </c>
      <c r="AZ36" s="666">
        <f t="shared" si="6"/>
        <v>1</v>
      </c>
      <c r="BA36" s="625" t="s">
        <v>2192</v>
      </c>
      <c r="BB36" s="625" t="s">
        <v>2192</v>
      </c>
      <c r="BC36" s="667">
        <v>2217215.3937222501</v>
      </c>
      <c r="BD36" s="667">
        <v>0</v>
      </c>
      <c r="BE36" s="667">
        <v>0</v>
      </c>
      <c r="BF36" s="667">
        <v>0</v>
      </c>
      <c r="BG36" s="667">
        <v>2217215.3937222501</v>
      </c>
      <c r="BH36" s="667">
        <v>0</v>
      </c>
      <c r="BI36" s="667">
        <v>0</v>
      </c>
      <c r="BJ36" s="667">
        <v>0</v>
      </c>
      <c r="BK36" s="667">
        <v>0</v>
      </c>
      <c r="BL36" s="667">
        <v>3665121.6217288598</v>
      </c>
      <c r="BM36" s="514"/>
      <c r="BN36" s="514"/>
      <c r="BO36" s="515"/>
    </row>
    <row r="37" spans="1:67">
      <c r="A37" s="515"/>
      <c r="B37" s="660">
        <v>2028</v>
      </c>
      <c r="C37" s="661" t="s">
        <v>2187</v>
      </c>
      <c r="D37" s="661" t="s">
        <v>1485</v>
      </c>
      <c r="E37" s="661" t="s">
        <v>2203</v>
      </c>
      <c r="F37" s="661" t="s">
        <v>2188</v>
      </c>
      <c r="G37" s="661" t="s">
        <v>17</v>
      </c>
      <c r="H37" s="661" t="s">
        <v>2189</v>
      </c>
      <c r="I37" s="661" t="s">
        <v>46</v>
      </c>
      <c r="J37" s="661" t="s">
        <v>1162</v>
      </c>
      <c r="K37" s="661" t="s">
        <v>35</v>
      </c>
      <c r="L37" s="661" t="s">
        <v>2191</v>
      </c>
      <c r="M37" s="662">
        <v>0</v>
      </c>
      <c r="N37" s="662">
        <v>0</v>
      </c>
      <c r="O37" s="662">
        <v>0</v>
      </c>
      <c r="P37" s="662">
        <v>0</v>
      </c>
      <c r="Q37" s="662">
        <v>0</v>
      </c>
      <c r="R37" s="662">
        <v>0</v>
      </c>
      <c r="S37" s="662">
        <v>0</v>
      </c>
      <c r="T37" s="662">
        <v>0</v>
      </c>
      <c r="U37" s="662">
        <v>0</v>
      </c>
      <c r="V37" s="662">
        <v>0</v>
      </c>
      <c r="W37" s="663">
        <v>0</v>
      </c>
      <c r="X37" s="663">
        <v>0</v>
      </c>
      <c r="Y37" s="664">
        <v>3744788.6653626198</v>
      </c>
      <c r="Z37" s="663">
        <v>1785343.89836262</v>
      </c>
      <c r="AA37" s="663">
        <v>3636396.57384443</v>
      </c>
      <c r="AB37" s="663">
        <v>0</v>
      </c>
      <c r="AC37" s="663">
        <v>0</v>
      </c>
      <c r="AD37" s="663">
        <v>0</v>
      </c>
      <c r="AE37" s="662">
        <v>0</v>
      </c>
      <c r="AF37" s="662">
        <v>0</v>
      </c>
      <c r="AG37" s="664">
        <v>27644.7128502423</v>
      </c>
      <c r="AH37" s="664">
        <v>386446.163736741</v>
      </c>
      <c r="AI37" s="664">
        <v>1371253.0217756361</v>
      </c>
      <c r="AJ37" s="664">
        <v>0</v>
      </c>
      <c r="AK37" s="664">
        <v>0</v>
      </c>
      <c r="AL37" s="664">
        <v>0</v>
      </c>
      <c r="AM37" s="663">
        <v>1959444.767</v>
      </c>
      <c r="AN37" s="663">
        <v>0</v>
      </c>
      <c r="AO37" s="663">
        <v>0</v>
      </c>
      <c r="AP37" s="663">
        <v>0</v>
      </c>
      <c r="AQ37" s="663">
        <v>0</v>
      </c>
      <c r="AR37" s="663">
        <v>0</v>
      </c>
      <c r="AS37" s="665">
        <v>0.59</v>
      </c>
      <c r="AT37" s="564">
        <f t="shared" si="0"/>
        <v>0</v>
      </c>
      <c r="AU37" s="564">
        <f t="shared" si="1"/>
        <v>0</v>
      </c>
      <c r="AV37" s="564">
        <f t="shared" si="2"/>
        <v>0</v>
      </c>
      <c r="AW37" s="564">
        <f t="shared" si="3"/>
        <v>0</v>
      </c>
      <c r="AX37" s="564">
        <f t="shared" si="4"/>
        <v>2145473.9785682135</v>
      </c>
      <c r="AY37" s="564">
        <f t="shared" si="5"/>
        <v>1490922.5952762165</v>
      </c>
      <c r="AZ37" s="666">
        <f t="shared" si="6"/>
        <v>1</v>
      </c>
      <c r="BA37" s="625" t="s">
        <v>2192</v>
      </c>
      <c r="BB37" s="625" t="s">
        <v>2192</v>
      </c>
      <c r="BC37" s="667">
        <v>1785343.89836262</v>
      </c>
      <c r="BD37" s="667">
        <v>0</v>
      </c>
      <c r="BE37" s="667">
        <v>0</v>
      </c>
      <c r="BF37" s="667">
        <v>0</v>
      </c>
      <c r="BG37" s="667">
        <v>1785343.89836262</v>
      </c>
      <c r="BH37" s="667">
        <v>0</v>
      </c>
      <c r="BI37" s="667">
        <v>0</v>
      </c>
      <c r="BJ37" s="667">
        <v>0</v>
      </c>
      <c r="BK37" s="444">
        <v>0</v>
      </c>
      <c r="BL37" s="444">
        <v>3636396.57384443</v>
      </c>
      <c r="BM37" s="514"/>
      <c r="BN37" s="514"/>
      <c r="BO37" s="515"/>
    </row>
    <row r="38" spans="1:67">
      <c r="A38" s="515"/>
      <c r="B38" s="660">
        <v>2028</v>
      </c>
      <c r="C38" s="661" t="s">
        <v>2187</v>
      </c>
      <c r="D38" s="661" t="s">
        <v>1490</v>
      </c>
      <c r="E38" s="661" t="s">
        <v>2204</v>
      </c>
      <c r="F38" s="661" t="s">
        <v>2188</v>
      </c>
      <c r="G38" s="661" t="s">
        <v>17</v>
      </c>
      <c r="H38" s="661" t="s">
        <v>2189</v>
      </c>
      <c r="I38" s="661" t="s">
        <v>46</v>
      </c>
      <c r="J38" s="661" t="s">
        <v>1162</v>
      </c>
      <c r="K38" s="661" t="s">
        <v>35</v>
      </c>
      <c r="L38" s="661" t="s">
        <v>2191</v>
      </c>
      <c r="M38" s="662">
        <v>0</v>
      </c>
      <c r="N38" s="662">
        <v>0</v>
      </c>
      <c r="O38" s="662">
        <v>0</v>
      </c>
      <c r="P38" s="662">
        <v>0</v>
      </c>
      <c r="Q38" s="662">
        <v>0</v>
      </c>
      <c r="R38" s="662">
        <v>0</v>
      </c>
      <c r="S38" s="662">
        <v>0</v>
      </c>
      <c r="T38" s="662">
        <v>0</v>
      </c>
      <c r="U38" s="662">
        <v>0</v>
      </c>
      <c r="V38" s="662">
        <v>0</v>
      </c>
      <c r="W38" s="663">
        <v>0</v>
      </c>
      <c r="X38" s="663">
        <v>0</v>
      </c>
      <c r="Y38" s="664">
        <v>4247253.1861095196</v>
      </c>
      <c r="Z38" s="663">
        <v>2758033.9761095201</v>
      </c>
      <c r="AA38" s="663">
        <v>4164872.9181787702</v>
      </c>
      <c r="AB38" s="663">
        <v>0</v>
      </c>
      <c r="AC38" s="663">
        <v>0</v>
      </c>
      <c r="AD38" s="663">
        <v>0</v>
      </c>
      <c r="AE38" s="662">
        <v>0</v>
      </c>
      <c r="AF38" s="662">
        <v>0</v>
      </c>
      <c r="AG38" s="664">
        <v>32101.982574466201</v>
      </c>
      <c r="AH38" s="664">
        <v>225890.24513439072</v>
      </c>
      <c r="AI38" s="664">
        <v>2500041.7484006658</v>
      </c>
      <c r="AJ38" s="664">
        <v>0</v>
      </c>
      <c r="AK38" s="664">
        <v>0</v>
      </c>
      <c r="AL38" s="664">
        <v>0</v>
      </c>
      <c r="AM38" s="663">
        <v>1489219.21</v>
      </c>
      <c r="AN38" s="663">
        <v>0</v>
      </c>
      <c r="AO38" s="663">
        <v>0</v>
      </c>
      <c r="AP38" s="663">
        <v>0</v>
      </c>
      <c r="AQ38" s="663">
        <v>0</v>
      </c>
      <c r="AR38" s="663">
        <v>0</v>
      </c>
      <c r="AS38" s="665">
        <v>0.59</v>
      </c>
      <c r="AT38" s="564">
        <f t="shared" si="0"/>
        <v>0</v>
      </c>
      <c r="AU38" s="564">
        <f t="shared" si="1"/>
        <v>0</v>
      </c>
      <c r="AV38" s="564">
        <f t="shared" si="2"/>
        <v>0</v>
      </c>
      <c r="AW38" s="564">
        <f t="shared" si="3"/>
        <v>0</v>
      </c>
      <c r="AX38" s="564">
        <f t="shared" si="4"/>
        <v>2457275.0217254744</v>
      </c>
      <c r="AY38" s="564">
        <f t="shared" si="5"/>
        <v>1707597.8964532958</v>
      </c>
      <c r="AZ38" s="666">
        <f t="shared" si="6"/>
        <v>1</v>
      </c>
      <c r="BA38" s="625" t="s">
        <v>2192</v>
      </c>
      <c r="BB38" s="625" t="s">
        <v>2192</v>
      </c>
      <c r="BC38" s="667">
        <v>2758033.9761095201</v>
      </c>
      <c r="BD38" s="667">
        <v>0</v>
      </c>
      <c r="BE38" s="667">
        <v>0</v>
      </c>
      <c r="BF38" s="667">
        <v>0</v>
      </c>
      <c r="BG38" s="667">
        <v>2758033.9761095201</v>
      </c>
      <c r="BH38" s="667">
        <v>0</v>
      </c>
      <c r="BI38" s="667">
        <v>0</v>
      </c>
      <c r="BJ38" s="667">
        <v>0</v>
      </c>
      <c r="BK38" s="444">
        <v>0</v>
      </c>
      <c r="BL38" s="444">
        <v>4164872.9181787702</v>
      </c>
      <c r="BM38" s="514"/>
      <c r="BN38" s="514"/>
      <c r="BO38" s="515"/>
    </row>
    <row r="39" spans="1:67">
      <c r="A39" s="515"/>
      <c r="B39" s="660">
        <v>2028</v>
      </c>
      <c r="C39" s="661" t="s">
        <v>2187</v>
      </c>
      <c r="D39" s="661" t="s">
        <v>1917</v>
      </c>
      <c r="E39" s="661" t="s">
        <v>1916</v>
      </c>
      <c r="F39" s="661" t="s">
        <v>2188</v>
      </c>
      <c r="G39" s="661" t="s">
        <v>17</v>
      </c>
      <c r="H39" s="661" t="s">
        <v>2189</v>
      </c>
      <c r="I39" s="661" t="s">
        <v>40</v>
      </c>
      <c r="J39" s="661" t="s">
        <v>1162</v>
      </c>
      <c r="K39" s="661" t="s">
        <v>28</v>
      </c>
      <c r="L39" s="661" t="s">
        <v>2194</v>
      </c>
      <c r="M39" s="662">
        <v>0</v>
      </c>
      <c r="N39" s="662">
        <v>0</v>
      </c>
      <c r="O39" s="662">
        <v>0</v>
      </c>
      <c r="P39" s="662">
        <v>0</v>
      </c>
      <c r="Q39" s="662">
        <v>0</v>
      </c>
      <c r="R39" s="662">
        <v>0</v>
      </c>
      <c r="S39" s="662">
        <v>0</v>
      </c>
      <c r="T39" s="662">
        <v>0</v>
      </c>
      <c r="U39" s="662">
        <v>0</v>
      </c>
      <c r="V39" s="662">
        <v>0</v>
      </c>
      <c r="W39" s="663">
        <v>0</v>
      </c>
      <c r="X39" s="663">
        <v>0</v>
      </c>
      <c r="Y39" s="664">
        <v>4614848.4078073101</v>
      </c>
      <c r="Z39" s="663">
        <v>4614848.4078073101</v>
      </c>
      <c r="AA39" s="663">
        <v>4614848.4078073101</v>
      </c>
      <c r="AB39" s="663">
        <v>0</v>
      </c>
      <c r="AC39" s="663">
        <v>0</v>
      </c>
      <c r="AD39" s="663">
        <v>0</v>
      </c>
      <c r="AE39" s="662">
        <v>0</v>
      </c>
      <c r="AF39" s="662">
        <v>0</v>
      </c>
      <c r="AG39" s="664">
        <v>461484.84078073071</v>
      </c>
      <c r="AH39" s="664">
        <v>450000</v>
      </c>
      <c r="AI39" s="664">
        <v>3703363.567026576</v>
      </c>
      <c r="AJ39" s="664">
        <v>0</v>
      </c>
      <c r="AK39" s="664">
        <v>0</v>
      </c>
      <c r="AL39" s="664">
        <v>0</v>
      </c>
      <c r="AM39" s="663">
        <v>0</v>
      </c>
      <c r="AN39" s="663">
        <v>0</v>
      </c>
      <c r="AO39" s="663">
        <v>0</v>
      </c>
      <c r="AP39" s="663">
        <v>0</v>
      </c>
      <c r="AQ39" s="663">
        <v>0</v>
      </c>
      <c r="AR39" s="663">
        <v>0</v>
      </c>
      <c r="AS39" s="665">
        <v>0.59</v>
      </c>
      <c r="AT39" s="564">
        <f t="shared" si="0"/>
        <v>0</v>
      </c>
      <c r="AU39" s="564">
        <f t="shared" si="1"/>
        <v>0</v>
      </c>
      <c r="AV39" s="564">
        <f t="shared" si="2"/>
        <v>0</v>
      </c>
      <c r="AW39" s="564">
        <f t="shared" si="3"/>
        <v>0</v>
      </c>
      <c r="AX39" s="564">
        <f t="shared" si="4"/>
        <v>2722760.5606063129</v>
      </c>
      <c r="AY39" s="564">
        <f t="shared" si="5"/>
        <v>1892087.8472009972</v>
      </c>
      <c r="AZ39" s="666">
        <f t="shared" si="6"/>
        <v>1</v>
      </c>
      <c r="BA39" s="625" t="s">
        <v>2192</v>
      </c>
      <c r="BB39" s="625" t="s">
        <v>2192</v>
      </c>
      <c r="BC39" s="667">
        <v>4614848.4078073101</v>
      </c>
      <c r="BD39" s="667">
        <v>0</v>
      </c>
      <c r="BE39" s="667">
        <v>0</v>
      </c>
      <c r="BF39" s="667">
        <v>0</v>
      </c>
      <c r="BG39" s="667">
        <v>4614848.4078073101</v>
      </c>
      <c r="BH39" s="667">
        <v>0</v>
      </c>
      <c r="BI39" s="667">
        <v>0</v>
      </c>
      <c r="BJ39" s="667">
        <v>0</v>
      </c>
      <c r="BK39" s="444">
        <v>0</v>
      </c>
      <c r="BL39" s="444">
        <v>4614848.4078073101</v>
      </c>
      <c r="BM39" s="514"/>
      <c r="BN39" s="514"/>
      <c r="BO39" s="515"/>
    </row>
    <row r="40" spans="1:67">
      <c r="A40" s="515"/>
      <c r="B40" s="660">
        <v>2028</v>
      </c>
      <c r="C40" s="661" t="s">
        <v>2187</v>
      </c>
      <c r="D40" s="661" t="s">
        <v>1933</v>
      </c>
      <c r="E40" s="661" t="s">
        <v>1932</v>
      </c>
      <c r="F40" s="661" t="s">
        <v>2188</v>
      </c>
      <c r="G40" s="661" t="s">
        <v>17</v>
      </c>
      <c r="H40" s="661" t="s">
        <v>2189</v>
      </c>
      <c r="I40" s="661" t="s">
        <v>40</v>
      </c>
      <c r="J40" s="661" t="s">
        <v>1162</v>
      </c>
      <c r="K40" s="661" t="s">
        <v>28</v>
      </c>
      <c r="L40" s="661" t="s">
        <v>2194</v>
      </c>
      <c r="M40" s="662">
        <v>0</v>
      </c>
      <c r="N40" s="662">
        <v>0</v>
      </c>
      <c r="O40" s="662">
        <v>0</v>
      </c>
      <c r="P40" s="662">
        <v>0</v>
      </c>
      <c r="Q40" s="662">
        <v>0</v>
      </c>
      <c r="R40" s="662">
        <v>0</v>
      </c>
      <c r="S40" s="662">
        <v>0</v>
      </c>
      <c r="T40" s="662">
        <v>0</v>
      </c>
      <c r="U40" s="662">
        <v>0</v>
      </c>
      <c r="V40" s="662">
        <v>0</v>
      </c>
      <c r="W40" s="663">
        <v>0</v>
      </c>
      <c r="X40" s="663">
        <v>0</v>
      </c>
      <c r="Y40" s="664">
        <v>5114848.4078073101</v>
      </c>
      <c r="Z40" s="663">
        <v>5114848.4078073101</v>
      </c>
      <c r="AA40" s="663">
        <v>5114848.4078073101</v>
      </c>
      <c r="AB40" s="663">
        <v>0</v>
      </c>
      <c r="AC40" s="663">
        <v>0</v>
      </c>
      <c r="AD40" s="663">
        <v>0</v>
      </c>
      <c r="AE40" s="662">
        <v>0</v>
      </c>
      <c r="AF40" s="662">
        <v>0</v>
      </c>
      <c r="AG40" s="664">
        <v>511484.84078073071</v>
      </c>
      <c r="AH40" s="664">
        <v>500000</v>
      </c>
      <c r="AI40" s="664">
        <v>4103363.567026576</v>
      </c>
      <c r="AJ40" s="664">
        <v>0</v>
      </c>
      <c r="AK40" s="664">
        <v>0</v>
      </c>
      <c r="AL40" s="664">
        <v>0</v>
      </c>
      <c r="AM40" s="663">
        <v>0</v>
      </c>
      <c r="AN40" s="663">
        <v>0</v>
      </c>
      <c r="AO40" s="663">
        <v>0</v>
      </c>
      <c r="AP40" s="663">
        <v>0</v>
      </c>
      <c r="AQ40" s="663">
        <v>0</v>
      </c>
      <c r="AR40" s="663">
        <v>0</v>
      </c>
      <c r="AS40" s="665">
        <v>0.59</v>
      </c>
      <c r="AT40" s="564">
        <f t="shared" si="0"/>
        <v>0</v>
      </c>
      <c r="AU40" s="564">
        <f t="shared" si="1"/>
        <v>0</v>
      </c>
      <c r="AV40" s="564">
        <f t="shared" si="2"/>
        <v>0</v>
      </c>
      <c r="AW40" s="564">
        <f t="shared" si="3"/>
        <v>0</v>
      </c>
      <c r="AX40" s="564">
        <f t="shared" si="4"/>
        <v>3017760.5606063129</v>
      </c>
      <c r="AY40" s="564">
        <f t="shared" si="5"/>
        <v>2097087.8472009974</v>
      </c>
      <c r="AZ40" s="666">
        <f t="shared" si="6"/>
        <v>1</v>
      </c>
      <c r="BA40" s="625" t="s">
        <v>2192</v>
      </c>
      <c r="BB40" s="625" t="s">
        <v>2192</v>
      </c>
      <c r="BC40" s="667">
        <v>5114848.4078073101</v>
      </c>
      <c r="BD40" s="667">
        <v>0</v>
      </c>
      <c r="BE40" s="667">
        <v>0</v>
      </c>
      <c r="BF40" s="667">
        <v>0</v>
      </c>
      <c r="BG40" s="667">
        <v>5114848.4078073101</v>
      </c>
      <c r="BH40" s="667">
        <v>0</v>
      </c>
      <c r="BI40" s="667">
        <v>0</v>
      </c>
      <c r="BJ40" s="667">
        <v>0</v>
      </c>
      <c r="BK40" s="444">
        <v>0</v>
      </c>
      <c r="BL40" s="444">
        <v>5114848.4078073101</v>
      </c>
      <c r="BM40" s="514"/>
      <c r="BN40" s="514"/>
      <c r="BO40" s="515"/>
    </row>
    <row r="41" spans="1:67">
      <c r="A41" s="515"/>
      <c r="B41" s="660">
        <v>2028</v>
      </c>
      <c r="C41" s="661" t="s">
        <v>2187</v>
      </c>
      <c r="D41" s="661" t="s">
        <v>1946</v>
      </c>
      <c r="E41" s="661" t="s">
        <v>1945</v>
      </c>
      <c r="F41" s="661" t="s">
        <v>2188</v>
      </c>
      <c r="G41" s="661" t="s">
        <v>17</v>
      </c>
      <c r="H41" s="661" t="s">
        <v>2189</v>
      </c>
      <c r="I41" s="661" t="s">
        <v>40</v>
      </c>
      <c r="J41" s="661" t="s">
        <v>16</v>
      </c>
      <c r="K41" s="661" t="s">
        <v>28</v>
      </c>
      <c r="L41" s="661" t="s">
        <v>2194</v>
      </c>
      <c r="M41" s="662">
        <v>0</v>
      </c>
      <c r="N41" s="662">
        <v>0</v>
      </c>
      <c r="O41" s="662">
        <v>0</v>
      </c>
      <c r="P41" s="662">
        <v>0</v>
      </c>
      <c r="Q41" s="662">
        <v>0</v>
      </c>
      <c r="R41" s="662">
        <v>0</v>
      </c>
      <c r="S41" s="662">
        <v>0</v>
      </c>
      <c r="T41" s="662">
        <v>0</v>
      </c>
      <c r="U41" s="662">
        <v>0</v>
      </c>
      <c r="V41" s="662">
        <v>0</v>
      </c>
      <c r="W41" s="663">
        <v>0</v>
      </c>
      <c r="X41" s="663">
        <v>0</v>
      </c>
      <c r="Y41" s="664">
        <v>2114848.4078073101</v>
      </c>
      <c r="Z41" s="663">
        <v>2114848.4078073101</v>
      </c>
      <c r="AA41" s="663">
        <v>2114848.4078073101</v>
      </c>
      <c r="AB41" s="663">
        <v>0</v>
      </c>
      <c r="AC41" s="663">
        <v>0</v>
      </c>
      <c r="AD41" s="663">
        <v>0</v>
      </c>
      <c r="AE41" s="662">
        <v>0</v>
      </c>
      <c r="AF41" s="662">
        <v>0</v>
      </c>
      <c r="AG41" s="664">
        <v>211484.84078073071</v>
      </c>
      <c r="AH41" s="664">
        <v>200000</v>
      </c>
      <c r="AI41" s="664">
        <v>1703363.567026576</v>
      </c>
      <c r="AJ41" s="664">
        <v>0</v>
      </c>
      <c r="AK41" s="664">
        <v>0</v>
      </c>
      <c r="AL41" s="664">
        <v>0</v>
      </c>
      <c r="AM41" s="663">
        <v>0</v>
      </c>
      <c r="AN41" s="663">
        <v>0</v>
      </c>
      <c r="AO41" s="663">
        <v>0</v>
      </c>
      <c r="AP41" s="663">
        <v>0</v>
      </c>
      <c r="AQ41" s="663">
        <v>0</v>
      </c>
      <c r="AR41" s="663">
        <v>0</v>
      </c>
      <c r="AS41" s="665">
        <v>0.59</v>
      </c>
      <c r="AT41" s="564">
        <f t="shared" si="0"/>
        <v>0</v>
      </c>
      <c r="AU41" s="564">
        <f t="shared" si="1"/>
        <v>0</v>
      </c>
      <c r="AV41" s="564">
        <f t="shared" si="2"/>
        <v>0</v>
      </c>
      <c r="AW41" s="564">
        <f t="shared" si="3"/>
        <v>0</v>
      </c>
      <c r="AX41" s="564">
        <f t="shared" si="4"/>
        <v>1247760.5606063129</v>
      </c>
      <c r="AY41" s="564">
        <f t="shared" si="5"/>
        <v>867087.84720099717</v>
      </c>
      <c r="AZ41" s="666">
        <f t="shared" si="6"/>
        <v>1</v>
      </c>
      <c r="BA41" s="625" t="s">
        <v>2192</v>
      </c>
      <c r="BB41" s="625" t="s">
        <v>2192</v>
      </c>
      <c r="BC41" s="667">
        <v>2114848.4078073101</v>
      </c>
      <c r="BD41" s="667">
        <v>0</v>
      </c>
      <c r="BE41" s="667">
        <v>0</v>
      </c>
      <c r="BF41" s="667">
        <v>0</v>
      </c>
      <c r="BG41" s="667">
        <v>2114848.4078073101</v>
      </c>
      <c r="BH41" s="667">
        <v>0</v>
      </c>
      <c r="BI41" s="667">
        <v>0</v>
      </c>
      <c r="BJ41" s="667">
        <v>0</v>
      </c>
      <c r="BK41" s="444">
        <v>0</v>
      </c>
      <c r="BL41" s="444">
        <v>2114848.4078073101</v>
      </c>
      <c r="BM41" s="514"/>
      <c r="BN41" s="514"/>
      <c r="BO41" s="515"/>
    </row>
    <row r="42" spans="1:67">
      <c r="A42" s="515"/>
      <c r="B42" s="660">
        <v>2028</v>
      </c>
      <c r="C42" s="661" t="s">
        <v>2187</v>
      </c>
      <c r="D42" s="661" t="s">
        <v>1959</v>
      </c>
      <c r="E42" s="661" t="s">
        <v>1958</v>
      </c>
      <c r="F42" s="661" t="s">
        <v>2188</v>
      </c>
      <c r="G42" s="661" t="s">
        <v>17</v>
      </c>
      <c r="H42" s="661" t="s">
        <v>2189</v>
      </c>
      <c r="I42" s="661" t="s">
        <v>40</v>
      </c>
      <c r="J42" s="661" t="s">
        <v>1162</v>
      </c>
      <c r="K42" s="661" t="s">
        <v>2190</v>
      </c>
      <c r="L42" s="661" t="s">
        <v>2194</v>
      </c>
      <c r="M42" s="662">
        <v>0</v>
      </c>
      <c r="N42" s="662">
        <v>0</v>
      </c>
      <c r="O42" s="662">
        <v>0</v>
      </c>
      <c r="P42" s="662">
        <v>0</v>
      </c>
      <c r="Q42" s="662">
        <v>0</v>
      </c>
      <c r="R42" s="662">
        <v>0</v>
      </c>
      <c r="S42" s="662">
        <v>0</v>
      </c>
      <c r="T42" s="662">
        <v>0</v>
      </c>
      <c r="U42" s="662">
        <v>0</v>
      </c>
      <c r="V42" s="662">
        <v>0</v>
      </c>
      <c r="W42" s="663">
        <v>0</v>
      </c>
      <c r="X42" s="663">
        <v>0</v>
      </c>
      <c r="Y42" s="664">
        <v>3114848.4078073101</v>
      </c>
      <c r="Z42" s="663">
        <v>3114848.4078073101</v>
      </c>
      <c r="AA42" s="663">
        <v>3114848.4078073101</v>
      </c>
      <c r="AB42" s="663">
        <v>0</v>
      </c>
      <c r="AC42" s="663">
        <v>0</v>
      </c>
      <c r="AD42" s="663">
        <v>0</v>
      </c>
      <c r="AE42" s="662">
        <v>0</v>
      </c>
      <c r="AF42" s="662">
        <v>0</v>
      </c>
      <c r="AG42" s="664">
        <v>311484.84078073071</v>
      </c>
      <c r="AH42" s="664">
        <v>300000</v>
      </c>
      <c r="AI42" s="664">
        <v>2503363.567026576</v>
      </c>
      <c r="AJ42" s="664">
        <v>0</v>
      </c>
      <c r="AK42" s="664">
        <v>0</v>
      </c>
      <c r="AL42" s="664">
        <v>0</v>
      </c>
      <c r="AM42" s="663">
        <v>0</v>
      </c>
      <c r="AN42" s="663">
        <v>0</v>
      </c>
      <c r="AO42" s="663">
        <v>0</v>
      </c>
      <c r="AP42" s="663">
        <v>0</v>
      </c>
      <c r="AQ42" s="663">
        <v>0</v>
      </c>
      <c r="AR42" s="663">
        <v>0</v>
      </c>
      <c r="AS42" s="665">
        <v>0.59</v>
      </c>
      <c r="AT42" s="564">
        <f t="shared" si="0"/>
        <v>0</v>
      </c>
      <c r="AU42" s="564">
        <f t="shared" si="1"/>
        <v>0</v>
      </c>
      <c r="AV42" s="564">
        <f t="shared" si="2"/>
        <v>0</v>
      </c>
      <c r="AW42" s="564">
        <f t="shared" si="3"/>
        <v>0</v>
      </c>
      <c r="AX42" s="564">
        <f t="shared" si="4"/>
        <v>1837760.5606063129</v>
      </c>
      <c r="AY42" s="564">
        <f t="shared" si="5"/>
        <v>1277087.8472009972</v>
      </c>
      <c r="AZ42" s="666">
        <f t="shared" si="6"/>
        <v>1</v>
      </c>
      <c r="BA42" s="625" t="s">
        <v>2192</v>
      </c>
      <c r="BB42" s="625" t="s">
        <v>2192</v>
      </c>
      <c r="BC42" s="667">
        <v>3114848.4078073101</v>
      </c>
      <c r="BD42" s="667">
        <v>0</v>
      </c>
      <c r="BE42" s="667">
        <v>0</v>
      </c>
      <c r="BF42" s="667">
        <v>0</v>
      </c>
      <c r="BG42" s="667">
        <v>3114848.4078073101</v>
      </c>
      <c r="BH42" s="667">
        <v>0</v>
      </c>
      <c r="BI42" s="667">
        <v>0</v>
      </c>
      <c r="BJ42" s="667">
        <v>0</v>
      </c>
      <c r="BK42" s="444">
        <v>0</v>
      </c>
      <c r="BL42" s="444">
        <v>3114848.4078073101</v>
      </c>
      <c r="BM42" s="514"/>
      <c r="BN42" s="514"/>
      <c r="BO42" s="515"/>
    </row>
    <row r="43" spans="1:67">
      <c r="A43" s="515"/>
      <c r="B43" s="660">
        <v>2028</v>
      </c>
      <c r="C43" s="661" t="s">
        <v>2187</v>
      </c>
      <c r="D43" s="661" t="s">
        <v>1501</v>
      </c>
      <c r="E43" s="661" t="s">
        <v>1500</v>
      </c>
      <c r="F43" s="661" t="s">
        <v>2205</v>
      </c>
      <c r="G43" s="661" t="s">
        <v>50</v>
      </c>
      <c r="H43" s="661" t="s">
        <v>2205</v>
      </c>
      <c r="I43" s="661" t="s">
        <v>1294</v>
      </c>
      <c r="J43" s="661" t="s">
        <v>1162</v>
      </c>
      <c r="K43" s="661" t="s">
        <v>2198</v>
      </c>
      <c r="L43" s="661" t="s">
        <v>2191</v>
      </c>
      <c r="M43" s="662">
        <v>363538951.17508978</v>
      </c>
      <c r="N43" s="662">
        <v>42737.215291555367</v>
      </c>
      <c r="O43" s="662">
        <v>1426834.3072736785</v>
      </c>
      <c r="P43" s="662">
        <v>75656485.198130637</v>
      </c>
      <c r="Q43" s="662">
        <v>9784.0347512889748</v>
      </c>
      <c r="R43" s="662">
        <v>1081103.0933300399</v>
      </c>
      <c r="S43" s="662">
        <v>971362735.11398947</v>
      </c>
      <c r="T43" s="662">
        <v>11553305.931602435</v>
      </c>
      <c r="U43" s="662">
        <v>201427.1346509401</v>
      </c>
      <c r="V43" s="662">
        <v>61348.054496808945</v>
      </c>
      <c r="W43" s="663">
        <v>88970078.582420379</v>
      </c>
      <c r="X43" s="663">
        <v>364861382.01017338</v>
      </c>
      <c r="Y43" s="664">
        <v>1812096.1803999969</v>
      </c>
      <c r="Z43" s="663">
        <v>14322892.252881484</v>
      </c>
      <c r="AA43" s="663">
        <v>1812096.1803999969</v>
      </c>
      <c r="AB43" s="663">
        <v>66998843.896217167</v>
      </c>
      <c r="AC43" s="663">
        <v>21971234.686203208</v>
      </c>
      <c r="AD43" s="663">
        <v>0</v>
      </c>
      <c r="AE43" s="662">
        <v>19907.677855113168</v>
      </c>
      <c r="AF43" s="662">
        <v>5740.6574255825126</v>
      </c>
      <c r="AG43" s="664">
        <v>0</v>
      </c>
      <c r="AH43" s="664">
        <v>0</v>
      </c>
      <c r="AI43" s="664">
        <v>1812096.1803999969</v>
      </c>
      <c r="AJ43" s="664">
        <v>0</v>
      </c>
      <c r="AK43" s="664">
        <v>0</v>
      </c>
      <c r="AL43" s="664">
        <v>0</v>
      </c>
      <c r="AM43" s="663">
        <v>0</v>
      </c>
      <c r="AN43" s="663">
        <v>203992760.71435416</v>
      </c>
      <c r="AO43" s="663">
        <v>25474031.781213459</v>
      </c>
      <c r="AP43" s="663">
        <v>0</v>
      </c>
      <c r="AQ43" s="663">
        <v>0</v>
      </c>
      <c r="AR43" s="663">
        <v>0</v>
      </c>
      <c r="AS43" s="665">
        <v>0.59</v>
      </c>
      <c r="AT43" s="564">
        <f t="shared" si="0"/>
        <v>16715431.075184131</v>
      </c>
      <c r="AU43" s="564">
        <f t="shared" si="1"/>
        <v>2087375.1644656332</v>
      </c>
      <c r="AV43" s="564">
        <f t="shared" si="2"/>
        <v>5489972.0624518963</v>
      </c>
      <c r="AW43" s="564">
        <f t="shared" si="3"/>
        <v>1800351.4328049487</v>
      </c>
      <c r="AX43" s="564">
        <f t="shared" si="4"/>
        <v>16803037.525199395</v>
      </c>
      <c r="AY43" s="564">
        <f t="shared" si="5"/>
        <v>2148254.2229508162</v>
      </c>
      <c r="AZ43" s="666">
        <f t="shared" si="6"/>
        <v>12.203858805484444</v>
      </c>
      <c r="BA43" s="625" t="s">
        <v>2192</v>
      </c>
      <c r="BB43" s="625" t="s">
        <v>2192</v>
      </c>
      <c r="BC43" s="667">
        <v>14442879.924485868</v>
      </c>
      <c r="BD43" s="667">
        <v>93044365.145052925</v>
      </c>
      <c r="BE43" s="667">
        <v>32063385.589527391</v>
      </c>
      <c r="BF43" s="667">
        <v>0</v>
      </c>
      <c r="BG43" s="667">
        <v>14442879.92448586</v>
      </c>
      <c r="BH43" s="667">
        <v>95662764.054508299</v>
      </c>
      <c r="BI43" s="667">
        <v>32156481.553124279</v>
      </c>
      <c r="BJ43" s="667">
        <v>0</v>
      </c>
      <c r="BK43" s="444">
        <v>0</v>
      </c>
      <c r="BL43" s="444">
        <v>231278888.67596728</v>
      </c>
      <c r="BM43" s="514"/>
      <c r="BN43" s="514"/>
      <c r="BO43" s="515"/>
    </row>
    <row r="44" spans="1:67">
      <c r="A44" s="515"/>
      <c r="B44" s="660">
        <v>2028</v>
      </c>
      <c r="C44" s="661" t="s">
        <v>2187</v>
      </c>
      <c r="D44" s="661" t="s">
        <v>1984</v>
      </c>
      <c r="E44" s="661" t="s">
        <v>2206</v>
      </c>
      <c r="F44" s="661" t="s">
        <v>2205</v>
      </c>
      <c r="G44" s="661" t="s">
        <v>50</v>
      </c>
      <c r="H44" s="661" t="s">
        <v>2205</v>
      </c>
      <c r="I44" s="661" t="s">
        <v>1294</v>
      </c>
      <c r="J44" s="661" t="s">
        <v>16</v>
      </c>
      <c r="K44" s="661" t="s">
        <v>2198</v>
      </c>
      <c r="L44" s="661" t="s">
        <v>2191</v>
      </c>
      <c r="M44" s="662">
        <v>0</v>
      </c>
      <c r="N44" s="662">
        <v>0</v>
      </c>
      <c r="O44" s="662">
        <v>0</v>
      </c>
      <c r="P44" s="662">
        <v>0</v>
      </c>
      <c r="Q44" s="662">
        <v>0</v>
      </c>
      <c r="R44" s="662">
        <v>0</v>
      </c>
      <c r="S44" s="662">
        <v>0</v>
      </c>
      <c r="T44" s="662">
        <v>0</v>
      </c>
      <c r="U44" s="662">
        <v>0</v>
      </c>
      <c r="V44" s="662">
        <v>0</v>
      </c>
      <c r="W44" s="663">
        <v>0</v>
      </c>
      <c r="X44" s="663">
        <v>0</v>
      </c>
      <c r="Y44" s="664">
        <v>2465141.5536000002</v>
      </c>
      <c r="Z44" s="663">
        <v>2465141.5536000002</v>
      </c>
      <c r="AA44" s="663">
        <v>2465141.5536000002</v>
      </c>
      <c r="AB44" s="663">
        <v>0</v>
      </c>
      <c r="AC44" s="663">
        <v>0</v>
      </c>
      <c r="AD44" s="663">
        <v>0</v>
      </c>
      <c r="AE44" s="662">
        <v>0</v>
      </c>
      <c r="AF44" s="662">
        <v>0</v>
      </c>
      <c r="AG44" s="664">
        <v>12705.3866</v>
      </c>
      <c r="AH44" s="664">
        <v>0</v>
      </c>
      <c r="AI44" s="664">
        <v>2452436.1669999999</v>
      </c>
      <c r="AJ44" s="664">
        <v>0</v>
      </c>
      <c r="AK44" s="664">
        <v>0</v>
      </c>
      <c r="AL44" s="664">
        <v>0</v>
      </c>
      <c r="AM44" s="663">
        <v>0</v>
      </c>
      <c r="AN44" s="663">
        <v>0</v>
      </c>
      <c r="AO44" s="663">
        <v>0</v>
      </c>
      <c r="AP44" s="663">
        <v>0</v>
      </c>
      <c r="AQ44" s="663">
        <v>0</v>
      </c>
      <c r="AR44" s="663">
        <v>0</v>
      </c>
      <c r="AS44" s="665">
        <v>0.59</v>
      </c>
      <c r="AT44" s="564">
        <f t="shared" si="0"/>
        <v>0</v>
      </c>
      <c r="AU44" s="564">
        <f t="shared" si="1"/>
        <v>0</v>
      </c>
      <c r="AV44" s="564">
        <f t="shared" si="2"/>
        <v>0</v>
      </c>
      <c r="AW44" s="564">
        <f t="shared" si="3"/>
        <v>0</v>
      </c>
      <c r="AX44" s="564">
        <f t="shared" si="4"/>
        <v>1454433.5166240002</v>
      </c>
      <c r="AY44" s="564">
        <f t="shared" si="5"/>
        <v>1010708.0369760002</v>
      </c>
      <c r="AZ44" s="666">
        <f t="shared" si="6"/>
        <v>1</v>
      </c>
      <c r="BA44" s="625" t="s">
        <v>2192</v>
      </c>
      <c r="BB44" s="625" t="s">
        <v>2192</v>
      </c>
      <c r="BC44" s="667">
        <v>2465141.5536000002</v>
      </c>
      <c r="BD44" s="667">
        <v>0</v>
      </c>
      <c r="BE44" s="667">
        <v>0</v>
      </c>
      <c r="BF44" s="667">
        <v>0</v>
      </c>
      <c r="BG44" s="667">
        <v>2465141.5536000002</v>
      </c>
      <c r="BH44" s="667">
        <v>0</v>
      </c>
      <c r="BI44" s="667">
        <v>0</v>
      </c>
      <c r="BJ44" s="667">
        <v>0</v>
      </c>
      <c r="BK44" s="444">
        <v>0</v>
      </c>
      <c r="BL44" s="444">
        <v>2465141.5536000002</v>
      </c>
      <c r="BM44" s="514"/>
      <c r="BN44" s="514"/>
      <c r="BO44" s="515"/>
    </row>
    <row r="45" spans="1:67">
      <c r="A45" s="515"/>
      <c r="B45" s="660">
        <v>2028</v>
      </c>
      <c r="C45" s="661" t="s">
        <v>2187</v>
      </c>
      <c r="D45" s="661" t="s">
        <v>1519</v>
      </c>
      <c r="E45" s="661" t="s">
        <v>1518</v>
      </c>
      <c r="F45" s="661" t="s">
        <v>2205</v>
      </c>
      <c r="G45" s="661" t="s">
        <v>50</v>
      </c>
      <c r="H45" s="661" t="s">
        <v>2205</v>
      </c>
      <c r="I45" s="661" t="s">
        <v>1294</v>
      </c>
      <c r="J45" s="661" t="s">
        <v>1162</v>
      </c>
      <c r="K45" s="661" t="s">
        <v>2198</v>
      </c>
      <c r="L45" s="661" t="s">
        <v>2191</v>
      </c>
      <c r="M45" s="662">
        <v>1181254472.1942313</v>
      </c>
      <c r="N45" s="662">
        <v>221733.77886053763</v>
      </c>
      <c r="O45" s="662">
        <v>31338516.060039163</v>
      </c>
      <c r="P45" s="662">
        <v>425825898.80401891</v>
      </c>
      <c r="Q45" s="662">
        <v>77775.641885744015</v>
      </c>
      <c r="R45" s="662">
        <v>14746666.441935575</v>
      </c>
      <c r="S45" s="662">
        <v>6391116947.3077364</v>
      </c>
      <c r="T45" s="662">
        <v>229331193.33950132</v>
      </c>
      <c r="U45" s="662">
        <v>1069701.6629170505</v>
      </c>
      <c r="V45" s="662">
        <v>1217748.6366327496</v>
      </c>
      <c r="W45" s="663">
        <v>775334761.19355643</v>
      </c>
      <c r="X45" s="663">
        <v>1875585604.643297</v>
      </c>
      <c r="Y45" s="664">
        <v>3806691.4687999957</v>
      </c>
      <c r="Z45" s="663">
        <v>499309727.83766645</v>
      </c>
      <c r="AA45" s="663">
        <v>3806691.4687999957</v>
      </c>
      <c r="AB45" s="663">
        <v>369494991.00604463</v>
      </c>
      <c r="AC45" s="663">
        <v>405839770.1875115</v>
      </c>
      <c r="AD45" s="663">
        <v>0</v>
      </c>
      <c r="AE45" s="662">
        <v>100866.04716524882</v>
      </c>
      <c r="AF45" s="662">
        <v>78304.798806678198</v>
      </c>
      <c r="AG45" s="664">
        <v>0</v>
      </c>
      <c r="AH45" s="664">
        <v>0</v>
      </c>
      <c r="AI45" s="664">
        <v>3806691.4687999957</v>
      </c>
      <c r="AJ45" s="664">
        <v>0</v>
      </c>
      <c r="AK45" s="664">
        <v>0</v>
      </c>
      <c r="AL45" s="664">
        <v>0</v>
      </c>
      <c r="AM45" s="663">
        <v>0</v>
      </c>
      <c r="AN45" s="663">
        <v>1142236093.8213637</v>
      </c>
      <c r="AO45" s="663">
        <v>315677774.20836854</v>
      </c>
      <c r="AP45" s="663">
        <v>0</v>
      </c>
      <c r="AQ45" s="663">
        <v>0</v>
      </c>
      <c r="AR45" s="663">
        <v>0</v>
      </c>
      <c r="AS45" s="665">
        <v>0.59</v>
      </c>
      <c r="AT45" s="564">
        <f t="shared" si="0"/>
        <v>74743635.372694269</v>
      </c>
      <c r="AU45" s="564">
        <f t="shared" si="1"/>
        <v>20656766.651241943</v>
      </c>
      <c r="AV45" s="564">
        <f t="shared" si="2"/>
        <v>24178362.975204565</v>
      </c>
      <c r="AW45" s="564">
        <f t="shared" si="3"/>
        <v>26556628.674857277</v>
      </c>
      <c r="AX45" s="564">
        <f t="shared" si="4"/>
        <v>74890601.763258398</v>
      </c>
      <c r="AY45" s="564">
        <f t="shared" si="5"/>
        <v>20758895.83790515</v>
      </c>
      <c r="AZ45" s="666">
        <f t="shared" si="6"/>
        <v>15.282051617182262</v>
      </c>
      <c r="BA45" s="625" t="s">
        <v>2192</v>
      </c>
      <c r="BB45" s="625" t="s">
        <v>2192</v>
      </c>
      <c r="BC45" s="667">
        <v>504065886.20161474</v>
      </c>
      <c r="BD45" s="667">
        <v>514527407.36483091</v>
      </c>
      <c r="BE45" s="667">
        <v>631142194.80434012</v>
      </c>
      <c r="BF45" s="667">
        <v>0</v>
      </c>
      <c r="BG45" s="667">
        <v>504065886.20161569</v>
      </c>
      <c r="BH45" s="667">
        <v>525300422.1474942</v>
      </c>
      <c r="BI45" s="667">
        <v>632403636.02688193</v>
      </c>
      <c r="BJ45" s="667">
        <v>0</v>
      </c>
      <c r="BK45" s="444">
        <v>0</v>
      </c>
      <c r="BL45" s="444">
        <v>1461720559.4985318</v>
      </c>
      <c r="BM45" s="514"/>
      <c r="BN45" s="514"/>
      <c r="BO45" s="515"/>
    </row>
    <row r="46" spans="1:67">
      <c r="A46" s="515"/>
      <c r="B46" s="660">
        <v>2028</v>
      </c>
      <c r="C46" s="661" t="s">
        <v>2187</v>
      </c>
      <c r="D46" s="661" t="s">
        <v>1989</v>
      </c>
      <c r="E46" s="661" t="s">
        <v>2207</v>
      </c>
      <c r="F46" s="661" t="s">
        <v>2205</v>
      </c>
      <c r="G46" s="661" t="s">
        <v>50</v>
      </c>
      <c r="H46" s="661" t="s">
        <v>2205</v>
      </c>
      <c r="I46" s="661" t="s">
        <v>1294</v>
      </c>
      <c r="J46" s="661" t="s">
        <v>16</v>
      </c>
      <c r="K46" s="661" t="s">
        <v>2198</v>
      </c>
      <c r="L46" s="661" t="s">
        <v>2191</v>
      </c>
      <c r="M46" s="662">
        <v>0</v>
      </c>
      <c r="N46" s="662">
        <v>0</v>
      </c>
      <c r="O46" s="662">
        <v>0</v>
      </c>
      <c r="P46" s="662">
        <v>0</v>
      </c>
      <c r="Q46" s="662">
        <v>0</v>
      </c>
      <c r="R46" s="662">
        <v>0</v>
      </c>
      <c r="S46" s="662">
        <v>0</v>
      </c>
      <c r="T46" s="662">
        <v>0</v>
      </c>
      <c r="U46" s="662">
        <v>0</v>
      </c>
      <c r="V46" s="662">
        <v>0</v>
      </c>
      <c r="W46" s="663">
        <v>0</v>
      </c>
      <c r="X46" s="663">
        <v>0</v>
      </c>
      <c r="Y46" s="664">
        <v>722977.31212999998</v>
      </c>
      <c r="Z46" s="663">
        <v>722977.31212999998</v>
      </c>
      <c r="AA46" s="663">
        <v>722977.31212999998</v>
      </c>
      <c r="AB46" s="663">
        <v>0</v>
      </c>
      <c r="AC46" s="663">
        <v>0</v>
      </c>
      <c r="AD46" s="663">
        <v>0</v>
      </c>
      <c r="AE46" s="662">
        <v>0</v>
      </c>
      <c r="AF46" s="662">
        <v>0</v>
      </c>
      <c r="AG46" s="664">
        <v>20697.484629999999</v>
      </c>
      <c r="AH46" s="664">
        <v>0</v>
      </c>
      <c r="AI46" s="664">
        <v>702279.82750000001</v>
      </c>
      <c r="AJ46" s="664">
        <v>0</v>
      </c>
      <c r="AK46" s="664">
        <v>0</v>
      </c>
      <c r="AL46" s="664">
        <v>0</v>
      </c>
      <c r="AM46" s="663">
        <v>0</v>
      </c>
      <c r="AN46" s="663">
        <v>0</v>
      </c>
      <c r="AO46" s="663">
        <v>0</v>
      </c>
      <c r="AP46" s="663">
        <v>0</v>
      </c>
      <c r="AQ46" s="663">
        <v>0</v>
      </c>
      <c r="AR46" s="663">
        <v>0</v>
      </c>
      <c r="AS46" s="665">
        <v>0.59</v>
      </c>
      <c r="AT46" s="564">
        <f t="shared" si="0"/>
        <v>0</v>
      </c>
      <c r="AU46" s="564">
        <f t="shared" si="1"/>
        <v>0</v>
      </c>
      <c r="AV46" s="564">
        <f t="shared" si="2"/>
        <v>0</v>
      </c>
      <c r="AW46" s="564">
        <f t="shared" si="3"/>
        <v>0</v>
      </c>
      <c r="AX46" s="564">
        <f t="shared" si="4"/>
        <v>426556.61415669997</v>
      </c>
      <c r="AY46" s="564">
        <f t="shared" si="5"/>
        <v>296420.6979733</v>
      </c>
      <c r="AZ46" s="666">
        <f t="shared" si="6"/>
        <v>1</v>
      </c>
      <c r="BA46" s="625" t="s">
        <v>2192</v>
      </c>
      <c r="BB46" s="625" t="s">
        <v>2192</v>
      </c>
      <c r="BC46" s="667">
        <v>722977.31212999998</v>
      </c>
      <c r="BD46" s="667">
        <v>0</v>
      </c>
      <c r="BE46" s="667">
        <v>0</v>
      </c>
      <c r="BF46" s="667">
        <v>0</v>
      </c>
      <c r="BG46" s="667">
        <v>722977.31212999998</v>
      </c>
      <c r="BH46" s="667">
        <v>0</v>
      </c>
      <c r="BI46" s="667">
        <v>0</v>
      </c>
      <c r="BJ46" s="667">
        <v>0</v>
      </c>
      <c r="BK46" s="444">
        <v>0</v>
      </c>
      <c r="BL46" s="444">
        <v>722977.31212999998</v>
      </c>
      <c r="BM46" s="514"/>
      <c r="BN46" s="514"/>
      <c r="BO46" s="515"/>
    </row>
    <row r="47" spans="1:67">
      <c r="A47" s="515"/>
      <c r="B47" s="660">
        <v>2028</v>
      </c>
      <c r="C47" s="661" t="s">
        <v>2187</v>
      </c>
      <c r="D47" s="661" t="s">
        <v>1534</v>
      </c>
      <c r="E47" s="661" t="s">
        <v>1533</v>
      </c>
      <c r="F47" s="661" t="s">
        <v>2205</v>
      </c>
      <c r="G47" s="661" t="s">
        <v>50</v>
      </c>
      <c r="H47" s="661" t="s">
        <v>2205</v>
      </c>
      <c r="I47" s="661" t="s">
        <v>1294</v>
      </c>
      <c r="J47" s="661" t="s">
        <v>1162</v>
      </c>
      <c r="K47" s="661" t="s">
        <v>2198</v>
      </c>
      <c r="L47" s="661" t="s">
        <v>2191</v>
      </c>
      <c r="M47" s="662">
        <v>1185365090.6572154</v>
      </c>
      <c r="N47" s="662">
        <v>329778.17704352114</v>
      </c>
      <c r="O47" s="662">
        <v>5889507.8235795051</v>
      </c>
      <c r="P47" s="662">
        <v>187342600.92498347</v>
      </c>
      <c r="Q47" s="662">
        <v>59798.605097087959</v>
      </c>
      <c r="R47" s="662">
        <v>839940.63447933737</v>
      </c>
      <c r="S47" s="662">
        <v>2553637772.6810517</v>
      </c>
      <c r="T47" s="662">
        <v>16794282.905819986</v>
      </c>
      <c r="U47" s="662">
        <v>485173.86623887834</v>
      </c>
      <c r="V47" s="662">
        <v>89177.642229903955</v>
      </c>
      <c r="W47" s="663">
        <v>192977924.22266459</v>
      </c>
      <c r="X47" s="663">
        <v>1421597535.2319462</v>
      </c>
      <c r="Y47" s="664">
        <v>2306256.3963999939</v>
      </c>
      <c r="Z47" s="663">
        <v>116380612.46750754</v>
      </c>
      <c r="AA47" s="663">
        <v>2306256.3963999939</v>
      </c>
      <c r="AB47" s="663">
        <v>163534453.38218641</v>
      </c>
      <c r="AC47" s="663">
        <v>29443470.840477969</v>
      </c>
      <c r="AD47" s="663">
        <v>0</v>
      </c>
      <c r="AE47" s="662">
        <v>47130.271566022151</v>
      </c>
      <c r="AF47" s="662">
        <v>4460.0847690853125</v>
      </c>
      <c r="AG47" s="664">
        <v>0</v>
      </c>
      <c r="AH47" s="664">
        <v>0</v>
      </c>
      <c r="AI47" s="664">
        <v>2306256.3963999939</v>
      </c>
      <c r="AJ47" s="664">
        <v>0</v>
      </c>
      <c r="AK47" s="664">
        <v>0</v>
      </c>
      <c r="AL47" s="664">
        <v>0</v>
      </c>
      <c r="AM47" s="663">
        <v>0</v>
      </c>
      <c r="AN47" s="663">
        <v>456418163.40752041</v>
      </c>
      <c r="AO47" s="663">
        <v>30790516.638213914</v>
      </c>
      <c r="AP47" s="663">
        <v>0</v>
      </c>
      <c r="AQ47" s="663">
        <v>0</v>
      </c>
      <c r="AR47" s="663">
        <v>0</v>
      </c>
      <c r="AS47" s="665">
        <v>0.59</v>
      </c>
      <c r="AT47" s="564">
        <f t="shared" si="0"/>
        <v>31762416.632568687</v>
      </c>
      <c r="AU47" s="564">
        <f t="shared" si="1"/>
        <v>2142730.715389567</v>
      </c>
      <c r="AV47" s="564">
        <f t="shared" si="2"/>
        <v>11380461.73124494</v>
      </c>
      <c r="AW47" s="564">
        <f t="shared" si="3"/>
        <v>2048988.9818629846</v>
      </c>
      <c r="AX47" s="564">
        <f t="shared" si="4"/>
        <v>31857107.963050559</v>
      </c>
      <c r="AY47" s="564">
        <f t="shared" si="5"/>
        <v>2208533.1653854433</v>
      </c>
      <c r="AZ47" s="666">
        <f t="shared" si="6"/>
        <v>14.369755572676304</v>
      </c>
      <c r="BA47" s="625" t="s">
        <v>2192</v>
      </c>
      <c r="BB47" s="625" t="s">
        <v>2192</v>
      </c>
      <c r="BC47" s="667">
        <v>117475915.10059816</v>
      </c>
      <c r="BD47" s="667">
        <v>227395261.61407232</v>
      </c>
      <c r="BE47" s="667">
        <v>46562536.046869442</v>
      </c>
      <c r="BF47" s="667">
        <v>0</v>
      </c>
      <c r="BG47" s="667">
        <v>117475915.10059832</v>
      </c>
      <c r="BH47" s="667">
        <v>233281961.60640493</v>
      </c>
      <c r="BI47" s="667">
        <v>46634570.842729524</v>
      </c>
      <c r="BJ47" s="667">
        <v>0</v>
      </c>
      <c r="BK47" s="444">
        <v>0</v>
      </c>
      <c r="BL47" s="444">
        <v>489514936.44213372</v>
      </c>
      <c r="BM47" s="514"/>
      <c r="BN47" s="514"/>
      <c r="BO47" s="515"/>
    </row>
    <row r="48" spans="1:67">
      <c r="A48" s="515"/>
      <c r="B48" s="660">
        <v>2028</v>
      </c>
      <c r="C48" s="661" t="s">
        <v>2187</v>
      </c>
      <c r="D48" s="661" t="s">
        <v>1993</v>
      </c>
      <c r="E48" s="661" t="s">
        <v>2208</v>
      </c>
      <c r="F48" s="661" t="s">
        <v>2205</v>
      </c>
      <c r="G48" s="661" t="s">
        <v>50</v>
      </c>
      <c r="H48" s="661" t="s">
        <v>2205</v>
      </c>
      <c r="I48" s="661" t="s">
        <v>1294</v>
      </c>
      <c r="J48" s="661" t="s">
        <v>16</v>
      </c>
      <c r="K48" s="661" t="s">
        <v>2198</v>
      </c>
      <c r="L48" s="661" t="s">
        <v>2191</v>
      </c>
      <c r="M48" s="662">
        <v>0</v>
      </c>
      <c r="N48" s="662">
        <v>0</v>
      </c>
      <c r="O48" s="662">
        <v>0</v>
      </c>
      <c r="P48" s="662">
        <v>0</v>
      </c>
      <c r="Q48" s="662">
        <v>0</v>
      </c>
      <c r="R48" s="662">
        <v>0</v>
      </c>
      <c r="S48" s="662">
        <v>0</v>
      </c>
      <c r="T48" s="662">
        <v>0</v>
      </c>
      <c r="U48" s="662">
        <v>0</v>
      </c>
      <c r="V48" s="662">
        <v>0</v>
      </c>
      <c r="W48" s="663">
        <v>0</v>
      </c>
      <c r="X48" s="663">
        <v>0</v>
      </c>
      <c r="Y48" s="664">
        <v>284770.90094000002</v>
      </c>
      <c r="Z48" s="663">
        <v>284770.90094000002</v>
      </c>
      <c r="AA48" s="663">
        <v>284770.90094000002</v>
      </c>
      <c r="AB48" s="663">
        <v>0</v>
      </c>
      <c r="AC48" s="663">
        <v>0</v>
      </c>
      <c r="AD48" s="663">
        <v>0</v>
      </c>
      <c r="AE48" s="662">
        <v>0</v>
      </c>
      <c r="AF48" s="662">
        <v>0</v>
      </c>
      <c r="AG48" s="664">
        <v>26845.252339999999</v>
      </c>
      <c r="AH48" s="664">
        <v>0</v>
      </c>
      <c r="AI48" s="664">
        <v>257925.64859999999</v>
      </c>
      <c r="AJ48" s="664">
        <v>0</v>
      </c>
      <c r="AK48" s="664">
        <v>0</v>
      </c>
      <c r="AL48" s="664">
        <v>0</v>
      </c>
      <c r="AM48" s="663">
        <v>0</v>
      </c>
      <c r="AN48" s="663">
        <v>0</v>
      </c>
      <c r="AO48" s="663">
        <v>0</v>
      </c>
      <c r="AP48" s="663">
        <v>0</v>
      </c>
      <c r="AQ48" s="663">
        <v>0</v>
      </c>
      <c r="AR48" s="663">
        <v>0</v>
      </c>
      <c r="AS48" s="665">
        <v>0.59</v>
      </c>
      <c r="AT48" s="564">
        <f t="shared" si="0"/>
        <v>0</v>
      </c>
      <c r="AU48" s="564">
        <f t="shared" si="1"/>
        <v>0</v>
      </c>
      <c r="AV48" s="564">
        <f t="shared" si="2"/>
        <v>0</v>
      </c>
      <c r="AW48" s="564">
        <f t="shared" si="3"/>
        <v>0</v>
      </c>
      <c r="AX48" s="564">
        <f t="shared" si="4"/>
        <v>168014.83155460001</v>
      </c>
      <c r="AY48" s="564">
        <f t="shared" si="5"/>
        <v>116756.06938540001</v>
      </c>
      <c r="AZ48" s="666">
        <f t="shared" si="6"/>
        <v>1</v>
      </c>
      <c r="BA48" s="625" t="s">
        <v>2192</v>
      </c>
      <c r="BB48" s="625" t="s">
        <v>2192</v>
      </c>
      <c r="BC48" s="667">
        <v>284770.90094000002</v>
      </c>
      <c r="BD48" s="667">
        <v>0</v>
      </c>
      <c r="BE48" s="667">
        <v>0</v>
      </c>
      <c r="BF48" s="667">
        <v>0</v>
      </c>
      <c r="BG48" s="667">
        <v>284770.90094000002</v>
      </c>
      <c r="BH48" s="667">
        <v>0</v>
      </c>
      <c r="BI48" s="667">
        <v>0</v>
      </c>
      <c r="BJ48" s="667">
        <v>0</v>
      </c>
      <c r="BK48" s="444">
        <v>0</v>
      </c>
      <c r="BL48" s="444">
        <v>284770.90094000002</v>
      </c>
      <c r="BM48" s="514"/>
      <c r="BN48" s="514"/>
      <c r="BO48" s="515"/>
    </row>
    <row r="49" spans="1:67">
      <c r="A49" s="515"/>
      <c r="B49" s="660">
        <v>2028</v>
      </c>
      <c r="C49" s="661" t="s">
        <v>2187</v>
      </c>
      <c r="D49" s="661" t="s">
        <v>1559</v>
      </c>
      <c r="E49" s="661" t="s">
        <v>1558</v>
      </c>
      <c r="F49" s="661" t="s">
        <v>2209</v>
      </c>
      <c r="G49" s="661" t="s">
        <v>26</v>
      </c>
      <c r="H49" s="661" t="s">
        <v>2209</v>
      </c>
      <c r="I49" s="661" t="s">
        <v>46</v>
      </c>
      <c r="J49" s="661" t="s">
        <v>1162</v>
      </c>
      <c r="K49" s="661" t="s">
        <v>2190</v>
      </c>
      <c r="L49" s="661" t="s">
        <v>2191</v>
      </c>
      <c r="M49" s="662">
        <v>4917510.2902166992</v>
      </c>
      <c r="N49" s="662">
        <v>581.77843932012831</v>
      </c>
      <c r="O49" s="662">
        <v>1086095.3754519999</v>
      </c>
      <c r="P49" s="662">
        <v>2942939.3665300184</v>
      </c>
      <c r="Q49" s="662">
        <v>349.06706359207658</v>
      </c>
      <c r="R49" s="662">
        <v>652783.47523119976</v>
      </c>
      <c r="S49" s="662">
        <v>35418664.504056253</v>
      </c>
      <c r="T49" s="662">
        <v>7542207.5098283999</v>
      </c>
      <c r="U49" s="662">
        <v>4927.9580829551696</v>
      </c>
      <c r="V49" s="662">
        <v>40049.121877188831</v>
      </c>
      <c r="W49" s="663">
        <v>15237038.5754898</v>
      </c>
      <c r="X49" s="663">
        <v>25375071.030399501</v>
      </c>
      <c r="Y49" s="664">
        <v>7037599.9985183822</v>
      </c>
      <c r="Z49" s="663">
        <v>9662811.9683365393</v>
      </c>
      <c r="AA49" s="663">
        <v>6892403.8419814296</v>
      </c>
      <c r="AB49" s="663">
        <v>3449391.9524744898</v>
      </c>
      <c r="AC49" s="663">
        <v>11754939.18937172</v>
      </c>
      <c r="AD49" s="663">
        <v>0</v>
      </c>
      <c r="AE49" s="662">
        <v>503.03695975090301</v>
      </c>
      <c r="AF49" s="662">
        <v>3466.2802534776729</v>
      </c>
      <c r="AG49" s="664">
        <v>655698.71984959813</v>
      </c>
      <c r="AH49" s="664">
        <v>489098.59179439914</v>
      </c>
      <c r="AI49" s="664">
        <v>2808559.670874394</v>
      </c>
      <c r="AJ49" s="664">
        <v>0</v>
      </c>
      <c r="AK49" s="664">
        <v>0</v>
      </c>
      <c r="AL49" s="664">
        <v>0</v>
      </c>
      <c r="AM49" s="663">
        <v>3084243.016000005</v>
      </c>
      <c r="AN49" s="663">
        <v>11142989.113213331</v>
      </c>
      <c r="AO49" s="663">
        <v>8168746.7525053518</v>
      </c>
      <c r="AP49" s="663">
        <v>74293.051570002513</v>
      </c>
      <c r="AQ49" s="663">
        <v>0</v>
      </c>
      <c r="AR49" s="663">
        <v>55553.1524018403</v>
      </c>
      <c r="AS49" s="665">
        <v>0.59</v>
      </c>
      <c r="AT49" s="564">
        <f t="shared" si="0"/>
        <v>952712.3531381283</v>
      </c>
      <c r="AU49" s="564">
        <f t="shared" si="1"/>
        <v>703105.93925671349</v>
      </c>
      <c r="AV49" s="564">
        <f t="shared" si="2"/>
        <v>308074.62662982306</v>
      </c>
      <c r="AW49" s="564">
        <f t="shared" si="3"/>
        <v>1011779.1394517024</v>
      </c>
      <c r="AX49" s="564">
        <f t="shared" si="4"/>
        <v>1309123.0877924582</v>
      </c>
      <c r="AY49" s="564">
        <f t="shared" si="5"/>
        <v>946337.48894116445</v>
      </c>
      <c r="AZ49" s="666">
        <f t="shared" si="6"/>
        <v>11.618088109369294</v>
      </c>
      <c r="BA49" s="625" t="s">
        <v>2192</v>
      </c>
      <c r="BB49" s="625" t="s">
        <v>2192</v>
      </c>
      <c r="BC49" s="667">
        <v>9773190.4281797688</v>
      </c>
      <c r="BD49" s="667">
        <v>4071588.1935154288</v>
      </c>
      <c r="BE49" s="667">
        <v>17536564.368036546</v>
      </c>
      <c r="BF49" s="667">
        <v>64032.933058923096</v>
      </c>
      <c r="BG49" s="667">
        <v>9773190.4281797651</v>
      </c>
      <c r="BH49" s="667">
        <v>4071588.1935154288</v>
      </c>
      <c r="BI49" s="667">
        <v>17568759.048180223</v>
      </c>
      <c r="BJ49" s="667">
        <v>64032.933058923096</v>
      </c>
      <c r="BK49" s="444">
        <v>0</v>
      </c>
      <c r="BL49" s="444">
        <v>26204139.707700126</v>
      </c>
      <c r="BM49" s="514"/>
      <c r="BN49" s="514"/>
      <c r="BO49" s="515"/>
    </row>
    <row r="50" spans="1:67">
      <c r="A50" s="515"/>
      <c r="B50" s="660">
        <v>2028</v>
      </c>
      <c r="C50" s="661" t="s">
        <v>2187</v>
      </c>
      <c r="D50" s="661" t="s">
        <v>2005</v>
      </c>
      <c r="E50" s="661" t="s">
        <v>2004</v>
      </c>
      <c r="F50" s="661" t="s">
        <v>2209</v>
      </c>
      <c r="G50" s="661" t="s">
        <v>26</v>
      </c>
      <c r="H50" s="661" t="s">
        <v>2209</v>
      </c>
      <c r="I50" s="661" t="s">
        <v>46</v>
      </c>
      <c r="J50" s="661" t="s">
        <v>16</v>
      </c>
      <c r="K50" s="661" t="s">
        <v>2190</v>
      </c>
      <c r="L50" s="661" t="s">
        <v>2191</v>
      </c>
      <c r="M50" s="662">
        <v>0</v>
      </c>
      <c r="N50" s="662">
        <v>0</v>
      </c>
      <c r="O50" s="662">
        <v>0</v>
      </c>
      <c r="P50" s="662">
        <v>0</v>
      </c>
      <c r="Q50" s="662">
        <v>0</v>
      </c>
      <c r="R50" s="662">
        <v>0</v>
      </c>
      <c r="S50" s="662">
        <v>0</v>
      </c>
      <c r="T50" s="662">
        <v>0</v>
      </c>
      <c r="U50" s="662">
        <v>0</v>
      </c>
      <c r="V50" s="662">
        <v>0</v>
      </c>
      <c r="W50" s="663">
        <v>0</v>
      </c>
      <c r="X50" s="663">
        <v>0</v>
      </c>
      <c r="Y50" s="664">
        <v>26507.066933999999</v>
      </c>
      <c r="Z50" s="663">
        <v>26507.066933999999</v>
      </c>
      <c r="AA50" s="663">
        <v>26507.066933999999</v>
      </c>
      <c r="AB50" s="663">
        <v>0</v>
      </c>
      <c r="AC50" s="663">
        <v>0</v>
      </c>
      <c r="AD50" s="663">
        <v>0</v>
      </c>
      <c r="AE50" s="662">
        <v>0</v>
      </c>
      <c r="AF50" s="662">
        <v>0</v>
      </c>
      <c r="AG50" s="664">
        <v>2509.2929439999998</v>
      </c>
      <c r="AH50" s="664">
        <v>0</v>
      </c>
      <c r="AI50" s="664">
        <v>23997.773990000002</v>
      </c>
      <c r="AJ50" s="664">
        <v>0</v>
      </c>
      <c r="AK50" s="664">
        <v>0</v>
      </c>
      <c r="AL50" s="664">
        <v>0</v>
      </c>
      <c r="AM50" s="663">
        <v>0</v>
      </c>
      <c r="AN50" s="663">
        <v>0</v>
      </c>
      <c r="AO50" s="663">
        <v>0</v>
      </c>
      <c r="AP50" s="663">
        <v>0</v>
      </c>
      <c r="AQ50" s="663">
        <v>0</v>
      </c>
      <c r="AR50" s="663">
        <v>0</v>
      </c>
      <c r="AS50" s="665">
        <v>0.59</v>
      </c>
      <c r="AT50" s="564">
        <f t="shared" si="0"/>
        <v>0</v>
      </c>
      <c r="AU50" s="564">
        <f t="shared" si="1"/>
        <v>0</v>
      </c>
      <c r="AV50" s="564">
        <f t="shared" si="2"/>
        <v>0</v>
      </c>
      <c r="AW50" s="564">
        <f t="shared" si="3"/>
        <v>0</v>
      </c>
      <c r="AX50" s="564">
        <f t="shared" si="4"/>
        <v>15639.169491059998</v>
      </c>
      <c r="AY50" s="564">
        <f t="shared" si="5"/>
        <v>10867.89744294</v>
      </c>
      <c r="AZ50" s="666">
        <f t="shared" si="6"/>
        <v>1</v>
      </c>
      <c r="BA50" s="625" t="s">
        <v>2192</v>
      </c>
      <c r="BB50" s="625" t="s">
        <v>2192</v>
      </c>
      <c r="BC50" s="667">
        <v>26507.066933999999</v>
      </c>
      <c r="BD50" s="667">
        <v>0</v>
      </c>
      <c r="BE50" s="667">
        <v>0</v>
      </c>
      <c r="BF50" s="667">
        <v>0</v>
      </c>
      <c r="BG50" s="667">
        <v>26507.066933999999</v>
      </c>
      <c r="BH50" s="667">
        <v>0</v>
      </c>
      <c r="BI50" s="667">
        <v>0</v>
      </c>
      <c r="BJ50" s="667">
        <v>0</v>
      </c>
      <c r="BK50" s="444">
        <v>0</v>
      </c>
      <c r="BL50" s="444">
        <v>26507.066933999999</v>
      </c>
      <c r="BM50" s="514"/>
      <c r="BN50" s="514"/>
      <c r="BO50" s="515"/>
    </row>
    <row r="51" spans="1:67">
      <c r="A51" s="515"/>
      <c r="B51" s="660">
        <v>2028</v>
      </c>
      <c r="C51" s="661" t="s">
        <v>2187</v>
      </c>
      <c r="D51" s="661" t="s">
        <v>2008</v>
      </c>
      <c r="E51" s="661" t="s">
        <v>378</v>
      </c>
      <c r="F51" s="661" t="s">
        <v>2209</v>
      </c>
      <c r="G51" s="661" t="s">
        <v>17</v>
      </c>
      <c r="H51" s="661" t="s">
        <v>2209</v>
      </c>
      <c r="I51" s="661" t="s">
        <v>2210</v>
      </c>
      <c r="J51" s="661" t="s">
        <v>32</v>
      </c>
      <c r="K51" s="661" t="s">
        <v>28</v>
      </c>
      <c r="L51" s="661" t="s">
        <v>2191</v>
      </c>
      <c r="M51" s="662">
        <v>0</v>
      </c>
      <c r="N51" s="662">
        <v>0</v>
      </c>
      <c r="O51" s="662">
        <v>0</v>
      </c>
      <c r="P51" s="662">
        <v>0</v>
      </c>
      <c r="Q51" s="662">
        <v>0</v>
      </c>
      <c r="R51" s="662">
        <v>0</v>
      </c>
      <c r="S51" s="662">
        <v>0</v>
      </c>
      <c r="T51" s="662">
        <v>0</v>
      </c>
      <c r="U51" s="662">
        <v>0</v>
      </c>
      <c r="V51" s="662">
        <v>0</v>
      </c>
      <c r="W51" s="663">
        <v>0</v>
      </c>
      <c r="X51" s="663">
        <v>0</v>
      </c>
      <c r="Y51" s="664">
        <v>1460888.4886</v>
      </c>
      <c r="Z51" s="663">
        <v>1460888.4886</v>
      </c>
      <c r="AA51" s="663">
        <v>1460888.4886</v>
      </c>
      <c r="AB51" s="663">
        <v>0</v>
      </c>
      <c r="AC51" s="663">
        <v>0</v>
      </c>
      <c r="AD51" s="663">
        <v>0</v>
      </c>
      <c r="AE51" s="662">
        <v>0</v>
      </c>
      <c r="AF51" s="662">
        <v>0</v>
      </c>
      <c r="AG51" s="664">
        <v>48449.254399999998</v>
      </c>
      <c r="AH51" s="664">
        <v>133832.5</v>
      </c>
      <c r="AI51" s="664">
        <v>1278606.7342000001</v>
      </c>
      <c r="AJ51" s="664">
        <v>0</v>
      </c>
      <c r="AK51" s="664">
        <v>0</v>
      </c>
      <c r="AL51" s="664">
        <v>0</v>
      </c>
      <c r="AM51" s="663">
        <v>0</v>
      </c>
      <c r="AN51" s="663">
        <v>0</v>
      </c>
      <c r="AO51" s="663">
        <v>0</v>
      </c>
      <c r="AP51" s="663">
        <v>0</v>
      </c>
      <c r="AQ51" s="663">
        <v>0</v>
      </c>
      <c r="AR51" s="663">
        <v>0</v>
      </c>
      <c r="AS51" s="665">
        <v>0.59</v>
      </c>
      <c r="AT51" s="564">
        <f t="shared" si="0"/>
        <v>0</v>
      </c>
      <c r="AU51" s="564">
        <f t="shared" si="1"/>
        <v>0</v>
      </c>
      <c r="AV51" s="564">
        <f t="shared" si="2"/>
        <v>0</v>
      </c>
      <c r="AW51" s="564">
        <f t="shared" si="3"/>
        <v>0</v>
      </c>
      <c r="AX51" s="564">
        <f t="shared" si="4"/>
        <v>861924.20827399998</v>
      </c>
      <c r="AY51" s="564">
        <f t="shared" si="5"/>
        <v>598964.28032600007</v>
      </c>
      <c r="AZ51" s="666">
        <f t="shared" si="6"/>
        <v>1</v>
      </c>
      <c r="BA51" s="625" t="s">
        <v>2192</v>
      </c>
      <c r="BB51" s="625" t="s">
        <v>2192</v>
      </c>
      <c r="BC51" s="667">
        <v>1460888.4886</v>
      </c>
      <c r="BD51" s="667">
        <v>0</v>
      </c>
      <c r="BE51" s="667">
        <v>0</v>
      </c>
      <c r="BF51" s="667">
        <v>0</v>
      </c>
      <c r="BG51" s="667">
        <v>1460888.4886</v>
      </c>
      <c r="BH51" s="667">
        <v>0</v>
      </c>
      <c r="BI51" s="667">
        <v>0</v>
      </c>
      <c r="BJ51" s="667">
        <v>0</v>
      </c>
      <c r="BK51" s="444">
        <v>0</v>
      </c>
      <c r="BL51" s="444">
        <v>1460888.4886</v>
      </c>
      <c r="BM51" s="514"/>
      <c r="BN51" s="514"/>
      <c r="BO51" s="515"/>
    </row>
    <row r="52" spans="1:67">
      <c r="A52" s="515"/>
      <c r="B52" s="660">
        <v>2028</v>
      </c>
      <c r="C52" s="661" t="s">
        <v>2187</v>
      </c>
      <c r="D52" s="661" t="s">
        <v>2014</v>
      </c>
      <c r="E52" s="661" t="s">
        <v>2013</v>
      </c>
      <c r="F52" s="661" t="s">
        <v>2209</v>
      </c>
      <c r="G52" s="661" t="s">
        <v>17</v>
      </c>
      <c r="H52" s="661" t="s">
        <v>2209</v>
      </c>
      <c r="I52" s="661" t="s">
        <v>2210</v>
      </c>
      <c r="J52" s="661" t="s">
        <v>16</v>
      </c>
      <c r="K52" s="661" t="s">
        <v>28</v>
      </c>
      <c r="L52" s="661" t="s">
        <v>2191</v>
      </c>
      <c r="M52" s="662">
        <v>0</v>
      </c>
      <c r="N52" s="662">
        <v>0</v>
      </c>
      <c r="O52" s="662">
        <v>0</v>
      </c>
      <c r="P52" s="662">
        <v>0</v>
      </c>
      <c r="Q52" s="662">
        <v>0</v>
      </c>
      <c r="R52" s="662">
        <v>0</v>
      </c>
      <c r="S52" s="662">
        <v>0</v>
      </c>
      <c r="T52" s="662">
        <v>0</v>
      </c>
      <c r="U52" s="662">
        <v>0</v>
      </c>
      <c r="V52" s="662">
        <v>0</v>
      </c>
      <c r="W52" s="663">
        <v>0</v>
      </c>
      <c r="X52" s="663">
        <v>0</v>
      </c>
      <c r="Y52" s="664">
        <v>25092.929434000001</v>
      </c>
      <c r="Z52" s="663">
        <v>25092.929434000001</v>
      </c>
      <c r="AA52" s="663">
        <v>25092.929434000001</v>
      </c>
      <c r="AB52" s="663">
        <v>0</v>
      </c>
      <c r="AC52" s="663">
        <v>0</v>
      </c>
      <c r="AD52" s="663">
        <v>0</v>
      </c>
      <c r="AE52" s="662">
        <v>0</v>
      </c>
      <c r="AF52" s="662">
        <v>0</v>
      </c>
      <c r="AG52" s="664">
        <v>2509.2929439999998</v>
      </c>
      <c r="AH52" s="664">
        <v>0</v>
      </c>
      <c r="AI52" s="664">
        <v>22583.636490000001</v>
      </c>
      <c r="AJ52" s="664">
        <v>0</v>
      </c>
      <c r="AK52" s="664">
        <v>0</v>
      </c>
      <c r="AL52" s="664">
        <v>0</v>
      </c>
      <c r="AM52" s="663">
        <v>0</v>
      </c>
      <c r="AN52" s="663">
        <v>0</v>
      </c>
      <c r="AO52" s="663">
        <v>0</v>
      </c>
      <c r="AP52" s="663">
        <v>0</v>
      </c>
      <c r="AQ52" s="663">
        <v>0</v>
      </c>
      <c r="AR52" s="663">
        <v>0</v>
      </c>
      <c r="AS52" s="665">
        <v>0.59</v>
      </c>
      <c r="AT52" s="564">
        <f t="shared" si="0"/>
        <v>0</v>
      </c>
      <c r="AU52" s="564">
        <f t="shared" si="1"/>
        <v>0</v>
      </c>
      <c r="AV52" s="564">
        <f t="shared" si="2"/>
        <v>0</v>
      </c>
      <c r="AW52" s="564">
        <f t="shared" si="3"/>
        <v>0</v>
      </c>
      <c r="AX52" s="564">
        <f t="shared" si="4"/>
        <v>14804.828366060001</v>
      </c>
      <c r="AY52" s="564">
        <f t="shared" si="5"/>
        <v>10288.101067940001</v>
      </c>
      <c r="AZ52" s="666">
        <f t="shared" si="6"/>
        <v>1</v>
      </c>
      <c r="BA52" s="625" t="s">
        <v>2192</v>
      </c>
      <c r="BB52" s="625" t="s">
        <v>2192</v>
      </c>
      <c r="BC52" s="667">
        <v>25092.929434000001</v>
      </c>
      <c r="BD52" s="667">
        <v>0</v>
      </c>
      <c r="BE52" s="667">
        <v>0</v>
      </c>
      <c r="BF52" s="667">
        <v>0</v>
      </c>
      <c r="BG52" s="667">
        <v>25092.929434000001</v>
      </c>
      <c r="BH52" s="667">
        <v>0</v>
      </c>
      <c r="BI52" s="667">
        <v>0</v>
      </c>
      <c r="BJ52" s="667">
        <v>0</v>
      </c>
      <c r="BK52" s="444">
        <v>0</v>
      </c>
      <c r="BL52" s="444">
        <v>25092.929434000001</v>
      </c>
      <c r="BM52" s="514"/>
      <c r="BN52" s="514"/>
      <c r="BO52" s="515"/>
    </row>
    <row r="53" spans="1:67">
      <c r="A53" s="515"/>
      <c r="B53" s="660">
        <v>2028</v>
      </c>
      <c r="C53" s="661" t="s">
        <v>2187</v>
      </c>
      <c r="D53" s="661" t="s">
        <v>1563</v>
      </c>
      <c r="E53" s="661" t="s">
        <v>361</v>
      </c>
      <c r="F53" s="661" t="s">
        <v>2205</v>
      </c>
      <c r="G53" s="661" t="s">
        <v>26</v>
      </c>
      <c r="H53" s="661" t="s">
        <v>2205</v>
      </c>
      <c r="I53" s="661" t="s">
        <v>40</v>
      </c>
      <c r="J53" s="661" t="s">
        <v>1162</v>
      </c>
      <c r="K53" s="661" t="s">
        <v>2190</v>
      </c>
      <c r="L53" s="661" t="s">
        <v>2194</v>
      </c>
      <c r="M53" s="662">
        <v>-214260.13748699985</v>
      </c>
      <c r="N53" s="662">
        <v>36.092716209000002</v>
      </c>
      <c r="O53" s="662">
        <v>71522.372671200021</v>
      </c>
      <c r="P53" s="662">
        <v>-271990.205487</v>
      </c>
      <c r="Q53" s="662">
        <v>18.046358104500001</v>
      </c>
      <c r="R53" s="662">
        <v>71522.379331920019</v>
      </c>
      <c r="S53" s="662">
        <v>-5728454.4497399973</v>
      </c>
      <c r="T53" s="662">
        <v>1430447.6365937991</v>
      </c>
      <c r="U53" s="662">
        <v>-786.26873141095598</v>
      </c>
      <c r="V53" s="662">
        <v>7595.6769503130763</v>
      </c>
      <c r="W53" s="663">
        <v>1969414.8690050801</v>
      </c>
      <c r="X53" s="663">
        <v>2034749.3819822001</v>
      </c>
      <c r="Y53" s="664">
        <v>2208750.0002320474</v>
      </c>
      <c r="Z53" s="663">
        <v>2434443.3666117401</v>
      </c>
      <c r="AA53" s="663">
        <v>2644739.11626828</v>
      </c>
      <c r="AB53" s="663">
        <v>100591.60677586601</v>
      </c>
      <c r="AC53" s="663">
        <v>2337806.8871512995</v>
      </c>
      <c r="AD53" s="663">
        <v>0</v>
      </c>
      <c r="AE53" s="662">
        <v>-48.434717803870797</v>
      </c>
      <c r="AF53" s="662">
        <v>379.78383425249524</v>
      </c>
      <c r="AG53" s="664">
        <v>265050.00382904953</v>
      </c>
      <c r="AH53" s="664">
        <v>176699.99862899957</v>
      </c>
      <c r="AI53" s="664">
        <v>1170426.0823199973</v>
      </c>
      <c r="AJ53" s="664">
        <v>0</v>
      </c>
      <c r="AK53" s="664">
        <v>0</v>
      </c>
      <c r="AL53" s="664">
        <v>0</v>
      </c>
      <c r="AM53" s="663">
        <v>596573.91545399989</v>
      </c>
      <c r="AN53" s="663">
        <v>336092.8579235425</v>
      </c>
      <c r="AO53" s="663">
        <v>1456434.6235754951</v>
      </c>
      <c r="AP53" s="663">
        <v>1868609.8811844601</v>
      </c>
      <c r="AQ53" s="663">
        <v>0</v>
      </c>
      <c r="AR53" s="663">
        <v>0</v>
      </c>
      <c r="AS53" s="665">
        <v>0.59</v>
      </c>
      <c r="AT53" s="564">
        <f t="shared" si="0"/>
        <v>-77237.117769225893</v>
      </c>
      <c r="AU53" s="564">
        <f t="shared" si="1"/>
        <v>73402.651218137005</v>
      </c>
      <c r="AV53" s="564">
        <f t="shared" si="2"/>
        <v>99245.518926305376</v>
      </c>
      <c r="AW53" s="564">
        <f t="shared" si="3"/>
        <v>117822.81248687328</v>
      </c>
      <c r="AX53" s="564">
        <f t="shared" si="4"/>
        <v>95580.88890033272</v>
      </c>
      <c r="AY53" s="564">
        <f t="shared" si="5"/>
        <v>128052.30902392733</v>
      </c>
      <c r="AZ53" s="666">
        <f t="shared" si="6"/>
        <v>19.841716878144936</v>
      </c>
      <c r="BA53" s="625" t="s">
        <v>2192</v>
      </c>
      <c r="BB53" s="625" t="s">
        <v>2192</v>
      </c>
      <c r="BC53" s="667">
        <v>2564956.8323950246</v>
      </c>
      <c r="BD53" s="667">
        <v>124637.1615885904</v>
      </c>
      <c r="BE53" s="667">
        <v>3828866.3333303779</v>
      </c>
      <c r="BF53" s="667">
        <v>0</v>
      </c>
      <c r="BG53" s="667">
        <v>2564956.8323950241</v>
      </c>
      <c r="BH53" s="667">
        <v>124637.1615885904</v>
      </c>
      <c r="BI53" s="667">
        <v>3832922.2925132024</v>
      </c>
      <c r="BJ53" s="667">
        <v>0</v>
      </c>
      <c r="BK53" s="444">
        <v>0</v>
      </c>
      <c r="BL53" s="444">
        <v>4437266.5977673177</v>
      </c>
      <c r="BM53" s="514"/>
      <c r="BN53" s="514"/>
      <c r="BO53" s="515"/>
    </row>
    <row r="54" spans="1:67">
      <c r="A54" s="515"/>
      <c r="B54" s="660">
        <v>2028</v>
      </c>
      <c r="C54" s="661" t="s">
        <v>2187</v>
      </c>
      <c r="D54" s="661" t="s">
        <v>2018</v>
      </c>
      <c r="E54" s="661" t="s">
        <v>2211</v>
      </c>
      <c r="F54" s="661" t="s">
        <v>2205</v>
      </c>
      <c r="G54" s="661" t="s">
        <v>26</v>
      </c>
      <c r="H54" s="661" t="s">
        <v>2205</v>
      </c>
      <c r="I54" s="661" t="s">
        <v>40</v>
      </c>
      <c r="J54" s="661" t="s">
        <v>16</v>
      </c>
      <c r="K54" s="661" t="s">
        <v>2190</v>
      </c>
      <c r="L54" s="661" t="s">
        <v>2194</v>
      </c>
      <c r="M54" s="662">
        <v>0</v>
      </c>
      <c r="N54" s="662">
        <v>0</v>
      </c>
      <c r="O54" s="662">
        <v>0</v>
      </c>
      <c r="P54" s="662">
        <v>0</v>
      </c>
      <c r="Q54" s="662">
        <v>0</v>
      </c>
      <c r="R54" s="662">
        <v>0</v>
      </c>
      <c r="S54" s="662">
        <v>0</v>
      </c>
      <c r="T54" s="662">
        <v>0</v>
      </c>
      <c r="U54" s="662">
        <v>0</v>
      </c>
      <c r="V54" s="662">
        <v>0</v>
      </c>
      <c r="W54" s="663">
        <v>0</v>
      </c>
      <c r="X54" s="663">
        <v>0</v>
      </c>
      <c r="Y54" s="664">
        <v>189563.94597999999</v>
      </c>
      <c r="Z54" s="663">
        <v>189563.94597999999</v>
      </c>
      <c r="AA54" s="663">
        <v>189563.94597999999</v>
      </c>
      <c r="AB54" s="663">
        <v>0</v>
      </c>
      <c r="AC54" s="663">
        <v>0</v>
      </c>
      <c r="AD54" s="663">
        <v>0</v>
      </c>
      <c r="AE54" s="662">
        <v>0</v>
      </c>
      <c r="AF54" s="662">
        <v>0</v>
      </c>
      <c r="AG54" s="664">
        <v>11484.84078</v>
      </c>
      <c r="AH54" s="664">
        <v>0</v>
      </c>
      <c r="AI54" s="664">
        <v>178079.10519999999</v>
      </c>
      <c r="AJ54" s="664">
        <v>0</v>
      </c>
      <c r="AK54" s="664">
        <v>0</v>
      </c>
      <c r="AL54" s="664">
        <v>0</v>
      </c>
      <c r="AM54" s="663">
        <v>0</v>
      </c>
      <c r="AN54" s="663">
        <v>0</v>
      </c>
      <c r="AO54" s="663">
        <v>0</v>
      </c>
      <c r="AP54" s="663">
        <v>0</v>
      </c>
      <c r="AQ54" s="663">
        <v>0</v>
      </c>
      <c r="AR54" s="663">
        <v>0</v>
      </c>
      <c r="AS54" s="665">
        <v>0.59</v>
      </c>
      <c r="AT54" s="564">
        <f t="shared" si="0"/>
        <v>0</v>
      </c>
      <c r="AU54" s="564">
        <f t="shared" si="1"/>
        <v>0</v>
      </c>
      <c r="AV54" s="564">
        <f t="shared" si="2"/>
        <v>0</v>
      </c>
      <c r="AW54" s="564">
        <f t="shared" si="3"/>
        <v>0</v>
      </c>
      <c r="AX54" s="564">
        <f t="shared" si="4"/>
        <v>111842.72812819999</v>
      </c>
      <c r="AY54" s="564">
        <f t="shared" si="5"/>
        <v>77721.2178518</v>
      </c>
      <c r="AZ54" s="666">
        <f t="shared" si="6"/>
        <v>1</v>
      </c>
      <c r="BA54" s="625" t="s">
        <v>2192</v>
      </c>
      <c r="BB54" s="625" t="s">
        <v>2192</v>
      </c>
      <c r="BC54" s="667">
        <v>189563.94597999999</v>
      </c>
      <c r="BD54" s="667">
        <v>0</v>
      </c>
      <c r="BE54" s="667">
        <v>0</v>
      </c>
      <c r="BF54" s="667">
        <v>0</v>
      </c>
      <c r="BG54" s="667">
        <v>189563.94597999999</v>
      </c>
      <c r="BH54" s="667">
        <v>0</v>
      </c>
      <c r="BI54" s="667">
        <v>0</v>
      </c>
      <c r="BJ54" s="667">
        <v>0</v>
      </c>
      <c r="BK54" s="444">
        <v>0</v>
      </c>
      <c r="BL54" s="444">
        <v>189563.94597999999</v>
      </c>
      <c r="BM54" s="514"/>
      <c r="BN54" s="514"/>
      <c r="BO54" s="515"/>
    </row>
    <row r="55" spans="1:67">
      <c r="A55" s="515"/>
      <c r="B55" s="660">
        <v>2028</v>
      </c>
      <c r="C55" s="661" t="s">
        <v>2187</v>
      </c>
      <c r="D55" s="661" t="s">
        <v>1580</v>
      </c>
      <c r="E55" s="661" t="s">
        <v>1579</v>
      </c>
      <c r="F55" s="661" t="s">
        <v>2209</v>
      </c>
      <c r="G55" s="661" t="s">
        <v>17</v>
      </c>
      <c r="H55" s="661" t="s">
        <v>2209</v>
      </c>
      <c r="I55" s="661" t="s">
        <v>46</v>
      </c>
      <c r="J55" s="661" t="s">
        <v>1162</v>
      </c>
      <c r="K55" s="661" t="s">
        <v>28</v>
      </c>
      <c r="L55" s="661" t="s">
        <v>2191</v>
      </c>
      <c r="M55" s="662">
        <v>0</v>
      </c>
      <c r="N55" s="662">
        <v>0</v>
      </c>
      <c r="O55" s="662">
        <v>0</v>
      </c>
      <c r="P55" s="662">
        <v>0</v>
      </c>
      <c r="Q55" s="662">
        <v>0</v>
      </c>
      <c r="R55" s="662">
        <v>0</v>
      </c>
      <c r="S55" s="662">
        <v>0</v>
      </c>
      <c r="T55" s="662">
        <v>0</v>
      </c>
      <c r="U55" s="662">
        <v>0</v>
      </c>
      <c r="V55" s="662">
        <v>0</v>
      </c>
      <c r="W55" s="663">
        <v>0</v>
      </c>
      <c r="X55" s="663">
        <v>0</v>
      </c>
      <c r="Y55" s="664">
        <v>2172810</v>
      </c>
      <c r="Z55" s="663">
        <v>2172810</v>
      </c>
      <c r="AA55" s="663">
        <v>2172810</v>
      </c>
      <c r="AB55" s="663">
        <v>0</v>
      </c>
      <c r="AC55" s="663">
        <v>0</v>
      </c>
      <c r="AD55" s="663">
        <v>0</v>
      </c>
      <c r="AE55" s="662">
        <v>0</v>
      </c>
      <c r="AF55" s="662">
        <v>0</v>
      </c>
      <c r="AG55" s="664">
        <v>108640.5</v>
      </c>
      <c r="AH55" s="664">
        <v>108640.5</v>
      </c>
      <c r="AI55" s="664">
        <v>1955529</v>
      </c>
      <c r="AJ55" s="664">
        <v>0</v>
      </c>
      <c r="AK55" s="664">
        <v>0</v>
      </c>
      <c r="AL55" s="664">
        <v>0</v>
      </c>
      <c r="AM55" s="663">
        <v>0</v>
      </c>
      <c r="AN55" s="663">
        <v>0</v>
      </c>
      <c r="AO55" s="663">
        <v>0</v>
      </c>
      <c r="AP55" s="663">
        <v>0</v>
      </c>
      <c r="AQ55" s="663">
        <v>0</v>
      </c>
      <c r="AR55" s="663">
        <v>0</v>
      </c>
      <c r="AS55" s="665">
        <v>0.59</v>
      </c>
      <c r="AT55" s="564">
        <f t="shared" si="0"/>
        <v>0</v>
      </c>
      <c r="AU55" s="564">
        <f t="shared" si="1"/>
        <v>0</v>
      </c>
      <c r="AV55" s="564">
        <f t="shared" si="2"/>
        <v>0</v>
      </c>
      <c r="AW55" s="564">
        <f t="shared" si="3"/>
        <v>0</v>
      </c>
      <c r="AX55" s="564">
        <f t="shared" si="4"/>
        <v>1281957.8999999999</v>
      </c>
      <c r="AY55" s="564">
        <f t="shared" si="5"/>
        <v>890852.10000000009</v>
      </c>
      <c r="AZ55" s="666">
        <f t="shared" si="6"/>
        <v>1</v>
      </c>
      <c r="BA55" s="625" t="s">
        <v>2192</v>
      </c>
      <c r="BB55" s="625" t="s">
        <v>2192</v>
      </c>
      <c r="BC55" s="667">
        <v>2172810</v>
      </c>
      <c r="BD55" s="667">
        <v>0</v>
      </c>
      <c r="BE55" s="667">
        <v>0</v>
      </c>
      <c r="BF55" s="667">
        <v>0</v>
      </c>
      <c r="BG55" s="667">
        <v>2172810</v>
      </c>
      <c r="BH55" s="667">
        <v>0</v>
      </c>
      <c r="BI55" s="667">
        <v>0</v>
      </c>
      <c r="BJ55" s="667">
        <v>0</v>
      </c>
      <c r="BK55" s="444">
        <v>0</v>
      </c>
      <c r="BL55" s="444">
        <v>2172810</v>
      </c>
      <c r="BM55" s="514"/>
      <c r="BN55" s="514"/>
      <c r="BO55" s="515"/>
    </row>
    <row r="56" spans="1:67">
      <c r="A56" s="515"/>
      <c r="B56" s="660">
        <v>2028</v>
      </c>
      <c r="C56" s="661" t="s">
        <v>2187</v>
      </c>
      <c r="D56" s="661" t="s">
        <v>2022</v>
      </c>
      <c r="E56" s="661" t="s">
        <v>2021</v>
      </c>
      <c r="F56" s="661" t="s">
        <v>2209</v>
      </c>
      <c r="G56" s="661" t="s">
        <v>17</v>
      </c>
      <c r="H56" s="661" t="s">
        <v>2209</v>
      </c>
      <c r="I56" s="661" t="s">
        <v>46</v>
      </c>
      <c r="J56" s="661" t="s">
        <v>16</v>
      </c>
      <c r="K56" s="661" t="s">
        <v>28</v>
      </c>
      <c r="L56" s="661" t="s">
        <v>2191</v>
      </c>
      <c r="M56" s="662">
        <v>0</v>
      </c>
      <c r="N56" s="662">
        <v>0</v>
      </c>
      <c r="O56" s="662">
        <v>0</v>
      </c>
      <c r="P56" s="662">
        <v>0</v>
      </c>
      <c r="Q56" s="662">
        <v>0</v>
      </c>
      <c r="R56" s="662">
        <v>0</v>
      </c>
      <c r="S56" s="662">
        <v>0</v>
      </c>
      <c r="T56" s="662">
        <v>0</v>
      </c>
      <c r="U56" s="662">
        <v>0</v>
      </c>
      <c r="V56" s="662">
        <v>0</v>
      </c>
      <c r="W56" s="663">
        <v>0</v>
      </c>
      <c r="X56" s="663">
        <v>0</v>
      </c>
      <c r="Y56" s="664">
        <v>26507.066933999999</v>
      </c>
      <c r="Z56" s="663">
        <v>26507.066933999999</v>
      </c>
      <c r="AA56" s="663">
        <v>26507.066933999999</v>
      </c>
      <c r="AB56" s="663">
        <v>0</v>
      </c>
      <c r="AC56" s="663">
        <v>0</v>
      </c>
      <c r="AD56" s="663">
        <v>0</v>
      </c>
      <c r="AE56" s="662">
        <v>0</v>
      </c>
      <c r="AF56" s="662">
        <v>0</v>
      </c>
      <c r="AG56" s="664">
        <v>2509.2929439999998</v>
      </c>
      <c r="AH56" s="664">
        <v>0</v>
      </c>
      <c r="AI56" s="664">
        <v>23997.773990000002</v>
      </c>
      <c r="AJ56" s="664">
        <v>0</v>
      </c>
      <c r="AK56" s="664">
        <v>0</v>
      </c>
      <c r="AL56" s="664">
        <v>0</v>
      </c>
      <c r="AM56" s="663">
        <v>0</v>
      </c>
      <c r="AN56" s="663">
        <v>0</v>
      </c>
      <c r="AO56" s="663">
        <v>0</v>
      </c>
      <c r="AP56" s="663">
        <v>0</v>
      </c>
      <c r="AQ56" s="663">
        <v>0</v>
      </c>
      <c r="AR56" s="663">
        <v>0</v>
      </c>
      <c r="AS56" s="665">
        <v>0.59</v>
      </c>
      <c r="AT56" s="564">
        <f t="shared" si="0"/>
        <v>0</v>
      </c>
      <c r="AU56" s="564">
        <f t="shared" si="1"/>
        <v>0</v>
      </c>
      <c r="AV56" s="564">
        <f t="shared" si="2"/>
        <v>0</v>
      </c>
      <c r="AW56" s="564">
        <f t="shared" si="3"/>
        <v>0</v>
      </c>
      <c r="AX56" s="564">
        <f t="shared" si="4"/>
        <v>15639.169491059998</v>
      </c>
      <c r="AY56" s="564">
        <f t="shared" si="5"/>
        <v>10867.89744294</v>
      </c>
      <c r="AZ56" s="666">
        <f t="shared" si="6"/>
        <v>1</v>
      </c>
      <c r="BA56" s="625" t="s">
        <v>2192</v>
      </c>
      <c r="BB56" s="625" t="s">
        <v>2192</v>
      </c>
      <c r="BC56" s="667">
        <v>26507.066933999999</v>
      </c>
      <c r="BD56" s="667">
        <v>0</v>
      </c>
      <c r="BE56" s="667">
        <v>0</v>
      </c>
      <c r="BF56" s="667">
        <v>0</v>
      </c>
      <c r="BG56" s="667">
        <v>26507.066933999999</v>
      </c>
      <c r="BH56" s="667">
        <v>0</v>
      </c>
      <c r="BI56" s="667">
        <v>0</v>
      </c>
      <c r="BJ56" s="667">
        <v>0</v>
      </c>
      <c r="BK56" s="444">
        <v>0</v>
      </c>
      <c r="BL56" s="444">
        <v>26507.066933999999</v>
      </c>
      <c r="BM56" s="514"/>
      <c r="BN56" s="514"/>
      <c r="BO56" s="515"/>
    </row>
    <row r="57" spans="1:67">
      <c r="A57" s="515"/>
      <c r="B57" s="660">
        <v>2028</v>
      </c>
      <c r="C57" s="661" t="s">
        <v>2187</v>
      </c>
      <c r="D57" s="661" t="s">
        <v>1586</v>
      </c>
      <c r="E57" s="661" t="s">
        <v>1585</v>
      </c>
      <c r="F57" s="661" t="s">
        <v>2209</v>
      </c>
      <c r="G57" s="661" t="s">
        <v>45</v>
      </c>
      <c r="H57" s="661" t="s">
        <v>2209</v>
      </c>
      <c r="I57" s="661" t="s">
        <v>2212</v>
      </c>
      <c r="J57" s="661" t="s">
        <v>1162</v>
      </c>
      <c r="K57" s="661" t="s">
        <v>2190</v>
      </c>
      <c r="L57" s="661" t="s">
        <v>2191</v>
      </c>
      <c r="M57" s="662">
        <v>4331932.9889219999</v>
      </c>
      <c r="N57" s="662">
        <v>3595.5043808052601</v>
      </c>
      <c r="O57" s="662">
        <v>0</v>
      </c>
      <c r="P57" s="662">
        <v>2599159.7933532</v>
      </c>
      <c r="Q57" s="662">
        <v>2157.3026284831499</v>
      </c>
      <c r="R57" s="662">
        <v>0</v>
      </c>
      <c r="S57" s="662">
        <v>20793278.3468256</v>
      </c>
      <c r="T57" s="662">
        <v>0</v>
      </c>
      <c r="U57" s="662">
        <v>3326.6227730400901</v>
      </c>
      <c r="V57" s="662">
        <v>0</v>
      </c>
      <c r="W57" s="663">
        <v>2116700.28839903</v>
      </c>
      <c r="X57" s="663">
        <v>3527833.8139983802</v>
      </c>
      <c r="Y57" s="664">
        <v>1353807.9153429</v>
      </c>
      <c r="Z57" s="663">
        <v>1704624.08638656</v>
      </c>
      <c r="AA57" s="663">
        <v>1327557.3361947199</v>
      </c>
      <c r="AB57" s="663">
        <v>2116700.28839903</v>
      </c>
      <c r="AC57" s="663">
        <v>0</v>
      </c>
      <c r="AD57" s="663">
        <v>0</v>
      </c>
      <c r="AE57" s="662">
        <v>499.711082962354</v>
      </c>
      <c r="AF57" s="662">
        <v>0</v>
      </c>
      <c r="AG57" s="664">
        <v>0</v>
      </c>
      <c r="AH57" s="664">
        <v>0</v>
      </c>
      <c r="AI57" s="664">
        <v>878668.34787109995</v>
      </c>
      <c r="AJ57" s="664">
        <v>0</v>
      </c>
      <c r="AK57" s="664">
        <v>0</v>
      </c>
      <c r="AL57" s="664">
        <v>0</v>
      </c>
      <c r="AM57" s="663">
        <v>475139.56747180002</v>
      </c>
      <c r="AN57" s="663">
        <v>4736246.4648034899</v>
      </c>
      <c r="AO57" s="663">
        <v>0</v>
      </c>
      <c r="AP57" s="663">
        <v>0</v>
      </c>
      <c r="AQ57" s="663">
        <v>0</v>
      </c>
      <c r="AR57" s="663">
        <v>0</v>
      </c>
      <c r="AS57" s="665">
        <v>0.59</v>
      </c>
      <c r="AT57" s="564">
        <f t="shared" si="0"/>
        <v>592030.80810043623</v>
      </c>
      <c r="AU57" s="564">
        <f t="shared" si="1"/>
        <v>0</v>
      </c>
      <c r="AV57" s="564">
        <f t="shared" si="2"/>
        <v>264587.53604987875</v>
      </c>
      <c r="AW57" s="564">
        <f t="shared" si="3"/>
        <v>0</v>
      </c>
      <c r="AX57" s="564">
        <f t="shared" si="4"/>
        <v>689938.16164479684</v>
      </c>
      <c r="AY57" s="564">
        <f t="shared" si="5"/>
        <v>68037.313479979406</v>
      </c>
      <c r="AZ57" s="666">
        <f t="shared" si="6"/>
        <v>8</v>
      </c>
      <c r="BA57" s="625" t="s">
        <v>2192</v>
      </c>
      <c r="BB57" s="625" t="s">
        <v>2192</v>
      </c>
      <c r="BC57" s="667">
        <v>1720756.23243791</v>
      </c>
      <c r="BD57" s="667">
        <v>2389229.10358271</v>
      </c>
      <c r="BE57" s="667">
        <v>0</v>
      </c>
      <c r="BF57" s="667">
        <v>0</v>
      </c>
      <c r="BG57" s="667">
        <v>1720756.23243791</v>
      </c>
      <c r="BH57" s="667">
        <v>2389229.10358271</v>
      </c>
      <c r="BI57" s="667">
        <v>0</v>
      </c>
      <c r="BJ57" s="667">
        <v>0</v>
      </c>
      <c r="BK57" s="444">
        <v>0</v>
      </c>
      <c r="BL57" s="444">
        <v>6063803.8009981997</v>
      </c>
      <c r="BM57" s="514"/>
      <c r="BN57" s="514"/>
      <c r="BO57" s="515"/>
    </row>
    <row r="58" spans="1:67">
      <c r="A58" s="515"/>
      <c r="B58" s="660">
        <v>2028</v>
      </c>
      <c r="C58" s="661" t="s">
        <v>2187</v>
      </c>
      <c r="D58" s="661" t="s">
        <v>2025</v>
      </c>
      <c r="E58" s="661" t="s">
        <v>2024</v>
      </c>
      <c r="F58" s="661" t="s">
        <v>2209</v>
      </c>
      <c r="G58" s="661" t="s">
        <v>45</v>
      </c>
      <c r="H58" s="661" t="s">
        <v>2209</v>
      </c>
      <c r="I58" s="661" t="s">
        <v>2212</v>
      </c>
      <c r="J58" s="661" t="s">
        <v>2213</v>
      </c>
      <c r="K58" s="661" t="s">
        <v>2190</v>
      </c>
      <c r="L58" s="661" t="s">
        <v>2191</v>
      </c>
      <c r="M58" s="662">
        <v>0</v>
      </c>
      <c r="N58" s="662">
        <v>0</v>
      </c>
      <c r="O58" s="662">
        <v>0</v>
      </c>
      <c r="P58" s="662">
        <v>0</v>
      </c>
      <c r="Q58" s="662">
        <v>0</v>
      </c>
      <c r="R58" s="662">
        <v>0</v>
      </c>
      <c r="S58" s="662">
        <v>0</v>
      </c>
      <c r="T58" s="662">
        <v>0</v>
      </c>
      <c r="U58" s="662">
        <v>0</v>
      </c>
      <c r="V58" s="662">
        <v>0</v>
      </c>
      <c r="W58" s="663">
        <v>0</v>
      </c>
      <c r="X58" s="663">
        <v>0</v>
      </c>
      <c r="Y58" s="664">
        <v>26507.066933999999</v>
      </c>
      <c r="Z58" s="663">
        <v>26507.066933999999</v>
      </c>
      <c r="AA58" s="663">
        <v>26507.066933999999</v>
      </c>
      <c r="AB58" s="663">
        <v>0</v>
      </c>
      <c r="AC58" s="663">
        <v>0</v>
      </c>
      <c r="AD58" s="663">
        <v>0</v>
      </c>
      <c r="AE58" s="662">
        <v>0</v>
      </c>
      <c r="AF58" s="662">
        <v>0</v>
      </c>
      <c r="AG58" s="664">
        <v>2509.2929439999998</v>
      </c>
      <c r="AH58" s="664">
        <v>0</v>
      </c>
      <c r="AI58" s="664">
        <v>23997.773990000002</v>
      </c>
      <c r="AJ58" s="664">
        <v>0</v>
      </c>
      <c r="AK58" s="664">
        <v>0</v>
      </c>
      <c r="AL58" s="664">
        <v>0</v>
      </c>
      <c r="AM58" s="663">
        <v>0</v>
      </c>
      <c r="AN58" s="663">
        <v>0</v>
      </c>
      <c r="AO58" s="663">
        <v>0</v>
      </c>
      <c r="AP58" s="663">
        <v>0</v>
      </c>
      <c r="AQ58" s="663">
        <v>0</v>
      </c>
      <c r="AR58" s="663">
        <v>0</v>
      </c>
      <c r="AS58" s="665">
        <v>0.59</v>
      </c>
      <c r="AT58" s="564">
        <f t="shared" si="0"/>
        <v>0</v>
      </c>
      <c r="AU58" s="564">
        <f t="shared" si="1"/>
        <v>0</v>
      </c>
      <c r="AV58" s="564">
        <f t="shared" si="2"/>
        <v>0</v>
      </c>
      <c r="AW58" s="564">
        <f t="shared" si="3"/>
        <v>0</v>
      </c>
      <c r="AX58" s="564">
        <f t="shared" si="4"/>
        <v>15639.169491059998</v>
      </c>
      <c r="AY58" s="564">
        <f t="shared" si="5"/>
        <v>10867.89744294</v>
      </c>
      <c r="AZ58" s="666">
        <f t="shared" si="6"/>
        <v>1</v>
      </c>
      <c r="BA58" s="625" t="s">
        <v>2192</v>
      </c>
      <c r="BB58" s="625" t="s">
        <v>2192</v>
      </c>
      <c r="BC58" s="667">
        <v>26507.066933999999</v>
      </c>
      <c r="BD58" s="667">
        <v>0</v>
      </c>
      <c r="BE58" s="667">
        <v>0</v>
      </c>
      <c r="BF58" s="667">
        <v>0</v>
      </c>
      <c r="BG58" s="667">
        <v>26507.066933999999</v>
      </c>
      <c r="BH58" s="667">
        <v>0</v>
      </c>
      <c r="BI58" s="667">
        <v>0</v>
      </c>
      <c r="BJ58" s="667">
        <v>0</v>
      </c>
      <c r="BK58" s="444">
        <v>0</v>
      </c>
      <c r="BL58" s="444">
        <v>26507.066933999999</v>
      </c>
      <c r="BM58" s="514"/>
      <c r="BN58" s="514"/>
      <c r="BO58" s="515"/>
    </row>
    <row r="59" spans="1:67">
      <c r="A59" s="515"/>
      <c r="B59" s="660">
        <v>2028</v>
      </c>
      <c r="C59" s="661" t="s">
        <v>2187</v>
      </c>
      <c r="D59" s="661" t="s">
        <v>1592</v>
      </c>
      <c r="E59" s="661" t="s">
        <v>1591</v>
      </c>
      <c r="F59" s="661" t="s">
        <v>2205</v>
      </c>
      <c r="G59" s="661" t="s">
        <v>45</v>
      </c>
      <c r="H59" s="661" t="s">
        <v>2205</v>
      </c>
      <c r="I59" s="661" t="s">
        <v>2212</v>
      </c>
      <c r="J59" s="661" t="s">
        <v>1162</v>
      </c>
      <c r="K59" s="661" t="s">
        <v>2190</v>
      </c>
      <c r="L59" s="661" t="s">
        <v>2191</v>
      </c>
      <c r="M59" s="662">
        <v>948592.64878075174</v>
      </c>
      <c r="N59" s="662">
        <v>322.34505633008615</v>
      </c>
      <c r="O59" s="662">
        <v>21917.789310744451</v>
      </c>
      <c r="P59" s="662">
        <v>474947.82405558962</v>
      </c>
      <c r="Q59" s="662">
        <v>169.84186579805166</v>
      </c>
      <c r="R59" s="662">
        <v>19328.766635372223</v>
      </c>
      <c r="S59" s="662">
        <v>1669576.9865831593</v>
      </c>
      <c r="T59" s="662">
        <v>257853.6953597751</v>
      </c>
      <c r="U59" s="662">
        <v>435.944718469203</v>
      </c>
      <c r="V59" s="662">
        <v>1369.2031223604054</v>
      </c>
      <c r="W59" s="663">
        <v>504143.44680365402</v>
      </c>
      <c r="X59" s="663">
        <v>745503.49149343697</v>
      </c>
      <c r="Y59" s="664">
        <v>733102.94539362378</v>
      </c>
      <c r="Z59" s="663">
        <v>1074341.49150399</v>
      </c>
      <c r="AA59" s="663">
        <v>796651.06568786397</v>
      </c>
      <c r="AB59" s="663">
        <v>249713.61073972</v>
      </c>
      <c r="AC59" s="663">
        <v>330535.30149908335</v>
      </c>
      <c r="AD59" s="663">
        <v>0</v>
      </c>
      <c r="AE59" s="662">
        <v>98.801970302773199</v>
      </c>
      <c r="AF59" s="662">
        <v>102.63575083382655</v>
      </c>
      <c r="AG59" s="664">
        <v>30230.399999999958</v>
      </c>
      <c r="AH59" s="664">
        <v>1574.4999999999968</v>
      </c>
      <c r="AI59" s="664">
        <v>430911.9783549995</v>
      </c>
      <c r="AJ59" s="664">
        <v>0</v>
      </c>
      <c r="AK59" s="664">
        <v>0</v>
      </c>
      <c r="AL59" s="664">
        <v>0</v>
      </c>
      <c r="AM59" s="663">
        <v>270386.06703862495</v>
      </c>
      <c r="AN59" s="663">
        <v>837086.97289262619</v>
      </c>
      <c r="AO59" s="663">
        <v>232497.44518132313</v>
      </c>
      <c r="AP59" s="663">
        <v>291451.71419863502</v>
      </c>
      <c r="AQ59" s="663">
        <v>0</v>
      </c>
      <c r="AR59" s="663">
        <v>0</v>
      </c>
      <c r="AS59" s="665">
        <v>0.59</v>
      </c>
      <c r="AT59" s="564">
        <f t="shared" si="0"/>
        <v>61591.101532180859</v>
      </c>
      <c r="AU59" s="564">
        <f t="shared" si="1"/>
        <v>26244.223634687234</v>
      </c>
      <c r="AV59" s="564">
        <f t="shared" si="2"/>
        <v>61086.537101274254</v>
      </c>
      <c r="AW59" s="564">
        <f t="shared" si="3"/>
        <v>37310.699758164745</v>
      </c>
      <c r="AX59" s="564">
        <f t="shared" si="4"/>
        <v>147546.20654128565</v>
      </c>
      <c r="AY59" s="564">
        <f t="shared" si="5"/>
        <v>63113.74867945334</v>
      </c>
      <c r="AZ59" s="666">
        <f t="shared" si="6"/>
        <v>8.8589949703838489</v>
      </c>
      <c r="BA59" s="625" t="s">
        <v>2192</v>
      </c>
      <c r="BB59" s="625" t="s">
        <v>2192</v>
      </c>
      <c r="BC59" s="667">
        <v>1093336.6736370253</v>
      </c>
      <c r="BD59" s="667">
        <v>285581.14332398144</v>
      </c>
      <c r="BE59" s="667">
        <v>507215.09637654107</v>
      </c>
      <c r="BF59" s="667">
        <v>0</v>
      </c>
      <c r="BG59" s="667">
        <v>1094407.2511641649</v>
      </c>
      <c r="BH59" s="667">
        <v>290040.28856930276</v>
      </c>
      <c r="BI59" s="667">
        <v>508025.53622773604</v>
      </c>
      <c r="BJ59" s="667">
        <v>0</v>
      </c>
      <c r="BK59" s="444">
        <v>0</v>
      </c>
      <c r="BL59" s="444">
        <v>1866235.4837618161</v>
      </c>
      <c r="BM59" s="514"/>
      <c r="BN59" s="514"/>
      <c r="BO59" s="515"/>
    </row>
    <row r="60" spans="1:67">
      <c r="A60" s="515"/>
      <c r="B60" s="660">
        <v>2028</v>
      </c>
      <c r="C60" s="661" t="s">
        <v>2187</v>
      </c>
      <c r="D60" s="661" t="s">
        <v>2028</v>
      </c>
      <c r="E60" s="661" t="s">
        <v>2027</v>
      </c>
      <c r="F60" s="661" t="s">
        <v>2205</v>
      </c>
      <c r="G60" s="661" t="s">
        <v>45</v>
      </c>
      <c r="H60" s="661" t="s">
        <v>2205</v>
      </c>
      <c r="I60" s="661" t="s">
        <v>2212</v>
      </c>
      <c r="J60" s="661" t="s">
        <v>2213</v>
      </c>
      <c r="K60" s="661" t="s">
        <v>2190</v>
      </c>
      <c r="L60" s="661" t="s">
        <v>2191</v>
      </c>
      <c r="M60" s="662">
        <v>0</v>
      </c>
      <c r="N60" s="662">
        <v>0</v>
      </c>
      <c r="O60" s="662">
        <v>0</v>
      </c>
      <c r="P60" s="662">
        <v>0</v>
      </c>
      <c r="Q60" s="662">
        <v>0</v>
      </c>
      <c r="R60" s="662">
        <v>0</v>
      </c>
      <c r="S60" s="662">
        <v>0</v>
      </c>
      <c r="T60" s="662">
        <v>0</v>
      </c>
      <c r="U60" s="662">
        <v>0</v>
      </c>
      <c r="V60" s="662">
        <v>0</v>
      </c>
      <c r="W60" s="663">
        <v>0</v>
      </c>
      <c r="X60" s="663">
        <v>0</v>
      </c>
      <c r="Y60" s="664">
        <v>167397.28815400001</v>
      </c>
      <c r="Z60" s="663">
        <v>167397.28815400001</v>
      </c>
      <c r="AA60" s="663">
        <v>167397.28815400001</v>
      </c>
      <c r="AB60" s="663">
        <v>0</v>
      </c>
      <c r="AC60" s="663">
        <v>0</v>
      </c>
      <c r="AD60" s="663">
        <v>0</v>
      </c>
      <c r="AE60" s="662">
        <v>0</v>
      </c>
      <c r="AF60" s="662">
        <v>0</v>
      </c>
      <c r="AG60" s="664">
        <v>2654.2743139999998</v>
      </c>
      <c r="AH60" s="664">
        <v>58526.115640000004</v>
      </c>
      <c r="AI60" s="664">
        <v>106216.8982</v>
      </c>
      <c r="AJ60" s="664">
        <v>0</v>
      </c>
      <c r="AK60" s="664">
        <v>0</v>
      </c>
      <c r="AL60" s="664">
        <v>0</v>
      </c>
      <c r="AM60" s="663">
        <v>0</v>
      </c>
      <c r="AN60" s="663">
        <v>0</v>
      </c>
      <c r="AO60" s="663">
        <v>0</v>
      </c>
      <c r="AP60" s="663">
        <v>0</v>
      </c>
      <c r="AQ60" s="663">
        <v>0</v>
      </c>
      <c r="AR60" s="663">
        <v>0</v>
      </c>
      <c r="AS60" s="665">
        <v>0.59</v>
      </c>
      <c r="AT60" s="564">
        <f t="shared" si="0"/>
        <v>0</v>
      </c>
      <c r="AU60" s="564">
        <f t="shared" si="1"/>
        <v>0</v>
      </c>
      <c r="AV60" s="564">
        <f t="shared" si="2"/>
        <v>0</v>
      </c>
      <c r="AW60" s="564">
        <f t="shared" si="3"/>
        <v>0</v>
      </c>
      <c r="AX60" s="564">
        <f t="shared" si="4"/>
        <v>98764.400010860001</v>
      </c>
      <c r="AY60" s="564">
        <f t="shared" si="5"/>
        <v>68632.888143140008</v>
      </c>
      <c r="AZ60" s="666">
        <f t="shared" si="6"/>
        <v>1</v>
      </c>
      <c r="BA60" s="625" t="s">
        <v>2192</v>
      </c>
      <c r="BB60" s="625" t="s">
        <v>2192</v>
      </c>
      <c r="BC60" s="667">
        <v>167397.28815400001</v>
      </c>
      <c r="BD60" s="667">
        <v>0</v>
      </c>
      <c r="BE60" s="667">
        <v>0</v>
      </c>
      <c r="BF60" s="667">
        <v>0</v>
      </c>
      <c r="BG60" s="667">
        <v>167397.28815400001</v>
      </c>
      <c r="BH60" s="667">
        <v>0</v>
      </c>
      <c r="BI60" s="667">
        <v>0</v>
      </c>
      <c r="BJ60" s="667">
        <v>0</v>
      </c>
      <c r="BK60" s="444">
        <v>0</v>
      </c>
      <c r="BL60" s="444">
        <v>167397.28815400001</v>
      </c>
      <c r="BM60" s="514"/>
      <c r="BN60" s="514"/>
      <c r="BO60" s="515"/>
    </row>
    <row r="61" spans="1:67">
      <c r="A61" s="515"/>
      <c r="B61" s="660">
        <v>2028</v>
      </c>
      <c r="C61" s="661" t="s">
        <v>2187</v>
      </c>
      <c r="D61" s="661" t="s">
        <v>1607</v>
      </c>
      <c r="E61" s="661" t="s">
        <v>1606</v>
      </c>
      <c r="F61" s="661" t="s">
        <v>2209</v>
      </c>
      <c r="G61" s="661" t="s">
        <v>26</v>
      </c>
      <c r="H61" s="661" t="s">
        <v>2209</v>
      </c>
      <c r="I61" s="661" t="s">
        <v>46</v>
      </c>
      <c r="J61" s="661" t="s">
        <v>1162</v>
      </c>
      <c r="K61" s="661" t="s">
        <v>2190</v>
      </c>
      <c r="L61" s="661" t="s">
        <v>2191</v>
      </c>
      <c r="M61" s="662">
        <v>-1659820.9246080769</v>
      </c>
      <c r="N61" s="662">
        <v>-7.1468653019841035</v>
      </c>
      <c r="O61" s="662">
        <v>3034811.2119555576</v>
      </c>
      <c r="P61" s="662">
        <v>-1642878.1407364681</v>
      </c>
      <c r="Q61" s="662">
        <v>-4.5666199142026667</v>
      </c>
      <c r="R61" s="662">
        <v>1850801.4399266113</v>
      </c>
      <c r="S61" s="662">
        <v>-28063086.961164214</v>
      </c>
      <c r="T61" s="662">
        <v>33800038.722572617</v>
      </c>
      <c r="U61" s="662">
        <v>-4465.7127117114196</v>
      </c>
      <c r="V61" s="662">
        <v>179478.20561686042</v>
      </c>
      <c r="W61" s="663">
        <v>46143850.804668002</v>
      </c>
      <c r="X61" s="663">
        <v>77947204.328889698</v>
      </c>
      <c r="Y61" s="664">
        <v>7778399.999960714</v>
      </c>
      <c r="Z61" s="663">
        <v>12246589.444765201</v>
      </c>
      <c r="AA61" s="663">
        <v>10272157.250353299</v>
      </c>
      <c r="AB61" s="663">
        <v>-63634.705270315098</v>
      </c>
      <c r="AC61" s="663">
        <v>48912482.719582818</v>
      </c>
      <c r="AD61" s="663">
        <v>0</v>
      </c>
      <c r="AE61" s="662">
        <v>-318.37857829633703</v>
      </c>
      <c r="AF61" s="662">
        <v>9827.7556460103006</v>
      </c>
      <c r="AG61" s="664">
        <v>912415.5681471976</v>
      </c>
      <c r="AH61" s="664">
        <v>663973.80995199853</v>
      </c>
      <c r="AI61" s="664">
        <v>2251528.8390095937</v>
      </c>
      <c r="AJ61" s="664">
        <v>0</v>
      </c>
      <c r="AK61" s="664">
        <v>0</v>
      </c>
      <c r="AL61" s="664">
        <v>0</v>
      </c>
      <c r="AM61" s="663">
        <v>3950481.7828519335</v>
      </c>
      <c r="AN61" s="663">
        <v>-180210.6493684439</v>
      </c>
      <c r="AO61" s="663">
        <v>35852728.652021416</v>
      </c>
      <c r="AP61" s="663">
        <v>6580914.010269668</v>
      </c>
      <c r="AQ61" s="663">
        <v>0</v>
      </c>
      <c r="AR61" s="663">
        <v>0</v>
      </c>
      <c r="AS61" s="665">
        <v>0.59</v>
      </c>
      <c r="AT61" s="564">
        <f t="shared" si="0"/>
        <v>-369475.15128675738</v>
      </c>
      <c r="AU61" s="564">
        <f t="shared" si="1"/>
        <v>1959243.9142303434</v>
      </c>
      <c r="AV61" s="564">
        <f t="shared" si="2"/>
        <v>356149.73520124017</v>
      </c>
      <c r="AW61" s="564">
        <f t="shared" si="3"/>
        <v>2672920.2406979529</v>
      </c>
      <c r="AX61" s="564">
        <f t="shared" si="4"/>
        <v>321344.12488493172</v>
      </c>
      <c r="AY61" s="564">
        <f t="shared" si="5"/>
        <v>2189394.3534726077</v>
      </c>
      <c r="AZ61" s="666">
        <f t="shared" si="6"/>
        <v>18.299267585631657</v>
      </c>
      <c r="BA61" s="625" t="s">
        <v>2192</v>
      </c>
      <c r="BB61" s="625" t="s">
        <v>2192</v>
      </c>
      <c r="BC61" s="667">
        <v>13006229.886413043</v>
      </c>
      <c r="BD61" s="667">
        <v>-80115.572710733832</v>
      </c>
      <c r="BE61" s="667">
        <v>77443537.363298431</v>
      </c>
      <c r="BF61" s="667">
        <v>0</v>
      </c>
      <c r="BG61" s="667">
        <v>13006229.886413053</v>
      </c>
      <c r="BH61" s="667">
        <v>-80115.572710733832</v>
      </c>
      <c r="BI61" s="667">
        <v>77534817.187868237</v>
      </c>
      <c r="BJ61" s="667">
        <v>0</v>
      </c>
      <c r="BK61" s="444">
        <v>0</v>
      </c>
      <c r="BL61" s="444">
        <v>45944675.253006168</v>
      </c>
      <c r="BM61" s="514"/>
      <c r="BN61" s="514"/>
      <c r="BO61" s="515"/>
    </row>
    <row r="62" spans="1:67">
      <c r="A62" s="515"/>
      <c r="B62" s="660">
        <v>2028</v>
      </c>
      <c r="C62" s="661" t="s">
        <v>2187</v>
      </c>
      <c r="D62" s="661" t="s">
        <v>2032</v>
      </c>
      <c r="E62" s="661" t="s">
        <v>2031</v>
      </c>
      <c r="F62" s="661" t="s">
        <v>2209</v>
      </c>
      <c r="G62" s="661" t="s">
        <v>26</v>
      </c>
      <c r="H62" s="661" t="s">
        <v>2209</v>
      </c>
      <c r="I62" s="661" t="s">
        <v>46</v>
      </c>
      <c r="J62" s="661" t="s">
        <v>16</v>
      </c>
      <c r="K62" s="661" t="s">
        <v>2190</v>
      </c>
      <c r="L62" s="661" t="s">
        <v>2191</v>
      </c>
      <c r="M62" s="662">
        <v>0</v>
      </c>
      <c r="N62" s="662">
        <v>0</v>
      </c>
      <c r="O62" s="662">
        <v>0</v>
      </c>
      <c r="P62" s="662">
        <v>0</v>
      </c>
      <c r="Q62" s="662">
        <v>0</v>
      </c>
      <c r="R62" s="662">
        <v>0</v>
      </c>
      <c r="S62" s="662">
        <v>0</v>
      </c>
      <c r="T62" s="662">
        <v>0</v>
      </c>
      <c r="U62" s="662">
        <v>0</v>
      </c>
      <c r="V62" s="662">
        <v>0</v>
      </c>
      <c r="W62" s="663">
        <v>0</v>
      </c>
      <c r="X62" s="663">
        <v>0</v>
      </c>
      <c r="Y62" s="664">
        <v>26507.066933999999</v>
      </c>
      <c r="Z62" s="663">
        <v>26507.066933999999</v>
      </c>
      <c r="AA62" s="663">
        <v>26507.066933999999</v>
      </c>
      <c r="AB62" s="663">
        <v>0</v>
      </c>
      <c r="AC62" s="663">
        <v>0</v>
      </c>
      <c r="AD62" s="663">
        <v>0</v>
      </c>
      <c r="AE62" s="662">
        <v>0</v>
      </c>
      <c r="AF62" s="662">
        <v>0</v>
      </c>
      <c r="AG62" s="664">
        <v>2509.2929439999998</v>
      </c>
      <c r="AH62" s="664">
        <v>0</v>
      </c>
      <c r="AI62" s="664">
        <v>23997.773990000002</v>
      </c>
      <c r="AJ62" s="664">
        <v>0</v>
      </c>
      <c r="AK62" s="664">
        <v>0</v>
      </c>
      <c r="AL62" s="664">
        <v>0</v>
      </c>
      <c r="AM62" s="663">
        <v>0</v>
      </c>
      <c r="AN62" s="663">
        <v>0</v>
      </c>
      <c r="AO62" s="663">
        <v>0</v>
      </c>
      <c r="AP62" s="663">
        <v>0</v>
      </c>
      <c r="AQ62" s="663">
        <v>0</v>
      </c>
      <c r="AR62" s="663">
        <v>0</v>
      </c>
      <c r="AS62" s="665">
        <v>0.59</v>
      </c>
      <c r="AT62" s="564">
        <f t="shared" si="0"/>
        <v>0</v>
      </c>
      <c r="AU62" s="564">
        <f t="shared" si="1"/>
        <v>0</v>
      </c>
      <c r="AV62" s="564">
        <f t="shared" si="2"/>
        <v>0</v>
      </c>
      <c r="AW62" s="564">
        <f t="shared" si="3"/>
        <v>0</v>
      </c>
      <c r="AX62" s="564">
        <f t="shared" si="4"/>
        <v>15639.169491059998</v>
      </c>
      <c r="AY62" s="564">
        <f t="shared" si="5"/>
        <v>10867.89744294</v>
      </c>
      <c r="AZ62" s="666">
        <f t="shared" si="6"/>
        <v>1</v>
      </c>
      <c r="BA62" s="625" t="s">
        <v>2192</v>
      </c>
      <c r="BB62" s="625" t="s">
        <v>2192</v>
      </c>
      <c r="BC62" s="667">
        <v>26507.066933999999</v>
      </c>
      <c r="BD62" s="667">
        <v>0</v>
      </c>
      <c r="BE62" s="667">
        <v>0</v>
      </c>
      <c r="BF62" s="667">
        <v>0</v>
      </c>
      <c r="BG62" s="667">
        <v>26507.066933999999</v>
      </c>
      <c r="BH62" s="667">
        <v>0</v>
      </c>
      <c r="BI62" s="667">
        <v>0</v>
      </c>
      <c r="BJ62" s="667">
        <v>0</v>
      </c>
      <c r="BK62" s="444">
        <v>0</v>
      </c>
      <c r="BL62" s="444">
        <v>26507.066933999999</v>
      </c>
      <c r="BM62" s="514"/>
      <c r="BN62" s="514"/>
      <c r="BO62" s="515"/>
    </row>
    <row r="63" spans="1:67">
      <c r="A63" s="515"/>
      <c r="B63" s="660">
        <v>2028</v>
      </c>
      <c r="C63" s="661" t="s">
        <v>2187</v>
      </c>
      <c r="D63" s="661" t="s">
        <v>1614</v>
      </c>
      <c r="E63" s="661" t="s">
        <v>1613</v>
      </c>
      <c r="F63" s="661" t="s">
        <v>2205</v>
      </c>
      <c r="G63" s="661" t="s">
        <v>39</v>
      </c>
      <c r="H63" s="661" t="s">
        <v>2205</v>
      </c>
      <c r="I63" s="661" t="s">
        <v>51</v>
      </c>
      <c r="J63" s="661" t="s">
        <v>1162</v>
      </c>
      <c r="K63" s="661" t="s">
        <v>28</v>
      </c>
      <c r="L63" s="661" t="s">
        <v>2191</v>
      </c>
      <c r="M63" s="662">
        <v>13665.96</v>
      </c>
      <c r="N63" s="662">
        <v>0.58798079999999997</v>
      </c>
      <c r="O63" s="662">
        <v>0</v>
      </c>
      <c r="P63" s="662">
        <v>5466.384</v>
      </c>
      <c r="Q63" s="662">
        <v>0.23519232000000001</v>
      </c>
      <c r="R63" s="662">
        <v>0</v>
      </c>
      <c r="S63" s="662">
        <v>54663.839999999997</v>
      </c>
      <c r="T63" s="662">
        <v>0</v>
      </c>
      <c r="U63" s="662">
        <v>10.6964078421816</v>
      </c>
      <c r="V63" s="662">
        <v>0</v>
      </c>
      <c r="W63" s="663">
        <v>8720.2638881894909</v>
      </c>
      <c r="X63" s="663">
        <v>19641.0935204737</v>
      </c>
      <c r="Y63" s="664">
        <v>191721.41801999992</v>
      </c>
      <c r="Z63" s="663">
        <v>139851.40800231448</v>
      </c>
      <c r="AA63" s="663">
        <v>185797.36818146211</v>
      </c>
      <c r="AB63" s="663">
        <v>4401.1314881894896</v>
      </c>
      <c r="AC63" s="663">
        <v>0</v>
      </c>
      <c r="AD63" s="663">
        <v>4319.1324000000004</v>
      </c>
      <c r="AE63" s="662">
        <v>1.4156248180536</v>
      </c>
      <c r="AF63" s="662">
        <v>0</v>
      </c>
      <c r="AG63" s="664">
        <v>16639.523603999973</v>
      </c>
      <c r="AH63" s="664">
        <v>12479.642702999949</v>
      </c>
      <c r="AI63" s="664">
        <v>54078.451712999798</v>
      </c>
      <c r="AJ63" s="664">
        <v>0</v>
      </c>
      <c r="AK63" s="664">
        <v>0</v>
      </c>
      <c r="AL63" s="664">
        <v>0</v>
      </c>
      <c r="AM63" s="663">
        <v>108523.80000000002</v>
      </c>
      <c r="AN63" s="663">
        <v>19249.52977093868</v>
      </c>
      <c r="AO63" s="663">
        <v>0</v>
      </c>
      <c r="AP63" s="663">
        <v>0</v>
      </c>
      <c r="AQ63" s="663">
        <v>0</v>
      </c>
      <c r="AR63" s="663">
        <v>0</v>
      </c>
      <c r="AS63" s="665">
        <v>0.59</v>
      </c>
      <c r="AT63" s="564">
        <f t="shared" si="0"/>
        <v>1924.952977093868</v>
      </c>
      <c r="AU63" s="564">
        <f t="shared" si="1"/>
        <v>0</v>
      </c>
      <c r="AV63" s="564">
        <f t="shared" si="2"/>
        <v>694.94196041894907</v>
      </c>
      <c r="AW63" s="564">
        <f t="shared" si="3"/>
        <v>177.08442840000004</v>
      </c>
      <c r="AX63" s="564">
        <f t="shared" si="4"/>
        <v>12886.997699800133</v>
      </c>
      <c r="AY63" s="564">
        <f t="shared" si="5"/>
        <v>7617.6920954399466</v>
      </c>
      <c r="AZ63" s="666">
        <f t="shared" si="6"/>
        <v>10</v>
      </c>
      <c r="BA63" s="625" t="s">
        <v>2192</v>
      </c>
      <c r="BB63" s="625" t="s">
        <v>2192</v>
      </c>
      <c r="BC63" s="667">
        <v>140894.17484890798</v>
      </c>
      <c r="BD63" s="667">
        <v>5026.8152921315504</v>
      </c>
      <c r="BE63" s="667">
        <v>0</v>
      </c>
      <c r="BF63" s="667">
        <v>0</v>
      </c>
      <c r="BG63" s="667">
        <v>140894.17484890798</v>
      </c>
      <c r="BH63" s="667">
        <v>5026.8152921315504</v>
      </c>
      <c r="BI63" s="667">
        <v>0</v>
      </c>
      <c r="BJ63" s="667">
        <v>0</v>
      </c>
      <c r="BK63" s="444">
        <v>0</v>
      </c>
      <c r="BL63" s="444">
        <v>205046.89795240102</v>
      </c>
      <c r="BM63" s="514"/>
      <c r="BN63" s="514"/>
      <c r="BO63" s="515"/>
    </row>
    <row r="64" spans="1:67">
      <c r="A64" s="515"/>
      <c r="B64" s="660">
        <v>2028</v>
      </c>
      <c r="C64" s="661" t="s">
        <v>2187</v>
      </c>
      <c r="D64" s="661" t="s">
        <v>2035</v>
      </c>
      <c r="E64" s="661" t="s">
        <v>2034</v>
      </c>
      <c r="F64" s="661" t="s">
        <v>2205</v>
      </c>
      <c r="G64" s="661" t="s">
        <v>39</v>
      </c>
      <c r="H64" s="661" t="s">
        <v>2205</v>
      </c>
      <c r="I64" s="661" t="s">
        <v>51</v>
      </c>
      <c r="J64" s="661" t="s">
        <v>16</v>
      </c>
      <c r="K64" s="661" t="s">
        <v>28</v>
      </c>
      <c r="L64" s="661" t="s">
        <v>2191</v>
      </c>
      <c r="M64" s="662">
        <v>0</v>
      </c>
      <c r="N64" s="662">
        <v>0</v>
      </c>
      <c r="O64" s="662">
        <v>0</v>
      </c>
      <c r="P64" s="662">
        <v>0</v>
      </c>
      <c r="Q64" s="662">
        <v>0</v>
      </c>
      <c r="R64" s="662">
        <v>0</v>
      </c>
      <c r="S64" s="662">
        <v>0</v>
      </c>
      <c r="T64" s="662">
        <v>0</v>
      </c>
      <c r="U64" s="662">
        <v>0</v>
      </c>
      <c r="V64" s="662">
        <v>0</v>
      </c>
      <c r="W64" s="663">
        <v>0</v>
      </c>
      <c r="X64" s="663">
        <v>0</v>
      </c>
      <c r="Y64" s="664">
        <v>26601.059898</v>
      </c>
      <c r="Z64" s="663">
        <v>26601.059898</v>
      </c>
      <c r="AA64" s="663">
        <v>26601.059898</v>
      </c>
      <c r="AB64" s="663">
        <v>0</v>
      </c>
      <c r="AC64" s="663">
        <v>0</v>
      </c>
      <c r="AD64" s="663">
        <v>0</v>
      </c>
      <c r="AE64" s="662">
        <v>0</v>
      </c>
      <c r="AF64" s="662">
        <v>0</v>
      </c>
      <c r="AG64" s="664">
        <v>1148.484078</v>
      </c>
      <c r="AH64" s="664">
        <v>0</v>
      </c>
      <c r="AI64" s="664">
        <v>25452.575819999998</v>
      </c>
      <c r="AJ64" s="664">
        <v>0</v>
      </c>
      <c r="AK64" s="664">
        <v>0</v>
      </c>
      <c r="AL64" s="664">
        <v>0</v>
      </c>
      <c r="AM64" s="663">
        <v>0</v>
      </c>
      <c r="AN64" s="663">
        <v>0</v>
      </c>
      <c r="AO64" s="663">
        <v>0</v>
      </c>
      <c r="AP64" s="663">
        <v>0</v>
      </c>
      <c r="AQ64" s="663">
        <v>0</v>
      </c>
      <c r="AR64" s="663">
        <v>0</v>
      </c>
      <c r="AS64" s="665">
        <v>0.59</v>
      </c>
      <c r="AT64" s="564">
        <f t="shared" si="0"/>
        <v>0</v>
      </c>
      <c r="AU64" s="564">
        <f t="shared" si="1"/>
        <v>0</v>
      </c>
      <c r="AV64" s="564">
        <f t="shared" si="2"/>
        <v>0</v>
      </c>
      <c r="AW64" s="564">
        <f t="shared" si="3"/>
        <v>0</v>
      </c>
      <c r="AX64" s="564">
        <f t="shared" si="4"/>
        <v>15694.625339819999</v>
      </c>
      <c r="AY64" s="564">
        <f t="shared" si="5"/>
        <v>10906.434558180001</v>
      </c>
      <c r="AZ64" s="666">
        <f t="shared" si="6"/>
        <v>1</v>
      </c>
      <c r="BA64" s="625" t="s">
        <v>2192</v>
      </c>
      <c r="BB64" s="625" t="s">
        <v>2192</v>
      </c>
      <c r="BC64" s="667">
        <v>26601.059898</v>
      </c>
      <c r="BD64" s="667">
        <v>0</v>
      </c>
      <c r="BE64" s="667">
        <v>0</v>
      </c>
      <c r="BF64" s="667">
        <v>0</v>
      </c>
      <c r="BG64" s="667">
        <v>26601.059898</v>
      </c>
      <c r="BH64" s="667">
        <v>0</v>
      </c>
      <c r="BI64" s="667">
        <v>0</v>
      </c>
      <c r="BJ64" s="667">
        <v>0</v>
      </c>
      <c r="BK64" s="444">
        <v>0</v>
      </c>
      <c r="BL64" s="444">
        <v>26601.059898</v>
      </c>
      <c r="BM64" s="514"/>
      <c r="BN64" s="514"/>
      <c r="BO64" s="515"/>
    </row>
    <row r="65" spans="1:67">
      <c r="A65" s="515"/>
      <c r="B65" s="660">
        <v>2028</v>
      </c>
      <c r="C65" s="661" t="s">
        <v>2187</v>
      </c>
      <c r="D65" s="661" t="s">
        <v>1630</v>
      </c>
      <c r="E65" s="661" t="s">
        <v>1629</v>
      </c>
      <c r="F65" s="661" t="s">
        <v>2205</v>
      </c>
      <c r="G65" s="661" t="s">
        <v>39</v>
      </c>
      <c r="H65" s="661" t="s">
        <v>2205</v>
      </c>
      <c r="I65" s="661" t="s">
        <v>51</v>
      </c>
      <c r="J65" s="661" t="s">
        <v>1162</v>
      </c>
      <c r="K65" s="661" t="s">
        <v>28</v>
      </c>
      <c r="L65" s="661" t="s">
        <v>2191</v>
      </c>
      <c r="M65" s="662">
        <v>90171.182851199992</v>
      </c>
      <c r="N65" s="662">
        <v>15.093994251600005</v>
      </c>
      <c r="O65" s="662">
        <v>0</v>
      </c>
      <c r="P65" s="662">
        <v>49572.390225599978</v>
      </c>
      <c r="Q65" s="662">
        <v>8.7098669657999981</v>
      </c>
      <c r="R65" s="662">
        <v>0</v>
      </c>
      <c r="S65" s="662">
        <v>631660.97491199989</v>
      </c>
      <c r="T65" s="662">
        <v>0</v>
      </c>
      <c r="U65" s="662">
        <v>104.703593256004</v>
      </c>
      <c r="V65" s="662">
        <v>0</v>
      </c>
      <c r="W65" s="663">
        <v>48670.889993410499</v>
      </c>
      <c r="X65" s="663">
        <v>88017.032870980998</v>
      </c>
      <c r="Y65" s="664">
        <v>141457.42562005803</v>
      </c>
      <c r="Z65" s="663">
        <v>119196.49595185323</v>
      </c>
      <c r="AA65" s="663">
        <v>138185.31417297528</v>
      </c>
      <c r="AB65" s="663">
        <v>49384.947156610498</v>
      </c>
      <c r="AC65" s="663">
        <v>0</v>
      </c>
      <c r="AD65" s="663">
        <v>0</v>
      </c>
      <c r="AE65" s="662">
        <v>11.5817967894503</v>
      </c>
      <c r="AF65" s="662">
        <v>0</v>
      </c>
      <c r="AG65" s="664">
        <v>12420.525123999978</v>
      </c>
      <c r="AH65" s="664">
        <v>9315.3938429999926</v>
      </c>
      <c r="AI65" s="664">
        <v>40366.706652999943</v>
      </c>
      <c r="AJ65" s="664">
        <v>0</v>
      </c>
      <c r="AK65" s="664">
        <v>0</v>
      </c>
      <c r="AL65" s="664">
        <v>0</v>
      </c>
      <c r="AM65" s="663">
        <v>79354.800000058225</v>
      </c>
      <c r="AN65" s="663">
        <v>145919.3063778434</v>
      </c>
      <c r="AO65" s="663">
        <v>0</v>
      </c>
      <c r="AP65" s="663">
        <v>0</v>
      </c>
      <c r="AQ65" s="663">
        <v>0</v>
      </c>
      <c r="AR65" s="663">
        <v>0</v>
      </c>
      <c r="AS65" s="665">
        <v>0.59</v>
      </c>
      <c r="AT65" s="564">
        <f t="shared" si="0"/>
        <v>11451.663288552978</v>
      </c>
      <c r="AU65" s="564">
        <f t="shared" si="1"/>
        <v>0</v>
      </c>
      <c r="AV65" s="564">
        <f t="shared" si="2"/>
        <v>3875.7022658542296</v>
      </c>
      <c r="AW65" s="564">
        <f t="shared" si="3"/>
        <v>0</v>
      </c>
      <c r="AX65" s="564">
        <f t="shared" si="4"/>
        <v>17850.038663831903</v>
      </c>
      <c r="AY65" s="564">
        <f t="shared" si="5"/>
        <v>4446.3286506175582</v>
      </c>
      <c r="AZ65" s="666">
        <f t="shared" si="6"/>
        <v>12.742193225651645</v>
      </c>
      <c r="BA65" s="625" t="s">
        <v>2192</v>
      </c>
      <c r="BB65" s="625" t="s">
        <v>2192</v>
      </c>
      <c r="BC65" s="667">
        <v>120015.72881149851</v>
      </c>
      <c r="BD65" s="667">
        <v>57290.810498914136</v>
      </c>
      <c r="BE65" s="667">
        <v>0</v>
      </c>
      <c r="BF65" s="667">
        <v>0</v>
      </c>
      <c r="BG65" s="667">
        <v>120015.72881149851</v>
      </c>
      <c r="BH65" s="667">
        <v>57290.810498914136</v>
      </c>
      <c r="BI65" s="667">
        <v>0</v>
      </c>
      <c r="BJ65" s="667">
        <v>0</v>
      </c>
      <c r="BK65" s="444">
        <v>0</v>
      </c>
      <c r="BL65" s="444">
        <v>284104.6205508188</v>
      </c>
      <c r="BM65" s="514"/>
      <c r="BN65" s="514"/>
      <c r="BO65" s="515"/>
    </row>
    <row r="66" spans="1:67">
      <c r="A66" s="515"/>
      <c r="B66" s="660">
        <v>2028</v>
      </c>
      <c r="C66" s="661" t="s">
        <v>2187</v>
      </c>
      <c r="D66" s="661" t="s">
        <v>2039</v>
      </c>
      <c r="E66" s="661" t="s">
        <v>2038</v>
      </c>
      <c r="F66" s="661" t="s">
        <v>2205</v>
      </c>
      <c r="G66" s="661" t="s">
        <v>39</v>
      </c>
      <c r="H66" s="661" t="s">
        <v>2205</v>
      </c>
      <c r="I66" s="661" t="s">
        <v>51</v>
      </c>
      <c r="J66" s="661" t="s">
        <v>16</v>
      </c>
      <c r="K66" s="661" t="s">
        <v>28</v>
      </c>
      <c r="L66" s="661" t="s">
        <v>2191</v>
      </c>
      <c r="M66" s="662">
        <v>0</v>
      </c>
      <c r="N66" s="662">
        <v>0</v>
      </c>
      <c r="O66" s="662">
        <v>0</v>
      </c>
      <c r="P66" s="662">
        <v>0</v>
      </c>
      <c r="Q66" s="662">
        <v>0</v>
      </c>
      <c r="R66" s="662">
        <v>0</v>
      </c>
      <c r="S66" s="662">
        <v>0</v>
      </c>
      <c r="T66" s="662">
        <v>0</v>
      </c>
      <c r="U66" s="662">
        <v>0</v>
      </c>
      <c r="V66" s="662">
        <v>0</v>
      </c>
      <c r="W66" s="663">
        <v>0</v>
      </c>
      <c r="X66" s="663">
        <v>0</v>
      </c>
      <c r="Y66" s="664">
        <v>26427.948418</v>
      </c>
      <c r="Z66" s="663">
        <v>26427.948418</v>
      </c>
      <c r="AA66" s="663">
        <v>26427.948418</v>
      </c>
      <c r="AB66" s="663">
        <v>0</v>
      </c>
      <c r="AC66" s="663">
        <v>0</v>
      </c>
      <c r="AD66" s="663">
        <v>0</v>
      </c>
      <c r="AE66" s="662">
        <v>0</v>
      </c>
      <c r="AF66" s="662">
        <v>0</v>
      </c>
      <c r="AG66" s="664">
        <v>1148.484078</v>
      </c>
      <c r="AH66" s="664">
        <v>0</v>
      </c>
      <c r="AI66" s="664">
        <v>25279.464339999999</v>
      </c>
      <c r="AJ66" s="664">
        <v>0</v>
      </c>
      <c r="AK66" s="664">
        <v>0</v>
      </c>
      <c r="AL66" s="664">
        <v>0</v>
      </c>
      <c r="AM66" s="663">
        <v>0</v>
      </c>
      <c r="AN66" s="663">
        <v>0</v>
      </c>
      <c r="AO66" s="663">
        <v>0</v>
      </c>
      <c r="AP66" s="663">
        <v>0</v>
      </c>
      <c r="AQ66" s="663">
        <v>0</v>
      </c>
      <c r="AR66" s="663">
        <v>0</v>
      </c>
      <c r="AS66" s="665">
        <v>0.59</v>
      </c>
      <c r="AT66" s="564">
        <f t="shared" si="0"/>
        <v>0</v>
      </c>
      <c r="AU66" s="564">
        <f t="shared" si="1"/>
        <v>0</v>
      </c>
      <c r="AV66" s="564">
        <f t="shared" si="2"/>
        <v>0</v>
      </c>
      <c r="AW66" s="564">
        <f t="shared" si="3"/>
        <v>0</v>
      </c>
      <c r="AX66" s="564">
        <f t="shared" si="4"/>
        <v>15592.489566619999</v>
      </c>
      <c r="AY66" s="564">
        <f t="shared" si="5"/>
        <v>10835.458851380001</v>
      </c>
      <c r="AZ66" s="666">
        <f t="shared" si="6"/>
        <v>1</v>
      </c>
      <c r="BA66" s="625" t="s">
        <v>2192</v>
      </c>
      <c r="BB66" s="625" t="s">
        <v>2192</v>
      </c>
      <c r="BC66" s="667">
        <v>26427.948418</v>
      </c>
      <c r="BD66" s="667">
        <v>0</v>
      </c>
      <c r="BE66" s="667">
        <v>0</v>
      </c>
      <c r="BF66" s="667">
        <v>0</v>
      </c>
      <c r="BG66" s="667">
        <v>26427.948418</v>
      </c>
      <c r="BH66" s="667">
        <v>0</v>
      </c>
      <c r="BI66" s="667">
        <v>0</v>
      </c>
      <c r="BJ66" s="667">
        <v>0</v>
      </c>
      <c r="BK66" s="444">
        <v>0</v>
      </c>
      <c r="BL66" s="444">
        <v>26427.948418</v>
      </c>
      <c r="BM66" s="514"/>
      <c r="BN66" s="514"/>
      <c r="BO66" s="515"/>
    </row>
    <row r="67" spans="1:67">
      <c r="A67" s="515"/>
      <c r="B67" s="660">
        <v>2028</v>
      </c>
      <c r="C67" s="661" t="s">
        <v>2187</v>
      </c>
      <c r="D67" s="661" t="s">
        <v>1636</v>
      </c>
      <c r="E67" s="661" t="s">
        <v>1635</v>
      </c>
      <c r="F67" s="661" t="s">
        <v>2205</v>
      </c>
      <c r="G67" s="661" t="s">
        <v>26</v>
      </c>
      <c r="H67" s="661" t="s">
        <v>2205</v>
      </c>
      <c r="I67" s="661" t="s">
        <v>51</v>
      </c>
      <c r="J67" s="661" t="s">
        <v>1162</v>
      </c>
      <c r="K67" s="661" t="s">
        <v>28</v>
      </c>
      <c r="L67" s="661" t="s">
        <v>2191</v>
      </c>
      <c r="M67" s="662">
        <v>797207.7615480005</v>
      </c>
      <c r="N67" s="662">
        <v>109.38023193240011</v>
      </c>
      <c r="O67" s="662">
        <v>1828.4319504</v>
      </c>
      <c r="P67" s="662">
        <v>473963.91512579983</v>
      </c>
      <c r="Q67" s="662">
        <v>64.023166211399996</v>
      </c>
      <c r="R67" s="662">
        <v>1097.05917024</v>
      </c>
      <c r="S67" s="662">
        <v>6056599.4554824019</v>
      </c>
      <c r="T67" s="662">
        <v>15332.085362880005</v>
      </c>
      <c r="U67" s="662">
        <v>978.02040542927398</v>
      </c>
      <c r="V67" s="662">
        <v>81.413373276892827</v>
      </c>
      <c r="W67" s="663">
        <v>543175.76159009896</v>
      </c>
      <c r="X67" s="663">
        <v>922304.65928023204</v>
      </c>
      <c r="Y67" s="664">
        <v>1227017.0739504548</v>
      </c>
      <c r="Z67" s="663">
        <v>1026157.0090133363</v>
      </c>
      <c r="AA67" s="663">
        <v>1196607.0954375032</v>
      </c>
      <c r="AB67" s="663">
        <v>492697.03911420802</v>
      </c>
      <c r="AC67" s="663">
        <v>26368.108528749421</v>
      </c>
      <c r="AD67" s="663">
        <v>24495.842355430399</v>
      </c>
      <c r="AE67" s="662">
        <v>113.964147865884</v>
      </c>
      <c r="AF67" s="662">
        <v>5.8253841939744007</v>
      </c>
      <c r="AG67" s="664">
        <v>106492.95106559964</v>
      </c>
      <c r="AH67" s="664">
        <v>79869.713299199866</v>
      </c>
      <c r="AI67" s="664">
        <v>346102.0909631995</v>
      </c>
      <c r="AJ67" s="664">
        <v>0</v>
      </c>
      <c r="AK67" s="664">
        <v>0</v>
      </c>
      <c r="AL67" s="664">
        <v>0</v>
      </c>
      <c r="AM67" s="663">
        <v>694552.318622455</v>
      </c>
      <c r="AN67" s="663">
        <v>1337052.4439237497</v>
      </c>
      <c r="AO67" s="663">
        <v>18870.928836904404</v>
      </c>
      <c r="AP67" s="663">
        <v>0</v>
      </c>
      <c r="AQ67" s="663">
        <v>0</v>
      </c>
      <c r="AR67" s="663">
        <v>3954.8967437105898</v>
      </c>
      <c r="AS67" s="665">
        <v>0.59</v>
      </c>
      <c r="AT67" s="564">
        <f t="shared" si="0"/>
        <v>104013.26712163736</v>
      </c>
      <c r="AU67" s="564">
        <f t="shared" si="1"/>
        <v>1468.0254098232549</v>
      </c>
      <c r="AV67" s="564">
        <f t="shared" si="2"/>
        <v>39760.330526367768</v>
      </c>
      <c r="AW67" s="564">
        <f t="shared" si="3"/>
        <v>2832.5508821746189</v>
      </c>
      <c r="AX67" s="564">
        <f t="shared" si="4"/>
        <v>158934.95570130125</v>
      </c>
      <c r="AY67" s="564">
        <f t="shared" si="5"/>
        <v>39633.944592301559</v>
      </c>
      <c r="AZ67" s="666">
        <f t="shared" si="6"/>
        <v>12.85463365322566</v>
      </c>
      <c r="BA67" s="625" t="s">
        <v>2192</v>
      </c>
      <c r="BB67" s="625" t="s">
        <v>2192</v>
      </c>
      <c r="BC67" s="667">
        <v>1033214.0735990955</v>
      </c>
      <c r="BD67" s="667">
        <v>580034.41146262817</v>
      </c>
      <c r="BE67" s="667">
        <v>40486.323408693825</v>
      </c>
      <c r="BF67" s="667">
        <v>4538.9509673163502</v>
      </c>
      <c r="BG67" s="667">
        <v>1033214.0735990977</v>
      </c>
      <c r="BH67" s="667">
        <v>580034.41146262817</v>
      </c>
      <c r="BI67" s="667">
        <v>40584.740167492819</v>
      </c>
      <c r="BJ67" s="667">
        <v>4538.9509673163502</v>
      </c>
      <c r="BK67" s="444">
        <v>0</v>
      </c>
      <c r="BL67" s="444">
        <v>2552530.4681981532</v>
      </c>
      <c r="BM67" s="514"/>
      <c r="BN67" s="514"/>
      <c r="BO67" s="515"/>
    </row>
    <row r="68" spans="1:67">
      <c r="A68" s="515"/>
      <c r="B68" s="660">
        <v>2028</v>
      </c>
      <c r="C68" s="661" t="s">
        <v>2187</v>
      </c>
      <c r="D68" s="661" t="s">
        <v>2043</v>
      </c>
      <c r="E68" s="661" t="s">
        <v>2042</v>
      </c>
      <c r="F68" s="661" t="s">
        <v>2205</v>
      </c>
      <c r="G68" s="661" t="s">
        <v>26</v>
      </c>
      <c r="H68" s="661" t="s">
        <v>2205</v>
      </c>
      <c r="I68" s="661" t="s">
        <v>51</v>
      </c>
      <c r="J68" s="661" t="s">
        <v>16</v>
      </c>
      <c r="K68" s="661" t="s">
        <v>28</v>
      </c>
      <c r="L68" s="661" t="s">
        <v>2191</v>
      </c>
      <c r="M68" s="662">
        <v>0</v>
      </c>
      <c r="N68" s="662">
        <v>0</v>
      </c>
      <c r="O68" s="662">
        <v>0</v>
      </c>
      <c r="P68" s="662">
        <v>0</v>
      </c>
      <c r="Q68" s="662">
        <v>0</v>
      </c>
      <c r="R68" s="662">
        <v>0</v>
      </c>
      <c r="S68" s="662">
        <v>0</v>
      </c>
      <c r="T68" s="662">
        <v>0</v>
      </c>
      <c r="U68" s="662">
        <v>0</v>
      </c>
      <c r="V68" s="662">
        <v>0</v>
      </c>
      <c r="W68" s="663">
        <v>0</v>
      </c>
      <c r="X68" s="663">
        <v>0</v>
      </c>
      <c r="Y68" s="664">
        <v>27409.745488</v>
      </c>
      <c r="Z68" s="663">
        <v>27409.745488</v>
      </c>
      <c r="AA68" s="663">
        <v>27409.745488</v>
      </c>
      <c r="AB68" s="663">
        <v>0</v>
      </c>
      <c r="AC68" s="663">
        <v>0</v>
      </c>
      <c r="AD68" s="663">
        <v>0</v>
      </c>
      <c r="AE68" s="662">
        <v>0</v>
      </c>
      <c r="AF68" s="662">
        <v>0</v>
      </c>
      <c r="AG68" s="664">
        <v>1148.484078</v>
      </c>
      <c r="AH68" s="664">
        <v>0</v>
      </c>
      <c r="AI68" s="664">
        <v>26261.261409999999</v>
      </c>
      <c r="AJ68" s="664">
        <v>0</v>
      </c>
      <c r="AK68" s="664">
        <v>0</v>
      </c>
      <c r="AL68" s="664">
        <v>0</v>
      </c>
      <c r="AM68" s="663">
        <v>0</v>
      </c>
      <c r="AN68" s="663">
        <v>0</v>
      </c>
      <c r="AO68" s="663">
        <v>0</v>
      </c>
      <c r="AP68" s="663">
        <v>0</v>
      </c>
      <c r="AQ68" s="663">
        <v>0</v>
      </c>
      <c r="AR68" s="663">
        <v>0</v>
      </c>
      <c r="AS68" s="665">
        <v>0.59</v>
      </c>
      <c r="AT68" s="564">
        <f t="shared" si="0"/>
        <v>0</v>
      </c>
      <c r="AU68" s="564">
        <f t="shared" si="1"/>
        <v>0</v>
      </c>
      <c r="AV68" s="564">
        <f t="shared" si="2"/>
        <v>0</v>
      </c>
      <c r="AW68" s="564">
        <f t="shared" si="3"/>
        <v>0</v>
      </c>
      <c r="AX68" s="564">
        <f t="shared" si="4"/>
        <v>16171.749837919999</v>
      </c>
      <c r="AY68" s="564">
        <f t="shared" si="5"/>
        <v>11237.995650080002</v>
      </c>
      <c r="AZ68" s="666">
        <f t="shared" si="6"/>
        <v>1</v>
      </c>
      <c r="BA68" s="625" t="s">
        <v>2192</v>
      </c>
      <c r="BB68" s="625" t="s">
        <v>2192</v>
      </c>
      <c r="BC68" s="667">
        <v>27409.745488</v>
      </c>
      <c r="BD68" s="667">
        <v>0</v>
      </c>
      <c r="BE68" s="667">
        <v>0</v>
      </c>
      <c r="BF68" s="667">
        <v>0</v>
      </c>
      <c r="BG68" s="667">
        <v>27409.745488</v>
      </c>
      <c r="BH68" s="667">
        <v>0</v>
      </c>
      <c r="BI68" s="667">
        <v>0</v>
      </c>
      <c r="BJ68" s="667">
        <v>0</v>
      </c>
      <c r="BK68" s="444">
        <v>0</v>
      </c>
      <c r="BL68" s="444">
        <v>27409.745488</v>
      </c>
      <c r="BM68" s="514"/>
      <c r="BN68" s="514"/>
      <c r="BO68" s="515"/>
    </row>
    <row r="69" spans="1:67">
      <c r="A69" s="515"/>
      <c r="B69" s="660">
        <v>2028</v>
      </c>
      <c r="C69" s="661" t="s">
        <v>2187</v>
      </c>
      <c r="D69" s="661" t="s">
        <v>1646</v>
      </c>
      <c r="E69" s="661" t="s">
        <v>1645</v>
      </c>
      <c r="F69" s="661" t="s">
        <v>2205</v>
      </c>
      <c r="G69" s="661" t="s">
        <v>26</v>
      </c>
      <c r="H69" s="661" t="s">
        <v>2205</v>
      </c>
      <c r="I69" s="661" t="s">
        <v>51</v>
      </c>
      <c r="J69" s="661" t="s">
        <v>1162</v>
      </c>
      <c r="K69" s="661" t="s">
        <v>28</v>
      </c>
      <c r="L69" s="661" t="s">
        <v>2191</v>
      </c>
      <c r="M69" s="662">
        <v>232278.45409236604</v>
      </c>
      <c r="N69" s="662">
        <v>58.781244817746</v>
      </c>
      <c r="O69" s="662">
        <v>3313.149865880001</v>
      </c>
      <c r="P69" s="662">
        <v>134826.84182669126</v>
      </c>
      <c r="Q69" s="662">
        <v>34.203388279470346</v>
      </c>
      <c r="R69" s="662">
        <v>1828.2538430240002</v>
      </c>
      <c r="S69" s="662">
        <v>2057540.4601876098</v>
      </c>
      <c r="T69" s="662">
        <v>23665.673677488005</v>
      </c>
      <c r="U69" s="662">
        <v>363.90645421618802</v>
      </c>
      <c r="V69" s="662">
        <v>125.66472722746127</v>
      </c>
      <c r="W69" s="663">
        <v>224548.35592922999</v>
      </c>
      <c r="X69" s="663">
        <v>396412.55678551801</v>
      </c>
      <c r="Y69" s="664">
        <v>905327.52387577551</v>
      </c>
      <c r="Z69" s="663">
        <v>828624.10421679309</v>
      </c>
      <c r="AA69" s="663">
        <v>880460.70416538289</v>
      </c>
      <c r="AB69" s="663">
        <v>163810.103345721</v>
      </c>
      <c r="AC69" s="663">
        <v>31267.23292277562</v>
      </c>
      <c r="AD69" s="663">
        <v>29141.284665899599</v>
      </c>
      <c r="AE69" s="662">
        <v>34.838838746630103</v>
      </c>
      <c r="AF69" s="662">
        <v>9.7080279064574366</v>
      </c>
      <c r="AG69" s="664">
        <v>79491.360793599728</v>
      </c>
      <c r="AH69" s="664">
        <v>59618.520595199916</v>
      </c>
      <c r="AI69" s="664">
        <v>258346.92257919931</v>
      </c>
      <c r="AJ69" s="664">
        <v>0</v>
      </c>
      <c r="AK69" s="664">
        <v>0</v>
      </c>
      <c r="AL69" s="664">
        <v>0</v>
      </c>
      <c r="AM69" s="663">
        <v>507870.71990777738</v>
      </c>
      <c r="AN69" s="663">
        <v>636861.84148457495</v>
      </c>
      <c r="AO69" s="663">
        <v>20948.556805119919</v>
      </c>
      <c r="AP69" s="663">
        <v>0</v>
      </c>
      <c r="AQ69" s="663">
        <v>0</v>
      </c>
      <c r="AR69" s="663">
        <v>1281.81121243333</v>
      </c>
      <c r="AS69" s="665">
        <v>0.59</v>
      </c>
      <c r="AT69" s="564">
        <f t="shared" si="0"/>
        <v>43614.6164368842</v>
      </c>
      <c r="AU69" s="564">
        <f t="shared" si="1"/>
        <v>1434.6334015424206</v>
      </c>
      <c r="AV69" s="564">
        <f t="shared" si="2"/>
        <v>12483.558795309402</v>
      </c>
      <c r="AW69" s="564">
        <f t="shared" si="3"/>
        <v>2959.531391267295</v>
      </c>
      <c r="AX69" s="564">
        <f t="shared" si="4"/>
        <v>79189.936710650072</v>
      </c>
      <c r="AY69" s="564">
        <f t="shared" si="5"/>
        <v>26156.466134159386</v>
      </c>
      <c r="AZ69" s="666">
        <f t="shared" si="6"/>
        <v>14.602027795112988</v>
      </c>
      <c r="BA69" s="625" t="s">
        <v>2192</v>
      </c>
      <c r="BB69" s="625" t="s">
        <v>2192</v>
      </c>
      <c r="BC69" s="667">
        <v>834200.99518144305</v>
      </c>
      <c r="BD69" s="667">
        <v>197399.1635108045</v>
      </c>
      <c r="BE69" s="667">
        <v>47202.647565440522</v>
      </c>
      <c r="BF69" s="667">
        <v>1474.6101020076062</v>
      </c>
      <c r="BG69" s="667">
        <v>834200.99518144422</v>
      </c>
      <c r="BH69" s="667">
        <v>197399.1635108045</v>
      </c>
      <c r="BI69" s="667">
        <v>47331.123990720356</v>
      </c>
      <c r="BJ69" s="667">
        <v>1474.6101020076062</v>
      </c>
      <c r="BK69" s="444">
        <v>0</v>
      </c>
      <c r="BL69" s="444">
        <v>1538271.1024550775</v>
      </c>
      <c r="BM69" s="514"/>
      <c r="BN69" s="514"/>
      <c r="BO69" s="515"/>
    </row>
    <row r="70" spans="1:67">
      <c r="A70" s="515"/>
      <c r="B70" s="660">
        <v>2028</v>
      </c>
      <c r="C70" s="661" t="s">
        <v>2187</v>
      </c>
      <c r="D70" s="661" t="s">
        <v>2047</v>
      </c>
      <c r="E70" s="661" t="s">
        <v>2046</v>
      </c>
      <c r="F70" s="661" t="s">
        <v>2205</v>
      </c>
      <c r="G70" s="661" t="s">
        <v>26</v>
      </c>
      <c r="H70" s="661" t="s">
        <v>2205</v>
      </c>
      <c r="I70" s="661" t="s">
        <v>51</v>
      </c>
      <c r="J70" s="661" t="s">
        <v>16</v>
      </c>
      <c r="K70" s="661" t="s">
        <v>28</v>
      </c>
      <c r="L70" s="661" t="s">
        <v>2191</v>
      </c>
      <c r="M70" s="662">
        <v>0</v>
      </c>
      <c r="N70" s="662">
        <v>0</v>
      </c>
      <c r="O70" s="662">
        <v>0</v>
      </c>
      <c r="P70" s="662">
        <v>0</v>
      </c>
      <c r="Q70" s="662">
        <v>0</v>
      </c>
      <c r="R70" s="662">
        <v>0</v>
      </c>
      <c r="S70" s="662">
        <v>0</v>
      </c>
      <c r="T70" s="662">
        <v>0</v>
      </c>
      <c r="U70" s="662">
        <v>0</v>
      </c>
      <c r="V70" s="662">
        <v>0</v>
      </c>
      <c r="W70" s="663">
        <v>0</v>
      </c>
      <c r="X70" s="663">
        <v>0</v>
      </c>
      <c r="Y70" s="664">
        <v>27595.935517999998</v>
      </c>
      <c r="Z70" s="663">
        <v>27595.935517999998</v>
      </c>
      <c r="AA70" s="663">
        <v>27595.935517999998</v>
      </c>
      <c r="AB70" s="663">
        <v>0</v>
      </c>
      <c r="AC70" s="663">
        <v>0</v>
      </c>
      <c r="AD70" s="663">
        <v>0</v>
      </c>
      <c r="AE70" s="662">
        <v>0</v>
      </c>
      <c r="AF70" s="662">
        <v>0</v>
      </c>
      <c r="AG70" s="664">
        <v>1148.484078</v>
      </c>
      <c r="AH70" s="664">
        <v>0</v>
      </c>
      <c r="AI70" s="664">
        <v>26447.451440000001</v>
      </c>
      <c r="AJ70" s="664">
        <v>0</v>
      </c>
      <c r="AK70" s="664">
        <v>0</v>
      </c>
      <c r="AL70" s="664">
        <v>0</v>
      </c>
      <c r="AM70" s="663">
        <v>0</v>
      </c>
      <c r="AN70" s="663">
        <v>0</v>
      </c>
      <c r="AO70" s="663">
        <v>0</v>
      </c>
      <c r="AP70" s="663">
        <v>0</v>
      </c>
      <c r="AQ70" s="663">
        <v>0</v>
      </c>
      <c r="AR70" s="663">
        <v>0</v>
      </c>
      <c r="AS70" s="665">
        <v>0.59</v>
      </c>
      <c r="AT70" s="564">
        <f t="shared" si="0"/>
        <v>0</v>
      </c>
      <c r="AU70" s="564">
        <f t="shared" si="1"/>
        <v>0</v>
      </c>
      <c r="AV70" s="564">
        <f t="shared" si="2"/>
        <v>0</v>
      </c>
      <c r="AW70" s="564">
        <f t="shared" si="3"/>
        <v>0</v>
      </c>
      <c r="AX70" s="564">
        <f t="shared" si="4"/>
        <v>16281.601955619999</v>
      </c>
      <c r="AY70" s="564">
        <f t="shared" si="5"/>
        <v>11314.333562379999</v>
      </c>
      <c r="AZ70" s="666">
        <f t="shared" si="6"/>
        <v>1</v>
      </c>
      <c r="BA70" s="625" t="s">
        <v>2192</v>
      </c>
      <c r="BB70" s="625" t="s">
        <v>2192</v>
      </c>
      <c r="BC70" s="667">
        <v>27595.935517999998</v>
      </c>
      <c r="BD70" s="667">
        <v>0</v>
      </c>
      <c r="BE70" s="667">
        <v>0</v>
      </c>
      <c r="BF70" s="667">
        <v>0</v>
      </c>
      <c r="BG70" s="667">
        <v>27595.935517999998</v>
      </c>
      <c r="BH70" s="667">
        <v>0</v>
      </c>
      <c r="BI70" s="667">
        <v>0</v>
      </c>
      <c r="BJ70" s="667">
        <v>0</v>
      </c>
      <c r="BK70" s="444">
        <v>0</v>
      </c>
      <c r="BL70" s="444">
        <v>27595.935517999998</v>
      </c>
      <c r="BM70" s="514"/>
      <c r="BN70" s="514"/>
      <c r="BO70" s="515"/>
    </row>
    <row r="71" spans="1:67">
      <c r="A71" s="515"/>
      <c r="B71" s="660">
        <v>2028</v>
      </c>
      <c r="C71" s="661" t="s">
        <v>2187</v>
      </c>
      <c r="D71" s="661" t="s">
        <v>1653</v>
      </c>
      <c r="E71" s="661" t="s">
        <v>1652</v>
      </c>
      <c r="F71" s="661" t="s">
        <v>2205</v>
      </c>
      <c r="G71" s="661" t="s">
        <v>33</v>
      </c>
      <c r="H71" s="661" t="s">
        <v>2205</v>
      </c>
      <c r="I71" s="661" t="s">
        <v>51</v>
      </c>
      <c r="J71" s="661" t="s">
        <v>1162</v>
      </c>
      <c r="K71" s="661" t="s">
        <v>28</v>
      </c>
      <c r="L71" s="661" t="s">
        <v>2191</v>
      </c>
      <c r="M71" s="662">
        <v>6832.98</v>
      </c>
      <c r="N71" s="662">
        <v>0.29399039999999999</v>
      </c>
      <c r="O71" s="662">
        <v>0</v>
      </c>
      <c r="P71" s="662">
        <v>2733.192</v>
      </c>
      <c r="Q71" s="662">
        <v>0.11759616000000001</v>
      </c>
      <c r="R71" s="662">
        <v>0</v>
      </c>
      <c r="S71" s="662">
        <v>27331.919999999998</v>
      </c>
      <c r="T71" s="662">
        <v>0</v>
      </c>
      <c r="U71" s="662">
        <v>5.2390417358664001</v>
      </c>
      <c r="V71" s="662">
        <v>0</v>
      </c>
      <c r="W71" s="663">
        <v>4991.7663987899896</v>
      </c>
      <c r="X71" s="663">
        <v>11066.668671975</v>
      </c>
      <c r="Y71" s="664">
        <v>191721.4180199999</v>
      </c>
      <c r="Z71" s="663">
        <v>137058.68101046688</v>
      </c>
      <c r="AA71" s="663">
        <v>185718.12470976679</v>
      </c>
      <c r="AB71" s="663">
        <v>2166.2717487899899</v>
      </c>
      <c r="AC71" s="663">
        <v>0</v>
      </c>
      <c r="AD71" s="663">
        <v>2825.4946500000001</v>
      </c>
      <c r="AE71" s="662">
        <v>0.59774963703840001</v>
      </c>
      <c r="AF71" s="662">
        <v>0</v>
      </c>
      <c r="AG71" s="664">
        <v>16639.523603999973</v>
      </c>
      <c r="AH71" s="664">
        <v>12479.642702999969</v>
      </c>
      <c r="AI71" s="664">
        <v>54078.45171299998</v>
      </c>
      <c r="AJ71" s="664">
        <v>0</v>
      </c>
      <c r="AK71" s="664">
        <v>0</v>
      </c>
      <c r="AL71" s="664">
        <v>0</v>
      </c>
      <c r="AM71" s="663">
        <v>108523.8</v>
      </c>
      <c r="AN71" s="663">
        <v>9624.7648854693398</v>
      </c>
      <c r="AO71" s="663">
        <v>0</v>
      </c>
      <c r="AP71" s="663">
        <v>0</v>
      </c>
      <c r="AQ71" s="663">
        <v>0</v>
      </c>
      <c r="AR71" s="663">
        <v>0</v>
      </c>
      <c r="AS71" s="665">
        <v>0.59</v>
      </c>
      <c r="AT71" s="564">
        <f t="shared" si="0"/>
        <v>962.47648854693398</v>
      </c>
      <c r="AU71" s="564">
        <f t="shared" si="1"/>
        <v>0</v>
      </c>
      <c r="AV71" s="564">
        <f t="shared" si="2"/>
        <v>383.33135922899902</v>
      </c>
      <c r="AW71" s="564">
        <f t="shared" si="3"/>
        <v>115.84528065000002</v>
      </c>
      <c r="AX71" s="564">
        <f t="shared" si="4"/>
        <v>11919.845846423175</v>
      </c>
      <c r="AY71" s="564">
        <f t="shared" si="5"/>
        <v>7614.4431131004385</v>
      </c>
      <c r="AZ71" s="666">
        <f t="shared" si="6"/>
        <v>10</v>
      </c>
      <c r="BA71" s="625" t="s">
        <v>2192</v>
      </c>
      <c r="BB71" s="625" t="s">
        <v>2192</v>
      </c>
      <c r="BC71" s="667">
        <v>138114.71438892587</v>
      </c>
      <c r="BD71" s="667">
        <v>2497.8986330847301</v>
      </c>
      <c r="BE71" s="667">
        <v>0</v>
      </c>
      <c r="BF71" s="667">
        <v>0</v>
      </c>
      <c r="BG71" s="667">
        <v>138114.71438892587</v>
      </c>
      <c r="BH71" s="667">
        <v>2497.8986330847301</v>
      </c>
      <c r="BI71" s="667">
        <v>0</v>
      </c>
      <c r="BJ71" s="667">
        <v>0</v>
      </c>
      <c r="BK71" s="444">
        <v>0</v>
      </c>
      <c r="BL71" s="444">
        <v>195342.88959523613</v>
      </c>
      <c r="BM71" s="514"/>
      <c r="BN71" s="514"/>
      <c r="BO71" s="515"/>
    </row>
    <row r="72" spans="1:67">
      <c r="A72" s="515"/>
      <c r="B72" s="660">
        <v>2028</v>
      </c>
      <c r="C72" s="661" t="s">
        <v>2187</v>
      </c>
      <c r="D72" s="661" t="s">
        <v>2051</v>
      </c>
      <c r="E72" s="661" t="s">
        <v>2050</v>
      </c>
      <c r="F72" s="661" t="s">
        <v>2205</v>
      </c>
      <c r="G72" s="661" t="s">
        <v>33</v>
      </c>
      <c r="H72" s="661" t="s">
        <v>2205</v>
      </c>
      <c r="I72" s="661" t="s">
        <v>51</v>
      </c>
      <c r="J72" s="661" t="s">
        <v>16</v>
      </c>
      <c r="K72" s="661" t="s">
        <v>28</v>
      </c>
      <c r="L72" s="661" t="s">
        <v>2191</v>
      </c>
      <c r="M72" s="662">
        <v>0</v>
      </c>
      <c r="N72" s="662">
        <v>0</v>
      </c>
      <c r="O72" s="662">
        <v>0</v>
      </c>
      <c r="P72" s="662">
        <v>0</v>
      </c>
      <c r="Q72" s="662">
        <v>0</v>
      </c>
      <c r="R72" s="662">
        <v>0</v>
      </c>
      <c r="S72" s="662">
        <v>0</v>
      </c>
      <c r="T72" s="662">
        <v>0</v>
      </c>
      <c r="U72" s="662">
        <v>0</v>
      </c>
      <c r="V72" s="662">
        <v>0</v>
      </c>
      <c r="W72" s="663">
        <v>0</v>
      </c>
      <c r="X72" s="663">
        <v>0</v>
      </c>
      <c r="Y72" s="664">
        <v>26541.194668</v>
      </c>
      <c r="Z72" s="663">
        <v>26541.194668</v>
      </c>
      <c r="AA72" s="663">
        <v>26541.194668</v>
      </c>
      <c r="AB72" s="663">
        <v>0</v>
      </c>
      <c r="AC72" s="663">
        <v>0</v>
      </c>
      <c r="AD72" s="663">
        <v>0</v>
      </c>
      <c r="AE72" s="662">
        <v>0</v>
      </c>
      <c r="AF72" s="662">
        <v>0</v>
      </c>
      <c r="AG72" s="664">
        <v>1148.484078</v>
      </c>
      <c r="AH72" s="664">
        <v>0</v>
      </c>
      <c r="AI72" s="664">
        <v>25392.710589999999</v>
      </c>
      <c r="AJ72" s="664">
        <v>0</v>
      </c>
      <c r="AK72" s="664">
        <v>0</v>
      </c>
      <c r="AL72" s="664">
        <v>0</v>
      </c>
      <c r="AM72" s="663">
        <v>0</v>
      </c>
      <c r="AN72" s="663">
        <v>0</v>
      </c>
      <c r="AO72" s="663">
        <v>0</v>
      </c>
      <c r="AP72" s="663">
        <v>0</v>
      </c>
      <c r="AQ72" s="663">
        <v>0</v>
      </c>
      <c r="AR72" s="663">
        <v>0</v>
      </c>
      <c r="AS72" s="665">
        <v>0.59</v>
      </c>
      <c r="AT72" s="564">
        <f t="shared" si="0"/>
        <v>0</v>
      </c>
      <c r="AU72" s="564">
        <f t="shared" si="1"/>
        <v>0</v>
      </c>
      <c r="AV72" s="564">
        <f t="shared" si="2"/>
        <v>0</v>
      </c>
      <c r="AW72" s="564">
        <f t="shared" si="3"/>
        <v>0</v>
      </c>
      <c r="AX72" s="564">
        <f t="shared" si="4"/>
        <v>15659.304854119999</v>
      </c>
      <c r="AY72" s="564">
        <f t="shared" si="5"/>
        <v>10881.889813880001</v>
      </c>
      <c r="AZ72" s="666">
        <f t="shared" si="6"/>
        <v>1</v>
      </c>
      <c r="BA72" s="625" t="s">
        <v>2192</v>
      </c>
      <c r="BB72" s="625" t="s">
        <v>2192</v>
      </c>
      <c r="BC72" s="667">
        <v>26541.194668</v>
      </c>
      <c r="BD72" s="667">
        <v>0</v>
      </c>
      <c r="BE72" s="667">
        <v>0</v>
      </c>
      <c r="BF72" s="667">
        <v>0</v>
      </c>
      <c r="BG72" s="667">
        <v>26541.194668</v>
      </c>
      <c r="BH72" s="667">
        <v>0</v>
      </c>
      <c r="BI72" s="667">
        <v>0</v>
      </c>
      <c r="BJ72" s="667">
        <v>0</v>
      </c>
      <c r="BK72" s="444">
        <v>0</v>
      </c>
      <c r="BL72" s="444">
        <v>26541.194668</v>
      </c>
      <c r="BM72" s="514"/>
      <c r="BN72" s="514"/>
      <c r="BO72" s="515"/>
    </row>
    <row r="73" spans="1:67">
      <c r="A73" s="515"/>
      <c r="B73" s="660">
        <v>2028</v>
      </c>
      <c r="C73" s="661" t="s">
        <v>2187</v>
      </c>
      <c r="D73" s="661" t="s">
        <v>1661</v>
      </c>
      <c r="E73" s="661" t="s">
        <v>1660</v>
      </c>
      <c r="F73" s="661" t="s">
        <v>2205</v>
      </c>
      <c r="G73" s="661" t="s">
        <v>33</v>
      </c>
      <c r="H73" s="661" t="s">
        <v>2205</v>
      </c>
      <c r="I73" s="661" t="s">
        <v>51</v>
      </c>
      <c r="J73" s="661" t="s">
        <v>1162</v>
      </c>
      <c r="K73" s="661" t="s">
        <v>28</v>
      </c>
      <c r="L73" s="661" t="s">
        <v>2191</v>
      </c>
      <c r="M73" s="662">
        <v>2888.2260000000001</v>
      </c>
      <c r="N73" s="662">
        <v>0.6264521999999999</v>
      </c>
      <c r="O73" s="662">
        <v>4892.6327250000004</v>
      </c>
      <c r="P73" s="662">
        <v>1566.4176</v>
      </c>
      <c r="Q73" s="662">
        <v>0.32000165999999997</v>
      </c>
      <c r="R73" s="662">
        <v>2935.5796349999951</v>
      </c>
      <c r="S73" s="662">
        <v>22028.608800000002</v>
      </c>
      <c r="T73" s="662">
        <v>44033.694524999999</v>
      </c>
      <c r="U73" s="662">
        <v>2.94376165555428</v>
      </c>
      <c r="V73" s="662">
        <v>233.81891792775002</v>
      </c>
      <c r="W73" s="663">
        <v>58806.741451734801</v>
      </c>
      <c r="X73" s="663">
        <v>98453.002206237303</v>
      </c>
      <c r="Y73" s="664">
        <v>141457.42562173185</v>
      </c>
      <c r="Z73" s="663">
        <v>105969.89060988701</v>
      </c>
      <c r="AA73" s="663">
        <v>137111.78069477339</v>
      </c>
      <c r="AB73" s="663">
        <v>2057.8100041719899</v>
      </c>
      <c r="AC73" s="663">
        <v>56603.595650562798</v>
      </c>
      <c r="AD73" s="663">
        <v>145.33579700000001</v>
      </c>
      <c r="AE73" s="662">
        <v>0.33097697576064</v>
      </c>
      <c r="AF73" s="662">
        <v>15.58792786185</v>
      </c>
      <c r="AG73" s="664">
        <v>12420.525123999978</v>
      </c>
      <c r="AH73" s="664">
        <v>9315.3938429999762</v>
      </c>
      <c r="AI73" s="664">
        <v>40366.706653000023</v>
      </c>
      <c r="AJ73" s="664">
        <v>0</v>
      </c>
      <c r="AK73" s="664">
        <v>0</v>
      </c>
      <c r="AL73" s="664">
        <v>0</v>
      </c>
      <c r="AM73" s="663">
        <v>79354.800001731943</v>
      </c>
      <c r="AN73" s="663">
        <v>4388.1566461764996</v>
      </c>
      <c r="AO73" s="663">
        <v>36141.222905128699</v>
      </c>
      <c r="AP73" s="663">
        <v>0</v>
      </c>
      <c r="AQ73" s="663">
        <v>0</v>
      </c>
      <c r="AR73" s="663">
        <v>0</v>
      </c>
      <c r="AS73" s="665">
        <v>0.59</v>
      </c>
      <c r="AT73" s="564">
        <f t="shared" si="0"/>
        <v>292.87097236157427</v>
      </c>
      <c r="AU73" s="564">
        <f t="shared" si="1"/>
        <v>2412.109673382819</v>
      </c>
      <c r="AV73" s="564">
        <f t="shared" si="2"/>
        <v>143.0637059764417</v>
      </c>
      <c r="AW73" s="564">
        <f t="shared" si="3"/>
        <v>3781.7705556700448</v>
      </c>
      <c r="AX73" s="564">
        <f t="shared" si="4"/>
        <v>5691.9662247800397</v>
      </c>
      <c r="AY73" s="564">
        <f t="shared" si="5"/>
        <v>6164.0233233685321</v>
      </c>
      <c r="AZ73" s="666">
        <f t="shared" si="6"/>
        <v>14.983241974417815</v>
      </c>
      <c r="BA73" s="625" t="s">
        <v>2192</v>
      </c>
      <c r="BB73" s="625" t="s">
        <v>2192</v>
      </c>
      <c r="BC73" s="667">
        <v>106791.43226506151</v>
      </c>
      <c r="BD73" s="667">
        <v>2464.9288339224468</v>
      </c>
      <c r="BE73" s="667">
        <v>87697.6371000543</v>
      </c>
      <c r="BF73" s="667">
        <v>0</v>
      </c>
      <c r="BG73" s="667">
        <v>106791.43226506165</v>
      </c>
      <c r="BH73" s="667">
        <v>2464.9288339224468</v>
      </c>
      <c r="BI73" s="667">
        <v>87845.684559744797</v>
      </c>
      <c r="BJ73" s="667">
        <v>0</v>
      </c>
      <c r="BK73" s="444">
        <v>0</v>
      </c>
      <c r="BL73" s="444">
        <v>177641.16024607889</v>
      </c>
      <c r="BM73" s="514"/>
      <c r="BN73" s="514"/>
      <c r="BO73" s="515"/>
    </row>
    <row r="74" spans="1:67">
      <c r="A74" s="515"/>
      <c r="B74" s="660">
        <v>2028</v>
      </c>
      <c r="C74" s="661" t="s">
        <v>2187</v>
      </c>
      <c r="D74" s="661" t="s">
        <v>2055</v>
      </c>
      <c r="E74" s="661" t="s">
        <v>2054</v>
      </c>
      <c r="F74" s="661" t="s">
        <v>2205</v>
      </c>
      <c r="G74" s="661" t="s">
        <v>33</v>
      </c>
      <c r="H74" s="661" t="s">
        <v>2205</v>
      </c>
      <c r="I74" s="661" t="s">
        <v>51</v>
      </c>
      <c r="J74" s="661" t="s">
        <v>16</v>
      </c>
      <c r="K74" s="661" t="s">
        <v>28</v>
      </c>
      <c r="L74" s="661" t="s">
        <v>2191</v>
      </c>
      <c r="M74" s="662">
        <v>0</v>
      </c>
      <c r="N74" s="662">
        <v>0</v>
      </c>
      <c r="O74" s="662">
        <v>0</v>
      </c>
      <c r="P74" s="662">
        <v>0</v>
      </c>
      <c r="Q74" s="662">
        <v>0</v>
      </c>
      <c r="R74" s="662">
        <v>0</v>
      </c>
      <c r="S74" s="662">
        <v>0</v>
      </c>
      <c r="T74" s="662">
        <v>0</v>
      </c>
      <c r="U74" s="662">
        <v>0</v>
      </c>
      <c r="V74" s="662">
        <v>0</v>
      </c>
      <c r="W74" s="663">
        <v>0</v>
      </c>
      <c r="X74" s="663">
        <v>0</v>
      </c>
      <c r="Y74" s="664">
        <v>26433.773497999999</v>
      </c>
      <c r="Z74" s="663">
        <v>26433.773497999999</v>
      </c>
      <c r="AA74" s="663">
        <v>26433.773497999999</v>
      </c>
      <c r="AB74" s="663">
        <v>0</v>
      </c>
      <c r="AC74" s="663">
        <v>0</v>
      </c>
      <c r="AD74" s="663">
        <v>0</v>
      </c>
      <c r="AE74" s="662">
        <v>0</v>
      </c>
      <c r="AF74" s="662">
        <v>0</v>
      </c>
      <c r="AG74" s="664">
        <v>1148.484078</v>
      </c>
      <c r="AH74" s="664">
        <v>0</v>
      </c>
      <c r="AI74" s="664">
        <v>25285.289420000001</v>
      </c>
      <c r="AJ74" s="664">
        <v>0</v>
      </c>
      <c r="AK74" s="664">
        <v>0</v>
      </c>
      <c r="AL74" s="664">
        <v>0</v>
      </c>
      <c r="AM74" s="663">
        <v>0</v>
      </c>
      <c r="AN74" s="663">
        <v>0</v>
      </c>
      <c r="AO74" s="663">
        <v>0</v>
      </c>
      <c r="AP74" s="663">
        <v>0</v>
      </c>
      <c r="AQ74" s="663">
        <v>0</v>
      </c>
      <c r="AR74" s="663">
        <v>0</v>
      </c>
      <c r="AS74" s="665">
        <v>0.59</v>
      </c>
      <c r="AT74" s="564">
        <f t="shared" ref="AT74:AT137" si="7">IF($AZ74=0,0,($AN74-$AP74)/$AZ74)</f>
        <v>0</v>
      </c>
      <c r="AU74" s="564">
        <f t="shared" ref="AU74:AU137" si="8">IF($AZ74=0,0,($AO74-$AQ74)/$AZ74)</f>
        <v>0</v>
      </c>
      <c r="AV74" s="564">
        <f t="shared" ref="AV74:AV137" si="9">IF(OR(BB74="TRUE",BA74="TRUE"),0,IF(AZ74=0,0,($AB74+$AR74+$AP74+$AS74*$AD74)/AZ74))</f>
        <v>0</v>
      </c>
      <c r="AW74" s="564">
        <f t="shared" ref="AW74:AW137" si="10">IF(OR(BB74="TRUE",BA74="TRUE"),0,IF(AZ74=0,0,($AC74+$AQ74+(1-$AS74)*$AD74)/AZ74))</f>
        <v>0</v>
      </c>
      <c r="AX74" s="564">
        <f t="shared" ref="AX74:AX137" si="11">IF(OR(BB74="TRUE",BA74="TRUE"),0,IF(AZ74=0,0,($AA74*$AS74+$AN74)/AZ74))</f>
        <v>15595.926363819999</v>
      </c>
      <c r="AY74" s="564">
        <f t="shared" ref="AY74:AY137" si="12">IF(OR(BB74="TRUE",BA74="TRUE"),0,IF(AZ74=0,0,($AA74*(1-$AS74)+$AO74)/AZ74))</f>
        <v>10837.84713418</v>
      </c>
      <c r="AZ74" s="666">
        <f t="shared" ref="AZ74:AZ137" si="13">IFERROR(($T74*99976.1+$S74*3412.14)/($R74*99976.1+$P74*3412.14),1)</f>
        <v>1</v>
      </c>
      <c r="BA74" s="625" t="s">
        <v>2192</v>
      </c>
      <c r="BB74" s="625" t="s">
        <v>2192</v>
      </c>
      <c r="BC74" s="667">
        <v>26433.773497999999</v>
      </c>
      <c r="BD74" s="667">
        <v>0</v>
      </c>
      <c r="BE74" s="667">
        <v>0</v>
      </c>
      <c r="BF74" s="667">
        <v>0</v>
      </c>
      <c r="BG74" s="667">
        <v>26433.773497999999</v>
      </c>
      <c r="BH74" s="667">
        <v>0</v>
      </c>
      <c r="BI74" s="667">
        <v>0</v>
      </c>
      <c r="BJ74" s="667">
        <v>0</v>
      </c>
      <c r="BK74" s="444">
        <v>0</v>
      </c>
      <c r="BL74" s="444">
        <v>26433.773497999999</v>
      </c>
      <c r="BM74" s="514"/>
      <c r="BN74" s="514"/>
      <c r="BO74" s="515"/>
    </row>
    <row r="75" spans="1:67">
      <c r="A75" s="515"/>
      <c r="B75" s="660">
        <v>2028</v>
      </c>
      <c r="C75" s="661" t="s">
        <v>2187</v>
      </c>
      <c r="D75" s="661" t="s">
        <v>1666</v>
      </c>
      <c r="E75" s="661" t="s">
        <v>1665</v>
      </c>
      <c r="F75" s="661" t="s">
        <v>2205</v>
      </c>
      <c r="G75" s="661" t="s">
        <v>45</v>
      </c>
      <c r="H75" s="661" t="s">
        <v>2205</v>
      </c>
      <c r="I75" s="661" t="s">
        <v>51</v>
      </c>
      <c r="J75" s="661" t="s">
        <v>1162</v>
      </c>
      <c r="K75" s="661" t="s">
        <v>28</v>
      </c>
      <c r="L75" s="661" t="s">
        <v>2191</v>
      </c>
      <c r="M75" s="662">
        <v>86042.750309999959</v>
      </c>
      <c r="N75" s="662">
        <v>13.261157612999996</v>
      </c>
      <c r="O75" s="662">
        <v>-53.585492400000078</v>
      </c>
      <c r="P75" s="662">
        <v>50811.630962399977</v>
      </c>
      <c r="Q75" s="662">
        <v>7.6770508419000043</v>
      </c>
      <c r="R75" s="662">
        <v>-32.151295440000069</v>
      </c>
      <c r="S75" s="662">
        <v>641945.25291600008</v>
      </c>
      <c r="T75" s="662">
        <v>-103.35048767999999</v>
      </c>
      <c r="U75" s="662">
        <v>104.207821320451</v>
      </c>
      <c r="V75" s="662">
        <v>-0.54879108958079614</v>
      </c>
      <c r="W75" s="663">
        <v>123337.234091312</v>
      </c>
      <c r="X75" s="663">
        <v>232524.21562106401</v>
      </c>
      <c r="Y75" s="664">
        <v>805229.95620080852</v>
      </c>
      <c r="Z75" s="663">
        <v>613924.92480468843</v>
      </c>
      <c r="AA75" s="663">
        <v>780782.60488590039</v>
      </c>
      <c r="AB75" s="663">
        <v>47338.7505587864</v>
      </c>
      <c r="AC75" s="663">
        <v>-323.29225362131075</v>
      </c>
      <c r="AD75" s="663">
        <v>76180.023370160707</v>
      </c>
      <c r="AE75" s="662">
        <v>12.229771677400599</v>
      </c>
      <c r="AF75" s="662">
        <v>-0.17072337878639957</v>
      </c>
      <c r="AG75" s="664">
        <v>69885.999136799772</v>
      </c>
      <c r="AH75" s="664">
        <v>52414.499352599996</v>
      </c>
      <c r="AI75" s="664">
        <v>227129.49719459965</v>
      </c>
      <c r="AJ75" s="664">
        <v>0</v>
      </c>
      <c r="AK75" s="664">
        <v>0</v>
      </c>
      <c r="AL75" s="664">
        <v>0</v>
      </c>
      <c r="AM75" s="663">
        <v>455799.96051681001</v>
      </c>
      <c r="AN75" s="663">
        <v>183371.01688463622</v>
      </c>
      <c r="AO75" s="663">
        <v>-218.63441314801995</v>
      </c>
      <c r="AP75" s="663">
        <v>0</v>
      </c>
      <c r="AQ75" s="663">
        <v>0</v>
      </c>
      <c r="AR75" s="663">
        <v>196.00398038595</v>
      </c>
      <c r="AS75" s="665">
        <v>0.59</v>
      </c>
      <c r="AT75" s="564">
        <f t="shared" si="7"/>
        <v>14312.715401096812</v>
      </c>
      <c r="AU75" s="564">
        <f t="shared" si="8"/>
        <v>-17.065140311907239</v>
      </c>
      <c r="AV75" s="564">
        <f t="shared" si="9"/>
        <v>7218.4459800594559</v>
      </c>
      <c r="AW75" s="564">
        <f t="shared" si="10"/>
        <v>2412.6682882319365</v>
      </c>
      <c r="AX75" s="564">
        <f t="shared" si="11"/>
        <v>50268.890200109883</v>
      </c>
      <c r="AY75" s="564">
        <f t="shared" si="12"/>
        <v>24969.429211544641</v>
      </c>
      <c r="AZ75" s="666">
        <f t="shared" si="13"/>
        <v>12.81175596285413</v>
      </c>
      <c r="BA75" s="625" t="s">
        <v>2192</v>
      </c>
      <c r="BB75" s="625" t="s">
        <v>2192</v>
      </c>
      <c r="BC75" s="667">
        <v>618383.85195362498</v>
      </c>
      <c r="BD75" s="667">
        <v>55330.741702288535</v>
      </c>
      <c r="BE75" s="667">
        <v>-315.93703180825185</v>
      </c>
      <c r="BF75" s="667">
        <v>226.69426564528857</v>
      </c>
      <c r="BG75" s="667">
        <v>618383.85195362405</v>
      </c>
      <c r="BH75" s="667">
        <v>55330.741702288535</v>
      </c>
      <c r="BI75" s="667">
        <v>-321.68531959184247</v>
      </c>
      <c r="BJ75" s="667">
        <v>226.69426564528857</v>
      </c>
      <c r="BK75" s="444">
        <v>0</v>
      </c>
      <c r="BL75" s="444">
        <v>963934.98735738825</v>
      </c>
      <c r="BM75" s="514"/>
      <c r="BN75" s="514"/>
      <c r="BO75" s="515"/>
    </row>
    <row r="76" spans="1:67">
      <c r="A76" s="515"/>
      <c r="B76" s="660">
        <v>2028</v>
      </c>
      <c r="C76" s="661" t="s">
        <v>2187</v>
      </c>
      <c r="D76" s="661" t="s">
        <v>2059</v>
      </c>
      <c r="E76" s="661" t="s">
        <v>2058</v>
      </c>
      <c r="F76" s="661" t="s">
        <v>2205</v>
      </c>
      <c r="G76" s="661" t="s">
        <v>45</v>
      </c>
      <c r="H76" s="661" t="s">
        <v>2205</v>
      </c>
      <c r="I76" s="661" t="s">
        <v>51</v>
      </c>
      <c r="J76" s="661" t="s">
        <v>16</v>
      </c>
      <c r="K76" s="661" t="s">
        <v>28</v>
      </c>
      <c r="L76" s="661" t="s">
        <v>2191</v>
      </c>
      <c r="M76" s="662">
        <v>0</v>
      </c>
      <c r="N76" s="662">
        <v>0</v>
      </c>
      <c r="O76" s="662">
        <v>0</v>
      </c>
      <c r="P76" s="662">
        <v>0</v>
      </c>
      <c r="Q76" s="662">
        <v>0</v>
      </c>
      <c r="R76" s="662">
        <v>0</v>
      </c>
      <c r="S76" s="662">
        <v>0</v>
      </c>
      <c r="T76" s="662">
        <v>0</v>
      </c>
      <c r="U76" s="662">
        <v>0</v>
      </c>
      <c r="V76" s="662">
        <v>0</v>
      </c>
      <c r="W76" s="663">
        <v>0</v>
      </c>
      <c r="X76" s="663">
        <v>0</v>
      </c>
      <c r="Y76" s="664">
        <v>29481.255278000001</v>
      </c>
      <c r="Z76" s="663">
        <v>29481.255278000001</v>
      </c>
      <c r="AA76" s="663">
        <v>29481.255278000001</v>
      </c>
      <c r="AB76" s="663">
        <v>0</v>
      </c>
      <c r="AC76" s="663">
        <v>0</v>
      </c>
      <c r="AD76" s="663">
        <v>0</v>
      </c>
      <c r="AE76" s="662">
        <v>0</v>
      </c>
      <c r="AF76" s="662">
        <v>0</v>
      </c>
      <c r="AG76" s="664">
        <v>1148.484078</v>
      </c>
      <c r="AH76" s="664">
        <v>0</v>
      </c>
      <c r="AI76" s="664">
        <v>28332.771199999999</v>
      </c>
      <c r="AJ76" s="664">
        <v>0</v>
      </c>
      <c r="AK76" s="664">
        <v>0</v>
      </c>
      <c r="AL76" s="664">
        <v>0</v>
      </c>
      <c r="AM76" s="663">
        <v>0</v>
      </c>
      <c r="AN76" s="663">
        <v>0</v>
      </c>
      <c r="AO76" s="663">
        <v>0</v>
      </c>
      <c r="AP76" s="663">
        <v>0</v>
      </c>
      <c r="AQ76" s="663">
        <v>0</v>
      </c>
      <c r="AR76" s="663">
        <v>0</v>
      </c>
      <c r="AS76" s="665">
        <v>0.59</v>
      </c>
      <c r="AT76" s="564">
        <f t="shared" si="7"/>
        <v>0</v>
      </c>
      <c r="AU76" s="564">
        <f t="shared" si="8"/>
        <v>0</v>
      </c>
      <c r="AV76" s="564">
        <f t="shared" si="9"/>
        <v>0</v>
      </c>
      <c r="AW76" s="564">
        <f t="shared" si="10"/>
        <v>0</v>
      </c>
      <c r="AX76" s="564">
        <f t="shared" si="11"/>
        <v>17393.940614020001</v>
      </c>
      <c r="AY76" s="564">
        <f t="shared" si="12"/>
        <v>12087.314663980002</v>
      </c>
      <c r="AZ76" s="666">
        <f t="shared" si="13"/>
        <v>1</v>
      </c>
      <c r="BA76" s="625" t="s">
        <v>2192</v>
      </c>
      <c r="BB76" s="625" t="s">
        <v>2192</v>
      </c>
      <c r="BC76" s="667">
        <v>29481.255278000001</v>
      </c>
      <c r="BD76" s="667">
        <v>0</v>
      </c>
      <c r="BE76" s="667">
        <v>0</v>
      </c>
      <c r="BF76" s="667">
        <v>0</v>
      </c>
      <c r="BG76" s="667">
        <v>29481.255278000001</v>
      </c>
      <c r="BH76" s="667">
        <v>0</v>
      </c>
      <c r="BI76" s="667">
        <v>0</v>
      </c>
      <c r="BJ76" s="667">
        <v>0</v>
      </c>
      <c r="BK76" s="444">
        <v>0</v>
      </c>
      <c r="BL76" s="444">
        <v>29481.255278000001</v>
      </c>
      <c r="BM76" s="514"/>
      <c r="BN76" s="514"/>
      <c r="BO76" s="515"/>
    </row>
    <row r="77" spans="1:67">
      <c r="A77" s="515"/>
      <c r="B77" s="660">
        <v>2028</v>
      </c>
      <c r="C77" s="661" t="s">
        <v>2187</v>
      </c>
      <c r="D77" s="661" t="s">
        <v>1673</v>
      </c>
      <c r="E77" s="661" t="s">
        <v>1672</v>
      </c>
      <c r="F77" s="661" t="s">
        <v>2205</v>
      </c>
      <c r="G77" s="661" t="s">
        <v>45</v>
      </c>
      <c r="H77" s="661" t="s">
        <v>2205</v>
      </c>
      <c r="I77" s="661" t="s">
        <v>51</v>
      </c>
      <c r="J77" s="661" t="s">
        <v>1162</v>
      </c>
      <c r="K77" s="661" t="s">
        <v>28</v>
      </c>
      <c r="L77" s="661" t="s">
        <v>2191</v>
      </c>
      <c r="M77" s="662">
        <v>47952.188460000005</v>
      </c>
      <c r="N77" s="662">
        <v>20.471895179999997</v>
      </c>
      <c r="O77" s="662">
        <v>216.82569000000001</v>
      </c>
      <c r="P77" s="662">
        <v>25849.898316000006</v>
      </c>
      <c r="Q77" s="662">
        <v>11.576153358000001</v>
      </c>
      <c r="R77" s="662">
        <v>130.09541400000001</v>
      </c>
      <c r="S77" s="662">
        <v>382896.01389599999</v>
      </c>
      <c r="T77" s="662">
        <v>1843.2611280000001</v>
      </c>
      <c r="U77" s="662">
        <v>56.721728890599799</v>
      </c>
      <c r="V77" s="662">
        <v>9.7877165896799987</v>
      </c>
      <c r="W77" s="663">
        <v>68243.530414502398</v>
      </c>
      <c r="X77" s="663">
        <v>131122.77289647001</v>
      </c>
      <c r="Y77" s="664">
        <v>594121.18760392314</v>
      </c>
      <c r="Z77" s="663">
        <v>468812.96189227578</v>
      </c>
      <c r="AA77" s="663">
        <v>575972.62860487017</v>
      </c>
      <c r="AB77" s="663">
        <v>29812.641219296998</v>
      </c>
      <c r="AC77" s="663">
        <v>2395.1009706135937</v>
      </c>
      <c r="AD77" s="663">
        <v>36096.122068106299</v>
      </c>
      <c r="AE77" s="662">
        <v>5.69416060406797</v>
      </c>
      <c r="AF77" s="662">
        <v>0.69080664833999994</v>
      </c>
      <c r="AG77" s="664">
        <v>52166.205520799886</v>
      </c>
      <c r="AH77" s="664">
        <v>39124.654140599945</v>
      </c>
      <c r="AI77" s="664">
        <v>169540.16794259998</v>
      </c>
      <c r="AJ77" s="664">
        <v>0</v>
      </c>
      <c r="AK77" s="664">
        <v>0</v>
      </c>
      <c r="AL77" s="664">
        <v>0</v>
      </c>
      <c r="AM77" s="663">
        <v>333290.15999992425</v>
      </c>
      <c r="AN77" s="663">
        <v>117690.22867428407</v>
      </c>
      <c r="AO77" s="663">
        <v>1534.7666805192484</v>
      </c>
      <c r="AP77" s="663">
        <v>0</v>
      </c>
      <c r="AQ77" s="663">
        <v>0</v>
      </c>
      <c r="AR77" s="663">
        <v>58.675683685489901</v>
      </c>
      <c r="AS77" s="665">
        <v>0.59</v>
      </c>
      <c r="AT77" s="564">
        <f t="shared" si="7"/>
        <v>7990.0735345227658</v>
      </c>
      <c r="AU77" s="564">
        <f t="shared" si="8"/>
        <v>104.19640418596376</v>
      </c>
      <c r="AV77" s="564">
        <f t="shared" si="9"/>
        <v>3473.8339649603436</v>
      </c>
      <c r="AW77" s="564">
        <f t="shared" si="10"/>
        <v>1167.3476122516313</v>
      </c>
      <c r="AX77" s="564">
        <f t="shared" si="11"/>
        <v>31060.957055409373</v>
      </c>
      <c r="AY77" s="564">
        <f t="shared" si="12"/>
        <v>16136.505291581745</v>
      </c>
      <c r="AZ77" s="666">
        <f t="shared" si="13"/>
        <v>14.729555136855636</v>
      </c>
      <c r="BA77" s="625" t="s">
        <v>2192</v>
      </c>
      <c r="BB77" s="625" t="s">
        <v>2192</v>
      </c>
      <c r="BC77" s="667">
        <v>472579.85787206504</v>
      </c>
      <c r="BD77" s="667">
        <v>35931.5150076188</v>
      </c>
      <c r="BE77" s="667">
        <v>3674.2935737703451</v>
      </c>
      <c r="BF77" s="667">
        <v>70.055911571194457</v>
      </c>
      <c r="BG77" s="667">
        <v>472579.85787206539</v>
      </c>
      <c r="BH77" s="667">
        <v>35931.5150076188</v>
      </c>
      <c r="BI77" s="667">
        <v>3682.1498671671443</v>
      </c>
      <c r="BJ77" s="667">
        <v>70.055911571194457</v>
      </c>
      <c r="BK77" s="444">
        <v>0</v>
      </c>
      <c r="BL77" s="444">
        <v>695197.62395967334</v>
      </c>
      <c r="BM77" s="514"/>
      <c r="BN77" s="514"/>
      <c r="BO77" s="515"/>
    </row>
    <row r="78" spans="1:67">
      <c r="A78" s="515"/>
      <c r="B78" s="660">
        <v>2028</v>
      </c>
      <c r="C78" s="661" t="s">
        <v>2187</v>
      </c>
      <c r="D78" s="661" t="s">
        <v>2063</v>
      </c>
      <c r="E78" s="661" t="s">
        <v>2062</v>
      </c>
      <c r="F78" s="661" t="s">
        <v>2205</v>
      </c>
      <c r="G78" s="661" t="s">
        <v>45</v>
      </c>
      <c r="H78" s="661" t="s">
        <v>2205</v>
      </c>
      <c r="I78" s="661" t="s">
        <v>51</v>
      </c>
      <c r="J78" s="661" t="s">
        <v>16</v>
      </c>
      <c r="K78" s="661" t="s">
        <v>28</v>
      </c>
      <c r="L78" s="661" t="s">
        <v>2191</v>
      </c>
      <c r="M78" s="662">
        <v>0</v>
      </c>
      <c r="N78" s="662">
        <v>0</v>
      </c>
      <c r="O78" s="662">
        <v>0</v>
      </c>
      <c r="P78" s="662">
        <v>0</v>
      </c>
      <c r="Q78" s="662">
        <v>0</v>
      </c>
      <c r="R78" s="662">
        <v>0</v>
      </c>
      <c r="S78" s="662">
        <v>0</v>
      </c>
      <c r="T78" s="662">
        <v>0</v>
      </c>
      <c r="U78" s="662">
        <v>0</v>
      </c>
      <c r="V78" s="662">
        <v>0</v>
      </c>
      <c r="W78" s="663">
        <v>0</v>
      </c>
      <c r="X78" s="663">
        <v>0</v>
      </c>
      <c r="Y78" s="664">
        <v>27874.686448</v>
      </c>
      <c r="Z78" s="663">
        <v>27874.686448</v>
      </c>
      <c r="AA78" s="663">
        <v>27874.686448</v>
      </c>
      <c r="AB78" s="663">
        <v>0</v>
      </c>
      <c r="AC78" s="663">
        <v>0</v>
      </c>
      <c r="AD78" s="663">
        <v>0</v>
      </c>
      <c r="AE78" s="662">
        <v>0</v>
      </c>
      <c r="AF78" s="662">
        <v>0</v>
      </c>
      <c r="AG78" s="664">
        <v>1148.484078</v>
      </c>
      <c r="AH78" s="664">
        <v>0</v>
      </c>
      <c r="AI78" s="664">
        <v>26726.202369999999</v>
      </c>
      <c r="AJ78" s="664">
        <v>0</v>
      </c>
      <c r="AK78" s="664">
        <v>0</v>
      </c>
      <c r="AL78" s="664">
        <v>0</v>
      </c>
      <c r="AM78" s="663">
        <v>0</v>
      </c>
      <c r="AN78" s="663">
        <v>0</v>
      </c>
      <c r="AO78" s="663">
        <v>0</v>
      </c>
      <c r="AP78" s="663">
        <v>0</v>
      </c>
      <c r="AQ78" s="663">
        <v>0</v>
      </c>
      <c r="AR78" s="663">
        <v>0</v>
      </c>
      <c r="AS78" s="665">
        <v>0.59</v>
      </c>
      <c r="AT78" s="564">
        <f t="shared" si="7"/>
        <v>0</v>
      </c>
      <c r="AU78" s="564">
        <f t="shared" si="8"/>
        <v>0</v>
      </c>
      <c r="AV78" s="564">
        <f t="shared" si="9"/>
        <v>0</v>
      </c>
      <c r="AW78" s="564">
        <f t="shared" si="10"/>
        <v>0</v>
      </c>
      <c r="AX78" s="564">
        <f t="shared" si="11"/>
        <v>16446.06500432</v>
      </c>
      <c r="AY78" s="564">
        <f t="shared" si="12"/>
        <v>11428.621443680002</v>
      </c>
      <c r="AZ78" s="666">
        <f t="shared" si="13"/>
        <v>1</v>
      </c>
      <c r="BA78" s="625" t="s">
        <v>2192</v>
      </c>
      <c r="BB78" s="625" t="s">
        <v>2192</v>
      </c>
      <c r="BC78" s="667">
        <v>27874.686448</v>
      </c>
      <c r="BD78" s="667">
        <v>0</v>
      </c>
      <c r="BE78" s="667">
        <v>0</v>
      </c>
      <c r="BF78" s="667">
        <v>0</v>
      </c>
      <c r="BG78" s="667">
        <v>27874.686448</v>
      </c>
      <c r="BH78" s="667">
        <v>0</v>
      </c>
      <c r="BI78" s="667">
        <v>0</v>
      </c>
      <c r="BJ78" s="667">
        <v>0</v>
      </c>
      <c r="BK78" s="444">
        <v>0</v>
      </c>
      <c r="BL78" s="444">
        <v>27874.686448</v>
      </c>
      <c r="BM78" s="514"/>
      <c r="BN78" s="514"/>
      <c r="BO78" s="515"/>
    </row>
    <row r="79" spans="1:67">
      <c r="A79" s="515"/>
      <c r="B79" s="660">
        <v>2028</v>
      </c>
      <c r="C79" s="661" t="s">
        <v>2187</v>
      </c>
      <c r="D79" s="661" t="s">
        <v>1678</v>
      </c>
      <c r="E79" s="661" t="s">
        <v>1677</v>
      </c>
      <c r="F79" s="661" t="s">
        <v>2205</v>
      </c>
      <c r="G79" s="661" t="s">
        <v>17</v>
      </c>
      <c r="H79" s="661" t="s">
        <v>2205</v>
      </c>
      <c r="I79" s="661" t="s">
        <v>51</v>
      </c>
      <c r="J79" s="661" t="s">
        <v>1162</v>
      </c>
      <c r="K79" s="661" t="s">
        <v>28</v>
      </c>
      <c r="L79" s="661" t="s">
        <v>2191</v>
      </c>
      <c r="M79" s="662">
        <v>670019.87917348079</v>
      </c>
      <c r="N79" s="662">
        <v>222.6736948963611</v>
      </c>
      <c r="O79" s="662">
        <v>6149.2319190719982</v>
      </c>
      <c r="P79" s="662">
        <v>362398.84357725584</v>
      </c>
      <c r="Q79" s="662">
        <v>127.77646539117049</v>
      </c>
      <c r="R79" s="662">
        <v>1944.0014646096015</v>
      </c>
      <c r="S79" s="662">
        <v>6248092.981817035</v>
      </c>
      <c r="T79" s="662">
        <v>20854.912120415993</v>
      </c>
      <c r="U79" s="662">
        <v>1426.71597742774</v>
      </c>
      <c r="V79" s="662">
        <v>110.739583359409</v>
      </c>
      <c r="W79" s="663">
        <v>1165308.18954062</v>
      </c>
      <c r="X79" s="663">
        <v>2264358.9522708198</v>
      </c>
      <c r="Y79" s="664">
        <v>1418738.4935550683</v>
      </c>
      <c r="Z79" s="663">
        <v>3040310.4232137026</v>
      </c>
      <c r="AA79" s="663">
        <v>1376453.8561716292</v>
      </c>
      <c r="AB79" s="663">
        <v>524912.93352192396</v>
      </c>
      <c r="AC79" s="663">
        <v>38741.875708873587</v>
      </c>
      <c r="AD79" s="663">
        <v>596518.97465089499</v>
      </c>
      <c r="AE79" s="662">
        <v>93.830101524824798</v>
      </c>
      <c r="AF79" s="662">
        <v>10.32264777707698</v>
      </c>
      <c r="AG79" s="664">
        <v>123132.47466959983</v>
      </c>
      <c r="AH79" s="664">
        <v>92349.356002199711</v>
      </c>
      <c r="AI79" s="664">
        <v>400180.54267619899</v>
      </c>
      <c r="AJ79" s="664">
        <v>0</v>
      </c>
      <c r="AK79" s="664">
        <v>0</v>
      </c>
      <c r="AL79" s="664">
        <v>0</v>
      </c>
      <c r="AM79" s="663">
        <v>803076.12020706828</v>
      </c>
      <c r="AN79" s="663">
        <v>1563770.4878899925</v>
      </c>
      <c r="AO79" s="663">
        <v>44126.670558352853</v>
      </c>
      <c r="AP79" s="663">
        <v>0</v>
      </c>
      <c r="AQ79" s="663">
        <v>0</v>
      </c>
      <c r="AR79" s="663">
        <v>5134.4056589218599</v>
      </c>
      <c r="AS79" s="665">
        <v>0.59</v>
      </c>
      <c r="AT79" s="564">
        <f t="shared" si="7"/>
        <v>95606.699850814693</v>
      </c>
      <c r="AU79" s="564">
        <f t="shared" si="8"/>
        <v>2697.8417741983922</v>
      </c>
      <c r="AV79" s="564">
        <f t="shared" si="9"/>
        <v>53923.828176842275</v>
      </c>
      <c r="AW79" s="564">
        <f t="shared" si="10"/>
        <v>17321.454410267983</v>
      </c>
      <c r="AX79" s="564">
        <f t="shared" si="11"/>
        <v>145257.81227793798</v>
      </c>
      <c r="AY79" s="564">
        <f t="shared" si="12"/>
        <v>37201.157189656951</v>
      </c>
      <c r="AZ79" s="666">
        <f t="shared" si="13"/>
        <v>16.356285598500001</v>
      </c>
      <c r="BA79" s="625" t="s">
        <v>2192</v>
      </c>
      <c r="BB79" s="625" t="s">
        <v>2192</v>
      </c>
      <c r="BC79" s="667">
        <v>3072875.4711033981</v>
      </c>
      <c r="BD79" s="667">
        <v>662819.36896774662</v>
      </c>
      <c r="BE79" s="667">
        <v>56598.635206102736</v>
      </c>
      <c r="BF79" s="667">
        <v>5878.6913512131896</v>
      </c>
      <c r="BG79" s="667">
        <v>3072875.4711033921</v>
      </c>
      <c r="BH79" s="667">
        <v>662819.36896774662</v>
      </c>
      <c r="BI79" s="667">
        <v>56742.687944470395</v>
      </c>
      <c r="BJ79" s="667">
        <v>5878.6913512131896</v>
      </c>
      <c r="BK79" s="444">
        <v>0</v>
      </c>
      <c r="BL79" s="444">
        <v>2984351.0146199656</v>
      </c>
      <c r="BM79" s="514"/>
      <c r="BN79" s="514"/>
      <c r="BO79" s="515"/>
    </row>
    <row r="80" spans="1:67">
      <c r="A80" s="515"/>
      <c r="B80" s="660">
        <v>2028</v>
      </c>
      <c r="C80" s="661" t="s">
        <v>2187</v>
      </c>
      <c r="D80" s="661" t="s">
        <v>2067</v>
      </c>
      <c r="E80" s="661" t="s">
        <v>2066</v>
      </c>
      <c r="F80" s="661" t="s">
        <v>2205</v>
      </c>
      <c r="G80" s="661" t="s">
        <v>17</v>
      </c>
      <c r="H80" s="661" t="s">
        <v>2205</v>
      </c>
      <c r="I80" s="661" t="s">
        <v>51</v>
      </c>
      <c r="J80" s="661" t="s">
        <v>16</v>
      </c>
      <c r="K80" s="661" t="s">
        <v>28</v>
      </c>
      <c r="L80" s="661" t="s">
        <v>2191</v>
      </c>
      <c r="M80" s="662">
        <v>0</v>
      </c>
      <c r="N80" s="662">
        <v>0</v>
      </c>
      <c r="O80" s="662">
        <v>0</v>
      </c>
      <c r="P80" s="662">
        <v>0</v>
      </c>
      <c r="Q80" s="662">
        <v>0</v>
      </c>
      <c r="R80" s="662">
        <v>0</v>
      </c>
      <c r="S80" s="662">
        <v>0</v>
      </c>
      <c r="T80" s="662">
        <v>0</v>
      </c>
      <c r="U80" s="662">
        <v>0</v>
      </c>
      <c r="V80" s="662">
        <v>0</v>
      </c>
      <c r="W80" s="663">
        <v>0</v>
      </c>
      <c r="X80" s="663">
        <v>0</v>
      </c>
      <c r="Y80" s="664">
        <v>50336.519158000003</v>
      </c>
      <c r="Z80" s="663">
        <v>50336.519158000003</v>
      </c>
      <c r="AA80" s="663">
        <v>50336.519158000003</v>
      </c>
      <c r="AB80" s="663">
        <v>0</v>
      </c>
      <c r="AC80" s="663">
        <v>0</v>
      </c>
      <c r="AD80" s="663">
        <v>0</v>
      </c>
      <c r="AE80" s="662">
        <v>0</v>
      </c>
      <c r="AF80" s="662">
        <v>0</v>
      </c>
      <c r="AG80" s="664">
        <v>1148.484078</v>
      </c>
      <c r="AH80" s="664">
        <v>0</v>
      </c>
      <c r="AI80" s="664">
        <v>49188.035080000001</v>
      </c>
      <c r="AJ80" s="664">
        <v>0</v>
      </c>
      <c r="AK80" s="664">
        <v>0</v>
      </c>
      <c r="AL80" s="664">
        <v>0</v>
      </c>
      <c r="AM80" s="663">
        <v>0</v>
      </c>
      <c r="AN80" s="663">
        <v>0</v>
      </c>
      <c r="AO80" s="663">
        <v>0</v>
      </c>
      <c r="AP80" s="663">
        <v>0</v>
      </c>
      <c r="AQ80" s="663">
        <v>0</v>
      </c>
      <c r="AR80" s="663">
        <v>0</v>
      </c>
      <c r="AS80" s="665">
        <v>0.59</v>
      </c>
      <c r="AT80" s="564">
        <f t="shared" si="7"/>
        <v>0</v>
      </c>
      <c r="AU80" s="564">
        <f t="shared" si="8"/>
        <v>0</v>
      </c>
      <c r="AV80" s="564">
        <f t="shared" si="9"/>
        <v>0</v>
      </c>
      <c r="AW80" s="564">
        <f t="shared" si="10"/>
        <v>0</v>
      </c>
      <c r="AX80" s="564">
        <f t="shared" si="11"/>
        <v>29698.546303219999</v>
      </c>
      <c r="AY80" s="564">
        <f t="shared" si="12"/>
        <v>20637.972854780004</v>
      </c>
      <c r="AZ80" s="666">
        <f t="shared" si="13"/>
        <v>1</v>
      </c>
      <c r="BA80" s="625" t="s">
        <v>2192</v>
      </c>
      <c r="BB80" s="625" t="s">
        <v>2192</v>
      </c>
      <c r="BC80" s="667">
        <v>50336.519158000003</v>
      </c>
      <c r="BD80" s="667">
        <v>0</v>
      </c>
      <c r="BE80" s="667">
        <v>0</v>
      </c>
      <c r="BF80" s="667">
        <v>0</v>
      </c>
      <c r="BG80" s="667">
        <v>50336.519158000003</v>
      </c>
      <c r="BH80" s="667">
        <v>0</v>
      </c>
      <c r="BI80" s="667">
        <v>0</v>
      </c>
      <c r="BJ80" s="667">
        <v>0</v>
      </c>
      <c r="BK80" s="444">
        <v>0</v>
      </c>
      <c r="BL80" s="444">
        <v>50336.519158000003</v>
      </c>
      <c r="BM80" s="514"/>
      <c r="BN80" s="514"/>
      <c r="BO80" s="515"/>
    </row>
    <row r="81" spans="1:67">
      <c r="A81" s="515"/>
      <c r="B81" s="660">
        <v>2028</v>
      </c>
      <c r="C81" s="661" t="s">
        <v>2187</v>
      </c>
      <c r="D81" s="661" t="s">
        <v>1687</v>
      </c>
      <c r="E81" s="661" t="s">
        <v>1686</v>
      </c>
      <c r="F81" s="661" t="s">
        <v>2205</v>
      </c>
      <c r="G81" s="661" t="s">
        <v>17</v>
      </c>
      <c r="H81" s="661" t="s">
        <v>2205</v>
      </c>
      <c r="I81" s="661" t="s">
        <v>51</v>
      </c>
      <c r="J81" s="661" t="s">
        <v>1162</v>
      </c>
      <c r="K81" s="661" t="s">
        <v>28</v>
      </c>
      <c r="L81" s="661" t="s">
        <v>2191</v>
      </c>
      <c r="M81" s="662">
        <v>227368.0296159031</v>
      </c>
      <c r="N81" s="662">
        <v>39.069949947237028</v>
      </c>
      <c r="O81" s="662">
        <v>7548.6832188159988</v>
      </c>
      <c r="P81" s="662">
        <v>116789.00601538674</v>
      </c>
      <c r="Q81" s="662">
        <v>20.513637512740324</v>
      </c>
      <c r="R81" s="662">
        <v>2400.8770199488008</v>
      </c>
      <c r="S81" s="662">
        <v>1822153.9301394175</v>
      </c>
      <c r="T81" s="662">
        <v>25815.027048578006</v>
      </c>
      <c r="U81" s="662">
        <v>398.687945252139</v>
      </c>
      <c r="V81" s="662">
        <v>137.07779362794923</v>
      </c>
      <c r="W81" s="663">
        <v>204100.17458824901</v>
      </c>
      <c r="X81" s="663">
        <v>426256.720705438</v>
      </c>
      <c r="Y81" s="664">
        <v>1046784.9492087271</v>
      </c>
      <c r="Z81" s="663">
        <v>4371910.0915938737</v>
      </c>
      <c r="AA81" s="663">
        <v>1015122.476397383</v>
      </c>
      <c r="AB81" s="663">
        <v>165315.476412552</v>
      </c>
      <c r="AC81" s="663">
        <v>35402.167818579153</v>
      </c>
      <c r="AD81" s="663">
        <v>1227.2103902161</v>
      </c>
      <c r="AE81" s="662">
        <v>27.945969540387999</v>
      </c>
      <c r="AF81" s="662">
        <v>12.748656975928125</v>
      </c>
      <c r="AG81" s="664">
        <v>91911.885917599851</v>
      </c>
      <c r="AH81" s="664">
        <v>68933.914438199965</v>
      </c>
      <c r="AI81" s="664">
        <v>298713.62923219975</v>
      </c>
      <c r="AJ81" s="664">
        <v>0</v>
      </c>
      <c r="AK81" s="664">
        <v>0</v>
      </c>
      <c r="AL81" s="664">
        <v>0</v>
      </c>
      <c r="AM81" s="663">
        <v>587225.51962072891</v>
      </c>
      <c r="AN81" s="663">
        <v>533987.14122915687</v>
      </c>
      <c r="AO81" s="663">
        <v>35976.661176082394</v>
      </c>
      <c r="AP81" s="663">
        <v>0</v>
      </c>
      <c r="AQ81" s="663">
        <v>0</v>
      </c>
      <c r="AR81" s="663">
        <v>2155.3199669021201</v>
      </c>
      <c r="AS81" s="665">
        <v>0.59</v>
      </c>
      <c r="AT81" s="564">
        <f t="shared" si="7"/>
        <v>38753.62866586748</v>
      </c>
      <c r="AU81" s="564">
        <f t="shared" si="8"/>
        <v>2610.9732991815731</v>
      </c>
      <c r="AV81" s="564">
        <f t="shared" si="9"/>
        <v>12206.587531601384</v>
      </c>
      <c r="AW81" s="564">
        <f t="shared" si="10"/>
        <v>2605.7960745375126</v>
      </c>
      <c r="AX81" s="564">
        <f t="shared" si="11"/>
        <v>82219.864298385481</v>
      </c>
      <c r="AY81" s="564">
        <f t="shared" si="12"/>
        <v>32816.323484490698</v>
      </c>
      <c r="AZ81" s="666">
        <f t="shared" si="13"/>
        <v>13.779023013126759</v>
      </c>
      <c r="BA81" s="625" t="s">
        <v>2192</v>
      </c>
      <c r="BB81" s="625" t="s">
        <v>2192</v>
      </c>
      <c r="BC81" s="667">
        <v>4427526.765176598</v>
      </c>
      <c r="BD81" s="667">
        <v>202438.35737931961</v>
      </c>
      <c r="BE81" s="667">
        <v>51446.772301122619</v>
      </c>
      <c r="BF81" s="667">
        <v>2460.9188965656735</v>
      </c>
      <c r="BG81" s="667">
        <v>4427526.7651765933</v>
      </c>
      <c r="BH81" s="667">
        <v>202438.35737931961</v>
      </c>
      <c r="BI81" s="667">
        <v>51564.486523007756</v>
      </c>
      <c r="BJ81" s="667">
        <v>2460.9188965656735</v>
      </c>
      <c r="BK81" s="444">
        <v>0</v>
      </c>
      <c r="BL81" s="444">
        <v>1585086.2788026228</v>
      </c>
      <c r="BM81" s="514"/>
      <c r="BN81" s="514"/>
      <c r="BO81" s="515"/>
    </row>
    <row r="82" spans="1:67">
      <c r="A82" s="515"/>
      <c r="B82" s="660">
        <v>2028</v>
      </c>
      <c r="C82" s="661" t="s">
        <v>2187</v>
      </c>
      <c r="D82" s="661" t="s">
        <v>2071</v>
      </c>
      <c r="E82" s="661" t="s">
        <v>2070</v>
      </c>
      <c r="F82" s="661" t="s">
        <v>2205</v>
      </c>
      <c r="G82" s="661" t="s">
        <v>17</v>
      </c>
      <c r="H82" s="661" t="s">
        <v>2205</v>
      </c>
      <c r="I82" s="661" t="s">
        <v>51</v>
      </c>
      <c r="J82" s="661" t="s">
        <v>16</v>
      </c>
      <c r="K82" s="661" t="s">
        <v>28</v>
      </c>
      <c r="L82" s="661" t="s">
        <v>2191</v>
      </c>
      <c r="M82" s="662">
        <v>0</v>
      </c>
      <c r="N82" s="662">
        <v>0</v>
      </c>
      <c r="O82" s="662">
        <v>0</v>
      </c>
      <c r="P82" s="662">
        <v>0</v>
      </c>
      <c r="Q82" s="662">
        <v>0</v>
      </c>
      <c r="R82" s="662">
        <v>0</v>
      </c>
      <c r="S82" s="662">
        <v>0</v>
      </c>
      <c r="T82" s="662">
        <v>0</v>
      </c>
      <c r="U82" s="662">
        <v>0</v>
      </c>
      <c r="V82" s="662">
        <v>0</v>
      </c>
      <c r="W82" s="663">
        <v>0</v>
      </c>
      <c r="X82" s="663">
        <v>0</v>
      </c>
      <c r="Y82" s="664">
        <v>26477.135198</v>
      </c>
      <c r="Z82" s="663">
        <v>26477.135198</v>
      </c>
      <c r="AA82" s="663">
        <v>26477.135198</v>
      </c>
      <c r="AB82" s="663">
        <v>0</v>
      </c>
      <c r="AC82" s="663">
        <v>0</v>
      </c>
      <c r="AD82" s="663">
        <v>0</v>
      </c>
      <c r="AE82" s="662">
        <v>0</v>
      </c>
      <c r="AF82" s="662">
        <v>0</v>
      </c>
      <c r="AG82" s="664">
        <v>1148.484078</v>
      </c>
      <c r="AH82" s="664">
        <v>0</v>
      </c>
      <c r="AI82" s="664">
        <v>25328.651119999999</v>
      </c>
      <c r="AJ82" s="664">
        <v>0</v>
      </c>
      <c r="AK82" s="664">
        <v>0</v>
      </c>
      <c r="AL82" s="664">
        <v>0</v>
      </c>
      <c r="AM82" s="663">
        <v>0</v>
      </c>
      <c r="AN82" s="663">
        <v>0</v>
      </c>
      <c r="AO82" s="663">
        <v>0</v>
      </c>
      <c r="AP82" s="663">
        <v>0</v>
      </c>
      <c r="AQ82" s="663">
        <v>0</v>
      </c>
      <c r="AR82" s="663">
        <v>0</v>
      </c>
      <c r="AS82" s="665">
        <v>0.59</v>
      </c>
      <c r="AT82" s="564">
        <f t="shared" si="7"/>
        <v>0</v>
      </c>
      <c r="AU82" s="564">
        <f t="shared" si="8"/>
        <v>0</v>
      </c>
      <c r="AV82" s="564">
        <f t="shared" si="9"/>
        <v>0</v>
      </c>
      <c r="AW82" s="564">
        <f t="shared" si="10"/>
        <v>0</v>
      </c>
      <c r="AX82" s="564">
        <f t="shared" si="11"/>
        <v>15621.50976682</v>
      </c>
      <c r="AY82" s="564">
        <f t="shared" si="12"/>
        <v>10855.62543118</v>
      </c>
      <c r="AZ82" s="666">
        <f t="shared" si="13"/>
        <v>1</v>
      </c>
      <c r="BA82" s="625" t="s">
        <v>2192</v>
      </c>
      <c r="BB82" s="625" t="s">
        <v>2192</v>
      </c>
      <c r="BC82" s="667">
        <v>26477.135198</v>
      </c>
      <c r="BD82" s="667">
        <v>0</v>
      </c>
      <c r="BE82" s="667">
        <v>0</v>
      </c>
      <c r="BF82" s="667">
        <v>0</v>
      </c>
      <c r="BG82" s="667">
        <v>26477.135198</v>
      </c>
      <c r="BH82" s="667">
        <v>0</v>
      </c>
      <c r="BI82" s="667">
        <v>0</v>
      </c>
      <c r="BJ82" s="667">
        <v>0</v>
      </c>
      <c r="BK82" s="444">
        <v>0</v>
      </c>
      <c r="BL82" s="444">
        <v>26477.135198</v>
      </c>
      <c r="BM82" s="514"/>
      <c r="BN82" s="514"/>
      <c r="BO82" s="515"/>
    </row>
    <row r="83" spans="1:67">
      <c r="A83" s="515"/>
      <c r="B83" s="660">
        <v>2028</v>
      </c>
      <c r="C83" s="661" t="s">
        <v>2187</v>
      </c>
      <c r="D83" s="661" t="s">
        <v>1693</v>
      </c>
      <c r="E83" s="661" t="s">
        <v>1692</v>
      </c>
      <c r="F83" s="661" t="s">
        <v>2205</v>
      </c>
      <c r="G83" s="661" t="s">
        <v>17</v>
      </c>
      <c r="H83" s="661" t="s">
        <v>2205</v>
      </c>
      <c r="I83" s="661" t="s">
        <v>51</v>
      </c>
      <c r="J83" s="661" t="s">
        <v>1162</v>
      </c>
      <c r="K83" s="661" t="s">
        <v>28</v>
      </c>
      <c r="L83" s="661" t="s">
        <v>2191</v>
      </c>
      <c r="M83" s="662">
        <v>-328129.07965287886</v>
      </c>
      <c r="N83" s="662">
        <v>0</v>
      </c>
      <c r="O83" s="662">
        <v>51730.45380651216</v>
      </c>
      <c r="P83" s="662">
        <v>-318706.47623722092</v>
      </c>
      <c r="Q83" s="662">
        <v>0</v>
      </c>
      <c r="R83" s="662">
        <v>50278.391079287147</v>
      </c>
      <c r="S83" s="662">
        <v>-3617264.6333280425</v>
      </c>
      <c r="T83" s="662">
        <v>621715.5595796468</v>
      </c>
      <c r="U83" s="662">
        <v>-765.85376936881903</v>
      </c>
      <c r="V83" s="662">
        <v>3301.3096213679255</v>
      </c>
      <c r="W83" s="663">
        <v>2220911.5965732099</v>
      </c>
      <c r="X83" s="663">
        <v>2323438.8036977099</v>
      </c>
      <c r="Y83" s="664">
        <v>3145127.6735976972</v>
      </c>
      <c r="Z83" s="663">
        <v>3893354.1664954</v>
      </c>
      <c r="AA83" s="663">
        <v>3432936.0568009699</v>
      </c>
      <c r="AB83" s="663">
        <v>-159683.779205275</v>
      </c>
      <c r="AC83" s="663">
        <v>1116671.4382827049</v>
      </c>
      <c r="AD83" s="663">
        <v>1633035.4094934</v>
      </c>
      <c r="AE83" s="662">
        <v>-73.325383470141205</v>
      </c>
      <c r="AF83" s="662">
        <v>266.97825663101492</v>
      </c>
      <c r="AG83" s="664">
        <v>108120.71159999984</v>
      </c>
      <c r="AH83" s="664">
        <v>63161.999999999898</v>
      </c>
      <c r="AI83" s="664">
        <v>1189260.071999999</v>
      </c>
      <c r="AJ83" s="664">
        <v>0</v>
      </c>
      <c r="AK83" s="664">
        <v>0</v>
      </c>
      <c r="AL83" s="664">
        <v>0</v>
      </c>
      <c r="AM83" s="663">
        <v>1784584.8899977049</v>
      </c>
      <c r="AN83" s="663">
        <v>-602956.90616535104</v>
      </c>
      <c r="AO83" s="663">
        <v>1252137.1275582337</v>
      </c>
      <c r="AP83" s="663">
        <v>486406.9344470948</v>
      </c>
      <c r="AQ83" s="663">
        <v>0</v>
      </c>
      <c r="AR83" s="663">
        <v>0</v>
      </c>
      <c r="AS83" s="665">
        <v>0.59</v>
      </c>
      <c r="AT83" s="564">
        <f t="shared" si="7"/>
        <v>-86144.019128476459</v>
      </c>
      <c r="AU83" s="564">
        <f t="shared" si="8"/>
        <v>99015.701317211235</v>
      </c>
      <c r="AV83" s="564">
        <f t="shared" si="9"/>
        <v>102026.72365972801</v>
      </c>
      <c r="AW83" s="564">
        <f t="shared" si="10"/>
        <v>141249.24635815105</v>
      </c>
      <c r="AX83" s="564">
        <f t="shared" si="11"/>
        <v>112485.60002290348</v>
      </c>
      <c r="AY83" s="564">
        <f t="shared" si="12"/>
        <v>210317.38796290755</v>
      </c>
      <c r="AZ83" s="666">
        <f t="shared" si="13"/>
        <v>12.645844153007914</v>
      </c>
      <c r="BA83" s="625" t="s">
        <v>2192</v>
      </c>
      <c r="BB83" s="625" t="s">
        <v>2192</v>
      </c>
      <c r="BC83" s="667">
        <v>3967652.4252916127</v>
      </c>
      <c r="BD83" s="667">
        <v>-185621.72158644543</v>
      </c>
      <c r="BE83" s="667">
        <v>1677637.0176809812</v>
      </c>
      <c r="BF83" s="667">
        <v>0</v>
      </c>
      <c r="BG83" s="667">
        <v>3967652.4252916104</v>
      </c>
      <c r="BH83" s="667">
        <v>-185621.72158644543</v>
      </c>
      <c r="BI83" s="667">
        <v>1680488.2526644689</v>
      </c>
      <c r="BJ83" s="667">
        <v>0</v>
      </c>
      <c r="BK83" s="444">
        <v>0</v>
      </c>
      <c r="BL83" s="444">
        <v>4082116.2781938477</v>
      </c>
      <c r="BM83" s="514"/>
      <c r="BN83" s="514"/>
      <c r="BO83" s="515"/>
    </row>
    <row r="84" spans="1:67">
      <c r="A84" s="515"/>
      <c r="B84" s="660">
        <v>2028</v>
      </c>
      <c r="C84" s="661" t="s">
        <v>2187</v>
      </c>
      <c r="D84" s="661" t="s">
        <v>2075</v>
      </c>
      <c r="E84" s="661" t="s">
        <v>2074</v>
      </c>
      <c r="F84" s="661" t="s">
        <v>2205</v>
      </c>
      <c r="G84" s="661" t="s">
        <v>17</v>
      </c>
      <c r="H84" s="661" t="s">
        <v>2205</v>
      </c>
      <c r="I84" s="661" t="s">
        <v>51</v>
      </c>
      <c r="J84" s="661" t="s">
        <v>16</v>
      </c>
      <c r="K84" s="661" t="s">
        <v>28</v>
      </c>
      <c r="L84" s="661" t="s">
        <v>2191</v>
      </c>
      <c r="M84" s="662">
        <v>0</v>
      </c>
      <c r="N84" s="662">
        <v>0</v>
      </c>
      <c r="O84" s="662">
        <v>0</v>
      </c>
      <c r="P84" s="662">
        <v>0</v>
      </c>
      <c r="Q84" s="662">
        <v>0</v>
      </c>
      <c r="R84" s="662">
        <v>0</v>
      </c>
      <c r="S84" s="662">
        <v>0</v>
      </c>
      <c r="T84" s="662">
        <v>0</v>
      </c>
      <c r="U84" s="662">
        <v>0</v>
      </c>
      <c r="V84" s="662">
        <v>0</v>
      </c>
      <c r="W84" s="663">
        <v>0</v>
      </c>
      <c r="X84" s="663">
        <v>0</v>
      </c>
      <c r="Y84" s="664">
        <v>189563.94597999999</v>
      </c>
      <c r="Z84" s="663">
        <v>189563.94597999999</v>
      </c>
      <c r="AA84" s="663">
        <v>189563.94597999999</v>
      </c>
      <c r="AB84" s="663">
        <v>0</v>
      </c>
      <c r="AC84" s="663">
        <v>0</v>
      </c>
      <c r="AD84" s="663">
        <v>0</v>
      </c>
      <c r="AE84" s="662">
        <v>0</v>
      </c>
      <c r="AF84" s="662">
        <v>0</v>
      </c>
      <c r="AG84" s="664">
        <v>11484.84078</v>
      </c>
      <c r="AH84" s="664">
        <v>0</v>
      </c>
      <c r="AI84" s="664">
        <v>178079.10519999999</v>
      </c>
      <c r="AJ84" s="664">
        <v>0</v>
      </c>
      <c r="AK84" s="664">
        <v>0</v>
      </c>
      <c r="AL84" s="664">
        <v>0</v>
      </c>
      <c r="AM84" s="663">
        <v>0</v>
      </c>
      <c r="AN84" s="663">
        <v>0</v>
      </c>
      <c r="AO84" s="663">
        <v>0</v>
      </c>
      <c r="AP84" s="663">
        <v>0</v>
      </c>
      <c r="AQ84" s="663">
        <v>0</v>
      </c>
      <c r="AR84" s="663">
        <v>0</v>
      </c>
      <c r="AS84" s="665">
        <v>0.59</v>
      </c>
      <c r="AT84" s="564">
        <f t="shared" si="7"/>
        <v>0</v>
      </c>
      <c r="AU84" s="564">
        <f t="shared" si="8"/>
        <v>0</v>
      </c>
      <c r="AV84" s="564">
        <f t="shared" si="9"/>
        <v>0</v>
      </c>
      <c r="AW84" s="564">
        <f t="shared" si="10"/>
        <v>0</v>
      </c>
      <c r="AX84" s="564">
        <f t="shared" si="11"/>
        <v>111842.72812819999</v>
      </c>
      <c r="AY84" s="564">
        <f t="shared" si="12"/>
        <v>77721.2178518</v>
      </c>
      <c r="AZ84" s="666">
        <f t="shared" si="13"/>
        <v>1</v>
      </c>
      <c r="BA84" s="625" t="s">
        <v>2192</v>
      </c>
      <c r="BB84" s="625" t="s">
        <v>2192</v>
      </c>
      <c r="BC84" s="667">
        <v>189563.94597999999</v>
      </c>
      <c r="BD84" s="667">
        <v>0</v>
      </c>
      <c r="BE84" s="667">
        <v>0</v>
      </c>
      <c r="BF84" s="667">
        <v>0</v>
      </c>
      <c r="BG84" s="667">
        <v>189563.94597999999</v>
      </c>
      <c r="BH84" s="667">
        <v>0</v>
      </c>
      <c r="BI84" s="667">
        <v>0</v>
      </c>
      <c r="BJ84" s="667">
        <v>0</v>
      </c>
      <c r="BK84" s="444">
        <v>0</v>
      </c>
      <c r="BL84" s="444">
        <v>189563.94597999999</v>
      </c>
      <c r="BM84" s="514"/>
      <c r="BN84" s="514"/>
      <c r="BO84" s="515"/>
    </row>
    <row r="85" spans="1:67">
      <c r="A85" s="515"/>
      <c r="B85" s="660">
        <v>2028</v>
      </c>
      <c r="C85" s="661" t="s">
        <v>2187</v>
      </c>
      <c r="D85" s="661" t="s">
        <v>1705</v>
      </c>
      <c r="E85" s="661" t="s">
        <v>1704</v>
      </c>
      <c r="F85" s="661" t="s">
        <v>2205</v>
      </c>
      <c r="G85" s="661" t="s">
        <v>50</v>
      </c>
      <c r="H85" s="661" t="s">
        <v>2205</v>
      </c>
      <c r="I85" s="661" t="s">
        <v>2214</v>
      </c>
      <c r="J85" s="661" t="s">
        <v>1162</v>
      </c>
      <c r="K85" s="661" t="s">
        <v>28</v>
      </c>
      <c r="L85" s="661" t="s">
        <v>2191</v>
      </c>
      <c r="M85" s="662">
        <v>0</v>
      </c>
      <c r="N85" s="662">
        <v>0</v>
      </c>
      <c r="O85" s="662">
        <v>0</v>
      </c>
      <c r="P85" s="662">
        <v>0</v>
      </c>
      <c r="Q85" s="662">
        <v>0</v>
      </c>
      <c r="R85" s="662">
        <v>0</v>
      </c>
      <c r="S85" s="662">
        <v>0</v>
      </c>
      <c r="T85" s="662">
        <v>0</v>
      </c>
      <c r="U85" s="662">
        <v>0</v>
      </c>
      <c r="V85" s="662">
        <v>0</v>
      </c>
      <c r="W85" s="663">
        <v>0</v>
      </c>
      <c r="X85" s="663">
        <v>0</v>
      </c>
      <c r="Y85" s="664">
        <v>346390</v>
      </c>
      <c r="Z85" s="663">
        <v>346390</v>
      </c>
      <c r="AA85" s="663">
        <v>346390</v>
      </c>
      <c r="AB85" s="663">
        <v>0</v>
      </c>
      <c r="AC85" s="663">
        <v>0</v>
      </c>
      <c r="AD85" s="663">
        <v>0</v>
      </c>
      <c r="AE85" s="662">
        <v>0</v>
      </c>
      <c r="AF85" s="662">
        <v>0</v>
      </c>
      <c r="AG85" s="664">
        <v>3463.9</v>
      </c>
      <c r="AH85" s="664">
        <v>24247.3</v>
      </c>
      <c r="AI85" s="664">
        <v>318678.8</v>
      </c>
      <c r="AJ85" s="664">
        <v>0</v>
      </c>
      <c r="AK85" s="664">
        <v>0</v>
      </c>
      <c r="AL85" s="664">
        <v>0</v>
      </c>
      <c r="AM85" s="663">
        <v>0</v>
      </c>
      <c r="AN85" s="663">
        <v>0</v>
      </c>
      <c r="AO85" s="663">
        <v>0</v>
      </c>
      <c r="AP85" s="663">
        <v>0</v>
      </c>
      <c r="AQ85" s="663">
        <v>0</v>
      </c>
      <c r="AR85" s="663">
        <v>0</v>
      </c>
      <c r="AS85" s="665">
        <v>0.59</v>
      </c>
      <c r="AT85" s="564">
        <f t="shared" si="7"/>
        <v>0</v>
      </c>
      <c r="AU85" s="564">
        <f t="shared" si="8"/>
        <v>0</v>
      </c>
      <c r="AV85" s="564">
        <f t="shared" si="9"/>
        <v>0</v>
      </c>
      <c r="AW85" s="564">
        <f t="shared" si="10"/>
        <v>0</v>
      </c>
      <c r="AX85" s="564">
        <f t="shared" si="11"/>
        <v>204370.09999999998</v>
      </c>
      <c r="AY85" s="564">
        <f t="shared" si="12"/>
        <v>142019.90000000002</v>
      </c>
      <c r="AZ85" s="666">
        <f t="shared" si="13"/>
        <v>1</v>
      </c>
      <c r="BA85" s="625" t="s">
        <v>2192</v>
      </c>
      <c r="BB85" s="625" t="s">
        <v>2192</v>
      </c>
      <c r="BC85" s="667">
        <v>346390</v>
      </c>
      <c r="BD85" s="667">
        <v>0</v>
      </c>
      <c r="BE85" s="667">
        <v>0</v>
      </c>
      <c r="BF85" s="667">
        <v>0</v>
      </c>
      <c r="BG85" s="667">
        <v>346390</v>
      </c>
      <c r="BH85" s="667">
        <v>0</v>
      </c>
      <c r="BI85" s="667">
        <v>0</v>
      </c>
      <c r="BJ85" s="667">
        <v>0</v>
      </c>
      <c r="BK85" s="444">
        <v>0</v>
      </c>
      <c r="BL85" s="444">
        <v>346390</v>
      </c>
      <c r="BM85" s="514"/>
      <c r="BN85" s="514"/>
      <c r="BO85" s="515"/>
    </row>
    <row r="86" spans="1:67">
      <c r="A86" s="515"/>
      <c r="B86" s="660">
        <v>2028</v>
      </c>
      <c r="C86" s="661" t="s">
        <v>2187</v>
      </c>
      <c r="D86" s="661" t="s">
        <v>2078</v>
      </c>
      <c r="E86" s="661" t="s">
        <v>2077</v>
      </c>
      <c r="F86" s="661" t="s">
        <v>2205</v>
      </c>
      <c r="G86" s="661" t="s">
        <v>50</v>
      </c>
      <c r="H86" s="661" t="s">
        <v>2205</v>
      </c>
      <c r="I86" s="661" t="s">
        <v>2214</v>
      </c>
      <c r="J86" s="661" t="s">
        <v>16</v>
      </c>
      <c r="K86" s="661" t="s">
        <v>28</v>
      </c>
      <c r="L86" s="661" t="s">
        <v>2191</v>
      </c>
      <c r="M86" s="662">
        <v>0</v>
      </c>
      <c r="N86" s="662">
        <v>0</v>
      </c>
      <c r="O86" s="662">
        <v>0</v>
      </c>
      <c r="P86" s="662">
        <v>0</v>
      </c>
      <c r="Q86" s="662">
        <v>0</v>
      </c>
      <c r="R86" s="662">
        <v>0</v>
      </c>
      <c r="S86" s="662">
        <v>0</v>
      </c>
      <c r="T86" s="662">
        <v>0</v>
      </c>
      <c r="U86" s="662">
        <v>0</v>
      </c>
      <c r="V86" s="662">
        <v>0</v>
      </c>
      <c r="W86" s="663">
        <v>0</v>
      </c>
      <c r="X86" s="663">
        <v>0</v>
      </c>
      <c r="Y86" s="664">
        <v>8680.2182709999997</v>
      </c>
      <c r="Z86" s="663">
        <v>8680.2182709999997</v>
      </c>
      <c r="AA86" s="663">
        <v>8680.2182709999997</v>
      </c>
      <c r="AB86" s="663">
        <v>0</v>
      </c>
      <c r="AC86" s="663">
        <v>0</v>
      </c>
      <c r="AD86" s="663">
        <v>0</v>
      </c>
      <c r="AE86" s="662">
        <v>0</v>
      </c>
      <c r="AF86" s="662">
        <v>0</v>
      </c>
      <c r="AG86" s="664">
        <v>0</v>
      </c>
      <c r="AH86" s="664">
        <v>0</v>
      </c>
      <c r="AI86" s="664">
        <v>8680.2182709999997</v>
      </c>
      <c r="AJ86" s="664">
        <v>0</v>
      </c>
      <c r="AK86" s="664">
        <v>0</v>
      </c>
      <c r="AL86" s="664">
        <v>0</v>
      </c>
      <c r="AM86" s="663">
        <v>0</v>
      </c>
      <c r="AN86" s="663">
        <v>0</v>
      </c>
      <c r="AO86" s="663">
        <v>0</v>
      </c>
      <c r="AP86" s="663">
        <v>0</v>
      </c>
      <c r="AQ86" s="663">
        <v>0</v>
      </c>
      <c r="AR86" s="663">
        <v>0</v>
      </c>
      <c r="AS86" s="665">
        <v>0.59</v>
      </c>
      <c r="AT86" s="564">
        <f t="shared" si="7"/>
        <v>0</v>
      </c>
      <c r="AU86" s="564">
        <f t="shared" si="8"/>
        <v>0</v>
      </c>
      <c r="AV86" s="564">
        <f t="shared" si="9"/>
        <v>0</v>
      </c>
      <c r="AW86" s="564">
        <f t="shared" si="10"/>
        <v>0</v>
      </c>
      <c r="AX86" s="564">
        <f t="shared" si="11"/>
        <v>5121.3287798899992</v>
      </c>
      <c r="AY86" s="564">
        <f t="shared" si="12"/>
        <v>3558.8894911100001</v>
      </c>
      <c r="AZ86" s="666">
        <f t="shared" si="13"/>
        <v>1</v>
      </c>
      <c r="BA86" s="625" t="s">
        <v>2192</v>
      </c>
      <c r="BB86" s="625" t="s">
        <v>2192</v>
      </c>
      <c r="BC86" s="667">
        <v>8680.2182709999997</v>
      </c>
      <c r="BD86" s="667">
        <v>0</v>
      </c>
      <c r="BE86" s="667">
        <v>0</v>
      </c>
      <c r="BF86" s="667">
        <v>0</v>
      </c>
      <c r="BG86" s="667">
        <v>8680.2182709999997</v>
      </c>
      <c r="BH86" s="667">
        <v>0</v>
      </c>
      <c r="BI86" s="667">
        <v>0</v>
      </c>
      <c r="BJ86" s="667">
        <v>0</v>
      </c>
      <c r="BK86" s="444">
        <v>0</v>
      </c>
      <c r="BL86" s="444">
        <v>8680.2182709999997</v>
      </c>
      <c r="BM86" s="514"/>
      <c r="BN86" s="514"/>
      <c r="BO86" s="515"/>
    </row>
    <row r="87" spans="1:67">
      <c r="A87" s="515"/>
      <c r="B87" s="660">
        <v>2028</v>
      </c>
      <c r="C87" s="661" t="s">
        <v>2187</v>
      </c>
      <c r="D87" s="661" t="s">
        <v>1724</v>
      </c>
      <c r="E87" s="661" t="s">
        <v>1723</v>
      </c>
      <c r="F87" s="661" t="s">
        <v>2205</v>
      </c>
      <c r="G87" s="661" t="s">
        <v>50</v>
      </c>
      <c r="H87" s="661" t="s">
        <v>2205</v>
      </c>
      <c r="I87" s="661" t="s">
        <v>2214</v>
      </c>
      <c r="J87" s="661" t="s">
        <v>1162</v>
      </c>
      <c r="K87" s="661" t="s">
        <v>35</v>
      </c>
      <c r="L87" s="661" t="s">
        <v>2191</v>
      </c>
      <c r="M87" s="662">
        <v>0</v>
      </c>
      <c r="N87" s="662">
        <v>0</v>
      </c>
      <c r="O87" s="662">
        <v>0</v>
      </c>
      <c r="P87" s="662">
        <v>0</v>
      </c>
      <c r="Q87" s="662">
        <v>0</v>
      </c>
      <c r="R87" s="662">
        <v>0</v>
      </c>
      <c r="S87" s="662">
        <v>0</v>
      </c>
      <c r="T87" s="662">
        <v>0</v>
      </c>
      <c r="U87" s="662">
        <v>0</v>
      </c>
      <c r="V87" s="662">
        <v>0</v>
      </c>
      <c r="W87" s="663">
        <v>0</v>
      </c>
      <c r="X87" s="663">
        <v>0</v>
      </c>
      <c r="Y87" s="664">
        <v>692780</v>
      </c>
      <c r="Z87" s="663">
        <v>692780</v>
      </c>
      <c r="AA87" s="663">
        <v>692780</v>
      </c>
      <c r="AB87" s="663">
        <v>0</v>
      </c>
      <c r="AC87" s="663">
        <v>0</v>
      </c>
      <c r="AD87" s="663">
        <v>0</v>
      </c>
      <c r="AE87" s="662">
        <v>0</v>
      </c>
      <c r="AF87" s="662">
        <v>0</v>
      </c>
      <c r="AG87" s="664">
        <v>69278</v>
      </c>
      <c r="AH87" s="664">
        <v>41566.800000000003</v>
      </c>
      <c r="AI87" s="664">
        <v>581935.19999999995</v>
      </c>
      <c r="AJ87" s="664">
        <v>0</v>
      </c>
      <c r="AK87" s="664">
        <v>0</v>
      </c>
      <c r="AL87" s="664">
        <v>0</v>
      </c>
      <c r="AM87" s="663">
        <v>0</v>
      </c>
      <c r="AN87" s="663">
        <v>0</v>
      </c>
      <c r="AO87" s="663">
        <v>0</v>
      </c>
      <c r="AP87" s="663">
        <v>0</v>
      </c>
      <c r="AQ87" s="663">
        <v>0</v>
      </c>
      <c r="AR87" s="663">
        <v>0</v>
      </c>
      <c r="AS87" s="665">
        <v>0.59</v>
      </c>
      <c r="AT87" s="564">
        <f t="shared" si="7"/>
        <v>0</v>
      </c>
      <c r="AU87" s="564">
        <f t="shared" si="8"/>
        <v>0</v>
      </c>
      <c r="AV87" s="564">
        <f t="shared" si="9"/>
        <v>0</v>
      </c>
      <c r="AW87" s="564">
        <f t="shared" si="10"/>
        <v>0</v>
      </c>
      <c r="AX87" s="564">
        <f t="shared" si="11"/>
        <v>408740.19999999995</v>
      </c>
      <c r="AY87" s="564">
        <f t="shared" si="12"/>
        <v>284039.80000000005</v>
      </c>
      <c r="AZ87" s="666">
        <f t="shared" si="13"/>
        <v>1</v>
      </c>
      <c r="BA87" s="625" t="s">
        <v>2192</v>
      </c>
      <c r="BB87" s="625" t="s">
        <v>2192</v>
      </c>
      <c r="BC87" s="667">
        <v>692780</v>
      </c>
      <c r="BD87" s="667">
        <v>0</v>
      </c>
      <c r="BE87" s="667">
        <v>0</v>
      </c>
      <c r="BF87" s="667">
        <v>0</v>
      </c>
      <c r="BG87" s="667">
        <v>692780</v>
      </c>
      <c r="BH87" s="667">
        <v>0</v>
      </c>
      <c r="BI87" s="667">
        <v>0</v>
      </c>
      <c r="BJ87" s="667">
        <v>0</v>
      </c>
      <c r="BK87" s="444">
        <v>0</v>
      </c>
      <c r="BL87" s="444">
        <v>692780</v>
      </c>
      <c r="BM87" s="514"/>
      <c r="BN87" s="514"/>
      <c r="BO87" s="515"/>
    </row>
    <row r="88" spans="1:67">
      <c r="A88" s="515"/>
      <c r="B88" s="660">
        <v>2028</v>
      </c>
      <c r="C88" s="661" t="s">
        <v>2187</v>
      </c>
      <c r="D88" s="661" t="s">
        <v>2082</v>
      </c>
      <c r="E88" s="661" t="s">
        <v>2081</v>
      </c>
      <c r="F88" s="661" t="s">
        <v>2205</v>
      </c>
      <c r="G88" s="661" t="s">
        <v>50</v>
      </c>
      <c r="H88" s="661" t="s">
        <v>2205</v>
      </c>
      <c r="I88" s="661" t="s">
        <v>2214</v>
      </c>
      <c r="J88" s="661" t="s">
        <v>16</v>
      </c>
      <c r="K88" s="661" t="s">
        <v>35</v>
      </c>
      <c r="L88" s="661" t="s">
        <v>2191</v>
      </c>
      <c r="M88" s="662">
        <v>0</v>
      </c>
      <c r="N88" s="662">
        <v>0</v>
      </c>
      <c r="O88" s="662">
        <v>0</v>
      </c>
      <c r="P88" s="662">
        <v>0</v>
      </c>
      <c r="Q88" s="662">
        <v>0</v>
      </c>
      <c r="R88" s="662">
        <v>0</v>
      </c>
      <c r="S88" s="662">
        <v>0</v>
      </c>
      <c r="T88" s="662">
        <v>0</v>
      </c>
      <c r="U88" s="662">
        <v>0</v>
      </c>
      <c r="V88" s="662">
        <v>0</v>
      </c>
      <c r="W88" s="663">
        <v>0</v>
      </c>
      <c r="X88" s="663">
        <v>0</v>
      </c>
      <c r="Y88" s="664">
        <v>11136.707662999999</v>
      </c>
      <c r="Z88" s="663">
        <v>11136.707662999999</v>
      </c>
      <c r="AA88" s="663">
        <v>11136.707662999999</v>
      </c>
      <c r="AB88" s="663">
        <v>0</v>
      </c>
      <c r="AC88" s="663">
        <v>0</v>
      </c>
      <c r="AD88" s="663">
        <v>0</v>
      </c>
      <c r="AE88" s="662">
        <v>0</v>
      </c>
      <c r="AF88" s="662">
        <v>0</v>
      </c>
      <c r="AG88" s="664">
        <v>0</v>
      </c>
      <c r="AH88" s="664">
        <v>2456.489392</v>
      </c>
      <c r="AI88" s="664">
        <v>8680.2182709999997</v>
      </c>
      <c r="AJ88" s="664">
        <v>0</v>
      </c>
      <c r="AK88" s="664">
        <v>0</v>
      </c>
      <c r="AL88" s="664">
        <v>0</v>
      </c>
      <c r="AM88" s="663">
        <v>0</v>
      </c>
      <c r="AN88" s="663">
        <v>0</v>
      </c>
      <c r="AO88" s="663">
        <v>0</v>
      </c>
      <c r="AP88" s="663">
        <v>0</v>
      </c>
      <c r="AQ88" s="663">
        <v>0</v>
      </c>
      <c r="AR88" s="663">
        <v>0</v>
      </c>
      <c r="AS88" s="665">
        <v>0.59</v>
      </c>
      <c r="AT88" s="564">
        <f t="shared" si="7"/>
        <v>0</v>
      </c>
      <c r="AU88" s="564">
        <f t="shared" si="8"/>
        <v>0</v>
      </c>
      <c r="AV88" s="564">
        <f t="shared" si="9"/>
        <v>0</v>
      </c>
      <c r="AW88" s="564">
        <f t="shared" si="10"/>
        <v>0</v>
      </c>
      <c r="AX88" s="564">
        <f t="shared" si="11"/>
        <v>6570.6575211699992</v>
      </c>
      <c r="AY88" s="564">
        <f t="shared" si="12"/>
        <v>4566.05014183</v>
      </c>
      <c r="AZ88" s="666">
        <f t="shared" si="13"/>
        <v>1</v>
      </c>
      <c r="BA88" s="625" t="s">
        <v>2192</v>
      </c>
      <c r="BB88" s="625" t="s">
        <v>2192</v>
      </c>
      <c r="BC88" s="667">
        <v>11136.707662999999</v>
      </c>
      <c r="BD88" s="667">
        <v>0</v>
      </c>
      <c r="BE88" s="667">
        <v>0</v>
      </c>
      <c r="BF88" s="667">
        <v>0</v>
      </c>
      <c r="BG88" s="667">
        <v>11136.707662999999</v>
      </c>
      <c r="BH88" s="667">
        <v>0</v>
      </c>
      <c r="BI88" s="667">
        <v>0</v>
      </c>
      <c r="BJ88" s="667">
        <v>0</v>
      </c>
      <c r="BK88" s="444">
        <v>0</v>
      </c>
      <c r="BL88" s="444">
        <v>11136.707662999999</v>
      </c>
      <c r="BM88" s="514"/>
      <c r="BN88" s="514"/>
      <c r="BO88" s="515"/>
    </row>
    <row r="89" spans="1:67">
      <c r="A89" s="515"/>
      <c r="B89" s="660">
        <v>2028</v>
      </c>
      <c r="C89" s="661" t="s">
        <v>2187</v>
      </c>
      <c r="D89" s="661" t="s">
        <v>1745</v>
      </c>
      <c r="E89" s="661" t="s">
        <v>1744</v>
      </c>
      <c r="F89" s="661" t="s">
        <v>2201</v>
      </c>
      <c r="G89" s="661" t="s">
        <v>26</v>
      </c>
      <c r="H89" s="661" t="s">
        <v>2189</v>
      </c>
      <c r="I89" s="661" t="s">
        <v>46</v>
      </c>
      <c r="J89" s="661" t="s">
        <v>16</v>
      </c>
      <c r="K89" s="661" t="s">
        <v>2190</v>
      </c>
      <c r="L89" s="661" t="s">
        <v>2191</v>
      </c>
      <c r="M89" s="662">
        <v>0</v>
      </c>
      <c r="N89" s="662">
        <v>0</v>
      </c>
      <c r="O89" s="662">
        <v>0</v>
      </c>
      <c r="P89" s="662">
        <v>0</v>
      </c>
      <c r="Q89" s="662">
        <v>0</v>
      </c>
      <c r="R89" s="662">
        <v>0</v>
      </c>
      <c r="S89" s="662">
        <v>0</v>
      </c>
      <c r="T89" s="662">
        <v>0</v>
      </c>
      <c r="U89" s="662">
        <v>0</v>
      </c>
      <c r="V89" s="662">
        <v>0</v>
      </c>
      <c r="W89" s="663">
        <v>0</v>
      </c>
      <c r="X89" s="663">
        <v>0</v>
      </c>
      <c r="Y89" s="664">
        <v>45024.157690638698</v>
      </c>
      <c r="Z89" s="663">
        <v>20024.157690638702</v>
      </c>
      <c r="AA89" s="663">
        <v>43641.213739580802</v>
      </c>
      <c r="AB89" s="663">
        <v>0</v>
      </c>
      <c r="AC89" s="663">
        <v>0</v>
      </c>
      <c r="AD89" s="663">
        <v>0</v>
      </c>
      <c r="AE89" s="662">
        <v>0</v>
      </c>
      <c r="AF89" s="662">
        <v>0</v>
      </c>
      <c r="AG89" s="664">
        <v>2002.4157690638699</v>
      </c>
      <c r="AH89" s="664">
        <v>0</v>
      </c>
      <c r="AI89" s="664">
        <v>18021.7419215749</v>
      </c>
      <c r="AJ89" s="664">
        <v>0</v>
      </c>
      <c r="AK89" s="664">
        <v>0</v>
      </c>
      <c r="AL89" s="664">
        <v>0</v>
      </c>
      <c r="AM89" s="663">
        <v>25000</v>
      </c>
      <c r="AN89" s="663">
        <v>0</v>
      </c>
      <c r="AO89" s="663">
        <v>0</v>
      </c>
      <c r="AP89" s="663">
        <v>0</v>
      </c>
      <c r="AQ89" s="663">
        <v>0</v>
      </c>
      <c r="AR89" s="663">
        <v>0</v>
      </c>
      <c r="AS89" s="665">
        <v>0.59</v>
      </c>
      <c r="AT89" s="564">
        <f t="shared" si="7"/>
        <v>0</v>
      </c>
      <c r="AU89" s="564">
        <f t="shared" si="8"/>
        <v>0</v>
      </c>
      <c r="AV89" s="564">
        <f t="shared" si="9"/>
        <v>0</v>
      </c>
      <c r="AW89" s="564">
        <f t="shared" si="10"/>
        <v>0</v>
      </c>
      <c r="AX89" s="564">
        <f t="shared" si="11"/>
        <v>25748.316106352671</v>
      </c>
      <c r="AY89" s="564">
        <f t="shared" si="12"/>
        <v>17892.897633228131</v>
      </c>
      <c r="AZ89" s="666">
        <f t="shared" si="13"/>
        <v>1</v>
      </c>
      <c r="BA89" s="625" t="s">
        <v>2192</v>
      </c>
      <c r="BB89" s="625" t="s">
        <v>2192</v>
      </c>
      <c r="BC89" s="667">
        <v>20024.157690638702</v>
      </c>
      <c r="BD89" s="667">
        <v>0</v>
      </c>
      <c r="BE89" s="667">
        <v>0</v>
      </c>
      <c r="BF89" s="667">
        <v>0</v>
      </c>
      <c r="BG89" s="667">
        <v>20024.157690638702</v>
      </c>
      <c r="BH89" s="667">
        <v>0</v>
      </c>
      <c r="BI89" s="667">
        <v>0</v>
      </c>
      <c r="BJ89" s="667">
        <v>0</v>
      </c>
      <c r="BK89" s="444">
        <v>0</v>
      </c>
      <c r="BL89" s="444">
        <v>43641.213739580802</v>
      </c>
      <c r="BM89" s="514"/>
      <c r="BN89" s="514"/>
      <c r="BO89" s="515"/>
    </row>
    <row r="90" spans="1:67">
      <c r="A90" s="515"/>
      <c r="B90" s="660">
        <v>2028</v>
      </c>
      <c r="C90" s="661" t="s">
        <v>2187</v>
      </c>
      <c r="D90" s="661" t="s">
        <v>1760</v>
      </c>
      <c r="E90" s="661" t="s">
        <v>1759</v>
      </c>
      <c r="F90" s="661" t="s">
        <v>2201</v>
      </c>
      <c r="G90" s="661" t="s">
        <v>26</v>
      </c>
      <c r="H90" s="661" t="s">
        <v>2189</v>
      </c>
      <c r="I90" s="661" t="s">
        <v>46</v>
      </c>
      <c r="J90" s="661" t="s">
        <v>16</v>
      </c>
      <c r="K90" s="661" t="s">
        <v>2190</v>
      </c>
      <c r="L90" s="661" t="s">
        <v>2191</v>
      </c>
      <c r="M90" s="662">
        <v>0</v>
      </c>
      <c r="N90" s="662">
        <v>0</v>
      </c>
      <c r="O90" s="662">
        <v>0</v>
      </c>
      <c r="P90" s="662">
        <v>0</v>
      </c>
      <c r="Q90" s="662">
        <v>0</v>
      </c>
      <c r="R90" s="662">
        <v>0</v>
      </c>
      <c r="S90" s="662">
        <v>0</v>
      </c>
      <c r="T90" s="662">
        <v>0</v>
      </c>
      <c r="U90" s="662">
        <v>0</v>
      </c>
      <c r="V90" s="662">
        <v>0</v>
      </c>
      <c r="W90" s="663">
        <v>0</v>
      </c>
      <c r="X90" s="663">
        <v>0</v>
      </c>
      <c r="Y90" s="664">
        <v>45024.157690638698</v>
      </c>
      <c r="Z90" s="663">
        <v>20024.157690638702</v>
      </c>
      <c r="AA90" s="663">
        <v>43641.213739580802</v>
      </c>
      <c r="AB90" s="663">
        <v>0</v>
      </c>
      <c r="AC90" s="663">
        <v>0</v>
      </c>
      <c r="AD90" s="663">
        <v>0</v>
      </c>
      <c r="AE90" s="662">
        <v>0</v>
      </c>
      <c r="AF90" s="662">
        <v>0</v>
      </c>
      <c r="AG90" s="664">
        <v>2002.4157690638699</v>
      </c>
      <c r="AH90" s="664">
        <v>0</v>
      </c>
      <c r="AI90" s="664">
        <v>18021.7419215749</v>
      </c>
      <c r="AJ90" s="664">
        <v>0</v>
      </c>
      <c r="AK90" s="664">
        <v>0</v>
      </c>
      <c r="AL90" s="664">
        <v>0</v>
      </c>
      <c r="AM90" s="663">
        <v>25000</v>
      </c>
      <c r="AN90" s="663">
        <v>0</v>
      </c>
      <c r="AO90" s="663">
        <v>0</v>
      </c>
      <c r="AP90" s="663">
        <v>0</v>
      </c>
      <c r="AQ90" s="663">
        <v>0</v>
      </c>
      <c r="AR90" s="663">
        <v>0</v>
      </c>
      <c r="AS90" s="665">
        <v>0.59</v>
      </c>
      <c r="AT90" s="564">
        <f t="shared" si="7"/>
        <v>0</v>
      </c>
      <c r="AU90" s="564">
        <f t="shared" si="8"/>
        <v>0</v>
      </c>
      <c r="AV90" s="564">
        <f t="shared" si="9"/>
        <v>0</v>
      </c>
      <c r="AW90" s="564">
        <f t="shared" si="10"/>
        <v>0</v>
      </c>
      <c r="AX90" s="564">
        <f t="shared" si="11"/>
        <v>25748.316106352671</v>
      </c>
      <c r="AY90" s="564">
        <f t="shared" si="12"/>
        <v>17892.897633228131</v>
      </c>
      <c r="AZ90" s="666">
        <f t="shared" si="13"/>
        <v>1</v>
      </c>
      <c r="BA90" s="625" t="s">
        <v>2192</v>
      </c>
      <c r="BB90" s="625" t="s">
        <v>2192</v>
      </c>
      <c r="BC90" s="667">
        <v>20024.157690638702</v>
      </c>
      <c r="BD90" s="667">
        <v>0</v>
      </c>
      <c r="BE90" s="667">
        <v>0</v>
      </c>
      <c r="BF90" s="667">
        <v>0</v>
      </c>
      <c r="BG90" s="667">
        <v>20024.157690638702</v>
      </c>
      <c r="BH90" s="667">
        <v>0</v>
      </c>
      <c r="BI90" s="667">
        <v>0</v>
      </c>
      <c r="BJ90" s="667">
        <v>0</v>
      </c>
      <c r="BK90" s="444">
        <v>0</v>
      </c>
      <c r="BL90" s="444">
        <v>43641.213739580802</v>
      </c>
      <c r="BM90" s="514"/>
      <c r="BN90" s="514"/>
      <c r="BO90" s="515"/>
    </row>
    <row r="91" spans="1:67">
      <c r="A91" s="515"/>
      <c r="B91" s="660">
        <v>2028</v>
      </c>
      <c r="C91" s="661" t="s">
        <v>2187</v>
      </c>
      <c r="D91" s="661" t="s">
        <v>1766</v>
      </c>
      <c r="E91" s="661" t="s">
        <v>1765</v>
      </c>
      <c r="F91" s="661" t="s">
        <v>2201</v>
      </c>
      <c r="G91" s="661" t="s">
        <v>33</v>
      </c>
      <c r="H91" s="661" t="s">
        <v>2189</v>
      </c>
      <c r="I91" s="661" t="s">
        <v>46</v>
      </c>
      <c r="J91" s="661" t="s">
        <v>16</v>
      </c>
      <c r="K91" s="661" t="s">
        <v>2190</v>
      </c>
      <c r="L91" s="661" t="s">
        <v>2191</v>
      </c>
      <c r="M91" s="662">
        <v>0</v>
      </c>
      <c r="N91" s="662">
        <v>0</v>
      </c>
      <c r="O91" s="662">
        <v>0</v>
      </c>
      <c r="P91" s="662">
        <v>0</v>
      </c>
      <c r="Q91" s="662">
        <v>0</v>
      </c>
      <c r="R91" s="662">
        <v>0</v>
      </c>
      <c r="S91" s="662">
        <v>0</v>
      </c>
      <c r="T91" s="662">
        <v>0</v>
      </c>
      <c r="U91" s="662">
        <v>0</v>
      </c>
      <c r="V91" s="662">
        <v>0</v>
      </c>
      <c r="W91" s="663">
        <v>0</v>
      </c>
      <c r="X91" s="663">
        <v>0</v>
      </c>
      <c r="Y91" s="664">
        <v>31635.6857844222</v>
      </c>
      <c r="Z91" s="663">
        <v>6635.6857844221904</v>
      </c>
      <c r="AA91" s="663">
        <v>30252.7418333643</v>
      </c>
      <c r="AB91" s="663">
        <v>0</v>
      </c>
      <c r="AC91" s="663">
        <v>0</v>
      </c>
      <c r="AD91" s="663">
        <v>0</v>
      </c>
      <c r="AE91" s="662">
        <v>0</v>
      </c>
      <c r="AF91" s="662">
        <v>0</v>
      </c>
      <c r="AG91" s="664">
        <v>663.56857844221895</v>
      </c>
      <c r="AH91" s="664">
        <v>0</v>
      </c>
      <c r="AI91" s="664">
        <v>5972.1172059799701</v>
      </c>
      <c r="AJ91" s="664">
        <v>0</v>
      </c>
      <c r="AK91" s="664">
        <v>0</v>
      </c>
      <c r="AL91" s="664">
        <v>0</v>
      </c>
      <c r="AM91" s="663">
        <v>25000</v>
      </c>
      <c r="AN91" s="663">
        <v>0</v>
      </c>
      <c r="AO91" s="663">
        <v>0</v>
      </c>
      <c r="AP91" s="663">
        <v>0</v>
      </c>
      <c r="AQ91" s="663">
        <v>0</v>
      </c>
      <c r="AR91" s="663">
        <v>0</v>
      </c>
      <c r="AS91" s="665">
        <v>0.59</v>
      </c>
      <c r="AT91" s="564">
        <f t="shared" si="7"/>
        <v>0</v>
      </c>
      <c r="AU91" s="564">
        <f t="shared" si="8"/>
        <v>0</v>
      </c>
      <c r="AV91" s="564">
        <f t="shared" si="9"/>
        <v>0</v>
      </c>
      <c r="AW91" s="564">
        <f t="shared" si="10"/>
        <v>0</v>
      </c>
      <c r="AX91" s="564">
        <f t="shared" si="11"/>
        <v>17849.117681684937</v>
      </c>
      <c r="AY91" s="564">
        <f t="shared" si="12"/>
        <v>12403.624151679363</v>
      </c>
      <c r="AZ91" s="666">
        <f t="shared" si="13"/>
        <v>1</v>
      </c>
      <c r="BA91" s="625" t="s">
        <v>2192</v>
      </c>
      <c r="BB91" s="625" t="s">
        <v>2192</v>
      </c>
      <c r="BC91" s="667">
        <v>6635.6857844221904</v>
      </c>
      <c r="BD91" s="667">
        <v>0</v>
      </c>
      <c r="BE91" s="667">
        <v>0</v>
      </c>
      <c r="BF91" s="667">
        <v>0</v>
      </c>
      <c r="BG91" s="667">
        <v>6635.6857844221904</v>
      </c>
      <c r="BH91" s="667">
        <v>0</v>
      </c>
      <c r="BI91" s="667">
        <v>0</v>
      </c>
      <c r="BJ91" s="667">
        <v>0</v>
      </c>
      <c r="BK91" s="444">
        <v>0</v>
      </c>
      <c r="BL91" s="444">
        <v>30252.7418333643</v>
      </c>
      <c r="BM91" s="514"/>
      <c r="BN91" s="514"/>
      <c r="BO91" s="515"/>
    </row>
    <row r="92" spans="1:67">
      <c r="A92" s="515"/>
      <c r="B92" s="660">
        <v>2028</v>
      </c>
      <c r="C92" s="661" t="s">
        <v>2187</v>
      </c>
      <c r="D92" s="661" t="s">
        <v>1772</v>
      </c>
      <c r="E92" s="661" t="s">
        <v>1771</v>
      </c>
      <c r="F92" s="661" t="s">
        <v>2201</v>
      </c>
      <c r="G92" s="661" t="s">
        <v>33</v>
      </c>
      <c r="H92" s="661" t="s">
        <v>2189</v>
      </c>
      <c r="I92" s="661" t="s">
        <v>46</v>
      </c>
      <c r="J92" s="661" t="s">
        <v>16</v>
      </c>
      <c r="K92" s="661" t="s">
        <v>2190</v>
      </c>
      <c r="L92" s="661" t="s">
        <v>2191</v>
      </c>
      <c r="M92" s="662">
        <v>0</v>
      </c>
      <c r="N92" s="662">
        <v>0</v>
      </c>
      <c r="O92" s="662">
        <v>0</v>
      </c>
      <c r="P92" s="662">
        <v>0</v>
      </c>
      <c r="Q92" s="662">
        <v>0</v>
      </c>
      <c r="R92" s="662">
        <v>0</v>
      </c>
      <c r="S92" s="662">
        <v>0</v>
      </c>
      <c r="T92" s="662">
        <v>0</v>
      </c>
      <c r="U92" s="662">
        <v>0</v>
      </c>
      <c r="V92" s="662">
        <v>0</v>
      </c>
      <c r="W92" s="663">
        <v>0</v>
      </c>
      <c r="X92" s="663">
        <v>0</v>
      </c>
      <c r="Y92" s="664">
        <v>31635.6857844222</v>
      </c>
      <c r="Z92" s="663">
        <v>6635.6857844221904</v>
      </c>
      <c r="AA92" s="663">
        <v>30252.7418333643</v>
      </c>
      <c r="AB92" s="663">
        <v>0</v>
      </c>
      <c r="AC92" s="663">
        <v>0</v>
      </c>
      <c r="AD92" s="663">
        <v>0</v>
      </c>
      <c r="AE92" s="662">
        <v>0</v>
      </c>
      <c r="AF92" s="662">
        <v>0</v>
      </c>
      <c r="AG92" s="664">
        <v>663.56857844221895</v>
      </c>
      <c r="AH92" s="664">
        <v>0</v>
      </c>
      <c r="AI92" s="664">
        <v>5972.1172059799701</v>
      </c>
      <c r="AJ92" s="664">
        <v>0</v>
      </c>
      <c r="AK92" s="664">
        <v>0</v>
      </c>
      <c r="AL92" s="664">
        <v>0</v>
      </c>
      <c r="AM92" s="663">
        <v>25000</v>
      </c>
      <c r="AN92" s="663">
        <v>0</v>
      </c>
      <c r="AO92" s="663">
        <v>0</v>
      </c>
      <c r="AP92" s="663">
        <v>0</v>
      </c>
      <c r="AQ92" s="663">
        <v>0</v>
      </c>
      <c r="AR92" s="663">
        <v>0</v>
      </c>
      <c r="AS92" s="665">
        <v>0.59</v>
      </c>
      <c r="AT92" s="564">
        <f t="shared" si="7"/>
        <v>0</v>
      </c>
      <c r="AU92" s="564">
        <f t="shared" si="8"/>
        <v>0</v>
      </c>
      <c r="AV92" s="564">
        <f t="shared" si="9"/>
        <v>0</v>
      </c>
      <c r="AW92" s="564">
        <f t="shared" si="10"/>
        <v>0</v>
      </c>
      <c r="AX92" s="564">
        <f t="shared" si="11"/>
        <v>17849.117681684937</v>
      </c>
      <c r="AY92" s="564">
        <f t="shared" si="12"/>
        <v>12403.624151679363</v>
      </c>
      <c r="AZ92" s="666">
        <f t="shared" si="13"/>
        <v>1</v>
      </c>
      <c r="BA92" s="625" t="s">
        <v>2192</v>
      </c>
      <c r="BB92" s="625" t="s">
        <v>2192</v>
      </c>
      <c r="BC92" s="667">
        <v>6635.6857844221904</v>
      </c>
      <c r="BD92" s="667">
        <v>0</v>
      </c>
      <c r="BE92" s="667">
        <v>0</v>
      </c>
      <c r="BF92" s="667">
        <v>0</v>
      </c>
      <c r="BG92" s="667">
        <v>6635.6857844221904</v>
      </c>
      <c r="BH92" s="667">
        <v>0</v>
      </c>
      <c r="BI92" s="667">
        <v>0</v>
      </c>
      <c r="BJ92" s="667">
        <v>0</v>
      </c>
      <c r="BK92" s="444">
        <v>0</v>
      </c>
      <c r="BL92" s="444">
        <v>30252.7418333643</v>
      </c>
      <c r="BM92" s="514"/>
      <c r="BN92" s="514"/>
      <c r="BO92" s="515"/>
    </row>
    <row r="93" spans="1:67">
      <c r="A93" s="515"/>
      <c r="B93" s="660">
        <v>2028</v>
      </c>
      <c r="C93" s="661" t="s">
        <v>2187</v>
      </c>
      <c r="D93" s="661" t="s">
        <v>1776</v>
      </c>
      <c r="E93" s="661" t="s">
        <v>1775</v>
      </c>
      <c r="F93" s="661" t="s">
        <v>2201</v>
      </c>
      <c r="G93" s="661" t="s">
        <v>39</v>
      </c>
      <c r="H93" s="661" t="s">
        <v>2189</v>
      </c>
      <c r="I93" s="661" t="s">
        <v>46</v>
      </c>
      <c r="J93" s="661" t="s">
        <v>16</v>
      </c>
      <c r="K93" s="661" t="s">
        <v>2190</v>
      </c>
      <c r="L93" s="661" t="s">
        <v>2191</v>
      </c>
      <c r="M93" s="662">
        <v>0</v>
      </c>
      <c r="N93" s="662">
        <v>0</v>
      </c>
      <c r="O93" s="662">
        <v>0</v>
      </c>
      <c r="P93" s="662">
        <v>0</v>
      </c>
      <c r="Q93" s="662">
        <v>0</v>
      </c>
      <c r="R93" s="662">
        <v>0</v>
      </c>
      <c r="S93" s="662">
        <v>0</v>
      </c>
      <c r="T93" s="662">
        <v>0</v>
      </c>
      <c r="U93" s="662">
        <v>0</v>
      </c>
      <c r="V93" s="662">
        <v>0</v>
      </c>
      <c r="W93" s="663">
        <v>0</v>
      </c>
      <c r="X93" s="663">
        <v>0</v>
      </c>
      <c r="Y93" s="664">
        <v>31635.6857844222</v>
      </c>
      <c r="Z93" s="663">
        <v>6635.6857844221904</v>
      </c>
      <c r="AA93" s="663">
        <v>30252.7418333643</v>
      </c>
      <c r="AB93" s="663">
        <v>0</v>
      </c>
      <c r="AC93" s="663">
        <v>0</v>
      </c>
      <c r="AD93" s="663">
        <v>0</v>
      </c>
      <c r="AE93" s="662">
        <v>0</v>
      </c>
      <c r="AF93" s="662">
        <v>0</v>
      </c>
      <c r="AG93" s="664">
        <v>663.56857844221895</v>
      </c>
      <c r="AH93" s="664">
        <v>0</v>
      </c>
      <c r="AI93" s="664">
        <v>5972.1172059799701</v>
      </c>
      <c r="AJ93" s="664">
        <v>0</v>
      </c>
      <c r="AK93" s="664">
        <v>0</v>
      </c>
      <c r="AL93" s="664">
        <v>0</v>
      </c>
      <c r="AM93" s="663">
        <v>25000</v>
      </c>
      <c r="AN93" s="663">
        <v>0</v>
      </c>
      <c r="AO93" s="663">
        <v>0</v>
      </c>
      <c r="AP93" s="663">
        <v>0</v>
      </c>
      <c r="AQ93" s="663">
        <v>0</v>
      </c>
      <c r="AR93" s="663">
        <v>0</v>
      </c>
      <c r="AS93" s="665">
        <v>0.59</v>
      </c>
      <c r="AT93" s="564">
        <f t="shared" si="7"/>
        <v>0</v>
      </c>
      <c r="AU93" s="564">
        <f t="shared" si="8"/>
        <v>0</v>
      </c>
      <c r="AV93" s="564">
        <f t="shared" si="9"/>
        <v>0</v>
      </c>
      <c r="AW93" s="564">
        <f t="shared" si="10"/>
        <v>0</v>
      </c>
      <c r="AX93" s="564">
        <f t="shared" si="11"/>
        <v>17849.117681684937</v>
      </c>
      <c r="AY93" s="564">
        <f t="shared" si="12"/>
        <v>12403.624151679363</v>
      </c>
      <c r="AZ93" s="666">
        <f t="shared" si="13"/>
        <v>1</v>
      </c>
      <c r="BA93" s="625" t="s">
        <v>2192</v>
      </c>
      <c r="BB93" s="625" t="s">
        <v>2192</v>
      </c>
      <c r="BC93" s="667">
        <v>6635.6857844221904</v>
      </c>
      <c r="BD93" s="667">
        <v>0</v>
      </c>
      <c r="BE93" s="667">
        <v>0</v>
      </c>
      <c r="BF93" s="667">
        <v>0</v>
      </c>
      <c r="BG93" s="667">
        <v>6635.6857844221904</v>
      </c>
      <c r="BH93" s="667">
        <v>0</v>
      </c>
      <c r="BI93" s="667">
        <v>0</v>
      </c>
      <c r="BJ93" s="667">
        <v>0</v>
      </c>
      <c r="BK93" s="444">
        <v>0</v>
      </c>
      <c r="BL93" s="444">
        <v>30252.7418333643</v>
      </c>
      <c r="BM93" s="514"/>
      <c r="BN93" s="514"/>
      <c r="BO93" s="515"/>
    </row>
    <row r="94" spans="1:67">
      <c r="A94" s="515"/>
      <c r="B94" s="660">
        <v>2028</v>
      </c>
      <c r="C94" s="661" t="s">
        <v>2187</v>
      </c>
      <c r="D94" s="661" t="s">
        <v>1781</v>
      </c>
      <c r="E94" s="661" t="s">
        <v>1780</v>
      </c>
      <c r="F94" s="661" t="s">
        <v>2201</v>
      </c>
      <c r="G94" s="661" t="s">
        <v>39</v>
      </c>
      <c r="H94" s="661" t="s">
        <v>2189</v>
      </c>
      <c r="I94" s="661" t="s">
        <v>46</v>
      </c>
      <c r="J94" s="661" t="s">
        <v>16</v>
      </c>
      <c r="K94" s="661" t="s">
        <v>2190</v>
      </c>
      <c r="L94" s="661" t="s">
        <v>2191</v>
      </c>
      <c r="M94" s="662">
        <v>0</v>
      </c>
      <c r="N94" s="662">
        <v>0</v>
      </c>
      <c r="O94" s="662">
        <v>0</v>
      </c>
      <c r="P94" s="662">
        <v>0</v>
      </c>
      <c r="Q94" s="662">
        <v>0</v>
      </c>
      <c r="R94" s="662">
        <v>0</v>
      </c>
      <c r="S94" s="662">
        <v>0</v>
      </c>
      <c r="T94" s="662">
        <v>0</v>
      </c>
      <c r="U94" s="662">
        <v>0</v>
      </c>
      <c r="V94" s="662">
        <v>0</v>
      </c>
      <c r="W94" s="663">
        <v>0</v>
      </c>
      <c r="X94" s="663">
        <v>0</v>
      </c>
      <c r="Y94" s="664">
        <v>31635.6857844222</v>
      </c>
      <c r="Z94" s="663">
        <v>6635.6857844221904</v>
      </c>
      <c r="AA94" s="663">
        <v>30252.7418333643</v>
      </c>
      <c r="AB94" s="663">
        <v>0</v>
      </c>
      <c r="AC94" s="663">
        <v>0</v>
      </c>
      <c r="AD94" s="663">
        <v>0</v>
      </c>
      <c r="AE94" s="662">
        <v>0</v>
      </c>
      <c r="AF94" s="662">
        <v>0</v>
      </c>
      <c r="AG94" s="664">
        <v>663.56857844221895</v>
      </c>
      <c r="AH94" s="664">
        <v>0</v>
      </c>
      <c r="AI94" s="664">
        <v>5972.1172059799701</v>
      </c>
      <c r="AJ94" s="664">
        <v>0</v>
      </c>
      <c r="AK94" s="664">
        <v>0</v>
      </c>
      <c r="AL94" s="664">
        <v>0</v>
      </c>
      <c r="AM94" s="663">
        <v>25000</v>
      </c>
      <c r="AN94" s="663">
        <v>0</v>
      </c>
      <c r="AO94" s="663">
        <v>0</v>
      </c>
      <c r="AP94" s="663">
        <v>0</v>
      </c>
      <c r="AQ94" s="663">
        <v>0</v>
      </c>
      <c r="AR94" s="663">
        <v>0</v>
      </c>
      <c r="AS94" s="665">
        <v>0.59</v>
      </c>
      <c r="AT94" s="564">
        <f t="shared" si="7"/>
        <v>0</v>
      </c>
      <c r="AU94" s="564">
        <f t="shared" si="8"/>
        <v>0</v>
      </c>
      <c r="AV94" s="564">
        <f t="shared" si="9"/>
        <v>0</v>
      </c>
      <c r="AW94" s="564">
        <f t="shared" si="10"/>
        <v>0</v>
      </c>
      <c r="AX94" s="564">
        <f t="shared" si="11"/>
        <v>17849.117681684937</v>
      </c>
      <c r="AY94" s="564">
        <f t="shared" si="12"/>
        <v>12403.624151679363</v>
      </c>
      <c r="AZ94" s="666">
        <f t="shared" si="13"/>
        <v>1</v>
      </c>
      <c r="BA94" s="625" t="s">
        <v>2192</v>
      </c>
      <c r="BB94" s="625" t="s">
        <v>2192</v>
      </c>
      <c r="BC94" s="667">
        <v>6635.6857844221904</v>
      </c>
      <c r="BD94" s="667">
        <v>0</v>
      </c>
      <c r="BE94" s="667">
        <v>0</v>
      </c>
      <c r="BF94" s="667">
        <v>0</v>
      </c>
      <c r="BG94" s="667">
        <v>6635.6857844221904</v>
      </c>
      <c r="BH94" s="667">
        <v>0</v>
      </c>
      <c r="BI94" s="667">
        <v>0</v>
      </c>
      <c r="BJ94" s="667">
        <v>0</v>
      </c>
      <c r="BK94" s="444">
        <v>0</v>
      </c>
      <c r="BL94" s="444">
        <v>30252.7418333643</v>
      </c>
      <c r="BM94" s="514"/>
      <c r="BN94" s="514"/>
      <c r="BO94" s="515"/>
    </row>
    <row r="95" spans="1:67">
      <c r="A95" s="515"/>
      <c r="B95" s="660">
        <v>2028</v>
      </c>
      <c r="C95" s="661" t="s">
        <v>2187</v>
      </c>
      <c r="D95" s="661" t="s">
        <v>1785</v>
      </c>
      <c r="E95" s="661" t="s">
        <v>1784</v>
      </c>
      <c r="F95" s="661" t="s">
        <v>2201</v>
      </c>
      <c r="G95" s="661" t="s">
        <v>50</v>
      </c>
      <c r="H95" s="661" t="s">
        <v>2189</v>
      </c>
      <c r="I95" s="661" t="s">
        <v>1294</v>
      </c>
      <c r="J95" s="661" t="s">
        <v>16</v>
      </c>
      <c r="K95" s="661" t="s">
        <v>2198</v>
      </c>
      <c r="L95" s="661" t="s">
        <v>2191</v>
      </c>
      <c r="M95" s="662">
        <v>0</v>
      </c>
      <c r="N95" s="662">
        <v>0</v>
      </c>
      <c r="O95" s="662">
        <v>0</v>
      </c>
      <c r="P95" s="662">
        <v>0</v>
      </c>
      <c r="Q95" s="662">
        <v>0</v>
      </c>
      <c r="R95" s="662">
        <v>0</v>
      </c>
      <c r="S95" s="662">
        <v>0</v>
      </c>
      <c r="T95" s="662">
        <v>0</v>
      </c>
      <c r="U95" s="662">
        <v>0</v>
      </c>
      <c r="V95" s="662">
        <v>0</v>
      </c>
      <c r="W95" s="663">
        <v>0</v>
      </c>
      <c r="X95" s="663">
        <v>0</v>
      </c>
      <c r="Y95" s="664">
        <v>6567289.6284815297</v>
      </c>
      <c r="Z95" s="663">
        <v>6567289.6284815297</v>
      </c>
      <c r="AA95" s="663">
        <v>6567289.6284815297</v>
      </c>
      <c r="AB95" s="663">
        <v>0</v>
      </c>
      <c r="AC95" s="663">
        <v>0</v>
      </c>
      <c r="AD95" s="663">
        <v>0</v>
      </c>
      <c r="AE95" s="662">
        <v>0</v>
      </c>
      <c r="AF95" s="662">
        <v>0</v>
      </c>
      <c r="AG95" s="664">
        <v>85369.070848152798</v>
      </c>
      <c r="AH95" s="664">
        <v>0</v>
      </c>
      <c r="AI95" s="664">
        <v>6481920.5576333748</v>
      </c>
      <c r="AJ95" s="664">
        <v>0</v>
      </c>
      <c r="AK95" s="664">
        <v>0</v>
      </c>
      <c r="AL95" s="664">
        <v>0</v>
      </c>
      <c r="AM95" s="663">
        <v>0</v>
      </c>
      <c r="AN95" s="663">
        <v>0</v>
      </c>
      <c r="AO95" s="663">
        <v>0</v>
      </c>
      <c r="AP95" s="663">
        <v>0</v>
      </c>
      <c r="AQ95" s="663">
        <v>0</v>
      </c>
      <c r="AR95" s="663">
        <v>0</v>
      </c>
      <c r="AS95" s="665">
        <v>0.59</v>
      </c>
      <c r="AT95" s="564">
        <f t="shared" si="7"/>
        <v>0</v>
      </c>
      <c r="AU95" s="564">
        <f t="shared" si="8"/>
        <v>0</v>
      </c>
      <c r="AV95" s="564">
        <f t="shared" si="9"/>
        <v>0</v>
      </c>
      <c r="AW95" s="564">
        <f t="shared" si="10"/>
        <v>0</v>
      </c>
      <c r="AX95" s="564">
        <f t="shared" si="11"/>
        <v>3874700.8808041024</v>
      </c>
      <c r="AY95" s="564">
        <f t="shared" si="12"/>
        <v>2692588.7476774273</v>
      </c>
      <c r="AZ95" s="666">
        <f t="shared" si="13"/>
        <v>1</v>
      </c>
      <c r="BA95" s="625" t="s">
        <v>2192</v>
      </c>
      <c r="BB95" s="625" t="s">
        <v>2192</v>
      </c>
      <c r="BC95" s="667">
        <v>6567289.6284815297</v>
      </c>
      <c r="BD95" s="667">
        <v>0</v>
      </c>
      <c r="BE95" s="667">
        <v>0</v>
      </c>
      <c r="BF95" s="667">
        <v>0</v>
      </c>
      <c r="BG95" s="667">
        <v>6567289.6284815297</v>
      </c>
      <c r="BH95" s="667">
        <v>0</v>
      </c>
      <c r="BI95" s="667">
        <v>0</v>
      </c>
      <c r="BJ95" s="667">
        <v>0</v>
      </c>
      <c r="BK95" s="444">
        <v>0</v>
      </c>
      <c r="BL95" s="444">
        <v>6567289.6284815297</v>
      </c>
      <c r="BM95" s="514"/>
      <c r="BN95" s="514"/>
      <c r="BO95" s="515"/>
    </row>
    <row r="96" spans="1:67">
      <c r="A96" s="515"/>
      <c r="B96" s="660">
        <v>2028</v>
      </c>
      <c r="C96" s="661" t="s">
        <v>2187</v>
      </c>
      <c r="D96" s="661" t="s">
        <v>1802</v>
      </c>
      <c r="E96" s="661" t="s">
        <v>1801</v>
      </c>
      <c r="F96" s="661" t="s">
        <v>2201</v>
      </c>
      <c r="G96" s="661" t="s">
        <v>50</v>
      </c>
      <c r="H96" s="661" t="s">
        <v>2189</v>
      </c>
      <c r="I96" s="661" t="s">
        <v>1294</v>
      </c>
      <c r="J96" s="661" t="s">
        <v>16</v>
      </c>
      <c r="K96" s="661" t="s">
        <v>2198</v>
      </c>
      <c r="L96" s="661" t="s">
        <v>2191</v>
      </c>
      <c r="M96" s="662">
        <v>0</v>
      </c>
      <c r="N96" s="662">
        <v>0</v>
      </c>
      <c r="O96" s="662">
        <v>0</v>
      </c>
      <c r="P96" s="662">
        <v>0</v>
      </c>
      <c r="Q96" s="662">
        <v>0</v>
      </c>
      <c r="R96" s="662">
        <v>0</v>
      </c>
      <c r="S96" s="662">
        <v>0</v>
      </c>
      <c r="T96" s="662">
        <v>0</v>
      </c>
      <c r="U96" s="662">
        <v>0</v>
      </c>
      <c r="V96" s="662">
        <v>0</v>
      </c>
      <c r="W96" s="663">
        <v>0</v>
      </c>
      <c r="X96" s="663">
        <v>0</v>
      </c>
      <c r="Y96" s="664">
        <v>2403540.6376003199</v>
      </c>
      <c r="Z96" s="663">
        <v>2403540.6376003199</v>
      </c>
      <c r="AA96" s="663">
        <v>2403540.6376003199</v>
      </c>
      <c r="AB96" s="663">
        <v>0</v>
      </c>
      <c r="AC96" s="663">
        <v>0</v>
      </c>
      <c r="AD96" s="663">
        <v>0</v>
      </c>
      <c r="AE96" s="662">
        <v>0</v>
      </c>
      <c r="AF96" s="662">
        <v>0</v>
      </c>
      <c r="AG96" s="664">
        <v>5123.1397600318396</v>
      </c>
      <c r="AH96" s="664">
        <v>0</v>
      </c>
      <c r="AI96" s="664">
        <v>2398417.4978402867</v>
      </c>
      <c r="AJ96" s="664">
        <v>0</v>
      </c>
      <c r="AK96" s="664">
        <v>0</v>
      </c>
      <c r="AL96" s="664">
        <v>0</v>
      </c>
      <c r="AM96" s="663">
        <v>0</v>
      </c>
      <c r="AN96" s="663">
        <v>0</v>
      </c>
      <c r="AO96" s="663">
        <v>0</v>
      </c>
      <c r="AP96" s="663">
        <v>0</v>
      </c>
      <c r="AQ96" s="663">
        <v>0</v>
      </c>
      <c r="AR96" s="663">
        <v>0</v>
      </c>
      <c r="AS96" s="665">
        <v>0.59</v>
      </c>
      <c r="AT96" s="564">
        <f t="shared" si="7"/>
        <v>0</v>
      </c>
      <c r="AU96" s="564">
        <f t="shared" si="8"/>
        <v>0</v>
      </c>
      <c r="AV96" s="564">
        <f t="shared" si="9"/>
        <v>0</v>
      </c>
      <c r="AW96" s="564">
        <f t="shared" si="10"/>
        <v>0</v>
      </c>
      <c r="AX96" s="564">
        <f t="shared" si="11"/>
        <v>1418088.9761841886</v>
      </c>
      <c r="AY96" s="564">
        <f t="shared" si="12"/>
        <v>985451.66141613119</v>
      </c>
      <c r="AZ96" s="666">
        <f t="shared" si="13"/>
        <v>1</v>
      </c>
      <c r="BA96" s="625" t="s">
        <v>2192</v>
      </c>
      <c r="BB96" s="625" t="s">
        <v>2192</v>
      </c>
      <c r="BC96" s="667">
        <v>2403540.6376003199</v>
      </c>
      <c r="BD96" s="667">
        <v>0</v>
      </c>
      <c r="BE96" s="667">
        <v>0</v>
      </c>
      <c r="BF96" s="667">
        <v>0</v>
      </c>
      <c r="BG96" s="667">
        <v>2403540.6376003199</v>
      </c>
      <c r="BH96" s="667">
        <v>0</v>
      </c>
      <c r="BI96" s="667">
        <v>0</v>
      </c>
      <c r="BJ96" s="667">
        <v>0</v>
      </c>
      <c r="BK96" s="444">
        <v>0</v>
      </c>
      <c r="BL96" s="444">
        <v>2403540.6376003199</v>
      </c>
      <c r="BM96" s="514"/>
      <c r="BN96" s="514"/>
      <c r="BO96" s="515"/>
    </row>
    <row r="97" spans="1:67">
      <c r="A97" s="515"/>
      <c r="B97" s="660">
        <v>2028</v>
      </c>
      <c r="C97" s="661" t="s">
        <v>2187</v>
      </c>
      <c r="D97" s="661" t="s">
        <v>1819</v>
      </c>
      <c r="E97" s="661" t="s">
        <v>1818</v>
      </c>
      <c r="F97" s="661" t="s">
        <v>2201</v>
      </c>
      <c r="G97" s="661" t="s">
        <v>50</v>
      </c>
      <c r="H97" s="661" t="s">
        <v>2189</v>
      </c>
      <c r="I97" s="661" t="s">
        <v>1294</v>
      </c>
      <c r="J97" s="661" t="s">
        <v>16</v>
      </c>
      <c r="K97" s="661" t="s">
        <v>2198</v>
      </c>
      <c r="L97" s="661" t="s">
        <v>2191</v>
      </c>
      <c r="M97" s="662">
        <v>0</v>
      </c>
      <c r="N97" s="662">
        <v>0</v>
      </c>
      <c r="O97" s="662">
        <v>0</v>
      </c>
      <c r="P97" s="662">
        <v>0</v>
      </c>
      <c r="Q97" s="662">
        <v>0</v>
      </c>
      <c r="R97" s="662">
        <v>0</v>
      </c>
      <c r="S97" s="662">
        <v>0</v>
      </c>
      <c r="T97" s="662">
        <v>0</v>
      </c>
      <c r="U97" s="662">
        <v>0</v>
      </c>
      <c r="V97" s="662">
        <v>0</v>
      </c>
      <c r="W97" s="663">
        <v>0</v>
      </c>
      <c r="X97" s="663">
        <v>0</v>
      </c>
      <c r="Y97" s="664">
        <v>1022498.0460802499</v>
      </c>
      <c r="Z97" s="663">
        <v>1022498.0460802499</v>
      </c>
      <c r="AA97" s="663">
        <v>1022498.0460802499</v>
      </c>
      <c r="AB97" s="663">
        <v>0</v>
      </c>
      <c r="AC97" s="663">
        <v>0</v>
      </c>
      <c r="AD97" s="663">
        <v>0</v>
      </c>
      <c r="AE97" s="662">
        <v>0</v>
      </c>
      <c r="AF97" s="662">
        <v>0</v>
      </c>
      <c r="AG97" s="664">
        <v>13834.511808025469</v>
      </c>
      <c r="AH97" s="664">
        <v>0</v>
      </c>
      <c r="AI97" s="664">
        <v>1008663.5342722292</v>
      </c>
      <c r="AJ97" s="664">
        <v>0</v>
      </c>
      <c r="AK97" s="664">
        <v>0</v>
      </c>
      <c r="AL97" s="664">
        <v>0</v>
      </c>
      <c r="AM97" s="663">
        <v>0</v>
      </c>
      <c r="AN97" s="663">
        <v>0</v>
      </c>
      <c r="AO97" s="663">
        <v>0</v>
      </c>
      <c r="AP97" s="663">
        <v>0</v>
      </c>
      <c r="AQ97" s="663">
        <v>0</v>
      </c>
      <c r="AR97" s="663">
        <v>0</v>
      </c>
      <c r="AS97" s="665">
        <v>0.59</v>
      </c>
      <c r="AT97" s="564">
        <f t="shared" si="7"/>
        <v>0</v>
      </c>
      <c r="AU97" s="564">
        <f t="shared" si="8"/>
        <v>0</v>
      </c>
      <c r="AV97" s="564">
        <f t="shared" si="9"/>
        <v>0</v>
      </c>
      <c r="AW97" s="564">
        <f t="shared" si="10"/>
        <v>0</v>
      </c>
      <c r="AX97" s="564">
        <f t="shared" si="11"/>
        <v>603273.84718734748</v>
      </c>
      <c r="AY97" s="564">
        <f t="shared" si="12"/>
        <v>419224.19889290252</v>
      </c>
      <c r="AZ97" s="666">
        <f t="shared" si="13"/>
        <v>1</v>
      </c>
      <c r="BA97" s="625" t="s">
        <v>2192</v>
      </c>
      <c r="BB97" s="625" t="s">
        <v>2192</v>
      </c>
      <c r="BC97" s="667">
        <v>1022498.0460802499</v>
      </c>
      <c r="BD97" s="667">
        <v>0</v>
      </c>
      <c r="BE97" s="667">
        <v>0</v>
      </c>
      <c r="BF97" s="667">
        <v>0</v>
      </c>
      <c r="BG97" s="667">
        <v>1022498.0460802499</v>
      </c>
      <c r="BH97" s="667">
        <v>0</v>
      </c>
      <c r="BI97" s="667">
        <v>0</v>
      </c>
      <c r="BJ97" s="667">
        <v>0</v>
      </c>
      <c r="BK97" s="444">
        <v>0</v>
      </c>
      <c r="BL97" s="444">
        <v>1022498.0460802499</v>
      </c>
      <c r="BM97" s="514"/>
      <c r="BN97" s="514"/>
      <c r="BO97" s="515"/>
    </row>
    <row r="98" spans="1:67">
      <c r="A98" s="515"/>
      <c r="B98" s="660">
        <v>2028</v>
      </c>
      <c r="C98" s="661" t="s">
        <v>2187</v>
      </c>
      <c r="D98" s="661" t="s">
        <v>1833</v>
      </c>
      <c r="E98" s="661" t="s">
        <v>1832</v>
      </c>
      <c r="F98" s="661" t="s">
        <v>2201</v>
      </c>
      <c r="G98" s="661" t="s">
        <v>50</v>
      </c>
      <c r="H98" s="661" t="s">
        <v>2189</v>
      </c>
      <c r="I98" s="661" t="s">
        <v>1294</v>
      </c>
      <c r="J98" s="661" t="s">
        <v>1162</v>
      </c>
      <c r="K98" s="661" t="s">
        <v>2198</v>
      </c>
      <c r="L98" s="661" t="s">
        <v>2191</v>
      </c>
      <c r="M98" s="662">
        <v>0</v>
      </c>
      <c r="N98" s="662">
        <v>0</v>
      </c>
      <c r="O98" s="662">
        <v>0</v>
      </c>
      <c r="P98" s="662">
        <v>0</v>
      </c>
      <c r="Q98" s="662">
        <v>0</v>
      </c>
      <c r="R98" s="662">
        <v>0</v>
      </c>
      <c r="S98" s="662">
        <v>0</v>
      </c>
      <c r="T98" s="662">
        <v>0</v>
      </c>
      <c r="U98" s="662">
        <v>0</v>
      </c>
      <c r="V98" s="662">
        <v>0</v>
      </c>
      <c r="W98" s="663">
        <v>0</v>
      </c>
      <c r="X98" s="663">
        <v>0</v>
      </c>
      <c r="Y98" s="664">
        <v>10083648.472749401</v>
      </c>
      <c r="Z98" s="663">
        <v>10083648.472749401</v>
      </c>
      <c r="AA98" s="663">
        <v>10083648.472749401</v>
      </c>
      <c r="AB98" s="663">
        <v>0</v>
      </c>
      <c r="AC98" s="663">
        <v>0</v>
      </c>
      <c r="AD98" s="663">
        <v>0</v>
      </c>
      <c r="AE98" s="662">
        <v>0</v>
      </c>
      <c r="AF98" s="662">
        <v>0</v>
      </c>
      <c r="AG98" s="664">
        <v>24386.145257751501</v>
      </c>
      <c r="AH98" s="664">
        <v>0</v>
      </c>
      <c r="AI98" s="664">
        <v>10059262.327491639</v>
      </c>
      <c r="AJ98" s="664">
        <v>0</v>
      </c>
      <c r="AK98" s="664">
        <v>0</v>
      </c>
      <c r="AL98" s="664">
        <v>0</v>
      </c>
      <c r="AM98" s="663">
        <v>0</v>
      </c>
      <c r="AN98" s="663">
        <v>0</v>
      </c>
      <c r="AO98" s="663">
        <v>0</v>
      </c>
      <c r="AP98" s="663">
        <v>0</v>
      </c>
      <c r="AQ98" s="663">
        <v>0</v>
      </c>
      <c r="AR98" s="663">
        <v>0</v>
      </c>
      <c r="AS98" s="665">
        <v>0.59</v>
      </c>
      <c r="AT98" s="564">
        <f t="shared" si="7"/>
        <v>0</v>
      </c>
      <c r="AU98" s="564">
        <f t="shared" si="8"/>
        <v>0</v>
      </c>
      <c r="AV98" s="564">
        <f t="shared" si="9"/>
        <v>0</v>
      </c>
      <c r="AW98" s="564">
        <f t="shared" si="10"/>
        <v>0</v>
      </c>
      <c r="AX98" s="564">
        <f t="shared" si="11"/>
        <v>5949352.5989221465</v>
      </c>
      <c r="AY98" s="564">
        <f t="shared" si="12"/>
        <v>4134295.8738272549</v>
      </c>
      <c r="AZ98" s="666">
        <f t="shared" si="13"/>
        <v>1</v>
      </c>
      <c r="BA98" s="625" t="s">
        <v>2192</v>
      </c>
      <c r="BB98" s="625" t="s">
        <v>2192</v>
      </c>
      <c r="BC98" s="667">
        <v>10083648.472749401</v>
      </c>
      <c r="BD98" s="667">
        <v>0</v>
      </c>
      <c r="BE98" s="667">
        <v>0</v>
      </c>
      <c r="BF98" s="667">
        <v>0</v>
      </c>
      <c r="BG98" s="667">
        <v>10083648.472749401</v>
      </c>
      <c r="BH98" s="667">
        <v>0</v>
      </c>
      <c r="BI98" s="667">
        <v>0</v>
      </c>
      <c r="BJ98" s="667">
        <v>0</v>
      </c>
      <c r="BK98" s="444">
        <v>0</v>
      </c>
      <c r="BL98" s="444">
        <v>10083648.472749401</v>
      </c>
      <c r="BM98" s="514"/>
      <c r="BN98" s="514"/>
      <c r="BO98" s="515"/>
    </row>
    <row r="99" spans="1:67">
      <c r="A99" s="515"/>
      <c r="B99" s="660">
        <v>2028</v>
      </c>
      <c r="C99" s="661" t="s">
        <v>2187</v>
      </c>
      <c r="D99" s="661" t="s">
        <v>1846</v>
      </c>
      <c r="E99" s="661" t="s">
        <v>1845</v>
      </c>
      <c r="F99" s="661" t="s">
        <v>2201</v>
      </c>
      <c r="G99" s="661" t="s">
        <v>50</v>
      </c>
      <c r="H99" s="661" t="s">
        <v>2189</v>
      </c>
      <c r="I99" s="661" t="s">
        <v>2214</v>
      </c>
      <c r="J99" s="661" t="s">
        <v>16</v>
      </c>
      <c r="K99" s="661" t="s">
        <v>28</v>
      </c>
      <c r="L99" s="661" t="s">
        <v>2191</v>
      </c>
      <c r="M99" s="662">
        <v>0</v>
      </c>
      <c r="N99" s="662">
        <v>0</v>
      </c>
      <c r="O99" s="662">
        <v>0</v>
      </c>
      <c r="P99" s="662">
        <v>0</v>
      </c>
      <c r="Q99" s="662">
        <v>0</v>
      </c>
      <c r="R99" s="662">
        <v>0</v>
      </c>
      <c r="S99" s="662">
        <v>0</v>
      </c>
      <c r="T99" s="662">
        <v>0</v>
      </c>
      <c r="U99" s="662">
        <v>0</v>
      </c>
      <c r="V99" s="662">
        <v>0</v>
      </c>
      <c r="W99" s="663">
        <v>0</v>
      </c>
      <c r="X99" s="663">
        <v>0</v>
      </c>
      <c r="Y99" s="664">
        <v>6737266.6134467097</v>
      </c>
      <c r="Z99" s="663">
        <v>6737266.6134467097</v>
      </c>
      <c r="AA99" s="663">
        <v>6737266.6134467097</v>
      </c>
      <c r="AB99" s="663">
        <v>0</v>
      </c>
      <c r="AC99" s="663">
        <v>0</v>
      </c>
      <c r="AD99" s="663">
        <v>0</v>
      </c>
      <c r="AE99" s="662">
        <v>0</v>
      </c>
      <c r="AF99" s="662">
        <v>0</v>
      </c>
      <c r="AG99" s="664">
        <v>0</v>
      </c>
      <c r="AH99" s="664">
        <v>191675.85161513</v>
      </c>
      <c r="AI99" s="664">
        <v>6545590.7618315797</v>
      </c>
      <c r="AJ99" s="664">
        <v>0</v>
      </c>
      <c r="AK99" s="664">
        <v>0</v>
      </c>
      <c r="AL99" s="664">
        <v>0</v>
      </c>
      <c r="AM99" s="663">
        <v>0</v>
      </c>
      <c r="AN99" s="663">
        <v>0</v>
      </c>
      <c r="AO99" s="663">
        <v>0</v>
      </c>
      <c r="AP99" s="663">
        <v>0</v>
      </c>
      <c r="AQ99" s="663">
        <v>0</v>
      </c>
      <c r="AR99" s="663">
        <v>0</v>
      </c>
      <c r="AS99" s="665">
        <v>0.59</v>
      </c>
      <c r="AT99" s="564">
        <f t="shared" si="7"/>
        <v>0</v>
      </c>
      <c r="AU99" s="564">
        <f t="shared" si="8"/>
        <v>0</v>
      </c>
      <c r="AV99" s="564">
        <f t="shared" si="9"/>
        <v>0</v>
      </c>
      <c r="AW99" s="564">
        <f t="shared" si="10"/>
        <v>0</v>
      </c>
      <c r="AX99" s="564">
        <f t="shared" si="11"/>
        <v>3974987.3019335587</v>
      </c>
      <c r="AY99" s="564">
        <f t="shared" si="12"/>
        <v>2762279.311513151</v>
      </c>
      <c r="AZ99" s="666">
        <f t="shared" si="13"/>
        <v>1</v>
      </c>
      <c r="BA99" s="625" t="s">
        <v>2192</v>
      </c>
      <c r="BB99" s="625" t="s">
        <v>2192</v>
      </c>
      <c r="BC99" s="667">
        <v>6737266.6134467097</v>
      </c>
      <c r="BD99" s="667">
        <v>0</v>
      </c>
      <c r="BE99" s="667">
        <v>0</v>
      </c>
      <c r="BF99" s="667">
        <v>0</v>
      </c>
      <c r="BG99" s="667">
        <v>6737266.6134467097</v>
      </c>
      <c r="BH99" s="667">
        <v>0</v>
      </c>
      <c r="BI99" s="667">
        <v>0</v>
      </c>
      <c r="BJ99" s="667">
        <v>0</v>
      </c>
      <c r="BK99" s="444">
        <v>0</v>
      </c>
      <c r="BL99" s="444">
        <v>6737266.6134467097</v>
      </c>
      <c r="BM99" s="514"/>
      <c r="BN99" s="514"/>
      <c r="BO99" s="515"/>
    </row>
    <row r="100" spans="1:67">
      <c r="A100" s="515"/>
      <c r="B100" s="660">
        <v>2029</v>
      </c>
      <c r="C100" s="661" t="s">
        <v>2187</v>
      </c>
      <c r="D100" s="661" t="s">
        <v>1159</v>
      </c>
      <c r="E100" s="661" t="s">
        <v>1158</v>
      </c>
      <c r="F100" s="661" t="s">
        <v>2188</v>
      </c>
      <c r="G100" s="661" t="s">
        <v>39</v>
      </c>
      <c r="H100" s="661" t="s">
        <v>2189</v>
      </c>
      <c r="I100" s="661" t="s">
        <v>46</v>
      </c>
      <c r="J100" s="661" t="s">
        <v>1162</v>
      </c>
      <c r="K100" s="661" t="s">
        <v>2190</v>
      </c>
      <c r="L100" s="661" t="s">
        <v>2191</v>
      </c>
      <c r="M100" s="662">
        <v>6110640</v>
      </c>
      <c r="N100" s="662">
        <v>1098.4129999999998</v>
      </c>
      <c r="O100" s="662">
        <v>843094.82</v>
      </c>
      <c r="P100" s="662">
        <v>4089644</v>
      </c>
      <c r="Q100" s="662">
        <v>688.34519999999998</v>
      </c>
      <c r="R100" s="662">
        <v>441793.56900000008</v>
      </c>
      <c r="S100" s="662">
        <v>45472298</v>
      </c>
      <c r="T100" s="662">
        <v>4036023.8969999985</v>
      </c>
      <c r="U100" s="662">
        <v>19165.287476702</v>
      </c>
      <c r="V100" s="662">
        <v>21431.286893069995</v>
      </c>
      <c r="W100" s="663">
        <v>11398878.993497699</v>
      </c>
      <c r="X100" s="663">
        <v>20455979.073401202</v>
      </c>
      <c r="Y100" s="664">
        <v>8343342.7599861063</v>
      </c>
      <c r="Z100" s="663">
        <v>10694161.3454886</v>
      </c>
      <c r="AA100" s="663">
        <v>9036743.7768623699</v>
      </c>
      <c r="AB100" s="663">
        <v>4404427.83022602</v>
      </c>
      <c r="AC100" s="663">
        <v>7639117.2022299534</v>
      </c>
      <c r="AD100" s="663">
        <v>183900</v>
      </c>
      <c r="AE100" s="662">
        <v>693.60455638120004</v>
      </c>
      <c r="AF100" s="662">
        <v>2345.9238513899995</v>
      </c>
      <c r="AG100" s="664">
        <v>342884.524001338</v>
      </c>
      <c r="AH100" s="664">
        <v>278177.31939058576</v>
      </c>
      <c r="AI100" s="664">
        <v>4522280.9165941868</v>
      </c>
      <c r="AJ100" s="664">
        <v>0</v>
      </c>
      <c r="AK100" s="664">
        <v>0</v>
      </c>
      <c r="AL100" s="664">
        <v>0</v>
      </c>
      <c r="AM100" s="663">
        <v>3200000</v>
      </c>
      <c r="AN100" s="663">
        <v>19280800.297644969</v>
      </c>
      <c r="AO100" s="663">
        <v>4850947.2459043441</v>
      </c>
      <c r="AP100" s="663">
        <v>3471739.21285896</v>
      </c>
      <c r="AQ100" s="663">
        <v>0</v>
      </c>
      <c r="AR100" s="663">
        <v>0</v>
      </c>
      <c r="AS100" s="665">
        <v>0.56999999999999995</v>
      </c>
      <c r="AT100" s="564">
        <f t="shared" si="7"/>
        <v>1644770.6600368961</v>
      </c>
      <c r="AU100" s="564">
        <f t="shared" si="8"/>
        <v>504691.30713452812</v>
      </c>
      <c r="AV100" s="564">
        <f t="shared" si="9"/>
        <v>830340.15685761173</v>
      </c>
      <c r="AW100" s="564">
        <f t="shared" si="10"/>
        <v>802998.94498551369</v>
      </c>
      <c r="AX100" s="564">
        <f t="shared" si="11"/>
        <v>2541872.4047658998</v>
      </c>
      <c r="AY100" s="564">
        <f t="shared" si="12"/>
        <v>908968.92407194362</v>
      </c>
      <c r="AZ100" s="666">
        <f t="shared" si="13"/>
        <v>9.6117115102426336</v>
      </c>
      <c r="BA100" s="625" t="s">
        <v>2192</v>
      </c>
      <c r="BB100" s="625" t="s">
        <v>2192</v>
      </c>
      <c r="BC100" s="667">
        <v>10648583.664516306</v>
      </c>
      <c r="BD100" s="667">
        <v>5470736.1063402286</v>
      </c>
      <c r="BE100" s="667">
        <v>11471906.032670524</v>
      </c>
      <c r="BF100" s="667">
        <v>0</v>
      </c>
      <c r="BG100" s="667">
        <v>10648583.664516304</v>
      </c>
      <c r="BH100" s="667">
        <v>5485541.2766896151</v>
      </c>
      <c r="BI100" s="667">
        <v>11479771.39213269</v>
      </c>
      <c r="BJ100" s="667">
        <v>0</v>
      </c>
      <c r="BK100" s="444">
        <v>0</v>
      </c>
      <c r="BL100" s="444">
        <v>33168491.320411697</v>
      </c>
      <c r="BM100" s="514"/>
      <c r="BN100" s="514"/>
      <c r="BO100" s="515"/>
    </row>
    <row r="101" spans="1:67">
      <c r="A101" s="515"/>
      <c r="B101" s="660">
        <v>2029</v>
      </c>
      <c r="C101" s="661" t="s">
        <v>2187</v>
      </c>
      <c r="D101" s="661" t="s">
        <v>1971</v>
      </c>
      <c r="E101" s="661" t="s">
        <v>1970</v>
      </c>
      <c r="F101" s="661" t="s">
        <v>2193</v>
      </c>
      <c r="G101" s="661" t="s">
        <v>50</v>
      </c>
      <c r="H101" s="661" t="s">
        <v>2189</v>
      </c>
      <c r="I101" s="661" t="s">
        <v>40</v>
      </c>
      <c r="J101" s="661" t="s">
        <v>16</v>
      </c>
      <c r="K101" s="661" t="s">
        <v>28</v>
      </c>
      <c r="L101" s="661" t="s">
        <v>2194</v>
      </c>
      <c r="M101" s="662">
        <v>0</v>
      </c>
      <c r="N101" s="662">
        <v>0</v>
      </c>
      <c r="O101" s="662">
        <v>0</v>
      </c>
      <c r="P101" s="662">
        <v>0</v>
      </c>
      <c r="Q101" s="662">
        <v>0</v>
      </c>
      <c r="R101" s="662">
        <v>0</v>
      </c>
      <c r="S101" s="662">
        <v>0</v>
      </c>
      <c r="T101" s="662">
        <v>0</v>
      </c>
      <c r="U101" s="662">
        <v>0</v>
      </c>
      <c r="V101" s="662">
        <v>0</v>
      </c>
      <c r="W101" s="663">
        <v>0</v>
      </c>
      <c r="X101" s="663">
        <v>0</v>
      </c>
      <c r="Y101" s="664">
        <v>1500000</v>
      </c>
      <c r="Z101" s="663">
        <v>1500000</v>
      </c>
      <c r="AA101" s="663">
        <v>1500000</v>
      </c>
      <c r="AB101" s="663">
        <v>0</v>
      </c>
      <c r="AC101" s="663">
        <v>0</v>
      </c>
      <c r="AD101" s="663">
        <v>0</v>
      </c>
      <c r="AE101" s="662">
        <v>0</v>
      </c>
      <c r="AF101" s="662">
        <v>0</v>
      </c>
      <c r="AG101" s="664">
        <v>150000</v>
      </c>
      <c r="AH101" s="664">
        <v>150000</v>
      </c>
      <c r="AI101" s="664">
        <v>1200000</v>
      </c>
      <c r="AJ101" s="664">
        <v>0</v>
      </c>
      <c r="AK101" s="664">
        <v>0</v>
      </c>
      <c r="AL101" s="664">
        <v>0</v>
      </c>
      <c r="AM101" s="663">
        <v>0</v>
      </c>
      <c r="AN101" s="663">
        <v>0</v>
      </c>
      <c r="AO101" s="663">
        <v>0</v>
      </c>
      <c r="AP101" s="663">
        <v>0</v>
      </c>
      <c r="AQ101" s="663">
        <v>0</v>
      </c>
      <c r="AR101" s="663">
        <v>0</v>
      </c>
      <c r="AS101" s="665">
        <v>0.56999999999999995</v>
      </c>
      <c r="AT101" s="564">
        <f t="shared" si="7"/>
        <v>0</v>
      </c>
      <c r="AU101" s="564">
        <f t="shared" si="8"/>
        <v>0</v>
      </c>
      <c r="AV101" s="564">
        <f t="shared" si="9"/>
        <v>0</v>
      </c>
      <c r="AW101" s="564">
        <f t="shared" si="10"/>
        <v>0</v>
      </c>
      <c r="AX101" s="564">
        <f t="shared" si="11"/>
        <v>854999.99999999988</v>
      </c>
      <c r="AY101" s="564">
        <f t="shared" si="12"/>
        <v>645000.00000000012</v>
      </c>
      <c r="AZ101" s="666">
        <f t="shared" si="13"/>
        <v>1</v>
      </c>
      <c r="BA101" s="625" t="s">
        <v>2192</v>
      </c>
      <c r="BB101" s="625" t="s">
        <v>2192</v>
      </c>
      <c r="BC101" s="667">
        <v>1500000</v>
      </c>
      <c r="BD101" s="667">
        <v>0</v>
      </c>
      <c r="BE101" s="667">
        <v>0</v>
      </c>
      <c r="BF101" s="667">
        <v>0</v>
      </c>
      <c r="BG101" s="667">
        <v>1500000</v>
      </c>
      <c r="BH101" s="667">
        <v>0</v>
      </c>
      <c r="BI101" s="667">
        <v>0</v>
      </c>
      <c r="BJ101" s="667">
        <v>0</v>
      </c>
      <c r="BK101" s="444">
        <v>0</v>
      </c>
      <c r="BL101" s="444">
        <v>1500000</v>
      </c>
      <c r="BM101" s="514"/>
      <c r="BN101" s="514"/>
      <c r="BO101" s="515"/>
    </row>
    <row r="102" spans="1:67">
      <c r="A102" s="515"/>
      <c r="B102" s="660">
        <v>2029</v>
      </c>
      <c r="C102" s="661" t="s">
        <v>2187</v>
      </c>
      <c r="D102" s="661" t="s">
        <v>1185</v>
      </c>
      <c r="E102" s="661" t="s">
        <v>2195</v>
      </c>
      <c r="F102" s="661" t="s">
        <v>2188</v>
      </c>
      <c r="G102" s="661" t="s">
        <v>26</v>
      </c>
      <c r="H102" s="661" t="s">
        <v>2189</v>
      </c>
      <c r="I102" s="661" t="s">
        <v>46</v>
      </c>
      <c r="J102" s="661" t="s">
        <v>1162</v>
      </c>
      <c r="K102" s="661" t="s">
        <v>2190</v>
      </c>
      <c r="L102" s="661" t="s">
        <v>2191</v>
      </c>
      <c r="M102" s="662">
        <v>-2541406.2052000002</v>
      </c>
      <c r="N102" s="662">
        <v>28.737702500000019</v>
      </c>
      <c r="O102" s="662">
        <v>1343603.3595100001</v>
      </c>
      <c r="P102" s="662">
        <v>-3664203.4269499998</v>
      </c>
      <c r="Q102" s="662">
        <v>5.8696148749999786</v>
      </c>
      <c r="R102" s="662">
        <v>1331380.4942475001</v>
      </c>
      <c r="S102" s="662">
        <v>-104721265.7516</v>
      </c>
      <c r="T102" s="662">
        <v>17459777.160980001</v>
      </c>
      <c r="U102" s="662">
        <v>-21786.962303665401</v>
      </c>
      <c r="V102" s="662">
        <v>92711.416724803814</v>
      </c>
      <c r="W102" s="663">
        <v>24040790.072639801</v>
      </c>
      <c r="X102" s="663">
        <v>24704240.0434848</v>
      </c>
      <c r="Y102" s="664">
        <v>12200646.8730905</v>
      </c>
      <c r="Z102" s="663">
        <v>21983041.011240099</v>
      </c>
      <c r="AA102" s="663">
        <v>23501871.903907798</v>
      </c>
      <c r="AB102" s="663">
        <v>2916322.89443884</v>
      </c>
      <c r="AC102" s="663">
        <v>32505559.334025271</v>
      </c>
      <c r="AD102" s="663">
        <v>146648</v>
      </c>
      <c r="AE102" s="662">
        <v>-1033.9726685391299</v>
      </c>
      <c r="AF102" s="662">
        <v>7069.6304244542225</v>
      </c>
      <c r="AG102" s="664">
        <v>1177385.0623200082</v>
      </c>
      <c r="AH102" s="664">
        <v>727057.97593330406</v>
      </c>
      <c r="AI102" s="664">
        <v>4211589.4260211866</v>
      </c>
      <c r="AJ102" s="664">
        <v>0</v>
      </c>
      <c r="AK102" s="664">
        <v>0</v>
      </c>
      <c r="AL102" s="664">
        <v>0</v>
      </c>
      <c r="AM102" s="663">
        <v>6084614.4088159995</v>
      </c>
      <c r="AN102" s="663">
        <v>13945470.108599614</v>
      </c>
      <c r="AO102" s="663">
        <v>20100651.142654978</v>
      </c>
      <c r="AP102" s="663">
        <v>45714576.717431523</v>
      </c>
      <c r="AQ102" s="663">
        <v>0</v>
      </c>
      <c r="AR102" s="663">
        <v>0</v>
      </c>
      <c r="AS102" s="665">
        <v>0.56999999999999995</v>
      </c>
      <c r="AT102" s="564">
        <f t="shared" si="7"/>
        <v>-2759949.87121181</v>
      </c>
      <c r="AU102" s="564">
        <f t="shared" si="8"/>
        <v>1746249.5944730598</v>
      </c>
      <c r="AV102" s="564">
        <f t="shared" si="9"/>
        <v>4232084.6229489297</v>
      </c>
      <c r="AW102" s="564">
        <f t="shared" si="10"/>
        <v>2829407.6408799174</v>
      </c>
      <c r="AX102" s="564">
        <f t="shared" si="11"/>
        <v>2375303.5522837914</v>
      </c>
      <c r="AY102" s="564">
        <f t="shared" si="12"/>
        <v>2624194.175264312</v>
      </c>
      <c r="AZ102" s="666">
        <f t="shared" si="13"/>
        <v>11.510754938053662</v>
      </c>
      <c r="BA102" s="625" t="s">
        <v>2192</v>
      </c>
      <c r="BB102" s="625" t="s">
        <v>2192</v>
      </c>
      <c r="BC102" s="667">
        <v>23995136.381990027</v>
      </c>
      <c r="BD102" s="667">
        <v>3152216.8099677782</v>
      </c>
      <c r="BE102" s="667">
        <v>49369417.368658632</v>
      </c>
      <c r="BF102" s="667">
        <v>0</v>
      </c>
      <c r="BG102" s="667">
        <v>23995136.381990097</v>
      </c>
      <c r="BH102" s="667">
        <v>3152216.8099677782</v>
      </c>
      <c r="BI102" s="667">
        <v>49395689.079589829</v>
      </c>
      <c r="BJ102" s="667">
        <v>0</v>
      </c>
      <c r="BK102" s="444">
        <v>0</v>
      </c>
      <c r="BL102" s="444">
        <v>57547993.155162401</v>
      </c>
      <c r="BM102" s="514"/>
      <c r="BN102" s="514"/>
      <c r="BO102" s="515"/>
    </row>
    <row r="103" spans="1:67">
      <c r="A103" s="515"/>
      <c r="B103" s="660">
        <v>2029</v>
      </c>
      <c r="C103" s="661" t="s">
        <v>2187</v>
      </c>
      <c r="D103" s="661" t="s">
        <v>1202</v>
      </c>
      <c r="E103" s="661" t="s">
        <v>1201</v>
      </c>
      <c r="F103" s="661" t="s">
        <v>2188</v>
      </c>
      <c r="G103" s="661" t="s">
        <v>26</v>
      </c>
      <c r="H103" s="661" t="s">
        <v>2189</v>
      </c>
      <c r="I103" s="661" t="s">
        <v>46</v>
      </c>
      <c r="J103" s="661" t="s">
        <v>1162</v>
      </c>
      <c r="K103" s="661" t="s">
        <v>2190</v>
      </c>
      <c r="L103" s="661" t="s">
        <v>2191</v>
      </c>
      <c r="M103" s="662">
        <v>3337345.8519000001</v>
      </c>
      <c r="N103" s="662">
        <v>163.22259259500001</v>
      </c>
      <c r="O103" s="662">
        <v>33029.1488895</v>
      </c>
      <c r="P103" s="662">
        <v>2436311.559287</v>
      </c>
      <c r="Q103" s="662">
        <v>123.26896296434998</v>
      </c>
      <c r="R103" s="662">
        <v>29367.461444665001</v>
      </c>
      <c r="S103" s="662">
        <v>17294692.974206448</v>
      </c>
      <c r="T103" s="662">
        <v>318989.13855507784</v>
      </c>
      <c r="U103" s="662">
        <v>2401.9275228440802</v>
      </c>
      <c r="V103" s="662">
        <v>1693.8323257274628</v>
      </c>
      <c r="W103" s="663">
        <v>1901857.4613034399</v>
      </c>
      <c r="X103" s="663">
        <v>2210316.35768263</v>
      </c>
      <c r="Y103" s="664">
        <v>948805.12334286934</v>
      </c>
      <c r="Z103" s="663">
        <v>1479132.5966799301</v>
      </c>
      <c r="AA103" s="663">
        <v>1091562.0535039301</v>
      </c>
      <c r="AB103" s="663">
        <v>1440232.1131579401</v>
      </c>
      <c r="AC103" s="663">
        <v>619815.93280036841</v>
      </c>
      <c r="AD103" s="663">
        <v>0</v>
      </c>
      <c r="AE103" s="662">
        <v>321.84740700725803</v>
      </c>
      <c r="AF103" s="662">
        <v>155.9412202711712</v>
      </c>
      <c r="AG103" s="664">
        <v>23812.98180201884</v>
      </c>
      <c r="AH103" s="664">
        <v>31326.050000000036</v>
      </c>
      <c r="AI103" s="664">
        <v>614666.09154085116</v>
      </c>
      <c r="AJ103" s="664">
        <v>0</v>
      </c>
      <c r="AK103" s="664">
        <v>0</v>
      </c>
      <c r="AL103" s="664">
        <v>0</v>
      </c>
      <c r="AM103" s="663">
        <v>279000</v>
      </c>
      <c r="AN103" s="663">
        <v>7038581.2663077684</v>
      </c>
      <c r="AO103" s="663">
        <v>386850.26536372158</v>
      </c>
      <c r="AP103" s="663">
        <v>654043.147009179</v>
      </c>
      <c r="AQ103" s="663">
        <v>0</v>
      </c>
      <c r="AR103" s="663">
        <v>0</v>
      </c>
      <c r="AS103" s="665">
        <v>0.56999999999999995</v>
      </c>
      <c r="AT103" s="564">
        <f t="shared" si="7"/>
        <v>790073.17243392032</v>
      </c>
      <c r="AU103" s="564">
        <f t="shared" si="8"/>
        <v>47871.907207971577</v>
      </c>
      <c r="AV103" s="564">
        <f t="shared" si="9"/>
        <v>259162.16143320463</v>
      </c>
      <c r="AW103" s="564">
        <f t="shared" si="10"/>
        <v>76700.918876567928</v>
      </c>
      <c r="AX103" s="564">
        <f t="shared" si="11"/>
        <v>948004.3876764056</v>
      </c>
      <c r="AY103" s="564">
        <f t="shared" si="12"/>
        <v>105955.66639531347</v>
      </c>
      <c r="AZ103" s="666">
        <f t="shared" si="13"/>
        <v>8.0809453377972726</v>
      </c>
      <c r="BA103" s="625" t="s">
        <v>2192</v>
      </c>
      <c r="BB103" s="625" t="s">
        <v>2192</v>
      </c>
      <c r="BC103" s="667">
        <v>1475269.2677218833</v>
      </c>
      <c r="BD103" s="667">
        <v>1640203.1600765197</v>
      </c>
      <c r="BE103" s="667">
        <v>923052.94536092761</v>
      </c>
      <c r="BF103" s="667">
        <v>0</v>
      </c>
      <c r="BG103" s="667">
        <v>1475269.2677218835</v>
      </c>
      <c r="BH103" s="667">
        <v>1640203.1600765197</v>
      </c>
      <c r="BI103" s="667">
        <v>923455.05459415982</v>
      </c>
      <c r="BJ103" s="667">
        <v>0</v>
      </c>
      <c r="BK103" s="444">
        <v>0</v>
      </c>
      <c r="BL103" s="444">
        <v>8516993.5851754174</v>
      </c>
      <c r="BM103" s="514"/>
      <c r="BN103" s="514"/>
      <c r="BO103" s="515"/>
    </row>
    <row r="104" spans="1:67">
      <c r="A104" s="515"/>
      <c r="B104" s="660">
        <v>2029</v>
      </c>
      <c r="C104" s="661" t="s">
        <v>2187</v>
      </c>
      <c r="D104" s="661" t="s">
        <v>1220</v>
      </c>
      <c r="E104" s="661" t="s">
        <v>1219</v>
      </c>
      <c r="F104" s="661" t="s">
        <v>2188</v>
      </c>
      <c r="G104" s="661" t="s">
        <v>26</v>
      </c>
      <c r="H104" s="661" t="s">
        <v>2189</v>
      </c>
      <c r="I104" s="661" t="s">
        <v>46</v>
      </c>
      <c r="J104" s="661" t="s">
        <v>1162</v>
      </c>
      <c r="K104" s="661" t="s">
        <v>2190</v>
      </c>
      <c r="L104" s="661" t="s">
        <v>2191</v>
      </c>
      <c r="M104" s="662">
        <v>6419693.4436799986</v>
      </c>
      <c r="N104" s="662">
        <v>372.10124814049999</v>
      </c>
      <c r="O104" s="662">
        <v>103932.34518440001</v>
      </c>
      <c r="P104" s="662">
        <v>4402967.9384629996</v>
      </c>
      <c r="Q104" s="662">
        <v>264.57726740317497</v>
      </c>
      <c r="R104" s="662">
        <v>93906.664592150002</v>
      </c>
      <c r="S104" s="662">
        <v>28279044.444304951</v>
      </c>
      <c r="T104" s="662">
        <v>1093100.61377565</v>
      </c>
      <c r="U104" s="662">
        <v>7128.9585349497002</v>
      </c>
      <c r="V104" s="662">
        <v>5804.3642591487014</v>
      </c>
      <c r="W104" s="663">
        <v>4287460.77328871</v>
      </c>
      <c r="X104" s="663">
        <v>5355803.4625373101</v>
      </c>
      <c r="Y104" s="664">
        <v>1578418.4493621022</v>
      </c>
      <c r="Z104" s="663">
        <v>4341194.30705758</v>
      </c>
      <c r="AA104" s="663">
        <v>2177637.3060033899</v>
      </c>
      <c r="AB104" s="663">
        <v>2817322.16129915</v>
      </c>
      <c r="AC104" s="663">
        <v>2072993.6099707093</v>
      </c>
      <c r="AD104" s="663">
        <v>0</v>
      </c>
      <c r="AE104" s="662">
        <v>618.626569855649</v>
      </c>
      <c r="AF104" s="662">
        <v>498.64438898431638</v>
      </c>
      <c r="AG104" s="664">
        <v>47854.714802018818</v>
      </c>
      <c r="AH104" s="664">
        <v>87423.427000000025</v>
      </c>
      <c r="AI104" s="664">
        <v>1377408.4075600833</v>
      </c>
      <c r="AJ104" s="664">
        <v>0</v>
      </c>
      <c r="AK104" s="664">
        <v>0</v>
      </c>
      <c r="AL104" s="664">
        <v>0</v>
      </c>
      <c r="AM104" s="663">
        <v>65731.899999999994</v>
      </c>
      <c r="AN104" s="663">
        <v>13063441.532733275</v>
      </c>
      <c r="AO104" s="663">
        <v>1313125.3215956904</v>
      </c>
      <c r="AP104" s="663">
        <v>2525032.5185688091</v>
      </c>
      <c r="AQ104" s="663">
        <v>0</v>
      </c>
      <c r="AR104" s="663">
        <v>0</v>
      </c>
      <c r="AS104" s="665">
        <v>0.56999999999999995</v>
      </c>
      <c r="AT104" s="564">
        <f t="shared" si="7"/>
        <v>1250210.3231497814</v>
      </c>
      <c r="AU104" s="564">
        <f t="shared" si="8"/>
        <v>155780.89922698535</v>
      </c>
      <c r="AV104" s="564">
        <f t="shared" si="9"/>
        <v>633783.23632355372</v>
      </c>
      <c r="AW104" s="564">
        <f t="shared" si="10"/>
        <v>245926.87639334262</v>
      </c>
      <c r="AX104" s="564">
        <f t="shared" si="11"/>
        <v>1697018.6942709326</v>
      </c>
      <c r="AY104" s="564">
        <f t="shared" si="12"/>
        <v>266867.5911217836</v>
      </c>
      <c r="AZ104" s="666">
        <f t="shared" si="13"/>
        <v>8.4293089082915156</v>
      </c>
      <c r="BA104" s="625" t="s">
        <v>2192</v>
      </c>
      <c r="BB104" s="625" t="s">
        <v>2192</v>
      </c>
      <c r="BC104" s="667">
        <v>4441843.4855531985</v>
      </c>
      <c r="BD104" s="667">
        <v>3316175.2000401705</v>
      </c>
      <c r="BE104" s="667">
        <v>3117101.2139637908</v>
      </c>
      <c r="BF104" s="667">
        <v>0</v>
      </c>
      <c r="BG104" s="667">
        <v>4441843.4855531966</v>
      </c>
      <c r="BH104" s="667">
        <v>3320751.7647773358</v>
      </c>
      <c r="BI104" s="667">
        <v>3118222.4371157805</v>
      </c>
      <c r="BJ104" s="667">
        <v>0</v>
      </c>
      <c r="BK104" s="444">
        <v>0</v>
      </c>
      <c r="BL104" s="444">
        <v>16554204.160332341</v>
      </c>
      <c r="BM104" s="514"/>
      <c r="BN104" s="514"/>
      <c r="BO104" s="515"/>
    </row>
    <row r="105" spans="1:67">
      <c r="A105" s="515"/>
      <c r="B105" s="660">
        <v>2029</v>
      </c>
      <c r="C105" s="661" t="s">
        <v>2187</v>
      </c>
      <c r="D105" s="661" t="s">
        <v>1231</v>
      </c>
      <c r="E105" s="661" t="s">
        <v>1230</v>
      </c>
      <c r="F105" s="661" t="s">
        <v>2188</v>
      </c>
      <c r="G105" s="661" t="s">
        <v>26</v>
      </c>
      <c r="H105" s="661" t="s">
        <v>2189</v>
      </c>
      <c r="I105" s="661" t="s">
        <v>46</v>
      </c>
      <c r="J105" s="661" t="s">
        <v>1162</v>
      </c>
      <c r="K105" s="661" t="s">
        <v>2190</v>
      </c>
      <c r="L105" s="661" t="s">
        <v>2191</v>
      </c>
      <c r="M105" s="662">
        <v>0</v>
      </c>
      <c r="N105" s="662">
        <v>0</v>
      </c>
      <c r="O105" s="662">
        <v>0</v>
      </c>
      <c r="P105" s="662">
        <v>0</v>
      </c>
      <c r="Q105" s="662">
        <v>0</v>
      </c>
      <c r="R105" s="662">
        <v>0</v>
      </c>
      <c r="S105" s="662">
        <v>0</v>
      </c>
      <c r="T105" s="662">
        <v>0</v>
      </c>
      <c r="U105" s="662">
        <v>0</v>
      </c>
      <c r="V105" s="662">
        <v>0</v>
      </c>
      <c r="W105" s="663">
        <v>0</v>
      </c>
      <c r="X105" s="663">
        <v>0</v>
      </c>
      <c r="Y105" s="664">
        <v>233031.572559833</v>
      </c>
      <c r="Z105" s="663">
        <v>233031.572559833</v>
      </c>
      <c r="AA105" s="663">
        <v>233031.572559833</v>
      </c>
      <c r="AB105" s="663">
        <v>0</v>
      </c>
      <c r="AC105" s="663">
        <v>0</v>
      </c>
      <c r="AD105" s="663">
        <v>0</v>
      </c>
      <c r="AE105" s="662">
        <v>0</v>
      </c>
      <c r="AF105" s="662">
        <v>0</v>
      </c>
      <c r="AG105" s="664">
        <v>5467.1220010625402</v>
      </c>
      <c r="AH105" s="664">
        <v>48695.352549207899</v>
      </c>
      <c r="AI105" s="664">
        <v>178869.09800956291</v>
      </c>
      <c r="AJ105" s="664">
        <v>0</v>
      </c>
      <c r="AK105" s="664">
        <v>0</v>
      </c>
      <c r="AL105" s="664">
        <v>0</v>
      </c>
      <c r="AM105" s="663">
        <v>0</v>
      </c>
      <c r="AN105" s="663">
        <v>0</v>
      </c>
      <c r="AO105" s="663">
        <v>0</v>
      </c>
      <c r="AP105" s="663">
        <v>0</v>
      </c>
      <c r="AQ105" s="663">
        <v>0</v>
      </c>
      <c r="AR105" s="663">
        <v>0</v>
      </c>
      <c r="AS105" s="665">
        <v>0.56999999999999995</v>
      </c>
      <c r="AT105" s="564">
        <f t="shared" si="7"/>
        <v>0</v>
      </c>
      <c r="AU105" s="564">
        <f t="shared" si="8"/>
        <v>0</v>
      </c>
      <c r="AV105" s="564">
        <f t="shared" si="9"/>
        <v>0</v>
      </c>
      <c r="AW105" s="564">
        <f t="shared" si="10"/>
        <v>0</v>
      </c>
      <c r="AX105" s="564">
        <f t="shared" si="11"/>
        <v>132827.99635910481</v>
      </c>
      <c r="AY105" s="564">
        <f t="shared" si="12"/>
        <v>100203.5762007282</v>
      </c>
      <c r="AZ105" s="666">
        <f t="shared" si="13"/>
        <v>1</v>
      </c>
      <c r="BA105" s="625" t="s">
        <v>2192</v>
      </c>
      <c r="BB105" s="625" t="s">
        <v>2192</v>
      </c>
      <c r="BC105" s="667">
        <v>233031.572559833</v>
      </c>
      <c r="BD105" s="667">
        <v>0</v>
      </c>
      <c r="BE105" s="667">
        <v>0</v>
      </c>
      <c r="BF105" s="667">
        <v>0</v>
      </c>
      <c r="BG105" s="667">
        <v>233031.572559833</v>
      </c>
      <c r="BH105" s="667">
        <v>0</v>
      </c>
      <c r="BI105" s="667">
        <v>0</v>
      </c>
      <c r="BJ105" s="667">
        <v>0</v>
      </c>
      <c r="BK105" s="444">
        <v>0</v>
      </c>
      <c r="BL105" s="444">
        <v>233031.572559833</v>
      </c>
      <c r="BM105" s="514"/>
      <c r="BN105" s="514"/>
      <c r="BO105" s="515"/>
    </row>
    <row r="106" spans="1:67">
      <c r="A106" s="515"/>
      <c r="B106" s="660">
        <v>2029</v>
      </c>
      <c r="C106" s="661" t="s">
        <v>2187</v>
      </c>
      <c r="D106" s="661" t="s">
        <v>1248</v>
      </c>
      <c r="E106" s="661" t="s">
        <v>1247</v>
      </c>
      <c r="F106" s="661" t="s">
        <v>2188</v>
      </c>
      <c r="G106" s="661" t="s">
        <v>26</v>
      </c>
      <c r="H106" s="661" t="s">
        <v>2189</v>
      </c>
      <c r="I106" s="661" t="s">
        <v>46</v>
      </c>
      <c r="J106" s="661" t="s">
        <v>1162</v>
      </c>
      <c r="K106" s="661" t="s">
        <v>2190</v>
      </c>
      <c r="L106" s="661" t="s">
        <v>2191</v>
      </c>
      <c r="M106" s="662">
        <v>9675594.3900000006</v>
      </c>
      <c r="N106" s="662">
        <v>0</v>
      </c>
      <c r="O106" s="662">
        <v>183281.34350000002</v>
      </c>
      <c r="P106" s="662">
        <v>9675594.3900000006</v>
      </c>
      <c r="Q106" s="662">
        <v>0</v>
      </c>
      <c r="R106" s="662">
        <v>183281.34350000002</v>
      </c>
      <c r="S106" s="662">
        <v>48377971.950000003</v>
      </c>
      <c r="T106" s="662">
        <v>916406.71750000003</v>
      </c>
      <c r="U106" s="662">
        <v>31148.710684006648</v>
      </c>
      <c r="V106" s="662">
        <v>4866.1196699249995</v>
      </c>
      <c r="W106" s="663">
        <v>6400314.6036035791</v>
      </c>
      <c r="X106" s="663">
        <v>6400314.6036035791</v>
      </c>
      <c r="Y106" s="664">
        <v>3770811.4463661388</v>
      </c>
      <c r="Z106" s="663">
        <v>3440659.5360682625</v>
      </c>
      <c r="AA106" s="663">
        <v>3736636.9492968391</v>
      </c>
      <c r="AB106" s="663">
        <v>4523660.3930639103</v>
      </c>
      <c r="AC106" s="663">
        <v>1876654.2105396688</v>
      </c>
      <c r="AD106" s="663">
        <v>0</v>
      </c>
      <c r="AE106" s="662">
        <v>2116.6572177423741</v>
      </c>
      <c r="AF106" s="662">
        <v>973.22393398499992</v>
      </c>
      <c r="AG106" s="664">
        <v>73170.178091305439</v>
      </c>
      <c r="AH106" s="664">
        <v>45814.999999999971</v>
      </c>
      <c r="AI106" s="664">
        <v>3034040.9805348362</v>
      </c>
      <c r="AJ106" s="664">
        <v>0</v>
      </c>
      <c r="AK106" s="664">
        <v>0</v>
      </c>
      <c r="AL106" s="664">
        <v>0</v>
      </c>
      <c r="AM106" s="663">
        <v>617785.28773999994</v>
      </c>
      <c r="AN106" s="663">
        <v>19480307.47982293</v>
      </c>
      <c r="AO106" s="663">
        <v>1699569.181897826</v>
      </c>
      <c r="AP106" s="663">
        <v>0</v>
      </c>
      <c r="AQ106" s="663">
        <v>0</v>
      </c>
      <c r="AR106" s="663">
        <v>0</v>
      </c>
      <c r="AS106" s="665">
        <v>0.56999999999999995</v>
      </c>
      <c r="AT106" s="564">
        <f t="shared" si="7"/>
        <v>3896061.4959645867</v>
      </c>
      <c r="AU106" s="564">
        <f t="shared" si="8"/>
        <v>339913.83637956524</v>
      </c>
      <c r="AV106" s="564">
        <f t="shared" si="9"/>
        <v>904732.07861278218</v>
      </c>
      <c r="AW106" s="564">
        <f t="shared" si="10"/>
        <v>375330.84210793383</v>
      </c>
      <c r="AX106" s="564">
        <f t="shared" si="11"/>
        <v>4322038.1081844261</v>
      </c>
      <c r="AY106" s="564">
        <f t="shared" si="12"/>
        <v>661264.61401909345</v>
      </c>
      <c r="AZ106" s="666">
        <f t="shared" si="13"/>
        <v>4.9999999999999991</v>
      </c>
      <c r="BA106" s="625" t="s">
        <v>2192</v>
      </c>
      <c r="BB106" s="625" t="s">
        <v>2192</v>
      </c>
      <c r="BC106" s="667">
        <v>3446299.0543115512</v>
      </c>
      <c r="BD106" s="667">
        <v>5732142.1067191605</v>
      </c>
      <c r="BE106" s="667">
        <v>2625002.6259225463</v>
      </c>
      <c r="BF106" s="667">
        <v>0</v>
      </c>
      <c r="BG106" s="667">
        <v>3446299.0543115558</v>
      </c>
      <c r="BH106" s="667">
        <v>5727285.8048114097</v>
      </c>
      <c r="BI106" s="667">
        <v>2626799.6436154009</v>
      </c>
      <c r="BJ106" s="667">
        <v>0</v>
      </c>
      <c r="BK106" s="444">
        <v>0</v>
      </c>
      <c r="BL106" s="444">
        <v>24916513.611017566</v>
      </c>
      <c r="BM106" s="514"/>
      <c r="BN106" s="514"/>
      <c r="BO106" s="515"/>
    </row>
    <row r="107" spans="1:67">
      <c r="A107" s="515"/>
      <c r="B107" s="660">
        <v>2029</v>
      </c>
      <c r="C107" s="661" t="s">
        <v>2187</v>
      </c>
      <c r="D107" s="661" t="s">
        <v>1903</v>
      </c>
      <c r="E107" s="661" t="s">
        <v>2196</v>
      </c>
      <c r="F107" s="661" t="s">
        <v>2193</v>
      </c>
      <c r="G107" s="661" t="s">
        <v>26</v>
      </c>
      <c r="H107" s="661" t="s">
        <v>2189</v>
      </c>
      <c r="I107" s="661" t="s">
        <v>40</v>
      </c>
      <c r="J107" s="661" t="s">
        <v>16</v>
      </c>
      <c r="K107" s="661" t="s">
        <v>28</v>
      </c>
      <c r="L107" s="661" t="s">
        <v>2194</v>
      </c>
      <c r="M107" s="662">
        <v>0</v>
      </c>
      <c r="N107" s="662">
        <v>0</v>
      </c>
      <c r="O107" s="662">
        <v>0</v>
      </c>
      <c r="P107" s="662">
        <v>0</v>
      </c>
      <c r="Q107" s="662">
        <v>0</v>
      </c>
      <c r="R107" s="662">
        <v>0</v>
      </c>
      <c r="S107" s="662">
        <v>0</v>
      </c>
      <c r="T107" s="662">
        <v>0</v>
      </c>
      <c r="U107" s="662">
        <v>0</v>
      </c>
      <c r="V107" s="662">
        <v>0</v>
      </c>
      <c r="W107" s="663">
        <v>0</v>
      </c>
      <c r="X107" s="663">
        <v>0</v>
      </c>
      <c r="Y107" s="664">
        <v>2619155.2231000802</v>
      </c>
      <c r="Z107" s="663">
        <v>2619155.2231000802</v>
      </c>
      <c r="AA107" s="663">
        <v>2619155.2231000802</v>
      </c>
      <c r="AB107" s="663">
        <v>0</v>
      </c>
      <c r="AC107" s="663">
        <v>0</v>
      </c>
      <c r="AD107" s="663">
        <v>0</v>
      </c>
      <c r="AE107" s="662">
        <v>0</v>
      </c>
      <c r="AF107" s="662">
        <v>0</v>
      </c>
      <c r="AG107" s="664">
        <v>261915.52231000809</v>
      </c>
      <c r="AH107" s="664">
        <v>250000</v>
      </c>
      <c r="AI107" s="664">
        <v>2107239.7007900728</v>
      </c>
      <c r="AJ107" s="664">
        <v>0</v>
      </c>
      <c r="AK107" s="664">
        <v>0</v>
      </c>
      <c r="AL107" s="664">
        <v>0</v>
      </c>
      <c r="AM107" s="663">
        <v>0</v>
      </c>
      <c r="AN107" s="663">
        <v>0</v>
      </c>
      <c r="AO107" s="663">
        <v>0</v>
      </c>
      <c r="AP107" s="663">
        <v>0</v>
      </c>
      <c r="AQ107" s="663">
        <v>0</v>
      </c>
      <c r="AR107" s="663">
        <v>0</v>
      </c>
      <c r="AS107" s="665">
        <v>0.56999999999999995</v>
      </c>
      <c r="AT107" s="564">
        <f t="shared" si="7"/>
        <v>0</v>
      </c>
      <c r="AU107" s="564">
        <f t="shared" si="8"/>
        <v>0</v>
      </c>
      <c r="AV107" s="564">
        <f t="shared" si="9"/>
        <v>0</v>
      </c>
      <c r="AW107" s="564">
        <f t="shared" si="10"/>
        <v>0</v>
      </c>
      <c r="AX107" s="564">
        <f t="shared" si="11"/>
        <v>1492918.4771670455</v>
      </c>
      <c r="AY107" s="564">
        <f t="shared" si="12"/>
        <v>1126236.7459330347</v>
      </c>
      <c r="AZ107" s="666">
        <f t="shared" si="13"/>
        <v>1</v>
      </c>
      <c r="BA107" s="625" t="s">
        <v>2192</v>
      </c>
      <c r="BB107" s="625" t="s">
        <v>2192</v>
      </c>
      <c r="BC107" s="667">
        <v>2619155.2231000802</v>
      </c>
      <c r="BD107" s="667">
        <v>0</v>
      </c>
      <c r="BE107" s="667">
        <v>0</v>
      </c>
      <c r="BF107" s="667">
        <v>0</v>
      </c>
      <c r="BG107" s="667">
        <v>2619155.2231000802</v>
      </c>
      <c r="BH107" s="667">
        <v>0</v>
      </c>
      <c r="BI107" s="667">
        <v>0</v>
      </c>
      <c r="BJ107" s="667">
        <v>0</v>
      </c>
      <c r="BK107" s="444">
        <v>0</v>
      </c>
      <c r="BL107" s="444">
        <v>2619155.2231000802</v>
      </c>
      <c r="BM107" s="514"/>
      <c r="BN107" s="514"/>
      <c r="BO107" s="515"/>
    </row>
    <row r="108" spans="1:67">
      <c r="A108" s="515"/>
      <c r="B108" s="660">
        <v>2029</v>
      </c>
      <c r="C108" s="661" t="s">
        <v>2187</v>
      </c>
      <c r="D108" s="661" t="s">
        <v>1268</v>
      </c>
      <c r="E108" s="661" t="s">
        <v>1267</v>
      </c>
      <c r="F108" s="661" t="s">
        <v>2188</v>
      </c>
      <c r="G108" s="661" t="s">
        <v>26</v>
      </c>
      <c r="H108" s="661" t="s">
        <v>2189</v>
      </c>
      <c r="I108" s="661" t="s">
        <v>46</v>
      </c>
      <c r="J108" s="661" t="s">
        <v>1162</v>
      </c>
      <c r="K108" s="661" t="s">
        <v>35</v>
      </c>
      <c r="L108" s="661" t="s">
        <v>2191</v>
      </c>
      <c r="M108" s="662">
        <v>0</v>
      </c>
      <c r="N108" s="662">
        <v>0</v>
      </c>
      <c r="O108" s="662">
        <v>0</v>
      </c>
      <c r="P108" s="662">
        <v>0</v>
      </c>
      <c r="Q108" s="662">
        <v>0</v>
      </c>
      <c r="R108" s="662">
        <v>0</v>
      </c>
      <c r="S108" s="662">
        <v>0</v>
      </c>
      <c r="T108" s="662">
        <v>0</v>
      </c>
      <c r="U108" s="662">
        <v>0</v>
      </c>
      <c r="V108" s="662">
        <v>0</v>
      </c>
      <c r="W108" s="663">
        <v>0</v>
      </c>
      <c r="X108" s="663">
        <v>0</v>
      </c>
      <c r="Y108" s="664">
        <v>2739292.8579879799</v>
      </c>
      <c r="Z108" s="663">
        <v>1089292.8579879799</v>
      </c>
      <c r="AA108" s="663">
        <v>2648018.5572181498</v>
      </c>
      <c r="AB108" s="663">
        <v>0</v>
      </c>
      <c r="AC108" s="663">
        <v>0</v>
      </c>
      <c r="AD108" s="663">
        <v>0</v>
      </c>
      <c r="AE108" s="662">
        <v>0</v>
      </c>
      <c r="AF108" s="662">
        <v>0</v>
      </c>
      <c r="AG108" s="664">
        <v>45775.063604037699</v>
      </c>
      <c r="AH108" s="664">
        <v>106542.2219475992</v>
      </c>
      <c r="AI108" s="664">
        <v>936975.57243633899</v>
      </c>
      <c r="AJ108" s="664">
        <v>0</v>
      </c>
      <c r="AK108" s="664">
        <v>0</v>
      </c>
      <c r="AL108" s="664">
        <v>0</v>
      </c>
      <c r="AM108" s="663">
        <v>1650000</v>
      </c>
      <c r="AN108" s="663">
        <v>0</v>
      </c>
      <c r="AO108" s="663">
        <v>0</v>
      </c>
      <c r="AP108" s="663">
        <v>0</v>
      </c>
      <c r="AQ108" s="663">
        <v>0</v>
      </c>
      <c r="AR108" s="663">
        <v>0</v>
      </c>
      <c r="AS108" s="665">
        <v>0.56999999999999995</v>
      </c>
      <c r="AT108" s="564">
        <f t="shared" si="7"/>
        <v>0</v>
      </c>
      <c r="AU108" s="564">
        <f t="shared" si="8"/>
        <v>0</v>
      </c>
      <c r="AV108" s="564">
        <f t="shared" si="9"/>
        <v>0</v>
      </c>
      <c r="AW108" s="564">
        <f t="shared" si="10"/>
        <v>0</v>
      </c>
      <c r="AX108" s="564">
        <f t="shared" si="11"/>
        <v>1509370.5776143454</v>
      </c>
      <c r="AY108" s="564">
        <f t="shared" si="12"/>
        <v>1138647.9796038044</v>
      </c>
      <c r="AZ108" s="666">
        <f t="shared" si="13"/>
        <v>1</v>
      </c>
      <c r="BA108" s="625" t="s">
        <v>2192</v>
      </c>
      <c r="BB108" s="625" t="s">
        <v>2192</v>
      </c>
      <c r="BC108" s="667">
        <v>1089292.8579879799</v>
      </c>
      <c r="BD108" s="667">
        <v>0</v>
      </c>
      <c r="BE108" s="667">
        <v>0</v>
      </c>
      <c r="BF108" s="667">
        <v>0</v>
      </c>
      <c r="BG108" s="667">
        <v>1089292.8579879799</v>
      </c>
      <c r="BH108" s="667">
        <v>0</v>
      </c>
      <c r="BI108" s="667">
        <v>0</v>
      </c>
      <c r="BJ108" s="667">
        <v>0</v>
      </c>
      <c r="BK108" s="444">
        <v>0</v>
      </c>
      <c r="BL108" s="444">
        <v>2648018.5572181498</v>
      </c>
      <c r="BM108" s="514"/>
      <c r="BN108" s="514"/>
      <c r="BO108" s="515"/>
    </row>
    <row r="109" spans="1:67">
      <c r="A109" s="515"/>
      <c r="B109" s="660">
        <v>2029</v>
      </c>
      <c r="C109" s="661" t="s">
        <v>2187</v>
      </c>
      <c r="D109" s="661" t="s">
        <v>1286</v>
      </c>
      <c r="E109" s="661" t="s">
        <v>2197</v>
      </c>
      <c r="F109" s="661" t="s">
        <v>2188</v>
      </c>
      <c r="G109" s="661" t="s">
        <v>50</v>
      </c>
      <c r="H109" s="661" t="s">
        <v>2189</v>
      </c>
      <c r="I109" s="661" t="s">
        <v>1294</v>
      </c>
      <c r="J109" s="661" t="s">
        <v>16</v>
      </c>
      <c r="K109" s="661" t="s">
        <v>2198</v>
      </c>
      <c r="L109" s="661" t="s">
        <v>2191</v>
      </c>
      <c r="M109" s="662">
        <v>0</v>
      </c>
      <c r="N109" s="662">
        <v>0</v>
      </c>
      <c r="O109" s="662">
        <v>0</v>
      </c>
      <c r="P109" s="662">
        <v>0</v>
      </c>
      <c r="Q109" s="662">
        <v>0</v>
      </c>
      <c r="R109" s="662">
        <v>0</v>
      </c>
      <c r="S109" s="662">
        <v>0</v>
      </c>
      <c r="T109" s="662">
        <v>0</v>
      </c>
      <c r="U109" s="662">
        <v>0</v>
      </c>
      <c r="V109" s="662">
        <v>0</v>
      </c>
      <c r="W109" s="663">
        <v>0</v>
      </c>
      <c r="X109" s="663">
        <v>0</v>
      </c>
      <c r="Y109" s="664">
        <v>1292522.06000826</v>
      </c>
      <c r="Z109" s="663">
        <v>1292522.06000826</v>
      </c>
      <c r="AA109" s="663">
        <v>1292522.06000826</v>
      </c>
      <c r="AB109" s="663">
        <v>0</v>
      </c>
      <c r="AC109" s="663">
        <v>0</v>
      </c>
      <c r="AD109" s="663">
        <v>0</v>
      </c>
      <c r="AE109" s="662">
        <v>0</v>
      </c>
      <c r="AF109" s="662">
        <v>0</v>
      </c>
      <c r="AG109" s="664">
        <v>16752.206000826431</v>
      </c>
      <c r="AH109" s="664">
        <v>0</v>
      </c>
      <c r="AI109" s="664">
        <v>1275769.8540074378</v>
      </c>
      <c r="AJ109" s="664">
        <v>0</v>
      </c>
      <c r="AK109" s="664">
        <v>0</v>
      </c>
      <c r="AL109" s="664">
        <v>0</v>
      </c>
      <c r="AM109" s="663">
        <v>0</v>
      </c>
      <c r="AN109" s="663">
        <v>0</v>
      </c>
      <c r="AO109" s="663">
        <v>0</v>
      </c>
      <c r="AP109" s="663">
        <v>0</v>
      </c>
      <c r="AQ109" s="663">
        <v>0</v>
      </c>
      <c r="AR109" s="663">
        <v>0</v>
      </c>
      <c r="AS109" s="665">
        <v>0.56999999999999995</v>
      </c>
      <c r="AT109" s="564">
        <f t="shared" si="7"/>
        <v>0</v>
      </c>
      <c r="AU109" s="564">
        <f t="shared" si="8"/>
        <v>0</v>
      </c>
      <c r="AV109" s="564">
        <f t="shared" si="9"/>
        <v>0</v>
      </c>
      <c r="AW109" s="564">
        <f t="shared" si="10"/>
        <v>0</v>
      </c>
      <c r="AX109" s="564">
        <f t="shared" si="11"/>
        <v>736737.5742047081</v>
      </c>
      <c r="AY109" s="564">
        <f t="shared" si="12"/>
        <v>555784.48580355186</v>
      </c>
      <c r="AZ109" s="666">
        <f t="shared" si="13"/>
        <v>1</v>
      </c>
      <c r="BA109" s="625" t="s">
        <v>2192</v>
      </c>
      <c r="BB109" s="625" t="s">
        <v>2192</v>
      </c>
      <c r="BC109" s="667">
        <v>1292522.06000826</v>
      </c>
      <c r="BD109" s="667">
        <v>0</v>
      </c>
      <c r="BE109" s="667">
        <v>0</v>
      </c>
      <c r="BF109" s="667">
        <v>0</v>
      </c>
      <c r="BG109" s="667">
        <v>1292522.06000826</v>
      </c>
      <c r="BH109" s="667">
        <v>0</v>
      </c>
      <c r="BI109" s="667">
        <v>0</v>
      </c>
      <c r="BJ109" s="667">
        <v>0</v>
      </c>
      <c r="BK109" s="444">
        <v>0</v>
      </c>
      <c r="BL109" s="444">
        <v>1292522.06000826</v>
      </c>
      <c r="BM109" s="514"/>
      <c r="BN109" s="514"/>
      <c r="BO109" s="515"/>
    </row>
    <row r="110" spans="1:67">
      <c r="A110" s="515"/>
      <c r="B110" s="660">
        <v>2029</v>
      </c>
      <c r="C110" s="661" t="s">
        <v>2187</v>
      </c>
      <c r="D110" s="661" t="s">
        <v>1863</v>
      </c>
      <c r="E110" s="661" t="s">
        <v>1862</v>
      </c>
      <c r="F110" s="661" t="s">
        <v>2199</v>
      </c>
      <c r="G110" s="661" t="s">
        <v>54</v>
      </c>
      <c r="H110" s="661" t="s">
        <v>2199</v>
      </c>
      <c r="I110" s="661" t="s">
        <v>46</v>
      </c>
      <c r="J110" s="661" t="s">
        <v>1306</v>
      </c>
      <c r="K110" s="661" t="s">
        <v>2198</v>
      </c>
      <c r="L110" s="661" t="s">
        <v>2191</v>
      </c>
      <c r="M110" s="662">
        <v>0</v>
      </c>
      <c r="N110" s="662">
        <v>0</v>
      </c>
      <c r="O110" s="662">
        <v>0</v>
      </c>
      <c r="P110" s="662">
        <v>0</v>
      </c>
      <c r="Q110" s="662">
        <v>0</v>
      </c>
      <c r="R110" s="662">
        <v>0</v>
      </c>
      <c r="S110" s="662">
        <v>0</v>
      </c>
      <c r="T110" s="662">
        <v>0</v>
      </c>
      <c r="U110" s="662">
        <v>0</v>
      </c>
      <c r="V110" s="662">
        <v>0</v>
      </c>
      <c r="W110" s="663">
        <v>0</v>
      </c>
      <c r="X110" s="663">
        <v>0</v>
      </c>
      <c r="Y110" s="664">
        <v>3335705.5120000001</v>
      </c>
      <c r="Z110" s="663">
        <v>3335705.5120000001</v>
      </c>
      <c r="AA110" s="663">
        <v>3335705.5120000001</v>
      </c>
      <c r="AB110" s="663">
        <v>0</v>
      </c>
      <c r="AC110" s="663">
        <v>0</v>
      </c>
      <c r="AD110" s="663">
        <v>0</v>
      </c>
      <c r="AE110" s="662">
        <v>0</v>
      </c>
      <c r="AF110" s="662">
        <v>0</v>
      </c>
      <c r="AG110" s="664">
        <v>2046026.8770000001</v>
      </c>
      <c r="AH110" s="664">
        <v>778532.64</v>
      </c>
      <c r="AI110" s="664">
        <v>511145.995</v>
      </c>
      <c r="AJ110" s="664">
        <v>0</v>
      </c>
      <c r="AK110" s="664">
        <v>0</v>
      </c>
      <c r="AL110" s="664">
        <v>0</v>
      </c>
      <c r="AM110" s="663">
        <v>0</v>
      </c>
      <c r="AN110" s="663">
        <v>0</v>
      </c>
      <c r="AO110" s="663">
        <v>0</v>
      </c>
      <c r="AP110" s="663">
        <v>0</v>
      </c>
      <c r="AQ110" s="663">
        <v>0</v>
      </c>
      <c r="AR110" s="663">
        <v>0</v>
      </c>
      <c r="AS110" s="665">
        <v>0.56999999999999995</v>
      </c>
      <c r="AT110" s="564">
        <f t="shared" si="7"/>
        <v>0</v>
      </c>
      <c r="AU110" s="564">
        <f t="shared" si="8"/>
        <v>0</v>
      </c>
      <c r="AV110" s="564">
        <f t="shared" si="9"/>
        <v>0</v>
      </c>
      <c r="AW110" s="564">
        <f t="shared" si="10"/>
        <v>0</v>
      </c>
      <c r="AX110" s="564">
        <f t="shared" si="11"/>
        <v>1901352.1418399999</v>
      </c>
      <c r="AY110" s="564">
        <f t="shared" si="12"/>
        <v>1434353.3701600002</v>
      </c>
      <c r="AZ110" s="666">
        <f t="shared" si="13"/>
        <v>1</v>
      </c>
      <c r="BA110" s="625" t="s">
        <v>2192</v>
      </c>
      <c r="BB110" s="625" t="s">
        <v>2192</v>
      </c>
      <c r="BC110" s="667">
        <v>3335705.5120000001</v>
      </c>
      <c r="BD110" s="667">
        <v>0</v>
      </c>
      <c r="BE110" s="667">
        <v>0</v>
      </c>
      <c r="BF110" s="667">
        <v>0</v>
      </c>
      <c r="BG110" s="667">
        <v>3335705.5120000001</v>
      </c>
      <c r="BH110" s="667">
        <v>0</v>
      </c>
      <c r="BI110" s="667">
        <v>0</v>
      </c>
      <c r="BJ110" s="667">
        <v>0</v>
      </c>
      <c r="BK110" s="444">
        <v>0</v>
      </c>
      <c r="BL110" s="444">
        <v>3335705.5120000001</v>
      </c>
      <c r="BM110" s="514"/>
      <c r="BN110" s="514"/>
      <c r="BO110" s="515"/>
    </row>
    <row r="111" spans="1:67">
      <c r="A111" s="515"/>
      <c r="B111" s="660">
        <v>2029</v>
      </c>
      <c r="C111" s="661" t="s">
        <v>2187</v>
      </c>
      <c r="D111" s="661" t="s">
        <v>1305</v>
      </c>
      <c r="E111" s="661" t="s">
        <v>1304</v>
      </c>
      <c r="F111" s="661" t="s">
        <v>47</v>
      </c>
      <c r="G111" s="661" t="s">
        <v>50</v>
      </c>
      <c r="H111" s="661" t="s">
        <v>47</v>
      </c>
      <c r="I111" s="661" t="s">
        <v>2200</v>
      </c>
      <c r="J111" s="661" t="s">
        <v>1306</v>
      </c>
      <c r="K111" s="661" t="s">
        <v>47</v>
      </c>
      <c r="L111" s="661" t="s">
        <v>2191</v>
      </c>
      <c r="M111" s="662">
        <v>0</v>
      </c>
      <c r="N111" s="662">
        <v>0</v>
      </c>
      <c r="O111" s="662">
        <v>0</v>
      </c>
      <c r="P111" s="662">
        <v>0</v>
      </c>
      <c r="Q111" s="662">
        <v>0</v>
      </c>
      <c r="R111" s="662">
        <v>0</v>
      </c>
      <c r="S111" s="662">
        <v>0</v>
      </c>
      <c r="T111" s="662">
        <v>0</v>
      </c>
      <c r="U111" s="662">
        <v>0</v>
      </c>
      <c r="V111" s="662">
        <v>0</v>
      </c>
      <c r="W111" s="663">
        <v>0</v>
      </c>
      <c r="X111" s="663">
        <v>0</v>
      </c>
      <c r="Y111" s="664">
        <v>2501282.0839999998</v>
      </c>
      <c r="Z111" s="663">
        <v>2501282.0839999998</v>
      </c>
      <c r="AA111" s="663">
        <v>2501282.0839999998</v>
      </c>
      <c r="AB111" s="663">
        <v>0</v>
      </c>
      <c r="AC111" s="663">
        <v>0</v>
      </c>
      <c r="AD111" s="663">
        <v>0</v>
      </c>
      <c r="AE111" s="662">
        <v>0</v>
      </c>
      <c r="AF111" s="662">
        <v>0</v>
      </c>
      <c r="AG111" s="664">
        <v>0</v>
      </c>
      <c r="AH111" s="664">
        <v>0</v>
      </c>
      <c r="AI111" s="664">
        <v>0</v>
      </c>
      <c r="AJ111" s="664">
        <v>2501282.0839999998</v>
      </c>
      <c r="AK111" s="664">
        <v>0</v>
      </c>
      <c r="AL111" s="664">
        <v>0</v>
      </c>
      <c r="AM111" s="663">
        <v>0</v>
      </c>
      <c r="AN111" s="663">
        <v>0</v>
      </c>
      <c r="AO111" s="663">
        <v>0</v>
      </c>
      <c r="AP111" s="663">
        <v>0</v>
      </c>
      <c r="AQ111" s="663">
        <v>0</v>
      </c>
      <c r="AR111" s="663">
        <v>0</v>
      </c>
      <c r="AS111" s="665">
        <v>0.56999999999999995</v>
      </c>
      <c r="AT111" s="564">
        <f t="shared" si="7"/>
        <v>0</v>
      </c>
      <c r="AU111" s="564">
        <f t="shared" si="8"/>
        <v>0</v>
      </c>
      <c r="AV111" s="564">
        <f t="shared" si="9"/>
        <v>0</v>
      </c>
      <c r="AW111" s="564">
        <f t="shared" si="10"/>
        <v>0</v>
      </c>
      <c r="AX111" s="564">
        <f t="shared" si="11"/>
        <v>1425730.7878799997</v>
      </c>
      <c r="AY111" s="564">
        <f t="shared" si="12"/>
        <v>1075551.2961200001</v>
      </c>
      <c r="AZ111" s="666">
        <f t="shared" si="13"/>
        <v>1</v>
      </c>
      <c r="BA111" s="625" t="s">
        <v>2192</v>
      </c>
      <c r="BB111" s="625" t="s">
        <v>2192</v>
      </c>
      <c r="BC111" s="667">
        <v>2501282.0839999998</v>
      </c>
      <c r="BD111" s="667">
        <v>0</v>
      </c>
      <c r="BE111" s="667">
        <v>0</v>
      </c>
      <c r="BF111" s="667">
        <v>0</v>
      </c>
      <c r="BG111" s="667">
        <v>2501282.0839999998</v>
      </c>
      <c r="BH111" s="667">
        <v>0</v>
      </c>
      <c r="BI111" s="667">
        <v>0</v>
      </c>
      <c r="BJ111" s="667">
        <v>0</v>
      </c>
      <c r="BK111" s="444">
        <v>0</v>
      </c>
      <c r="BL111" s="444">
        <v>2501282.0839999998</v>
      </c>
      <c r="BM111" s="514"/>
      <c r="BN111" s="514"/>
      <c r="BO111" s="515"/>
    </row>
    <row r="112" spans="1:67">
      <c r="A112" s="515"/>
      <c r="B112" s="660">
        <v>2029</v>
      </c>
      <c r="C112" s="661" t="s">
        <v>2187</v>
      </c>
      <c r="D112" s="661" t="s">
        <v>1311</v>
      </c>
      <c r="E112" s="661" t="s">
        <v>1310</v>
      </c>
      <c r="F112" s="661" t="s">
        <v>47</v>
      </c>
      <c r="G112" s="661" t="s">
        <v>50</v>
      </c>
      <c r="H112" s="661" t="s">
        <v>47</v>
      </c>
      <c r="I112" s="661" t="s">
        <v>2200</v>
      </c>
      <c r="J112" s="661" t="s">
        <v>1306</v>
      </c>
      <c r="K112" s="661" t="s">
        <v>47</v>
      </c>
      <c r="L112" s="661" t="s">
        <v>2191</v>
      </c>
      <c r="M112" s="662">
        <v>0</v>
      </c>
      <c r="N112" s="662">
        <v>0</v>
      </c>
      <c r="O112" s="662">
        <v>0</v>
      </c>
      <c r="P112" s="662">
        <v>0</v>
      </c>
      <c r="Q112" s="662">
        <v>0</v>
      </c>
      <c r="R112" s="662">
        <v>0</v>
      </c>
      <c r="S112" s="662">
        <v>0</v>
      </c>
      <c r="T112" s="662">
        <v>0</v>
      </c>
      <c r="U112" s="662">
        <v>0</v>
      </c>
      <c r="V112" s="662">
        <v>0</v>
      </c>
      <c r="W112" s="663">
        <v>0</v>
      </c>
      <c r="X112" s="663">
        <v>0</v>
      </c>
      <c r="Y112" s="664">
        <v>6594289.1310000001</v>
      </c>
      <c r="Z112" s="663">
        <v>6594289.1310000001</v>
      </c>
      <c r="AA112" s="663">
        <v>6594289.1310000001</v>
      </c>
      <c r="AB112" s="663">
        <v>0</v>
      </c>
      <c r="AC112" s="663">
        <v>0</v>
      </c>
      <c r="AD112" s="663">
        <v>0</v>
      </c>
      <c r="AE112" s="662">
        <v>0</v>
      </c>
      <c r="AF112" s="662">
        <v>0</v>
      </c>
      <c r="AG112" s="664">
        <v>0</v>
      </c>
      <c r="AH112" s="664">
        <v>0</v>
      </c>
      <c r="AI112" s="664">
        <v>0</v>
      </c>
      <c r="AJ112" s="664">
        <v>6594289.1310000001</v>
      </c>
      <c r="AK112" s="664">
        <v>0</v>
      </c>
      <c r="AL112" s="664">
        <v>0</v>
      </c>
      <c r="AM112" s="663">
        <v>0</v>
      </c>
      <c r="AN112" s="663">
        <v>0</v>
      </c>
      <c r="AO112" s="663">
        <v>0</v>
      </c>
      <c r="AP112" s="663">
        <v>0</v>
      </c>
      <c r="AQ112" s="663">
        <v>0</v>
      </c>
      <c r="AR112" s="663">
        <v>0</v>
      </c>
      <c r="AS112" s="665">
        <v>0.56999999999999995</v>
      </c>
      <c r="AT112" s="564">
        <f t="shared" si="7"/>
        <v>0</v>
      </c>
      <c r="AU112" s="564">
        <f t="shared" si="8"/>
        <v>0</v>
      </c>
      <c r="AV112" s="564">
        <f t="shared" si="9"/>
        <v>0</v>
      </c>
      <c r="AW112" s="564">
        <f t="shared" si="10"/>
        <v>0</v>
      </c>
      <c r="AX112" s="564">
        <f t="shared" si="11"/>
        <v>3758744.8046699995</v>
      </c>
      <c r="AY112" s="564">
        <f t="shared" si="12"/>
        <v>2835544.3263300005</v>
      </c>
      <c r="AZ112" s="666">
        <f t="shared" si="13"/>
        <v>1</v>
      </c>
      <c r="BA112" s="625" t="s">
        <v>2192</v>
      </c>
      <c r="BB112" s="625" t="s">
        <v>2192</v>
      </c>
      <c r="BC112" s="667">
        <v>6594289.1310000001</v>
      </c>
      <c r="BD112" s="667">
        <v>0</v>
      </c>
      <c r="BE112" s="667">
        <v>0</v>
      </c>
      <c r="BF112" s="667">
        <v>0</v>
      </c>
      <c r="BG112" s="667">
        <v>6594289.1310000001</v>
      </c>
      <c r="BH112" s="667">
        <v>0</v>
      </c>
      <c r="BI112" s="667">
        <v>0</v>
      </c>
      <c r="BJ112" s="667">
        <v>0</v>
      </c>
      <c r="BK112" s="444">
        <v>0</v>
      </c>
      <c r="BL112" s="444">
        <v>6594289.1310000001</v>
      </c>
      <c r="BM112" s="514"/>
      <c r="BN112" s="514"/>
      <c r="BO112" s="515"/>
    </row>
    <row r="113" spans="1:67">
      <c r="A113" s="515"/>
      <c r="B113" s="660">
        <v>2029</v>
      </c>
      <c r="C113" s="661" t="s">
        <v>2187</v>
      </c>
      <c r="D113" s="661" t="s">
        <v>1868</v>
      </c>
      <c r="E113" s="661" t="s">
        <v>1867</v>
      </c>
      <c r="F113" s="661" t="s">
        <v>2199</v>
      </c>
      <c r="G113" s="661" t="s">
        <v>54</v>
      </c>
      <c r="H113" s="661" t="s">
        <v>2199</v>
      </c>
      <c r="I113" s="661" t="s">
        <v>46</v>
      </c>
      <c r="J113" s="661" t="s">
        <v>1306</v>
      </c>
      <c r="K113" s="661" t="s">
        <v>35</v>
      </c>
      <c r="L113" s="661" t="s">
        <v>2191</v>
      </c>
      <c r="M113" s="662">
        <v>0</v>
      </c>
      <c r="N113" s="662">
        <v>0</v>
      </c>
      <c r="O113" s="662">
        <v>0</v>
      </c>
      <c r="P113" s="662">
        <v>0</v>
      </c>
      <c r="Q113" s="662">
        <v>0</v>
      </c>
      <c r="R113" s="662">
        <v>0</v>
      </c>
      <c r="S113" s="662">
        <v>0</v>
      </c>
      <c r="T113" s="662">
        <v>0</v>
      </c>
      <c r="U113" s="662">
        <v>0</v>
      </c>
      <c r="V113" s="662">
        <v>0</v>
      </c>
      <c r="W113" s="663">
        <v>0</v>
      </c>
      <c r="X113" s="663">
        <v>0</v>
      </c>
      <c r="Y113" s="664">
        <v>1542415.78</v>
      </c>
      <c r="Z113" s="663">
        <v>1542415.78</v>
      </c>
      <c r="AA113" s="663">
        <v>1542415.78</v>
      </c>
      <c r="AB113" s="663">
        <v>0</v>
      </c>
      <c r="AC113" s="663">
        <v>0</v>
      </c>
      <c r="AD113" s="663">
        <v>0</v>
      </c>
      <c r="AE113" s="662">
        <v>0</v>
      </c>
      <c r="AF113" s="662">
        <v>0</v>
      </c>
      <c r="AG113" s="664">
        <v>946073.96600000001</v>
      </c>
      <c r="AH113" s="664">
        <v>359990.12</v>
      </c>
      <c r="AI113" s="664">
        <v>236351.69399999999</v>
      </c>
      <c r="AJ113" s="664">
        <v>0</v>
      </c>
      <c r="AK113" s="664">
        <v>0</v>
      </c>
      <c r="AL113" s="664">
        <v>0</v>
      </c>
      <c r="AM113" s="663">
        <v>0</v>
      </c>
      <c r="AN113" s="663">
        <v>0</v>
      </c>
      <c r="AO113" s="663">
        <v>0</v>
      </c>
      <c r="AP113" s="663">
        <v>0</v>
      </c>
      <c r="AQ113" s="663">
        <v>0</v>
      </c>
      <c r="AR113" s="663">
        <v>0</v>
      </c>
      <c r="AS113" s="665">
        <v>0.56999999999999995</v>
      </c>
      <c r="AT113" s="564">
        <f t="shared" si="7"/>
        <v>0</v>
      </c>
      <c r="AU113" s="564">
        <f t="shared" si="8"/>
        <v>0</v>
      </c>
      <c r="AV113" s="564">
        <f t="shared" si="9"/>
        <v>0</v>
      </c>
      <c r="AW113" s="564">
        <f t="shared" si="10"/>
        <v>0</v>
      </c>
      <c r="AX113" s="564">
        <f t="shared" si="11"/>
        <v>879176.99459999998</v>
      </c>
      <c r="AY113" s="564">
        <f t="shared" si="12"/>
        <v>663238.78540000005</v>
      </c>
      <c r="AZ113" s="666">
        <f t="shared" si="13"/>
        <v>1</v>
      </c>
      <c r="BA113" s="625" t="s">
        <v>2192</v>
      </c>
      <c r="BB113" s="625" t="s">
        <v>2192</v>
      </c>
      <c r="BC113" s="667">
        <v>1542415.78</v>
      </c>
      <c r="BD113" s="667">
        <v>0</v>
      </c>
      <c r="BE113" s="667">
        <v>0</v>
      </c>
      <c r="BF113" s="667">
        <v>0</v>
      </c>
      <c r="BG113" s="667">
        <v>1542415.78</v>
      </c>
      <c r="BH113" s="667">
        <v>0</v>
      </c>
      <c r="BI113" s="667">
        <v>0</v>
      </c>
      <c r="BJ113" s="667">
        <v>0</v>
      </c>
      <c r="BK113" s="444">
        <v>0</v>
      </c>
      <c r="BL113" s="444">
        <v>1542415.78</v>
      </c>
      <c r="BM113" s="514"/>
      <c r="BN113" s="514"/>
      <c r="BO113" s="515"/>
    </row>
    <row r="114" spans="1:67">
      <c r="A114" s="515"/>
      <c r="B114" s="660">
        <v>2029</v>
      </c>
      <c r="C114" s="661" t="s">
        <v>2187</v>
      </c>
      <c r="D114" s="661" t="s">
        <v>1316</v>
      </c>
      <c r="E114" s="661" t="s">
        <v>1315</v>
      </c>
      <c r="F114" s="661" t="s">
        <v>2201</v>
      </c>
      <c r="G114" s="661" t="s">
        <v>33</v>
      </c>
      <c r="H114" s="661" t="s">
        <v>2189</v>
      </c>
      <c r="I114" s="661" t="s">
        <v>46</v>
      </c>
      <c r="J114" s="661" t="s">
        <v>1162</v>
      </c>
      <c r="K114" s="661" t="s">
        <v>2190</v>
      </c>
      <c r="L114" s="661" t="s">
        <v>2191</v>
      </c>
      <c r="M114" s="662">
        <v>19000000</v>
      </c>
      <c r="N114" s="662">
        <v>2168.85</v>
      </c>
      <c r="O114" s="662">
        <v>1920503.85</v>
      </c>
      <c r="P114" s="662">
        <v>19000000</v>
      </c>
      <c r="Q114" s="662">
        <v>2168.85</v>
      </c>
      <c r="R114" s="662">
        <v>1920503.85</v>
      </c>
      <c r="S114" s="662">
        <v>95000000</v>
      </c>
      <c r="T114" s="662">
        <v>9602519.25</v>
      </c>
      <c r="U114" s="662">
        <v>64620.962699999996</v>
      </c>
      <c r="V114" s="662">
        <v>50989.377217499998</v>
      </c>
      <c r="W114" s="663">
        <v>28965432.461673368</v>
      </c>
      <c r="X114" s="663">
        <v>28965432.461673368</v>
      </c>
      <c r="Y114" s="664">
        <v>5048009.5893053496</v>
      </c>
      <c r="Z114" s="663">
        <v>7275567.1821924504</v>
      </c>
      <c r="AA114" s="663">
        <v>4986921.2708244296</v>
      </c>
      <c r="AB114" s="663">
        <v>9301010.7172957696</v>
      </c>
      <c r="AC114" s="663">
        <v>19664421.744377598</v>
      </c>
      <c r="AD114" s="663">
        <v>0</v>
      </c>
      <c r="AE114" s="662">
        <v>4361.8756000000003</v>
      </c>
      <c r="AF114" s="662">
        <v>10197.875443499999</v>
      </c>
      <c r="AG114" s="664">
        <v>428824.03880414786</v>
      </c>
      <c r="AH114" s="664">
        <v>271654.67629999982</v>
      </c>
      <c r="AI114" s="664">
        <v>3243214.274201198</v>
      </c>
      <c r="AJ114" s="664">
        <v>0</v>
      </c>
      <c r="AK114" s="664">
        <v>0</v>
      </c>
      <c r="AL114" s="664">
        <v>0</v>
      </c>
      <c r="AM114" s="663">
        <v>1104316.6000000001</v>
      </c>
      <c r="AN114" s="663">
        <v>23740957.6445686</v>
      </c>
      <c r="AO114" s="663">
        <v>13477314.0254196</v>
      </c>
      <c r="AP114" s="663">
        <v>0</v>
      </c>
      <c r="AQ114" s="663">
        <v>0</v>
      </c>
      <c r="AR114" s="663">
        <v>0</v>
      </c>
      <c r="AS114" s="665">
        <v>0.56999999999999995</v>
      </c>
      <c r="AT114" s="564">
        <f t="shared" si="7"/>
        <v>4748191.5289137196</v>
      </c>
      <c r="AU114" s="564">
        <f t="shared" si="8"/>
        <v>2695462.8050839202</v>
      </c>
      <c r="AV114" s="564">
        <f t="shared" si="9"/>
        <v>1860202.1434591538</v>
      </c>
      <c r="AW114" s="564">
        <f t="shared" si="10"/>
        <v>3932884.3488755198</v>
      </c>
      <c r="AX114" s="564">
        <f t="shared" si="11"/>
        <v>5316700.5537877046</v>
      </c>
      <c r="AY114" s="564">
        <f t="shared" si="12"/>
        <v>3124338.034374821</v>
      </c>
      <c r="AZ114" s="666">
        <f t="shared" si="13"/>
        <v>5</v>
      </c>
      <c r="BA114" s="625" t="s">
        <v>2192</v>
      </c>
      <c r="BB114" s="625" t="s">
        <v>2192</v>
      </c>
      <c r="BC114" s="667">
        <v>7340893.9723662203</v>
      </c>
      <c r="BD114" s="667">
        <v>11783049.759098999</v>
      </c>
      <c r="BE114" s="667">
        <v>27505950.977189198</v>
      </c>
      <c r="BF114" s="667">
        <v>0</v>
      </c>
      <c r="BG114" s="667">
        <v>7340893.9723662194</v>
      </c>
      <c r="BH114" s="667">
        <v>11772378.122426501</v>
      </c>
      <c r="BI114" s="667">
        <v>27524780.931901</v>
      </c>
      <c r="BJ114" s="667">
        <v>0</v>
      </c>
      <c r="BK114" s="444">
        <v>0</v>
      </c>
      <c r="BL114" s="444">
        <v>42205192.940812603</v>
      </c>
      <c r="BM114" s="514"/>
      <c r="BN114" s="514"/>
      <c r="BO114" s="515"/>
    </row>
    <row r="115" spans="1:67">
      <c r="A115" s="515"/>
      <c r="B115" s="660">
        <v>2029</v>
      </c>
      <c r="C115" s="661" t="s">
        <v>2187</v>
      </c>
      <c r="D115" s="661" t="s">
        <v>1331</v>
      </c>
      <c r="E115" s="661" t="s">
        <v>1330</v>
      </c>
      <c r="F115" s="661" t="s">
        <v>2201</v>
      </c>
      <c r="G115" s="661" t="s">
        <v>33</v>
      </c>
      <c r="H115" s="661" t="s">
        <v>2189</v>
      </c>
      <c r="I115" s="661" t="s">
        <v>46</v>
      </c>
      <c r="J115" s="661" t="s">
        <v>1162</v>
      </c>
      <c r="K115" s="661" t="s">
        <v>2190</v>
      </c>
      <c r="L115" s="661" t="s">
        <v>2191</v>
      </c>
      <c r="M115" s="662">
        <v>35962805.541000001</v>
      </c>
      <c r="N115" s="662">
        <v>5033.1000000000004</v>
      </c>
      <c r="O115" s="662">
        <v>3016250</v>
      </c>
      <c r="P115" s="662">
        <v>35962805.541000001</v>
      </c>
      <c r="Q115" s="662">
        <v>5033.1000000000004</v>
      </c>
      <c r="R115" s="662">
        <v>3016250</v>
      </c>
      <c r="S115" s="662">
        <v>179814027.70500001</v>
      </c>
      <c r="T115" s="662">
        <v>15081250</v>
      </c>
      <c r="U115" s="662">
        <v>122313.216602753</v>
      </c>
      <c r="V115" s="662">
        <v>80081.4375</v>
      </c>
      <c r="W115" s="663">
        <v>48883147.298283003</v>
      </c>
      <c r="X115" s="663">
        <v>48883147.298283003</v>
      </c>
      <c r="Y115" s="664">
        <v>9805784.8621715102</v>
      </c>
      <c r="Z115" s="663">
        <v>9603404.7890559398</v>
      </c>
      <c r="AA115" s="663">
        <v>9603404.7890559398</v>
      </c>
      <c r="AB115" s="663">
        <v>17605209.052800499</v>
      </c>
      <c r="AC115" s="663">
        <v>31277938.245482501</v>
      </c>
      <c r="AD115" s="663">
        <v>0</v>
      </c>
      <c r="AE115" s="662">
        <v>8256.0675787806704</v>
      </c>
      <c r="AF115" s="662">
        <v>16016.2875</v>
      </c>
      <c r="AG115" s="664">
        <v>3310916.0244041481</v>
      </c>
      <c r="AH115" s="664">
        <v>27699.214097604399</v>
      </c>
      <c r="AI115" s="664">
        <v>2808668.623669758</v>
      </c>
      <c r="AJ115" s="664">
        <v>0</v>
      </c>
      <c r="AK115" s="664">
        <v>0</v>
      </c>
      <c r="AL115" s="664">
        <v>0</v>
      </c>
      <c r="AM115" s="663">
        <v>3658501</v>
      </c>
      <c r="AN115" s="663">
        <v>44936391.743617699</v>
      </c>
      <c r="AO115" s="663">
        <v>21166814.3384206</v>
      </c>
      <c r="AP115" s="663">
        <v>0</v>
      </c>
      <c r="AQ115" s="663">
        <v>0</v>
      </c>
      <c r="AR115" s="663">
        <v>0</v>
      </c>
      <c r="AS115" s="665">
        <v>0.56999999999999995</v>
      </c>
      <c r="AT115" s="564">
        <f t="shared" si="7"/>
        <v>8987278.3487235382</v>
      </c>
      <c r="AU115" s="564">
        <f t="shared" si="8"/>
        <v>4233362.8676841194</v>
      </c>
      <c r="AV115" s="564">
        <f t="shared" si="9"/>
        <v>3521041.8105600993</v>
      </c>
      <c r="AW115" s="564">
        <f t="shared" si="10"/>
        <v>6255587.6490964992</v>
      </c>
      <c r="AX115" s="564">
        <f t="shared" si="11"/>
        <v>10082066.494675914</v>
      </c>
      <c r="AY115" s="564">
        <f t="shared" si="12"/>
        <v>5059255.6795429299</v>
      </c>
      <c r="AZ115" s="666">
        <f t="shared" si="13"/>
        <v>5.0000000000000009</v>
      </c>
      <c r="BA115" s="625" t="s">
        <v>2192</v>
      </c>
      <c r="BB115" s="625" t="s">
        <v>2192</v>
      </c>
      <c r="BC115" s="667">
        <v>9671167.6376916207</v>
      </c>
      <c r="BD115" s="667">
        <v>22303201.5041724</v>
      </c>
      <c r="BE115" s="667">
        <v>43623235.557884797</v>
      </c>
      <c r="BF115" s="667">
        <v>0</v>
      </c>
      <c r="BG115" s="667">
        <v>9671167.6376916207</v>
      </c>
      <c r="BH115" s="667">
        <v>22283002.451832701</v>
      </c>
      <c r="BI115" s="667">
        <v>43652808.9695182</v>
      </c>
      <c r="BJ115" s="667">
        <v>0</v>
      </c>
      <c r="BK115" s="444">
        <v>0</v>
      </c>
      <c r="BL115" s="444">
        <v>75706610.871094197</v>
      </c>
      <c r="BM115" s="514"/>
      <c r="BN115" s="514"/>
      <c r="BO115" s="515"/>
    </row>
    <row r="116" spans="1:67">
      <c r="A116" s="515"/>
      <c r="B116" s="660">
        <v>2029</v>
      </c>
      <c r="C116" s="661" t="s">
        <v>2187</v>
      </c>
      <c r="D116" s="661" t="s">
        <v>1342</v>
      </c>
      <c r="E116" s="661" t="s">
        <v>1341</v>
      </c>
      <c r="F116" s="661" t="s">
        <v>2188</v>
      </c>
      <c r="G116" s="661" t="s">
        <v>33</v>
      </c>
      <c r="H116" s="661" t="s">
        <v>2189</v>
      </c>
      <c r="I116" s="661" t="s">
        <v>46</v>
      </c>
      <c r="J116" s="661" t="s">
        <v>1162</v>
      </c>
      <c r="K116" s="661" t="s">
        <v>2190</v>
      </c>
      <c r="L116" s="661" t="s">
        <v>2191</v>
      </c>
      <c r="M116" s="662">
        <v>2527179.5999999992</v>
      </c>
      <c r="N116" s="662">
        <v>787</v>
      </c>
      <c r="O116" s="662">
        <v>253065.02399999998</v>
      </c>
      <c r="P116" s="662">
        <v>1828829.5359999998</v>
      </c>
      <c r="Q116" s="662">
        <v>579.08000000000004</v>
      </c>
      <c r="R116" s="662">
        <v>158609.43039999998</v>
      </c>
      <c r="S116" s="662">
        <v>16375133.631999999</v>
      </c>
      <c r="T116" s="662">
        <v>2685576.8079999997</v>
      </c>
      <c r="U116" s="662">
        <v>15737.3238939478</v>
      </c>
      <c r="V116" s="662">
        <v>14260.412850479999</v>
      </c>
      <c r="W116" s="663">
        <v>6377794.39101166</v>
      </c>
      <c r="X116" s="663">
        <v>9764285.2984768692</v>
      </c>
      <c r="Y116" s="664">
        <v>3729732.9707667576</v>
      </c>
      <c r="Z116" s="663">
        <v>5492095.2078905804</v>
      </c>
      <c r="AA116" s="663">
        <v>3840187.4119597599</v>
      </c>
      <c r="AB116" s="663">
        <v>1720921.44515811</v>
      </c>
      <c r="AC116" s="663">
        <v>4786446.1775804097</v>
      </c>
      <c r="AD116" s="663">
        <v>0</v>
      </c>
      <c r="AE116" s="662">
        <v>458.48979829909001</v>
      </c>
      <c r="AF116" s="662">
        <v>842.21607542399988</v>
      </c>
      <c r="AG116" s="664">
        <v>292003.71170133824</v>
      </c>
      <c r="AH116" s="664">
        <v>142559.59389999998</v>
      </c>
      <c r="AI116" s="664">
        <v>2684754.6651654202</v>
      </c>
      <c r="AJ116" s="664">
        <v>0</v>
      </c>
      <c r="AK116" s="664">
        <v>0</v>
      </c>
      <c r="AL116" s="664">
        <v>0</v>
      </c>
      <c r="AM116" s="663">
        <v>610415</v>
      </c>
      <c r="AN116" s="663">
        <v>3521847.6287977155</v>
      </c>
      <c r="AO116" s="663">
        <v>2911411.9475351665</v>
      </c>
      <c r="AP116" s="663">
        <v>513233.07084100199</v>
      </c>
      <c r="AQ116" s="663">
        <v>0</v>
      </c>
      <c r="AR116" s="663">
        <v>0</v>
      </c>
      <c r="AS116" s="665">
        <v>0.56999999999999995</v>
      </c>
      <c r="AT116" s="564">
        <f t="shared" si="7"/>
        <v>204960.21694646394</v>
      </c>
      <c r="AU116" s="564">
        <f t="shared" si="8"/>
        <v>198338.34241385738</v>
      </c>
      <c r="AV116" s="564">
        <f t="shared" si="9"/>
        <v>152200.55127370299</v>
      </c>
      <c r="AW116" s="564">
        <f t="shared" si="10"/>
        <v>326074.02113540139</v>
      </c>
      <c r="AX116" s="564">
        <f t="shared" si="11"/>
        <v>389042.01558334357</v>
      </c>
      <c r="AY116" s="564">
        <f t="shared" si="12"/>
        <v>310830.92691099079</v>
      </c>
      <c r="AZ116" s="666">
        <f t="shared" si="13"/>
        <v>14.679017239441011</v>
      </c>
      <c r="BA116" s="625" t="s">
        <v>2192</v>
      </c>
      <c r="BB116" s="625" t="s">
        <v>2192</v>
      </c>
      <c r="BC116" s="667">
        <v>5539173.8566327887</v>
      </c>
      <c r="BD116" s="667">
        <v>2343417.3501595641</v>
      </c>
      <c r="BE116" s="667">
        <v>7585589.8295199079</v>
      </c>
      <c r="BF116" s="667">
        <v>0</v>
      </c>
      <c r="BG116" s="667">
        <v>5539173.8566327877</v>
      </c>
      <c r="BH116" s="667">
        <v>2389077.1365291425</v>
      </c>
      <c r="BI116" s="667">
        <v>7588884.5693240957</v>
      </c>
      <c r="BJ116" s="667">
        <v>0</v>
      </c>
      <c r="BK116" s="444">
        <v>0</v>
      </c>
      <c r="BL116" s="444">
        <v>10273446.988292638</v>
      </c>
      <c r="BM116" s="514"/>
      <c r="BN116" s="514"/>
      <c r="BO116" s="515"/>
    </row>
    <row r="117" spans="1:67">
      <c r="A117" s="515"/>
      <c r="B117" s="660">
        <v>2029</v>
      </c>
      <c r="C117" s="661" t="s">
        <v>2187</v>
      </c>
      <c r="D117" s="661" t="s">
        <v>1873</v>
      </c>
      <c r="E117" s="661" t="s">
        <v>1872</v>
      </c>
      <c r="F117" s="661" t="s">
        <v>2199</v>
      </c>
      <c r="G117" s="661" t="s">
        <v>54</v>
      </c>
      <c r="H117" s="661" t="s">
        <v>2199</v>
      </c>
      <c r="I117" s="661" t="s">
        <v>46</v>
      </c>
      <c r="J117" s="661" t="s">
        <v>1306</v>
      </c>
      <c r="K117" s="661" t="s">
        <v>28</v>
      </c>
      <c r="L117" s="661" t="s">
        <v>2191</v>
      </c>
      <c r="M117" s="662">
        <v>0</v>
      </c>
      <c r="N117" s="662">
        <v>0</v>
      </c>
      <c r="O117" s="662">
        <v>0</v>
      </c>
      <c r="P117" s="662">
        <v>0</v>
      </c>
      <c r="Q117" s="662">
        <v>0</v>
      </c>
      <c r="R117" s="662">
        <v>0</v>
      </c>
      <c r="S117" s="662">
        <v>0</v>
      </c>
      <c r="T117" s="662">
        <v>0</v>
      </c>
      <c r="U117" s="662">
        <v>0</v>
      </c>
      <c r="V117" s="662">
        <v>0</v>
      </c>
      <c r="W117" s="663">
        <v>0</v>
      </c>
      <c r="X117" s="663">
        <v>0</v>
      </c>
      <c r="Y117" s="664">
        <v>4636011.5829999996</v>
      </c>
      <c r="Z117" s="663">
        <v>4636011.5829999996</v>
      </c>
      <c r="AA117" s="663">
        <v>4636011.5829999996</v>
      </c>
      <c r="AB117" s="663">
        <v>0</v>
      </c>
      <c r="AC117" s="663">
        <v>0</v>
      </c>
      <c r="AD117" s="663">
        <v>0</v>
      </c>
      <c r="AE117" s="662">
        <v>0</v>
      </c>
      <c r="AF117" s="662">
        <v>0</v>
      </c>
      <c r="AG117" s="664">
        <v>2843597.6349999998</v>
      </c>
      <c r="AH117" s="664">
        <v>1082015.8799999999</v>
      </c>
      <c r="AI117" s="664">
        <v>710398.06799999997</v>
      </c>
      <c r="AJ117" s="664">
        <v>0</v>
      </c>
      <c r="AK117" s="664">
        <v>0</v>
      </c>
      <c r="AL117" s="664">
        <v>0</v>
      </c>
      <c r="AM117" s="663">
        <v>0</v>
      </c>
      <c r="AN117" s="663">
        <v>0</v>
      </c>
      <c r="AO117" s="663">
        <v>0</v>
      </c>
      <c r="AP117" s="663">
        <v>0</v>
      </c>
      <c r="AQ117" s="663">
        <v>0</v>
      </c>
      <c r="AR117" s="663">
        <v>0</v>
      </c>
      <c r="AS117" s="665">
        <v>0.56999999999999995</v>
      </c>
      <c r="AT117" s="564">
        <f t="shared" si="7"/>
        <v>0</v>
      </c>
      <c r="AU117" s="564">
        <f t="shared" si="8"/>
        <v>0</v>
      </c>
      <c r="AV117" s="564">
        <f t="shared" si="9"/>
        <v>0</v>
      </c>
      <c r="AW117" s="564">
        <f t="shared" si="10"/>
        <v>0</v>
      </c>
      <c r="AX117" s="564">
        <f t="shared" si="11"/>
        <v>2642526.6023099995</v>
      </c>
      <c r="AY117" s="564">
        <f t="shared" si="12"/>
        <v>1993484.9806900001</v>
      </c>
      <c r="AZ117" s="666">
        <f t="shared" si="13"/>
        <v>1</v>
      </c>
      <c r="BA117" s="625" t="s">
        <v>2192</v>
      </c>
      <c r="BB117" s="625" t="s">
        <v>2192</v>
      </c>
      <c r="BC117" s="667">
        <v>4636011.5829999996</v>
      </c>
      <c r="BD117" s="667">
        <v>0</v>
      </c>
      <c r="BE117" s="667">
        <v>0</v>
      </c>
      <c r="BF117" s="667">
        <v>0</v>
      </c>
      <c r="BG117" s="667">
        <v>4636011.5829999996</v>
      </c>
      <c r="BH117" s="667">
        <v>0</v>
      </c>
      <c r="BI117" s="667">
        <v>0</v>
      </c>
      <c r="BJ117" s="667">
        <v>0</v>
      </c>
      <c r="BK117" s="444">
        <v>0</v>
      </c>
      <c r="BL117" s="444">
        <v>4636011.5829999996</v>
      </c>
      <c r="BM117" s="514"/>
      <c r="BN117" s="514"/>
      <c r="BO117" s="515"/>
    </row>
    <row r="118" spans="1:67">
      <c r="A118" s="515"/>
      <c r="B118" s="660">
        <v>2029</v>
      </c>
      <c r="C118" s="661" t="s">
        <v>2187</v>
      </c>
      <c r="D118" s="661" t="s">
        <v>1364</v>
      </c>
      <c r="E118" s="661" t="s">
        <v>1363</v>
      </c>
      <c r="F118" s="661" t="s">
        <v>2201</v>
      </c>
      <c r="G118" s="661" t="s">
        <v>50</v>
      </c>
      <c r="H118" s="661" t="s">
        <v>2189</v>
      </c>
      <c r="I118" s="661" t="s">
        <v>34</v>
      </c>
      <c r="J118" s="661" t="s">
        <v>16</v>
      </c>
      <c r="K118" s="661" t="s">
        <v>28</v>
      </c>
      <c r="L118" s="661" t="s">
        <v>2191</v>
      </c>
      <c r="M118" s="662">
        <v>10425827.643410001</v>
      </c>
      <c r="N118" s="662">
        <v>4121.6849867129995</v>
      </c>
      <c r="O118" s="662">
        <v>519010.69</v>
      </c>
      <c r="P118" s="662">
        <v>6544208.9301014002</v>
      </c>
      <c r="Q118" s="662">
        <v>3052.9583912716803</v>
      </c>
      <c r="R118" s="662">
        <v>519010.69</v>
      </c>
      <c r="S118" s="662">
        <v>57700512.431115389</v>
      </c>
      <c r="T118" s="662">
        <v>7298078.7999999998</v>
      </c>
      <c r="U118" s="662">
        <v>70200.754045042704</v>
      </c>
      <c r="V118" s="662">
        <v>38752.798428000002</v>
      </c>
      <c r="W118" s="663">
        <v>18724994.347370502</v>
      </c>
      <c r="X118" s="663">
        <v>22216338.037469499</v>
      </c>
      <c r="Y118" s="664">
        <v>1988392.4493209703</v>
      </c>
      <c r="Z118" s="663">
        <v>36645609.706557199</v>
      </c>
      <c r="AA118" s="663">
        <v>7045205.00285317</v>
      </c>
      <c r="AB118" s="663">
        <v>10126356.6709786</v>
      </c>
      <c r="AC118" s="663">
        <v>13401673.949924165</v>
      </c>
      <c r="AD118" s="663">
        <v>253776.28</v>
      </c>
      <c r="AE118" s="662">
        <v>1471.6681447446899</v>
      </c>
      <c r="AF118" s="662">
        <v>2755.9467639000004</v>
      </c>
      <c r="AG118" s="664">
        <v>98408.196019125826</v>
      </c>
      <c r="AH118" s="664">
        <v>437236.76870138041</v>
      </c>
      <c r="AI118" s="664">
        <v>1452747.4846004639</v>
      </c>
      <c r="AJ118" s="664">
        <v>0</v>
      </c>
      <c r="AK118" s="664">
        <v>0</v>
      </c>
      <c r="AL118" s="664">
        <v>0</v>
      </c>
      <c r="AM118" s="663">
        <v>0</v>
      </c>
      <c r="AN118" s="663">
        <v>43872518.581351757</v>
      </c>
      <c r="AO118" s="663">
        <v>6817757.2930293139</v>
      </c>
      <c r="AP118" s="663">
        <v>17623763.009318486</v>
      </c>
      <c r="AQ118" s="663">
        <v>0</v>
      </c>
      <c r="AR118" s="663">
        <v>0</v>
      </c>
      <c r="AS118" s="665">
        <v>0.56999999999999995</v>
      </c>
      <c r="AT118" s="564">
        <f t="shared" si="7"/>
        <v>2102653.2494060001</v>
      </c>
      <c r="AU118" s="564">
        <f t="shared" si="8"/>
        <v>546135.58675227896</v>
      </c>
      <c r="AV118" s="564">
        <f t="shared" si="9"/>
        <v>2234507.2002552184</v>
      </c>
      <c r="AW118" s="564">
        <f t="shared" si="10"/>
        <v>1082280.7471320368</v>
      </c>
      <c r="AX118" s="564">
        <f t="shared" si="11"/>
        <v>3836085.05545368</v>
      </c>
      <c r="AY118" s="564">
        <f t="shared" si="12"/>
        <v>788808.34718357469</v>
      </c>
      <c r="AZ118" s="666">
        <f t="shared" si="13"/>
        <v>12.483634940496513</v>
      </c>
      <c r="BA118" s="625" t="s">
        <v>2192</v>
      </c>
      <c r="BB118" s="625" t="s">
        <v>2192</v>
      </c>
      <c r="BC118" s="667">
        <v>37906754.460016772</v>
      </c>
      <c r="BD118" s="667">
        <v>13800877.309169363</v>
      </c>
      <c r="BE118" s="667">
        <v>20620719.207253452</v>
      </c>
      <c r="BF118" s="667">
        <v>0</v>
      </c>
      <c r="BG118" s="667">
        <v>37906754.460016772</v>
      </c>
      <c r="BH118" s="667">
        <v>13909249.397432948</v>
      </c>
      <c r="BI118" s="667">
        <v>20625807.948829073</v>
      </c>
      <c r="BJ118" s="667">
        <v>0</v>
      </c>
      <c r="BK118" s="444">
        <v>0</v>
      </c>
      <c r="BL118" s="444">
        <v>57735480.877234191</v>
      </c>
      <c r="BM118" s="514"/>
      <c r="BN118" s="514"/>
      <c r="BO118" s="515"/>
    </row>
    <row r="119" spans="1:67">
      <c r="A119" s="515"/>
      <c r="B119" s="660">
        <v>2029</v>
      </c>
      <c r="C119" s="661" t="s">
        <v>2187</v>
      </c>
      <c r="D119" s="661" t="s">
        <v>1390</v>
      </c>
      <c r="E119" s="661" t="s">
        <v>1389</v>
      </c>
      <c r="F119" s="661" t="s">
        <v>2188</v>
      </c>
      <c r="G119" s="661" t="s">
        <v>45</v>
      </c>
      <c r="H119" s="661" t="s">
        <v>2189</v>
      </c>
      <c r="I119" s="661" t="s">
        <v>46</v>
      </c>
      <c r="J119" s="661" t="s">
        <v>1162</v>
      </c>
      <c r="K119" s="661" t="s">
        <v>2190</v>
      </c>
      <c r="L119" s="661" t="s">
        <v>2191</v>
      </c>
      <c r="M119" s="662">
        <v>-1154289.460299999</v>
      </c>
      <c r="N119" s="662">
        <v>218.94202499999997</v>
      </c>
      <c r="O119" s="662">
        <v>643693.02228999964</v>
      </c>
      <c r="P119" s="662">
        <v>-1314532.4527999992</v>
      </c>
      <c r="Q119" s="662">
        <v>202.32591374999998</v>
      </c>
      <c r="R119" s="662">
        <v>605042.14328999992</v>
      </c>
      <c r="S119" s="662">
        <v>-31714149.620774988</v>
      </c>
      <c r="T119" s="662">
        <v>6470202.0553200031</v>
      </c>
      <c r="U119" s="662">
        <v>-7456.5792623925599</v>
      </c>
      <c r="V119" s="662">
        <v>34356.772913749192</v>
      </c>
      <c r="W119" s="663">
        <v>9554469.3906454593</v>
      </c>
      <c r="X119" s="663">
        <v>10105401.0191788</v>
      </c>
      <c r="Y119" s="664">
        <v>7774927.1569849364</v>
      </c>
      <c r="Z119" s="663">
        <v>11653461.580476001</v>
      </c>
      <c r="AA119" s="663">
        <v>11345604.1635148</v>
      </c>
      <c r="AB119" s="663">
        <v>937110.57613809197</v>
      </c>
      <c r="AC119" s="663">
        <v>12323041.458744546</v>
      </c>
      <c r="AD119" s="663">
        <v>0</v>
      </c>
      <c r="AE119" s="662">
        <v>-359.65065419269399</v>
      </c>
      <c r="AF119" s="662">
        <v>3212.7737808699012</v>
      </c>
      <c r="AG119" s="664">
        <v>499751.29681000812</v>
      </c>
      <c r="AH119" s="664">
        <v>411075.7890273041</v>
      </c>
      <c r="AI119" s="664">
        <v>2848641.3175736228</v>
      </c>
      <c r="AJ119" s="664">
        <v>0</v>
      </c>
      <c r="AK119" s="664">
        <v>0</v>
      </c>
      <c r="AL119" s="664">
        <v>0</v>
      </c>
      <c r="AM119" s="663">
        <v>4015458.7535740053</v>
      </c>
      <c r="AN119" s="663">
        <v>4590071.3200783795</v>
      </c>
      <c r="AO119" s="663">
        <v>7893289.7574075647</v>
      </c>
      <c r="AP119" s="663">
        <v>14869506.230879955</v>
      </c>
      <c r="AQ119" s="663">
        <v>0</v>
      </c>
      <c r="AR119" s="663">
        <v>0</v>
      </c>
      <c r="AS119" s="665">
        <v>0.56999999999999995</v>
      </c>
      <c r="AT119" s="564">
        <f t="shared" si="7"/>
        <v>-1068766.013714626</v>
      </c>
      <c r="AU119" s="564">
        <f t="shared" si="8"/>
        <v>820675.44590942282</v>
      </c>
      <c r="AV119" s="564">
        <f t="shared" si="9"/>
        <v>1643434.1947532166</v>
      </c>
      <c r="AW119" s="564">
        <f t="shared" si="10"/>
        <v>1281242.4039830286</v>
      </c>
      <c r="AX119" s="564">
        <f t="shared" si="11"/>
        <v>1149617.2821690689</v>
      </c>
      <c r="AY119" s="564">
        <f t="shared" si="12"/>
        <v>1327910.7543971767</v>
      </c>
      <c r="AZ119" s="666">
        <f t="shared" si="13"/>
        <v>9.6180405990588635</v>
      </c>
      <c r="BA119" s="625" t="s">
        <v>2192</v>
      </c>
      <c r="BB119" s="625" t="s">
        <v>2192</v>
      </c>
      <c r="BC119" s="667">
        <v>12333439.574643463</v>
      </c>
      <c r="BD119" s="667">
        <v>1014169.6850211944</v>
      </c>
      <c r="BE119" s="667">
        <v>18333482.397778302</v>
      </c>
      <c r="BF119" s="667">
        <v>0</v>
      </c>
      <c r="BG119" s="667">
        <v>12333439.574643465</v>
      </c>
      <c r="BH119" s="667">
        <v>1012563.0612100484</v>
      </c>
      <c r="BI119" s="667">
        <v>18347167.362272594</v>
      </c>
      <c r="BJ119" s="667">
        <v>0</v>
      </c>
      <c r="BK119" s="444">
        <v>0</v>
      </c>
      <c r="BL119" s="444">
        <v>23828965.241000712</v>
      </c>
      <c r="BM119" s="514"/>
      <c r="BN119" s="514"/>
      <c r="BO119" s="515"/>
    </row>
    <row r="120" spans="1:67">
      <c r="A120" s="515"/>
      <c r="B120" s="660">
        <v>2029</v>
      </c>
      <c r="C120" s="661" t="s">
        <v>2187</v>
      </c>
      <c r="D120" s="661" t="s">
        <v>1406</v>
      </c>
      <c r="E120" s="661" t="s">
        <v>1405</v>
      </c>
      <c r="F120" s="661" t="s">
        <v>2188</v>
      </c>
      <c r="G120" s="661" t="s">
        <v>45</v>
      </c>
      <c r="H120" s="661" t="s">
        <v>2189</v>
      </c>
      <c r="I120" s="661" t="s">
        <v>46</v>
      </c>
      <c r="J120" s="661" t="s">
        <v>16</v>
      </c>
      <c r="K120" s="661" t="s">
        <v>28</v>
      </c>
      <c r="L120" s="661" t="s">
        <v>2194</v>
      </c>
      <c r="M120" s="662">
        <v>0</v>
      </c>
      <c r="N120" s="662">
        <v>0</v>
      </c>
      <c r="O120" s="662">
        <v>0</v>
      </c>
      <c r="P120" s="662">
        <v>0</v>
      </c>
      <c r="Q120" s="662">
        <v>0</v>
      </c>
      <c r="R120" s="662">
        <v>0</v>
      </c>
      <c r="S120" s="662">
        <v>0</v>
      </c>
      <c r="T120" s="662">
        <v>0</v>
      </c>
      <c r="U120" s="662">
        <v>0</v>
      </c>
      <c r="V120" s="662">
        <v>0</v>
      </c>
      <c r="W120" s="663">
        <v>0</v>
      </c>
      <c r="X120" s="663">
        <v>0</v>
      </c>
      <c r="Y120" s="664">
        <v>81960</v>
      </c>
      <c r="Z120" s="663">
        <v>81960</v>
      </c>
      <c r="AA120" s="663">
        <v>81960</v>
      </c>
      <c r="AB120" s="663">
        <v>0</v>
      </c>
      <c r="AC120" s="663">
        <v>0</v>
      </c>
      <c r="AD120" s="663">
        <v>0</v>
      </c>
      <c r="AE120" s="662">
        <v>0</v>
      </c>
      <c r="AF120" s="662">
        <v>0</v>
      </c>
      <c r="AG120" s="664">
        <v>0</v>
      </c>
      <c r="AH120" s="664">
        <v>0</v>
      </c>
      <c r="AI120" s="664">
        <v>81960</v>
      </c>
      <c r="AJ120" s="664">
        <v>0</v>
      </c>
      <c r="AK120" s="664">
        <v>0</v>
      </c>
      <c r="AL120" s="664">
        <v>0</v>
      </c>
      <c r="AM120" s="663">
        <v>0</v>
      </c>
      <c r="AN120" s="663">
        <v>0</v>
      </c>
      <c r="AO120" s="663">
        <v>0</v>
      </c>
      <c r="AP120" s="663">
        <v>0</v>
      </c>
      <c r="AQ120" s="663">
        <v>0</v>
      </c>
      <c r="AR120" s="663">
        <v>0</v>
      </c>
      <c r="AS120" s="665">
        <v>0.56999999999999995</v>
      </c>
      <c r="AT120" s="564">
        <f t="shared" si="7"/>
        <v>0</v>
      </c>
      <c r="AU120" s="564">
        <f t="shared" si="8"/>
        <v>0</v>
      </c>
      <c r="AV120" s="564">
        <f t="shared" si="9"/>
        <v>0</v>
      </c>
      <c r="AW120" s="564">
        <f t="shared" si="10"/>
        <v>0</v>
      </c>
      <c r="AX120" s="564">
        <f t="shared" si="11"/>
        <v>46717.2</v>
      </c>
      <c r="AY120" s="564">
        <f t="shared" si="12"/>
        <v>35242.800000000003</v>
      </c>
      <c r="AZ120" s="666">
        <f t="shared" si="13"/>
        <v>1</v>
      </c>
      <c r="BA120" s="625" t="s">
        <v>2192</v>
      </c>
      <c r="BB120" s="625" t="s">
        <v>2192</v>
      </c>
      <c r="BC120" s="667">
        <v>81960</v>
      </c>
      <c r="BD120" s="667">
        <v>0</v>
      </c>
      <c r="BE120" s="667">
        <v>0</v>
      </c>
      <c r="BF120" s="667">
        <v>0</v>
      </c>
      <c r="BG120" s="667">
        <v>81960</v>
      </c>
      <c r="BH120" s="667">
        <v>0</v>
      </c>
      <c r="BI120" s="667">
        <v>0</v>
      </c>
      <c r="BJ120" s="667">
        <v>0</v>
      </c>
      <c r="BK120" s="444">
        <v>0</v>
      </c>
      <c r="BL120" s="444">
        <v>81960</v>
      </c>
      <c r="BM120" s="514"/>
      <c r="BN120" s="514"/>
      <c r="BO120" s="515"/>
    </row>
    <row r="121" spans="1:67">
      <c r="A121" s="515"/>
      <c r="B121" s="660">
        <v>2029</v>
      </c>
      <c r="C121" s="661" t="s">
        <v>2187</v>
      </c>
      <c r="D121" s="661" t="s">
        <v>1878</v>
      </c>
      <c r="E121" s="661" t="s">
        <v>1877</v>
      </c>
      <c r="F121" s="661" t="s">
        <v>2199</v>
      </c>
      <c r="G121" s="661" t="s">
        <v>54</v>
      </c>
      <c r="H121" s="661" t="s">
        <v>2199</v>
      </c>
      <c r="I121" s="661" t="s">
        <v>46</v>
      </c>
      <c r="J121" s="661" t="s">
        <v>1306</v>
      </c>
      <c r="K121" s="661" t="s">
        <v>2190</v>
      </c>
      <c r="L121" s="661" t="s">
        <v>2191</v>
      </c>
      <c r="M121" s="662">
        <v>0</v>
      </c>
      <c r="N121" s="662">
        <v>0</v>
      </c>
      <c r="O121" s="662">
        <v>0</v>
      </c>
      <c r="P121" s="662">
        <v>0</v>
      </c>
      <c r="Q121" s="662">
        <v>0</v>
      </c>
      <c r="R121" s="662">
        <v>0</v>
      </c>
      <c r="S121" s="662">
        <v>0</v>
      </c>
      <c r="T121" s="662">
        <v>0</v>
      </c>
      <c r="U121" s="662">
        <v>0</v>
      </c>
      <c r="V121" s="662">
        <v>0</v>
      </c>
      <c r="W121" s="663">
        <v>0</v>
      </c>
      <c r="X121" s="663">
        <v>0</v>
      </c>
      <c r="Y121" s="664">
        <v>10594441.76</v>
      </c>
      <c r="Z121" s="663">
        <v>10594441.76</v>
      </c>
      <c r="AA121" s="663">
        <v>10594441.76</v>
      </c>
      <c r="AB121" s="663">
        <v>0</v>
      </c>
      <c r="AC121" s="663">
        <v>0</v>
      </c>
      <c r="AD121" s="663">
        <v>0</v>
      </c>
      <c r="AE121" s="662">
        <v>0</v>
      </c>
      <c r="AF121" s="662">
        <v>0</v>
      </c>
      <c r="AG121" s="664">
        <v>6498329.2189999996</v>
      </c>
      <c r="AH121" s="664">
        <v>2472675.9240000001</v>
      </c>
      <c r="AI121" s="664">
        <v>1623436.6170000001</v>
      </c>
      <c r="AJ121" s="664">
        <v>0</v>
      </c>
      <c r="AK121" s="664">
        <v>0</v>
      </c>
      <c r="AL121" s="664">
        <v>0</v>
      </c>
      <c r="AM121" s="663">
        <v>0</v>
      </c>
      <c r="AN121" s="663">
        <v>0</v>
      </c>
      <c r="AO121" s="663">
        <v>0</v>
      </c>
      <c r="AP121" s="663">
        <v>0</v>
      </c>
      <c r="AQ121" s="663">
        <v>0</v>
      </c>
      <c r="AR121" s="663">
        <v>0</v>
      </c>
      <c r="AS121" s="665">
        <v>0.56999999999999995</v>
      </c>
      <c r="AT121" s="564">
        <f t="shared" si="7"/>
        <v>0</v>
      </c>
      <c r="AU121" s="564">
        <f t="shared" si="8"/>
        <v>0</v>
      </c>
      <c r="AV121" s="564">
        <f t="shared" si="9"/>
        <v>0</v>
      </c>
      <c r="AW121" s="564">
        <f t="shared" si="10"/>
        <v>0</v>
      </c>
      <c r="AX121" s="564">
        <f t="shared" si="11"/>
        <v>6038831.803199999</v>
      </c>
      <c r="AY121" s="564">
        <f t="shared" si="12"/>
        <v>4555609.9568000007</v>
      </c>
      <c r="AZ121" s="666">
        <f t="shared" si="13"/>
        <v>1</v>
      </c>
      <c r="BA121" s="625" t="s">
        <v>2192</v>
      </c>
      <c r="BB121" s="625" t="s">
        <v>2192</v>
      </c>
      <c r="BC121" s="667">
        <v>10594441.76</v>
      </c>
      <c r="BD121" s="667">
        <v>0</v>
      </c>
      <c r="BE121" s="667">
        <v>0</v>
      </c>
      <c r="BF121" s="667">
        <v>0</v>
      </c>
      <c r="BG121" s="667">
        <v>10594441.76</v>
      </c>
      <c r="BH121" s="667">
        <v>0</v>
      </c>
      <c r="BI121" s="667">
        <v>0</v>
      </c>
      <c r="BJ121" s="667">
        <v>0</v>
      </c>
      <c r="BK121" s="444">
        <v>0</v>
      </c>
      <c r="BL121" s="444">
        <v>10594441.76</v>
      </c>
      <c r="BM121" s="514"/>
      <c r="BN121" s="514"/>
      <c r="BO121" s="515"/>
    </row>
    <row r="122" spans="1:67">
      <c r="A122" s="515"/>
      <c r="B122" s="660">
        <v>2029</v>
      </c>
      <c r="C122" s="661" t="s">
        <v>2187</v>
      </c>
      <c r="D122" s="661" t="s">
        <v>1412</v>
      </c>
      <c r="E122" s="661" t="s">
        <v>1411</v>
      </c>
      <c r="F122" s="661" t="s">
        <v>2201</v>
      </c>
      <c r="G122" s="661" t="s">
        <v>17</v>
      </c>
      <c r="H122" s="661" t="s">
        <v>2189</v>
      </c>
      <c r="I122" s="661" t="s">
        <v>46</v>
      </c>
      <c r="J122" s="661" t="s">
        <v>1162</v>
      </c>
      <c r="K122" s="661" t="s">
        <v>2190</v>
      </c>
      <c r="L122" s="661" t="s">
        <v>2191</v>
      </c>
      <c r="M122" s="662">
        <v>3826620</v>
      </c>
      <c r="N122" s="662">
        <v>1386</v>
      </c>
      <c r="O122" s="662">
        <v>218160</v>
      </c>
      <c r="P122" s="662">
        <v>3826620</v>
      </c>
      <c r="Q122" s="662">
        <v>1386</v>
      </c>
      <c r="R122" s="662">
        <v>218160</v>
      </c>
      <c r="S122" s="662">
        <v>7653240</v>
      </c>
      <c r="T122" s="662">
        <v>436320</v>
      </c>
      <c r="U122" s="662">
        <v>1587.5489784105</v>
      </c>
      <c r="V122" s="662">
        <v>2316.8591999999999</v>
      </c>
      <c r="W122" s="663">
        <v>2302532.3087163898</v>
      </c>
      <c r="X122" s="663">
        <v>2302532.3087163898</v>
      </c>
      <c r="Y122" s="664">
        <v>3484698.1001290069</v>
      </c>
      <c r="Z122" s="663">
        <v>3484698.1001290069</v>
      </c>
      <c r="AA122" s="663">
        <v>3484698.1001290069</v>
      </c>
      <c r="AB122" s="663">
        <v>1219661.5258041399</v>
      </c>
      <c r="AC122" s="663">
        <v>1082870.782912262</v>
      </c>
      <c r="AD122" s="663">
        <v>0</v>
      </c>
      <c r="AE122" s="662">
        <v>819.66783959550003</v>
      </c>
      <c r="AF122" s="662">
        <v>1158.4295999999999</v>
      </c>
      <c r="AG122" s="664">
        <v>125311.99200283355</v>
      </c>
      <c r="AH122" s="664">
        <v>661974.67290794197</v>
      </c>
      <c r="AI122" s="664">
        <v>2697411.4352182304</v>
      </c>
      <c r="AJ122" s="664">
        <v>0</v>
      </c>
      <c r="AK122" s="664">
        <v>0</v>
      </c>
      <c r="AL122" s="664">
        <v>0</v>
      </c>
      <c r="AM122" s="663">
        <v>0</v>
      </c>
      <c r="AN122" s="663">
        <v>3133091.8307695361</v>
      </c>
      <c r="AO122" s="663">
        <v>1237915.2320080239</v>
      </c>
      <c r="AP122" s="663">
        <v>0</v>
      </c>
      <c r="AQ122" s="663">
        <v>0</v>
      </c>
      <c r="AR122" s="663">
        <v>0</v>
      </c>
      <c r="AS122" s="665">
        <v>0.56999999999999995</v>
      </c>
      <c r="AT122" s="564">
        <f t="shared" si="7"/>
        <v>1566545.915384768</v>
      </c>
      <c r="AU122" s="564">
        <f t="shared" si="8"/>
        <v>618957.61600401194</v>
      </c>
      <c r="AV122" s="564">
        <f t="shared" si="9"/>
        <v>609830.76290206995</v>
      </c>
      <c r="AW122" s="564">
        <f t="shared" si="10"/>
        <v>541435.39145613101</v>
      </c>
      <c r="AX122" s="564">
        <f t="shared" si="11"/>
        <v>2559684.873921535</v>
      </c>
      <c r="AY122" s="564">
        <f t="shared" si="12"/>
        <v>1368167.7075317483</v>
      </c>
      <c r="AZ122" s="666">
        <f t="shared" si="13"/>
        <v>2</v>
      </c>
      <c r="BA122" s="625" t="s">
        <v>2192</v>
      </c>
      <c r="BB122" s="625" t="s">
        <v>2192</v>
      </c>
      <c r="BC122" s="667">
        <v>3484698.1001290069</v>
      </c>
      <c r="BD122" s="667">
        <v>1260614.298406549</v>
      </c>
      <c r="BE122" s="667">
        <v>1401305.4655924928</v>
      </c>
      <c r="BF122" s="667">
        <v>0</v>
      </c>
      <c r="BG122" s="667">
        <v>3484698.100129006</v>
      </c>
      <c r="BH122" s="667">
        <v>1260614.298406549</v>
      </c>
      <c r="BI122" s="667">
        <v>1406693.802800541</v>
      </c>
      <c r="BJ122" s="667">
        <v>0</v>
      </c>
      <c r="BK122" s="444">
        <v>0</v>
      </c>
      <c r="BL122" s="444">
        <v>7855705.1629065704</v>
      </c>
      <c r="BM122" s="514"/>
      <c r="BN122" s="514"/>
      <c r="BO122" s="515"/>
    </row>
    <row r="123" spans="1:67">
      <c r="A123" s="515"/>
      <c r="B123" s="660">
        <v>2029</v>
      </c>
      <c r="C123" s="661" t="s">
        <v>2187</v>
      </c>
      <c r="D123" s="661" t="s">
        <v>1431</v>
      </c>
      <c r="E123" s="661" t="s">
        <v>1430</v>
      </c>
      <c r="F123" s="661" t="s">
        <v>2201</v>
      </c>
      <c r="G123" s="661" t="s">
        <v>17</v>
      </c>
      <c r="H123" s="661" t="s">
        <v>2189</v>
      </c>
      <c r="I123" s="661" t="s">
        <v>46</v>
      </c>
      <c r="J123" s="661" t="s">
        <v>1162</v>
      </c>
      <c r="K123" s="661" t="s">
        <v>2190</v>
      </c>
      <c r="L123" s="661" t="s">
        <v>2191</v>
      </c>
      <c r="M123" s="662">
        <v>16653432.043728139</v>
      </c>
      <c r="N123" s="662">
        <v>0</v>
      </c>
      <c r="O123" s="662">
        <v>614044.7161067503</v>
      </c>
      <c r="P123" s="662">
        <v>14155417.23716891</v>
      </c>
      <c r="Q123" s="662">
        <v>0</v>
      </c>
      <c r="R123" s="662">
        <v>521938.00869073754</v>
      </c>
      <c r="S123" s="662">
        <v>14155417.23716891</v>
      </c>
      <c r="T123" s="662">
        <v>521938.00869073754</v>
      </c>
      <c r="U123" s="662">
        <v>3297.4609697978499</v>
      </c>
      <c r="V123" s="662">
        <v>2771.4908261478136</v>
      </c>
      <c r="W123" s="663">
        <v>2805342.7811786002</v>
      </c>
      <c r="X123" s="663">
        <v>3300403.2719748202</v>
      </c>
      <c r="Y123" s="664">
        <v>2321456.82379966</v>
      </c>
      <c r="Z123" s="663">
        <v>2321456.82379966</v>
      </c>
      <c r="AA123" s="663">
        <v>2321456.82379966</v>
      </c>
      <c r="AB123" s="663">
        <v>1638740.59113986</v>
      </c>
      <c r="AC123" s="663">
        <v>1166602.1900387362</v>
      </c>
      <c r="AD123" s="663">
        <v>0</v>
      </c>
      <c r="AE123" s="662">
        <v>3297.4609697978499</v>
      </c>
      <c r="AF123" s="662">
        <v>2771.4908261478136</v>
      </c>
      <c r="AG123" s="664">
        <v>8200.6830015938067</v>
      </c>
      <c r="AH123" s="664">
        <v>452434.34935082024</v>
      </c>
      <c r="AI123" s="664">
        <v>1860821.7914472464</v>
      </c>
      <c r="AJ123" s="664">
        <v>0</v>
      </c>
      <c r="AK123" s="664">
        <v>0</v>
      </c>
      <c r="AL123" s="664">
        <v>0</v>
      </c>
      <c r="AM123" s="663">
        <v>0</v>
      </c>
      <c r="AN123" s="663">
        <v>5923150.3649354996</v>
      </c>
      <c r="AO123" s="663">
        <v>1513585.650463629</v>
      </c>
      <c r="AP123" s="663">
        <v>0</v>
      </c>
      <c r="AQ123" s="663">
        <v>0</v>
      </c>
      <c r="AR123" s="663">
        <v>0</v>
      </c>
      <c r="AS123" s="665">
        <v>0.56999999999999995</v>
      </c>
      <c r="AT123" s="564">
        <f t="shared" si="7"/>
        <v>5923150.3649354996</v>
      </c>
      <c r="AU123" s="564">
        <f t="shared" si="8"/>
        <v>1513585.650463629</v>
      </c>
      <c r="AV123" s="564">
        <f t="shared" si="9"/>
        <v>1638740.59113986</v>
      </c>
      <c r="AW123" s="564">
        <f t="shared" si="10"/>
        <v>1166602.1900387362</v>
      </c>
      <c r="AX123" s="564">
        <f t="shared" si="11"/>
        <v>7246380.7545013055</v>
      </c>
      <c r="AY123" s="564">
        <f t="shared" si="12"/>
        <v>2511812.0846974831</v>
      </c>
      <c r="AZ123" s="666">
        <f t="shared" si="13"/>
        <v>1</v>
      </c>
      <c r="BA123" s="625" t="s">
        <v>2192</v>
      </c>
      <c r="BB123" s="625" t="s">
        <v>2192</v>
      </c>
      <c r="BC123" s="667">
        <v>2321456.8237996609</v>
      </c>
      <c r="BD123" s="667">
        <v>1672981.1661246312</v>
      </c>
      <c r="BE123" s="667">
        <v>1533479.4973748028</v>
      </c>
      <c r="BF123" s="667">
        <v>0</v>
      </c>
      <c r="BG123" s="667">
        <v>2321456.8237996618</v>
      </c>
      <c r="BH123" s="667">
        <v>1672981.1661246312</v>
      </c>
      <c r="BI123" s="667">
        <v>1545565.044718734</v>
      </c>
      <c r="BJ123" s="667">
        <v>0</v>
      </c>
      <c r="BK123" s="444">
        <v>0</v>
      </c>
      <c r="BL123" s="444">
        <v>9758192.8391987961</v>
      </c>
      <c r="BM123" s="514"/>
      <c r="BN123" s="514"/>
      <c r="BO123" s="515"/>
    </row>
    <row r="124" spans="1:67">
      <c r="A124" s="515"/>
      <c r="B124" s="660">
        <v>2029</v>
      </c>
      <c r="C124" s="661" t="s">
        <v>2187</v>
      </c>
      <c r="D124" s="661" t="s">
        <v>1442</v>
      </c>
      <c r="E124" s="661" t="s">
        <v>1441</v>
      </c>
      <c r="F124" s="661" t="s">
        <v>2188</v>
      </c>
      <c r="G124" s="661" t="s">
        <v>17</v>
      </c>
      <c r="H124" s="661" t="s">
        <v>2189</v>
      </c>
      <c r="I124" s="661" t="s">
        <v>46</v>
      </c>
      <c r="J124" s="661" t="s">
        <v>1162</v>
      </c>
      <c r="K124" s="661" t="s">
        <v>2190</v>
      </c>
      <c r="L124" s="661" t="s">
        <v>2191</v>
      </c>
      <c r="M124" s="662">
        <v>253000000</v>
      </c>
      <c r="N124" s="662">
        <v>54500</v>
      </c>
      <c r="O124" s="662">
        <v>8350000</v>
      </c>
      <c r="P124" s="662">
        <v>253000000</v>
      </c>
      <c r="Q124" s="662">
        <v>54500</v>
      </c>
      <c r="R124" s="662">
        <v>8350000</v>
      </c>
      <c r="S124" s="662">
        <v>253000000</v>
      </c>
      <c r="T124" s="662">
        <v>8350000</v>
      </c>
      <c r="U124" s="662">
        <v>59029.63074416</v>
      </c>
      <c r="V124" s="662">
        <v>44338.5</v>
      </c>
      <c r="W124" s="663">
        <v>47940134.885534197</v>
      </c>
      <c r="X124" s="663">
        <v>47940134.885534197</v>
      </c>
      <c r="Y124" s="664">
        <v>21319618.56383694</v>
      </c>
      <c r="Z124" s="663">
        <v>21319618.56383694</v>
      </c>
      <c r="AA124" s="663">
        <v>21319618.56383694</v>
      </c>
      <c r="AB124" s="663">
        <v>29224452.309280999</v>
      </c>
      <c r="AC124" s="663">
        <v>18715682.576253228</v>
      </c>
      <c r="AD124" s="663">
        <v>0</v>
      </c>
      <c r="AE124" s="662">
        <v>59029.63074416</v>
      </c>
      <c r="AF124" s="662">
        <v>44338.5</v>
      </c>
      <c r="AG124" s="664">
        <v>41003.415007969044</v>
      </c>
      <c r="AH124" s="664">
        <v>113167.99932435925</v>
      </c>
      <c r="AI124" s="664">
        <v>21165447.149504628</v>
      </c>
      <c r="AJ124" s="664">
        <v>0</v>
      </c>
      <c r="AK124" s="664">
        <v>0</v>
      </c>
      <c r="AL124" s="664">
        <v>0</v>
      </c>
      <c r="AM124" s="663">
        <v>0</v>
      </c>
      <c r="AN124" s="663">
        <v>105864561.75899999</v>
      </c>
      <c r="AO124" s="663">
        <v>24214446.870949998</v>
      </c>
      <c r="AP124" s="663">
        <v>0</v>
      </c>
      <c r="AQ124" s="663">
        <v>0</v>
      </c>
      <c r="AR124" s="663">
        <v>0</v>
      </c>
      <c r="AS124" s="665">
        <v>0.56999999999999995</v>
      </c>
      <c r="AT124" s="564">
        <f t="shared" si="7"/>
        <v>105864561.75899999</v>
      </c>
      <c r="AU124" s="564">
        <f t="shared" si="8"/>
        <v>24214446.870949998</v>
      </c>
      <c r="AV124" s="564">
        <f t="shared" si="9"/>
        <v>29224452.309280999</v>
      </c>
      <c r="AW124" s="564">
        <f t="shared" si="10"/>
        <v>18715682.576253228</v>
      </c>
      <c r="AX124" s="564">
        <f t="shared" si="11"/>
        <v>118016744.34038705</v>
      </c>
      <c r="AY124" s="564">
        <f t="shared" si="12"/>
        <v>33381882.853399884</v>
      </c>
      <c r="AZ124" s="666">
        <f t="shared" si="13"/>
        <v>1</v>
      </c>
      <c r="BA124" s="625" t="s">
        <v>2192</v>
      </c>
      <c r="BB124" s="625" t="s">
        <v>2192</v>
      </c>
      <c r="BC124" s="667">
        <v>21319618.563836947</v>
      </c>
      <c r="BD124" s="667">
        <v>29811320.05040421</v>
      </c>
      <c r="BE124" s="667">
        <v>24552339.050956201</v>
      </c>
      <c r="BF124" s="667">
        <v>0</v>
      </c>
      <c r="BG124" s="667">
        <v>21319618.563836962</v>
      </c>
      <c r="BH124" s="667">
        <v>29811320.05040421</v>
      </c>
      <c r="BI124" s="667">
        <v>24775235.33317763</v>
      </c>
      <c r="BJ124" s="667">
        <v>0</v>
      </c>
      <c r="BK124" s="444">
        <v>0</v>
      </c>
      <c r="BL124" s="444">
        <v>151398627.19378686</v>
      </c>
      <c r="BM124" s="514"/>
      <c r="BN124" s="514"/>
      <c r="BO124" s="515"/>
    </row>
    <row r="125" spans="1:67">
      <c r="A125" s="515"/>
      <c r="B125" s="660">
        <v>2029</v>
      </c>
      <c r="C125" s="661" t="s">
        <v>2187</v>
      </c>
      <c r="D125" s="661" t="s">
        <v>1454</v>
      </c>
      <c r="E125" s="661" t="s">
        <v>1453</v>
      </c>
      <c r="F125" s="661" t="s">
        <v>2188</v>
      </c>
      <c r="G125" s="661" t="s">
        <v>17</v>
      </c>
      <c r="H125" s="661" t="s">
        <v>2189</v>
      </c>
      <c r="I125" s="661" t="s">
        <v>46</v>
      </c>
      <c r="J125" s="661" t="s">
        <v>1318</v>
      </c>
      <c r="K125" s="661" t="s">
        <v>28</v>
      </c>
      <c r="L125" s="661" t="s">
        <v>2191</v>
      </c>
      <c r="M125" s="662">
        <v>0</v>
      </c>
      <c r="N125" s="662">
        <v>0</v>
      </c>
      <c r="O125" s="662">
        <v>0</v>
      </c>
      <c r="P125" s="662">
        <v>0</v>
      </c>
      <c r="Q125" s="662">
        <v>0</v>
      </c>
      <c r="R125" s="662">
        <v>0</v>
      </c>
      <c r="S125" s="662">
        <v>0</v>
      </c>
      <c r="T125" s="662">
        <v>0</v>
      </c>
      <c r="U125" s="662">
        <v>0</v>
      </c>
      <c r="V125" s="662">
        <v>0</v>
      </c>
      <c r="W125" s="663">
        <v>0</v>
      </c>
      <c r="X125" s="663">
        <v>0</v>
      </c>
      <c r="Y125" s="664">
        <v>987774.24623209203</v>
      </c>
      <c r="Z125" s="663">
        <v>987774.24623209203</v>
      </c>
      <c r="AA125" s="663">
        <v>987774.24623209203</v>
      </c>
      <c r="AB125" s="663">
        <v>0</v>
      </c>
      <c r="AC125" s="663">
        <v>0</v>
      </c>
      <c r="AD125" s="663">
        <v>0</v>
      </c>
      <c r="AE125" s="662">
        <v>0</v>
      </c>
      <c r="AF125" s="662">
        <v>0</v>
      </c>
      <c r="AG125" s="664">
        <v>3644.74800070836</v>
      </c>
      <c r="AH125" s="664">
        <v>685226.76622500899</v>
      </c>
      <c r="AI125" s="664">
        <v>298902.73200637533</v>
      </c>
      <c r="AJ125" s="664">
        <v>0</v>
      </c>
      <c r="AK125" s="664">
        <v>0</v>
      </c>
      <c r="AL125" s="664">
        <v>0</v>
      </c>
      <c r="AM125" s="663">
        <v>0</v>
      </c>
      <c r="AN125" s="663">
        <v>0</v>
      </c>
      <c r="AO125" s="663">
        <v>0</v>
      </c>
      <c r="AP125" s="663">
        <v>0</v>
      </c>
      <c r="AQ125" s="663">
        <v>0</v>
      </c>
      <c r="AR125" s="663">
        <v>0</v>
      </c>
      <c r="AS125" s="665">
        <v>0.56999999999999995</v>
      </c>
      <c r="AT125" s="564">
        <f t="shared" si="7"/>
        <v>0</v>
      </c>
      <c r="AU125" s="564">
        <f t="shared" si="8"/>
        <v>0</v>
      </c>
      <c r="AV125" s="564">
        <f t="shared" si="9"/>
        <v>0</v>
      </c>
      <c r="AW125" s="564">
        <f t="shared" si="10"/>
        <v>0</v>
      </c>
      <c r="AX125" s="564">
        <f t="shared" si="11"/>
        <v>563031.32035229239</v>
      </c>
      <c r="AY125" s="564">
        <f t="shared" si="12"/>
        <v>424742.92587979964</v>
      </c>
      <c r="AZ125" s="666">
        <f t="shared" si="13"/>
        <v>1</v>
      </c>
      <c r="BA125" s="625" t="s">
        <v>2192</v>
      </c>
      <c r="BB125" s="625" t="s">
        <v>2192</v>
      </c>
      <c r="BC125" s="667">
        <v>987774.24623209203</v>
      </c>
      <c r="BD125" s="667">
        <v>0</v>
      </c>
      <c r="BE125" s="667">
        <v>0</v>
      </c>
      <c r="BF125" s="667">
        <v>0</v>
      </c>
      <c r="BG125" s="667">
        <v>987774.24623209203</v>
      </c>
      <c r="BH125" s="667">
        <v>0</v>
      </c>
      <c r="BI125" s="667">
        <v>0</v>
      </c>
      <c r="BJ125" s="667">
        <v>0</v>
      </c>
      <c r="BK125" s="444">
        <v>0</v>
      </c>
      <c r="BL125" s="444">
        <v>987774.24623209203</v>
      </c>
      <c r="BM125" s="514"/>
      <c r="BN125" s="514"/>
      <c r="BO125" s="515"/>
    </row>
    <row r="126" spans="1:67">
      <c r="A126" s="515"/>
      <c r="B126" s="660">
        <v>2029</v>
      </c>
      <c r="C126" s="661" t="s">
        <v>2187</v>
      </c>
      <c r="D126" s="661" t="s">
        <v>1467</v>
      </c>
      <c r="E126" s="661" t="s">
        <v>2202</v>
      </c>
      <c r="F126" s="661" t="s">
        <v>2188</v>
      </c>
      <c r="G126" s="661" t="s">
        <v>17</v>
      </c>
      <c r="H126" s="661" t="s">
        <v>2189</v>
      </c>
      <c r="I126" s="661" t="s">
        <v>46</v>
      </c>
      <c r="J126" s="661" t="s">
        <v>1162</v>
      </c>
      <c r="K126" s="661" t="s">
        <v>35</v>
      </c>
      <c r="L126" s="661" t="s">
        <v>2191</v>
      </c>
      <c r="M126" s="662">
        <v>0</v>
      </c>
      <c r="N126" s="662">
        <v>0</v>
      </c>
      <c r="O126" s="662">
        <v>0</v>
      </c>
      <c r="P126" s="662">
        <v>0</v>
      </c>
      <c r="Q126" s="662">
        <v>0</v>
      </c>
      <c r="R126" s="662">
        <v>0</v>
      </c>
      <c r="S126" s="662">
        <v>0</v>
      </c>
      <c r="T126" s="662">
        <v>0</v>
      </c>
      <c r="U126" s="662">
        <v>0</v>
      </c>
      <c r="V126" s="662">
        <v>0</v>
      </c>
      <c r="W126" s="663">
        <v>0</v>
      </c>
      <c r="X126" s="663">
        <v>0</v>
      </c>
      <c r="Y126" s="664">
        <v>3755298.77493827</v>
      </c>
      <c r="Z126" s="663">
        <v>2222607.5019382699</v>
      </c>
      <c r="AA126" s="663">
        <v>3670513.7299448801</v>
      </c>
      <c r="AB126" s="663">
        <v>0</v>
      </c>
      <c r="AC126" s="663">
        <v>0</v>
      </c>
      <c r="AD126" s="663">
        <v>0</v>
      </c>
      <c r="AE126" s="662">
        <v>0</v>
      </c>
      <c r="AF126" s="662">
        <v>0</v>
      </c>
      <c r="AG126" s="664">
        <v>26301.201116551099</v>
      </c>
      <c r="AH126" s="664">
        <v>273571.85845667601</v>
      </c>
      <c r="AI126" s="664">
        <v>1922734.4423650431</v>
      </c>
      <c r="AJ126" s="664">
        <v>0</v>
      </c>
      <c r="AK126" s="664">
        <v>0</v>
      </c>
      <c r="AL126" s="664">
        <v>0</v>
      </c>
      <c r="AM126" s="663">
        <v>1532691.273</v>
      </c>
      <c r="AN126" s="663">
        <v>0</v>
      </c>
      <c r="AO126" s="663">
        <v>0</v>
      </c>
      <c r="AP126" s="663">
        <v>0</v>
      </c>
      <c r="AQ126" s="663">
        <v>0</v>
      </c>
      <c r="AR126" s="663">
        <v>0</v>
      </c>
      <c r="AS126" s="665">
        <v>0.56999999999999995</v>
      </c>
      <c r="AT126" s="564">
        <f t="shared" si="7"/>
        <v>0</v>
      </c>
      <c r="AU126" s="564">
        <f t="shared" si="8"/>
        <v>0</v>
      </c>
      <c r="AV126" s="564">
        <f t="shared" si="9"/>
        <v>0</v>
      </c>
      <c r="AW126" s="564">
        <f t="shared" si="10"/>
        <v>0</v>
      </c>
      <c r="AX126" s="564">
        <f t="shared" si="11"/>
        <v>2092192.8260685815</v>
      </c>
      <c r="AY126" s="564">
        <f t="shared" si="12"/>
        <v>1578320.9038762986</v>
      </c>
      <c r="AZ126" s="666">
        <f t="shared" si="13"/>
        <v>1</v>
      </c>
      <c r="BA126" s="625" t="s">
        <v>2192</v>
      </c>
      <c r="BB126" s="625" t="s">
        <v>2192</v>
      </c>
      <c r="BC126" s="667">
        <v>2222607.5019382699</v>
      </c>
      <c r="BD126" s="667">
        <v>0</v>
      </c>
      <c r="BE126" s="667">
        <v>0</v>
      </c>
      <c r="BF126" s="667">
        <v>0</v>
      </c>
      <c r="BG126" s="667">
        <v>2222607.5019382699</v>
      </c>
      <c r="BH126" s="667">
        <v>0</v>
      </c>
      <c r="BI126" s="667">
        <v>0</v>
      </c>
      <c r="BJ126" s="667">
        <v>0</v>
      </c>
      <c r="BK126" s="444">
        <v>0</v>
      </c>
      <c r="BL126" s="444">
        <v>3670513.7299448801</v>
      </c>
      <c r="BM126" s="514"/>
      <c r="BN126" s="514"/>
      <c r="BO126" s="515"/>
    </row>
    <row r="127" spans="1:67">
      <c r="A127" s="515"/>
      <c r="B127" s="660">
        <v>2029</v>
      </c>
      <c r="C127" s="661" t="s">
        <v>2187</v>
      </c>
      <c r="D127" s="661" t="s">
        <v>1485</v>
      </c>
      <c r="E127" s="661" t="s">
        <v>2203</v>
      </c>
      <c r="F127" s="661" t="s">
        <v>2188</v>
      </c>
      <c r="G127" s="661" t="s">
        <v>17</v>
      </c>
      <c r="H127" s="661" t="s">
        <v>2189</v>
      </c>
      <c r="I127" s="661" t="s">
        <v>46</v>
      </c>
      <c r="J127" s="661" t="s">
        <v>1162</v>
      </c>
      <c r="K127" s="661" t="s">
        <v>35</v>
      </c>
      <c r="L127" s="661" t="s">
        <v>2191</v>
      </c>
      <c r="M127" s="662">
        <v>0</v>
      </c>
      <c r="N127" s="662">
        <v>0</v>
      </c>
      <c r="O127" s="662">
        <v>0</v>
      </c>
      <c r="P127" s="662">
        <v>0</v>
      </c>
      <c r="Q127" s="662">
        <v>0</v>
      </c>
      <c r="R127" s="662">
        <v>0</v>
      </c>
      <c r="S127" s="662">
        <v>0</v>
      </c>
      <c r="T127" s="662">
        <v>0</v>
      </c>
      <c r="U127" s="662">
        <v>0</v>
      </c>
      <c r="V127" s="662">
        <v>0</v>
      </c>
      <c r="W127" s="663">
        <v>0</v>
      </c>
      <c r="X127" s="663">
        <v>0</v>
      </c>
      <c r="Y127" s="664">
        <v>3750173.1202506302</v>
      </c>
      <c r="Z127" s="663">
        <v>1790728.35325063</v>
      </c>
      <c r="AA127" s="663">
        <v>3641781.02873244</v>
      </c>
      <c r="AB127" s="663">
        <v>0</v>
      </c>
      <c r="AC127" s="663">
        <v>0</v>
      </c>
      <c r="AD127" s="663">
        <v>0</v>
      </c>
      <c r="AE127" s="662">
        <v>0</v>
      </c>
      <c r="AF127" s="662">
        <v>0</v>
      </c>
      <c r="AG127" s="664">
        <v>28075.394379519701</v>
      </c>
      <c r="AH127" s="664">
        <v>387523.80333197303</v>
      </c>
      <c r="AI127" s="664">
        <v>1375129.1555391331</v>
      </c>
      <c r="AJ127" s="664">
        <v>0</v>
      </c>
      <c r="AK127" s="664">
        <v>0</v>
      </c>
      <c r="AL127" s="664">
        <v>0</v>
      </c>
      <c r="AM127" s="663">
        <v>1959444.767</v>
      </c>
      <c r="AN127" s="663">
        <v>0</v>
      </c>
      <c r="AO127" s="663">
        <v>0</v>
      </c>
      <c r="AP127" s="663">
        <v>0</v>
      </c>
      <c r="AQ127" s="663">
        <v>0</v>
      </c>
      <c r="AR127" s="663">
        <v>0</v>
      </c>
      <c r="AS127" s="665">
        <v>0.56999999999999995</v>
      </c>
      <c r="AT127" s="564">
        <f t="shared" si="7"/>
        <v>0</v>
      </c>
      <c r="AU127" s="564">
        <f t="shared" si="8"/>
        <v>0</v>
      </c>
      <c r="AV127" s="564">
        <f t="shared" si="9"/>
        <v>0</v>
      </c>
      <c r="AW127" s="564">
        <f t="shared" si="10"/>
        <v>0</v>
      </c>
      <c r="AX127" s="564">
        <f t="shared" si="11"/>
        <v>2075815.1863774906</v>
      </c>
      <c r="AY127" s="564">
        <f t="shared" si="12"/>
        <v>1565965.8423549493</v>
      </c>
      <c r="AZ127" s="666">
        <f t="shared" si="13"/>
        <v>1</v>
      </c>
      <c r="BA127" s="625" t="s">
        <v>2192</v>
      </c>
      <c r="BB127" s="625" t="s">
        <v>2192</v>
      </c>
      <c r="BC127" s="667">
        <v>1790728.35325063</v>
      </c>
      <c r="BD127" s="667">
        <v>0</v>
      </c>
      <c r="BE127" s="667">
        <v>0</v>
      </c>
      <c r="BF127" s="667">
        <v>0</v>
      </c>
      <c r="BG127" s="667">
        <v>1790728.35325063</v>
      </c>
      <c r="BH127" s="667">
        <v>0</v>
      </c>
      <c r="BI127" s="667">
        <v>0</v>
      </c>
      <c r="BJ127" s="667">
        <v>0</v>
      </c>
      <c r="BK127" s="444">
        <v>0</v>
      </c>
      <c r="BL127" s="444">
        <v>3641781.02873244</v>
      </c>
      <c r="BM127" s="514"/>
      <c r="BN127" s="514"/>
      <c r="BO127" s="515"/>
    </row>
    <row r="128" spans="1:67">
      <c r="A128" s="515"/>
      <c r="B128" s="660">
        <v>2029</v>
      </c>
      <c r="C128" s="661" t="s">
        <v>2187</v>
      </c>
      <c r="D128" s="661" t="s">
        <v>1490</v>
      </c>
      <c r="E128" s="661" t="s">
        <v>2204</v>
      </c>
      <c r="F128" s="661" t="s">
        <v>2188</v>
      </c>
      <c r="G128" s="661" t="s">
        <v>17</v>
      </c>
      <c r="H128" s="661" t="s">
        <v>2189</v>
      </c>
      <c r="I128" s="661" t="s">
        <v>46</v>
      </c>
      <c r="J128" s="661" t="s">
        <v>1162</v>
      </c>
      <c r="K128" s="661" t="s">
        <v>35</v>
      </c>
      <c r="L128" s="661" t="s">
        <v>2191</v>
      </c>
      <c r="M128" s="662">
        <v>0</v>
      </c>
      <c r="N128" s="662">
        <v>0</v>
      </c>
      <c r="O128" s="662">
        <v>0</v>
      </c>
      <c r="P128" s="662">
        <v>0</v>
      </c>
      <c r="Q128" s="662">
        <v>0</v>
      </c>
      <c r="R128" s="662">
        <v>0</v>
      </c>
      <c r="S128" s="662">
        <v>0</v>
      </c>
      <c r="T128" s="662">
        <v>0</v>
      </c>
      <c r="U128" s="662">
        <v>0</v>
      </c>
      <c r="V128" s="662">
        <v>0</v>
      </c>
      <c r="W128" s="663">
        <v>0</v>
      </c>
      <c r="X128" s="663">
        <v>0</v>
      </c>
      <c r="Y128" s="664">
        <v>4252638.5573176499</v>
      </c>
      <c r="Z128" s="663">
        <v>2763419.34731765</v>
      </c>
      <c r="AA128" s="663">
        <v>4170258.2893869001</v>
      </c>
      <c r="AB128" s="663">
        <v>0</v>
      </c>
      <c r="AC128" s="663">
        <v>0</v>
      </c>
      <c r="AD128" s="663">
        <v>0</v>
      </c>
      <c r="AE128" s="662">
        <v>0</v>
      </c>
      <c r="AF128" s="662">
        <v>0</v>
      </c>
      <c r="AG128" s="664">
        <v>32532.664103743598</v>
      </c>
      <c r="AH128" s="664">
        <v>226968.8010497457</v>
      </c>
      <c r="AI128" s="664">
        <v>2503917.8821641626</v>
      </c>
      <c r="AJ128" s="664">
        <v>0</v>
      </c>
      <c r="AK128" s="664">
        <v>0</v>
      </c>
      <c r="AL128" s="664">
        <v>0</v>
      </c>
      <c r="AM128" s="663">
        <v>1489219.21</v>
      </c>
      <c r="AN128" s="663">
        <v>0</v>
      </c>
      <c r="AO128" s="663">
        <v>0</v>
      </c>
      <c r="AP128" s="663">
        <v>0</v>
      </c>
      <c r="AQ128" s="663">
        <v>0</v>
      </c>
      <c r="AR128" s="663">
        <v>0</v>
      </c>
      <c r="AS128" s="665">
        <v>0.56999999999999995</v>
      </c>
      <c r="AT128" s="564">
        <f t="shared" si="7"/>
        <v>0</v>
      </c>
      <c r="AU128" s="564">
        <f t="shared" si="8"/>
        <v>0</v>
      </c>
      <c r="AV128" s="564">
        <f t="shared" si="9"/>
        <v>0</v>
      </c>
      <c r="AW128" s="564">
        <f t="shared" si="10"/>
        <v>0</v>
      </c>
      <c r="AX128" s="564">
        <f t="shared" si="11"/>
        <v>2377047.2249505329</v>
      </c>
      <c r="AY128" s="564">
        <f t="shared" si="12"/>
        <v>1793211.0644363672</v>
      </c>
      <c r="AZ128" s="666">
        <f t="shared" si="13"/>
        <v>1</v>
      </c>
      <c r="BA128" s="625" t="s">
        <v>2192</v>
      </c>
      <c r="BB128" s="625" t="s">
        <v>2192</v>
      </c>
      <c r="BC128" s="667">
        <v>2763419.34731765</v>
      </c>
      <c r="BD128" s="667">
        <v>0</v>
      </c>
      <c r="BE128" s="667">
        <v>0</v>
      </c>
      <c r="BF128" s="667">
        <v>0</v>
      </c>
      <c r="BG128" s="667">
        <v>2763419.34731765</v>
      </c>
      <c r="BH128" s="667">
        <v>0</v>
      </c>
      <c r="BI128" s="667">
        <v>0</v>
      </c>
      <c r="BJ128" s="667">
        <v>0</v>
      </c>
      <c r="BK128" s="444">
        <v>0</v>
      </c>
      <c r="BL128" s="444">
        <v>4170258.2893869001</v>
      </c>
      <c r="BM128" s="514"/>
      <c r="BN128" s="514"/>
      <c r="BO128" s="515"/>
    </row>
    <row r="129" spans="1:67">
      <c r="A129" s="515"/>
      <c r="B129" s="660">
        <v>2029</v>
      </c>
      <c r="C129" s="661" t="s">
        <v>2187</v>
      </c>
      <c r="D129" s="661" t="s">
        <v>1917</v>
      </c>
      <c r="E129" s="661" t="s">
        <v>1916</v>
      </c>
      <c r="F129" s="661" t="s">
        <v>2188</v>
      </c>
      <c r="G129" s="661" t="s">
        <v>17</v>
      </c>
      <c r="H129" s="661" t="s">
        <v>2189</v>
      </c>
      <c r="I129" s="661" t="s">
        <v>40</v>
      </c>
      <c r="J129" s="661" t="s">
        <v>1162</v>
      </c>
      <c r="K129" s="661" t="s">
        <v>28</v>
      </c>
      <c r="L129" s="661" t="s">
        <v>2194</v>
      </c>
      <c r="M129" s="662">
        <v>0</v>
      </c>
      <c r="N129" s="662">
        <v>0</v>
      </c>
      <c r="O129" s="662">
        <v>0</v>
      </c>
      <c r="P129" s="662">
        <v>0</v>
      </c>
      <c r="Q129" s="662">
        <v>0</v>
      </c>
      <c r="R129" s="662">
        <v>0</v>
      </c>
      <c r="S129" s="662">
        <v>0</v>
      </c>
      <c r="T129" s="662">
        <v>0</v>
      </c>
      <c r="U129" s="662">
        <v>0</v>
      </c>
      <c r="V129" s="662">
        <v>0</v>
      </c>
      <c r="W129" s="663">
        <v>0</v>
      </c>
      <c r="X129" s="663">
        <v>0</v>
      </c>
      <c r="Y129" s="664">
        <v>4619155.2231000802</v>
      </c>
      <c r="Z129" s="663">
        <v>4619155.2231000802</v>
      </c>
      <c r="AA129" s="663">
        <v>4619155.2231000802</v>
      </c>
      <c r="AB129" s="663">
        <v>0</v>
      </c>
      <c r="AC129" s="663">
        <v>0</v>
      </c>
      <c r="AD129" s="663">
        <v>0</v>
      </c>
      <c r="AE129" s="662">
        <v>0</v>
      </c>
      <c r="AF129" s="662">
        <v>0</v>
      </c>
      <c r="AG129" s="664">
        <v>461915.52231000812</v>
      </c>
      <c r="AH129" s="664">
        <v>450000</v>
      </c>
      <c r="AI129" s="664">
        <v>3707239.7007900728</v>
      </c>
      <c r="AJ129" s="664">
        <v>0</v>
      </c>
      <c r="AK129" s="664">
        <v>0</v>
      </c>
      <c r="AL129" s="664">
        <v>0</v>
      </c>
      <c r="AM129" s="663">
        <v>0</v>
      </c>
      <c r="AN129" s="663">
        <v>0</v>
      </c>
      <c r="AO129" s="663">
        <v>0</v>
      </c>
      <c r="AP129" s="663">
        <v>0</v>
      </c>
      <c r="AQ129" s="663">
        <v>0</v>
      </c>
      <c r="AR129" s="663">
        <v>0</v>
      </c>
      <c r="AS129" s="665">
        <v>0.56999999999999995</v>
      </c>
      <c r="AT129" s="564">
        <f t="shared" si="7"/>
        <v>0</v>
      </c>
      <c r="AU129" s="564">
        <f t="shared" si="8"/>
        <v>0</v>
      </c>
      <c r="AV129" s="564">
        <f t="shared" si="9"/>
        <v>0</v>
      </c>
      <c r="AW129" s="564">
        <f t="shared" si="10"/>
        <v>0</v>
      </c>
      <c r="AX129" s="564">
        <f t="shared" si="11"/>
        <v>2632918.4771670452</v>
      </c>
      <c r="AY129" s="564">
        <f t="shared" si="12"/>
        <v>1986236.7459330347</v>
      </c>
      <c r="AZ129" s="666">
        <f t="shared" si="13"/>
        <v>1</v>
      </c>
      <c r="BA129" s="625" t="s">
        <v>2192</v>
      </c>
      <c r="BB129" s="625" t="s">
        <v>2192</v>
      </c>
      <c r="BC129" s="667">
        <v>4619155.2231000802</v>
      </c>
      <c r="BD129" s="667">
        <v>0</v>
      </c>
      <c r="BE129" s="667">
        <v>0</v>
      </c>
      <c r="BF129" s="667">
        <v>0</v>
      </c>
      <c r="BG129" s="667">
        <v>4619155.2231000802</v>
      </c>
      <c r="BH129" s="667">
        <v>0</v>
      </c>
      <c r="BI129" s="667">
        <v>0</v>
      </c>
      <c r="BJ129" s="667">
        <v>0</v>
      </c>
      <c r="BK129" s="444">
        <v>0</v>
      </c>
      <c r="BL129" s="444">
        <v>4619155.2231000802</v>
      </c>
      <c r="BM129" s="514"/>
      <c r="BN129" s="514"/>
      <c r="BO129" s="515"/>
    </row>
    <row r="130" spans="1:67">
      <c r="A130" s="515"/>
      <c r="B130" s="660">
        <v>2029</v>
      </c>
      <c r="C130" s="661" t="s">
        <v>2187</v>
      </c>
      <c r="D130" s="661" t="s">
        <v>1933</v>
      </c>
      <c r="E130" s="661" t="s">
        <v>1932</v>
      </c>
      <c r="F130" s="661" t="s">
        <v>2188</v>
      </c>
      <c r="G130" s="661" t="s">
        <v>17</v>
      </c>
      <c r="H130" s="661" t="s">
        <v>2189</v>
      </c>
      <c r="I130" s="661" t="s">
        <v>40</v>
      </c>
      <c r="J130" s="661" t="s">
        <v>1162</v>
      </c>
      <c r="K130" s="661" t="s">
        <v>28</v>
      </c>
      <c r="L130" s="661" t="s">
        <v>2194</v>
      </c>
      <c r="M130" s="662">
        <v>0</v>
      </c>
      <c r="N130" s="662">
        <v>0</v>
      </c>
      <c r="O130" s="662">
        <v>0</v>
      </c>
      <c r="P130" s="662">
        <v>0</v>
      </c>
      <c r="Q130" s="662">
        <v>0</v>
      </c>
      <c r="R130" s="662">
        <v>0</v>
      </c>
      <c r="S130" s="662">
        <v>0</v>
      </c>
      <c r="T130" s="662">
        <v>0</v>
      </c>
      <c r="U130" s="662">
        <v>0</v>
      </c>
      <c r="V130" s="662">
        <v>0</v>
      </c>
      <c r="W130" s="663">
        <v>0</v>
      </c>
      <c r="X130" s="663">
        <v>0</v>
      </c>
      <c r="Y130" s="664">
        <v>4119155.2231000802</v>
      </c>
      <c r="Z130" s="663">
        <v>4119155.2231000802</v>
      </c>
      <c r="AA130" s="663">
        <v>4119155.2231000802</v>
      </c>
      <c r="AB130" s="663">
        <v>0</v>
      </c>
      <c r="AC130" s="663">
        <v>0</v>
      </c>
      <c r="AD130" s="663">
        <v>0</v>
      </c>
      <c r="AE130" s="662">
        <v>0</v>
      </c>
      <c r="AF130" s="662">
        <v>0</v>
      </c>
      <c r="AG130" s="664">
        <v>411915.52231000812</v>
      </c>
      <c r="AH130" s="664">
        <v>400000</v>
      </c>
      <c r="AI130" s="664">
        <v>3307239.7007900728</v>
      </c>
      <c r="AJ130" s="664">
        <v>0</v>
      </c>
      <c r="AK130" s="664">
        <v>0</v>
      </c>
      <c r="AL130" s="664">
        <v>0</v>
      </c>
      <c r="AM130" s="663">
        <v>0</v>
      </c>
      <c r="AN130" s="663">
        <v>0</v>
      </c>
      <c r="AO130" s="663">
        <v>0</v>
      </c>
      <c r="AP130" s="663">
        <v>0</v>
      </c>
      <c r="AQ130" s="663">
        <v>0</v>
      </c>
      <c r="AR130" s="663">
        <v>0</v>
      </c>
      <c r="AS130" s="665">
        <v>0.56999999999999995</v>
      </c>
      <c r="AT130" s="564">
        <f t="shared" si="7"/>
        <v>0</v>
      </c>
      <c r="AU130" s="564">
        <f t="shared" si="8"/>
        <v>0</v>
      </c>
      <c r="AV130" s="564">
        <f t="shared" si="9"/>
        <v>0</v>
      </c>
      <c r="AW130" s="564">
        <f t="shared" si="10"/>
        <v>0</v>
      </c>
      <c r="AX130" s="564">
        <f t="shared" si="11"/>
        <v>2347918.4771670457</v>
      </c>
      <c r="AY130" s="564">
        <f t="shared" si="12"/>
        <v>1771236.7459330347</v>
      </c>
      <c r="AZ130" s="666">
        <f t="shared" si="13"/>
        <v>1</v>
      </c>
      <c r="BA130" s="625" t="s">
        <v>2192</v>
      </c>
      <c r="BB130" s="625" t="s">
        <v>2192</v>
      </c>
      <c r="BC130" s="667">
        <v>4119155.2231000802</v>
      </c>
      <c r="BD130" s="667">
        <v>0</v>
      </c>
      <c r="BE130" s="667">
        <v>0</v>
      </c>
      <c r="BF130" s="667">
        <v>0</v>
      </c>
      <c r="BG130" s="667">
        <v>4119155.2231000802</v>
      </c>
      <c r="BH130" s="667">
        <v>0</v>
      </c>
      <c r="BI130" s="667">
        <v>0</v>
      </c>
      <c r="BJ130" s="667">
        <v>0</v>
      </c>
      <c r="BK130" s="444">
        <v>0</v>
      </c>
      <c r="BL130" s="444">
        <v>4119155.2231000802</v>
      </c>
      <c r="BM130" s="514"/>
      <c r="BN130" s="514"/>
      <c r="BO130" s="515"/>
    </row>
    <row r="131" spans="1:67">
      <c r="A131" s="515"/>
      <c r="B131" s="660">
        <v>2029</v>
      </c>
      <c r="C131" s="661" t="s">
        <v>2187</v>
      </c>
      <c r="D131" s="661" t="s">
        <v>1946</v>
      </c>
      <c r="E131" s="661" t="s">
        <v>1945</v>
      </c>
      <c r="F131" s="661" t="s">
        <v>2188</v>
      </c>
      <c r="G131" s="661" t="s">
        <v>17</v>
      </c>
      <c r="H131" s="661" t="s">
        <v>2189</v>
      </c>
      <c r="I131" s="661" t="s">
        <v>40</v>
      </c>
      <c r="J131" s="661" t="s">
        <v>16</v>
      </c>
      <c r="K131" s="661" t="s">
        <v>28</v>
      </c>
      <c r="L131" s="661" t="s">
        <v>2194</v>
      </c>
      <c r="M131" s="662">
        <v>0</v>
      </c>
      <c r="N131" s="662">
        <v>0</v>
      </c>
      <c r="O131" s="662">
        <v>0</v>
      </c>
      <c r="P131" s="662">
        <v>0</v>
      </c>
      <c r="Q131" s="662">
        <v>0</v>
      </c>
      <c r="R131" s="662">
        <v>0</v>
      </c>
      <c r="S131" s="662">
        <v>0</v>
      </c>
      <c r="T131" s="662">
        <v>0</v>
      </c>
      <c r="U131" s="662">
        <v>0</v>
      </c>
      <c r="V131" s="662">
        <v>0</v>
      </c>
      <c r="W131" s="663">
        <v>0</v>
      </c>
      <c r="X131" s="663">
        <v>0</v>
      </c>
      <c r="Y131" s="664">
        <v>2119155.2231000802</v>
      </c>
      <c r="Z131" s="663">
        <v>2119155.2231000802</v>
      </c>
      <c r="AA131" s="663">
        <v>2119155.2231000802</v>
      </c>
      <c r="AB131" s="663">
        <v>0</v>
      </c>
      <c r="AC131" s="663">
        <v>0</v>
      </c>
      <c r="AD131" s="663">
        <v>0</v>
      </c>
      <c r="AE131" s="662">
        <v>0</v>
      </c>
      <c r="AF131" s="662">
        <v>0</v>
      </c>
      <c r="AG131" s="664">
        <v>211915.52231000809</v>
      </c>
      <c r="AH131" s="664">
        <v>200000</v>
      </c>
      <c r="AI131" s="664">
        <v>1707239.700790073</v>
      </c>
      <c r="AJ131" s="664">
        <v>0</v>
      </c>
      <c r="AK131" s="664">
        <v>0</v>
      </c>
      <c r="AL131" s="664">
        <v>0</v>
      </c>
      <c r="AM131" s="663">
        <v>0</v>
      </c>
      <c r="AN131" s="663">
        <v>0</v>
      </c>
      <c r="AO131" s="663">
        <v>0</v>
      </c>
      <c r="AP131" s="663">
        <v>0</v>
      </c>
      <c r="AQ131" s="663">
        <v>0</v>
      </c>
      <c r="AR131" s="663">
        <v>0</v>
      </c>
      <c r="AS131" s="665">
        <v>0.56999999999999995</v>
      </c>
      <c r="AT131" s="564">
        <f t="shared" si="7"/>
        <v>0</v>
      </c>
      <c r="AU131" s="564">
        <f t="shared" si="8"/>
        <v>0</v>
      </c>
      <c r="AV131" s="564">
        <f t="shared" si="9"/>
        <v>0</v>
      </c>
      <c r="AW131" s="564">
        <f t="shared" si="10"/>
        <v>0</v>
      </c>
      <c r="AX131" s="564">
        <f t="shared" si="11"/>
        <v>1207918.4771670457</v>
      </c>
      <c r="AY131" s="564">
        <f t="shared" si="12"/>
        <v>911236.74593303457</v>
      </c>
      <c r="AZ131" s="666">
        <f t="shared" si="13"/>
        <v>1</v>
      </c>
      <c r="BA131" s="625" t="s">
        <v>2192</v>
      </c>
      <c r="BB131" s="625" t="s">
        <v>2192</v>
      </c>
      <c r="BC131" s="667">
        <v>2119155.2231000802</v>
      </c>
      <c r="BD131" s="667">
        <v>0</v>
      </c>
      <c r="BE131" s="667">
        <v>0</v>
      </c>
      <c r="BF131" s="667">
        <v>0</v>
      </c>
      <c r="BG131" s="667">
        <v>2119155.2231000802</v>
      </c>
      <c r="BH131" s="667">
        <v>0</v>
      </c>
      <c r="BI131" s="667">
        <v>0</v>
      </c>
      <c r="BJ131" s="667">
        <v>0</v>
      </c>
      <c r="BK131" s="444">
        <v>0</v>
      </c>
      <c r="BL131" s="444">
        <v>2119155.2231000802</v>
      </c>
      <c r="BM131" s="514"/>
      <c r="BN131" s="514"/>
      <c r="BO131" s="515"/>
    </row>
    <row r="132" spans="1:67">
      <c r="A132" s="515"/>
      <c r="B132" s="660">
        <v>2029</v>
      </c>
      <c r="C132" s="661" t="s">
        <v>2187</v>
      </c>
      <c r="D132" s="661" t="s">
        <v>1959</v>
      </c>
      <c r="E132" s="661" t="s">
        <v>1958</v>
      </c>
      <c r="F132" s="661" t="s">
        <v>2188</v>
      </c>
      <c r="G132" s="661" t="s">
        <v>17</v>
      </c>
      <c r="H132" s="661" t="s">
        <v>2189</v>
      </c>
      <c r="I132" s="661" t="s">
        <v>40</v>
      </c>
      <c r="J132" s="661" t="s">
        <v>1162</v>
      </c>
      <c r="K132" s="661" t="s">
        <v>2190</v>
      </c>
      <c r="L132" s="661" t="s">
        <v>2194</v>
      </c>
      <c r="M132" s="662">
        <v>0</v>
      </c>
      <c r="N132" s="662">
        <v>0</v>
      </c>
      <c r="O132" s="662">
        <v>0</v>
      </c>
      <c r="P132" s="662">
        <v>0</v>
      </c>
      <c r="Q132" s="662">
        <v>0</v>
      </c>
      <c r="R132" s="662">
        <v>0</v>
      </c>
      <c r="S132" s="662">
        <v>0</v>
      </c>
      <c r="T132" s="662">
        <v>0</v>
      </c>
      <c r="U132" s="662">
        <v>0</v>
      </c>
      <c r="V132" s="662">
        <v>0</v>
      </c>
      <c r="W132" s="663">
        <v>0</v>
      </c>
      <c r="X132" s="663">
        <v>0</v>
      </c>
      <c r="Y132" s="664">
        <v>3119155.2231000802</v>
      </c>
      <c r="Z132" s="663">
        <v>3119155.2231000802</v>
      </c>
      <c r="AA132" s="663">
        <v>3119155.2231000802</v>
      </c>
      <c r="AB132" s="663">
        <v>0</v>
      </c>
      <c r="AC132" s="663">
        <v>0</v>
      </c>
      <c r="AD132" s="663">
        <v>0</v>
      </c>
      <c r="AE132" s="662">
        <v>0</v>
      </c>
      <c r="AF132" s="662">
        <v>0</v>
      </c>
      <c r="AG132" s="664">
        <v>311915.52231000812</v>
      </c>
      <c r="AH132" s="664">
        <v>300000</v>
      </c>
      <c r="AI132" s="664">
        <v>2507239.7007900728</v>
      </c>
      <c r="AJ132" s="664">
        <v>0</v>
      </c>
      <c r="AK132" s="664">
        <v>0</v>
      </c>
      <c r="AL132" s="664">
        <v>0</v>
      </c>
      <c r="AM132" s="663">
        <v>0</v>
      </c>
      <c r="AN132" s="663">
        <v>0</v>
      </c>
      <c r="AO132" s="663">
        <v>0</v>
      </c>
      <c r="AP132" s="663">
        <v>0</v>
      </c>
      <c r="AQ132" s="663">
        <v>0</v>
      </c>
      <c r="AR132" s="663">
        <v>0</v>
      </c>
      <c r="AS132" s="665">
        <v>0.56999999999999995</v>
      </c>
      <c r="AT132" s="564">
        <f t="shared" si="7"/>
        <v>0</v>
      </c>
      <c r="AU132" s="564">
        <f t="shared" si="8"/>
        <v>0</v>
      </c>
      <c r="AV132" s="564">
        <f t="shared" si="9"/>
        <v>0</v>
      </c>
      <c r="AW132" s="564">
        <f t="shared" si="10"/>
        <v>0</v>
      </c>
      <c r="AX132" s="564">
        <f t="shared" si="11"/>
        <v>1777918.4771670455</v>
      </c>
      <c r="AY132" s="564">
        <f t="shared" si="12"/>
        <v>1341236.7459330347</v>
      </c>
      <c r="AZ132" s="666">
        <f t="shared" si="13"/>
        <v>1</v>
      </c>
      <c r="BA132" s="625" t="s">
        <v>2192</v>
      </c>
      <c r="BB132" s="625" t="s">
        <v>2192</v>
      </c>
      <c r="BC132" s="667">
        <v>3119155.2231000802</v>
      </c>
      <c r="BD132" s="667">
        <v>0</v>
      </c>
      <c r="BE132" s="667">
        <v>0</v>
      </c>
      <c r="BF132" s="667">
        <v>0</v>
      </c>
      <c r="BG132" s="667">
        <v>3119155.2231000802</v>
      </c>
      <c r="BH132" s="667">
        <v>0</v>
      </c>
      <c r="BI132" s="667">
        <v>0</v>
      </c>
      <c r="BJ132" s="667">
        <v>0</v>
      </c>
      <c r="BK132" s="444">
        <v>0</v>
      </c>
      <c r="BL132" s="444">
        <v>3119155.2231000802</v>
      </c>
      <c r="BM132" s="514"/>
      <c r="BN132" s="514"/>
      <c r="BO132" s="515"/>
    </row>
    <row r="133" spans="1:67">
      <c r="A133" s="515"/>
      <c r="B133" s="660">
        <v>2029</v>
      </c>
      <c r="C133" s="661" t="s">
        <v>2187</v>
      </c>
      <c r="D133" s="661" t="s">
        <v>1501</v>
      </c>
      <c r="E133" s="661" t="s">
        <v>1500</v>
      </c>
      <c r="F133" s="661" t="s">
        <v>2205</v>
      </c>
      <c r="G133" s="661" t="s">
        <v>50</v>
      </c>
      <c r="H133" s="661" t="s">
        <v>2205</v>
      </c>
      <c r="I133" s="661" t="s">
        <v>1294</v>
      </c>
      <c r="J133" s="661" t="s">
        <v>1162</v>
      </c>
      <c r="K133" s="661" t="s">
        <v>2198</v>
      </c>
      <c r="L133" s="661" t="s">
        <v>2191</v>
      </c>
      <c r="M133" s="662">
        <v>324320867.72943389</v>
      </c>
      <c r="N133" s="662">
        <v>35730.889966097944</v>
      </c>
      <c r="O133" s="662">
        <v>268584.50047053187</v>
      </c>
      <c r="P133" s="662">
        <v>61124574.072208121</v>
      </c>
      <c r="Q133" s="662">
        <v>7593.6110430456711</v>
      </c>
      <c r="R133" s="662">
        <v>407070.12635686283</v>
      </c>
      <c r="S133" s="662">
        <v>778835191.37206292</v>
      </c>
      <c r="T133" s="662">
        <v>4844899.9409538237</v>
      </c>
      <c r="U133" s="662">
        <v>157427.50914340737</v>
      </c>
      <c r="V133" s="662">
        <v>25726.418686464782</v>
      </c>
      <c r="W133" s="663">
        <v>65759929.66116631</v>
      </c>
      <c r="X133" s="663">
        <v>317630955.12060559</v>
      </c>
      <c r="Y133" s="664">
        <v>1812096.1803999958</v>
      </c>
      <c r="Z133" s="663">
        <v>12468370.386074282</v>
      </c>
      <c r="AA133" s="663">
        <v>1812096.1803999958</v>
      </c>
      <c r="AB133" s="663">
        <v>56103959.520460434</v>
      </c>
      <c r="AC133" s="663">
        <v>9655970.1407058854</v>
      </c>
      <c r="AD133" s="663">
        <v>0</v>
      </c>
      <c r="AE133" s="662">
        <v>11968.455802425451</v>
      </c>
      <c r="AF133" s="662">
        <v>2161.5423709549386</v>
      </c>
      <c r="AG133" s="664">
        <v>0</v>
      </c>
      <c r="AH133" s="664">
        <v>0</v>
      </c>
      <c r="AI133" s="664">
        <v>1812096.1803999958</v>
      </c>
      <c r="AJ133" s="664">
        <v>0</v>
      </c>
      <c r="AK133" s="664">
        <v>0</v>
      </c>
      <c r="AL133" s="664">
        <v>0</v>
      </c>
      <c r="AM133" s="663">
        <v>0</v>
      </c>
      <c r="AN133" s="663">
        <v>168594538.5493491</v>
      </c>
      <c r="AO133" s="663">
        <v>10006499.296701007</v>
      </c>
      <c r="AP133" s="663">
        <v>0</v>
      </c>
      <c r="AQ133" s="663">
        <v>0</v>
      </c>
      <c r="AR133" s="663">
        <v>0</v>
      </c>
      <c r="AS133" s="665">
        <v>0.56999999999999995</v>
      </c>
      <c r="AT133" s="564">
        <f t="shared" si="7"/>
        <v>13375593.55403409</v>
      </c>
      <c r="AU133" s="564">
        <f t="shared" si="8"/>
        <v>793874.27755984908</v>
      </c>
      <c r="AV133" s="564">
        <f t="shared" si="9"/>
        <v>4451056.1597937196</v>
      </c>
      <c r="AW133" s="564">
        <f t="shared" si="10"/>
        <v>766064.74375305267</v>
      </c>
      <c r="AX133" s="564">
        <f t="shared" si="11"/>
        <v>13457539.158281343</v>
      </c>
      <c r="AY133" s="564">
        <f t="shared" si="12"/>
        <v>855692.89129023359</v>
      </c>
      <c r="AZ133" s="666">
        <f t="shared" si="13"/>
        <v>12.604639776789632</v>
      </c>
      <c r="BA133" s="625" t="s">
        <v>2192</v>
      </c>
      <c r="BB133" s="625" t="s">
        <v>2192</v>
      </c>
      <c r="BC133" s="667">
        <v>12570571.838524567</v>
      </c>
      <c r="BD133" s="667">
        <v>77665361.134839937</v>
      </c>
      <c r="BE133" s="667">
        <v>14228955.463050716</v>
      </c>
      <c r="BF133" s="667">
        <v>0</v>
      </c>
      <c r="BG133" s="667">
        <v>12570571.838524578</v>
      </c>
      <c r="BH133" s="667">
        <v>78612075.129512697</v>
      </c>
      <c r="BI133" s="667">
        <v>14239241.891084298</v>
      </c>
      <c r="BJ133" s="667">
        <v>0</v>
      </c>
      <c r="BK133" s="444">
        <v>0</v>
      </c>
      <c r="BL133" s="444">
        <v>180413134.02644995</v>
      </c>
      <c r="BM133" s="514"/>
      <c r="BN133" s="514"/>
      <c r="BO133" s="515"/>
    </row>
    <row r="134" spans="1:67">
      <c r="A134" s="515"/>
      <c r="B134" s="660">
        <v>2029</v>
      </c>
      <c r="C134" s="661" t="s">
        <v>2187</v>
      </c>
      <c r="D134" s="661" t="s">
        <v>1984</v>
      </c>
      <c r="E134" s="661" t="s">
        <v>2206</v>
      </c>
      <c r="F134" s="661" t="s">
        <v>2205</v>
      </c>
      <c r="G134" s="661" t="s">
        <v>50</v>
      </c>
      <c r="H134" s="661" t="s">
        <v>2205</v>
      </c>
      <c r="I134" s="661" t="s">
        <v>1294</v>
      </c>
      <c r="J134" s="661" t="s">
        <v>16</v>
      </c>
      <c r="K134" s="661" t="s">
        <v>2198</v>
      </c>
      <c r="L134" s="661" t="s">
        <v>2191</v>
      </c>
      <c r="M134" s="662">
        <v>0</v>
      </c>
      <c r="N134" s="662">
        <v>0</v>
      </c>
      <c r="O134" s="662">
        <v>0</v>
      </c>
      <c r="P134" s="662">
        <v>0</v>
      </c>
      <c r="Q134" s="662">
        <v>0</v>
      </c>
      <c r="R134" s="662">
        <v>0</v>
      </c>
      <c r="S134" s="662">
        <v>0</v>
      </c>
      <c r="T134" s="662">
        <v>0</v>
      </c>
      <c r="U134" s="662">
        <v>0</v>
      </c>
      <c r="V134" s="662">
        <v>0</v>
      </c>
      <c r="W134" s="663">
        <v>0</v>
      </c>
      <c r="X134" s="663">
        <v>0</v>
      </c>
      <c r="Y134" s="664">
        <v>2502997.2385999998</v>
      </c>
      <c r="Z134" s="663">
        <v>2502997.2385999998</v>
      </c>
      <c r="AA134" s="663">
        <v>2502997.2385999998</v>
      </c>
      <c r="AB134" s="663">
        <v>0</v>
      </c>
      <c r="AC134" s="663">
        <v>0</v>
      </c>
      <c r="AD134" s="663">
        <v>0</v>
      </c>
      <c r="AE134" s="662">
        <v>0</v>
      </c>
      <c r="AF134" s="662">
        <v>0</v>
      </c>
      <c r="AG134" s="664">
        <v>13181.838599999999</v>
      </c>
      <c r="AH134" s="664">
        <v>0</v>
      </c>
      <c r="AI134" s="664">
        <v>2489815.4</v>
      </c>
      <c r="AJ134" s="664">
        <v>0</v>
      </c>
      <c r="AK134" s="664">
        <v>0</v>
      </c>
      <c r="AL134" s="664">
        <v>0</v>
      </c>
      <c r="AM134" s="663">
        <v>0</v>
      </c>
      <c r="AN134" s="663">
        <v>0</v>
      </c>
      <c r="AO134" s="663">
        <v>0</v>
      </c>
      <c r="AP134" s="663">
        <v>0</v>
      </c>
      <c r="AQ134" s="663">
        <v>0</v>
      </c>
      <c r="AR134" s="663">
        <v>0</v>
      </c>
      <c r="AS134" s="665">
        <v>0.56999999999999995</v>
      </c>
      <c r="AT134" s="564">
        <f t="shared" si="7"/>
        <v>0</v>
      </c>
      <c r="AU134" s="564">
        <f t="shared" si="8"/>
        <v>0</v>
      </c>
      <c r="AV134" s="564">
        <f t="shared" si="9"/>
        <v>0</v>
      </c>
      <c r="AW134" s="564">
        <f t="shared" si="10"/>
        <v>0</v>
      </c>
      <c r="AX134" s="564">
        <f t="shared" si="11"/>
        <v>1426708.4260019998</v>
      </c>
      <c r="AY134" s="564">
        <f t="shared" si="12"/>
        <v>1076288.812598</v>
      </c>
      <c r="AZ134" s="666">
        <f t="shared" si="13"/>
        <v>1</v>
      </c>
      <c r="BA134" s="625" t="s">
        <v>2192</v>
      </c>
      <c r="BB134" s="625" t="s">
        <v>2192</v>
      </c>
      <c r="BC134" s="667">
        <v>2502997.2385999998</v>
      </c>
      <c r="BD134" s="667">
        <v>0</v>
      </c>
      <c r="BE134" s="667">
        <v>0</v>
      </c>
      <c r="BF134" s="667">
        <v>0</v>
      </c>
      <c r="BG134" s="667">
        <v>2502997.2385999998</v>
      </c>
      <c r="BH134" s="667">
        <v>0</v>
      </c>
      <c r="BI134" s="667">
        <v>0</v>
      </c>
      <c r="BJ134" s="667">
        <v>0</v>
      </c>
      <c r="BK134" s="444">
        <v>0</v>
      </c>
      <c r="BL134" s="444">
        <v>2502997.2385999998</v>
      </c>
      <c r="BM134" s="514"/>
      <c r="BN134" s="514"/>
      <c r="BO134" s="515"/>
    </row>
    <row r="135" spans="1:67">
      <c r="A135" s="515"/>
      <c r="B135" s="660">
        <v>2029</v>
      </c>
      <c r="C135" s="661" t="s">
        <v>2187</v>
      </c>
      <c r="D135" s="661" t="s">
        <v>1519</v>
      </c>
      <c r="E135" s="661" t="s">
        <v>1518</v>
      </c>
      <c r="F135" s="661" t="s">
        <v>2205</v>
      </c>
      <c r="G135" s="661" t="s">
        <v>50</v>
      </c>
      <c r="H135" s="661" t="s">
        <v>2205</v>
      </c>
      <c r="I135" s="661" t="s">
        <v>1294</v>
      </c>
      <c r="J135" s="661" t="s">
        <v>1162</v>
      </c>
      <c r="K135" s="661" t="s">
        <v>2198</v>
      </c>
      <c r="L135" s="661" t="s">
        <v>2191</v>
      </c>
      <c r="M135" s="662">
        <v>1094054094.927578</v>
      </c>
      <c r="N135" s="662">
        <v>208507.08011436043</v>
      </c>
      <c r="O135" s="662">
        <v>31573320.391322345</v>
      </c>
      <c r="P135" s="662">
        <v>381809072.31862044</v>
      </c>
      <c r="Q135" s="662">
        <v>71686.150291429396</v>
      </c>
      <c r="R135" s="662">
        <v>14604623.502820157</v>
      </c>
      <c r="S135" s="662">
        <v>5742256233.0646257</v>
      </c>
      <c r="T135" s="662">
        <v>227124003.86252978</v>
      </c>
      <c r="U135" s="662">
        <v>929641.47177871142</v>
      </c>
      <c r="V135" s="662">
        <v>1206028.4605100318</v>
      </c>
      <c r="W135" s="663">
        <v>763102874.16654289</v>
      </c>
      <c r="X135" s="663">
        <v>1878862273.1698768</v>
      </c>
      <c r="Y135" s="664">
        <v>3806691.4687999962</v>
      </c>
      <c r="Z135" s="663">
        <v>464407987.83863068</v>
      </c>
      <c r="AA135" s="663">
        <v>3806691.4687999962</v>
      </c>
      <c r="AB135" s="663">
        <v>340075749.27295589</v>
      </c>
      <c r="AC135" s="663">
        <v>423027124.89358658</v>
      </c>
      <c r="AD135" s="663">
        <v>0</v>
      </c>
      <c r="AE135" s="662">
        <v>63136.197493381587</v>
      </c>
      <c r="AF135" s="662">
        <v>77550.550799974822</v>
      </c>
      <c r="AG135" s="664">
        <v>0</v>
      </c>
      <c r="AH135" s="664">
        <v>0</v>
      </c>
      <c r="AI135" s="664">
        <v>3806691.4687999962</v>
      </c>
      <c r="AJ135" s="664">
        <v>0</v>
      </c>
      <c r="AK135" s="664">
        <v>0</v>
      </c>
      <c r="AL135" s="664">
        <v>0</v>
      </c>
      <c r="AM135" s="663">
        <v>0</v>
      </c>
      <c r="AN135" s="663">
        <v>1054161342.0240905</v>
      </c>
      <c r="AO135" s="663">
        <v>317732112.17121083</v>
      </c>
      <c r="AP135" s="663">
        <v>0</v>
      </c>
      <c r="AQ135" s="663">
        <v>0</v>
      </c>
      <c r="AR135" s="663">
        <v>0</v>
      </c>
      <c r="AS135" s="665">
        <v>0.56999999999999995</v>
      </c>
      <c r="AT135" s="564">
        <f t="shared" si="7"/>
        <v>68853835.623795435</v>
      </c>
      <c r="AU135" s="564">
        <f t="shared" si="8"/>
        <v>20753060.98953677</v>
      </c>
      <c r="AV135" s="564">
        <f t="shared" si="9"/>
        <v>22212462.937712304</v>
      </c>
      <c r="AW135" s="564">
        <f t="shared" si="10"/>
        <v>27630533.354508232</v>
      </c>
      <c r="AX135" s="564">
        <f t="shared" si="11"/>
        <v>68995559.684413329</v>
      </c>
      <c r="AY135" s="564">
        <f t="shared" si="12"/>
        <v>20859975.631757282</v>
      </c>
      <c r="AZ135" s="666">
        <f t="shared" si="13"/>
        <v>15.310132434507095</v>
      </c>
      <c r="BA135" s="625" t="s">
        <v>2192</v>
      </c>
      <c r="BB135" s="625" t="s">
        <v>2192</v>
      </c>
      <c r="BC135" s="667">
        <v>468829352.53738534</v>
      </c>
      <c r="BD135" s="667">
        <v>475077986.71107996</v>
      </c>
      <c r="BE135" s="667">
        <v>655138338.76027322</v>
      </c>
      <c r="BF135" s="667">
        <v>0</v>
      </c>
      <c r="BG135" s="667">
        <v>468829352.53738588</v>
      </c>
      <c r="BH135" s="667">
        <v>480278473.81728441</v>
      </c>
      <c r="BI135" s="667">
        <v>655501161.49707496</v>
      </c>
      <c r="BJ135" s="667">
        <v>0</v>
      </c>
      <c r="BK135" s="444">
        <v>0</v>
      </c>
      <c r="BL135" s="444">
        <v>1375700145.6641006</v>
      </c>
      <c r="BM135" s="514"/>
      <c r="BN135" s="514"/>
      <c r="BO135" s="515"/>
    </row>
    <row r="136" spans="1:67">
      <c r="A136" s="515"/>
      <c r="B136" s="660">
        <v>2029</v>
      </c>
      <c r="C136" s="661" t="s">
        <v>2187</v>
      </c>
      <c r="D136" s="661" t="s">
        <v>1989</v>
      </c>
      <c r="E136" s="661" t="s">
        <v>2207</v>
      </c>
      <c r="F136" s="661" t="s">
        <v>2205</v>
      </c>
      <c r="G136" s="661" t="s">
        <v>50</v>
      </c>
      <c r="H136" s="661" t="s">
        <v>2205</v>
      </c>
      <c r="I136" s="661" t="s">
        <v>1294</v>
      </c>
      <c r="J136" s="661" t="s">
        <v>16</v>
      </c>
      <c r="K136" s="661" t="s">
        <v>2198</v>
      </c>
      <c r="L136" s="661" t="s">
        <v>2191</v>
      </c>
      <c r="M136" s="662">
        <v>0</v>
      </c>
      <c r="N136" s="662">
        <v>0</v>
      </c>
      <c r="O136" s="662">
        <v>0</v>
      </c>
      <c r="P136" s="662">
        <v>0</v>
      </c>
      <c r="Q136" s="662">
        <v>0</v>
      </c>
      <c r="R136" s="662">
        <v>0</v>
      </c>
      <c r="S136" s="662">
        <v>0</v>
      </c>
      <c r="T136" s="662">
        <v>0</v>
      </c>
      <c r="U136" s="662">
        <v>0</v>
      </c>
      <c r="V136" s="662">
        <v>0</v>
      </c>
      <c r="W136" s="663">
        <v>0</v>
      </c>
      <c r="X136" s="663">
        <v>0</v>
      </c>
      <c r="Y136" s="664">
        <v>753761.28520000004</v>
      </c>
      <c r="Z136" s="663">
        <v>753761.28520000004</v>
      </c>
      <c r="AA136" s="663">
        <v>753761.28520000004</v>
      </c>
      <c r="AB136" s="663">
        <v>0</v>
      </c>
      <c r="AC136" s="663">
        <v>0</v>
      </c>
      <c r="AD136" s="663">
        <v>0</v>
      </c>
      <c r="AE136" s="662">
        <v>0</v>
      </c>
      <c r="AF136" s="662">
        <v>0</v>
      </c>
      <c r="AG136" s="664">
        <v>21473.640299999999</v>
      </c>
      <c r="AH136" s="664">
        <v>0</v>
      </c>
      <c r="AI136" s="664">
        <v>732287.64489999996</v>
      </c>
      <c r="AJ136" s="664">
        <v>0</v>
      </c>
      <c r="AK136" s="664">
        <v>0</v>
      </c>
      <c r="AL136" s="664">
        <v>0</v>
      </c>
      <c r="AM136" s="663">
        <v>0</v>
      </c>
      <c r="AN136" s="663">
        <v>0</v>
      </c>
      <c r="AO136" s="663">
        <v>0</v>
      </c>
      <c r="AP136" s="663">
        <v>0</v>
      </c>
      <c r="AQ136" s="663">
        <v>0</v>
      </c>
      <c r="AR136" s="663">
        <v>0</v>
      </c>
      <c r="AS136" s="665">
        <v>0.56999999999999995</v>
      </c>
      <c r="AT136" s="564">
        <f t="shared" si="7"/>
        <v>0</v>
      </c>
      <c r="AU136" s="564">
        <f t="shared" si="8"/>
        <v>0</v>
      </c>
      <c r="AV136" s="564">
        <f t="shared" si="9"/>
        <v>0</v>
      </c>
      <c r="AW136" s="564">
        <f t="shared" si="10"/>
        <v>0</v>
      </c>
      <c r="AX136" s="564">
        <f t="shared" si="11"/>
        <v>429643.93256399996</v>
      </c>
      <c r="AY136" s="564">
        <f t="shared" si="12"/>
        <v>324117.35263600008</v>
      </c>
      <c r="AZ136" s="666">
        <f t="shared" si="13"/>
        <v>1</v>
      </c>
      <c r="BA136" s="625" t="s">
        <v>2192</v>
      </c>
      <c r="BB136" s="625" t="s">
        <v>2192</v>
      </c>
      <c r="BC136" s="667">
        <v>753761.28520000004</v>
      </c>
      <c r="BD136" s="667">
        <v>0</v>
      </c>
      <c r="BE136" s="667">
        <v>0</v>
      </c>
      <c r="BF136" s="667">
        <v>0</v>
      </c>
      <c r="BG136" s="667">
        <v>753761.28520000004</v>
      </c>
      <c r="BH136" s="667">
        <v>0</v>
      </c>
      <c r="BI136" s="667">
        <v>0</v>
      </c>
      <c r="BJ136" s="667">
        <v>0</v>
      </c>
      <c r="BK136" s="444">
        <v>0</v>
      </c>
      <c r="BL136" s="444">
        <v>753761.28520000004</v>
      </c>
      <c r="BM136" s="514"/>
      <c r="BN136" s="514"/>
      <c r="BO136" s="515"/>
    </row>
    <row r="137" spans="1:67">
      <c r="A137" s="515"/>
      <c r="B137" s="660">
        <v>2029</v>
      </c>
      <c r="C137" s="661" t="s">
        <v>2187</v>
      </c>
      <c r="D137" s="661" t="s">
        <v>1534</v>
      </c>
      <c r="E137" s="661" t="s">
        <v>1533</v>
      </c>
      <c r="F137" s="661" t="s">
        <v>2205</v>
      </c>
      <c r="G137" s="661" t="s">
        <v>50</v>
      </c>
      <c r="H137" s="661" t="s">
        <v>2205</v>
      </c>
      <c r="I137" s="661" t="s">
        <v>1294</v>
      </c>
      <c r="J137" s="661" t="s">
        <v>1162</v>
      </c>
      <c r="K137" s="661" t="s">
        <v>2198</v>
      </c>
      <c r="L137" s="661" t="s">
        <v>2191</v>
      </c>
      <c r="M137" s="662">
        <v>1053137673.5155993</v>
      </c>
      <c r="N137" s="662">
        <v>307226.92219144752</v>
      </c>
      <c r="O137" s="662">
        <v>2233828.481111309</v>
      </c>
      <c r="P137" s="662">
        <v>123299087.77681649</v>
      </c>
      <c r="Q137" s="662">
        <v>48246.943689319662</v>
      </c>
      <c r="R137" s="662">
        <v>333202.79609369946</v>
      </c>
      <c r="S137" s="662">
        <v>1827047140.8725271</v>
      </c>
      <c r="T137" s="662">
        <v>9046514.4584851395</v>
      </c>
      <c r="U137" s="662">
        <v>349073.63112695364</v>
      </c>
      <c r="V137" s="662">
        <v>48036.991774556103</v>
      </c>
      <c r="W137" s="663">
        <v>138356275.16503093</v>
      </c>
      <c r="X137" s="663">
        <v>1278985780.0375268</v>
      </c>
      <c r="Y137" s="664">
        <v>2306256.3963999972</v>
      </c>
      <c r="Z137" s="663">
        <v>84596742.470558822</v>
      </c>
      <c r="AA137" s="663">
        <v>2306256.3963999972</v>
      </c>
      <c r="AB137" s="663">
        <v>122014181.1969232</v>
      </c>
      <c r="AC137" s="663">
        <v>16342093.968107739</v>
      </c>
      <c r="AD137" s="663">
        <v>0</v>
      </c>
      <c r="AE137" s="662">
        <v>23602.519959511639</v>
      </c>
      <c r="AF137" s="662">
        <v>1769.3068472575528</v>
      </c>
      <c r="AG137" s="664">
        <v>0</v>
      </c>
      <c r="AH137" s="664">
        <v>0</v>
      </c>
      <c r="AI137" s="664">
        <v>2306256.3963999972</v>
      </c>
      <c r="AJ137" s="664">
        <v>0</v>
      </c>
      <c r="AK137" s="664">
        <v>0</v>
      </c>
      <c r="AL137" s="664">
        <v>0</v>
      </c>
      <c r="AM137" s="663">
        <v>0</v>
      </c>
      <c r="AN137" s="663">
        <v>320344687.87607598</v>
      </c>
      <c r="AO137" s="663">
        <v>11456718.517311733</v>
      </c>
      <c r="AP137" s="663">
        <v>0</v>
      </c>
      <c r="AQ137" s="663">
        <v>0</v>
      </c>
      <c r="AR137" s="663">
        <v>0</v>
      </c>
      <c r="AS137" s="665">
        <v>0.56999999999999995</v>
      </c>
      <c r="AT137" s="564">
        <f t="shared" si="7"/>
        <v>20374489.388327502</v>
      </c>
      <c r="AU137" s="564">
        <f t="shared" si="8"/>
        <v>728667.5842938358</v>
      </c>
      <c r="AV137" s="564">
        <f t="shared" si="9"/>
        <v>7760317.9765661368</v>
      </c>
      <c r="AW137" s="564">
        <f t="shared" si="10"/>
        <v>1039386.1135760956</v>
      </c>
      <c r="AX137" s="564">
        <f t="shared" si="11"/>
        <v>20458098.122932874</v>
      </c>
      <c r="AY137" s="564">
        <f t="shared" si="12"/>
        <v>791740.84022420528</v>
      </c>
      <c r="AZ137" s="666">
        <f t="shared" si="13"/>
        <v>15.722832693888305</v>
      </c>
      <c r="BA137" s="625" t="s">
        <v>2192</v>
      </c>
      <c r="BB137" s="625" t="s">
        <v>2192</v>
      </c>
      <c r="BC137" s="667">
        <v>85387078.271519721</v>
      </c>
      <c r="BD137" s="667">
        <v>171231096.73441646</v>
      </c>
      <c r="BE137" s="667">
        <v>26739857.455339927</v>
      </c>
      <c r="BF137" s="667">
        <v>0</v>
      </c>
      <c r="BG137" s="667">
        <v>85387078.271519706</v>
      </c>
      <c r="BH137" s="667">
        <v>173157049.40194157</v>
      </c>
      <c r="BI137" s="667">
        <v>26748159.71193501</v>
      </c>
      <c r="BJ137" s="667">
        <v>0</v>
      </c>
      <c r="BK137" s="444">
        <v>0</v>
      </c>
      <c r="BL137" s="444">
        <v>334107662.78978771</v>
      </c>
      <c r="BM137" s="514"/>
      <c r="BN137" s="514"/>
      <c r="BO137" s="515"/>
    </row>
    <row r="138" spans="1:67">
      <c r="A138" s="515"/>
      <c r="B138" s="660">
        <v>2029</v>
      </c>
      <c r="C138" s="661" t="s">
        <v>2187</v>
      </c>
      <c r="D138" s="661" t="s">
        <v>1993</v>
      </c>
      <c r="E138" s="661" t="s">
        <v>2208</v>
      </c>
      <c r="F138" s="661" t="s">
        <v>2205</v>
      </c>
      <c r="G138" s="661" t="s">
        <v>50</v>
      </c>
      <c r="H138" s="661" t="s">
        <v>2205</v>
      </c>
      <c r="I138" s="661" t="s">
        <v>1294</v>
      </c>
      <c r="J138" s="661" t="s">
        <v>16</v>
      </c>
      <c r="K138" s="661" t="s">
        <v>2198</v>
      </c>
      <c r="L138" s="661" t="s">
        <v>2191</v>
      </c>
      <c r="M138" s="662">
        <v>0</v>
      </c>
      <c r="N138" s="662">
        <v>0</v>
      </c>
      <c r="O138" s="662">
        <v>0</v>
      </c>
      <c r="P138" s="662">
        <v>0</v>
      </c>
      <c r="Q138" s="662">
        <v>0</v>
      </c>
      <c r="R138" s="662">
        <v>0</v>
      </c>
      <c r="S138" s="662">
        <v>0</v>
      </c>
      <c r="T138" s="662">
        <v>0</v>
      </c>
      <c r="U138" s="662">
        <v>0</v>
      </c>
      <c r="V138" s="662">
        <v>0</v>
      </c>
      <c r="W138" s="663">
        <v>0</v>
      </c>
      <c r="X138" s="663">
        <v>0</v>
      </c>
      <c r="Y138" s="664">
        <v>294837.87050999998</v>
      </c>
      <c r="Z138" s="663">
        <v>294837.87050999998</v>
      </c>
      <c r="AA138" s="663">
        <v>294837.87050999998</v>
      </c>
      <c r="AB138" s="663">
        <v>0</v>
      </c>
      <c r="AC138" s="663">
        <v>0</v>
      </c>
      <c r="AD138" s="663">
        <v>0</v>
      </c>
      <c r="AE138" s="662">
        <v>0</v>
      </c>
      <c r="AF138" s="662">
        <v>0</v>
      </c>
      <c r="AG138" s="664">
        <v>27851.94931</v>
      </c>
      <c r="AH138" s="664">
        <v>0</v>
      </c>
      <c r="AI138" s="664">
        <v>266985.92119999998</v>
      </c>
      <c r="AJ138" s="664">
        <v>0</v>
      </c>
      <c r="AK138" s="664">
        <v>0</v>
      </c>
      <c r="AL138" s="664">
        <v>0</v>
      </c>
      <c r="AM138" s="663">
        <v>0</v>
      </c>
      <c r="AN138" s="663">
        <v>0</v>
      </c>
      <c r="AO138" s="663">
        <v>0</v>
      </c>
      <c r="AP138" s="663">
        <v>0</v>
      </c>
      <c r="AQ138" s="663">
        <v>0</v>
      </c>
      <c r="AR138" s="663">
        <v>0</v>
      </c>
      <c r="AS138" s="665">
        <v>0.56999999999999995</v>
      </c>
      <c r="AT138" s="564">
        <f t="shared" ref="AT138:AT201" si="14">IF($AZ138=0,0,($AN138-$AP138)/$AZ138)</f>
        <v>0</v>
      </c>
      <c r="AU138" s="564">
        <f t="shared" ref="AU138:AU201" si="15">IF($AZ138=0,0,($AO138-$AQ138)/$AZ138)</f>
        <v>0</v>
      </c>
      <c r="AV138" s="564">
        <f t="shared" ref="AV138:AV201" si="16">IF(OR(BB138="TRUE",BA138="TRUE"),0,IF(AZ138=0,0,($AB138+$AR138+$AP138+$AS138*$AD138)/AZ138))</f>
        <v>0</v>
      </c>
      <c r="AW138" s="564">
        <f t="shared" ref="AW138:AW201" si="17">IF(OR(BB138="TRUE",BA138="TRUE"),0,IF(AZ138=0,0,($AC138+$AQ138+(1-$AS138)*$AD138)/AZ138))</f>
        <v>0</v>
      </c>
      <c r="AX138" s="564">
        <f t="shared" ref="AX138:AX201" si="18">IF(OR(BB138="TRUE",BA138="TRUE"),0,IF(AZ138=0,0,($AA138*$AS138+$AN138)/AZ138))</f>
        <v>168057.58619069998</v>
      </c>
      <c r="AY138" s="564">
        <f t="shared" ref="AY138:AY201" si="19">IF(OR(BB138="TRUE",BA138="TRUE"),0,IF(AZ138=0,0,($AA138*(1-$AS138)+$AO138)/AZ138))</f>
        <v>126780.2843193</v>
      </c>
      <c r="AZ138" s="666">
        <f t="shared" ref="AZ138:AZ201" si="20">IFERROR(($T138*99976.1+$S138*3412.14)/($R138*99976.1+$P138*3412.14),1)</f>
        <v>1</v>
      </c>
      <c r="BA138" s="625" t="s">
        <v>2192</v>
      </c>
      <c r="BB138" s="625" t="s">
        <v>2192</v>
      </c>
      <c r="BC138" s="667">
        <v>294837.87050999998</v>
      </c>
      <c r="BD138" s="667">
        <v>0</v>
      </c>
      <c r="BE138" s="667">
        <v>0</v>
      </c>
      <c r="BF138" s="667">
        <v>0</v>
      </c>
      <c r="BG138" s="667">
        <v>294837.87050999998</v>
      </c>
      <c r="BH138" s="667">
        <v>0</v>
      </c>
      <c r="BI138" s="667">
        <v>0</v>
      </c>
      <c r="BJ138" s="667">
        <v>0</v>
      </c>
      <c r="BK138" s="444">
        <v>0</v>
      </c>
      <c r="BL138" s="444">
        <v>294837.87050999998</v>
      </c>
      <c r="BM138" s="514"/>
      <c r="BN138" s="514"/>
      <c r="BO138" s="515"/>
    </row>
    <row r="139" spans="1:67">
      <c r="A139" s="515"/>
      <c r="B139" s="660">
        <v>2029</v>
      </c>
      <c r="C139" s="661" t="s">
        <v>2187</v>
      </c>
      <c r="D139" s="661" t="s">
        <v>1559</v>
      </c>
      <c r="E139" s="661" t="s">
        <v>1558</v>
      </c>
      <c r="F139" s="661" t="s">
        <v>2209</v>
      </c>
      <c r="G139" s="661" t="s">
        <v>26</v>
      </c>
      <c r="H139" s="661" t="s">
        <v>2209</v>
      </c>
      <c r="I139" s="661" t="s">
        <v>46</v>
      </c>
      <c r="J139" s="661" t="s">
        <v>1162</v>
      </c>
      <c r="K139" s="661" t="s">
        <v>2190</v>
      </c>
      <c r="L139" s="661" t="s">
        <v>2191</v>
      </c>
      <c r="M139" s="662">
        <v>6119175.2203939511</v>
      </c>
      <c r="N139" s="662">
        <v>722.50888431120336</v>
      </c>
      <c r="O139" s="662">
        <v>806528.51656400005</v>
      </c>
      <c r="P139" s="662">
        <v>3661874.6498363689</v>
      </c>
      <c r="Q139" s="662">
        <v>433.50533058672221</v>
      </c>
      <c r="R139" s="662">
        <v>485350.51897839992</v>
      </c>
      <c r="S139" s="662">
        <v>44083267.359076425</v>
      </c>
      <c r="T139" s="662">
        <v>5716002.8744328003</v>
      </c>
      <c r="U139" s="662">
        <v>6062.3546388177501</v>
      </c>
      <c r="V139" s="662">
        <v>30351.975263238161</v>
      </c>
      <c r="W139" s="663">
        <v>13920853.9805912</v>
      </c>
      <c r="X139" s="663">
        <v>23174697.934256501</v>
      </c>
      <c r="Y139" s="664">
        <v>7037599.9985183906</v>
      </c>
      <c r="Z139" s="663">
        <v>10113318.8211667</v>
      </c>
      <c r="AA139" s="663">
        <v>6913709.61199826</v>
      </c>
      <c r="AB139" s="663">
        <v>4524252.7575149899</v>
      </c>
      <c r="AC139" s="663">
        <v>9360248.217207551</v>
      </c>
      <c r="AD139" s="663">
        <v>0</v>
      </c>
      <c r="AE139" s="662">
        <v>495.23075344953003</v>
      </c>
      <c r="AF139" s="662">
        <v>2577.211255775303</v>
      </c>
      <c r="AG139" s="664">
        <v>660073.32386399875</v>
      </c>
      <c r="AH139" s="664">
        <v>504918.73434159928</v>
      </c>
      <c r="AI139" s="664">
        <v>3039062.7563127959</v>
      </c>
      <c r="AJ139" s="664">
        <v>0</v>
      </c>
      <c r="AK139" s="664">
        <v>0</v>
      </c>
      <c r="AL139" s="664">
        <v>0</v>
      </c>
      <c r="AM139" s="663">
        <v>2833545.1840000022</v>
      </c>
      <c r="AN139" s="663">
        <v>14301091.531146975</v>
      </c>
      <c r="AO139" s="663">
        <v>6299423.8712572111</v>
      </c>
      <c r="AP139" s="663">
        <v>96992.370483063685</v>
      </c>
      <c r="AQ139" s="663">
        <v>0</v>
      </c>
      <c r="AR139" s="663">
        <v>67152.988402181203</v>
      </c>
      <c r="AS139" s="665">
        <v>0.56999999999999995</v>
      </c>
      <c r="AT139" s="564">
        <f t="shared" si="14"/>
        <v>1200625.2655744934</v>
      </c>
      <c r="AU139" s="564">
        <f t="shared" si="15"/>
        <v>532469.35077303275</v>
      </c>
      <c r="AV139" s="564">
        <f t="shared" si="16"/>
        <v>396294.70126558049</v>
      </c>
      <c r="AW139" s="564">
        <f t="shared" si="17"/>
        <v>791190.65380438487</v>
      </c>
      <c r="AX139" s="564">
        <f t="shared" si="18"/>
        <v>1541927.6506093235</v>
      </c>
      <c r="AY139" s="564">
        <f t="shared" si="19"/>
        <v>783758.28986036114</v>
      </c>
      <c r="AZ139" s="666">
        <f t="shared" si="20"/>
        <v>11.830584919323115</v>
      </c>
      <c r="BA139" s="625" t="s">
        <v>2192</v>
      </c>
      <c r="BB139" s="625" t="s">
        <v>2192</v>
      </c>
      <c r="BC139" s="667">
        <v>10229012.736152053</v>
      </c>
      <c r="BD139" s="667">
        <v>5321943.9668295812</v>
      </c>
      <c r="BE139" s="667">
        <v>13919001.160010969</v>
      </c>
      <c r="BF139" s="667">
        <v>77067.338352513689</v>
      </c>
      <c r="BG139" s="667">
        <v>10229012.736152047</v>
      </c>
      <c r="BH139" s="667">
        <v>5321943.9668295812</v>
      </c>
      <c r="BI139" s="667">
        <v>13923139.755019762</v>
      </c>
      <c r="BJ139" s="667">
        <v>77067.338352513689</v>
      </c>
      <c r="BK139" s="444">
        <v>0</v>
      </c>
      <c r="BL139" s="444">
        <v>27514225.014402427</v>
      </c>
      <c r="BM139" s="514"/>
      <c r="BN139" s="514"/>
      <c r="BO139" s="515"/>
    </row>
    <row r="140" spans="1:67">
      <c r="A140" s="515"/>
      <c r="B140" s="660">
        <v>2029</v>
      </c>
      <c r="C140" s="661" t="s">
        <v>2187</v>
      </c>
      <c r="D140" s="661" t="s">
        <v>2005</v>
      </c>
      <c r="E140" s="661" t="s">
        <v>2004</v>
      </c>
      <c r="F140" s="661" t="s">
        <v>2209</v>
      </c>
      <c r="G140" s="661" t="s">
        <v>26</v>
      </c>
      <c r="H140" s="661" t="s">
        <v>2209</v>
      </c>
      <c r="I140" s="661" t="s">
        <v>46</v>
      </c>
      <c r="J140" s="661" t="s">
        <v>16</v>
      </c>
      <c r="K140" s="661" t="s">
        <v>2190</v>
      </c>
      <c r="L140" s="661" t="s">
        <v>2191</v>
      </c>
      <c r="M140" s="662">
        <v>0</v>
      </c>
      <c r="N140" s="662">
        <v>0</v>
      </c>
      <c r="O140" s="662">
        <v>0</v>
      </c>
      <c r="P140" s="662">
        <v>0</v>
      </c>
      <c r="Q140" s="662">
        <v>0</v>
      </c>
      <c r="R140" s="662">
        <v>0</v>
      </c>
      <c r="S140" s="662">
        <v>0</v>
      </c>
      <c r="T140" s="662">
        <v>0</v>
      </c>
      <c r="U140" s="662">
        <v>0</v>
      </c>
      <c r="V140" s="662">
        <v>0</v>
      </c>
      <c r="W140" s="663">
        <v>0</v>
      </c>
      <c r="X140" s="663">
        <v>0</v>
      </c>
      <c r="Y140" s="664">
        <v>27448.051789000001</v>
      </c>
      <c r="Z140" s="663">
        <v>27448.051789000001</v>
      </c>
      <c r="AA140" s="663">
        <v>27448.051789000001</v>
      </c>
      <c r="AB140" s="663">
        <v>0</v>
      </c>
      <c r="AC140" s="663">
        <v>0</v>
      </c>
      <c r="AD140" s="663">
        <v>0</v>
      </c>
      <c r="AE140" s="662">
        <v>0</v>
      </c>
      <c r="AF140" s="662">
        <v>0</v>
      </c>
      <c r="AG140" s="664">
        <v>2603.3914289999998</v>
      </c>
      <c r="AH140" s="664">
        <v>0</v>
      </c>
      <c r="AI140" s="664">
        <v>24844.660360000002</v>
      </c>
      <c r="AJ140" s="664">
        <v>0</v>
      </c>
      <c r="AK140" s="664">
        <v>0</v>
      </c>
      <c r="AL140" s="664">
        <v>0</v>
      </c>
      <c r="AM140" s="663">
        <v>0</v>
      </c>
      <c r="AN140" s="663">
        <v>0</v>
      </c>
      <c r="AO140" s="663">
        <v>0</v>
      </c>
      <c r="AP140" s="663">
        <v>0</v>
      </c>
      <c r="AQ140" s="663">
        <v>0</v>
      </c>
      <c r="AR140" s="663">
        <v>0</v>
      </c>
      <c r="AS140" s="665">
        <v>0.56999999999999995</v>
      </c>
      <c r="AT140" s="564">
        <f t="shared" si="14"/>
        <v>0</v>
      </c>
      <c r="AU140" s="564">
        <f t="shared" si="15"/>
        <v>0</v>
      </c>
      <c r="AV140" s="564">
        <f t="shared" si="16"/>
        <v>0</v>
      </c>
      <c r="AW140" s="564">
        <f t="shared" si="17"/>
        <v>0</v>
      </c>
      <c r="AX140" s="564">
        <f t="shared" si="18"/>
        <v>15645.389519729999</v>
      </c>
      <c r="AY140" s="564">
        <f t="shared" si="19"/>
        <v>11802.662269270002</v>
      </c>
      <c r="AZ140" s="666">
        <f t="shared" si="20"/>
        <v>1</v>
      </c>
      <c r="BA140" s="625" t="s">
        <v>2192</v>
      </c>
      <c r="BB140" s="625" t="s">
        <v>2192</v>
      </c>
      <c r="BC140" s="667">
        <v>27448.051789000001</v>
      </c>
      <c r="BD140" s="667">
        <v>0</v>
      </c>
      <c r="BE140" s="667">
        <v>0</v>
      </c>
      <c r="BF140" s="667">
        <v>0</v>
      </c>
      <c r="BG140" s="667">
        <v>27448.051789000001</v>
      </c>
      <c r="BH140" s="667">
        <v>0</v>
      </c>
      <c r="BI140" s="667">
        <v>0</v>
      </c>
      <c r="BJ140" s="667">
        <v>0</v>
      </c>
      <c r="BK140" s="444">
        <v>0</v>
      </c>
      <c r="BL140" s="444">
        <v>27448.051789000001</v>
      </c>
      <c r="BM140" s="514"/>
      <c r="BN140" s="514"/>
      <c r="BO140" s="515"/>
    </row>
    <row r="141" spans="1:67">
      <c r="A141" s="515"/>
      <c r="B141" s="660">
        <v>2029</v>
      </c>
      <c r="C141" s="661" t="s">
        <v>2187</v>
      </c>
      <c r="D141" s="661" t="s">
        <v>2008</v>
      </c>
      <c r="E141" s="661" t="s">
        <v>378</v>
      </c>
      <c r="F141" s="661" t="s">
        <v>2209</v>
      </c>
      <c r="G141" s="661" t="s">
        <v>17</v>
      </c>
      <c r="H141" s="661" t="s">
        <v>2209</v>
      </c>
      <c r="I141" s="661" t="s">
        <v>2210</v>
      </c>
      <c r="J141" s="661" t="s">
        <v>32</v>
      </c>
      <c r="K141" s="661" t="s">
        <v>28</v>
      </c>
      <c r="L141" s="661" t="s">
        <v>2191</v>
      </c>
      <c r="M141" s="662">
        <v>0</v>
      </c>
      <c r="N141" s="662">
        <v>0</v>
      </c>
      <c r="O141" s="662">
        <v>0</v>
      </c>
      <c r="P141" s="662">
        <v>0</v>
      </c>
      <c r="Q141" s="662">
        <v>0</v>
      </c>
      <c r="R141" s="662">
        <v>0</v>
      </c>
      <c r="S141" s="662">
        <v>0</v>
      </c>
      <c r="T141" s="662">
        <v>0</v>
      </c>
      <c r="U141" s="662">
        <v>0</v>
      </c>
      <c r="V141" s="662">
        <v>0</v>
      </c>
      <c r="W141" s="663">
        <v>0</v>
      </c>
      <c r="X141" s="663">
        <v>0</v>
      </c>
      <c r="Y141" s="664">
        <v>1659390.1122000001</v>
      </c>
      <c r="Z141" s="663">
        <v>1659390.1122000001</v>
      </c>
      <c r="AA141" s="663">
        <v>1659390.1122000001</v>
      </c>
      <c r="AB141" s="663">
        <v>0</v>
      </c>
      <c r="AC141" s="663">
        <v>0</v>
      </c>
      <c r="AD141" s="663">
        <v>0</v>
      </c>
      <c r="AE141" s="662">
        <v>0</v>
      </c>
      <c r="AF141" s="662">
        <v>0</v>
      </c>
      <c r="AG141" s="664">
        <v>51945.2742</v>
      </c>
      <c r="AH141" s="664">
        <v>125960</v>
      </c>
      <c r="AI141" s="664">
        <v>1481484.838</v>
      </c>
      <c r="AJ141" s="664">
        <v>0</v>
      </c>
      <c r="AK141" s="664">
        <v>0</v>
      </c>
      <c r="AL141" s="664">
        <v>0</v>
      </c>
      <c r="AM141" s="663">
        <v>0</v>
      </c>
      <c r="AN141" s="663">
        <v>0</v>
      </c>
      <c r="AO141" s="663">
        <v>0</v>
      </c>
      <c r="AP141" s="663">
        <v>0</v>
      </c>
      <c r="AQ141" s="663">
        <v>0</v>
      </c>
      <c r="AR141" s="663">
        <v>0</v>
      </c>
      <c r="AS141" s="665">
        <v>0.56999999999999995</v>
      </c>
      <c r="AT141" s="564">
        <f t="shared" si="14"/>
        <v>0</v>
      </c>
      <c r="AU141" s="564">
        <f t="shared" si="15"/>
        <v>0</v>
      </c>
      <c r="AV141" s="564">
        <f t="shared" si="16"/>
        <v>0</v>
      </c>
      <c r="AW141" s="564">
        <f t="shared" si="17"/>
        <v>0</v>
      </c>
      <c r="AX141" s="564">
        <f t="shared" si="18"/>
        <v>945852.36395399994</v>
      </c>
      <c r="AY141" s="564">
        <f t="shared" si="19"/>
        <v>713537.74824600015</v>
      </c>
      <c r="AZ141" s="666">
        <f t="shared" si="20"/>
        <v>1</v>
      </c>
      <c r="BA141" s="625" t="s">
        <v>2192</v>
      </c>
      <c r="BB141" s="625" t="s">
        <v>2192</v>
      </c>
      <c r="BC141" s="667">
        <v>1659390.1122000001</v>
      </c>
      <c r="BD141" s="667">
        <v>0</v>
      </c>
      <c r="BE141" s="667">
        <v>0</v>
      </c>
      <c r="BF141" s="667">
        <v>0</v>
      </c>
      <c r="BG141" s="667">
        <v>1659390.1122000001</v>
      </c>
      <c r="BH141" s="667">
        <v>0</v>
      </c>
      <c r="BI141" s="667">
        <v>0</v>
      </c>
      <c r="BJ141" s="667">
        <v>0</v>
      </c>
      <c r="BK141" s="444">
        <v>0</v>
      </c>
      <c r="BL141" s="444">
        <v>1659390.1122000001</v>
      </c>
      <c r="BM141" s="514"/>
      <c r="BN141" s="514"/>
      <c r="BO141" s="515"/>
    </row>
    <row r="142" spans="1:67">
      <c r="A142" s="515"/>
      <c r="B142" s="660">
        <v>2029</v>
      </c>
      <c r="C142" s="661" t="s">
        <v>2187</v>
      </c>
      <c r="D142" s="661" t="s">
        <v>2014</v>
      </c>
      <c r="E142" s="661" t="s">
        <v>2013</v>
      </c>
      <c r="F142" s="661" t="s">
        <v>2209</v>
      </c>
      <c r="G142" s="661" t="s">
        <v>17</v>
      </c>
      <c r="H142" s="661" t="s">
        <v>2209</v>
      </c>
      <c r="I142" s="661" t="s">
        <v>2210</v>
      </c>
      <c r="J142" s="661" t="s">
        <v>16</v>
      </c>
      <c r="K142" s="661" t="s">
        <v>28</v>
      </c>
      <c r="L142" s="661" t="s">
        <v>2191</v>
      </c>
      <c r="M142" s="662">
        <v>0</v>
      </c>
      <c r="N142" s="662">
        <v>0</v>
      </c>
      <c r="O142" s="662">
        <v>0</v>
      </c>
      <c r="P142" s="662">
        <v>0</v>
      </c>
      <c r="Q142" s="662">
        <v>0</v>
      </c>
      <c r="R142" s="662">
        <v>0</v>
      </c>
      <c r="S142" s="662">
        <v>0</v>
      </c>
      <c r="T142" s="662">
        <v>0</v>
      </c>
      <c r="U142" s="662">
        <v>0</v>
      </c>
      <c r="V142" s="662">
        <v>0</v>
      </c>
      <c r="W142" s="663">
        <v>0</v>
      </c>
      <c r="X142" s="663">
        <v>0</v>
      </c>
      <c r="Y142" s="664">
        <v>26033.914289</v>
      </c>
      <c r="Z142" s="663">
        <v>26033.914289</v>
      </c>
      <c r="AA142" s="663">
        <v>26033.914289</v>
      </c>
      <c r="AB142" s="663">
        <v>0</v>
      </c>
      <c r="AC142" s="663">
        <v>0</v>
      </c>
      <c r="AD142" s="663">
        <v>0</v>
      </c>
      <c r="AE142" s="662">
        <v>0</v>
      </c>
      <c r="AF142" s="662">
        <v>0</v>
      </c>
      <c r="AG142" s="664">
        <v>2603.3914289999998</v>
      </c>
      <c r="AH142" s="664">
        <v>0</v>
      </c>
      <c r="AI142" s="664">
        <v>23430.522860000001</v>
      </c>
      <c r="AJ142" s="664">
        <v>0</v>
      </c>
      <c r="AK142" s="664">
        <v>0</v>
      </c>
      <c r="AL142" s="664">
        <v>0</v>
      </c>
      <c r="AM142" s="663">
        <v>0</v>
      </c>
      <c r="AN142" s="663">
        <v>0</v>
      </c>
      <c r="AO142" s="663">
        <v>0</v>
      </c>
      <c r="AP142" s="663">
        <v>0</v>
      </c>
      <c r="AQ142" s="663">
        <v>0</v>
      </c>
      <c r="AR142" s="663">
        <v>0</v>
      </c>
      <c r="AS142" s="665">
        <v>0.56999999999999995</v>
      </c>
      <c r="AT142" s="564">
        <f t="shared" si="14"/>
        <v>0</v>
      </c>
      <c r="AU142" s="564">
        <f t="shared" si="15"/>
        <v>0</v>
      </c>
      <c r="AV142" s="564">
        <f t="shared" si="16"/>
        <v>0</v>
      </c>
      <c r="AW142" s="564">
        <f t="shared" si="17"/>
        <v>0</v>
      </c>
      <c r="AX142" s="564">
        <f t="shared" si="18"/>
        <v>14839.331144729998</v>
      </c>
      <c r="AY142" s="564">
        <f t="shared" si="19"/>
        <v>11194.583144270002</v>
      </c>
      <c r="AZ142" s="666">
        <f t="shared" si="20"/>
        <v>1</v>
      </c>
      <c r="BA142" s="625" t="s">
        <v>2192</v>
      </c>
      <c r="BB142" s="625" t="s">
        <v>2192</v>
      </c>
      <c r="BC142" s="667">
        <v>26033.914289</v>
      </c>
      <c r="BD142" s="667">
        <v>0</v>
      </c>
      <c r="BE142" s="667">
        <v>0</v>
      </c>
      <c r="BF142" s="667">
        <v>0</v>
      </c>
      <c r="BG142" s="667">
        <v>26033.914289</v>
      </c>
      <c r="BH142" s="667">
        <v>0</v>
      </c>
      <c r="BI142" s="667">
        <v>0</v>
      </c>
      <c r="BJ142" s="667">
        <v>0</v>
      </c>
      <c r="BK142" s="444">
        <v>0</v>
      </c>
      <c r="BL142" s="444">
        <v>26033.914289</v>
      </c>
      <c r="BM142" s="514"/>
      <c r="BN142" s="514"/>
      <c r="BO142" s="515"/>
    </row>
    <row r="143" spans="1:67">
      <c r="A143" s="515"/>
      <c r="B143" s="660">
        <v>2029</v>
      </c>
      <c r="C143" s="661" t="s">
        <v>2187</v>
      </c>
      <c r="D143" s="661" t="s">
        <v>1563</v>
      </c>
      <c r="E143" s="661" t="s">
        <v>361</v>
      </c>
      <c r="F143" s="661" t="s">
        <v>2205</v>
      </c>
      <c r="G143" s="661" t="s">
        <v>26</v>
      </c>
      <c r="H143" s="661" t="s">
        <v>2205</v>
      </c>
      <c r="I143" s="661" t="s">
        <v>40</v>
      </c>
      <c r="J143" s="661" t="s">
        <v>1162</v>
      </c>
      <c r="K143" s="661" t="s">
        <v>2190</v>
      </c>
      <c r="L143" s="661" t="s">
        <v>2194</v>
      </c>
      <c r="M143" s="662">
        <v>-257632.12490399988</v>
      </c>
      <c r="N143" s="662">
        <v>46.534778631000002</v>
      </c>
      <c r="O143" s="662">
        <v>88075.809684720007</v>
      </c>
      <c r="P143" s="662">
        <v>-332384.06480400002</v>
      </c>
      <c r="Q143" s="662">
        <v>23.267389315500001</v>
      </c>
      <c r="R143" s="662">
        <v>88075.818504432013</v>
      </c>
      <c r="S143" s="662">
        <v>-7021440.9955800017</v>
      </c>
      <c r="T143" s="662">
        <v>1761516.4362364798</v>
      </c>
      <c r="U143" s="662">
        <v>-940.87611521990198</v>
      </c>
      <c r="V143" s="662">
        <v>9353.6522764157053</v>
      </c>
      <c r="W143" s="663">
        <v>2567436.0219997</v>
      </c>
      <c r="X143" s="663">
        <v>2655376.5350091602</v>
      </c>
      <c r="Y143" s="664">
        <v>2707499.9992193962</v>
      </c>
      <c r="Z143" s="663">
        <v>3015108.2690806398</v>
      </c>
      <c r="AA143" s="663">
        <v>3267711.7063173</v>
      </c>
      <c r="AB143" s="663">
        <v>133116.94097576599</v>
      </c>
      <c r="AC143" s="663">
        <v>3034966.4213461056</v>
      </c>
      <c r="AD143" s="663">
        <v>0</v>
      </c>
      <c r="AE143" s="662">
        <v>-47.512616807590199</v>
      </c>
      <c r="AF143" s="662">
        <v>467.68259625853386</v>
      </c>
      <c r="AG143" s="664">
        <v>324899.9977013992</v>
      </c>
      <c r="AH143" s="664">
        <v>216599.99961599949</v>
      </c>
      <c r="AI143" s="664">
        <v>1434883.6881719977</v>
      </c>
      <c r="AJ143" s="664">
        <v>0</v>
      </c>
      <c r="AK143" s="664">
        <v>0</v>
      </c>
      <c r="AL143" s="664">
        <v>0</v>
      </c>
      <c r="AM143" s="663">
        <v>731116.3137300004</v>
      </c>
      <c r="AN143" s="663">
        <v>443154.3722860277</v>
      </c>
      <c r="AO143" s="663">
        <v>1838788.1821138591</v>
      </c>
      <c r="AP143" s="663">
        <v>2368724.0852116994</v>
      </c>
      <c r="AQ143" s="663">
        <v>0</v>
      </c>
      <c r="AR143" s="663">
        <v>0</v>
      </c>
      <c r="AS143" s="665">
        <v>0.56999999999999995</v>
      </c>
      <c r="AT143" s="564">
        <f t="shared" si="14"/>
        <v>-97085.479726889243</v>
      </c>
      <c r="AU143" s="564">
        <f t="shared" si="15"/>
        <v>92710.033595937421</v>
      </c>
      <c r="AV143" s="564">
        <f t="shared" si="16"/>
        <v>126140.55705039996</v>
      </c>
      <c r="AW143" s="564">
        <f t="shared" si="17"/>
        <v>153020.25628752745</v>
      </c>
      <c r="AX143" s="564">
        <f t="shared" si="18"/>
        <v>116253.82749608139</v>
      </c>
      <c r="AY143" s="564">
        <f t="shared" si="19"/>
        <v>163554.71051913025</v>
      </c>
      <c r="AZ143" s="666">
        <f t="shared" si="20"/>
        <v>19.83375596785929</v>
      </c>
      <c r="BA143" s="625" t="s">
        <v>2192</v>
      </c>
      <c r="BB143" s="625" t="s">
        <v>2192</v>
      </c>
      <c r="BC143" s="667">
        <v>3179475.686828543</v>
      </c>
      <c r="BD143" s="667">
        <v>164147.3956319672</v>
      </c>
      <c r="BE143" s="667">
        <v>4950373.7890314981</v>
      </c>
      <c r="BF143" s="667">
        <v>0</v>
      </c>
      <c r="BG143" s="667">
        <v>3179475.6868285448</v>
      </c>
      <c r="BH143" s="667">
        <v>164147.3956319672</v>
      </c>
      <c r="BI143" s="667">
        <v>4951237.345578732</v>
      </c>
      <c r="BJ143" s="667">
        <v>0</v>
      </c>
      <c r="BK143" s="444">
        <v>0</v>
      </c>
      <c r="BL143" s="444">
        <v>5549654.2607171889</v>
      </c>
      <c r="BM143" s="514"/>
      <c r="BN143" s="514"/>
      <c r="BO143" s="515"/>
    </row>
    <row r="144" spans="1:67">
      <c r="A144" s="515"/>
      <c r="B144" s="660">
        <v>2029</v>
      </c>
      <c r="C144" s="661" t="s">
        <v>2187</v>
      </c>
      <c r="D144" s="661" t="s">
        <v>2018</v>
      </c>
      <c r="E144" s="661" t="s">
        <v>2211</v>
      </c>
      <c r="F144" s="661" t="s">
        <v>2205</v>
      </c>
      <c r="G144" s="661" t="s">
        <v>26</v>
      </c>
      <c r="H144" s="661" t="s">
        <v>2205</v>
      </c>
      <c r="I144" s="661" t="s">
        <v>40</v>
      </c>
      <c r="J144" s="661" t="s">
        <v>16</v>
      </c>
      <c r="K144" s="661" t="s">
        <v>2190</v>
      </c>
      <c r="L144" s="661" t="s">
        <v>2194</v>
      </c>
      <c r="M144" s="662">
        <v>0</v>
      </c>
      <c r="N144" s="662">
        <v>0</v>
      </c>
      <c r="O144" s="662">
        <v>0</v>
      </c>
      <c r="P144" s="662">
        <v>0</v>
      </c>
      <c r="Q144" s="662">
        <v>0</v>
      </c>
      <c r="R144" s="662">
        <v>0</v>
      </c>
      <c r="S144" s="662">
        <v>0</v>
      </c>
      <c r="T144" s="662">
        <v>0</v>
      </c>
      <c r="U144" s="662">
        <v>0</v>
      </c>
      <c r="V144" s="662">
        <v>0</v>
      </c>
      <c r="W144" s="663">
        <v>0</v>
      </c>
      <c r="X144" s="663">
        <v>0</v>
      </c>
      <c r="Y144" s="664">
        <v>196619.56380999999</v>
      </c>
      <c r="Z144" s="663">
        <v>196619.56380999999</v>
      </c>
      <c r="AA144" s="663">
        <v>196619.56380999999</v>
      </c>
      <c r="AB144" s="663">
        <v>0</v>
      </c>
      <c r="AC144" s="663">
        <v>0</v>
      </c>
      <c r="AD144" s="663">
        <v>0</v>
      </c>
      <c r="AE144" s="662">
        <v>0</v>
      </c>
      <c r="AF144" s="662">
        <v>0</v>
      </c>
      <c r="AG144" s="664">
        <v>11915.52231</v>
      </c>
      <c r="AH144" s="664">
        <v>0</v>
      </c>
      <c r="AI144" s="664">
        <v>184704.04149999999</v>
      </c>
      <c r="AJ144" s="664">
        <v>0</v>
      </c>
      <c r="AK144" s="664">
        <v>0</v>
      </c>
      <c r="AL144" s="664">
        <v>0</v>
      </c>
      <c r="AM144" s="663">
        <v>0</v>
      </c>
      <c r="AN144" s="663">
        <v>0</v>
      </c>
      <c r="AO144" s="663">
        <v>0</v>
      </c>
      <c r="AP144" s="663">
        <v>0</v>
      </c>
      <c r="AQ144" s="663">
        <v>0</v>
      </c>
      <c r="AR144" s="663">
        <v>0</v>
      </c>
      <c r="AS144" s="665">
        <v>0.56999999999999995</v>
      </c>
      <c r="AT144" s="564">
        <f t="shared" si="14"/>
        <v>0</v>
      </c>
      <c r="AU144" s="564">
        <f t="shared" si="15"/>
        <v>0</v>
      </c>
      <c r="AV144" s="564">
        <f t="shared" si="16"/>
        <v>0</v>
      </c>
      <c r="AW144" s="564">
        <f t="shared" si="17"/>
        <v>0</v>
      </c>
      <c r="AX144" s="564">
        <f t="shared" si="18"/>
        <v>112073.15137169999</v>
      </c>
      <c r="AY144" s="564">
        <f t="shared" si="19"/>
        <v>84546.412438300002</v>
      </c>
      <c r="AZ144" s="666">
        <f t="shared" si="20"/>
        <v>1</v>
      </c>
      <c r="BA144" s="625" t="s">
        <v>2192</v>
      </c>
      <c r="BB144" s="625" t="s">
        <v>2192</v>
      </c>
      <c r="BC144" s="667">
        <v>196619.56380999999</v>
      </c>
      <c r="BD144" s="667">
        <v>0</v>
      </c>
      <c r="BE144" s="667">
        <v>0</v>
      </c>
      <c r="BF144" s="667">
        <v>0</v>
      </c>
      <c r="BG144" s="667">
        <v>196619.56380999999</v>
      </c>
      <c r="BH144" s="667">
        <v>0</v>
      </c>
      <c r="BI144" s="667">
        <v>0</v>
      </c>
      <c r="BJ144" s="667">
        <v>0</v>
      </c>
      <c r="BK144" s="444">
        <v>0</v>
      </c>
      <c r="BL144" s="444">
        <v>196619.56380999999</v>
      </c>
      <c r="BM144" s="514"/>
      <c r="BN144" s="514"/>
      <c r="BO144" s="515"/>
    </row>
    <row r="145" spans="1:67">
      <c r="A145" s="515"/>
      <c r="B145" s="660">
        <v>2029</v>
      </c>
      <c r="C145" s="661" t="s">
        <v>2187</v>
      </c>
      <c r="D145" s="661" t="s">
        <v>1580</v>
      </c>
      <c r="E145" s="661" t="s">
        <v>1579</v>
      </c>
      <c r="F145" s="661" t="s">
        <v>2209</v>
      </c>
      <c r="G145" s="661" t="s">
        <v>17</v>
      </c>
      <c r="H145" s="661" t="s">
        <v>2209</v>
      </c>
      <c r="I145" s="661" t="s">
        <v>46</v>
      </c>
      <c r="J145" s="661" t="s">
        <v>1162</v>
      </c>
      <c r="K145" s="661" t="s">
        <v>28</v>
      </c>
      <c r="L145" s="661" t="s">
        <v>2191</v>
      </c>
      <c r="M145" s="662">
        <v>0</v>
      </c>
      <c r="N145" s="662">
        <v>0</v>
      </c>
      <c r="O145" s="662">
        <v>0</v>
      </c>
      <c r="P145" s="662">
        <v>0</v>
      </c>
      <c r="Q145" s="662">
        <v>0</v>
      </c>
      <c r="R145" s="662">
        <v>0</v>
      </c>
      <c r="S145" s="662">
        <v>0</v>
      </c>
      <c r="T145" s="662">
        <v>0</v>
      </c>
      <c r="U145" s="662">
        <v>0</v>
      </c>
      <c r="V145" s="662">
        <v>0</v>
      </c>
      <c r="W145" s="663">
        <v>0</v>
      </c>
      <c r="X145" s="663">
        <v>0</v>
      </c>
      <c r="Y145" s="664">
        <v>2172810</v>
      </c>
      <c r="Z145" s="663">
        <v>2172810</v>
      </c>
      <c r="AA145" s="663">
        <v>2172810</v>
      </c>
      <c r="AB145" s="663">
        <v>0</v>
      </c>
      <c r="AC145" s="663">
        <v>0</v>
      </c>
      <c r="AD145" s="663">
        <v>0</v>
      </c>
      <c r="AE145" s="662">
        <v>0</v>
      </c>
      <c r="AF145" s="662">
        <v>0</v>
      </c>
      <c r="AG145" s="664">
        <v>108640.5</v>
      </c>
      <c r="AH145" s="664">
        <v>108640.5</v>
      </c>
      <c r="AI145" s="664">
        <v>1955529</v>
      </c>
      <c r="AJ145" s="664">
        <v>0</v>
      </c>
      <c r="AK145" s="664">
        <v>0</v>
      </c>
      <c r="AL145" s="664">
        <v>0</v>
      </c>
      <c r="AM145" s="663">
        <v>0</v>
      </c>
      <c r="AN145" s="663">
        <v>0</v>
      </c>
      <c r="AO145" s="663">
        <v>0</v>
      </c>
      <c r="AP145" s="663">
        <v>0</v>
      </c>
      <c r="AQ145" s="663">
        <v>0</v>
      </c>
      <c r="AR145" s="663">
        <v>0</v>
      </c>
      <c r="AS145" s="665">
        <v>0.56999999999999995</v>
      </c>
      <c r="AT145" s="564">
        <f t="shared" si="14"/>
        <v>0</v>
      </c>
      <c r="AU145" s="564">
        <f t="shared" si="15"/>
        <v>0</v>
      </c>
      <c r="AV145" s="564">
        <f t="shared" si="16"/>
        <v>0</v>
      </c>
      <c r="AW145" s="564">
        <f t="shared" si="17"/>
        <v>0</v>
      </c>
      <c r="AX145" s="564">
        <f t="shared" si="18"/>
        <v>1238501.7</v>
      </c>
      <c r="AY145" s="564">
        <f t="shared" si="19"/>
        <v>934308.30000000016</v>
      </c>
      <c r="AZ145" s="666">
        <f t="shared" si="20"/>
        <v>1</v>
      </c>
      <c r="BA145" s="625" t="s">
        <v>2192</v>
      </c>
      <c r="BB145" s="625" t="s">
        <v>2192</v>
      </c>
      <c r="BC145" s="667">
        <v>2172810</v>
      </c>
      <c r="BD145" s="667">
        <v>0</v>
      </c>
      <c r="BE145" s="667">
        <v>0</v>
      </c>
      <c r="BF145" s="667">
        <v>0</v>
      </c>
      <c r="BG145" s="667">
        <v>2172810</v>
      </c>
      <c r="BH145" s="667">
        <v>0</v>
      </c>
      <c r="BI145" s="667">
        <v>0</v>
      </c>
      <c r="BJ145" s="667">
        <v>0</v>
      </c>
      <c r="BK145" s="444">
        <v>0</v>
      </c>
      <c r="BL145" s="444">
        <v>2172810</v>
      </c>
      <c r="BM145" s="514"/>
      <c r="BN145" s="514"/>
      <c r="BO145" s="515"/>
    </row>
    <row r="146" spans="1:67">
      <c r="A146" s="515"/>
      <c r="B146" s="660">
        <v>2029</v>
      </c>
      <c r="C146" s="661" t="s">
        <v>2187</v>
      </c>
      <c r="D146" s="661" t="s">
        <v>2022</v>
      </c>
      <c r="E146" s="661" t="s">
        <v>2021</v>
      </c>
      <c r="F146" s="661" t="s">
        <v>2209</v>
      </c>
      <c r="G146" s="661" t="s">
        <v>17</v>
      </c>
      <c r="H146" s="661" t="s">
        <v>2209</v>
      </c>
      <c r="I146" s="661" t="s">
        <v>46</v>
      </c>
      <c r="J146" s="661" t="s">
        <v>16</v>
      </c>
      <c r="K146" s="661" t="s">
        <v>28</v>
      </c>
      <c r="L146" s="661" t="s">
        <v>2191</v>
      </c>
      <c r="M146" s="662">
        <v>0</v>
      </c>
      <c r="N146" s="662">
        <v>0</v>
      </c>
      <c r="O146" s="662">
        <v>0</v>
      </c>
      <c r="P146" s="662">
        <v>0</v>
      </c>
      <c r="Q146" s="662">
        <v>0</v>
      </c>
      <c r="R146" s="662">
        <v>0</v>
      </c>
      <c r="S146" s="662">
        <v>0</v>
      </c>
      <c r="T146" s="662">
        <v>0</v>
      </c>
      <c r="U146" s="662">
        <v>0</v>
      </c>
      <c r="V146" s="662">
        <v>0</v>
      </c>
      <c r="W146" s="663">
        <v>0</v>
      </c>
      <c r="X146" s="663">
        <v>0</v>
      </c>
      <c r="Y146" s="664">
        <v>27448.051789000001</v>
      </c>
      <c r="Z146" s="663">
        <v>27448.051789000001</v>
      </c>
      <c r="AA146" s="663">
        <v>27448.051789000001</v>
      </c>
      <c r="AB146" s="663">
        <v>0</v>
      </c>
      <c r="AC146" s="663">
        <v>0</v>
      </c>
      <c r="AD146" s="663">
        <v>0</v>
      </c>
      <c r="AE146" s="662">
        <v>0</v>
      </c>
      <c r="AF146" s="662">
        <v>0</v>
      </c>
      <c r="AG146" s="664">
        <v>2603.3914289999998</v>
      </c>
      <c r="AH146" s="664">
        <v>0</v>
      </c>
      <c r="AI146" s="664">
        <v>24844.660360000002</v>
      </c>
      <c r="AJ146" s="664">
        <v>0</v>
      </c>
      <c r="AK146" s="664">
        <v>0</v>
      </c>
      <c r="AL146" s="664">
        <v>0</v>
      </c>
      <c r="AM146" s="663">
        <v>0</v>
      </c>
      <c r="AN146" s="663">
        <v>0</v>
      </c>
      <c r="AO146" s="663">
        <v>0</v>
      </c>
      <c r="AP146" s="663">
        <v>0</v>
      </c>
      <c r="AQ146" s="663">
        <v>0</v>
      </c>
      <c r="AR146" s="663">
        <v>0</v>
      </c>
      <c r="AS146" s="665">
        <v>0.56999999999999995</v>
      </c>
      <c r="AT146" s="564">
        <f t="shared" si="14"/>
        <v>0</v>
      </c>
      <c r="AU146" s="564">
        <f t="shared" si="15"/>
        <v>0</v>
      </c>
      <c r="AV146" s="564">
        <f t="shared" si="16"/>
        <v>0</v>
      </c>
      <c r="AW146" s="564">
        <f t="shared" si="17"/>
        <v>0</v>
      </c>
      <c r="AX146" s="564">
        <f t="shared" si="18"/>
        <v>15645.389519729999</v>
      </c>
      <c r="AY146" s="564">
        <f t="shared" si="19"/>
        <v>11802.662269270002</v>
      </c>
      <c r="AZ146" s="666">
        <f t="shared" si="20"/>
        <v>1</v>
      </c>
      <c r="BA146" s="625" t="s">
        <v>2192</v>
      </c>
      <c r="BB146" s="625" t="s">
        <v>2192</v>
      </c>
      <c r="BC146" s="667">
        <v>27448.051789000001</v>
      </c>
      <c r="BD146" s="667">
        <v>0</v>
      </c>
      <c r="BE146" s="667">
        <v>0</v>
      </c>
      <c r="BF146" s="667">
        <v>0</v>
      </c>
      <c r="BG146" s="667">
        <v>27448.051789000001</v>
      </c>
      <c r="BH146" s="667">
        <v>0</v>
      </c>
      <c r="BI146" s="667">
        <v>0</v>
      </c>
      <c r="BJ146" s="667">
        <v>0</v>
      </c>
      <c r="BK146" s="444">
        <v>0</v>
      </c>
      <c r="BL146" s="444">
        <v>27448.051789000001</v>
      </c>
      <c r="BM146" s="514"/>
      <c r="BN146" s="514"/>
      <c r="BO146" s="515"/>
    </row>
    <row r="147" spans="1:67">
      <c r="A147" s="515"/>
      <c r="B147" s="660">
        <v>2029</v>
      </c>
      <c r="C147" s="661" t="s">
        <v>2187</v>
      </c>
      <c r="D147" s="661" t="s">
        <v>1586</v>
      </c>
      <c r="E147" s="661" t="s">
        <v>1585</v>
      </c>
      <c r="F147" s="661" t="s">
        <v>2209</v>
      </c>
      <c r="G147" s="661" t="s">
        <v>45</v>
      </c>
      <c r="H147" s="661" t="s">
        <v>2209</v>
      </c>
      <c r="I147" s="661" t="s">
        <v>2212</v>
      </c>
      <c r="J147" s="661" t="s">
        <v>1162</v>
      </c>
      <c r="K147" s="661" t="s">
        <v>2190</v>
      </c>
      <c r="L147" s="661" t="s">
        <v>2191</v>
      </c>
      <c r="M147" s="662">
        <v>5037814.7256690003</v>
      </c>
      <c r="N147" s="662">
        <v>4181.3862223052702</v>
      </c>
      <c r="O147" s="662">
        <v>0</v>
      </c>
      <c r="P147" s="662">
        <v>3022688.8354014</v>
      </c>
      <c r="Q147" s="662">
        <v>2508.8317333831601</v>
      </c>
      <c r="R147" s="662">
        <v>0</v>
      </c>
      <c r="S147" s="662">
        <v>24181510.6832112</v>
      </c>
      <c r="T147" s="662">
        <v>0</v>
      </c>
      <c r="U147" s="662">
        <v>3794.1440140057898</v>
      </c>
      <c r="V147" s="662">
        <v>0</v>
      </c>
      <c r="W147" s="663">
        <v>2649948.7775876401</v>
      </c>
      <c r="X147" s="663">
        <v>4416581.2959794104</v>
      </c>
      <c r="Y147" s="664">
        <v>1572179.545986</v>
      </c>
      <c r="Z147" s="663">
        <v>2136646.8613566398</v>
      </c>
      <c r="AA147" s="663">
        <v>1541651.4758315801</v>
      </c>
      <c r="AB147" s="663">
        <v>2649948.7775876401</v>
      </c>
      <c r="AC147" s="663">
        <v>0</v>
      </c>
      <c r="AD147" s="663">
        <v>0</v>
      </c>
      <c r="AE147" s="662">
        <v>463.63996332017899</v>
      </c>
      <c r="AF147" s="662">
        <v>0</v>
      </c>
      <c r="AG147" s="664">
        <v>0</v>
      </c>
      <c r="AH147" s="664">
        <v>0</v>
      </c>
      <c r="AI147" s="664">
        <v>1019616.7256749</v>
      </c>
      <c r="AJ147" s="664">
        <v>0</v>
      </c>
      <c r="AK147" s="664">
        <v>0</v>
      </c>
      <c r="AL147" s="664">
        <v>0</v>
      </c>
      <c r="AM147" s="663">
        <v>552562.82031109999</v>
      </c>
      <c r="AN147" s="663">
        <v>5651218.7257686099</v>
      </c>
      <c r="AO147" s="663">
        <v>0</v>
      </c>
      <c r="AP147" s="663">
        <v>0</v>
      </c>
      <c r="AQ147" s="663">
        <v>0</v>
      </c>
      <c r="AR147" s="663">
        <v>0</v>
      </c>
      <c r="AS147" s="665">
        <v>0.56999999999999995</v>
      </c>
      <c r="AT147" s="564">
        <f t="shared" si="14"/>
        <v>706402.34072107624</v>
      </c>
      <c r="AU147" s="564">
        <f t="shared" si="15"/>
        <v>0</v>
      </c>
      <c r="AV147" s="564">
        <f t="shared" si="16"/>
        <v>331243.59719845501</v>
      </c>
      <c r="AW147" s="564">
        <f t="shared" si="17"/>
        <v>0</v>
      </c>
      <c r="AX147" s="564">
        <f t="shared" si="18"/>
        <v>816245.00837407634</v>
      </c>
      <c r="AY147" s="564">
        <f t="shared" si="19"/>
        <v>82863.766825947445</v>
      </c>
      <c r="AZ147" s="666">
        <f t="shared" si="20"/>
        <v>8</v>
      </c>
      <c r="BA147" s="625" t="s">
        <v>2192</v>
      </c>
      <c r="BB147" s="625" t="s">
        <v>2192</v>
      </c>
      <c r="BC147" s="667">
        <v>2158464.1240164698</v>
      </c>
      <c r="BD147" s="667">
        <v>2980886.9848447698</v>
      </c>
      <c r="BE147" s="667">
        <v>0</v>
      </c>
      <c r="BF147" s="667">
        <v>0</v>
      </c>
      <c r="BG147" s="667">
        <v>2158464.1240164698</v>
      </c>
      <c r="BH147" s="667">
        <v>2980886.9848447698</v>
      </c>
      <c r="BI147" s="667">
        <v>0</v>
      </c>
      <c r="BJ147" s="667">
        <v>0</v>
      </c>
      <c r="BK147" s="444">
        <v>0</v>
      </c>
      <c r="BL147" s="444">
        <v>7192870.20160018</v>
      </c>
      <c r="BM147" s="514"/>
      <c r="BN147" s="514"/>
      <c r="BO147" s="515"/>
    </row>
    <row r="148" spans="1:67">
      <c r="A148" s="515"/>
      <c r="B148" s="660">
        <v>2029</v>
      </c>
      <c r="C148" s="661" t="s">
        <v>2187</v>
      </c>
      <c r="D148" s="661" t="s">
        <v>2025</v>
      </c>
      <c r="E148" s="661" t="s">
        <v>2024</v>
      </c>
      <c r="F148" s="661" t="s">
        <v>2209</v>
      </c>
      <c r="G148" s="661" t="s">
        <v>45</v>
      </c>
      <c r="H148" s="661" t="s">
        <v>2209</v>
      </c>
      <c r="I148" s="661" t="s">
        <v>2212</v>
      </c>
      <c r="J148" s="661" t="s">
        <v>2213</v>
      </c>
      <c r="K148" s="661" t="s">
        <v>2190</v>
      </c>
      <c r="L148" s="661" t="s">
        <v>2191</v>
      </c>
      <c r="M148" s="662">
        <v>0</v>
      </c>
      <c r="N148" s="662">
        <v>0</v>
      </c>
      <c r="O148" s="662">
        <v>0</v>
      </c>
      <c r="P148" s="662">
        <v>0</v>
      </c>
      <c r="Q148" s="662">
        <v>0</v>
      </c>
      <c r="R148" s="662">
        <v>0</v>
      </c>
      <c r="S148" s="662">
        <v>0</v>
      </c>
      <c r="T148" s="662">
        <v>0</v>
      </c>
      <c r="U148" s="662">
        <v>0</v>
      </c>
      <c r="V148" s="662">
        <v>0</v>
      </c>
      <c r="W148" s="663">
        <v>0</v>
      </c>
      <c r="X148" s="663">
        <v>0</v>
      </c>
      <c r="Y148" s="664">
        <v>27448.051789000001</v>
      </c>
      <c r="Z148" s="663">
        <v>27448.051789000001</v>
      </c>
      <c r="AA148" s="663">
        <v>27448.051789000001</v>
      </c>
      <c r="AB148" s="663">
        <v>0</v>
      </c>
      <c r="AC148" s="663">
        <v>0</v>
      </c>
      <c r="AD148" s="663">
        <v>0</v>
      </c>
      <c r="AE148" s="662">
        <v>0</v>
      </c>
      <c r="AF148" s="662">
        <v>0</v>
      </c>
      <c r="AG148" s="664">
        <v>2603.3914289999998</v>
      </c>
      <c r="AH148" s="664">
        <v>0</v>
      </c>
      <c r="AI148" s="664">
        <v>24844.660360000002</v>
      </c>
      <c r="AJ148" s="664">
        <v>0</v>
      </c>
      <c r="AK148" s="664">
        <v>0</v>
      </c>
      <c r="AL148" s="664">
        <v>0</v>
      </c>
      <c r="AM148" s="663">
        <v>0</v>
      </c>
      <c r="AN148" s="663">
        <v>0</v>
      </c>
      <c r="AO148" s="663">
        <v>0</v>
      </c>
      <c r="AP148" s="663">
        <v>0</v>
      </c>
      <c r="AQ148" s="663">
        <v>0</v>
      </c>
      <c r="AR148" s="663">
        <v>0</v>
      </c>
      <c r="AS148" s="665">
        <v>0.56999999999999995</v>
      </c>
      <c r="AT148" s="564">
        <f t="shared" si="14"/>
        <v>0</v>
      </c>
      <c r="AU148" s="564">
        <f t="shared" si="15"/>
        <v>0</v>
      </c>
      <c r="AV148" s="564">
        <f t="shared" si="16"/>
        <v>0</v>
      </c>
      <c r="AW148" s="564">
        <f t="shared" si="17"/>
        <v>0</v>
      </c>
      <c r="AX148" s="564">
        <f t="shared" si="18"/>
        <v>15645.389519729999</v>
      </c>
      <c r="AY148" s="564">
        <f t="shared" si="19"/>
        <v>11802.662269270002</v>
      </c>
      <c r="AZ148" s="666">
        <f t="shared" si="20"/>
        <v>1</v>
      </c>
      <c r="BA148" s="625" t="s">
        <v>2192</v>
      </c>
      <c r="BB148" s="625" t="s">
        <v>2192</v>
      </c>
      <c r="BC148" s="667">
        <v>27448.051789000001</v>
      </c>
      <c r="BD148" s="667">
        <v>0</v>
      </c>
      <c r="BE148" s="667">
        <v>0</v>
      </c>
      <c r="BF148" s="667">
        <v>0</v>
      </c>
      <c r="BG148" s="667">
        <v>27448.051789000001</v>
      </c>
      <c r="BH148" s="667">
        <v>0</v>
      </c>
      <c r="BI148" s="667">
        <v>0</v>
      </c>
      <c r="BJ148" s="667">
        <v>0</v>
      </c>
      <c r="BK148" s="444">
        <v>0</v>
      </c>
      <c r="BL148" s="444">
        <v>27448.051789000001</v>
      </c>
      <c r="BM148" s="514"/>
      <c r="BN148" s="514"/>
      <c r="BO148" s="515"/>
    </row>
    <row r="149" spans="1:67">
      <c r="A149" s="515"/>
      <c r="B149" s="660">
        <v>2029</v>
      </c>
      <c r="C149" s="661" t="s">
        <v>2187</v>
      </c>
      <c r="D149" s="661" t="s">
        <v>1592</v>
      </c>
      <c r="E149" s="661" t="s">
        <v>1591</v>
      </c>
      <c r="F149" s="661" t="s">
        <v>2205</v>
      </c>
      <c r="G149" s="661" t="s">
        <v>45</v>
      </c>
      <c r="H149" s="661" t="s">
        <v>2205</v>
      </c>
      <c r="I149" s="661" t="s">
        <v>2212</v>
      </c>
      <c r="J149" s="661" t="s">
        <v>1162</v>
      </c>
      <c r="K149" s="661" t="s">
        <v>2190</v>
      </c>
      <c r="L149" s="661" t="s">
        <v>2191</v>
      </c>
      <c r="M149" s="662">
        <v>1031978.6244873302</v>
      </c>
      <c r="N149" s="662">
        <v>329.36112000086132</v>
      </c>
      <c r="O149" s="662">
        <v>57192.846079623429</v>
      </c>
      <c r="P149" s="662">
        <v>538032.61769239814</v>
      </c>
      <c r="Q149" s="662">
        <v>174.05150400051681</v>
      </c>
      <c r="R149" s="662">
        <v>37086.070876820268</v>
      </c>
      <c r="S149" s="662">
        <v>2464009.9569230084</v>
      </c>
      <c r="T149" s="662">
        <v>490539.21140578261</v>
      </c>
      <c r="U149" s="662">
        <v>488.114586170802</v>
      </c>
      <c r="V149" s="662">
        <v>2604.7632125647046</v>
      </c>
      <c r="W149" s="663">
        <v>910677.50205079396</v>
      </c>
      <c r="X149" s="663">
        <v>1511639.5689737501</v>
      </c>
      <c r="Y149" s="664">
        <v>733102.94554740773</v>
      </c>
      <c r="Z149" s="663">
        <v>1366797.6221851101</v>
      </c>
      <c r="AA149" s="663">
        <v>801350.33685772901</v>
      </c>
      <c r="AB149" s="663">
        <v>325595.02965810901</v>
      </c>
      <c r="AC149" s="663">
        <v>664957.62789410818</v>
      </c>
      <c r="AD149" s="663">
        <v>0</v>
      </c>
      <c r="AE149" s="662">
        <v>75.6959234205613</v>
      </c>
      <c r="AF149" s="662">
        <v>196.92703635591545</v>
      </c>
      <c r="AG149" s="664">
        <v>30230.399999999961</v>
      </c>
      <c r="AH149" s="664">
        <v>1574.4999999999993</v>
      </c>
      <c r="AI149" s="664">
        <v>300787.11095499946</v>
      </c>
      <c r="AJ149" s="664">
        <v>0</v>
      </c>
      <c r="AK149" s="664">
        <v>0</v>
      </c>
      <c r="AL149" s="664">
        <v>0</v>
      </c>
      <c r="AM149" s="663">
        <v>400510.93459240953</v>
      </c>
      <c r="AN149" s="663">
        <v>1307561.5656117992</v>
      </c>
      <c r="AO149" s="663">
        <v>425414.89959812019</v>
      </c>
      <c r="AP149" s="663">
        <v>299776.11860258202</v>
      </c>
      <c r="AQ149" s="663">
        <v>0</v>
      </c>
      <c r="AR149" s="663">
        <v>0</v>
      </c>
      <c r="AS149" s="665">
        <v>0.56999999999999995</v>
      </c>
      <c r="AT149" s="564">
        <f t="shared" si="14"/>
        <v>97245.384542226704</v>
      </c>
      <c r="AU149" s="564">
        <f t="shared" si="15"/>
        <v>41050.042570255129</v>
      </c>
      <c r="AV149" s="564">
        <f t="shared" si="16"/>
        <v>60344.647736978637</v>
      </c>
      <c r="AW149" s="564">
        <f t="shared" si="17"/>
        <v>64164.510829910825</v>
      </c>
      <c r="AX149" s="564">
        <f t="shared" si="18"/>
        <v>170247.61780036567</v>
      </c>
      <c r="AY149" s="564">
        <f t="shared" si="19"/>
        <v>74300.053684799248</v>
      </c>
      <c r="AZ149" s="666">
        <f t="shared" si="20"/>
        <v>10.363324200457125</v>
      </c>
      <c r="BA149" s="625" t="s">
        <v>2192</v>
      </c>
      <c r="BB149" s="625" t="s">
        <v>2192</v>
      </c>
      <c r="BC149" s="667">
        <v>1391217.0263386865</v>
      </c>
      <c r="BD149" s="667">
        <v>371686.59005887801</v>
      </c>
      <c r="BE149" s="667">
        <v>1020791.3347331029</v>
      </c>
      <c r="BF149" s="667">
        <v>0</v>
      </c>
      <c r="BG149" s="667">
        <v>1391494.3158246155</v>
      </c>
      <c r="BH149" s="667">
        <v>372811.17924856913</v>
      </c>
      <c r="BI149" s="667">
        <v>1021491.9842462059</v>
      </c>
      <c r="BJ149" s="667">
        <v>0</v>
      </c>
      <c r="BK149" s="444">
        <v>0</v>
      </c>
      <c r="BL149" s="444">
        <v>2534326.8020676509</v>
      </c>
      <c r="BM149" s="514"/>
      <c r="BN149" s="514"/>
      <c r="BO149" s="515"/>
    </row>
    <row r="150" spans="1:67">
      <c r="A150" s="515"/>
      <c r="B150" s="660">
        <v>2029</v>
      </c>
      <c r="C150" s="661" t="s">
        <v>2187</v>
      </c>
      <c r="D150" s="661" t="s">
        <v>2028</v>
      </c>
      <c r="E150" s="661" t="s">
        <v>2027</v>
      </c>
      <c r="F150" s="661" t="s">
        <v>2205</v>
      </c>
      <c r="G150" s="661" t="s">
        <v>45</v>
      </c>
      <c r="H150" s="661" t="s">
        <v>2205</v>
      </c>
      <c r="I150" s="661" t="s">
        <v>2212</v>
      </c>
      <c r="J150" s="661" t="s">
        <v>2213</v>
      </c>
      <c r="K150" s="661" t="s">
        <v>2190</v>
      </c>
      <c r="L150" s="661" t="s">
        <v>2191</v>
      </c>
      <c r="M150" s="662">
        <v>0</v>
      </c>
      <c r="N150" s="662">
        <v>0</v>
      </c>
      <c r="O150" s="662">
        <v>0</v>
      </c>
      <c r="P150" s="662">
        <v>0</v>
      </c>
      <c r="Q150" s="662">
        <v>0</v>
      </c>
      <c r="R150" s="662">
        <v>0</v>
      </c>
      <c r="S150" s="662">
        <v>0</v>
      </c>
      <c r="T150" s="662">
        <v>0</v>
      </c>
      <c r="U150" s="662">
        <v>0</v>
      </c>
      <c r="V150" s="662">
        <v>0</v>
      </c>
      <c r="W150" s="663">
        <v>0</v>
      </c>
      <c r="X150" s="663">
        <v>0</v>
      </c>
      <c r="Y150" s="664">
        <v>182630.37165099999</v>
      </c>
      <c r="Z150" s="663">
        <v>182630.37165099999</v>
      </c>
      <c r="AA150" s="663">
        <v>182630.37165099999</v>
      </c>
      <c r="AB150" s="663">
        <v>0</v>
      </c>
      <c r="AC150" s="663">
        <v>0</v>
      </c>
      <c r="AD150" s="663">
        <v>0</v>
      </c>
      <c r="AE150" s="662">
        <v>0</v>
      </c>
      <c r="AF150" s="662">
        <v>0</v>
      </c>
      <c r="AG150" s="664">
        <v>2753.8096009999999</v>
      </c>
      <c r="AH150" s="664">
        <v>59241.436049999997</v>
      </c>
      <c r="AI150" s="664">
        <v>120635.126</v>
      </c>
      <c r="AJ150" s="664">
        <v>0</v>
      </c>
      <c r="AK150" s="664">
        <v>0</v>
      </c>
      <c r="AL150" s="664">
        <v>0</v>
      </c>
      <c r="AM150" s="663">
        <v>0</v>
      </c>
      <c r="AN150" s="663">
        <v>0</v>
      </c>
      <c r="AO150" s="663">
        <v>0</v>
      </c>
      <c r="AP150" s="663">
        <v>0</v>
      </c>
      <c r="AQ150" s="663">
        <v>0</v>
      </c>
      <c r="AR150" s="663">
        <v>0</v>
      </c>
      <c r="AS150" s="665">
        <v>0.56999999999999995</v>
      </c>
      <c r="AT150" s="564">
        <f t="shared" si="14"/>
        <v>0</v>
      </c>
      <c r="AU150" s="564">
        <f t="shared" si="15"/>
        <v>0</v>
      </c>
      <c r="AV150" s="564">
        <f t="shared" si="16"/>
        <v>0</v>
      </c>
      <c r="AW150" s="564">
        <f t="shared" si="17"/>
        <v>0</v>
      </c>
      <c r="AX150" s="564">
        <f t="shared" si="18"/>
        <v>104099.31184106998</v>
      </c>
      <c r="AY150" s="564">
        <f t="shared" si="19"/>
        <v>78531.059809930011</v>
      </c>
      <c r="AZ150" s="666">
        <f t="shared" si="20"/>
        <v>1</v>
      </c>
      <c r="BA150" s="625" t="s">
        <v>2192</v>
      </c>
      <c r="BB150" s="625" t="s">
        <v>2192</v>
      </c>
      <c r="BC150" s="667">
        <v>182630.37165099999</v>
      </c>
      <c r="BD150" s="667">
        <v>0</v>
      </c>
      <c r="BE150" s="667">
        <v>0</v>
      </c>
      <c r="BF150" s="667">
        <v>0</v>
      </c>
      <c r="BG150" s="667">
        <v>182630.37165099999</v>
      </c>
      <c r="BH150" s="667">
        <v>0</v>
      </c>
      <c r="BI150" s="667">
        <v>0</v>
      </c>
      <c r="BJ150" s="667">
        <v>0</v>
      </c>
      <c r="BK150" s="444">
        <v>0</v>
      </c>
      <c r="BL150" s="444">
        <v>182630.37165099999</v>
      </c>
      <c r="BM150" s="514"/>
      <c r="BN150" s="514"/>
      <c r="BO150" s="515"/>
    </row>
    <row r="151" spans="1:67">
      <c r="A151" s="515"/>
      <c r="B151" s="660">
        <v>2029</v>
      </c>
      <c r="C151" s="661" t="s">
        <v>2187</v>
      </c>
      <c r="D151" s="661" t="s">
        <v>1607</v>
      </c>
      <c r="E151" s="661" t="s">
        <v>1606</v>
      </c>
      <c r="F151" s="661" t="s">
        <v>2209</v>
      </c>
      <c r="G151" s="661" t="s">
        <v>26</v>
      </c>
      <c r="H151" s="661" t="s">
        <v>2209</v>
      </c>
      <c r="I151" s="661" t="s">
        <v>46</v>
      </c>
      <c r="J151" s="661" t="s">
        <v>1162</v>
      </c>
      <c r="K151" s="661" t="s">
        <v>2190</v>
      </c>
      <c r="L151" s="661" t="s">
        <v>2191</v>
      </c>
      <c r="M151" s="662">
        <v>-1659820.9246080769</v>
      </c>
      <c r="N151" s="662">
        <v>-7.1468653019841035</v>
      </c>
      <c r="O151" s="662">
        <v>3034811.2119555576</v>
      </c>
      <c r="P151" s="662">
        <v>-1642878.1407364681</v>
      </c>
      <c r="Q151" s="662">
        <v>-4.5666199142026667</v>
      </c>
      <c r="R151" s="662">
        <v>1850801.4399266113</v>
      </c>
      <c r="S151" s="662">
        <v>-28063086.961164214</v>
      </c>
      <c r="T151" s="662">
        <v>33800038.722572617</v>
      </c>
      <c r="U151" s="662">
        <v>-4376.64116982631</v>
      </c>
      <c r="V151" s="662">
        <v>179478.20561686042</v>
      </c>
      <c r="W151" s="663">
        <v>48688274.763534397</v>
      </c>
      <c r="X151" s="663">
        <v>82233591.748657003</v>
      </c>
      <c r="Y151" s="664">
        <v>7778399.9999607308</v>
      </c>
      <c r="Z151" s="663">
        <v>12375636.0554494</v>
      </c>
      <c r="AA151" s="663">
        <v>10401203.8610375</v>
      </c>
      <c r="AB151" s="663">
        <v>-65573.838773715499</v>
      </c>
      <c r="AC151" s="663">
        <v>51587892.422636837</v>
      </c>
      <c r="AD151" s="663">
        <v>0</v>
      </c>
      <c r="AE151" s="662">
        <v>-255.748060357529</v>
      </c>
      <c r="AF151" s="662">
        <v>9827.7556460103006</v>
      </c>
      <c r="AG151" s="664">
        <v>912415.5681471983</v>
      </c>
      <c r="AH151" s="664">
        <v>663973.80995199829</v>
      </c>
      <c r="AI151" s="664">
        <v>2251528.839009596</v>
      </c>
      <c r="AJ151" s="664">
        <v>0</v>
      </c>
      <c r="AK151" s="664">
        <v>0</v>
      </c>
      <c r="AL151" s="664">
        <v>0</v>
      </c>
      <c r="AM151" s="663">
        <v>3950481.7828519335</v>
      </c>
      <c r="AN151" s="663">
        <v>-184896.12628423263</v>
      </c>
      <c r="AO151" s="663">
        <v>36181059.239187889</v>
      </c>
      <c r="AP151" s="663">
        <v>6752017.7744759172</v>
      </c>
      <c r="AQ151" s="663">
        <v>0</v>
      </c>
      <c r="AR151" s="663">
        <v>0</v>
      </c>
      <c r="AS151" s="665">
        <v>0.56999999999999995</v>
      </c>
      <c r="AT151" s="564">
        <f t="shared" si="14"/>
        <v>-379081.50521865272</v>
      </c>
      <c r="AU151" s="564">
        <f t="shared" si="15"/>
        <v>1977186.1944680659</v>
      </c>
      <c r="AV151" s="564">
        <f t="shared" si="16"/>
        <v>365394.0740749815</v>
      </c>
      <c r="AW151" s="564">
        <f t="shared" si="17"/>
        <v>2819123.3436655668</v>
      </c>
      <c r="AX151" s="564">
        <f t="shared" si="18"/>
        <v>313880.87242448382</v>
      </c>
      <c r="AY151" s="564">
        <f t="shared" si="19"/>
        <v>2221595.8485330124</v>
      </c>
      <c r="AZ151" s="666">
        <f t="shared" si="20"/>
        <v>18.299267585631657</v>
      </c>
      <c r="BA151" s="625" t="s">
        <v>2192</v>
      </c>
      <c r="BB151" s="625" t="s">
        <v>2192</v>
      </c>
      <c r="BC151" s="667">
        <v>13151237.853824697</v>
      </c>
      <c r="BD151" s="667">
        <v>-82345.568706691149</v>
      </c>
      <c r="BE151" s="667">
        <v>81323583.675957441</v>
      </c>
      <c r="BF151" s="667">
        <v>0</v>
      </c>
      <c r="BG151" s="667">
        <v>13151237.85382469</v>
      </c>
      <c r="BH151" s="667">
        <v>-82345.568706691149</v>
      </c>
      <c r="BI151" s="667">
        <v>81339365.502770007</v>
      </c>
      <c r="BJ151" s="667">
        <v>0</v>
      </c>
      <c r="BK151" s="444">
        <v>0</v>
      </c>
      <c r="BL151" s="444">
        <v>46397366.97394117</v>
      </c>
      <c r="BM151" s="514"/>
      <c r="BN151" s="514"/>
      <c r="BO151" s="515"/>
    </row>
    <row r="152" spans="1:67">
      <c r="A152" s="515"/>
      <c r="B152" s="660">
        <v>2029</v>
      </c>
      <c r="C152" s="661" t="s">
        <v>2187</v>
      </c>
      <c r="D152" s="661" t="s">
        <v>2032</v>
      </c>
      <c r="E152" s="661" t="s">
        <v>2031</v>
      </c>
      <c r="F152" s="661" t="s">
        <v>2209</v>
      </c>
      <c r="G152" s="661" t="s">
        <v>26</v>
      </c>
      <c r="H152" s="661" t="s">
        <v>2209</v>
      </c>
      <c r="I152" s="661" t="s">
        <v>46</v>
      </c>
      <c r="J152" s="661" t="s">
        <v>16</v>
      </c>
      <c r="K152" s="661" t="s">
        <v>2190</v>
      </c>
      <c r="L152" s="661" t="s">
        <v>2191</v>
      </c>
      <c r="M152" s="662">
        <v>0</v>
      </c>
      <c r="N152" s="662">
        <v>0</v>
      </c>
      <c r="O152" s="662">
        <v>0</v>
      </c>
      <c r="P152" s="662">
        <v>0</v>
      </c>
      <c r="Q152" s="662">
        <v>0</v>
      </c>
      <c r="R152" s="662">
        <v>0</v>
      </c>
      <c r="S152" s="662">
        <v>0</v>
      </c>
      <c r="T152" s="662">
        <v>0</v>
      </c>
      <c r="U152" s="662">
        <v>0</v>
      </c>
      <c r="V152" s="662">
        <v>0</v>
      </c>
      <c r="W152" s="663">
        <v>0</v>
      </c>
      <c r="X152" s="663">
        <v>0</v>
      </c>
      <c r="Y152" s="664">
        <v>27448.051789000001</v>
      </c>
      <c r="Z152" s="663">
        <v>27448.051789000001</v>
      </c>
      <c r="AA152" s="663">
        <v>27448.051789000001</v>
      </c>
      <c r="AB152" s="663">
        <v>0</v>
      </c>
      <c r="AC152" s="663">
        <v>0</v>
      </c>
      <c r="AD152" s="663">
        <v>0</v>
      </c>
      <c r="AE152" s="662">
        <v>0</v>
      </c>
      <c r="AF152" s="662">
        <v>0</v>
      </c>
      <c r="AG152" s="664">
        <v>2603.3914289999998</v>
      </c>
      <c r="AH152" s="664">
        <v>0</v>
      </c>
      <c r="AI152" s="664">
        <v>24844.660360000002</v>
      </c>
      <c r="AJ152" s="664">
        <v>0</v>
      </c>
      <c r="AK152" s="664">
        <v>0</v>
      </c>
      <c r="AL152" s="664">
        <v>0</v>
      </c>
      <c r="AM152" s="663">
        <v>0</v>
      </c>
      <c r="AN152" s="663">
        <v>0</v>
      </c>
      <c r="AO152" s="663">
        <v>0</v>
      </c>
      <c r="AP152" s="663">
        <v>0</v>
      </c>
      <c r="AQ152" s="663">
        <v>0</v>
      </c>
      <c r="AR152" s="663">
        <v>0</v>
      </c>
      <c r="AS152" s="665">
        <v>0.56999999999999995</v>
      </c>
      <c r="AT152" s="564">
        <f t="shared" si="14"/>
        <v>0</v>
      </c>
      <c r="AU152" s="564">
        <f t="shared" si="15"/>
        <v>0</v>
      </c>
      <c r="AV152" s="564">
        <f t="shared" si="16"/>
        <v>0</v>
      </c>
      <c r="AW152" s="564">
        <f t="shared" si="17"/>
        <v>0</v>
      </c>
      <c r="AX152" s="564">
        <f t="shared" si="18"/>
        <v>15645.389519729999</v>
      </c>
      <c r="AY152" s="564">
        <f t="shared" si="19"/>
        <v>11802.662269270002</v>
      </c>
      <c r="AZ152" s="666">
        <f t="shared" si="20"/>
        <v>1</v>
      </c>
      <c r="BA152" s="625" t="s">
        <v>2192</v>
      </c>
      <c r="BB152" s="625" t="s">
        <v>2192</v>
      </c>
      <c r="BC152" s="667">
        <v>27448.051789000001</v>
      </c>
      <c r="BD152" s="667">
        <v>0</v>
      </c>
      <c r="BE152" s="667">
        <v>0</v>
      </c>
      <c r="BF152" s="667">
        <v>0</v>
      </c>
      <c r="BG152" s="667">
        <v>27448.051789000001</v>
      </c>
      <c r="BH152" s="667">
        <v>0</v>
      </c>
      <c r="BI152" s="667">
        <v>0</v>
      </c>
      <c r="BJ152" s="667">
        <v>0</v>
      </c>
      <c r="BK152" s="444">
        <v>0</v>
      </c>
      <c r="BL152" s="444">
        <v>27448.051789000001</v>
      </c>
      <c r="BM152" s="514"/>
      <c r="BN152" s="514"/>
      <c r="BO152" s="515"/>
    </row>
    <row r="153" spans="1:67">
      <c r="A153" s="515"/>
      <c r="B153" s="660">
        <v>2029</v>
      </c>
      <c r="C153" s="661" t="s">
        <v>2187</v>
      </c>
      <c r="D153" s="661" t="s">
        <v>1614</v>
      </c>
      <c r="E153" s="661" t="s">
        <v>1613</v>
      </c>
      <c r="F153" s="661" t="s">
        <v>2205</v>
      </c>
      <c r="G153" s="661" t="s">
        <v>39</v>
      </c>
      <c r="H153" s="661" t="s">
        <v>2205</v>
      </c>
      <c r="I153" s="661" t="s">
        <v>51</v>
      </c>
      <c r="J153" s="661" t="s">
        <v>1162</v>
      </c>
      <c r="K153" s="661" t="s">
        <v>28</v>
      </c>
      <c r="L153" s="661" t="s">
        <v>2191</v>
      </c>
      <c r="M153" s="662">
        <v>13665.96</v>
      </c>
      <c r="N153" s="662">
        <v>0.58798079999999997</v>
      </c>
      <c r="O153" s="662">
        <v>0</v>
      </c>
      <c r="P153" s="662">
        <v>5466.384</v>
      </c>
      <c r="Q153" s="662">
        <v>0.23519232000000001</v>
      </c>
      <c r="R153" s="662">
        <v>0</v>
      </c>
      <c r="S153" s="662">
        <v>54663.839999999997</v>
      </c>
      <c r="T153" s="662">
        <v>0</v>
      </c>
      <c r="U153" s="662">
        <v>10.3842494372232</v>
      </c>
      <c r="V153" s="662">
        <v>0</v>
      </c>
      <c r="W153" s="663">
        <v>8994.4283915554697</v>
      </c>
      <c r="X153" s="663">
        <v>20326.504778888699</v>
      </c>
      <c r="Y153" s="664">
        <v>203977.14281999989</v>
      </c>
      <c r="Z153" s="663">
        <v>148416.29046946182</v>
      </c>
      <c r="AA153" s="663">
        <v>197705.19971701456</v>
      </c>
      <c r="AB153" s="663">
        <v>4675.2959915554702</v>
      </c>
      <c r="AC153" s="663">
        <v>0</v>
      </c>
      <c r="AD153" s="663">
        <v>4319.1324000000004</v>
      </c>
      <c r="AE153" s="662">
        <v>1.0461286913615999</v>
      </c>
      <c r="AF153" s="662">
        <v>0</v>
      </c>
      <c r="AG153" s="664">
        <v>17643.684564000014</v>
      </c>
      <c r="AH153" s="664">
        <v>13232.76342299998</v>
      </c>
      <c r="AI153" s="664">
        <v>57341.974832999804</v>
      </c>
      <c r="AJ153" s="664">
        <v>0</v>
      </c>
      <c r="AK153" s="664">
        <v>0</v>
      </c>
      <c r="AL153" s="664">
        <v>0</v>
      </c>
      <c r="AM153" s="663">
        <v>115758.72000000002</v>
      </c>
      <c r="AN153" s="663">
        <v>19827.015664422361</v>
      </c>
      <c r="AO153" s="663">
        <v>0</v>
      </c>
      <c r="AP153" s="663">
        <v>0</v>
      </c>
      <c r="AQ153" s="663">
        <v>0</v>
      </c>
      <c r="AR153" s="663">
        <v>0</v>
      </c>
      <c r="AS153" s="665">
        <v>0.56999999999999995</v>
      </c>
      <c r="AT153" s="564">
        <f t="shared" si="14"/>
        <v>1982.7015664422361</v>
      </c>
      <c r="AU153" s="564">
        <f t="shared" si="15"/>
        <v>0</v>
      </c>
      <c r="AV153" s="564">
        <f t="shared" si="16"/>
        <v>713.72014595554697</v>
      </c>
      <c r="AW153" s="564">
        <f t="shared" si="17"/>
        <v>185.72269320000004</v>
      </c>
      <c r="AX153" s="564">
        <f t="shared" si="18"/>
        <v>13251.897950312064</v>
      </c>
      <c r="AY153" s="564">
        <f t="shared" si="19"/>
        <v>8501.3235878316282</v>
      </c>
      <c r="AZ153" s="666">
        <f t="shared" si="20"/>
        <v>10</v>
      </c>
      <c r="BA153" s="625" t="s">
        <v>2192</v>
      </c>
      <c r="BB153" s="625" t="s">
        <v>2192</v>
      </c>
      <c r="BC153" s="667">
        <v>149483.90485479892</v>
      </c>
      <c r="BD153" s="667">
        <v>5299.2361042070606</v>
      </c>
      <c r="BE153" s="667">
        <v>0</v>
      </c>
      <c r="BF153" s="667">
        <v>0</v>
      </c>
      <c r="BG153" s="667">
        <v>149483.90485479892</v>
      </c>
      <c r="BH153" s="667">
        <v>5299.2361042070606</v>
      </c>
      <c r="BI153" s="667">
        <v>0</v>
      </c>
      <c r="BJ153" s="667">
        <v>0</v>
      </c>
      <c r="BK153" s="444">
        <v>0</v>
      </c>
      <c r="BL153" s="444">
        <v>217532.21538143669</v>
      </c>
      <c r="BM153" s="514"/>
      <c r="BN153" s="514"/>
      <c r="BO153" s="515"/>
    </row>
    <row r="154" spans="1:67">
      <c r="A154" s="515"/>
      <c r="B154" s="660">
        <v>2029</v>
      </c>
      <c r="C154" s="661" t="s">
        <v>2187</v>
      </c>
      <c r="D154" s="661" t="s">
        <v>2035</v>
      </c>
      <c r="E154" s="661" t="s">
        <v>2034</v>
      </c>
      <c r="F154" s="661" t="s">
        <v>2205</v>
      </c>
      <c r="G154" s="661" t="s">
        <v>39</v>
      </c>
      <c r="H154" s="661" t="s">
        <v>2205</v>
      </c>
      <c r="I154" s="661" t="s">
        <v>51</v>
      </c>
      <c r="J154" s="661" t="s">
        <v>16</v>
      </c>
      <c r="K154" s="661" t="s">
        <v>28</v>
      </c>
      <c r="L154" s="661" t="s">
        <v>2191</v>
      </c>
      <c r="M154" s="662">
        <v>0</v>
      </c>
      <c r="N154" s="662">
        <v>0</v>
      </c>
      <c r="O154" s="662">
        <v>0</v>
      </c>
      <c r="P154" s="662">
        <v>0</v>
      </c>
      <c r="Q154" s="662">
        <v>0</v>
      </c>
      <c r="R154" s="662">
        <v>0</v>
      </c>
      <c r="S154" s="662">
        <v>0</v>
      </c>
      <c r="T154" s="662">
        <v>0</v>
      </c>
      <c r="U154" s="662">
        <v>0</v>
      </c>
      <c r="V154" s="662">
        <v>0</v>
      </c>
      <c r="W154" s="663">
        <v>0</v>
      </c>
      <c r="X154" s="663">
        <v>0</v>
      </c>
      <c r="Y154" s="664">
        <v>27570.538561000001</v>
      </c>
      <c r="Z154" s="663">
        <v>27570.538561000001</v>
      </c>
      <c r="AA154" s="663">
        <v>27570.538561000001</v>
      </c>
      <c r="AB154" s="663">
        <v>0</v>
      </c>
      <c r="AC154" s="663">
        <v>0</v>
      </c>
      <c r="AD154" s="663">
        <v>0</v>
      </c>
      <c r="AE154" s="662">
        <v>0</v>
      </c>
      <c r="AF154" s="662">
        <v>0</v>
      </c>
      <c r="AG154" s="664">
        <v>1191.5522309999999</v>
      </c>
      <c r="AH154" s="664">
        <v>0</v>
      </c>
      <c r="AI154" s="664">
        <v>26378.98633</v>
      </c>
      <c r="AJ154" s="664">
        <v>0</v>
      </c>
      <c r="AK154" s="664">
        <v>0</v>
      </c>
      <c r="AL154" s="664">
        <v>0</v>
      </c>
      <c r="AM154" s="663">
        <v>0</v>
      </c>
      <c r="AN154" s="663">
        <v>0</v>
      </c>
      <c r="AO154" s="663">
        <v>0</v>
      </c>
      <c r="AP154" s="663">
        <v>0</v>
      </c>
      <c r="AQ154" s="663">
        <v>0</v>
      </c>
      <c r="AR154" s="663">
        <v>0</v>
      </c>
      <c r="AS154" s="665">
        <v>0.56999999999999995</v>
      </c>
      <c r="AT154" s="564">
        <f t="shared" si="14"/>
        <v>0</v>
      </c>
      <c r="AU154" s="564">
        <f t="shared" si="15"/>
        <v>0</v>
      </c>
      <c r="AV154" s="564">
        <f t="shared" si="16"/>
        <v>0</v>
      </c>
      <c r="AW154" s="564">
        <f t="shared" si="17"/>
        <v>0</v>
      </c>
      <c r="AX154" s="564">
        <f t="shared" si="18"/>
        <v>15715.206979769999</v>
      </c>
      <c r="AY154" s="564">
        <f t="shared" si="19"/>
        <v>11855.331581230002</v>
      </c>
      <c r="AZ154" s="666">
        <f t="shared" si="20"/>
        <v>1</v>
      </c>
      <c r="BA154" s="625" t="s">
        <v>2192</v>
      </c>
      <c r="BB154" s="625" t="s">
        <v>2192</v>
      </c>
      <c r="BC154" s="667">
        <v>27570.538561000001</v>
      </c>
      <c r="BD154" s="667">
        <v>0</v>
      </c>
      <c r="BE154" s="667">
        <v>0</v>
      </c>
      <c r="BF154" s="667">
        <v>0</v>
      </c>
      <c r="BG154" s="667">
        <v>27570.538561000001</v>
      </c>
      <c r="BH154" s="667">
        <v>0</v>
      </c>
      <c r="BI154" s="667">
        <v>0</v>
      </c>
      <c r="BJ154" s="667">
        <v>0</v>
      </c>
      <c r="BK154" s="444">
        <v>0</v>
      </c>
      <c r="BL154" s="444">
        <v>27570.538561000001</v>
      </c>
      <c r="BM154" s="514"/>
      <c r="BN154" s="514"/>
      <c r="BO154" s="515"/>
    </row>
    <row r="155" spans="1:67">
      <c r="A155" s="515"/>
      <c r="B155" s="660">
        <v>2029</v>
      </c>
      <c r="C155" s="661" t="s">
        <v>2187</v>
      </c>
      <c r="D155" s="661" t="s">
        <v>1630</v>
      </c>
      <c r="E155" s="661" t="s">
        <v>1629</v>
      </c>
      <c r="F155" s="661" t="s">
        <v>2205</v>
      </c>
      <c r="G155" s="661" t="s">
        <v>39</v>
      </c>
      <c r="H155" s="661" t="s">
        <v>2205</v>
      </c>
      <c r="I155" s="661" t="s">
        <v>51</v>
      </c>
      <c r="J155" s="661" t="s">
        <v>1162</v>
      </c>
      <c r="K155" s="661" t="s">
        <v>28</v>
      </c>
      <c r="L155" s="661" t="s">
        <v>2191</v>
      </c>
      <c r="M155" s="662">
        <v>90171.182851199963</v>
      </c>
      <c r="N155" s="662">
        <v>15.093994251600005</v>
      </c>
      <c r="O155" s="662">
        <v>0</v>
      </c>
      <c r="P155" s="662">
        <v>49572.390225599978</v>
      </c>
      <c r="Q155" s="662">
        <v>8.7098669657999981</v>
      </c>
      <c r="R155" s="662">
        <v>0</v>
      </c>
      <c r="S155" s="662">
        <v>631660.97491200001</v>
      </c>
      <c r="T155" s="662">
        <v>0</v>
      </c>
      <c r="U155" s="662">
        <v>101.00465655578699</v>
      </c>
      <c r="V155" s="662">
        <v>0</v>
      </c>
      <c r="W155" s="663">
        <v>50802.1996581036</v>
      </c>
      <c r="X155" s="663">
        <v>91881.951698161196</v>
      </c>
      <c r="Y155" s="664">
        <v>128014.9744200581</v>
      </c>
      <c r="Z155" s="663">
        <v>110000.07186037175</v>
      </c>
      <c r="AA155" s="663">
        <v>125252.05856183759</v>
      </c>
      <c r="AB155" s="663">
        <v>51516.256821303599</v>
      </c>
      <c r="AC155" s="663">
        <v>0</v>
      </c>
      <c r="AD155" s="663">
        <v>0</v>
      </c>
      <c r="AE155" s="662">
        <v>8.1350350059480192</v>
      </c>
      <c r="AF155" s="662">
        <v>0</v>
      </c>
      <c r="AG155" s="664">
        <v>11319.130883999991</v>
      </c>
      <c r="AH155" s="664">
        <v>8489.3481629999897</v>
      </c>
      <c r="AI155" s="664">
        <v>36787.175372999947</v>
      </c>
      <c r="AJ155" s="664">
        <v>0</v>
      </c>
      <c r="AK155" s="664">
        <v>0</v>
      </c>
      <c r="AL155" s="664">
        <v>0</v>
      </c>
      <c r="AM155" s="663">
        <v>71419.320000058215</v>
      </c>
      <c r="AN155" s="663">
        <v>149853.51249933196</v>
      </c>
      <c r="AO155" s="663">
        <v>0</v>
      </c>
      <c r="AP155" s="663">
        <v>0</v>
      </c>
      <c r="AQ155" s="663">
        <v>0</v>
      </c>
      <c r="AR155" s="663">
        <v>0</v>
      </c>
      <c r="AS155" s="665">
        <v>0.56999999999999995</v>
      </c>
      <c r="AT155" s="564">
        <f t="shared" si="14"/>
        <v>11760.417523543581</v>
      </c>
      <c r="AU155" s="564">
        <f t="shared" si="15"/>
        <v>0</v>
      </c>
      <c r="AV155" s="564">
        <f t="shared" si="16"/>
        <v>4042.9662232397204</v>
      </c>
      <c r="AW155" s="564">
        <f t="shared" si="17"/>
        <v>0</v>
      </c>
      <c r="AX155" s="564">
        <f t="shared" si="18"/>
        <v>17363.351972577279</v>
      </c>
      <c r="AY155" s="564">
        <f t="shared" si="19"/>
        <v>4226.7751106745436</v>
      </c>
      <c r="AZ155" s="666">
        <f t="shared" si="20"/>
        <v>12.742193225651649</v>
      </c>
      <c r="BA155" s="625" t="s">
        <v>2192</v>
      </c>
      <c r="BB155" s="625" t="s">
        <v>2192</v>
      </c>
      <c r="BC155" s="667">
        <v>110730.80604774429</v>
      </c>
      <c r="BD155" s="667">
        <v>59572.356881231019</v>
      </c>
      <c r="BE155" s="667">
        <v>0</v>
      </c>
      <c r="BF155" s="667">
        <v>0</v>
      </c>
      <c r="BG155" s="667">
        <v>110730.80604774429</v>
      </c>
      <c r="BH155" s="667">
        <v>59572.356881231019</v>
      </c>
      <c r="BI155" s="667">
        <v>0</v>
      </c>
      <c r="BJ155" s="667">
        <v>0</v>
      </c>
      <c r="BK155" s="444">
        <v>0</v>
      </c>
      <c r="BL155" s="444">
        <v>275105.57106116961</v>
      </c>
      <c r="BM155" s="514"/>
      <c r="BN155" s="514"/>
      <c r="BO155" s="515"/>
    </row>
    <row r="156" spans="1:67">
      <c r="A156" s="515"/>
      <c r="B156" s="660">
        <v>2029</v>
      </c>
      <c r="C156" s="661" t="s">
        <v>2187</v>
      </c>
      <c r="D156" s="661" t="s">
        <v>2039</v>
      </c>
      <c r="E156" s="661" t="s">
        <v>2038</v>
      </c>
      <c r="F156" s="661" t="s">
        <v>2205</v>
      </c>
      <c r="G156" s="661" t="s">
        <v>39</v>
      </c>
      <c r="H156" s="661" t="s">
        <v>2205</v>
      </c>
      <c r="I156" s="661" t="s">
        <v>51</v>
      </c>
      <c r="J156" s="661" t="s">
        <v>16</v>
      </c>
      <c r="K156" s="661" t="s">
        <v>28</v>
      </c>
      <c r="L156" s="661" t="s">
        <v>2191</v>
      </c>
      <c r="M156" s="662">
        <v>0</v>
      </c>
      <c r="N156" s="662">
        <v>0</v>
      </c>
      <c r="O156" s="662">
        <v>0</v>
      </c>
      <c r="P156" s="662">
        <v>0</v>
      </c>
      <c r="Q156" s="662">
        <v>0</v>
      </c>
      <c r="R156" s="662">
        <v>0</v>
      </c>
      <c r="S156" s="662">
        <v>0</v>
      </c>
      <c r="T156" s="662">
        <v>0</v>
      </c>
      <c r="U156" s="662">
        <v>0</v>
      </c>
      <c r="V156" s="662">
        <v>0</v>
      </c>
      <c r="W156" s="663">
        <v>0</v>
      </c>
      <c r="X156" s="663">
        <v>0</v>
      </c>
      <c r="Y156" s="664">
        <v>27408.390450999999</v>
      </c>
      <c r="Z156" s="663">
        <v>27408.390450999999</v>
      </c>
      <c r="AA156" s="663">
        <v>27408.390450999999</v>
      </c>
      <c r="AB156" s="663">
        <v>0</v>
      </c>
      <c r="AC156" s="663">
        <v>0</v>
      </c>
      <c r="AD156" s="663">
        <v>0</v>
      </c>
      <c r="AE156" s="662">
        <v>0</v>
      </c>
      <c r="AF156" s="662">
        <v>0</v>
      </c>
      <c r="AG156" s="664">
        <v>1191.5522309999999</v>
      </c>
      <c r="AH156" s="664">
        <v>0</v>
      </c>
      <c r="AI156" s="664">
        <v>26216.838220000001</v>
      </c>
      <c r="AJ156" s="664">
        <v>0</v>
      </c>
      <c r="AK156" s="664">
        <v>0</v>
      </c>
      <c r="AL156" s="664">
        <v>0</v>
      </c>
      <c r="AM156" s="663">
        <v>0</v>
      </c>
      <c r="AN156" s="663">
        <v>0</v>
      </c>
      <c r="AO156" s="663">
        <v>0</v>
      </c>
      <c r="AP156" s="663">
        <v>0</v>
      </c>
      <c r="AQ156" s="663">
        <v>0</v>
      </c>
      <c r="AR156" s="663">
        <v>0</v>
      </c>
      <c r="AS156" s="665">
        <v>0.56999999999999995</v>
      </c>
      <c r="AT156" s="564">
        <f t="shared" si="14"/>
        <v>0</v>
      </c>
      <c r="AU156" s="564">
        <f t="shared" si="15"/>
        <v>0</v>
      </c>
      <c r="AV156" s="564">
        <f t="shared" si="16"/>
        <v>0</v>
      </c>
      <c r="AW156" s="564">
        <f t="shared" si="17"/>
        <v>0</v>
      </c>
      <c r="AX156" s="564">
        <f t="shared" si="18"/>
        <v>15622.782557069999</v>
      </c>
      <c r="AY156" s="564">
        <f t="shared" si="19"/>
        <v>11785.607893930001</v>
      </c>
      <c r="AZ156" s="666">
        <f t="shared" si="20"/>
        <v>1</v>
      </c>
      <c r="BA156" s="625" t="s">
        <v>2192</v>
      </c>
      <c r="BB156" s="625" t="s">
        <v>2192</v>
      </c>
      <c r="BC156" s="667">
        <v>27408.390450999999</v>
      </c>
      <c r="BD156" s="667">
        <v>0</v>
      </c>
      <c r="BE156" s="667">
        <v>0</v>
      </c>
      <c r="BF156" s="667">
        <v>0</v>
      </c>
      <c r="BG156" s="667">
        <v>27408.390450999999</v>
      </c>
      <c r="BH156" s="667">
        <v>0</v>
      </c>
      <c r="BI156" s="667">
        <v>0</v>
      </c>
      <c r="BJ156" s="667">
        <v>0</v>
      </c>
      <c r="BK156" s="444">
        <v>0</v>
      </c>
      <c r="BL156" s="444">
        <v>27408.390450999999</v>
      </c>
      <c r="BM156" s="514"/>
      <c r="BN156" s="514"/>
      <c r="BO156" s="515"/>
    </row>
    <row r="157" spans="1:67">
      <c r="A157" s="515"/>
      <c r="B157" s="660">
        <v>2029</v>
      </c>
      <c r="C157" s="661" t="s">
        <v>2187</v>
      </c>
      <c r="D157" s="661" t="s">
        <v>1636</v>
      </c>
      <c r="E157" s="661" t="s">
        <v>1635</v>
      </c>
      <c r="F157" s="661" t="s">
        <v>2205</v>
      </c>
      <c r="G157" s="661" t="s">
        <v>26</v>
      </c>
      <c r="H157" s="661" t="s">
        <v>2205</v>
      </c>
      <c r="I157" s="661" t="s">
        <v>51</v>
      </c>
      <c r="J157" s="661" t="s">
        <v>1162</v>
      </c>
      <c r="K157" s="661" t="s">
        <v>28</v>
      </c>
      <c r="L157" s="661" t="s">
        <v>2191</v>
      </c>
      <c r="M157" s="662">
        <v>853862.18068800075</v>
      </c>
      <c r="N157" s="662">
        <v>119.50454068740011</v>
      </c>
      <c r="O157" s="662">
        <v>2023.6599503999996</v>
      </c>
      <c r="P157" s="662">
        <v>507313.95067979972</v>
      </c>
      <c r="Q157" s="662">
        <v>69.805419066899987</v>
      </c>
      <c r="R157" s="662">
        <v>1214.1959702400002</v>
      </c>
      <c r="S157" s="662">
        <v>6490309.0859244028</v>
      </c>
      <c r="T157" s="662">
        <v>17059.215800880003</v>
      </c>
      <c r="U157" s="662">
        <v>998.150666913245</v>
      </c>
      <c r="V157" s="662">
        <v>90.584435902672809</v>
      </c>
      <c r="W157" s="663">
        <v>612069.55157317803</v>
      </c>
      <c r="X157" s="663">
        <v>1040683.2680197801</v>
      </c>
      <c r="Y157" s="664">
        <v>1305453.7131298629</v>
      </c>
      <c r="Z157" s="663">
        <v>1089771.0777434874</v>
      </c>
      <c r="AA157" s="663">
        <v>1271860.2849476801</v>
      </c>
      <c r="AB157" s="663">
        <v>551590.75387756899</v>
      </c>
      <c r="AC157" s="663">
        <v>30831.717513887255</v>
      </c>
      <c r="AD157" s="663">
        <v>30019.9718104559</v>
      </c>
      <c r="AE157" s="662">
        <v>78.013827389849496</v>
      </c>
      <c r="AF157" s="662">
        <v>6.4473806019744009</v>
      </c>
      <c r="AG157" s="664">
        <v>112919.58120959956</v>
      </c>
      <c r="AH157" s="664">
        <v>84689.685907199892</v>
      </c>
      <c r="AI157" s="664">
        <v>366988.63893119985</v>
      </c>
      <c r="AJ157" s="664">
        <v>0</v>
      </c>
      <c r="AK157" s="664">
        <v>0</v>
      </c>
      <c r="AL157" s="664">
        <v>0</v>
      </c>
      <c r="AM157" s="663">
        <v>740855.80708186515</v>
      </c>
      <c r="AN157" s="663">
        <v>1468966.3418081012</v>
      </c>
      <c r="AO157" s="663">
        <v>21162.70432353867</v>
      </c>
      <c r="AP157" s="663">
        <v>0</v>
      </c>
      <c r="AQ157" s="663">
        <v>0</v>
      </c>
      <c r="AR157" s="663">
        <v>4455.4976028667297</v>
      </c>
      <c r="AS157" s="665">
        <v>0.56999999999999995</v>
      </c>
      <c r="AT157" s="564">
        <f t="shared" si="14"/>
        <v>114087.34185682965</v>
      </c>
      <c r="AU157" s="564">
        <f t="shared" si="15"/>
        <v>1643.6024530029486</v>
      </c>
      <c r="AV157" s="564">
        <f t="shared" si="16"/>
        <v>44514.315425811401</v>
      </c>
      <c r="AW157" s="564">
        <f t="shared" si="17"/>
        <v>3397.0929300399584</v>
      </c>
      <c r="AX157" s="564">
        <f t="shared" si="18"/>
        <v>170391.42340459229</v>
      </c>
      <c r="AY157" s="564">
        <f t="shared" si="19"/>
        <v>44118.611339911629</v>
      </c>
      <c r="AZ157" s="666">
        <f t="shared" si="20"/>
        <v>12.875804781669247</v>
      </c>
      <c r="BA157" s="625" t="s">
        <v>2192</v>
      </c>
      <c r="BB157" s="625" t="s">
        <v>2192</v>
      </c>
      <c r="BC157" s="667">
        <v>1098207.2909509935</v>
      </c>
      <c r="BD157" s="667">
        <v>649988.93891662161</v>
      </c>
      <c r="BE157" s="667">
        <v>47234.453478787444</v>
      </c>
      <c r="BF157" s="667">
        <v>5123.2440609775267</v>
      </c>
      <c r="BG157" s="667">
        <v>1098207.2909509931</v>
      </c>
      <c r="BH157" s="667">
        <v>649988.93891662161</v>
      </c>
      <c r="BI157" s="667">
        <v>47260.793094474044</v>
      </c>
      <c r="BJ157" s="667">
        <v>5123.2440609775267</v>
      </c>
      <c r="BK157" s="444">
        <v>0</v>
      </c>
      <c r="BL157" s="444">
        <v>2761989.3310793228</v>
      </c>
      <c r="BM157" s="514"/>
      <c r="BN157" s="514"/>
      <c r="BO157" s="515"/>
    </row>
    <row r="158" spans="1:67">
      <c r="A158" s="515"/>
      <c r="B158" s="660">
        <v>2029</v>
      </c>
      <c r="C158" s="661" t="s">
        <v>2187</v>
      </c>
      <c r="D158" s="661" t="s">
        <v>2043</v>
      </c>
      <c r="E158" s="661" t="s">
        <v>2042</v>
      </c>
      <c r="F158" s="661" t="s">
        <v>2205</v>
      </c>
      <c r="G158" s="661" t="s">
        <v>26</v>
      </c>
      <c r="H158" s="661" t="s">
        <v>2205</v>
      </c>
      <c r="I158" s="661" t="s">
        <v>51</v>
      </c>
      <c r="J158" s="661" t="s">
        <v>16</v>
      </c>
      <c r="K158" s="661" t="s">
        <v>28</v>
      </c>
      <c r="L158" s="661" t="s">
        <v>2191</v>
      </c>
      <c r="M158" s="662">
        <v>0</v>
      </c>
      <c r="N158" s="662">
        <v>0</v>
      </c>
      <c r="O158" s="662">
        <v>0</v>
      </c>
      <c r="P158" s="662">
        <v>0</v>
      </c>
      <c r="Q158" s="662">
        <v>0</v>
      </c>
      <c r="R158" s="662">
        <v>0</v>
      </c>
      <c r="S158" s="662">
        <v>0</v>
      </c>
      <c r="T158" s="662">
        <v>0</v>
      </c>
      <c r="U158" s="662">
        <v>0</v>
      </c>
      <c r="V158" s="662">
        <v>0</v>
      </c>
      <c r="W158" s="663">
        <v>0</v>
      </c>
      <c r="X158" s="663">
        <v>0</v>
      </c>
      <c r="Y158" s="664">
        <v>28535.394981000001</v>
      </c>
      <c r="Z158" s="663">
        <v>28535.394981000001</v>
      </c>
      <c r="AA158" s="663">
        <v>28535.394981000001</v>
      </c>
      <c r="AB158" s="663">
        <v>0</v>
      </c>
      <c r="AC158" s="663">
        <v>0</v>
      </c>
      <c r="AD158" s="663">
        <v>0</v>
      </c>
      <c r="AE158" s="662">
        <v>0</v>
      </c>
      <c r="AF158" s="662">
        <v>0</v>
      </c>
      <c r="AG158" s="664">
        <v>1191.5522309999999</v>
      </c>
      <c r="AH158" s="664">
        <v>0</v>
      </c>
      <c r="AI158" s="664">
        <v>27343.84275</v>
      </c>
      <c r="AJ158" s="664">
        <v>0</v>
      </c>
      <c r="AK158" s="664">
        <v>0</v>
      </c>
      <c r="AL158" s="664">
        <v>0</v>
      </c>
      <c r="AM158" s="663">
        <v>0</v>
      </c>
      <c r="AN158" s="663">
        <v>0</v>
      </c>
      <c r="AO158" s="663">
        <v>0</v>
      </c>
      <c r="AP158" s="663">
        <v>0</v>
      </c>
      <c r="AQ158" s="663">
        <v>0</v>
      </c>
      <c r="AR158" s="663">
        <v>0</v>
      </c>
      <c r="AS158" s="665">
        <v>0.56999999999999995</v>
      </c>
      <c r="AT158" s="564">
        <f t="shared" si="14"/>
        <v>0</v>
      </c>
      <c r="AU158" s="564">
        <f t="shared" si="15"/>
        <v>0</v>
      </c>
      <c r="AV158" s="564">
        <f t="shared" si="16"/>
        <v>0</v>
      </c>
      <c r="AW158" s="564">
        <f t="shared" si="17"/>
        <v>0</v>
      </c>
      <c r="AX158" s="564">
        <f t="shared" si="18"/>
        <v>16265.17513917</v>
      </c>
      <c r="AY158" s="564">
        <f t="shared" si="19"/>
        <v>12270.219841830001</v>
      </c>
      <c r="AZ158" s="666">
        <f t="shared" si="20"/>
        <v>1</v>
      </c>
      <c r="BA158" s="625" t="s">
        <v>2192</v>
      </c>
      <c r="BB158" s="625" t="s">
        <v>2192</v>
      </c>
      <c r="BC158" s="667">
        <v>28535.394981000001</v>
      </c>
      <c r="BD158" s="667">
        <v>0</v>
      </c>
      <c r="BE158" s="667">
        <v>0</v>
      </c>
      <c r="BF158" s="667">
        <v>0</v>
      </c>
      <c r="BG158" s="667">
        <v>28535.394981000001</v>
      </c>
      <c r="BH158" s="667">
        <v>0</v>
      </c>
      <c r="BI158" s="667">
        <v>0</v>
      </c>
      <c r="BJ158" s="667">
        <v>0</v>
      </c>
      <c r="BK158" s="444">
        <v>0</v>
      </c>
      <c r="BL158" s="444">
        <v>28535.394981000001</v>
      </c>
      <c r="BM158" s="514"/>
      <c r="BN158" s="514"/>
      <c r="BO158" s="515"/>
    </row>
    <row r="159" spans="1:67">
      <c r="A159" s="515"/>
      <c r="B159" s="660">
        <v>2029</v>
      </c>
      <c r="C159" s="661" t="s">
        <v>2187</v>
      </c>
      <c r="D159" s="661" t="s">
        <v>1646</v>
      </c>
      <c r="E159" s="661" t="s">
        <v>1645</v>
      </c>
      <c r="F159" s="661" t="s">
        <v>2205</v>
      </c>
      <c r="G159" s="661" t="s">
        <v>26</v>
      </c>
      <c r="H159" s="661" t="s">
        <v>2205</v>
      </c>
      <c r="I159" s="661" t="s">
        <v>51</v>
      </c>
      <c r="J159" s="661" t="s">
        <v>1162</v>
      </c>
      <c r="K159" s="661" t="s">
        <v>28</v>
      </c>
      <c r="L159" s="661" t="s">
        <v>2191</v>
      </c>
      <c r="M159" s="662">
        <v>203839.10257045508</v>
      </c>
      <c r="N159" s="662">
        <v>50.518489531454975</v>
      </c>
      <c r="O159" s="662">
        <v>2963.9029219800018</v>
      </c>
      <c r="P159" s="662">
        <v>118091.15358230019</v>
      </c>
      <c r="Q159" s="662">
        <v>29.310745316960247</v>
      </c>
      <c r="R159" s="662">
        <v>1643.8827764789999</v>
      </c>
      <c r="S159" s="662">
        <v>1783755.9249174234</v>
      </c>
      <c r="T159" s="662">
        <v>21763.744292112999</v>
      </c>
      <c r="U159" s="662">
        <v>305.08984042004897</v>
      </c>
      <c r="V159" s="662">
        <v>115.56548219112005</v>
      </c>
      <c r="W159" s="663">
        <v>202652.57929083999</v>
      </c>
      <c r="X159" s="663">
        <v>357887.50174291001</v>
      </c>
      <c r="Y159" s="664">
        <v>819295.83487286826</v>
      </c>
      <c r="Z159" s="663">
        <v>741631.34227318957</v>
      </c>
      <c r="AA159" s="663">
        <v>796399.20414032193</v>
      </c>
      <c r="AB159" s="663">
        <v>146515.40802470001</v>
      </c>
      <c r="AC159" s="663">
        <v>30070.605046998298</v>
      </c>
      <c r="AD159" s="663">
        <v>25700.549218447399</v>
      </c>
      <c r="AE159" s="662">
        <v>20.081510013775301</v>
      </c>
      <c r="AF159" s="662">
        <v>8.72901754310349</v>
      </c>
      <c r="AG159" s="664">
        <v>72442.437657599789</v>
      </c>
      <c r="AH159" s="664">
        <v>54331.828243199838</v>
      </c>
      <c r="AI159" s="664">
        <v>235437.92238719945</v>
      </c>
      <c r="AJ159" s="664">
        <v>0</v>
      </c>
      <c r="AK159" s="664">
        <v>0</v>
      </c>
      <c r="AL159" s="664">
        <v>0</v>
      </c>
      <c r="AM159" s="663">
        <v>457083.64658486954</v>
      </c>
      <c r="AN159" s="663">
        <v>575011.1689218164</v>
      </c>
      <c r="AO159" s="663">
        <v>19644.364954867793</v>
      </c>
      <c r="AP159" s="663">
        <v>0</v>
      </c>
      <c r="AQ159" s="663">
        <v>0</v>
      </c>
      <c r="AR159" s="663">
        <v>1139.5789274943299</v>
      </c>
      <c r="AS159" s="665">
        <v>0.56999999999999995</v>
      </c>
      <c r="AT159" s="564">
        <f t="shared" si="14"/>
        <v>39480.576315996332</v>
      </c>
      <c r="AU159" s="564">
        <f t="shared" si="15"/>
        <v>1348.7926699479385</v>
      </c>
      <c r="AV159" s="564">
        <f t="shared" si="16"/>
        <v>11143.900586912814</v>
      </c>
      <c r="AW159" s="564">
        <f t="shared" si="17"/>
        <v>2823.4477483743958</v>
      </c>
      <c r="AX159" s="564">
        <f t="shared" si="18"/>
        <v>70648.859153231897</v>
      </c>
      <c r="AY159" s="564">
        <f t="shared" si="19"/>
        <v>24861.707792774774</v>
      </c>
      <c r="AZ159" s="666">
        <f t="shared" si="20"/>
        <v>14.564406667205597</v>
      </c>
      <c r="BA159" s="625" t="s">
        <v>2192</v>
      </c>
      <c r="BB159" s="625" t="s">
        <v>2192</v>
      </c>
      <c r="BC159" s="667">
        <v>746903.64797182311</v>
      </c>
      <c r="BD159" s="667">
        <v>176594.00729380181</v>
      </c>
      <c r="BE159" s="667">
        <v>45444.65150297837</v>
      </c>
      <c r="BF159" s="667">
        <v>1313.2253051471419</v>
      </c>
      <c r="BG159" s="667">
        <v>746903.64797182463</v>
      </c>
      <c r="BH159" s="667">
        <v>176594.00729380181</v>
      </c>
      <c r="BI159" s="667">
        <v>45475.098659652591</v>
      </c>
      <c r="BJ159" s="667">
        <v>1313.2253051471419</v>
      </c>
      <c r="BK159" s="444">
        <v>0</v>
      </c>
      <c r="BL159" s="444">
        <v>1391054.7380170068</v>
      </c>
      <c r="BM159" s="514"/>
      <c r="BN159" s="514"/>
      <c r="BO159" s="515"/>
    </row>
    <row r="160" spans="1:67">
      <c r="A160" s="515"/>
      <c r="B160" s="660">
        <v>2029</v>
      </c>
      <c r="C160" s="661" t="s">
        <v>2187</v>
      </c>
      <c r="D160" s="661" t="s">
        <v>2047</v>
      </c>
      <c r="E160" s="661" t="s">
        <v>2046</v>
      </c>
      <c r="F160" s="661" t="s">
        <v>2205</v>
      </c>
      <c r="G160" s="661" t="s">
        <v>26</v>
      </c>
      <c r="H160" s="661" t="s">
        <v>2205</v>
      </c>
      <c r="I160" s="661" t="s">
        <v>51</v>
      </c>
      <c r="J160" s="661" t="s">
        <v>16</v>
      </c>
      <c r="K160" s="661" t="s">
        <v>28</v>
      </c>
      <c r="L160" s="661" t="s">
        <v>2191</v>
      </c>
      <c r="M160" s="662">
        <v>0</v>
      </c>
      <c r="N160" s="662">
        <v>0</v>
      </c>
      <c r="O160" s="662">
        <v>0</v>
      </c>
      <c r="P160" s="662">
        <v>0</v>
      </c>
      <c r="Q160" s="662">
        <v>0</v>
      </c>
      <c r="R160" s="662">
        <v>0</v>
      </c>
      <c r="S160" s="662">
        <v>0</v>
      </c>
      <c r="T160" s="662">
        <v>0</v>
      </c>
      <c r="U160" s="662">
        <v>0</v>
      </c>
      <c r="V160" s="662">
        <v>0</v>
      </c>
      <c r="W160" s="663">
        <v>0</v>
      </c>
      <c r="X160" s="663">
        <v>0</v>
      </c>
      <c r="Y160" s="664">
        <v>28373.235970999998</v>
      </c>
      <c r="Z160" s="663">
        <v>28373.235970999998</v>
      </c>
      <c r="AA160" s="663">
        <v>28373.235970999998</v>
      </c>
      <c r="AB160" s="663">
        <v>0</v>
      </c>
      <c r="AC160" s="663">
        <v>0</v>
      </c>
      <c r="AD160" s="663">
        <v>0</v>
      </c>
      <c r="AE160" s="662">
        <v>0</v>
      </c>
      <c r="AF160" s="662">
        <v>0</v>
      </c>
      <c r="AG160" s="664">
        <v>1191.5522309999999</v>
      </c>
      <c r="AH160" s="664">
        <v>0</v>
      </c>
      <c r="AI160" s="664">
        <v>27181.68374</v>
      </c>
      <c r="AJ160" s="664">
        <v>0</v>
      </c>
      <c r="AK160" s="664">
        <v>0</v>
      </c>
      <c r="AL160" s="664">
        <v>0</v>
      </c>
      <c r="AM160" s="663">
        <v>0</v>
      </c>
      <c r="AN160" s="663">
        <v>0</v>
      </c>
      <c r="AO160" s="663">
        <v>0</v>
      </c>
      <c r="AP160" s="663">
        <v>0</v>
      </c>
      <c r="AQ160" s="663">
        <v>0</v>
      </c>
      <c r="AR160" s="663">
        <v>0</v>
      </c>
      <c r="AS160" s="665">
        <v>0.56999999999999995</v>
      </c>
      <c r="AT160" s="564">
        <f t="shared" si="14"/>
        <v>0</v>
      </c>
      <c r="AU160" s="564">
        <f t="shared" si="15"/>
        <v>0</v>
      </c>
      <c r="AV160" s="564">
        <f t="shared" si="16"/>
        <v>0</v>
      </c>
      <c r="AW160" s="564">
        <f t="shared" si="17"/>
        <v>0</v>
      </c>
      <c r="AX160" s="564">
        <f t="shared" si="18"/>
        <v>16172.744503469998</v>
      </c>
      <c r="AY160" s="564">
        <f t="shared" si="19"/>
        <v>12200.491467530001</v>
      </c>
      <c r="AZ160" s="666">
        <f t="shared" si="20"/>
        <v>1</v>
      </c>
      <c r="BA160" s="625" t="s">
        <v>2192</v>
      </c>
      <c r="BB160" s="625" t="s">
        <v>2192</v>
      </c>
      <c r="BC160" s="667">
        <v>28373.235970999998</v>
      </c>
      <c r="BD160" s="667">
        <v>0</v>
      </c>
      <c r="BE160" s="667">
        <v>0</v>
      </c>
      <c r="BF160" s="667">
        <v>0</v>
      </c>
      <c r="BG160" s="667">
        <v>28373.235970999998</v>
      </c>
      <c r="BH160" s="667">
        <v>0</v>
      </c>
      <c r="BI160" s="667">
        <v>0</v>
      </c>
      <c r="BJ160" s="667">
        <v>0</v>
      </c>
      <c r="BK160" s="444">
        <v>0</v>
      </c>
      <c r="BL160" s="444">
        <v>28373.235970999998</v>
      </c>
      <c r="BM160" s="514"/>
      <c r="BN160" s="514"/>
      <c r="BO160" s="515"/>
    </row>
    <row r="161" spans="1:67">
      <c r="A161" s="515"/>
      <c r="B161" s="660">
        <v>2029</v>
      </c>
      <c r="C161" s="661" t="s">
        <v>2187</v>
      </c>
      <c r="D161" s="661" t="s">
        <v>1653</v>
      </c>
      <c r="E161" s="661" t="s">
        <v>1652</v>
      </c>
      <c r="F161" s="661" t="s">
        <v>2205</v>
      </c>
      <c r="G161" s="661" t="s">
        <v>33</v>
      </c>
      <c r="H161" s="661" t="s">
        <v>2205</v>
      </c>
      <c r="I161" s="661" t="s">
        <v>51</v>
      </c>
      <c r="J161" s="661" t="s">
        <v>1162</v>
      </c>
      <c r="K161" s="661" t="s">
        <v>28</v>
      </c>
      <c r="L161" s="661" t="s">
        <v>2191</v>
      </c>
      <c r="M161" s="662">
        <v>6832.98</v>
      </c>
      <c r="N161" s="662">
        <v>0.29399039999999999</v>
      </c>
      <c r="O161" s="662">
        <v>0</v>
      </c>
      <c r="P161" s="662">
        <v>2733.192</v>
      </c>
      <c r="Q161" s="662">
        <v>0.11759616000000001</v>
      </c>
      <c r="R161" s="662">
        <v>0</v>
      </c>
      <c r="S161" s="662">
        <v>27331.919999999998</v>
      </c>
      <c r="T161" s="662">
        <v>0</v>
      </c>
      <c r="U161" s="662">
        <v>5.1982873832736001</v>
      </c>
      <c r="V161" s="662">
        <v>0</v>
      </c>
      <c r="W161" s="663">
        <v>5158.0880703039702</v>
      </c>
      <c r="X161" s="663">
        <v>11482.472850759899</v>
      </c>
      <c r="Y161" s="664">
        <v>203977.14282000001</v>
      </c>
      <c r="Z161" s="663">
        <v>145623.5634776144</v>
      </c>
      <c r="AA161" s="663">
        <v>197625.9562453198</v>
      </c>
      <c r="AB161" s="663">
        <v>2332.5934203039701</v>
      </c>
      <c r="AC161" s="663">
        <v>0</v>
      </c>
      <c r="AD161" s="663">
        <v>2825.4946500000001</v>
      </c>
      <c r="AE161" s="662">
        <v>0.51853407994080003</v>
      </c>
      <c r="AF161" s="662">
        <v>0</v>
      </c>
      <c r="AG161" s="664">
        <v>17643.684563999981</v>
      </c>
      <c r="AH161" s="664">
        <v>13232.763422999979</v>
      </c>
      <c r="AI161" s="664">
        <v>57341.97483299992</v>
      </c>
      <c r="AJ161" s="664">
        <v>0</v>
      </c>
      <c r="AK161" s="664">
        <v>0</v>
      </c>
      <c r="AL161" s="664">
        <v>0</v>
      </c>
      <c r="AM161" s="663">
        <v>115758.72</v>
      </c>
      <c r="AN161" s="663">
        <v>9913.5078322111804</v>
      </c>
      <c r="AO161" s="663">
        <v>0</v>
      </c>
      <c r="AP161" s="663">
        <v>0</v>
      </c>
      <c r="AQ161" s="663">
        <v>0</v>
      </c>
      <c r="AR161" s="663">
        <v>0</v>
      </c>
      <c r="AS161" s="665">
        <v>0.56999999999999995</v>
      </c>
      <c r="AT161" s="564">
        <f t="shared" si="14"/>
        <v>991.35078322111804</v>
      </c>
      <c r="AU161" s="564">
        <f t="shared" si="15"/>
        <v>0</v>
      </c>
      <c r="AV161" s="564">
        <f t="shared" si="16"/>
        <v>394.31253708039702</v>
      </c>
      <c r="AW161" s="564">
        <f t="shared" si="17"/>
        <v>121.49626995000001</v>
      </c>
      <c r="AX161" s="564">
        <f t="shared" si="18"/>
        <v>12256.030289204346</v>
      </c>
      <c r="AY161" s="564">
        <f t="shared" si="19"/>
        <v>8497.9161185487519</v>
      </c>
      <c r="AZ161" s="666">
        <f t="shared" si="20"/>
        <v>10</v>
      </c>
      <c r="BA161" s="625" t="s">
        <v>2192</v>
      </c>
      <c r="BB161" s="625" t="s">
        <v>2192</v>
      </c>
      <c r="BC161" s="667">
        <v>146704.44439481682</v>
      </c>
      <c r="BD161" s="667">
        <v>2651.29375771573</v>
      </c>
      <c r="BE161" s="667">
        <v>0</v>
      </c>
      <c r="BF161" s="667">
        <v>0</v>
      </c>
      <c r="BG161" s="667">
        <v>146704.44439481682</v>
      </c>
      <c r="BH161" s="667">
        <v>2651.29375771573</v>
      </c>
      <c r="BI161" s="667">
        <v>0</v>
      </c>
      <c r="BJ161" s="667">
        <v>0</v>
      </c>
      <c r="BK161" s="444">
        <v>0</v>
      </c>
      <c r="BL161" s="444">
        <v>207539.4640775306</v>
      </c>
      <c r="BM161" s="514"/>
      <c r="BN161" s="514"/>
      <c r="BO161" s="515"/>
    </row>
    <row r="162" spans="1:67">
      <c r="A162" s="515"/>
      <c r="B162" s="660">
        <v>2029</v>
      </c>
      <c r="C162" s="661" t="s">
        <v>2187</v>
      </c>
      <c r="D162" s="661" t="s">
        <v>2051</v>
      </c>
      <c r="E162" s="661" t="s">
        <v>2050</v>
      </c>
      <c r="F162" s="661" t="s">
        <v>2205</v>
      </c>
      <c r="G162" s="661" t="s">
        <v>33</v>
      </c>
      <c r="H162" s="661" t="s">
        <v>2205</v>
      </c>
      <c r="I162" s="661" t="s">
        <v>51</v>
      </c>
      <c r="J162" s="661" t="s">
        <v>16</v>
      </c>
      <c r="K162" s="661" t="s">
        <v>28</v>
      </c>
      <c r="L162" s="661" t="s">
        <v>2191</v>
      </c>
      <c r="M162" s="662">
        <v>0</v>
      </c>
      <c r="N162" s="662">
        <v>0</v>
      </c>
      <c r="O162" s="662">
        <v>0</v>
      </c>
      <c r="P162" s="662">
        <v>0</v>
      </c>
      <c r="Q162" s="662">
        <v>0</v>
      </c>
      <c r="R162" s="662">
        <v>0</v>
      </c>
      <c r="S162" s="662">
        <v>0</v>
      </c>
      <c r="T162" s="662">
        <v>0</v>
      </c>
      <c r="U162" s="662">
        <v>0</v>
      </c>
      <c r="V162" s="662">
        <v>0</v>
      </c>
      <c r="W162" s="663">
        <v>0</v>
      </c>
      <c r="X162" s="663">
        <v>0</v>
      </c>
      <c r="Y162" s="664">
        <v>27514.464681000001</v>
      </c>
      <c r="Z162" s="663">
        <v>27514.464681000001</v>
      </c>
      <c r="AA162" s="663">
        <v>27514.464681000001</v>
      </c>
      <c r="AB162" s="663">
        <v>0</v>
      </c>
      <c r="AC162" s="663">
        <v>0</v>
      </c>
      <c r="AD162" s="663">
        <v>0</v>
      </c>
      <c r="AE162" s="662">
        <v>0</v>
      </c>
      <c r="AF162" s="662">
        <v>0</v>
      </c>
      <c r="AG162" s="664">
        <v>1191.5522309999999</v>
      </c>
      <c r="AH162" s="664">
        <v>0</v>
      </c>
      <c r="AI162" s="664">
        <v>26322.91245</v>
      </c>
      <c r="AJ162" s="664">
        <v>0</v>
      </c>
      <c r="AK162" s="664">
        <v>0</v>
      </c>
      <c r="AL162" s="664">
        <v>0</v>
      </c>
      <c r="AM162" s="663">
        <v>0</v>
      </c>
      <c r="AN162" s="663">
        <v>0</v>
      </c>
      <c r="AO162" s="663">
        <v>0</v>
      </c>
      <c r="AP162" s="663">
        <v>0</v>
      </c>
      <c r="AQ162" s="663">
        <v>0</v>
      </c>
      <c r="AR162" s="663">
        <v>0</v>
      </c>
      <c r="AS162" s="665">
        <v>0.56999999999999995</v>
      </c>
      <c r="AT162" s="564">
        <f t="shared" si="14"/>
        <v>0</v>
      </c>
      <c r="AU162" s="564">
        <f t="shared" si="15"/>
        <v>0</v>
      </c>
      <c r="AV162" s="564">
        <f t="shared" si="16"/>
        <v>0</v>
      </c>
      <c r="AW162" s="564">
        <f t="shared" si="17"/>
        <v>0</v>
      </c>
      <c r="AX162" s="564">
        <f t="shared" si="18"/>
        <v>15683.244868169999</v>
      </c>
      <c r="AY162" s="564">
        <f t="shared" si="19"/>
        <v>11831.219812830002</v>
      </c>
      <c r="AZ162" s="666">
        <f t="shared" si="20"/>
        <v>1</v>
      </c>
      <c r="BA162" s="625" t="s">
        <v>2192</v>
      </c>
      <c r="BB162" s="625" t="s">
        <v>2192</v>
      </c>
      <c r="BC162" s="667">
        <v>27514.464681000001</v>
      </c>
      <c r="BD162" s="667">
        <v>0</v>
      </c>
      <c r="BE162" s="667">
        <v>0</v>
      </c>
      <c r="BF162" s="667">
        <v>0</v>
      </c>
      <c r="BG162" s="667">
        <v>27514.464681000001</v>
      </c>
      <c r="BH162" s="667">
        <v>0</v>
      </c>
      <c r="BI162" s="667">
        <v>0</v>
      </c>
      <c r="BJ162" s="667">
        <v>0</v>
      </c>
      <c r="BK162" s="444">
        <v>0</v>
      </c>
      <c r="BL162" s="444">
        <v>27514.464681000001</v>
      </c>
      <c r="BM162" s="514"/>
      <c r="BN162" s="514"/>
      <c r="BO162" s="515"/>
    </row>
    <row r="163" spans="1:67">
      <c r="A163" s="515"/>
      <c r="B163" s="660">
        <v>2029</v>
      </c>
      <c r="C163" s="661" t="s">
        <v>2187</v>
      </c>
      <c r="D163" s="661" t="s">
        <v>1661</v>
      </c>
      <c r="E163" s="661" t="s">
        <v>1660</v>
      </c>
      <c r="F163" s="661" t="s">
        <v>2205</v>
      </c>
      <c r="G163" s="661" t="s">
        <v>33</v>
      </c>
      <c r="H163" s="661" t="s">
        <v>2205</v>
      </c>
      <c r="I163" s="661" t="s">
        <v>51</v>
      </c>
      <c r="J163" s="661" t="s">
        <v>1162</v>
      </c>
      <c r="K163" s="661" t="s">
        <v>28</v>
      </c>
      <c r="L163" s="661" t="s">
        <v>2191</v>
      </c>
      <c r="M163" s="662">
        <v>2888.2260000000001</v>
      </c>
      <c r="N163" s="662">
        <v>0.6264521999999999</v>
      </c>
      <c r="O163" s="662">
        <v>4892.6327250000004</v>
      </c>
      <c r="P163" s="662">
        <v>1566.4176</v>
      </c>
      <c r="Q163" s="662">
        <v>0.32000165999999997</v>
      </c>
      <c r="R163" s="662">
        <v>2935.5796349999951</v>
      </c>
      <c r="S163" s="662">
        <v>22028.608800000002</v>
      </c>
      <c r="T163" s="662">
        <v>44033.694524999999</v>
      </c>
      <c r="U163" s="662">
        <v>2.8080872254809002</v>
      </c>
      <c r="V163" s="662">
        <v>233.81891792775002</v>
      </c>
      <c r="W163" s="663">
        <v>62264.611755733502</v>
      </c>
      <c r="X163" s="663">
        <v>104238.34800373401</v>
      </c>
      <c r="Y163" s="664">
        <v>128014.97442173178</v>
      </c>
      <c r="Z163" s="663">
        <v>96852.054522762977</v>
      </c>
      <c r="AA163" s="663">
        <v>124154.56944200356</v>
      </c>
      <c r="AB163" s="663">
        <v>2179.3021151061998</v>
      </c>
      <c r="AC163" s="663">
        <v>59939.973843627296</v>
      </c>
      <c r="AD163" s="663">
        <v>145.33579700000001</v>
      </c>
      <c r="AE163" s="662">
        <v>0.21783580876134001</v>
      </c>
      <c r="AF163" s="662">
        <v>15.58792786185</v>
      </c>
      <c r="AG163" s="664">
        <v>11319.130883999984</v>
      </c>
      <c r="AH163" s="664">
        <v>8489.3481629999806</v>
      </c>
      <c r="AI163" s="664">
        <v>36787.17537300002</v>
      </c>
      <c r="AJ163" s="664">
        <v>0</v>
      </c>
      <c r="AK163" s="664">
        <v>0</v>
      </c>
      <c r="AL163" s="664">
        <v>0</v>
      </c>
      <c r="AM163" s="663">
        <v>71419.320001731947</v>
      </c>
      <c r="AN163" s="663">
        <v>4502.2487196166476</v>
      </c>
      <c r="AO163" s="663">
        <v>37225.459592549552</v>
      </c>
      <c r="AP163" s="663">
        <v>0</v>
      </c>
      <c r="AQ163" s="663">
        <v>0</v>
      </c>
      <c r="AR163" s="663">
        <v>0</v>
      </c>
      <c r="AS163" s="665">
        <v>0.56999999999999995</v>
      </c>
      <c r="AT163" s="564">
        <f t="shared" si="14"/>
        <v>300.48561768566015</v>
      </c>
      <c r="AU163" s="564">
        <f t="shared" si="15"/>
        <v>2484.4729636021229</v>
      </c>
      <c r="AV163" s="564">
        <f t="shared" si="16"/>
        <v>150.97824110820295</v>
      </c>
      <c r="AW163" s="564">
        <f t="shared" si="17"/>
        <v>4004.6385380937386</v>
      </c>
      <c r="AX163" s="564">
        <f t="shared" si="18"/>
        <v>5023.6359681085214</v>
      </c>
      <c r="AY163" s="564">
        <f t="shared" si="19"/>
        <v>6047.5512981316497</v>
      </c>
      <c r="AZ163" s="666">
        <f t="shared" si="20"/>
        <v>14.983241974417815</v>
      </c>
      <c r="BA163" s="625" t="s">
        <v>2192</v>
      </c>
      <c r="BB163" s="625" t="s">
        <v>2192</v>
      </c>
      <c r="BC163" s="667">
        <v>97554.377845913128</v>
      </c>
      <c r="BD163" s="667">
        <v>2584.8199698421718</v>
      </c>
      <c r="BE163" s="667">
        <v>91965.964215914108</v>
      </c>
      <c r="BF163" s="667">
        <v>0</v>
      </c>
      <c r="BG163" s="667">
        <v>97554.377845913026</v>
      </c>
      <c r="BH163" s="667">
        <v>2584.8199698421718</v>
      </c>
      <c r="BI163" s="667">
        <v>92022.049643615494</v>
      </c>
      <c r="BJ163" s="667">
        <v>0</v>
      </c>
      <c r="BK163" s="444">
        <v>0</v>
      </c>
      <c r="BL163" s="444">
        <v>165882.27775416971</v>
      </c>
      <c r="BM163" s="514"/>
      <c r="BN163" s="514"/>
      <c r="BO163" s="515"/>
    </row>
    <row r="164" spans="1:67">
      <c r="A164" s="515"/>
      <c r="B164" s="660">
        <v>2029</v>
      </c>
      <c r="C164" s="661" t="s">
        <v>2187</v>
      </c>
      <c r="D164" s="661" t="s">
        <v>2055</v>
      </c>
      <c r="E164" s="661" t="s">
        <v>2054</v>
      </c>
      <c r="F164" s="661" t="s">
        <v>2205</v>
      </c>
      <c r="G164" s="661" t="s">
        <v>33</v>
      </c>
      <c r="H164" s="661" t="s">
        <v>2205</v>
      </c>
      <c r="I164" s="661" t="s">
        <v>51</v>
      </c>
      <c r="J164" s="661" t="s">
        <v>16</v>
      </c>
      <c r="K164" s="661" t="s">
        <v>28</v>
      </c>
      <c r="L164" s="661" t="s">
        <v>2191</v>
      </c>
      <c r="M164" s="662">
        <v>0</v>
      </c>
      <c r="N164" s="662">
        <v>0</v>
      </c>
      <c r="O164" s="662">
        <v>0</v>
      </c>
      <c r="P164" s="662">
        <v>0</v>
      </c>
      <c r="Q164" s="662">
        <v>0</v>
      </c>
      <c r="R164" s="662">
        <v>0</v>
      </c>
      <c r="S164" s="662">
        <v>0</v>
      </c>
      <c r="T164" s="662">
        <v>0</v>
      </c>
      <c r="U164" s="662">
        <v>0</v>
      </c>
      <c r="V164" s="662">
        <v>0</v>
      </c>
      <c r="W164" s="663">
        <v>0</v>
      </c>
      <c r="X164" s="663">
        <v>0</v>
      </c>
      <c r="Y164" s="664">
        <v>27413.846621000001</v>
      </c>
      <c r="Z164" s="663">
        <v>27413.846621000001</v>
      </c>
      <c r="AA164" s="663">
        <v>27413.846621000001</v>
      </c>
      <c r="AB164" s="663">
        <v>0</v>
      </c>
      <c r="AC164" s="663">
        <v>0</v>
      </c>
      <c r="AD164" s="663">
        <v>0</v>
      </c>
      <c r="AE164" s="662">
        <v>0</v>
      </c>
      <c r="AF164" s="662">
        <v>0</v>
      </c>
      <c r="AG164" s="664">
        <v>1191.5522309999999</v>
      </c>
      <c r="AH164" s="664">
        <v>0</v>
      </c>
      <c r="AI164" s="664">
        <v>26222.294389999999</v>
      </c>
      <c r="AJ164" s="664">
        <v>0</v>
      </c>
      <c r="AK164" s="664">
        <v>0</v>
      </c>
      <c r="AL164" s="664">
        <v>0</v>
      </c>
      <c r="AM164" s="663">
        <v>0</v>
      </c>
      <c r="AN164" s="663">
        <v>0</v>
      </c>
      <c r="AO164" s="663">
        <v>0</v>
      </c>
      <c r="AP164" s="663">
        <v>0</v>
      </c>
      <c r="AQ164" s="663">
        <v>0</v>
      </c>
      <c r="AR164" s="663">
        <v>0</v>
      </c>
      <c r="AS164" s="665">
        <v>0.56999999999999995</v>
      </c>
      <c r="AT164" s="564">
        <f t="shared" si="14"/>
        <v>0</v>
      </c>
      <c r="AU164" s="564">
        <f t="shared" si="15"/>
        <v>0</v>
      </c>
      <c r="AV164" s="564">
        <f t="shared" si="16"/>
        <v>0</v>
      </c>
      <c r="AW164" s="564">
        <f t="shared" si="17"/>
        <v>0</v>
      </c>
      <c r="AX164" s="564">
        <f t="shared" si="18"/>
        <v>15625.892573969999</v>
      </c>
      <c r="AY164" s="564">
        <f t="shared" si="19"/>
        <v>11787.954047030002</v>
      </c>
      <c r="AZ164" s="666">
        <f t="shared" si="20"/>
        <v>1</v>
      </c>
      <c r="BA164" s="625" t="s">
        <v>2192</v>
      </c>
      <c r="BB164" s="625" t="s">
        <v>2192</v>
      </c>
      <c r="BC164" s="667">
        <v>27413.846621000001</v>
      </c>
      <c r="BD164" s="667">
        <v>0</v>
      </c>
      <c r="BE164" s="667">
        <v>0</v>
      </c>
      <c r="BF164" s="667">
        <v>0</v>
      </c>
      <c r="BG164" s="667">
        <v>27413.846621000001</v>
      </c>
      <c r="BH164" s="667">
        <v>0</v>
      </c>
      <c r="BI164" s="667">
        <v>0</v>
      </c>
      <c r="BJ164" s="667">
        <v>0</v>
      </c>
      <c r="BK164" s="444">
        <v>0</v>
      </c>
      <c r="BL164" s="444">
        <v>27413.846621000001</v>
      </c>
      <c r="BM164" s="514"/>
      <c r="BN164" s="514"/>
      <c r="BO164" s="515"/>
    </row>
    <row r="165" spans="1:67">
      <c r="A165" s="515"/>
      <c r="B165" s="660">
        <v>2029</v>
      </c>
      <c r="C165" s="661" t="s">
        <v>2187</v>
      </c>
      <c r="D165" s="661" t="s">
        <v>1666</v>
      </c>
      <c r="E165" s="661" t="s">
        <v>1665</v>
      </c>
      <c r="F165" s="661" t="s">
        <v>2205</v>
      </c>
      <c r="G165" s="661" t="s">
        <v>45</v>
      </c>
      <c r="H165" s="661" t="s">
        <v>2205</v>
      </c>
      <c r="I165" s="661" t="s">
        <v>51</v>
      </c>
      <c r="J165" s="661" t="s">
        <v>1162</v>
      </c>
      <c r="K165" s="661" t="s">
        <v>28</v>
      </c>
      <c r="L165" s="661" t="s">
        <v>2191</v>
      </c>
      <c r="M165" s="662">
        <v>86042.750309999974</v>
      </c>
      <c r="N165" s="662">
        <v>13.261157612999996</v>
      </c>
      <c r="O165" s="662">
        <v>-53.585492399999964</v>
      </c>
      <c r="P165" s="662">
        <v>50811.630962399977</v>
      </c>
      <c r="Q165" s="662">
        <v>7.6770508419000025</v>
      </c>
      <c r="R165" s="662">
        <v>-32.151295440000069</v>
      </c>
      <c r="S165" s="662">
        <v>641945.2529160002</v>
      </c>
      <c r="T165" s="662">
        <v>-103.35048767999987</v>
      </c>
      <c r="U165" s="662">
        <v>99.429280991934903</v>
      </c>
      <c r="V165" s="662">
        <v>-0.54879108958079614</v>
      </c>
      <c r="W165" s="663">
        <v>124675.97136533599</v>
      </c>
      <c r="X165" s="663">
        <v>234788.04370138701</v>
      </c>
      <c r="Y165" s="664">
        <v>856704.00036080985</v>
      </c>
      <c r="Z165" s="663">
        <v>648687.16661689454</v>
      </c>
      <c r="AA165" s="663">
        <v>830422.9242358153</v>
      </c>
      <c r="AB165" s="663">
        <v>48647.510689725503</v>
      </c>
      <c r="AC165" s="663">
        <v>-299.09705586737988</v>
      </c>
      <c r="AD165" s="663">
        <v>76180.023370160794</v>
      </c>
      <c r="AE165" s="662">
        <v>7.9492492959324199</v>
      </c>
      <c r="AF165" s="662">
        <v>-0.17072337878639934</v>
      </c>
      <c r="AG165" s="664">
        <v>74103.475168799792</v>
      </c>
      <c r="AH165" s="664">
        <v>55577.606376600001</v>
      </c>
      <c r="AI165" s="664">
        <v>240836.29429859982</v>
      </c>
      <c r="AJ165" s="664">
        <v>0</v>
      </c>
      <c r="AK165" s="664">
        <v>0</v>
      </c>
      <c r="AL165" s="664">
        <v>0</v>
      </c>
      <c r="AM165" s="663">
        <v>486186.62451681</v>
      </c>
      <c r="AN165" s="663">
        <v>188707.71079941941</v>
      </c>
      <c r="AO165" s="663">
        <v>-238.64419416012083</v>
      </c>
      <c r="AP165" s="663">
        <v>0</v>
      </c>
      <c r="AQ165" s="663">
        <v>0</v>
      </c>
      <c r="AR165" s="663">
        <v>201.78592571742399</v>
      </c>
      <c r="AS165" s="665">
        <v>0.56999999999999995</v>
      </c>
      <c r="AT165" s="564">
        <f t="shared" si="14"/>
        <v>14729.262042342252</v>
      </c>
      <c r="AU165" s="564">
        <f t="shared" si="15"/>
        <v>-18.626970015042104</v>
      </c>
      <c r="AV165" s="564">
        <f t="shared" si="16"/>
        <v>7202.1282799925211</v>
      </c>
      <c r="AW165" s="564">
        <f t="shared" si="17"/>
        <v>2533.4788679561202</v>
      </c>
      <c r="AX165" s="564">
        <f t="shared" si="18"/>
        <v>51675.100550880808</v>
      </c>
      <c r="AY165" s="564">
        <f t="shared" si="19"/>
        <v>27852.795062742116</v>
      </c>
      <c r="AZ165" s="666">
        <f t="shared" si="20"/>
        <v>12.811755962854134</v>
      </c>
      <c r="BA165" s="625" t="s">
        <v>2192</v>
      </c>
      <c r="BB165" s="625" t="s">
        <v>2192</v>
      </c>
      <c r="BC165" s="667">
        <v>653651.52751034324</v>
      </c>
      <c r="BD165" s="667">
        <v>56991.170482918569</v>
      </c>
      <c r="BE165" s="667">
        <v>-316.71462496194431</v>
      </c>
      <c r="BF165" s="667">
        <v>233.22336964532022</v>
      </c>
      <c r="BG165" s="667">
        <v>653651.52751034161</v>
      </c>
      <c r="BH165" s="667">
        <v>56991.170482918569</v>
      </c>
      <c r="BI165" s="667">
        <v>-316.42116191923651</v>
      </c>
      <c r="BJ165" s="667">
        <v>233.22336964532022</v>
      </c>
      <c r="BK165" s="444">
        <v>0</v>
      </c>
      <c r="BL165" s="444">
        <v>1018891.9908410737</v>
      </c>
      <c r="BM165" s="514"/>
      <c r="BN165" s="514"/>
      <c r="BO165" s="515"/>
    </row>
    <row r="166" spans="1:67">
      <c r="A166" s="515"/>
      <c r="B166" s="660">
        <v>2029</v>
      </c>
      <c r="C166" s="661" t="s">
        <v>2187</v>
      </c>
      <c r="D166" s="661" t="s">
        <v>2059</v>
      </c>
      <c r="E166" s="661" t="s">
        <v>2058</v>
      </c>
      <c r="F166" s="661" t="s">
        <v>2205</v>
      </c>
      <c r="G166" s="661" t="s">
        <v>45</v>
      </c>
      <c r="H166" s="661" t="s">
        <v>2205</v>
      </c>
      <c r="I166" s="661" t="s">
        <v>51</v>
      </c>
      <c r="J166" s="661" t="s">
        <v>16</v>
      </c>
      <c r="K166" s="661" t="s">
        <v>28</v>
      </c>
      <c r="L166" s="661" t="s">
        <v>2191</v>
      </c>
      <c r="M166" s="662">
        <v>0</v>
      </c>
      <c r="N166" s="662">
        <v>0</v>
      </c>
      <c r="O166" s="662">
        <v>0</v>
      </c>
      <c r="P166" s="662">
        <v>0</v>
      </c>
      <c r="Q166" s="662">
        <v>0</v>
      </c>
      <c r="R166" s="662">
        <v>0</v>
      </c>
      <c r="S166" s="662">
        <v>0</v>
      </c>
      <c r="T166" s="662">
        <v>0</v>
      </c>
      <c r="U166" s="662">
        <v>0</v>
      </c>
      <c r="V166" s="662">
        <v>0</v>
      </c>
      <c r="W166" s="663">
        <v>0</v>
      </c>
      <c r="X166" s="663">
        <v>0</v>
      </c>
      <c r="Y166" s="664">
        <v>30268.327560999998</v>
      </c>
      <c r="Z166" s="663">
        <v>30268.327560999998</v>
      </c>
      <c r="AA166" s="663">
        <v>30268.327560999998</v>
      </c>
      <c r="AB166" s="663">
        <v>0</v>
      </c>
      <c r="AC166" s="663">
        <v>0</v>
      </c>
      <c r="AD166" s="663">
        <v>0</v>
      </c>
      <c r="AE166" s="662">
        <v>0</v>
      </c>
      <c r="AF166" s="662">
        <v>0</v>
      </c>
      <c r="AG166" s="664">
        <v>1191.5522309999999</v>
      </c>
      <c r="AH166" s="664">
        <v>0</v>
      </c>
      <c r="AI166" s="664">
        <v>29076.77533</v>
      </c>
      <c r="AJ166" s="664">
        <v>0</v>
      </c>
      <c r="AK166" s="664">
        <v>0</v>
      </c>
      <c r="AL166" s="664">
        <v>0</v>
      </c>
      <c r="AM166" s="663">
        <v>0</v>
      </c>
      <c r="AN166" s="663">
        <v>0</v>
      </c>
      <c r="AO166" s="663">
        <v>0</v>
      </c>
      <c r="AP166" s="663">
        <v>0</v>
      </c>
      <c r="AQ166" s="663">
        <v>0</v>
      </c>
      <c r="AR166" s="663">
        <v>0</v>
      </c>
      <c r="AS166" s="665">
        <v>0.56999999999999995</v>
      </c>
      <c r="AT166" s="564">
        <f t="shared" si="14"/>
        <v>0</v>
      </c>
      <c r="AU166" s="564">
        <f t="shared" si="15"/>
        <v>0</v>
      </c>
      <c r="AV166" s="564">
        <f t="shared" si="16"/>
        <v>0</v>
      </c>
      <c r="AW166" s="564">
        <f t="shared" si="17"/>
        <v>0</v>
      </c>
      <c r="AX166" s="564">
        <f t="shared" si="18"/>
        <v>17252.946709769996</v>
      </c>
      <c r="AY166" s="564">
        <f t="shared" si="19"/>
        <v>13015.38085123</v>
      </c>
      <c r="AZ166" s="666">
        <f t="shared" si="20"/>
        <v>1</v>
      </c>
      <c r="BA166" s="625" t="s">
        <v>2192</v>
      </c>
      <c r="BB166" s="625" t="s">
        <v>2192</v>
      </c>
      <c r="BC166" s="667">
        <v>30268.327560999998</v>
      </c>
      <c r="BD166" s="667">
        <v>0</v>
      </c>
      <c r="BE166" s="667">
        <v>0</v>
      </c>
      <c r="BF166" s="667">
        <v>0</v>
      </c>
      <c r="BG166" s="667">
        <v>30268.327560999998</v>
      </c>
      <c r="BH166" s="667">
        <v>0</v>
      </c>
      <c r="BI166" s="667">
        <v>0</v>
      </c>
      <c r="BJ166" s="667">
        <v>0</v>
      </c>
      <c r="BK166" s="444">
        <v>0</v>
      </c>
      <c r="BL166" s="444">
        <v>30268.327560999998</v>
      </c>
      <c r="BM166" s="514"/>
      <c r="BN166" s="514"/>
      <c r="BO166" s="515"/>
    </row>
    <row r="167" spans="1:67">
      <c r="A167" s="515"/>
      <c r="B167" s="660">
        <v>2029</v>
      </c>
      <c r="C167" s="661" t="s">
        <v>2187</v>
      </c>
      <c r="D167" s="661" t="s">
        <v>1673</v>
      </c>
      <c r="E167" s="661" t="s">
        <v>1672</v>
      </c>
      <c r="F167" s="661" t="s">
        <v>2205</v>
      </c>
      <c r="G167" s="661" t="s">
        <v>45</v>
      </c>
      <c r="H167" s="661" t="s">
        <v>2205</v>
      </c>
      <c r="I167" s="661" t="s">
        <v>51</v>
      </c>
      <c r="J167" s="661" t="s">
        <v>1162</v>
      </c>
      <c r="K167" s="661" t="s">
        <v>28</v>
      </c>
      <c r="L167" s="661" t="s">
        <v>2191</v>
      </c>
      <c r="M167" s="662">
        <v>47952.18845999999</v>
      </c>
      <c r="N167" s="662">
        <v>20.471895180000001</v>
      </c>
      <c r="O167" s="662">
        <v>216.82569000000001</v>
      </c>
      <c r="P167" s="662">
        <v>25849.898316000006</v>
      </c>
      <c r="Q167" s="662">
        <v>11.576153357999999</v>
      </c>
      <c r="R167" s="662">
        <v>130.09541400000001</v>
      </c>
      <c r="S167" s="662">
        <v>382896.01389599993</v>
      </c>
      <c r="T167" s="662">
        <v>1843.2611280000001</v>
      </c>
      <c r="U167" s="662">
        <v>54.579621757453097</v>
      </c>
      <c r="V167" s="662">
        <v>9.7877165896799987</v>
      </c>
      <c r="W167" s="663">
        <v>69522.114573693194</v>
      </c>
      <c r="X167" s="663">
        <v>133369.03602566899</v>
      </c>
      <c r="Y167" s="664">
        <v>537662.89256392431</v>
      </c>
      <c r="Z167" s="663">
        <v>430423.5795829327</v>
      </c>
      <c r="AA167" s="663">
        <v>521372.86190801219</v>
      </c>
      <c r="AB167" s="663">
        <v>30962.416749927001</v>
      </c>
      <c r="AC167" s="663">
        <v>2522.175475336745</v>
      </c>
      <c r="AD167" s="663">
        <v>36096.122068106299</v>
      </c>
      <c r="AE167" s="662">
        <v>3.9775646038624002</v>
      </c>
      <c r="AF167" s="662">
        <v>0.69080664833999994</v>
      </c>
      <c r="AG167" s="664">
        <v>47540.349712799944</v>
      </c>
      <c r="AH167" s="664">
        <v>35655.262284599892</v>
      </c>
      <c r="AI167" s="664">
        <v>154506.13656659998</v>
      </c>
      <c r="AJ167" s="664">
        <v>0</v>
      </c>
      <c r="AK167" s="664">
        <v>0</v>
      </c>
      <c r="AL167" s="664">
        <v>0</v>
      </c>
      <c r="AM167" s="663">
        <v>299961.14399992424</v>
      </c>
      <c r="AN167" s="663">
        <v>121145.49599613807</v>
      </c>
      <c r="AO167" s="663">
        <v>1580.8096809423605</v>
      </c>
      <c r="AP167" s="663">
        <v>0</v>
      </c>
      <c r="AQ167" s="663">
        <v>0</v>
      </c>
      <c r="AR167" s="663">
        <v>60.409807523203703</v>
      </c>
      <c r="AS167" s="665">
        <v>0.56999999999999995</v>
      </c>
      <c r="AT167" s="564">
        <f t="shared" si="14"/>
        <v>8224.6540965119329</v>
      </c>
      <c r="AU167" s="564">
        <f t="shared" si="15"/>
        <v>107.32229631205422</v>
      </c>
      <c r="AV167" s="564">
        <f t="shared" si="16"/>
        <v>3502.998947141693</v>
      </c>
      <c r="AW167" s="564">
        <f t="shared" si="17"/>
        <v>1224.9866202323244</v>
      </c>
      <c r="AX167" s="564">
        <f t="shared" si="18"/>
        <v>28400.588028418006</v>
      </c>
      <c r="AY167" s="564">
        <f t="shared" si="19"/>
        <v>15327.763683539442</v>
      </c>
      <c r="AZ167" s="666">
        <f t="shared" si="20"/>
        <v>14.729555136855632</v>
      </c>
      <c r="BA167" s="625" t="s">
        <v>2192</v>
      </c>
      <c r="BB167" s="625" t="s">
        <v>2192</v>
      </c>
      <c r="BC167" s="667">
        <v>433720.47584373003</v>
      </c>
      <c r="BD167" s="667">
        <v>37193.36062629777</v>
      </c>
      <c r="BE167" s="667">
        <v>3850.2867747136515</v>
      </c>
      <c r="BF167" s="667">
        <v>72.114707650110802</v>
      </c>
      <c r="BG167" s="667">
        <v>433720.4758437298</v>
      </c>
      <c r="BH167" s="667">
        <v>37193.36062629777</v>
      </c>
      <c r="BI167" s="667">
        <v>3852.4895098002476</v>
      </c>
      <c r="BJ167" s="667">
        <v>72.114707650110802</v>
      </c>
      <c r="BK167" s="444">
        <v>0</v>
      </c>
      <c r="BL167" s="444">
        <v>644099.16758509306</v>
      </c>
      <c r="BM167" s="514"/>
      <c r="BN167" s="514"/>
      <c r="BO167" s="515"/>
    </row>
    <row r="168" spans="1:67">
      <c r="A168" s="515"/>
      <c r="B168" s="660">
        <v>2029</v>
      </c>
      <c r="C168" s="661" t="s">
        <v>2187</v>
      </c>
      <c r="D168" s="661" t="s">
        <v>2063</v>
      </c>
      <c r="E168" s="661" t="s">
        <v>2062</v>
      </c>
      <c r="F168" s="661" t="s">
        <v>2205</v>
      </c>
      <c r="G168" s="661" t="s">
        <v>45</v>
      </c>
      <c r="H168" s="661" t="s">
        <v>2205</v>
      </c>
      <c r="I168" s="661" t="s">
        <v>51</v>
      </c>
      <c r="J168" s="661" t="s">
        <v>16</v>
      </c>
      <c r="K168" s="661" t="s">
        <v>28</v>
      </c>
      <c r="L168" s="661" t="s">
        <v>2191</v>
      </c>
      <c r="M168" s="662">
        <v>0</v>
      </c>
      <c r="N168" s="662">
        <v>0</v>
      </c>
      <c r="O168" s="662">
        <v>0</v>
      </c>
      <c r="P168" s="662">
        <v>0</v>
      </c>
      <c r="Q168" s="662">
        <v>0</v>
      </c>
      <c r="R168" s="662">
        <v>0</v>
      </c>
      <c r="S168" s="662">
        <v>0</v>
      </c>
      <c r="T168" s="662">
        <v>0</v>
      </c>
      <c r="U168" s="662">
        <v>0</v>
      </c>
      <c r="V168" s="662">
        <v>0</v>
      </c>
      <c r="W168" s="663">
        <v>0</v>
      </c>
      <c r="X168" s="663">
        <v>0</v>
      </c>
      <c r="Y168" s="664">
        <v>28763.504751</v>
      </c>
      <c r="Z168" s="663">
        <v>28763.504751</v>
      </c>
      <c r="AA168" s="663">
        <v>28763.504751</v>
      </c>
      <c r="AB168" s="663">
        <v>0</v>
      </c>
      <c r="AC168" s="663">
        <v>0</v>
      </c>
      <c r="AD168" s="663">
        <v>0</v>
      </c>
      <c r="AE168" s="662">
        <v>0</v>
      </c>
      <c r="AF168" s="662">
        <v>0</v>
      </c>
      <c r="AG168" s="664">
        <v>1191.5522309999999</v>
      </c>
      <c r="AH168" s="664">
        <v>0</v>
      </c>
      <c r="AI168" s="664">
        <v>27571.952519999999</v>
      </c>
      <c r="AJ168" s="664">
        <v>0</v>
      </c>
      <c r="AK168" s="664">
        <v>0</v>
      </c>
      <c r="AL168" s="664">
        <v>0</v>
      </c>
      <c r="AM168" s="663">
        <v>0</v>
      </c>
      <c r="AN168" s="663">
        <v>0</v>
      </c>
      <c r="AO168" s="663">
        <v>0</v>
      </c>
      <c r="AP168" s="663">
        <v>0</v>
      </c>
      <c r="AQ168" s="663">
        <v>0</v>
      </c>
      <c r="AR168" s="663">
        <v>0</v>
      </c>
      <c r="AS168" s="665">
        <v>0.56999999999999995</v>
      </c>
      <c r="AT168" s="564">
        <f t="shared" si="14"/>
        <v>0</v>
      </c>
      <c r="AU168" s="564">
        <f t="shared" si="15"/>
        <v>0</v>
      </c>
      <c r="AV168" s="564">
        <f t="shared" si="16"/>
        <v>0</v>
      </c>
      <c r="AW168" s="564">
        <f t="shared" si="17"/>
        <v>0</v>
      </c>
      <c r="AX168" s="564">
        <f t="shared" si="18"/>
        <v>16395.197708069998</v>
      </c>
      <c r="AY168" s="564">
        <f t="shared" si="19"/>
        <v>12368.307042930002</v>
      </c>
      <c r="AZ168" s="666">
        <f t="shared" si="20"/>
        <v>1</v>
      </c>
      <c r="BA168" s="625" t="s">
        <v>2192</v>
      </c>
      <c r="BB168" s="625" t="s">
        <v>2192</v>
      </c>
      <c r="BC168" s="667">
        <v>28763.504751</v>
      </c>
      <c r="BD168" s="667">
        <v>0</v>
      </c>
      <c r="BE168" s="667">
        <v>0</v>
      </c>
      <c r="BF168" s="667">
        <v>0</v>
      </c>
      <c r="BG168" s="667">
        <v>28763.504751</v>
      </c>
      <c r="BH168" s="667">
        <v>0</v>
      </c>
      <c r="BI168" s="667">
        <v>0</v>
      </c>
      <c r="BJ168" s="667">
        <v>0</v>
      </c>
      <c r="BK168" s="444">
        <v>0</v>
      </c>
      <c r="BL168" s="444">
        <v>28763.504751</v>
      </c>
      <c r="BM168" s="514"/>
      <c r="BN168" s="514"/>
      <c r="BO168" s="515"/>
    </row>
    <row r="169" spans="1:67">
      <c r="A169" s="515"/>
      <c r="B169" s="660">
        <v>2029</v>
      </c>
      <c r="C169" s="661" t="s">
        <v>2187</v>
      </c>
      <c r="D169" s="661" t="s">
        <v>1678</v>
      </c>
      <c r="E169" s="661" t="s">
        <v>1677</v>
      </c>
      <c r="F169" s="661" t="s">
        <v>2205</v>
      </c>
      <c r="G169" s="661" t="s">
        <v>17</v>
      </c>
      <c r="H169" s="661" t="s">
        <v>2205</v>
      </c>
      <c r="I169" s="661" t="s">
        <v>51</v>
      </c>
      <c r="J169" s="661" t="s">
        <v>1162</v>
      </c>
      <c r="K169" s="661" t="s">
        <v>28</v>
      </c>
      <c r="L169" s="661" t="s">
        <v>2191</v>
      </c>
      <c r="M169" s="662">
        <v>683918.26948238281</v>
      </c>
      <c r="N169" s="662">
        <v>226.22012244031714</v>
      </c>
      <c r="O169" s="662">
        <v>6224.1133410719976</v>
      </c>
      <c r="P169" s="662">
        <v>369608.11565407703</v>
      </c>
      <c r="Q169" s="662">
        <v>129.78655943534631</v>
      </c>
      <c r="R169" s="662">
        <v>1967.5743843096004</v>
      </c>
      <c r="S169" s="662">
        <v>6332446.2692693323</v>
      </c>
      <c r="T169" s="662">
        <v>21067.737398135985</v>
      </c>
      <c r="U169" s="662">
        <v>1427.28256275422</v>
      </c>
      <c r="V169" s="662">
        <v>111.86968558410217</v>
      </c>
      <c r="W169" s="663">
        <v>1247023.4228475101</v>
      </c>
      <c r="X169" s="663">
        <v>2424056.37483611</v>
      </c>
      <c r="Y169" s="664">
        <v>1509430.855840497</v>
      </c>
      <c r="Z169" s="663">
        <v>3154643.5032823063</v>
      </c>
      <c r="AA169" s="663">
        <v>1466276.7350098023</v>
      </c>
      <c r="AB169" s="663">
        <v>559099.65969032096</v>
      </c>
      <c r="AC169" s="663">
        <v>41249.082521162549</v>
      </c>
      <c r="AD169" s="663">
        <v>641103.28496957105</v>
      </c>
      <c r="AE169" s="662">
        <v>77.972117617753796</v>
      </c>
      <c r="AF169" s="662">
        <v>10.447819980683985</v>
      </c>
      <c r="AG169" s="664">
        <v>130563.26577359976</v>
      </c>
      <c r="AH169" s="664">
        <v>97922.449330199917</v>
      </c>
      <c r="AI169" s="664">
        <v>424330.61376419896</v>
      </c>
      <c r="AJ169" s="664">
        <v>0</v>
      </c>
      <c r="AK169" s="664">
        <v>0</v>
      </c>
      <c r="AL169" s="664">
        <v>0</v>
      </c>
      <c r="AM169" s="663">
        <v>856614.52697249211</v>
      </c>
      <c r="AN169" s="663">
        <v>1635678.9844440825</v>
      </c>
      <c r="AO169" s="663">
        <v>45844.806901985925</v>
      </c>
      <c r="AP169" s="663">
        <v>0</v>
      </c>
      <c r="AQ169" s="663">
        <v>0</v>
      </c>
      <c r="AR169" s="663">
        <v>5571.3956664588204</v>
      </c>
      <c r="AS169" s="665">
        <v>0.56999999999999995</v>
      </c>
      <c r="AT169" s="564">
        <f t="shared" si="14"/>
        <v>100558.8757491007</v>
      </c>
      <c r="AU169" s="564">
        <f t="shared" si="15"/>
        <v>2818.4639436234797</v>
      </c>
      <c r="AV169" s="564">
        <f t="shared" si="16"/>
        <v>57181.026327493775</v>
      </c>
      <c r="AW169" s="564">
        <f t="shared" si="17"/>
        <v>19483.93949216598</v>
      </c>
      <c r="AX169" s="564">
        <f t="shared" si="18"/>
        <v>151941.12777091996</v>
      </c>
      <c r="AY169" s="564">
        <f t="shared" si="19"/>
        <v>41580.513714469584</v>
      </c>
      <c r="AZ169" s="666">
        <f t="shared" si="20"/>
        <v>16.265883764702991</v>
      </c>
      <c r="BA169" s="625" t="s">
        <v>2192</v>
      </c>
      <c r="BB169" s="625" t="s">
        <v>2192</v>
      </c>
      <c r="BC169" s="667">
        <v>3184922.1627231087</v>
      </c>
      <c r="BD169" s="667">
        <v>700862.08411220578</v>
      </c>
      <c r="BE169" s="667">
        <v>59867.491636502789</v>
      </c>
      <c r="BF169" s="667">
        <v>6368.4569851635306</v>
      </c>
      <c r="BG169" s="667">
        <v>3184922.1627231021</v>
      </c>
      <c r="BH169" s="667">
        <v>700862.08411220578</v>
      </c>
      <c r="BI169" s="667">
        <v>59911.299266573747</v>
      </c>
      <c r="BJ169" s="667">
        <v>6368.4569851635306</v>
      </c>
      <c r="BK169" s="444">
        <v>0</v>
      </c>
      <c r="BL169" s="444">
        <v>3147800.5263558626</v>
      </c>
      <c r="BM169" s="514"/>
      <c r="BN169" s="514"/>
      <c r="BO169" s="515"/>
    </row>
    <row r="170" spans="1:67">
      <c r="A170" s="515"/>
      <c r="B170" s="660">
        <v>2029</v>
      </c>
      <c r="C170" s="661" t="s">
        <v>2187</v>
      </c>
      <c r="D170" s="661" t="s">
        <v>2067</v>
      </c>
      <c r="E170" s="661" t="s">
        <v>2066</v>
      </c>
      <c r="F170" s="661" t="s">
        <v>2205</v>
      </c>
      <c r="G170" s="661" t="s">
        <v>17</v>
      </c>
      <c r="H170" s="661" t="s">
        <v>2205</v>
      </c>
      <c r="I170" s="661" t="s">
        <v>51</v>
      </c>
      <c r="J170" s="661" t="s">
        <v>16</v>
      </c>
      <c r="K170" s="661" t="s">
        <v>28</v>
      </c>
      <c r="L170" s="661" t="s">
        <v>2191</v>
      </c>
      <c r="M170" s="662">
        <v>0</v>
      </c>
      <c r="N170" s="662">
        <v>0</v>
      </c>
      <c r="O170" s="662">
        <v>0</v>
      </c>
      <c r="P170" s="662">
        <v>0</v>
      </c>
      <c r="Q170" s="662">
        <v>0</v>
      </c>
      <c r="R170" s="662">
        <v>0</v>
      </c>
      <c r="S170" s="662">
        <v>0</v>
      </c>
      <c r="T170" s="662">
        <v>0</v>
      </c>
      <c r="U170" s="662">
        <v>0</v>
      </c>
      <c r="V170" s="662">
        <v>0</v>
      </c>
      <c r="W170" s="663">
        <v>0</v>
      </c>
      <c r="X170" s="663">
        <v>0</v>
      </c>
      <c r="Y170" s="664">
        <v>51476.577811000003</v>
      </c>
      <c r="Z170" s="663">
        <v>51476.577811000003</v>
      </c>
      <c r="AA170" s="663">
        <v>51476.577811000003</v>
      </c>
      <c r="AB170" s="663">
        <v>0</v>
      </c>
      <c r="AC170" s="663">
        <v>0</v>
      </c>
      <c r="AD170" s="663">
        <v>0</v>
      </c>
      <c r="AE170" s="662">
        <v>0</v>
      </c>
      <c r="AF170" s="662">
        <v>0</v>
      </c>
      <c r="AG170" s="664">
        <v>1191.5522309999999</v>
      </c>
      <c r="AH170" s="664">
        <v>0</v>
      </c>
      <c r="AI170" s="664">
        <v>50285.025580000001</v>
      </c>
      <c r="AJ170" s="664">
        <v>0</v>
      </c>
      <c r="AK170" s="664">
        <v>0</v>
      </c>
      <c r="AL170" s="664">
        <v>0</v>
      </c>
      <c r="AM170" s="663">
        <v>0</v>
      </c>
      <c r="AN170" s="663">
        <v>0</v>
      </c>
      <c r="AO170" s="663">
        <v>0</v>
      </c>
      <c r="AP170" s="663">
        <v>0</v>
      </c>
      <c r="AQ170" s="663">
        <v>0</v>
      </c>
      <c r="AR170" s="663">
        <v>0</v>
      </c>
      <c r="AS170" s="665">
        <v>0.56999999999999995</v>
      </c>
      <c r="AT170" s="564">
        <f t="shared" si="14"/>
        <v>0</v>
      </c>
      <c r="AU170" s="564">
        <f t="shared" si="15"/>
        <v>0</v>
      </c>
      <c r="AV170" s="564">
        <f t="shared" si="16"/>
        <v>0</v>
      </c>
      <c r="AW170" s="564">
        <f t="shared" si="17"/>
        <v>0</v>
      </c>
      <c r="AX170" s="564">
        <f t="shared" si="18"/>
        <v>29341.64935227</v>
      </c>
      <c r="AY170" s="564">
        <f t="shared" si="19"/>
        <v>22134.928458730003</v>
      </c>
      <c r="AZ170" s="666">
        <f t="shared" si="20"/>
        <v>1</v>
      </c>
      <c r="BA170" s="625" t="s">
        <v>2192</v>
      </c>
      <c r="BB170" s="625" t="s">
        <v>2192</v>
      </c>
      <c r="BC170" s="667">
        <v>51476.577811000003</v>
      </c>
      <c r="BD170" s="667">
        <v>0</v>
      </c>
      <c r="BE170" s="667">
        <v>0</v>
      </c>
      <c r="BF170" s="667">
        <v>0</v>
      </c>
      <c r="BG170" s="667">
        <v>51476.577811000003</v>
      </c>
      <c r="BH170" s="667">
        <v>0</v>
      </c>
      <c r="BI170" s="667">
        <v>0</v>
      </c>
      <c r="BJ170" s="667">
        <v>0</v>
      </c>
      <c r="BK170" s="444">
        <v>0</v>
      </c>
      <c r="BL170" s="444">
        <v>51476.577811000003</v>
      </c>
      <c r="BM170" s="514"/>
      <c r="BN170" s="514"/>
      <c r="BO170" s="515"/>
    </row>
    <row r="171" spans="1:67">
      <c r="A171" s="515"/>
      <c r="B171" s="660">
        <v>2029</v>
      </c>
      <c r="C171" s="661" t="s">
        <v>2187</v>
      </c>
      <c r="D171" s="661" t="s">
        <v>1687</v>
      </c>
      <c r="E171" s="661" t="s">
        <v>1686</v>
      </c>
      <c r="F171" s="661" t="s">
        <v>2205</v>
      </c>
      <c r="G171" s="661" t="s">
        <v>17</v>
      </c>
      <c r="H171" s="661" t="s">
        <v>2205</v>
      </c>
      <c r="I171" s="661" t="s">
        <v>51</v>
      </c>
      <c r="J171" s="661" t="s">
        <v>1162</v>
      </c>
      <c r="K171" s="661" t="s">
        <v>28</v>
      </c>
      <c r="L171" s="661" t="s">
        <v>2191</v>
      </c>
      <c r="M171" s="662">
        <v>172603.66300937108</v>
      </c>
      <c r="N171" s="662">
        <v>30.671694660716984</v>
      </c>
      <c r="O171" s="662">
        <v>5712.5635223900008</v>
      </c>
      <c r="P171" s="662">
        <v>87972.374202664098</v>
      </c>
      <c r="Q171" s="662">
        <v>16.083246409624355</v>
      </c>
      <c r="R171" s="662">
        <v>1817.1619568345009</v>
      </c>
      <c r="S171" s="662">
        <v>1348739.6080142665</v>
      </c>
      <c r="T171" s="662">
        <v>19462.467463360004</v>
      </c>
      <c r="U171" s="662">
        <v>287.88015881998899</v>
      </c>
      <c r="V171" s="662">
        <v>103.34570223044166</v>
      </c>
      <c r="W171" s="663">
        <v>159741.89616513299</v>
      </c>
      <c r="X171" s="663">
        <v>336053.49466869002</v>
      </c>
      <c r="Y171" s="664">
        <v>947310.80935295299</v>
      </c>
      <c r="Z171" s="663">
        <v>3253911.8460369487</v>
      </c>
      <c r="AA171" s="663">
        <v>919177.78576383425</v>
      </c>
      <c r="AB171" s="663">
        <v>128680.63916234599</v>
      </c>
      <c r="AC171" s="663">
        <v>28078.239394505745</v>
      </c>
      <c r="AD171" s="663">
        <v>1227.2103902161</v>
      </c>
      <c r="AE171" s="662">
        <v>16.898440448101599</v>
      </c>
      <c r="AF171" s="662">
        <v>9.6491299907911916</v>
      </c>
      <c r="AG171" s="664">
        <v>83761.568541599801</v>
      </c>
      <c r="AH171" s="664">
        <v>62821.17640619984</v>
      </c>
      <c r="AI171" s="664">
        <v>272225.09776019963</v>
      </c>
      <c r="AJ171" s="664">
        <v>0</v>
      </c>
      <c r="AK171" s="664">
        <v>0</v>
      </c>
      <c r="AL171" s="664">
        <v>0</v>
      </c>
      <c r="AM171" s="663">
        <v>528502.96664495475</v>
      </c>
      <c r="AN171" s="663">
        <v>405392.01303573005</v>
      </c>
      <c r="AO171" s="663">
        <v>27684.09015918805</v>
      </c>
      <c r="AP171" s="663">
        <v>0</v>
      </c>
      <c r="AQ171" s="663">
        <v>0</v>
      </c>
      <c r="AR171" s="663">
        <v>1755.8072180643901</v>
      </c>
      <c r="AS171" s="665">
        <v>0.56999999999999995</v>
      </c>
      <c r="AT171" s="564">
        <f t="shared" si="14"/>
        <v>29832.121671192726</v>
      </c>
      <c r="AU171" s="564">
        <f t="shared" si="15"/>
        <v>2037.2259921962916</v>
      </c>
      <c r="AV171" s="564">
        <f t="shared" si="16"/>
        <v>9650.0761684950758</v>
      </c>
      <c r="AW171" s="564">
        <f t="shared" si="17"/>
        <v>2105.0633733519112</v>
      </c>
      <c r="AX171" s="564">
        <f t="shared" si="18"/>
        <v>68387.354425050726</v>
      </c>
      <c r="AY171" s="564">
        <f t="shared" si="19"/>
        <v>31122.752455633028</v>
      </c>
      <c r="AZ171" s="666">
        <f t="shared" si="20"/>
        <v>13.589111009398815</v>
      </c>
      <c r="BA171" s="625" t="s">
        <v>2192</v>
      </c>
      <c r="BB171" s="625" t="s">
        <v>2192</v>
      </c>
      <c r="BC171" s="667">
        <v>3285157.6021129261</v>
      </c>
      <c r="BD171" s="667">
        <v>156455.40298572311</v>
      </c>
      <c r="BE171" s="667">
        <v>40562.147356229019</v>
      </c>
      <c r="BF171" s="667">
        <v>1999.6708229949065</v>
      </c>
      <c r="BG171" s="667">
        <v>3285157.6021129237</v>
      </c>
      <c r="BH171" s="667">
        <v>156455.40298572311</v>
      </c>
      <c r="BI171" s="667">
        <v>40588.907258136234</v>
      </c>
      <c r="BJ171" s="667">
        <v>1999.6708229949065</v>
      </c>
      <c r="BK171" s="444">
        <v>0</v>
      </c>
      <c r="BL171" s="444">
        <v>1352253.8889587517</v>
      </c>
      <c r="BM171" s="514"/>
      <c r="BN171" s="514"/>
      <c r="BO171" s="515"/>
    </row>
    <row r="172" spans="1:67">
      <c r="A172" s="515"/>
      <c r="B172" s="660">
        <v>2029</v>
      </c>
      <c r="C172" s="661" t="s">
        <v>2187</v>
      </c>
      <c r="D172" s="661" t="s">
        <v>2071</v>
      </c>
      <c r="E172" s="661" t="s">
        <v>2070</v>
      </c>
      <c r="F172" s="661" t="s">
        <v>2205</v>
      </c>
      <c r="G172" s="661" t="s">
        <v>17</v>
      </c>
      <c r="H172" s="661" t="s">
        <v>2205</v>
      </c>
      <c r="I172" s="661" t="s">
        <v>51</v>
      </c>
      <c r="J172" s="661" t="s">
        <v>16</v>
      </c>
      <c r="K172" s="661" t="s">
        <v>28</v>
      </c>
      <c r="L172" s="661" t="s">
        <v>2191</v>
      </c>
      <c r="M172" s="662">
        <v>0</v>
      </c>
      <c r="N172" s="662">
        <v>0</v>
      </c>
      <c r="O172" s="662">
        <v>0</v>
      </c>
      <c r="P172" s="662">
        <v>0</v>
      </c>
      <c r="Q172" s="662">
        <v>0</v>
      </c>
      <c r="R172" s="662">
        <v>0</v>
      </c>
      <c r="S172" s="662">
        <v>0</v>
      </c>
      <c r="T172" s="662">
        <v>0</v>
      </c>
      <c r="U172" s="662">
        <v>0</v>
      </c>
      <c r="V172" s="662">
        <v>0</v>
      </c>
      <c r="W172" s="663">
        <v>0</v>
      </c>
      <c r="X172" s="663">
        <v>0</v>
      </c>
      <c r="Y172" s="664">
        <v>27454.462170999999</v>
      </c>
      <c r="Z172" s="663">
        <v>27454.462170999999</v>
      </c>
      <c r="AA172" s="663">
        <v>27454.462170999999</v>
      </c>
      <c r="AB172" s="663">
        <v>0</v>
      </c>
      <c r="AC172" s="663">
        <v>0</v>
      </c>
      <c r="AD172" s="663">
        <v>0</v>
      </c>
      <c r="AE172" s="662">
        <v>0</v>
      </c>
      <c r="AF172" s="662">
        <v>0</v>
      </c>
      <c r="AG172" s="664">
        <v>1191.5522309999999</v>
      </c>
      <c r="AH172" s="664">
        <v>0</v>
      </c>
      <c r="AI172" s="664">
        <v>26262.909940000001</v>
      </c>
      <c r="AJ172" s="664">
        <v>0</v>
      </c>
      <c r="AK172" s="664">
        <v>0</v>
      </c>
      <c r="AL172" s="664">
        <v>0</v>
      </c>
      <c r="AM172" s="663">
        <v>0</v>
      </c>
      <c r="AN172" s="663">
        <v>0</v>
      </c>
      <c r="AO172" s="663">
        <v>0</v>
      </c>
      <c r="AP172" s="663">
        <v>0</v>
      </c>
      <c r="AQ172" s="663">
        <v>0</v>
      </c>
      <c r="AR172" s="663">
        <v>0</v>
      </c>
      <c r="AS172" s="665">
        <v>0.56999999999999995</v>
      </c>
      <c r="AT172" s="564">
        <f t="shared" si="14"/>
        <v>0</v>
      </c>
      <c r="AU172" s="564">
        <f t="shared" si="15"/>
        <v>0</v>
      </c>
      <c r="AV172" s="564">
        <f t="shared" si="16"/>
        <v>0</v>
      </c>
      <c r="AW172" s="564">
        <f t="shared" si="17"/>
        <v>0</v>
      </c>
      <c r="AX172" s="564">
        <f t="shared" si="18"/>
        <v>15649.043437469998</v>
      </c>
      <c r="AY172" s="564">
        <f t="shared" si="19"/>
        <v>11805.418733530001</v>
      </c>
      <c r="AZ172" s="666">
        <f t="shared" si="20"/>
        <v>1</v>
      </c>
      <c r="BA172" s="625" t="s">
        <v>2192</v>
      </c>
      <c r="BB172" s="625" t="s">
        <v>2192</v>
      </c>
      <c r="BC172" s="667">
        <v>27454.462170999999</v>
      </c>
      <c r="BD172" s="667">
        <v>0</v>
      </c>
      <c r="BE172" s="667">
        <v>0</v>
      </c>
      <c r="BF172" s="667">
        <v>0</v>
      </c>
      <c r="BG172" s="667">
        <v>27454.462170999999</v>
      </c>
      <c r="BH172" s="667">
        <v>0</v>
      </c>
      <c r="BI172" s="667">
        <v>0</v>
      </c>
      <c r="BJ172" s="667">
        <v>0</v>
      </c>
      <c r="BK172" s="444">
        <v>0</v>
      </c>
      <c r="BL172" s="444">
        <v>27454.462170999999</v>
      </c>
      <c r="BM172" s="514"/>
      <c r="BN172" s="514"/>
      <c r="BO172" s="515"/>
    </row>
    <row r="173" spans="1:67">
      <c r="A173" s="515"/>
      <c r="B173" s="660">
        <v>2029</v>
      </c>
      <c r="C173" s="661" t="s">
        <v>2187</v>
      </c>
      <c r="D173" s="661" t="s">
        <v>1693</v>
      </c>
      <c r="E173" s="661" t="s">
        <v>1692</v>
      </c>
      <c r="F173" s="661" t="s">
        <v>2205</v>
      </c>
      <c r="G173" s="661" t="s">
        <v>17</v>
      </c>
      <c r="H173" s="661" t="s">
        <v>2205</v>
      </c>
      <c r="I173" s="661" t="s">
        <v>51</v>
      </c>
      <c r="J173" s="661" t="s">
        <v>1162</v>
      </c>
      <c r="K173" s="661" t="s">
        <v>28</v>
      </c>
      <c r="L173" s="661" t="s">
        <v>2191</v>
      </c>
      <c r="M173" s="662">
        <v>-298724.14272853686</v>
      </c>
      <c r="N173" s="662">
        <v>0</v>
      </c>
      <c r="O173" s="662">
        <v>47455.535405652947</v>
      </c>
      <c r="P173" s="662">
        <v>-292321.91273264453</v>
      </c>
      <c r="Q173" s="662">
        <v>0</v>
      </c>
      <c r="R173" s="662">
        <v>46461.11215990295</v>
      </c>
      <c r="S173" s="662">
        <v>-3391545.952721925</v>
      </c>
      <c r="T173" s="662">
        <v>581475.54021117929</v>
      </c>
      <c r="U173" s="662">
        <v>-731.96431993095302</v>
      </c>
      <c r="V173" s="662">
        <v>3087.6351185213643</v>
      </c>
      <c r="W173" s="663">
        <v>1683908.1607862799</v>
      </c>
      <c r="X173" s="663">
        <v>1753936.71487753</v>
      </c>
      <c r="Y173" s="664">
        <v>2947666.0355977025</v>
      </c>
      <c r="Z173" s="663">
        <v>3416503.3198564402</v>
      </c>
      <c r="AA173" s="663">
        <v>3276801.58440674</v>
      </c>
      <c r="AB173" s="663">
        <v>-113811.30886736501</v>
      </c>
      <c r="AC173" s="663">
        <v>1096825.6149492811</v>
      </c>
      <c r="AD173" s="663">
        <v>1099559.73128265</v>
      </c>
      <c r="AE173" s="662">
        <v>-58.183242039659703</v>
      </c>
      <c r="AF173" s="662">
        <v>246.70850556908448</v>
      </c>
      <c r="AG173" s="664">
        <v>106681.19219999984</v>
      </c>
      <c r="AH173" s="664">
        <v>63161.999999999964</v>
      </c>
      <c r="AI173" s="664">
        <v>1161909.2033999984</v>
      </c>
      <c r="AJ173" s="664">
        <v>0</v>
      </c>
      <c r="AK173" s="664">
        <v>0</v>
      </c>
      <c r="AL173" s="664">
        <v>0</v>
      </c>
      <c r="AM173" s="663">
        <v>1615913.6399977012</v>
      </c>
      <c r="AN173" s="663">
        <v>-419331.11380382004</v>
      </c>
      <c r="AO173" s="663">
        <v>1193031.9615457829</v>
      </c>
      <c r="AP173" s="663">
        <v>611885.0155377076</v>
      </c>
      <c r="AQ173" s="663">
        <v>0</v>
      </c>
      <c r="AR173" s="663">
        <v>0</v>
      </c>
      <c r="AS173" s="665">
        <v>0.56999999999999995</v>
      </c>
      <c r="AT173" s="564">
        <f t="shared" si="14"/>
        <v>-80784.38566327389</v>
      </c>
      <c r="AU173" s="564">
        <f t="shared" si="15"/>
        <v>93460.867560002269</v>
      </c>
      <c r="AV173" s="564">
        <f t="shared" si="16"/>
        <v>88117.4300286691</v>
      </c>
      <c r="AW173" s="564">
        <f t="shared" si="17"/>
        <v>122963.65480904389</v>
      </c>
      <c r="AX173" s="564">
        <f t="shared" si="18"/>
        <v>113469.71786653597</v>
      </c>
      <c r="AY173" s="564">
        <f t="shared" si="19"/>
        <v>203842.37733669847</v>
      </c>
      <c r="AZ173" s="666">
        <f t="shared" si="20"/>
        <v>12.765042661088625</v>
      </c>
      <c r="BA173" s="625" t="s">
        <v>2192</v>
      </c>
      <c r="BB173" s="625" t="s">
        <v>2192</v>
      </c>
      <c r="BC173" s="667">
        <v>3490070.7879016805</v>
      </c>
      <c r="BD173" s="667">
        <v>-131805.74383423198</v>
      </c>
      <c r="BE173" s="667">
        <v>1643019.3740904743</v>
      </c>
      <c r="BF173" s="667">
        <v>0</v>
      </c>
      <c r="BG173" s="667">
        <v>3490070.7879016767</v>
      </c>
      <c r="BH173" s="667">
        <v>-131805.74383423198</v>
      </c>
      <c r="BI173" s="667">
        <v>1643474.9111452422</v>
      </c>
      <c r="BJ173" s="667">
        <v>0</v>
      </c>
      <c r="BK173" s="444">
        <v>0</v>
      </c>
      <c r="BL173" s="444">
        <v>4050502.432148695</v>
      </c>
      <c r="BM173" s="514"/>
      <c r="BN173" s="514"/>
      <c r="BO173" s="515"/>
    </row>
    <row r="174" spans="1:67">
      <c r="A174" s="515"/>
      <c r="B174" s="660">
        <v>2029</v>
      </c>
      <c r="C174" s="661" t="s">
        <v>2187</v>
      </c>
      <c r="D174" s="661" t="s">
        <v>2075</v>
      </c>
      <c r="E174" s="661" t="s">
        <v>2074</v>
      </c>
      <c r="F174" s="661" t="s">
        <v>2205</v>
      </c>
      <c r="G174" s="661" t="s">
        <v>17</v>
      </c>
      <c r="H174" s="661" t="s">
        <v>2205</v>
      </c>
      <c r="I174" s="661" t="s">
        <v>51</v>
      </c>
      <c r="J174" s="661" t="s">
        <v>16</v>
      </c>
      <c r="K174" s="661" t="s">
        <v>28</v>
      </c>
      <c r="L174" s="661" t="s">
        <v>2191</v>
      </c>
      <c r="M174" s="662">
        <v>0</v>
      </c>
      <c r="N174" s="662">
        <v>0</v>
      </c>
      <c r="O174" s="662">
        <v>0</v>
      </c>
      <c r="P174" s="662">
        <v>0</v>
      </c>
      <c r="Q174" s="662">
        <v>0</v>
      </c>
      <c r="R174" s="662">
        <v>0</v>
      </c>
      <c r="S174" s="662">
        <v>0</v>
      </c>
      <c r="T174" s="662">
        <v>0</v>
      </c>
      <c r="U174" s="662">
        <v>0</v>
      </c>
      <c r="V174" s="662">
        <v>0</v>
      </c>
      <c r="W174" s="663">
        <v>0</v>
      </c>
      <c r="X174" s="663">
        <v>0</v>
      </c>
      <c r="Y174" s="664">
        <v>196619.56380999999</v>
      </c>
      <c r="Z174" s="663">
        <v>196619.56380999999</v>
      </c>
      <c r="AA174" s="663">
        <v>196619.56380999999</v>
      </c>
      <c r="AB174" s="663">
        <v>0</v>
      </c>
      <c r="AC174" s="663">
        <v>0</v>
      </c>
      <c r="AD174" s="663">
        <v>0</v>
      </c>
      <c r="AE174" s="662">
        <v>0</v>
      </c>
      <c r="AF174" s="662">
        <v>0</v>
      </c>
      <c r="AG174" s="664">
        <v>11915.52231</v>
      </c>
      <c r="AH174" s="664">
        <v>0</v>
      </c>
      <c r="AI174" s="664">
        <v>184704.04149999999</v>
      </c>
      <c r="AJ174" s="664">
        <v>0</v>
      </c>
      <c r="AK174" s="664">
        <v>0</v>
      </c>
      <c r="AL174" s="664">
        <v>0</v>
      </c>
      <c r="AM174" s="663">
        <v>0</v>
      </c>
      <c r="AN174" s="663">
        <v>0</v>
      </c>
      <c r="AO174" s="663">
        <v>0</v>
      </c>
      <c r="AP174" s="663">
        <v>0</v>
      </c>
      <c r="AQ174" s="663">
        <v>0</v>
      </c>
      <c r="AR174" s="663">
        <v>0</v>
      </c>
      <c r="AS174" s="665">
        <v>0.56999999999999995</v>
      </c>
      <c r="AT174" s="564">
        <f t="shared" si="14"/>
        <v>0</v>
      </c>
      <c r="AU174" s="564">
        <f t="shared" si="15"/>
        <v>0</v>
      </c>
      <c r="AV174" s="564">
        <f t="shared" si="16"/>
        <v>0</v>
      </c>
      <c r="AW174" s="564">
        <f t="shared" si="17"/>
        <v>0</v>
      </c>
      <c r="AX174" s="564">
        <f t="shared" si="18"/>
        <v>112073.15137169999</v>
      </c>
      <c r="AY174" s="564">
        <f t="shared" si="19"/>
        <v>84546.412438300002</v>
      </c>
      <c r="AZ174" s="666">
        <f t="shared" si="20"/>
        <v>1</v>
      </c>
      <c r="BA174" s="625" t="s">
        <v>2192</v>
      </c>
      <c r="BB174" s="625" t="s">
        <v>2192</v>
      </c>
      <c r="BC174" s="667">
        <v>196619.56380999999</v>
      </c>
      <c r="BD174" s="667">
        <v>0</v>
      </c>
      <c r="BE174" s="667">
        <v>0</v>
      </c>
      <c r="BF174" s="667">
        <v>0</v>
      </c>
      <c r="BG174" s="667">
        <v>196619.56380999999</v>
      </c>
      <c r="BH174" s="667">
        <v>0</v>
      </c>
      <c r="BI174" s="667">
        <v>0</v>
      </c>
      <c r="BJ174" s="667">
        <v>0</v>
      </c>
      <c r="BK174" s="444">
        <v>0</v>
      </c>
      <c r="BL174" s="444">
        <v>196619.56380999999</v>
      </c>
      <c r="BM174" s="514"/>
      <c r="BN174" s="514"/>
      <c r="BO174" s="515"/>
    </row>
    <row r="175" spans="1:67">
      <c r="A175" s="515"/>
      <c r="B175" s="660">
        <v>2029</v>
      </c>
      <c r="C175" s="661" t="s">
        <v>2187</v>
      </c>
      <c r="D175" s="661" t="s">
        <v>1705</v>
      </c>
      <c r="E175" s="661" t="s">
        <v>1704</v>
      </c>
      <c r="F175" s="661" t="s">
        <v>2205</v>
      </c>
      <c r="G175" s="661" t="s">
        <v>50</v>
      </c>
      <c r="H175" s="661" t="s">
        <v>2205</v>
      </c>
      <c r="I175" s="661" t="s">
        <v>2214</v>
      </c>
      <c r="J175" s="661" t="s">
        <v>1162</v>
      </c>
      <c r="K175" s="661" t="s">
        <v>28</v>
      </c>
      <c r="L175" s="661" t="s">
        <v>2191</v>
      </c>
      <c r="M175" s="662">
        <v>0</v>
      </c>
      <c r="N175" s="662">
        <v>0</v>
      </c>
      <c r="O175" s="662">
        <v>0</v>
      </c>
      <c r="P175" s="662">
        <v>0</v>
      </c>
      <c r="Q175" s="662">
        <v>0</v>
      </c>
      <c r="R175" s="662">
        <v>0</v>
      </c>
      <c r="S175" s="662">
        <v>0</v>
      </c>
      <c r="T175" s="662">
        <v>0</v>
      </c>
      <c r="U175" s="662">
        <v>0</v>
      </c>
      <c r="V175" s="662">
        <v>0</v>
      </c>
      <c r="W175" s="663">
        <v>0</v>
      </c>
      <c r="X175" s="663">
        <v>0</v>
      </c>
      <c r="Y175" s="664">
        <v>346390</v>
      </c>
      <c r="Z175" s="663">
        <v>346390</v>
      </c>
      <c r="AA175" s="663">
        <v>346390</v>
      </c>
      <c r="AB175" s="663">
        <v>0</v>
      </c>
      <c r="AC175" s="663">
        <v>0</v>
      </c>
      <c r="AD175" s="663">
        <v>0</v>
      </c>
      <c r="AE175" s="662">
        <v>0</v>
      </c>
      <c r="AF175" s="662">
        <v>0</v>
      </c>
      <c r="AG175" s="664">
        <v>3463.9</v>
      </c>
      <c r="AH175" s="664">
        <v>24247.3</v>
      </c>
      <c r="AI175" s="664">
        <v>318678.8</v>
      </c>
      <c r="AJ175" s="664">
        <v>0</v>
      </c>
      <c r="AK175" s="664">
        <v>0</v>
      </c>
      <c r="AL175" s="664">
        <v>0</v>
      </c>
      <c r="AM175" s="663">
        <v>0</v>
      </c>
      <c r="AN175" s="663">
        <v>0</v>
      </c>
      <c r="AO175" s="663">
        <v>0</v>
      </c>
      <c r="AP175" s="663">
        <v>0</v>
      </c>
      <c r="AQ175" s="663">
        <v>0</v>
      </c>
      <c r="AR175" s="663">
        <v>0</v>
      </c>
      <c r="AS175" s="665">
        <v>0.56999999999999995</v>
      </c>
      <c r="AT175" s="564">
        <f t="shared" si="14"/>
        <v>0</v>
      </c>
      <c r="AU175" s="564">
        <f t="shared" si="15"/>
        <v>0</v>
      </c>
      <c r="AV175" s="564">
        <f t="shared" si="16"/>
        <v>0</v>
      </c>
      <c r="AW175" s="564">
        <f t="shared" si="17"/>
        <v>0</v>
      </c>
      <c r="AX175" s="564">
        <f t="shared" si="18"/>
        <v>197442.3</v>
      </c>
      <c r="AY175" s="564">
        <f t="shared" si="19"/>
        <v>148947.70000000001</v>
      </c>
      <c r="AZ175" s="666">
        <f t="shared" si="20"/>
        <v>1</v>
      </c>
      <c r="BA175" s="625" t="s">
        <v>2192</v>
      </c>
      <c r="BB175" s="625" t="s">
        <v>2192</v>
      </c>
      <c r="BC175" s="667">
        <v>346390</v>
      </c>
      <c r="BD175" s="667">
        <v>0</v>
      </c>
      <c r="BE175" s="667">
        <v>0</v>
      </c>
      <c r="BF175" s="667">
        <v>0</v>
      </c>
      <c r="BG175" s="667">
        <v>346390</v>
      </c>
      <c r="BH175" s="667">
        <v>0</v>
      </c>
      <c r="BI175" s="667">
        <v>0</v>
      </c>
      <c r="BJ175" s="667">
        <v>0</v>
      </c>
      <c r="BK175" s="444">
        <v>0</v>
      </c>
      <c r="BL175" s="444">
        <v>346390</v>
      </c>
      <c r="BM175" s="514"/>
      <c r="BN175" s="514"/>
      <c r="BO175" s="515"/>
    </row>
    <row r="176" spans="1:67">
      <c r="A176" s="515"/>
      <c r="B176" s="660">
        <v>2029</v>
      </c>
      <c r="C176" s="661" t="s">
        <v>2187</v>
      </c>
      <c r="D176" s="661" t="s">
        <v>2078</v>
      </c>
      <c r="E176" s="661" t="s">
        <v>2077</v>
      </c>
      <c r="F176" s="661" t="s">
        <v>2205</v>
      </c>
      <c r="G176" s="661" t="s">
        <v>50</v>
      </c>
      <c r="H176" s="661" t="s">
        <v>2205</v>
      </c>
      <c r="I176" s="661" t="s">
        <v>2214</v>
      </c>
      <c r="J176" s="661" t="s">
        <v>16</v>
      </c>
      <c r="K176" s="661" t="s">
        <v>28</v>
      </c>
      <c r="L176" s="661" t="s">
        <v>2191</v>
      </c>
      <c r="M176" s="662">
        <v>0</v>
      </c>
      <c r="N176" s="662">
        <v>0</v>
      </c>
      <c r="O176" s="662">
        <v>0</v>
      </c>
      <c r="P176" s="662">
        <v>0</v>
      </c>
      <c r="Q176" s="662">
        <v>0</v>
      </c>
      <c r="R176" s="662">
        <v>0</v>
      </c>
      <c r="S176" s="662">
        <v>0</v>
      </c>
      <c r="T176" s="662">
        <v>0</v>
      </c>
      <c r="U176" s="662">
        <v>0</v>
      </c>
      <c r="V176" s="662">
        <v>0</v>
      </c>
      <c r="W176" s="663">
        <v>0</v>
      </c>
      <c r="X176" s="663">
        <v>0</v>
      </c>
      <c r="Y176" s="664">
        <v>8952.6962999999996</v>
      </c>
      <c r="Z176" s="663">
        <v>8952.6962999999996</v>
      </c>
      <c r="AA176" s="663">
        <v>8952.6962999999996</v>
      </c>
      <c r="AB176" s="663">
        <v>0</v>
      </c>
      <c r="AC176" s="663">
        <v>0</v>
      </c>
      <c r="AD176" s="663">
        <v>0</v>
      </c>
      <c r="AE176" s="662">
        <v>0</v>
      </c>
      <c r="AF176" s="662">
        <v>0</v>
      </c>
      <c r="AG176" s="664">
        <v>0</v>
      </c>
      <c r="AH176" s="664">
        <v>0</v>
      </c>
      <c r="AI176" s="664">
        <v>8952.6962999999996</v>
      </c>
      <c r="AJ176" s="664">
        <v>0</v>
      </c>
      <c r="AK176" s="664">
        <v>0</v>
      </c>
      <c r="AL176" s="664">
        <v>0</v>
      </c>
      <c r="AM176" s="663">
        <v>0</v>
      </c>
      <c r="AN176" s="663">
        <v>0</v>
      </c>
      <c r="AO176" s="663">
        <v>0</v>
      </c>
      <c r="AP176" s="663">
        <v>0</v>
      </c>
      <c r="AQ176" s="663">
        <v>0</v>
      </c>
      <c r="AR176" s="663">
        <v>0</v>
      </c>
      <c r="AS176" s="665">
        <v>0.56999999999999995</v>
      </c>
      <c r="AT176" s="564">
        <f t="shared" si="14"/>
        <v>0</v>
      </c>
      <c r="AU176" s="564">
        <f t="shared" si="15"/>
        <v>0</v>
      </c>
      <c r="AV176" s="564">
        <f t="shared" si="16"/>
        <v>0</v>
      </c>
      <c r="AW176" s="564">
        <f t="shared" si="17"/>
        <v>0</v>
      </c>
      <c r="AX176" s="564">
        <f t="shared" si="18"/>
        <v>5103.0368909999997</v>
      </c>
      <c r="AY176" s="564">
        <f t="shared" si="19"/>
        <v>3849.6594090000003</v>
      </c>
      <c r="AZ176" s="666">
        <f t="shared" si="20"/>
        <v>1</v>
      </c>
      <c r="BA176" s="625" t="s">
        <v>2192</v>
      </c>
      <c r="BB176" s="625" t="s">
        <v>2192</v>
      </c>
      <c r="BC176" s="667">
        <v>8952.6962999999996</v>
      </c>
      <c r="BD176" s="667">
        <v>0</v>
      </c>
      <c r="BE176" s="667">
        <v>0</v>
      </c>
      <c r="BF176" s="667">
        <v>0</v>
      </c>
      <c r="BG176" s="667">
        <v>8952.6962999999996</v>
      </c>
      <c r="BH176" s="667">
        <v>0</v>
      </c>
      <c r="BI176" s="667">
        <v>0</v>
      </c>
      <c r="BJ176" s="667">
        <v>0</v>
      </c>
      <c r="BK176" s="444">
        <v>0</v>
      </c>
      <c r="BL176" s="444">
        <v>8952.6962999999996</v>
      </c>
      <c r="BM176" s="514"/>
      <c r="BN176" s="514"/>
      <c r="BO176" s="515"/>
    </row>
    <row r="177" spans="1:67">
      <c r="A177" s="515"/>
      <c r="B177" s="660">
        <v>2029</v>
      </c>
      <c r="C177" s="661" t="s">
        <v>2187</v>
      </c>
      <c r="D177" s="661" t="s">
        <v>1724</v>
      </c>
      <c r="E177" s="661" t="s">
        <v>1723</v>
      </c>
      <c r="F177" s="661" t="s">
        <v>2205</v>
      </c>
      <c r="G177" s="661" t="s">
        <v>50</v>
      </c>
      <c r="H177" s="661" t="s">
        <v>2205</v>
      </c>
      <c r="I177" s="661" t="s">
        <v>2214</v>
      </c>
      <c r="J177" s="661" t="s">
        <v>1162</v>
      </c>
      <c r="K177" s="661" t="s">
        <v>35</v>
      </c>
      <c r="L177" s="661" t="s">
        <v>2191</v>
      </c>
      <c r="M177" s="662">
        <v>0</v>
      </c>
      <c r="N177" s="662">
        <v>0</v>
      </c>
      <c r="O177" s="662">
        <v>0</v>
      </c>
      <c r="P177" s="662">
        <v>0</v>
      </c>
      <c r="Q177" s="662">
        <v>0</v>
      </c>
      <c r="R177" s="662">
        <v>0</v>
      </c>
      <c r="S177" s="662">
        <v>0</v>
      </c>
      <c r="T177" s="662">
        <v>0</v>
      </c>
      <c r="U177" s="662">
        <v>0</v>
      </c>
      <c r="V177" s="662">
        <v>0</v>
      </c>
      <c r="W177" s="663">
        <v>0</v>
      </c>
      <c r="X177" s="663">
        <v>0</v>
      </c>
      <c r="Y177" s="664">
        <v>692780</v>
      </c>
      <c r="Z177" s="663">
        <v>692780</v>
      </c>
      <c r="AA177" s="663">
        <v>692780</v>
      </c>
      <c r="AB177" s="663">
        <v>0</v>
      </c>
      <c r="AC177" s="663">
        <v>0</v>
      </c>
      <c r="AD177" s="663">
        <v>0</v>
      </c>
      <c r="AE177" s="662">
        <v>0</v>
      </c>
      <c r="AF177" s="662">
        <v>0</v>
      </c>
      <c r="AG177" s="664">
        <v>69278</v>
      </c>
      <c r="AH177" s="664">
        <v>41566.800000000003</v>
      </c>
      <c r="AI177" s="664">
        <v>581935.19999999995</v>
      </c>
      <c r="AJ177" s="664">
        <v>0</v>
      </c>
      <c r="AK177" s="664">
        <v>0</v>
      </c>
      <c r="AL177" s="664">
        <v>0</v>
      </c>
      <c r="AM177" s="663">
        <v>0</v>
      </c>
      <c r="AN177" s="663">
        <v>0</v>
      </c>
      <c r="AO177" s="663">
        <v>0</v>
      </c>
      <c r="AP177" s="663">
        <v>0</v>
      </c>
      <c r="AQ177" s="663">
        <v>0</v>
      </c>
      <c r="AR177" s="663">
        <v>0</v>
      </c>
      <c r="AS177" s="665">
        <v>0.56999999999999995</v>
      </c>
      <c r="AT177" s="564">
        <f t="shared" si="14"/>
        <v>0</v>
      </c>
      <c r="AU177" s="564">
        <f t="shared" si="15"/>
        <v>0</v>
      </c>
      <c r="AV177" s="564">
        <f t="shared" si="16"/>
        <v>0</v>
      </c>
      <c r="AW177" s="564">
        <f t="shared" si="17"/>
        <v>0</v>
      </c>
      <c r="AX177" s="564">
        <f t="shared" si="18"/>
        <v>394884.6</v>
      </c>
      <c r="AY177" s="564">
        <f t="shared" si="19"/>
        <v>297895.40000000002</v>
      </c>
      <c r="AZ177" s="666">
        <f t="shared" si="20"/>
        <v>1</v>
      </c>
      <c r="BA177" s="625" t="s">
        <v>2192</v>
      </c>
      <c r="BB177" s="625" t="s">
        <v>2192</v>
      </c>
      <c r="BC177" s="667">
        <v>692780</v>
      </c>
      <c r="BD177" s="667">
        <v>0</v>
      </c>
      <c r="BE177" s="667">
        <v>0</v>
      </c>
      <c r="BF177" s="667">
        <v>0</v>
      </c>
      <c r="BG177" s="667">
        <v>692780</v>
      </c>
      <c r="BH177" s="667">
        <v>0</v>
      </c>
      <c r="BI177" s="667">
        <v>0</v>
      </c>
      <c r="BJ177" s="667">
        <v>0</v>
      </c>
      <c r="BK177" s="444">
        <v>0</v>
      </c>
      <c r="BL177" s="444">
        <v>692780</v>
      </c>
      <c r="BM177" s="514"/>
      <c r="BN177" s="514"/>
      <c r="BO177" s="515"/>
    </row>
    <row r="178" spans="1:67">
      <c r="A178" s="515"/>
      <c r="B178" s="660">
        <v>2029</v>
      </c>
      <c r="C178" s="661" t="s">
        <v>2187</v>
      </c>
      <c r="D178" s="661" t="s">
        <v>2082</v>
      </c>
      <c r="E178" s="661" t="s">
        <v>2081</v>
      </c>
      <c r="F178" s="661" t="s">
        <v>2205</v>
      </c>
      <c r="G178" s="661" t="s">
        <v>50</v>
      </c>
      <c r="H178" s="661" t="s">
        <v>2205</v>
      </c>
      <c r="I178" s="661" t="s">
        <v>2214</v>
      </c>
      <c r="J178" s="661" t="s">
        <v>16</v>
      </c>
      <c r="K178" s="661" t="s">
        <v>35</v>
      </c>
      <c r="L178" s="661" t="s">
        <v>2191</v>
      </c>
      <c r="M178" s="662">
        <v>0</v>
      </c>
      <c r="N178" s="662">
        <v>0</v>
      </c>
      <c r="O178" s="662">
        <v>0</v>
      </c>
      <c r="P178" s="662">
        <v>0</v>
      </c>
      <c r="Q178" s="662">
        <v>0</v>
      </c>
      <c r="R178" s="662">
        <v>0</v>
      </c>
      <c r="S178" s="662">
        <v>0</v>
      </c>
      <c r="T178" s="662">
        <v>0</v>
      </c>
      <c r="U178" s="662">
        <v>0</v>
      </c>
      <c r="V178" s="662">
        <v>0</v>
      </c>
      <c r="W178" s="663">
        <v>0</v>
      </c>
      <c r="X178" s="663">
        <v>0</v>
      </c>
      <c r="Y178" s="664">
        <v>11484.854633000001</v>
      </c>
      <c r="Z178" s="663">
        <v>11484.854633000001</v>
      </c>
      <c r="AA178" s="663">
        <v>11484.854633000001</v>
      </c>
      <c r="AB178" s="663">
        <v>0</v>
      </c>
      <c r="AC178" s="663">
        <v>0</v>
      </c>
      <c r="AD178" s="663">
        <v>0</v>
      </c>
      <c r="AE178" s="662">
        <v>0</v>
      </c>
      <c r="AF178" s="662">
        <v>0</v>
      </c>
      <c r="AG178" s="664">
        <v>0</v>
      </c>
      <c r="AH178" s="664">
        <v>2532.1583329999999</v>
      </c>
      <c r="AI178" s="664">
        <v>8952.6962999999996</v>
      </c>
      <c r="AJ178" s="664">
        <v>0</v>
      </c>
      <c r="AK178" s="664">
        <v>0</v>
      </c>
      <c r="AL178" s="664">
        <v>0</v>
      </c>
      <c r="AM178" s="663">
        <v>0</v>
      </c>
      <c r="AN178" s="663">
        <v>0</v>
      </c>
      <c r="AO178" s="663">
        <v>0</v>
      </c>
      <c r="AP178" s="663">
        <v>0</v>
      </c>
      <c r="AQ178" s="663">
        <v>0</v>
      </c>
      <c r="AR178" s="663">
        <v>0</v>
      </c>
      <c r="AS178" s="665">
        <v>0.56999999999999995</v>
      </c>
      <c r="AT178" s="564">
        <f t="shared" si="14"/>
        <v>0</v>
      </c>
      <c r="AU178" s="564">
        <f t="shared" si="15"/>
        <v>0</v>
      </c>
      <c r="AV178" s="564">
        <f t="shared" si="16"/>
        <v>0</v>
      </c>
      <c r="AW178" s="564">
        <f t="shared" si="17"/>
        <v>0</v>
      </c>
      <c r="AX178" s="564">
        <f t="shared" si="18"/>
        <v>6546.3671408099999</v>
      </c>
      <c r="AY178" s="564">
        <f t="shared" si="19"/>
        <v>4938.4874921900009</v>
      </c>
      <c r="AZ178" s="666">
        <f t="shared" si="20"/>
        <v>1</v>
      </c>
      <c r="BA178" s="625" t="s">
        <v>2192</v>
      </c>
      <c r="BB178" s="625" t="s">
        <v>2192</v>
      </c>
      <c r="BC178" s="667">
        <v>11484.854633000001</v>
      </c>
      <c r="BD178" s="667">
        <v>0</v>
      </c>
      <c r="BE178" s="667">
        <v>0</v>
      </c>
      <c r="BF178" s="667">
        <v>0</v>
      </c>
      <c r="BG178" s="667">
        <v>11484.854633000001</v>
      </c>
      <c r="BH178" s="667">
        <v>0</v>
      </c>
      <c r="BI178" s="667">
        <v>0</v>
      </c>
      <c r="BJ178" s="667">
        <v>0</v>
      </c>
      <c r="BK178" s="444">
        <v>0</v>
      </c>
      <c r="BL178" s="444">
        <v>11484.854633000001</v>
      </c>
      <c r="BM178" s="514"/>
      <c r="BN178" s="514"/>
      <c r="BO178" s="515"/>
    </row>
    <row r="179" spans="1:67">
      <c r="A179" s="515"/>
      <c r="B179" s="660">
        <v>2029</v>
      </c>
      <c r="C179" s="661" t="s">
        <v>2187</v>
      </c>
      <c r="D179" s="661" t="s">
        <v>1745</v>
      </c>
      <c r="E179" s="661" t="s">
        <v>1744</v>
      </c>
      <c r="F179" s="661" t="s">
        <v>2201</v>
      </c>
      <c r="G179" s="661" t="s">
        <v>26</v>
      </c>
      <c r="H179" s="661" t="s">
        <v>2189</v>
      </c>
      <c r="I179" s="661" t="s">
        <v>46</v>
      </c>
      <c r="J179" s="661" t="s">
        <v>16</v>
      </c>
      <c r="K179" s="661" t="s">
        <v>2190</v>
      </c>
      <c r="L179" s="661" t="s">
        <v>2191</v>
      </c>
      <c r="M179" s="662">
        <v>0</v>
      </c>
      <c r="N179" s="662">
        <v>0</v>
      </c>
      <c r="O179" s="662">
        <v>0</v>
      </c>
      <c r="P179" s="662">
        <v>0</v>
      </c>
      <c r="Q179" s="662">
        <v>0</v>
      </c>
      <c r="R179" s="662">
        <v>0</v>
      </c>
      <c r="S179" s="662">
        <v>0</v>
      </c>
      <c r="T179" s="662">
        <v>0</v>
      </c>
      <c r="U179" s="662">
        <v>0</v>
      </c>
      <c r="V179" s="662">
        <v>0</v>
      </c>
      <c r="W179" s="663">
        <v>0</v>
      </c>
      <c r="X179" s="663">
        <v>0</v>
      </c>
      <c r="Y179" s="664">
        <v>45775.063604037699</v>
      </c>
      <c r="Z179" s="663">
        <v>20775.063604037699</v>
      </c>
      <c r="AA179" s="663">
        <v>44392.119652979804</v>
      </c>
      <c r="AB179" s="663">
        <v>0</v>
      </c>
      <c r="AC179" s="663">
        <v>0</v>
      </c>
      <c r="AD179" s="663">
        <v>0</v>
      </c>
      <c r="AE179" s="662">
        <v>0</v>
      </c>
      <c r="AF179" s="662">
        <v>0</v>
      </c>
      <c r="AG179" s="664">
        <v>2077.50636040377</v>
      </c>
      <c r="AH179" s="664">
        <v>0</v>
      </c>
      <c r="AI179" s="664">
        <v>18697.557243633899</v>
      </c>
      <c r="AJ179" s="664">
        <v>0</v>
      </c>
      <c r="AK179" s="664">
        <v>0</v>
      </c>
      <c r="AL179" s="664">
        <v>0</v>
      </c>
      <c r="AM179" s="663">
        <v>25000</v>
      </c>
      <c r="AN179" s="663">
        <v>0</v>
      </c>
      <c r="AO179" s="663">
        <v>0</v>
      </c>
      <c r="AP179" s="663">
        <v>0</v>
      </c>
      <c r="AQ179" s="663">
        <v>0</v>
      </c>
      <c r="AR179" s="663">
        <v>0</v>
      </c>
      <c r="AS179" s="665">
        <v>0.56999999999999995</v>
      </c>
      <c r="AT179" s="564">
        <f t="shared" si="14"/>
        <v>0</v>
      </c>
      <c r="AU179" s="564">
        <f t="shared" si="15"/>
        <v>0</v>
      </c>
      <c r="AV179" s="564">
        <f t="shared" si="16"/>
        <v>0</v>
      </c>
      <c r="AW179" s="564">
        <f t="shared" si="17"/>
        <v>0</v>
      </c>
      <c r="AX179" s="564">
        <f t="shared" si="18"/>
        <v>25303.508202198485</v>
      </c>
      <c r="AY179" s="564">
        <f t="shared" si="19"/>
        <v>19088.611450781318</v>
      </c>
      <c r="AZ179" s="666">
        <f t="shared" si="20"/>
        <v>1</v>
      </c>
      <c r="BA179" s="625" t="s">
        <v>2192</v>
      </c>
      <c r="BB179" s="625" t="s">
        <v>2192</v>
      </c>
      <c r="BC179" s="667">
        <v>20775.063604037699</v>
      </c>
      <c r="BD179" s="667">
        <v>0</v>
      </c>
      <c r="BE179" s="667">
        <v>0</v>
      </c>
      <c r="BF179" s="667">
        <v>0</v>
      </c>
      <c r="BG179" s="667">
        <v>20775.063604037699</v>
      </c>
      <c r="BH179" s="667">
        <v>0</v>
      </c>
      <c r="BI179" s="667">
        <v>0</v>
      </c>
      <c r="BJ179" s="667">
        <v>0</v>
      </c>
      <c r="BK179" s="444">
        <v>0</v>
      </c>
      <c r="BL179" s="444">
        <v>44392.119652979804</v>
      </c>
      <c r="BM179" s="514"/>
      <c r="BN179" s="514"/>
      <c r="BO179" s="515"/>
    </row>
    <row r="180" spans="1:67">
      <c r="A180" s="515"/>
      <c r="B180" s="660">
        <v>2029</v>
      </c>
      <c r="C180" s="661" t="s">
        <v>2187</v>
      </c>
      <c r="D180" s="661" t="s">
        <v>1760</v>
      </c>
      <c r="E180" s="661" t="s">
        <v>1759</v>
      </c>
      <c r="F180" s="661" t="s">
        <v>2201</v>
      </c>
      <c r="G180" s="661" t="s">
        <v>26</v>
      </c>
      <c r="H180" s="661" t="s">
        <v>2189</v>
      </c>
      <c r="I180" s="661" t="s">
        <v>46</v>
      </c>
      <c r="J180" s="661" t="s">
        <v>16</v>
      </c>
      <c r="K180" s="661" t="s">
        <v>2190</v>
      </c>
      <c r="L180" s="661" t="s">
        <v>2191</v>
      </c>
      <c r="M180" s="662">
        <v>0</v>
      </c>
      <c r="N180" s="662">
        <v>0</v>
      </c>
      <c r="O180" s="662">
        <v>0</v>
      </c>
      <c r="P180" s="662">
        <v>0</v>
      </c>
      <c r="Q180" s="662">
        <v>0</v>
      </c>
      <c r="R180" s="662">
        <v>0</v>
      </c>
      <c r="S180" s="662">
        <v>0</v>
      </c>
      <c r="T180" s="662">
        <v>0</v>
      </c>
      <c r="U180" s="662">
        <v>0</v>
      </c>
      <c r="V180" s="662">
        <v>0</v>
      </c>
      <c r="W180" s="663">
        <v>0</v>
      </c>
      <c r="X180" s="663">
        <v>0</v>
      </c>
      <c r="Y180" s="664">
        <v>45775.063604037699</v>
      </c>
      <c r="Z180" s="663">
        <v>20775.063604037699</v>
      </c>
      <c r="AA180" s="663">
        <v>44392.119652979804</v>
      </c>
      <c r="AB180" s="663">
        <v>0</v>
      </c>
      <c r="AC180" s="663">
        <v>0</v>
      </c>
      <c r="AD180" s="663">
        <v>0</v>
      </c>
      <c r="AE180" s="662">
        <v>0</v>
      </c>
      <c r="AF180" s="662">
        <v>0</v>
      </c>
      <c r="AG180" s="664">
        <v>2077.50636040377</v>
      </c>
      <c r="AH180" s="664">
        <v>0</v>
      </c>
      <c r="AI180" s="664">
        <v>18697.557243633899</v>
      </c>
      <c r="AJ180" s="664">
        <v>0</v>
      </c>
      <c r="AK180" s="664">
        <v>0</v>
      </c>
      <c r="AL180" s="664">
        <v>0</v>
      </c>
      <c r="AM180" s="663">
        <v>25000</v>
      </c>
      <c r="AN180" s="663">
        <v>0</v>
      </c>
      <c r="AO180" s="663">
        <v>0</v>
      </c>
      <c r="AP180" s="663">
        <v>0</v>
      </c>
      <c r="AQ180" s="663">
        <v>0</v>
      </c>
      <c r="AR180" s="663">
        <v>0</v>
      </c>
      <c r="AS180" s="665">
        <v>0.56999999999999995</v>
      </c>
      <c r="AT180" s="564">
        <f t="shared" si="14"/>
        <v>0</v>
      </c>
      <c r="AU180" s="564">
        <f t="shared" si="15"/>
        <v>0</v>
      </c>
      <c r="AV180" s="564">
        <f t="shared" si="16"/>
        <v>0</v>
      </c>
      <c r="AW180" s="564">
        <f t="shared" si="17"/>
        <v>0</v>
      </c>
      <c r="AX180" s="564">
        <f t="shared" si="18"/>
        <v>25303.508202198485</v>
      </c>
      <c r="AY180" s="564">
        <f t="shared" si="19"/>
        <v>19088.611450781318</v>
      </c>
      <c r="AZ180" s="666">
        <f t="shared" si="20"/>
        <v>1</v>
      </c>
      <c r="BA180" s="625" t="s">
        <v>2192</v>
      </c>
      <c r="BB180" s="625" t="s">
        <v>2192</v>
      </c>
      <c r="BC180" s="667">
        <v>20775.063604037699</v>
      </c>
      <c r="BD180" s="667">
        <v>0</v>
      </c>
      <c r="BE180" s="667">
        <v>0</v>
      </c>
      <c r="BF180" s="667">
        <v>0</v>
      </c>
      <c r="BG180" s="667">
        <v>20775.063604037699</v>
      </c>
      <c r="BH180" s="667">
        <v>0</v>
      </c>
      <c r="BI180" s="667">
        <v>0</v>
      </c>
      <c r="BJ180" s="667">
        <v>0</v>
      </c>
      <c r="BK180" s="444">
        <v>0</v>
      </c>
      <c r="BL180" s="444">
        <v>44392.119652979804</v>
      </c>
      <c r="BM180" s="514"/>
      <c r="BN180" s="514"/>
      <c r="BO180" s="515"/>
    </row>
    <row r="181" spans="1:67">
      <c r="A181" s="515"/>
      <c r="B181" s="660">
        <v>2029</v>
      </c>
      <c r="C181" s="661" t="s">
        <v>2187</v>
      </c>
      <c r="D181" s="661" t="s">
        <v>1766</v>
      </c>
      <c r="E181" s="661" t="s">
        <v>1765</v>
      </c>
      <c r="F181" s="661" t="s">
        <v>2201</v>
      </c>
      <c r="G181" s="661" t="s">
        <v>33</v>
      </c>
      <c r="H181" s="661" t="s">
        <v>2189</v>
      </c>
      <c r="I181" s="661" t="s">
        <v>46</v>
      </c>
      <c r="J181" s="661" t="s">
        <v>16</v>
      </c>
      <c r="K181" s="661" t="s">
        <v>2190</v>
      </c>
      <c r="L181" s="661" t="s">
        <v>2191</v>
      </c>
      <c r="M181" s="662">
        <v>0</v>
      </c>
      <c r="N181" s="662">
        <v>0</v>
      </c>
      <c r="O181" s="662">
        <v>0</v>
      </c>
      <c r="P181" s="662">
        <v>0</v>
      </c>
      <c r="Q181" s="662">
        <v>0</v>
      </c>
      <c r="R181" s="662">
        <v>0</v>
      </c>
      <c r="S181" s="662">
        <v>0</v>
      </c>
      <c r="T181" s="662">
        <v>0</v>
      </c>
      <c r="U181" s="662">
        <v>0</v>
      </c>
      <c r="V181" s="662">
        <v>0</v>
      </c>
      <c r="W181" s="663">
        <v>0</v>
      </c>
      <c r="X181" s="663">
        <v>0</v>
      </c>
      <c r="Y181" s="664">
        <v>31884.524001337999</v>
      </c>
      <c r="Z181" s="663">
        <v>6884.5240013380198</v>
      </c>
      <c r="AA181" s="663">
        <v>30501.580050280099</v>
      </c>
      <c r="AB181" s="663">
        <v>0</v>
      </c>
      <c r="AC181" s="663">
        <v>0</v>
      </c>
      <c r="AD181" s="663">
        <v>0</v>
      </c>
      <c r="AE181" s="662">
        <v>0</v>
      </c>
      <c r="AF181" s="662">
        <v>0</v>
      </c>
      <c r="AG181" s="664">
        <v>688.45240013380203</v>
      </c>
      <c r="AH181" s="664">
        <v>0</v>
      </c>
      <c r="AI181" s="664">
        <v>6196.0716012042203</v>
      </c>
      <c r="AJ181" s="664">
        <v>0</v>
      </c>
      <c r="AK181" s="664">
        <v>0</v>
      </c>
      <c r="AL181" s="664">
        <v>0</v>
      </c>
      <c r="AM181" s="663">
        <v>25000</v>
      </c>
      <c r="AN181" s="663">
        <v>0</v>
      </c>
      <c r="AO181" s="663">
        <v>0</v>
      </c>
      <c r="AP181" s="663">
        <v>0</v>
      </c>
      <c r="AQ181" s="663">
        <v>0</v>
      </c>
      <c r="AR181" s="663">
        <v>0</v>
      </c>
      <c r="AS181" s="665">
        <v>0.56999999999999995</v>
      </c>
      <c r="AT181" s="564">
        <f t="shared" si="14"/>
        <v>0</v>
      </c>
      <c r="AU181" s="564">
        <f t="shared" si="15"/>
        <v>0</v>
      </c>
      <c r="AV181" s="564">
        <f t="shared" si="16"/>
        <v>0</v>
      </c>
      <c r="AW181" s="564">
        <f t="shared" si="17"/>
        <v>0</v>
      </c>
      <c r="AX181" s="564">
        <f t="shared" si="18"/>
        <v>17385.900628659656</v>
      </c>
      <c r="AY181" s="564">
        <f t="shared" si="19"/>
        <v>13115.679421620443</v>
      </c>
      <c r="AZ181" s="666">
        <f t="shared" si="20"/>
        <v>1</v>
      </c>
      <c r="BA181" s="625" t="s">
        <v>2192</v>
      </c>
      <c r="BB181" s="625" t="s">
        <v>2192</v>
      </c>
      <c r="BC181" s="667">
        <v>6884.5240013380198</v>
      </c>
      <c r="BD181" s="667">
        <v>0</v>
      </c>
      <c r="BE181" s="667">
        <v>0</v>
      </c>
      <c r="BF181" s="667">
        <v>0</v>
      </c>
      <c r="BG181" s="667">
        <v>6884.5240013380198</v>
      </c>
      <c r="BH181" s="667">
        <v>0</v>
      </c>
      <c r="BI181" s="667">
        <v>0</v>
      </c>
      <c r="BJ181" s="667">
        <v>0</v>
      </c>
      <c r="BK181" s="444">
        <v>0</v>
      </c>
      <c r="BL181" s="444">
        <v>30501.580050280099</v>
      </c>
      <c r="BM181" s="514"/>
      <c r="BN181" s="514"/>
      <c r="BO181" s="515"/>
    </row>
    <row r="182" spans="1:67">
      <c r="A182" s="515"/>
      <c r="B182" s="660">
        <v>2029</v>
      </c>
      <c r="C182" s="661" t="s">
        <v>2187</v>
      </c>
      <c r="D182" s="661" t="s">
        <v>1772</v>
      </c>
      <c r="E182" s="661" t="s">
        <v>1771</v>
      </c>
      <c r="F182" s="661" t="s">
        <v>2201</v>
      </c>
      <c r="G182" s="661" t="s">
        <v>33</v>
      </c>
      <c r="H182" s="661" t="s">
        <v>2189</v>
      </c>
      <c r="I182" s="661" t="s">
        <v>46</v>
      </c>
      <c r="J182" s="661" t="s">
        <v>16</v>
      </c>
      <c r="K182" s="661" t="s">
        <v>2190</v>
      </c>
      <c r="L182" s="661" t="s">
        <v>2191</v>
      </c>
      <c r="M182" s="662">
        <v>0</v>
      </c>
      <c r="N182" s="662">
        <v>0</v>
      </c>
      <c r="O182" s="662">
        <v>0</v>
      </c>
      <c r="P182" s="662">
        <v>0</v>
      </c>
      <c r="Q182" s="662">
        <v>0</v>
      </c>
      <c r="R182" s="662">
        <v>0</v>
      </c>
      <c r="S182" s="662">
        <v>0</v>
      </c>
      <c r="T182" s="662">
        <v>0</v>
      </c>
      <c r="U182" s="662">
        <v>0</v>
      </c>
      <c r="V182" s="662">
        <v>0</v>
      </c>
      <c r="W182" s="663">
        <v>0</v>
      </c>
      <c r="X182" s="663">
        <v>0</v>
      </c>
      <c r="Y182" s="664">
        <v>31884.524001337999</v>
      </c>
      <c r="Z182" s="663">
        <v>6884.5240013380198</v>
      </c>
      <c r="AA182" s="663">
        <v>30501.580050280099</v>
      </c>
      <c r="AB182" s="663">
        <v>0</v>
      </c>
      <c r="AC182" s="663">
        <v>0</v>
      </c>
      <c r="AD182" s="663">
        <v>0</v>
      </c>
      <c r="AE182" s="662">
        <v>0</v>
      </c>
      <c r="AF182" s="662">
        <v>0</v>
      </c>
      <c r="AG182" s="664">
        <v>688.45240013380203</v>
      </c>
      <c r="AH182" s="664">
        <v>0</v>
      </c>
      <c r="AI182" s="664">
        <v>6196.0716012042203</v>
      </c>
      <c r="AJ182" s="664">
        <v>0</v>
      </c>
      <c r="AK182" s="664">
        <v>0</v>
      </c>
      <c r="AL182" s="664">
        <v>0</v>
      </c>
      <c r="AM182" s="663">
        <v>25000</v>
      </c>
      <c r="AN182" s="663">
        <v>0</v>
      </c>
      <c r="AO182" s="663">
        <v>0</v>
      </c>
      <c r="AP182" s="663">
        <v>0</v>
      </c>
      <c r="AQ182" s="663">
        <v>0</v>
      </c>
      <c r="AR182" s="663">
        <v>0</v>
      </c>
      <c r="AS182" s="665">
        <v>0.56999999999999995</v>
      </c>
      <c r="AT182" s="564">
        <f t="shared" si="14"/>
        <v>0</v>
      </c>
      <c r="AU182" s="564">
        <f t="shared" si="15"/>
        <v>0</v>
      </c>
      <c r="AV182" s="564">
        <f t="shared" si="16"/>
        <v>0</v>
      </c>
      <c r="AW182" s="564">
        <f t="shared" si="17"/>
        <v>0</v>
      </c>
      <c r="AX182" s="564">
        <f t="shared" si="18"/>
        <v>17385.900628659656</v>
      </c>
      <c r="AY182" s="564">
        <f t="shared" si="19"/>
        <v>13115.679421620443</v>
      </c>
      <c r="AZ182" s="666">
        <f t="shared" si="20"/>
        <v>1</v>
      </c>
      <c r="BA182" s="625" t="s">
        <v>2192</v>
      </c>
      <c r="BB182" s="625" t="s">
        <v>2192</v>
      </c>
      <c r="BC182" s="667">
        <v>6884.5240013380198</v>
      </c>
      <c r="BD182" s="667">
        <v>0</v>
      </c>
      <c r="BE182" s="667">
        <v>0</v>
      </c>
      <c r="BF182" s="667">
        <v>0</v>
      </c>
      <c r="BG182" s="667">
        <v>6884.5240013380198</v>
      </c>
      <c r="BH182" s="667">
        <v>0</v>
      </c>
      <c r="BI182" s="667">
        <v>0</v>
      </c>
      <c r="BJ182" s="667">
        <v>0</v>
      </c>
      <c r="BK182" s="444">
        <v>0</v>
      </c>
      <c r="BL182" s="444">
        <v>30501.580050280099</v>
      </c>
      <c r="BM182" s="514"/>
      <c r="BN182" s="514"/>
      <c r="BO182" s="515"/>
    </row>
    <row r="183" spans="1:67">
      <c r="A183" s="515"/>
      <c r="B183" s="660">
        <v>2029</v>
      </c>
      <c r="C183" s="661" t="s">
        <v>2187</v>
      </c>
      <c r="D183" s="661" t="s">
        <v>1776</v>
      </c>
      <c r="E183" s="661" t="s">
        <v>1775</v>
      </c>
      <c r="F183" s="661" t="s">
        <v>2201</v>
      </c>
      <c r="G183" s="661" t="s">
        <v>39</v>
      </c>
      <c r="H183" s="661" t="s">
        <v>2189</v>
      </c>
      <c r="I183" s="661" t="s">
        <v>46</v>
      </c>
      <c r="J183" s="661" t="s">
        <v>16</v>
      </c>
      <c r="K183" s="661" t="s">
        <v>2190</v>
      </c>
      <c r="L183" s="661" t="s">
        <v>2191</v>
      </c>
      <c r="M183" s="662">
        <v>0</v>
      </c>
      <c r="N183" s="662">
        <v>0</v>
      </c>
      <c r="O183" s="662">
        <v>0</v>
      </c>
      <c r="P183" s="662">
        <v>0</v>
      </c>
      <c r="Q183" s="662">
        <v>0</v>
      </c>
      <c r="R183" s="662">
        <v>0</v>
      </c>
      <c r="S183" s="662">
        <v>0</v>
      </c>
      <c r="T183" s="662">
        <v>0</v>
      </c>
      <c r="U183" s="662">
        <v>0</v>
      </c>
      <c r="V183" s="662">
        <v>0</v>
      </c>
      <c r="W183" s="663">
        <v>0</v>
      </c>
      <c r="X183" s="663">
        <v>0</v>
      </c>
      <c r="Y183" s="664">
        <v>31884.524001337999</v>
      </c>
      <c r="Z183" s="663">
        <v>6884.5240013380198</v>
      </c>
      <c r="AA183" s="663">
        <v>30501.580050280099</v>
      </c>
      <c r="AB183" s="663">
        <v>0</v>
      </c>
      <c r="AC183" s="663">
        <v>0</v>
      </c>
      <c r="AD183" s="663">
        <v>0</v>
      </c>
      <c r="AE183" s="662">
        <v>0</v>
      </c>
      <c r="AF183" s="662">
        <v>0</v>
      </c>
      <c r="AG183" s="664">
        <v>688.45240013380203</v>
      </c>
      <c r="AH183" s="664">
        <v>0</v>
      </c>
      <c r="AI183" s="664">
        <v>6196.0716012042203</v>
      </c>
      <c r="AJ183" s="664">
        <v>0</v>
      </c>
      <c r="AK183" s="664">
        <v>0</v>
      </c>
      <c r="AL183" s="664">
        <v>0</v>
      </c>
      <c r="AM183" s="663">
        <v>25000</v>
      </c>
      <c r="AN183" s="663">
        <v>0</v>
      </c>
      <c r="AO183" s="663">
        <v>0</v>
      </c>
      <c r="AP183" s="663">
        <v>0</v>
      </c>
      <c r="AQ183" s="663">
        <v>0</v>
      </c>
      <c r="AR183" s="663">
        <v>0</v>
      </c>
      <c r="AS183" s="665">
        <v>0.56999999999999995</v>
      </c>
      <c r="AT183" s="564">
        <f t="shared" si="14"/>
        <v>0</v>
      </c>
      <c r="AU183" s="564">
        <f t="shared" si="15"/>
        <v>0</v>
      </c>
      <c r="AV183" s="564">
        <f t="shared" si="16"/>
        <v>0</v>
      </c>
      <c r="AW183" s="564">
        <f t="shared" si="17"/>
        <v>0</v>
      </c>
      <c r="AX183" s="564">
        <f t="shared" si="18"/>
        <v>17385.900628659656</v>
      </c>
      <c r="AY183" s="564">
        <f t="shared" si="19"/>
        <v>13115.679421620443</v>
      </c>
      <c r="AZ183" s="666">
        <f t="shared" si="20"/>
        <v>1</v>
      </c>
      <c r="BA183" s="625" t="s">
        <v>2192</v>
      </c>
      <c r="BB183" s="625" t="s">
        <v>2192</v>
      </c>
      <c r="BC183" s="667">
        <v>6884.5240013380198</v>
      </c>
      <c r="BD183" s="667">
        <v>0</v>
      </c>
      <c r="BE183" s="667">
        <v>0</v>
      </c>
      <c r="BF183" s="667">
        <v>0</v>
      </c>
      <c r="BG183" s="667">
        <v>6884.5240013380198</v>
      </c>
      <c r="BH183" s="667">
        <v>0</v>
      </c>
      <c r="BI183" s="667">
        <v>0</v>
      </c>
      <c r="BJ183" s="667">
        <v>0</v>
      </c>
      <c r="BK183" s="444">
        <v>0</v>
      </c>
      <c r="BL183" s="444">
        <v>30501.580050280099</v>
      </c>
      <c r="BM183" s="514"/>
      <c r="BN183" s="514"/>
      <c r="BO183" s="515"/>
    </row>
    <row r="184" spans="1:67">
      <c r="A184" s="515"/>
      <c r="B184" s="660">
        <v>2029</v>
      </c>
      <c r="C184" s="661" t="s">
        <v>2187</v>
      </c>
      <c r="D184" s="661" t="s">
        <v>1781</v>
      </c>
      <c r="E184" s="661" t="s">
        <v>1780</v>
      </c>
      <c r="F184" s="661" t="s">
        <v>2201</v>
      </c>
      <c r="G184" s="661" t="s">
        <v>39</v>
      </c>
      <c r="H184" s="661" t="s">
        <v>2189</v>
      </c>
      <c r="I184" s="661" t="s">
        <v>46</v>
      </c>
      <c r="J184" s="661" t="s">
        <v>16</v>
      </c>
      <c r="K184" s="661" t="s">
        <v>2190</v>
      </c>
      <c r="L184" s="661" t="s">
        <v>2191</v>
      </c>
      <c r="M184" s="662">
        <v>0</v>
      </c>
      <c r="N184" s="662">
        <v>0</v>
      </c>
      <c r="O184" s="662">
        <v>0</v>
      </c>
      <c r="P184" s="662">
        <v>0</v>
      </c>
      <c r="Q184" s="662">
        <v>0</v>
      </c>
      <c r="R184" s="662">
        <v>0</v>
      </c>
      <c r="S184" s="662">
        <v>0</v>
      </c>
      <c r="T184" s="662">
        <v>0</v>
      </c>
      <c r="U184" s="662">
        <v>0</v>
      </c>
      <c r="V184" s="662">
        <v>0</v>
      </c>
      <c r="W184" s="663">
        <v>0</v>
      </c>
      <c r="X184" s="663">
        <v>0</v>
      </c>
      <c r="Y184" s="664">
        <v>31884.524001337999</v>
      </c>
      <c r="Z184" s="663">
        <v>6884.5240013380198</v>
      </c>
      <c r="AA184" s="663">
        <v>30501.580050280099</v>
      </c>
      <c r="AB184" s="663">
        <v>0</v>
      </c>
      <c r="AC184" s="663">
        <v>0</v>
      </c>
      <c r="AD184" s="663">
        <v>0</v>
      </c>
      <c r="AE184" s="662">
        <v>0</v>
      </c>
      <c r="AF184" s="662">
        <v>0</v>
      </c>
      <c r="AG184" s="664">
        <v>688.45240013380203</v>
      </c>
      <c r="AH184" s="664">
        <v>0</v>
      </c>
      <c r="AI184" s="664">
        <v>6196.0716012042203</v>
      </c>
      <c r="AJ184" s="664">
        <v>0</v>
      </c>
      <c r="AK184" s="664">
        <v>0</v>
      </c>
      <c r="AL184" s="664">
        <v>0</v>
      </c>
      <c r="AM184" s="663">
        <v>25000</v>
      </c>
      <c r="AN184" s="663">
        <v>0</v>
      </c>
      <c r="AO184" s="663">
        <v>0</v>
      </c>
      <c r="AP184" s="663">
        <v>0</v>
      </c>
      <c r="AQ184" s="663">
        <v>0</v>
      </c>
      <c r="AR184" s="663">
        <v>0</v>
      </c>
      <c r="AS184" s="665">
        <v>0.56999999999999995</v>
      </c>
      <c r="AT184" s="564">
        <f t="shared" si="14"/>
        <v>0</v>
      </c>
      <c r="AU184" s="564">
        <f t="shared" si="15"/>
        <v>0</v>
      </c>
      <c r="AV184" s="564">
        <f t="shared" si="16"/>
        <v>0</v>
      </c>
      <c r="AW184" s="564">
        <f t="shared" si="17"/>
        <v>0</v>
      </c>
      <c r="AX184" s="564">
        <f t="shared" si="18"/>
        <v>17385.900628659656</v>
      </c>
      <c r="AY184" s="564">
        <f t="shared" si="19"/>
        <v>13115.679421620443</v>
      </c>
      <c r="AZ184" s="666">
        <f t="shared" si="20"/>
        <v>1</v>
      </c>
      <c r="BA184" s="625" t="s">
        <v>2192</v>
      </c>
      <c r="BB184" s="625" t="s">
        <v>2192</v>
      </c>
      <c r="BC184" s="667">
        <v>6884.5240013380198</v>
      </c>
      <c r="BD184" s="667">
        <v>0</v>
      </c>
      <c r="BE184" s="667">
        <v>0</v>
      </c>
      <c r="BF184" s="667">
        <v>0</v>
      </c>
      <c r="BG184" s="667">
        <v>6884.5240013380198</v>
      </c>
      <c r="BH184" s="667">
        <v>0</v>
      </c>
      <c r="BI184" s="667">
        <v>0</v>
      </c>
      <c r="BJ184" s="667">
        <v>0</v>
      </c>
      <c r="BK184" s="444">
        <v>0</v>
      </c>
      <c r="BL184" s="444">
        <v>30501.580050280099</v>
      </c>
      <c r="BM184" s="514"/>
      <c r="BN184" s="514"/>
      <c r="BO184" s="515"/>
    </row>
    <row r="185" spans="1:67">
      <c r="A185" s="515"/>
      <c r="B185" s="660">
        <v>2029</v>
      </c>
      <c r="C185" s="661" t="s">
        <v>2187</v>
      </c>
      <c r="D185" s="661" t="s">
        <v>1785</v>
      </c>
      <c r="E185" s="661" t="s">
        <v>1784</v>
      </c>
      <c r="F185" s="661" t="s">
        <v>2201</v>
      </c>
      <c r="G185" s="661" t="s">
        <v>50</v>
      </c>
      <c r="H185" s="661" t="s">
        <v>2189</v>
      </c>
      <c r="I185" s="661" t="s">
        <v>1294</v>
      </c>
      <c r="J185" s="661" t="s">
        <v>16</v>
      </c>
      <c r="K185" s="661" t="s">
        <v>2198</v>
      </c>
      <c r="L185" s="661" t="s">
        <v>2191</v>
      </c>
      <c r="M185" s="662">
        <v>0</v>
      </c>
      <c r="N185" s="662">
        <v>0</v>
      </c>
      <c r="O185" s="662">
        <v>0</v>
      </c>
      <c r="P185" s="662">
        <v>0</v>
      </c>
      <c r="Q185" s="662">
        <v>0</v>
      </c>
      <c r="R185" s="662">
        <v>0</v>
      </c>
      <c r="S185" s="662">
        <v>0</v>
      </c>
      <c r="T185" s="662">
        <v>0</v>
      </c>
      <c r="U185" s="662">
        <v>0</v>
      </c>
      <c r="V185" s="662">
        <v>0</v>
      </c>
      <c r="W185" s="663">
        <v>0</v>
      </c>
      <c r="X185" s="663">
        <v>0</v>
      </c>
      <c r="Y185" s="664">
        <v>6576511.2800495904</v>
      </c>
      <c r="Z185" s="663">
        <v>6576511.2800495904</v>
      </c>
      <c r="AA185" s="663">
        <v>6576511.2800495904</v>
      </c>
      <c r="AB185" s="663">
        <v>0</v>
      </c>
      <c r="AC185" s="663">
        <v>0</v>
      </c>
      <c r="AD185" s="663">
        <v>0</v>
      </c>
      <c r="AE185" s="662">
        <v>0</v>
      </c>
      <c r="AF185" s="662">
        <v>0</v>
      </c>
      <c r="AG185" s="664">
        <v>86291.236004958497</v>
      </c>
      <c r="AH185" s="664">
        <v>0</v>
      </c>
      <c r="AI185" s="664">
        <v>6490220.0440446269</v>
      </c>
      <c r="AJ185" s="664">
        <v>0</v>
      </c>
      <c r="AK185" s="664">
        <v>0</v>
      </c>
      <c r="AL185" s="664">
        <v>0</v>
      </c>
      <c r="AM185" s="663">
        <v>0</v>
      </c>
      <c r="AN185" s="663">
        <v>0</v>
      </c>
      <c r="AO185" s="663">
        <v>0</v>
      </c>
      <c r="AP185" s="663">
        <v>0</v>
      </c>
      <c r="AQ185" s="663">
        <v>0</v>
      </c>
      <c r="AR185" s="663">
        <v>0</v>
      </c>
      <c r="AS185" s="665">
        <v>0.56999999999999995</v>
      </c>
      <c r="AT185" s="564">
        <f t="shared" si="14"/>
        <v>0</v>
      </c>
      <c r="AU185" s="564">
        <f t="shared" si="15"/>
        <v>0</v>
      </c>
      <c r="AV185" s="564">
        <f t="shared" si="16"/>
        <v>0</v>
      </c>
      <c r="AW185" s="564">
        <f t="shared" si="17"/>
        <v>0</v>
      </c>
      <c r="AX185" s="564">
        <f t="shared" si="18"/>
        <v>3748611.429628266</v>
      </c>
      <c r="AY185" s="564">
        <f t="shared" si="19"/>
        <v>2827899.8504213244</v>
      </c>
      <c r="AZ185" s="666">
        <f t="shared" si="20"/>
        <v>1</v>
      </c>
      <c r="BA185" s="625" t="s">
        <v>2192</v>
      </c>
      <c r="BB185" s="625" t="s">
        <v>2192</v>
      </c>
      <c r="BC185" s="667">
        <v>6576511.2800495904</v>
      </c>
      <c r="BD185" s="667">
        <v>0</v>
      </c>
      <c r="BE185" s="667">
        <v>0</v>
      </c>
      <c r="BF185" s="667">
        <v>0</v>
      </c>
      <c r="BG185" s="667">
        <v>6576511.2800495904</v>
      </c>
      <c r="BH185" s="667">
        <v>0</v>
      </c>
      <c r="BI185" s="667">
        <v>0</v>
      </c>
      <c r="BJ185" s="667">
        <v>0</v>
      </c>
      <c r="BK185" s="444">
        <v>0</v>
      </c>
      <c r="BL185" s="444">
        <v>6576511.2800495904</v>
      </c>
      <c r="BM185" s="514"/>
      <c r="BN185" s="514"/>
      <c r="BO185" s="515"/>
    </row>
    <row r="186" spans="1:67">
      <c r="A186" s="515"/>
      <c r="B186" s="660">
        <v>2029</v>
      </c>
      <c r="C186" s="661" t="s">
        <v>2187</v>
      </c>
      <c r="D186" s="661" t="s">
        <v>1802</v>
      </c>
      <c r="E186" s="661" t="s">
        <v>1801</v>
      </c>
      <c r="F186" s="661" t="s">
        <v>2201</v>
      </c>
      <c r="G186" s="661" t="s">
        <v>50</v>
      </c>
      <c r="H186" s="661" t="s">
        <v>2189</v>
      </c>
      <c r="I186" s="661" t="s">
        <v>1294</v>
      </c>
      <c r="J186" s="661" t="s">
        <v>16</v>
      </c>
      <c r="K186" s="661" t="s">
        <v>2198</v>
      </c>
      <c r="L186" s="661" t="s">
        <v>2191</v>
      </c>
      <c r="M186" s="662">
        <v>0</v>
      </c>
      <c r="N186" s="662">
        <v>0</v>
      </c>
      <c r="O186" s="662">
        <v>0</v>
      </c>
      <c r="P186" s="662">
        <v>0</v>
      </c>
      <c r="Q186" s="662">
        <v>0</v>
      </c>
      <c r="R186" s="662">
        <v>0</v>
      </c>
      <c r="S186" s="662">
        <v>0</v>
      </c>
      <c r="T186" s="662">
        <v>0</v>
      </c>
      <c r="U186" s="662">
        <v>0</v>
      </c>
      <c r="V186" s="662">
        <v>0</v>
      </c>
      <c r="W186" s="663">
        <v>0</v>
      </c>
      <c r="X186" s="663">
        <v>0</v>
      </c>
      <c r="Y186" s="664">
        <v>2405461.8150103302</v>
      </c>
      <c r="Z186" s="663">
        <v>2405461.8150103302</v>
      </c>
      <c r="AA186" s="663">
        <v>2405461.8150103302</v>
      </c>
      <c r="AB186" s="663">
        <v>0</v>
      </c>
      <c r="AC186" s="663">
        <v>0</v>
      </c>
      <c r="AD186" s="663">
        <v>0</v>
      </c>
      <c r="AE186" s="662">
        <v>0</v>
      </c>
      <c r="AF186" s="662">
        <v>0</v>
      </c>
      <c r="AG186" s="664">
        <v>5315.2575010330302</v>
      </c>
      <c r="AH186" s="664">
        <v>0</v>
      </c>
      <c r="AI186" s="664">
        <v>2400146.5575092975</v>
      </c>
      <c r="AJ186" s="664">
        <v>0</v>
      </c>
      <c r="AK186" s="664">
        <v>0</v>
      </c>
      <c r="AL186" s="664">
        <v>0</v>
      </c>
      <c r="AM186" s="663">
        <v>0</v>
      </c>
      <c r="AN186" s="663">
        <v>0</v>
      </c>
      <c r="AO186" s="663">
        <v>0</v>
      </c>
      <c r="AP186" s="663">
        <v>0</v>
      </c>
      <c r="AQ186" s="663">
        <v>0</v>
      </c>
      <c r="AR186" s="663">
        <v>0</v>
      </c>
      <c r="AS186" s="665">
        <v>0.56999999999999995</v>
      </c>
      <c r="AT186" s="564">
        <f t="shared" si="14"/>
        <v>0</v>
      </c>
      <c r="AU186" s="564">
        <f t="shared" si="15"/>
        <v>0</v>
      </c>
      <c r="AV186" s="564">
        <f t="shared" si="16"/>
        <v>0</v>
      </c>
      <c r="AW186" s="564">
        <f t="shared" si="17"/>
        <v>0</v>
      </c>
      <c r="AX186" s="564">
        <f t="shared" si="18"/>
        <v>1371113.234555888</v>
      </c>
      <c r="AY186" s="564">
        <f t="shared" si="19"/>
        <v>1034348.5804544421</v>
      </c>
      <c r="AZ186" s="666">
        <f t="shared" si="20"/>
        <v>1</v>
      </c>
      <c r="BA186" s="625" t="s">
        <v>2192</v>
      </c>
      <c r="BB186" s="625" t="s">
        <v>2192</v>
      </c>
      <c r="BC186" s="667">
        <v>2405461.8150103302</v>
      </c>
      <c r="BD186" s="667">
        <v>0</v>
      </c>
      <c r="BE186" s="667">
        <v>0</v>
      </c>
      <c r="BF186" s="667">
        <v>0</v>
      </c>
      <c r="BG186" s="667">
        <v>2405461.8150103302</v>
      </c>
      <c r="BH186" s="667">
        <v>0</v>
      </c>
      <c r="BI186" s="667">
        <v>0</v>
      </c>
      <c r="BJ186" s="667">
        <v>0</v>
      </c>
      <c r="BK186" s="444">
        <v>0</v>
      </c>
      <c r="BL186" s="444">
        <v>2405461.8150103302</v>
      </c>
      <c r="BM186" s="514"/>
      <c r="BN186" s="514"/>
      <c r="BO186" s="515"/>
    </row>
    <row r="187" spans="1:67">
      <c r="A187" s="515"/>
      <c r="B187" s="660">
        <v>2029</v>
      </c>
      <c r="C187" s="661" t="s">
        <v>2187</v>
      </c>
      <c r="D187" s="661" t="s">
        <v>1819</v>
      </c>
      <c r="E187" s="661" t="s">
        <v>1818</v>
      </c>
      <c r="F187" s="661" t="s">
        <v>2201</v>
      </c>
      <c r="G187" s="661" t="s">
        <v>50</v>
      </c>
      <c r="H187" s="661" t="s">
        <v>2189</v>
      </c>
      <c r="I187" s="661" t="s">
        <v>1294</v>
      </c>
      <c r="J187" s="661" t="s">
        <v>16</v>
      </c>
      <c r="K187" s="661" t="s">
        <v>2198</v>
      </c>
      <c r="L187" s="661" t="s">
        <v>2191</v>
      </c>
      <c r="M187" s="662">
        <v>0</v>
      </c>
      <c r="N187" s="662">
        <v>0</v>
      </c>
      <c r="O187" s="662">
        <v>0</v>
      </c>
      <c r="P187" s="662">
        <v>0</v>
      </c>
      <c r="Q187" s="662">
        <v>0</v>
      </c>
      <c r="R187" s="662">
        <v>0</v>
      </c>
      <c r="S187" s="662">
        <v>0</v>
      </c>
      <c r="T187" s="662">
        <v>0</v>
      </c>
      <c r="U187" s="662">
        <v>0</v>
      </c>
      <c r="V187" s="662">
        <v>0</v>
      </c>
      <c r="W187" s="663">
        <v>0</v>
      </c>
      <c r="X187" s="663">
        <v>0</v>
      </c>
      <c r="Y187" s="664">
        <v>1024034.98800826</v>
      </c>
      <c r="Z187" s="663">
        <v>1024034.98800826</v>
      </c>
      <c r="AA187" s="663">
        <v>1024034.98800826</v>
      </c>
      <c r="AB187" s="663">
        <v>0</v>
      </c>
      <c r="AC187" s="663">
        <v>0</v>
      </c>
      <c r="AD187" s="663">
        <v>0</v>
      </c>
      <c r="AE187" s="662">
        <v>0</v>
      </c>
      <c r="AF187" s="662">
        <v>0</v>
      </c>
      <c r="AG187" s="664">
        <v>13988.206000826431</v>
      </c>
      <c r="AH187" s="664">
        <v>0</v>
      </c>
      <c r="AI187" s="664">
        <v>1010046.7820074378</v>
      </c>
      <c r="AJ187" s="664">
        <v>0</v>
      </c>
      <c r="AK187" s="664">
        <v>0</v>
      </c>
      <c r="AL187" s="664">
        <v>0</v>
      </c>
      <c r="AM187" s="663">
        <v>0</v>
      </c>
      <c r="AN187" s="663">
        <v>0</v>
      </c>
      <c r="AO187" s="663">
        <v>0</v>
      </c>
      <c r="AP187" s="663">
        <v>0</v>
      </c>
      <c r="AQ187" s="663">
        <v>0</v>
      </c>
      <c r="AR187" s="663">
        <v>0</v>
      </c>
      <c r="AS187" s="665">
        <v>0.56999999999999995</v>
      </c>
      <c r="AT187" s="564">
        <f t="shared" si="14"/>
        <v>0</v>
      </c>
      <c r="AU187" s="564">
        <f t="shared" si="15"/>
        <v>0</v>
      </c>
      <c r="AV187" s="564">
        <f t="shared" si="16"/>
        <v>0</v>
      </c>
      <c r="AW187" s="564">
        <f t="shared" si="17"/>
        <v>0</v>
      </c>
      <c r="AX187" s="564">
        <f t="shared" si="18"/>
        <v>583699.94316470821</v>
      </c>
      <c r="AY187" s="564">
        <f t="shared" si="19"/>
        <v>440335.04484355188</v>
      </c>
      <c r="AZ187" s="666">
        <f t="shared" si="20"/>
        <v>1</v>
      </c>
      <c r="BA187" s="625" t="s">
        <v>2192</v>
      </c>
      <c r="BB187" s="625" t="s">
        <v>2192</v>
      </c>
      <c r="BC187" s="667">
        <v>1024034.98800826</v>
      </c>
      <c r="BD187" s="667">
        <v>0</v>
      </c>
      <c r="BE187" s="667">
        <v>0</v>
      </c>
      <c r="BF187" s="667">
        <v>0</v>
      </c>
      <c r="BG187" s="667">
        <v>1024034.98800826</v>
      </c>
      <c r="BH187" s="667">
        <v>0</v>
      </c>
      <c r="BI187" s="667">
        <v>0</v>
      </c>
      <c r="BJ187" s="667">
        <v>0</v>
      </c>
      <c r="BK187" s="444">
        <v>0</v>
      </c>
      <c r="BL187" s="444">
        <v>1024034.98800826</v>
      </c>
      <c r="BM187" s="514"/>
      <c r="BN187" s="514"/>
      <c r="BO187" s="515"/>
    </row>
    <row r="188" spans="1:67">
      <c r="A188" s="515"/>
      <c r="B188" s="660">
        <v>2029</v>
      </c>
      <c r="C188" s="661" t="s">
        <v>2187</v>
      </c>
      <c r="D188" s="661" t="s">
        <v>1833</v>
      </c>
      <c r="E188" s="661" t="s">
        <v>1832</v>
      </c>
      <c r="F188" s="661" t="s">
        <v>2201</v>
      </c>
      <c r="G188" s="661" t="s">
        <v>50</v>
      </c>
      <c r="H188" s="661" t="s">
        <v>2189</v>
      </c>
      <c r="I188" s="661" t="s">
        <v>1294</v>
      </c>
      <c r="J188" s="661" t="s">
        <v>1162</v>
      </c>
      <c r="K188" s="661" t="s">
        <v>2198</v>
      </c>
      <c r="L188" s="661" t="s">
        <v>2191</v>
      </c>
      <c r="M188" s="662">
        <v>0</v>
      </c>
      <c r="N188" s="662">
        <v>0</v>
      </c>
      <c r="O188" s="662">
        <v>0</v>
      </c>
      <c r="P188" s="662">
        <v>0</v>
      </c>
      <c r="Q188" s="662">
        <v>0</v>
      </c>
      <c r="R188" s="662">
        <v>0</v>
      </c>
      <c r="S188" s="662">
        <v>0</v>
      </c>
      <c r="T188" s="662">
        <v>0</v>
      </c>
      <c r="U188" s="662">
        <v>0</v>
      </c>
      <c r="V188" s="662">
        <v>0</v>
      </c>
      <c r="W188" s="663">
        <v>0</v>
      </c>
      <c r="X188" s="663">
        <v>0</v>
      </c>
      <c r="Y188" s="664">
        <v>10100717.315833399</v>
      </c>
      <c r="Z188" s="663">
        <v>10100717.315833399</v>
      </c>
      <c r="AA188" s="663">
        <v>10100717.315833399</v>
      </c>
      <c r="AB188" s="663">
        <v>0</v>
      </c>
      <c r="AC188" s="663">
        <v>0</v>
      </c>
      <c r="AD188" s="663">
        <v>0</v>
      </c>
      <c r="AE188" s="662">
        <v>0</v>
      </c>
      <c r="AF188" s="662">
        <v>0</v>
      </c>
      <c r="AG188" s="664">
        <v>25300.625704917202</v>
      </c>
      <c r="AH188" s="664">
        <v>0</v>
      </c>
      <c r="AI188" s="664">
        <v>10075416.690128434</v>
      </c>
      <c r="AJ188" s="664">
        <v>0</v>
      </c>
      <c r="AK188" s="664">
        <v>0</v>
      </c>
      <c r="AL188" s="664">
        <v>0</v>
      </c>
      <c r="AM188" s="663">
        <v>0</v>
      </c>
      <c r="AN188" s="663">
        <v>0</v>
      </c>
      <c r="AO188" s="663">
        <v>0</v>
      </c>
      <c r="AP188" s="663">
        <v>0</v>
      </c>
      <c r="AQ188" s="663">
        <v>0</v>
      </c>
      <c r="AR188" s="663">
        <v>0</v>
      </c>
      <c r="AS188" s="665">
        <v>0.56999999999999995</v>
      </c>
      <c r="AT188" s="564">
        <f t="shared" si="14"/>
        <v>0</v>
      </c>
      <c r="AU188" s="564">
        <f t="shared" si="15"/>
        <v>0</v>
      </c>
      <c r="AV188" s="564">
        <f t="shared" si="16"/>
        <v>0</v>
      </c>
      <c r="AW188" s="564">
        <f t="shared" si="17"/>
        <v>0</v>
      </c>
      <c r="AX188" s="564">
        <f t="shared" si="18"/>
        <v>5757408.8700250369</v>
      </c>
      <c r="AY188" s="564">
        <f t="shared" si="19"/>
        <v>4343308.4458083622</v>
      </c>
      <c r="AZ188" s="666">
        <f t="shared" si="20"/>
        <v>1</v>
      </c>
      <c r="BA188" s="625" t="s">
        <v>2192</v>
      </c>
      <c r="BB188" s="625" t="s">
        <v>2192</v>
      </c>
      <c r="BC188" s="667">
        <v>10100717.315833399</v>
      </c>
      <c r="BD188" s="667">
        <v>0</v>
      </c>
      <c r="BE188" s="667">
        <v>0</v>
      </c>
      <c r="BF188" s="667">
        <v>0</v>
      </c>
      <c r="BG188" s="667">
        <v>10100717.315833399</v>
      </c>
      <c r="BH188" s="667">
        <v>0</v>
      </c>
      <c r="BI188" s="667">
        <v>0</v>
      </c>
      <c r="BJ188" s="667">
        <v>0</v>
      </c>
      <c r="BK188" s="444">
        <v>0</v>
      </c>
      <c r="BL188" s="444">
        <v>10100717.315833399</v>
      </c>
      <c r="BM188" s="514"/>
      <c r="BN188" s="514"/>
      <c r="BO188" s="515"/>
    </row>
    <row r="189" spans="1:67">
      <c r="A189" s="515"/>
      <c r="B189" s="660">
        <v>2029</v>
      </c>
      <c r="C189" s="661" t="s">
        <v>2187</v>
      </c>
      <c r="D189" s="661" t="s">
        <v>1846</v>
      </c>
      <c r="E189" s="661" t="s">
        <v>1845</v>
      </c>
      <c r="F189" s="661" t="s">
        <v>2201</v>
      </c>
      <c r="G189" s="661" t="s">
        <v>50</v>
      </c>
      <c r="H189" s="661" t="s">
        <v>2189</v>
      </c>
      <c r="I189" s="661" t="s">
        <v>2214</v>
      </c>
      <c r="J189" s="661" t="s">
        <v>16</v>
      </c>
      <c r="K189" s="661" t="s">
        <v>28</v>
      </c>
      <c r="L189" s="661" t="s">
        <v>2191</v>
      </c>
      <c r="M189" s="662">
        <v>0</v>
      </c>
      <c r="N189" s="662">
        <v>0</v>
      </c>
      <c r="O189" s="662">
        <v>0</v>
      </c>
      <c r="P189" s="662">
        <v>0</v>
      </c>
      <c r="Q189" s="662">
        <v>0</v>
      </c>
      <c r="R189" s="662">
        <v>0</v>
      </c>
      <c r="S189" s="662">
        <v>0</v>
      </c>
      <c r="T189" s="662">
        <v>0</v>
      </c>
      <c r="U189" s="662">
        <v>0</v>
      </c>
      <c r="V189" s="662">
        <v>0</v>
      </c>
      <c r="W189" s="663">
        <v>0</v>
      </c>
      <c r="X189" s="663">
        <v>0</v>
      </c>
      <c r="Y189" s="664">
        <v>6781159.9657845804</v>
      </c>
      <c r="Z189" s="663">
        <v>6781159.9657845804</v>
      </c>
      <c r="AA189" s="663">
        <v>6781159.9657845804</v>
      </c>
      <c r="AB189" s="663">
        <v>0</v>
      </c>
      <c r="AC189" s="663">
        <v>0</v>
      </c>
      <c r="AD189" s="663">
        <v>0</v>
      </c>
      <c r="AE189" s="662">
        <v>0</v>
      </c>
      <c r="AF189" s="662">
        <v>0</v>
      </c>
      <c r="AG189" s="664">
        <v>0</v>
      </c>
      <c r="AH189" s="664">
        <v>192517.67538431499</v>
      </c>
      <c r="AI189" s="664">
        <v>6588642.2904002601</v>
      </c>
      <c r="AJ189" s="664">
        <v>0</v>
      </c>
      <c r="AK189" s="664">
        <v>0</v>
      </c>
      <c r="AL189" s="664">
        <v>0</v>
      </c>
      <c r="AM189" s="663">
        <v>0</v>
      </c>
      <c r="AN189" s="663">
        <v>0</v>
      </c>
      <c r="AO189" s="663">
        <v>0</v>
      </c>
      <c r="AP189" s="663">
        <v>0</v>
      </c>
      <c r="AQ189" s="663">
        <v>0</v>
      </c>
      <c r="AR189" s="663">
        <v>0</v>
      </c>
      <c r="AS189" s="665">
        <v>0.56999999999999995</v>
      </c>
      <c r="AT189" s="564">
        <f t="shared" si="14"/>
        <v>0</v>
      </c>
      <c r="AU189" s="564">
        <f t="shared" si="15"/>
        <v>0</v>
      </c>
      <c r="AV189" s="564">
        <f t="shared" si="16"/>
        <v>0</v>
      </c>
      <c r="AW189" s="564">
        <f t="shared" si="17"/>
        <v>0</v>
      </c>
      <c r="AX189" s="564">
        <f t="shared" si="18"/>
        <v>3865261.1804972105</v>
      </c>
      <c r="AY189" s="564">
        <f t="shared" si="19"/>
        <v>2915898.78528737</v>
      </c>
      <c r="AZ189" s="666">
        <f t="shared" si="20"/>
        <v>1</v>
      </c>
      <c r="BA189" s="625" t="s">
        <v>2192</v>
      </c>
      <c r="BB189" s="625" t="s">
        <v>2192</v>
      </c>
      <c r="BC189" s="667">
        <v>6781159.9657845804</v>
      </c>
      <c r="BD189" s="667">
        <v>0</v>
      </c>
      <c r="BE189" s="667">
        <v>0</v>
      </c>
      <c r="BF189" s="667">
        <v>0</v>
      </c>
      <c r="BG189" s="667">
        <v>6781159.9657845804</v>
      </c>
      <c r="BH189" s="667">
        <v>0</v>
      </c>
      <c r="BI189" s="667">
        <v>0</v>
      </c>
      <c r="BJ189" s="667">
        <v>0</v>
      </c>
      <c r="BK189" s="444">
        <v>0</v>
      </c>
      <c r="BL189" s="444">
        <v>6781159.9657845804</v>
      </c>
      <c r="BM189" s="514"/>
      <c r="BN189" s="514"/>
      <c r="BO189" s="515"/>
    </row>
    <row r="190" spans="1:67">
      <c r="A190" s="515"/>
      <c r="B190" s="660">
        <v>2030</v>
      </c>
      <c r="C190" s="661" t="s">
        <v>2187</v>
      </c>
      <c r="D190" s="661" t="s">
        <v>1159</v>
      </c>
      <c r="E190" s="661" t="s">
        <v>1158</v>
      </c>
      <c r="F190" s="661" t="s">
        <v>2188</v>
      </c>
      <c r="G190" s="661" t="s">
        <v>39</v>
      </c>
      <c r="H190" s="661" t="s">
        <v>2189</v>
      </c>
      <c r="I190" s="661" t="s">
        <v>46</v>
      </c>
      <c r="J190" s="661" t="s">
        <v>1162</v>
      </c>
      <c r="K190" s="661" t="s">
        <v>2190</v>
      </c>
      <c r="L190" s="661" t="s">
        <v>2191</v>
      </c>
      <c r="M190" s="662">
        <v>6541420</v>
      </c>
      <c r="N190" s="662">
        <v>1076.893</v>
      </c>
      <c r="O190" s="662">
        <v>768724.82</v>
      </c>
      <c r="P190" s="662">
        <v>4265762</v>
      </c>
      <c r="Q190" s="662">
        <v>675.43319999999994</v>
      </c>
      <c r="R190" s="662">
        <v>407887.56900000002</v>
      </c>
      <c r="S190" s="662">
        <v>46043153.5</v>
      </c>
      <c r="T190" s="662">
        <v>3878835.1469999985</v>
      </c>
      <c r="U190" s="662">
        <v>19756.581696083402</v>
      </c>
      <c r="V190" s="662">
        <v>20596.614630569999</v>
      </c>
      <c r="W190" s="663">
        <v>11646247.6262818</v>
      </c>
      <c r="X190" s="663">
        <v>20776248.036963802</v>
      </c>
      <c r="Y190" s="664">
        <v>8351762.791447713</v>
      </c>
      <c r="Z190" s="663">
        <v>10779095.612929501</v>
      </c>
      <c r="AA190" s="663">
        <v>8863643.6429514699</v>
      </c>
      <c r="AB190" s="663">
        <v>4431789.8508259598</v>
      </c>
      <c r="AC190" s="663">
        <v>7676782.2611327758</v>
      </c>
      <c r="AD190" s="663">
        <v>183900</v>
      </c>
      <c r="AE190" s="662">
        <v>705.35869374219999</v>
      </c>
      <c r="AF190" s="662">
        <v>2165.8829913900004</v>
      </c>
      <c r="AG190" s="664">
        <v>343142.69365138811</v>
      </c>
      <c r="AH190" s="664">
        <v>278511.73013137677</v>
      </c>
      <c r="AI190" s="664">
        <v>4530108.3676649518</v>
      </c>
      <c r="AJ190" s="664">
        <v>0</v>
      </c>
      <c r="AK190" s="664">
        <v>0</v>
      </c>
      <c r="AL190" s="664">
        <v>0</v>
      </c>
      <c r="AM190" s="663">
        <v>3200000.0000000005</v>
      </c>
      <c r="AN190" s="663">
        <v>19192406.242031816</v>
      </c>
      <c r="AO190" s="663">
        <v>4743880.0819324674</v>
      </c>
      <c r="AP190" s="663">
        <v>2670114.2643655222</v>
      </c>
      <c r="AQ190" s="663">
        <v>0</v>
      </c>
      <c r="AR190" s="663">
        <v>0</v>
      </c>
      <c r="AS190" s="665">
        <v>0.56000000000000005</v>
      </c>
      <c r="AT190" s="564">
        <f t="shared" si="14"/>
        <v>1677843.1875202009</v>
      </c>
      <c r="AU190" s="564">
        <f t="shared" si="15"/>
        <v>481742.2963256099</v>
      </c>
      <c r="AV190" s="564">
        <f t="shared" si="16"/>
        <v>731658.32302563894</v>
      </c>
      <c r="AW190" s="564">
        <f t="shared" si="17"/>
        <v>787796.34180738044</v>
      </c>
      <c r="AX190" s="564">
        <f t="shared" si="18"/>
        <v>2453053.0278572384</v>
      </c>
      <c r="AY190" s="564">
        <f t="shared" si="19"/>
        <v>877788.66895572934</v>
      </c>
      <c r="AZ190" s="666">
        <f t="shared" si="20"/>
        <v>9.847339787507627</v>
      </c>
      <c r="BA190" s="625" t="s">
        <v>2192</v>
      </c>
      <c r="BB190" s="625" t="s">
        <v>2192</v>
      </c>
      <c r="BC190" s="667">
        <v>10770500.598669471</v>
      </c>
      <c r="BD190" s="667">
        <v>5522594.6034448333</v>
      </c>
      <c r="BE190" s="667">
        <v>11549292.077195916</v>
      </c>
      <c r="BF190" s="667">
        <v>0</v>
      </c>
      <c r="BG190" s="667">
        <v>10770500.598669464</v>
      </c>
      <c r="BH190" s="667">
        <v>5523313.5907003842</v>
      </c>
      <c r="BI190" s="667">
        <v>11549292.077195916</v>
      </c>
      <c r="BJ190" s="667">
        <v>0</v>
      </c>
      <c r="BK190" s="444">
        <v>0</v>
      </c>
      <c r="BL190" s="444">
        <v>32799929.966915734</v>
      </c>
      <c r="BM190" s="514"/>
      <c r="BN190" s="514"/>
      <c r="BO190" s="515"/>
    </row>
    <row r="191" spans="1:67">
      <c r="A191" s="515"/>
      <c r="B191" s="660">
        <v>2030</v>
      </c>
      <c r="C191" s="661" t="s">
        <v>2187</v>
      </c>
      <c r="D191" s="661" t="s">
        <v>1971</v>
      </c>
      <c r="E191" s="661" t="s">
        <v>1970</v>
      </c>
      <c r="F191" s="661" t="s">
        <v>2193</v>
      </c>
      <c r="G191" s="661" t="s">
        <v>50</v>
      </c>
      <c r="H191" s="661" t="s">
        <v>2189</v>
      </c>
      <c r="I191" s="661" t="s">
        <v>40</v>
      </c>
      <c r="J191" s="661" t="s">
        <v>16</v>
      </c>
      <c r="K191" s="661" t="s">
        <v>28</v>
      </c>
      <c r="L191" s="661" t="s">
        <v>2194</v>
      </c>
      <c r="M191" s="662">
        <v>0</v>
      </c>
      <c r="N191" s="662">
        <v>0</v>
      </c>
      <c r="O191" s="662">
        <v>0</v>
      </c>
      <c r="P191" s="662">
        <v>0</v>
      </c>
      <c r="Q191" s="662">
        <v>0</v>
      </c>
      <c r="R191" s="662">
        <v>0</v>
      </c>
      <c r="S191" s="662">
        <v>0</v>
      </c>
      <c r="T191" s="662">
        <v>0</v>
      </c>
      <c r="U191" s="662">
        <v>0</v>
      </c>
      <c r="V191" s="662">
        <v>0</v>
      </c>
      <c r="W191" s="663">
        <v>0</v>
      </c>
      <c r="X191" s="663">
        <v>0</v>
      </c>
      <c r="Y191" s="664">
        <v>1500000</v>
      </c>
      <c r="Z191" s="663">
        <v>1500000</v>
      </c>
      <c r="AA191" s="663">
        <v>1500000</v>
      </c>
      <c r="AB191" s="663">
        <v>0</v>
      </c>
      <c r="AC191" s="663">
        <v>0</v>
      </c>
      <c r="AD191" s="663">
        <v>0</v>
      </c>
      <c r="AE191" s="662">
        <v>0</v>
      </c>
      <c r="AF191" s="662">
        <v>0</v>
      </c>
      <c r="AG191" s="664">
        <v>150000</v>
      </c>
      <c r="AH191" s="664">
        <v>150000</v>
      </c>
      <c r="AI191" s="664">
        <v>1200000</v>
      </c>
      <c r="AJ191" s="664">
        <v>0</v>
      </c>
      <c r="AK191" s="664">
        <v>0</v>
      </c>
      <c r="AL191" s="664">
        <v>0</v>
      </c>
      <c r="AM191" s="663">
        <v>0</v>
      </c>
      <c r="AN191" s="663">
        <v>0</v>
      </c>
      <c r="AO191" s="663">
        <v>0</v>
      </c>
      <c r="AP191" s="663">
        <v>0</v>
      </c>
      <c r="AQ191" s="663">
        <v>0</v>
      </c>
      <c r="AR191" s="663">
        <v>0</v>
      </c>
      <c r="AS191" s="665">
        <v>0.56000000000000005</v>
      </c>
      <c r="AT191" s="564">
        <f t="shared" si="14"/>
        <v>0</v>
      </c>
      <c r="AU191" s="564">
        <f t="shared" si="15"/>
        <v>0</v>
      </c>
      <c r="AV191" s="564">
        <f t="shared" si="16"/>
        <v>0</v>
      </c>
      <c r="AW191" s="564">
        <f t="shared" si="17"/>
        <v>0</v>
      </c>
      <c r="AX191" s="564">
        <f t="shared" si="18"/>
        <v>840000.00000000012</v>
      </c>
      <c r="AY191" s="564">
        <f t="shared" si="19"/>
        <v>659999.99999999988</v>
      </c>
      <c r="AZ191" s="666">
        <f t="shared" si="20"/>
        <v>1</v>
      </c>
      <c r="BA191" s="625" t="s">
        <v>2192</v>
      </c>
      <c r="BB191" s="625" t="s">
        <v>2192</v>
      </c>
      <c r="BC191" s="667">
        <v>1500000</v>
      </c>
      <c r="BD191" s="667">
        <v>0</v>
      </c>
      <c r="BE191" s="667">
        <v>0</v>
      </c>
      <c r="BF191" s="667">
        <v>0</v>
      </c>
      <c r="BG191" s="667">
        <v>1500000</v>
      </c>
      <c r="BH191" s="667">
        <v>0</v>
      </c>
      <c r="BI191" s="667">
        <v>0</v>
      </c>
      <c r="BJ191" s="667">
        <v>0</v>
      </c>
      <c r="BK191" s="444">
        <v>0</v>
      </c>
      <c r="BL191" s="444">
        <v>1500000</v>
      </c>
      <c r="BM191" s="514"/>
      <c r="BN191" s="514"/>
      <c r="BO191" s="515"/>
    </row>
    <row r="192" spans="1:67">
      <c r="A192" s="515"/>
      <c r="B192" s="660">
        <v>2030</v>
      </c>
      <c r="C192" s="661" t="s">
        <v>2187</v>
      </c>
      <c r="D192" s="661" t="s">
        <v>1185</v>
      </c>
      <c r="E192" s="661" t="s">
        <v>2195</v>
      </c>
      <c r="F192" s="661" t="s">
        <v>2188</v>
      </c>
      <c r="G192" s="661" t="s">
        <v>26</v>
      </c>
      <c r="H192" s="661" t="s">
        <v>2189</v>
      </c>
      <c r="I192" s="661" t="s">
        <v>46</v>
      </c>
      <c r="J192" s="661" t="s">
        <v>1162</v>
      </c>
      <c r="K192" s="661" t="s">
        <v>2190</v>
      </c>
      <c r="L192" s="661" t="s">
        <v>2191</v>
      </c>
      <c r="M192" s="662">
        <v>-3295814.9585999995</v>
      </c>
      <c r="N192" s="662">
        <v>18.496641999999987</v>
      </c>
      <c r="O192" s="662">
        <v>1277722.3652999999</v>
      </c>
      <c r="P192" s="662">
        <v>-4130363.9194000005</v>
      </c>
      <c r="Q192" s="662">
        <v>-3.4375601000000104</v>
      </c>
      <c r="R192" s="662">
        <v>1269211.9453159999</v>
      </c>
      <c r="S192" s="662">
        <v>-104328887.20099999</v>
      </c>
      <c r="T192" s="662">
        <v>16754898.624394</v>
      </c>
      <c r="U192" s="662">
        <v>-21330.3942018409</v>
      </c>
      <c r="V192" s="662">
        <v>88968.511695532172</v>
      </c>
      <c r="W192" s="663">
        <v>24096163.919458199</v>
      </c>
      <c r="X192" s="663">
        <v>24621897.998733599</v>
      </c>
      <c r="Y192" s="664">
        <v>12297087.524690434</v>
      </c>
      <c r="Z192" s="663">
        <v>21775364.2322242</v>
      </c>
      <c r="AA192" s="663">
        <v>23615192.003573202</v>
      </c>
      <c r="AB192" s="663">
        <v>2664678.28469152</v>
      </c>
      <c r="AC192" s="663">
        <v>32825804.459785976</v>
      </c>
      <c r="AD192" s="663">
        <v>153024</v>
      </c>
      <c r="AE192" s="662">
        <v>-1064.97009438799</v>
      </c>
      <c r="AF192" s="662">
        <v>6739.5154296279588</v>
      </c>
      <c r="AG192" s="664">
        <v>1180998.7768126326</v>
      </c>
      <c r="AH192" s="664">
        <v>729290.86418398831</v>
      </c>
      <c r="AI192" s="664">
        <v>4229032.7282218123</v>
      </c>
      <c r="AJ192" s="664">
        <v>0</v>
      </c>
      <c r="AK192" s="664">
        <v>0</v>
      </c>
      <c r="AL192" s="664">
        <v>0</v>
      </c>
      <c r="AM192" s="663">
        <v>6157765.1554720011</v>
      </c>
      <c r="AN192" s="663">
        <v>12582297.658304149</v>
      </c>
      <c r="AO192" s="663">
        <v>19723504.201670006</v>
      </c>
      <c r="AP192" s="663">
        <v>45143712.799036272</v>
      </c>
      <c r="AQ192" s="663">
        <v>0</v>
      </c>
      <c r="AR192" s="663">
        <v>0</v>
      </c>
      <c r="AS192" s="665">
        <v>0.56000000000000005</v>
      </c>
      <c r="AT192" s="564">
        <f t="shared" si="14"/>
        <v>-2784347.3855893183</v>
      </c>
      <c r="AU192" s="564">
        <f t="shared" si="15"/>
        <v>1686569.4295295619</v>
      </c>
      <c r="AV192" s="564">
        <f t="shared" si="16"/>
        <v>4095453.728054306</v>
      </c>
      <c r="AW192" s="564">
        <f t="shared" si="17"/>
        <v>2812712.964112231</v>
      </c>
      <c r="AX192" s="564">
        <f t="shared" si="18"/>
        <v>2206756.3778673005</v>
      </c>
      <c r="AY192" s="564">
        <f t="shared" si="19"/>
        <v>2575083.4896742636</v>
      </c>
      <c r="AZ192" s="666">
        <f t="shared" si="20"/>
        <v>11.694451385361303</v>
      </c>
      <c r="BA192" s="625" t="s">
        <v>2192</v>
      </c>
      <c r="BB192" s="625" t="s">
        <v>2192</v>
      </c>
      <c r="BC192" s="667">
        <v>23766379.279437028</v>
      </c>
      <c r="BD192" s="667">
        <v>2878581.5514106685</v>
      </c>
      <c r="BE192" s="667">
        <v>49668111.583004937</v>
      </c>
      <c r="BF192" s="667">
        <v>0</v>
      </c>
      <c r="BG192" s="667">
        <v>23766379.279437028</v>
      </c>
      <c r="BH192" s="667">
        <v>2878581.5514106685</v>
      </c>
      <c r="BI192" s="667">
        <v>49668111.583004937</v>
      </c>
      <c r="BJ192" s="667">
        <v>0</v>
      </c>
      <c r="BK192" s="444">
        <v>0</v>
      </c>
      <c r="BL192" s="444">
        <v>55920993.863547295</v>
      </c>
      <c r="BM192" s="514"/>
      <c r="BN192" s="514"/>
      <c r="BO192" s="515"/>
    </row>
    <row r="193" spans="1:67">
      <c r="A193" s="515"/>
      <c r="B193" s="660">
        <v>2030</v>
      </c>
      <c r="C193" s="661" t="s">
        <v>2187</v>
      </c>
      <c r="D193" s="661" t="s">
        <v>1202</v>
      </c>
      <c r="E193" s="661" t="s">
        <v>1201</v>
      </c>
      <c r="F193" s="661" t="s">
        <v>2188</v>
      </c>
      <c r="G193" s="661" t="s">
        <v>26</v>
      </c>
      <c r="H193" s="661" t="s">
        <v>2189</v>
      </c>
      <c r="I193" s="661" t="s">
        <v>46</v>
      </c>
      <c r="J193" s="661" t="s">
        <v>1162</v>
      </c>
      <c r="K193" s="661" t="s">
        <v>2190</v>
      </c>
      <c r="L193" s="661" t="s">
        <v>2191</v>
      </c>
      <c r="M193" s="662">
        <v>3337345.8519000001</v>
      </c>
      <c r="N193" s="662">
        <v>163.22259259500001</v>
      </c>
      <c r="O193" s="662">
        <v>33029.1488895</v>
      </c>
      <c r="P193" s="662">
        <v>2436311.559287</v>
      </c>
      <c r="Q193" s="662">
        <v>123.26896296434998</v>
      </c>
      <c r="R193" s="662">
        <v>29367.461444665001</v>
      </c>
      <c r="S193" s="662">
        <v>17294692.974206448</v>
      </c>
      <c r="T193" s="662">
        <v>318989.13855507784</v>
      </c>
      <c r="U193" s="662">
        <v>2406.1588106508402</v>
      </c>
      <c r="V193" s="662">
        <v>1693.8323257274628</v>
      </c>
      <c r="W193" s="663">
        <v>1980458.0762993901</v>
      </c>
      <c r="X193" s="663">
        <v>2300954.1664491398</v>
      </c>
      <c r="Y193" s="664">
        <v>956750.63821791019</v>
      </c>
      <c r="Z193" s="663">
        <v>1492896.51360818</v>
      </c>
      <c r="AA193" s="663">
        <v>1105325.97043218</v>
      </c>
      <c r="AB193" s="663">
        <v>1492239.50838313</v>
      </c>
      <c r="AC193" s="663">
        <v>652227.55462432827</v>
      </c>
      <c r="AD193" s="663">
        <v>0</v>
      </c>
      <c r="AE193" s="662">
        <v>298.31757459980503</v>
      </c>
      <c r="AF193" s="662">
        <v>155.9412202711712</v>
      </c>
      <c r="AG193" s="664">
        <v>24202.514244594553</v>
      </c>
      <c r="AH193" s="664">
        <v>31326.049999999988</v>
      </c>
      <c r="AI193" s="664">
        <v>622222.0739733146</v>
      </c>
      <c r="AJ193" s="664">
        <v>0</v>
      </c>
      <c r="AK193" s="664">
        <v>0</v>
      </c>
      <c r="AL193" s="664">
        <v>0</v>
      </c>
      <c r="AM193" s="663">
        <v>279000</v>
      </c>
      <c r="AN193" s="663">
        <v>7238336.0061072903</v>
      </c>
      <c r="AO193" s="663">
        <v>398288.01396003517</v>
      </c>
      <c r="AP193" s="663">
        <v>673664.44140447699</v>
      </c>
      <c r="AQ193" s="663">
        <v>0</v>
      </c>
      <c r="AR193" s="663">
        <v>0</v>
      </c>
      <c r="AS193" s="665">
        <v>0.56000000000000005</v>
      </c>
      <c r="AT193" s="564">
        <f t="shared" si="14"/>
        <v>812364.30767544708</v>
      </c>
      <c r="AU193" s="564">
        <f t="shared" si="15"/>
        <v>49287.304555459552</v>
      </c>
      <c r="AV193" s="564">
        <f t="shared" si="16"/>
        <v>268026.06121550564</v>
      </c>
      <c r="AW193" s="564">
        <f t="shared" si="17"/>
        <v>80711.788950439106</v>
      </c>
      <c r="AX193" s="564">
        <f t="shared" si="18"/>
        <v>972326.65500136674</v>
      </c>
      <c r="AY193" s="564">
        <f t="shared" si="19"/>
        <v>109471.28138739889</v>
      </c>
      <c r="AZ193" s="666">
        <f t="shared" si="20"/>
        <v>8.0809453377972726</v>
      </c>
      <c r="BA193" s="625" t="s">
        <v>2192</v>
      </c>
      <c r="BB193" s="625" t="s">
        <v>2192</v>
      </c>
      <c r="BC193" s="667">
        <v>1489859.8013743383</v>
      </c>
      <c r="BD193" s="667">
        <v>1698193.7753970565</v>
      </c>
      <c r="BE193" s="667">
        <v>966870.98732976662</v>
      </c>
      <c r="BF193" s="667">
        <v>0</v>
      </c>
      <c r="BG193" s="667">
        <v>1489859.8013743383</v>
      </c>
      <c r="BH193" s="667">
        <v>1698193.7753970565</v>
      </c>
      <c r="BI193" s="667">
        <v>966870.98732976662</v>
      </c>
      <c r="BJ193" s="667">
        <v>0</v>
      </c>
      <c r="BK193" s="444">
        <v>0</v>
      </c>
      <c r="BL193" s="444">
        <v>8741949.9904995114</v>
      </c>
      <c r="BM193" s="514"/>
      <c r="BN193" s="514"/>
      <c r="BO193" s="515"/>
    </row>
    <row r="194" spans="1:67">
      <c r="A194" s="515"/>
      <c r="B194" s="660">
        <v>2030</v>
      </c>
      <c r="C194" s="661" t="s">
        <v>2187</v>
      </c>
      <c r="D194" s="661" t="s">
        <v>1220</v>
      </c>
      <c r="E194" s="661" t="s">
        <v>1219</v>
      </c>
      <c r="F194" s="661" t="s">
        <v>2188</v>
      </c>
      <c r="G194" s="661" t="s">
        <v>26</v>
      </c>
      <c r="H194" s="661" t="s">
        <v>2189</v>
      </c>
      <c r="I194" s="661" t="s">
        <v>46</v>
      </c>
      <c r="J194" s="661" t="s">
        <v>1162</v>
      </c>
      <c r="K194" s="661" t="s">
        <v>2190</v>
      </c>
      <c r="L194" s="661" t="s">
        <v>2191</v>
      </c>
      <c r="M194" s="662">
        <v>6419693.4436799986</v>
      </c>
      <c r="N194" s="662">
        <v>372.10124814049999</v>
      </c>
      <c r="O194" s="662">
        <v>103932.34518440001</v>
      </c>
      <c r="P194" s="662">
        <v>4402967.9384629996</v>
      </c>
      <c r="Q194" s="662">
        <v>264.57726740317497</v>
      </c>
      <c r="R194" s="662">
        <v>93906.664592150002</v>
      </c>
      <c r="S194" s="662">
        <v>28279044.444304951</v>
      </c>
      <c r="T194" s="662">
        <v>1093100.61377565</v>
      </c>
      <c r="U194" s="662">
        <v>7138.6408388157297</v>
      </c>
      <c r="V194" s="662">
        <v>5804.3642591487014</v>
      </c>
      <c r="W194" s="663">
        <v>4480631.1445591403</v>
      </c>
      <c r="X194" s="663">
        <v>5593038.3862956902</v>
      </c>
      <c r="Y194" s="664">
        <v>1587636.2310701516</v>
      </c>
      <c r="Z194" s="663">
        <v>4372509.8305687504</v>
      </c>
      <c r="AA194" s="663">
        <v>2208952.8295145701</v>
      </c>
      <c r="AB194" s="663">
        <v>2923089.52196887</v>
      </c>
      <c r="AC194" s="663">
        <v>2182494.3623745451</v>
      </c>
      <c r="AD194" s="663">
        <v>0</v>
      </c>
      <c r="AE194" s="662">
        <v>576.12510740826099</v>
      </c>
      <c r="AF194" s="662">
        <v>498.64438898431638</v>
      </c>
      <c r="AG194" s="664">
        <v>48244.247244594524</v>
      </c>
      <c r="AH194" s="664">
        <v>87423.42699999988</v>
      </c>
      <c r="AI194" s="664">
        <v>1386236.656825555</v>
      </c>
      <c r="AJ194" s="664">
        <v>0</v>
      </c>
      <c r="AK194" s="664">
        <v>0</v>
      </c>
      <c r="AL194" s="664">
        <v>0</v>
      </c>
      <c r="AM194" s="663">
        <v>65731.899999999994</v>
      </c>
      <c r="AN194" s="663">
        <v>13444423.178957656</v>
      </c>
      <c r="AO194" s="663">
        <v>1352535.5748099368</v>
      </c>
      <c r="AP194" s="663">
        <v>2600783.4940680498</v>
      </c>
      <c r="AQ194" s="663">
        <v>0</v>
      </c>
      <c r="AR194" s="663">
        <v>0</v>
      </c>
      <c r="AS194" s="665">
        <v>0.56000000000000005</v>
      </c>
      <c r="AT194" s="564">
        <f t="shared" si="14"/>
        <v>1286420.9631970217</v>
      </c>
      <c r="AU194" s="564">
        <f t="shared" si="15"/>
        <v>160456.2828963963</v>
      </c>
      <c r="AV194" s="564">
        <f t="shared" si="16"/>
        <v>655317.42591653578</v>
      </c>
      <c r="AW194" s="564">
        <f t="shared" si="17"/>
        <v>258917.35444974946</v>
      </c>
      <c r="AX194" s="564">
        <f t="shared" si="18"/>
        <v>1741712.983023362</v>
      </c>
      <c r="AY194" s="564">
        <f t="shared" si="19"/>
        <v>275761.0196857148</v>
      </c>
      <c r="AZ194" s="666">
        <f t="shared" si="20"/>
        <v>8.4293089082915156</v>
      </c>
      <c r="BA194" s="625" t="s">
        <v>2192</v>
      </c>
      <c r="BB194" s="625" t="s">
        <v>2192</v>
      </c>
      <c r="BC194" s="667">
        <v>4476326.3040866032</v>
      </c>
      <c r="BD194" s="667">
        <v>3437874.7070810096</v>
      </c>
      <c r="BE194" s="667">
        <v>3266551.8005677923</v>
      </c>
      <c r="BF194" s="667">
        <v>0</v>
      </c>
      <c r="BG194" s="667">
        <v>4476326.3040866023</v>
      </c>
      <c r="BH194" s="667">
        <v>3438047.6351427576</v>
      </c>
      <c r="BI194" s="667">
        <v>3266551.8005677923</v>
      </c>
      <c r="BJ194" s="667">
        <v>0</v>
      </c>
      <c r="BK194" s="444">
        <v>0</v>
      </c>
      <c r="BL194" s="444">
        <v>17005911.583282154</v>
      </c>
      <c r="BM194" s="514"/>
      <c r="BN194" s="514"/>
      <c r="BO194" s="515"/>
    </row>
    <row r="195" spans="1:67">
      <c r="A195" s="515"/>
      <c r="B195" s="660">
        <v>2030</v>
      </c>
      <c r="C195" s="661" t="s">
        <v>2187</v>
      </c>
      <c r="D195" s="661" t="s">
        <v>1231</v>
      </c>
      <c r="E195" s="661" t="s">
        <v>1230</v>
      </c>
      <c r="F195" s="661" t="s">
        <v>2188</v>
      </c>
      <c r="G195" s="661" t="s">
        <v>26</v>
      </c>
      <c r="H195" s="661" t="s">
        <v>2189</v>
      </c>
      <c r="I195" s="661" t="s">
        <v>46</v>
      </c>
      <c r="J195" s="661" t="s">
        <v>1162</v>
      </c>
      <c r="K195" s="661" t="s">
        <v>2190</v>
      </c>
      <c r="L195" s="661" t="s">
        <v>2191</v>
      </c>
      <c r="M195" s="662">
        <v>0</v>
      </c>
      <c r="N195" s="662">
        <v>0</v>
      </c>
      <c r="O195" s="662">
        <v>0</v>
      </c>
      <c r="P195" s="662">
        <v>0</v>
      </c>
      <c r="Q195" s="662">
        <v>0</v>
      </c>
      <c r="R195" s="662">
        <v>0</v>
      </c>
      <c r="S195" s="662">
        <v>0</v>
      </c>
      <c r="T195" s="662">
        <v>0</v>
      </c>
      <c r="U195" s="662">
        <v>0</v>
      </c>
      <c r="V195" s="662">
        <v>0</v>
      </c>
      <c r="W195" s="663">
        <v>0</v>
      </c>
      <c r="X195" s="663">
        <v>0</v>
      </c>
      <c r="Y195" s="664">
        <v>236591.48420000699</v>
      </c>
      <c r="Z195" s="663">
        <v>236591.48420000699</v>
      </c>
      <c r="AA195" s="663">
        <v>236591.48420000699</v>
      </c>
      <c r="AB195" s="663">
        <v>0</v>
      </c>
      <c r="AC195" s="663">
        <v>0</v>
      </c>
      <c r="AD195" s="663">
        <v>0</v>
      </c>
      <c r="AE195" s="662">
        <v>0</v>
      </c>
      <c r="AF195" s="662">
        <v>0</v>
      </c>
      <c r="AG195" s="664">
        <v>5672.1390761023904</v>
      </c>
      <c r="AH195" s="664">
        <v>50205.0934389826</v>
      </c>
      <c r="AI195" s="664">
        <v>180714.2516849215</v>
      </c>
      <c r="AJ195" s="664">
        <v>0</v>
      </c>
      <c r="AK195" s="664">
        <v>0</v>
      </c>
      <c r="AL195" s="664">
        <v>0</v>
      </c>
      <c r="AM195" s="663">
        <v>0</v>
      </c>
      <c r="AN195" s="663">
        <v>0</v>
      </c>
      <c r="AO195" s="663">
        <v>0</v>
      </c>
      <c r="AP195" s="663">
        <v>0</v>
      </c>
      <c r="AQ195" s="663">
        <v>0</v>
      </c>
      <c r="AR195" s="663">
        <v>0</v>
      </c>
      <c r="AS195" s="665">
        <v>0.56000000000000005</v>
      </c>
      <c r="AT195" s="564">
        <f t="shared" si="14"/>
        <v>0</v>
      </c>
      <c r="AU195" s="564">
        <f t="shared" si="15"/>
        <v>0</v>
      </c>
      <c r="AV195" s="564">
        <f t="shared" si="16"/>
        <v>0</v>
      </c>
      <c r="AW195" s="564">
        <f t="shared" si="17"/>
        <v>0</v>
      </c>
      <c r="AX195" s="564">
        <f t="shared" si="18"/>
        <v>132491.23115200392</v>
      </c>
      <c r="AY195" s="564">
        <f t="shared" si="19"/>
        <v>104100.25304800307</v>
      </c>
      <c r="AZ195" s="666">
        <f t="shared" si="20"/>
        <v>1</v>
      </c>
      <c r="BA195" s="625" t="s">
        <v>2192</v>
      </c>
      <c r="BB195" s="625" t="s">
        <v>2192</v>
      </c>
      <c r="BC195" s="667">
        <v>236591.48420000699</v>
      </c>
      <c r="BD195" s="667">
        <v>0</v>
      </c>
      <c r="BE195" s="667">
        <v>0</v>
      </c>
      <c r="BF195" s="667">
        <v>0</v>
      </c>
      <c r="BG195" s="667">
        <v>236591.48420000699</v>
      </c>
      <c r="BH195" s="667">
        <v>0</v>
      </c>
      <c r="BI195" s="667">
        <v>0</v>
      </c>
      <c r="BJ195" s="667">
        <v>0</v>
      </c>
      <c r="BK195" s="444">
        <v>0</v>
      </c>
      <c r="BL195" s="444">
        <v>236591.48420000699</v>
      </c>
      <c r="BM195" s="514"/>
      <c r="BN195" s="514"/>
      <c r="BO195" s="515"/>
    </row>
    <row r="196" spans="1:67">
      <c r="A196" s="515"/>
      <c r="B196" s="660">
        <v>2030</v>
      </c>
      <c r="C196" s="661" t="s">
        <v>2187</v>
      </c>
      <c r="D196" s="661" t="s">
        <v>1248</v>
      </c>
      <c r="E196" s="661" t="s">
        <v>1247</v>
      </c>
      <c r="F196" s="661" t="s">
        <v>2188</v>
      </c>
      <c r="G196" s="661" t="s">
        <v>26</v>
      </c>
      <c r="H196" s="661" t="s">
        <v>2189</v>
      </c>
      <c r="I196" s="661" t="s">
        <v>46</v>
      </c>
      <c r="J196" s="661" t="s">
        <v>1162</v>
      </c>
      <c r="K196" s="661" t="s">
        <v>2190</v>
      </c>
      <c r="L196" s="661" t="s">
        <v>2191</v>
      </c>
      <c r="M196" s="662">
        <v>9214851.8000000007</v>
      </c>
      <c r="N196" s="662">
        <v>0</v>
      </c>
      <c r="O196" s="662">
        <v>211086.84599999999</v>
      </c>
      <c r="P196" s="662">
        <v>9214851.8000000007</v>
      </c>
      <c r="Q196" s="662">
        <v>0</v>
      </c>
      <c r="R196" s="662">
        <v>211086.84599999999</v>
      </c>
      <c r="S196" s="662">
        <v>46074259</v>
      </c>
      <c r="T196" s="662">
        <v>1055434.23</v>
      </c>
      <c r="U196" s="662">
        <v>30078.915597335199</v>
      </c>
      <c r="V196" s="662">
        <v>5604.3557613000003</v>
      </c>
      <c r="W196" s="663">
        <v>6743477.4284131834</v>
      </c>
      <c r="X196" s="663">
        <v>6743477.4284131834</v>
      </c>
      <c r="Y196" s="664">
        <v>4075806.6497531547</v>
      </c>
      <c r="Z196" s="663">
        <v>3689514.5580523172</v>
      </c>
      <c r="AA196" s="663">
        <v>4034993.9724721345</v>
      </c>
      <c r="AB196" s="663">
        <v>4469998.4365933295</v>
      </c>
      <c r="AC196" s="663">
        <v>2273478.9918198539</v>
      </c>
      <c r="AD196" s="663">
        <v>0</v>
      </c>
      <c r="AE196" s="662">
        <v>1950.17410287084</v>
      </c>
      <c r="AF196" s="662">
        <v>1120.8711522599999</v>
      </c>
      <c r="AG196" s="664">
        <v>75351.559769729458</v>
      </c>
      <c r="AH196" s="664">
        <v>45815</v>
      </c>
      <c r="AI196" s="664">
        <v>3216853.9119934202</v>
      </c>
      <c r="AJ196" s="664">
        <v>0</v>
      </c>
      <c r="AK196" s="664">
        <v>0</v>
      </c>
      <c r="AL196" s="664">
        <v>0</v>
      </c>
      <c r="AM196" s="663">
        <v>737786.17799</v>
      </c>
      <c r="AN196" s="663">
        <v>19109254.005390547</v>
      </c>
      <c r="AO196" s="663">
        <v>2016132.095423054</v>
      </c>
      <c r="AP196" s="663">
        <v>0</v>
      </c>
      <c r="AQ196" s="663">
        <v>0</v>
      </c>
      <c r="AR196" s="663">
        <v>0</v>
      </c>
      <c r="AS196" s="665">
        <v>0.56000000000000005</v>
      </c>
      <c r="AT196" s="564">
        <f t="shared" si="14"/>
        <v>3821850.80107811</v>
      </c>
      <c r="AU196" s="564">
        <f t="shared" si="15"/>
        <v>403226.41908461088</v>
      </c>
      <c r="AV196" s="564">
        <f t="shared" si="16"/>
        <v>893999.68731866602</v>
      </c>
      <c r="AW196" s="564">
        <f t="shared" si="17"/>
        <v>454695.79836397088</v>
      </c>
      <c r="AX196" s="564">
        <f t="shared" si="18"/>
        <v>4273770.1259949896</v>
      </c>
      <c r="AY196" s="564">
        <f t="shared" si="19"/>
        <v>758305.88866215874</v>
      </c>
      <c r="AZ196" s="666">
        <f t="shared" si="20"/>
        <v>4.9999999999999991</v>
      </c>
      <c r="BA196" s="625" t="s">
        <v>2192</v>
      </c>
      <c r="BB196" s="625" t="s">
        <v>2192</v>
      </c>
      <c r="BC196" s="667">
        <v>3696406.1689274712</v>
      </c>
      <c r="BD196" s="667">
        <v>5694380.2527521998</v>
      </c>
      <c r="BE196" s="667">
        <v>3161542.9215214811</v>
      </c>
      <c r="BF196" s="667">
        <v>0</v>
      </c>
      <c r="BG196" s="667">
        <v>3696406.1689274674</v>
      </c>
      <c r="BH196" s="667">
        <v>5649208.1211115904</v>
      </c>
      <c r="BI196" s="667">
        <v>3161542.9215214811</v>
      </c>
      <c r="BJ196" s="667">
        <v>0</v>
      </c>
      <c r="BK196" s="444">
        <v>0</v>
      </c>
      <c r="BL196" s="444">
        <v>25160380.073285829</v>
      </c>
      <c r="BM196" s="514"/>
      <c r="BN196" s="514"/>
      <c r="BO196" s="515"/>
    </row>
    <row r="197" spans="1:67">
      <c r="A197" s="515"/>
      <c r="B197" s="660">
        <v>2030</v>
      </c>
      <c r="C197" s="661" t="s">
        <v>2187</v>
      </c>
      <c r="D197" s="661" t="s">
        <v>1903</v>
      </c>
      <c r="E197" s="661" t="s">
        <v>2196</v>
      </c>
      <c r="F197" s="661" t="s">
        <v>2193</v>
      </c>
      <c r="G197" s="661" t="s">
        <v>26</v>
      </c>
      <c r="H197" s="661" t="s">
        <v>2189</v>
      </c>
      <c r="I197" s="661" t="s">
        <v>40</v>
      </c>
      <c r="J197" s="661" t="s">
        <v>16</v>
      </c>
      <c r="K197" s="661" t="s">
        <v>28</v>
      </c>
      <c r="L197" s="661" t="s">
        <v>2194</v>
      </c>
      <c r="M197" s="662">
        <v>0</v>
      </c>
      <c r="N197" s="662">
        <v>0</v>
      </c>
      <c r="O197" s="662">
        <v>0</v>
      </c>
      <c r="P197" s="662">
        <v>0</v>
      </c>
      <c r="Q197" s="662">
        <v>0</v>
      </c>
      <c r="R197" s="662">
        <v>0</v>
      </c>
      <c r="S197" s="662">
        <v>0</v>
      </c>
      <c r="T197" s="662">
        <v>0</v>
      </c>
      <c r="U197" s="662">
        <v>0</v>
      </c>
      <c r="V197" s="662">
        <v>0</v>
      </c>
      <c r="W197" s="663">
        <v>0</v>
      </c>
      <c r="X197" s="663">
        <v>0</v>
      </c>
      <c r="Y197" s="664">
        <v>2623623.5439663301</v>
      </c>
      <c r="Z197" s="663">
        <v>2623623.5439663301</v>
      </c>
      <c r="AA197" s="663">
        <v>2623623.5439663301</v>
      </c>
      <c r="AB197" s="663">
        <v>0</v>
      </c>
      <c r="AC197" s="663">
        <v>0</v>
      </c>
      <c r="AD197" s="663">
        <v>0</v>
      </c>
      <c r="AE197" s="662">
        <v>0</v>
      </c>
      <c r="AF197" s="662">
        <v>0</v>
      </c>
      <c r="AG197" s="664">
        <v>262362.3543966334</v>
      </c>
      <c r="AH197" s="664">
        <v>250000</v>
      </c>
      <c r="AI197" s="664">
        <v>2111261.189569701</v>
      </c>
      <c r="AJ197" s="664">
        <v>0</v>
      </c>
      <c r="AK197" s="664">
        <v>0</v>
      </c>
      <c r="AL197" s="664">
        <v>0</v>
      </c>
      <c r="AM197" s="663">
        <v>0</v>
      </c>
      <c r="AN197" s="663">
        <v>0</v>
      </c>
      <c r="AO197" s="663">
        <v>0</v>
      </c>
      <c r="AP197" s="663">
        <v>0</v>
      </c>
      <c r="AQ197" s="663">
        <v>0</v>
      </c>
      <c r="AR197" s="663">
        <v>0</v>
      </c>
      <c r="AS197" s="665">
        <v>0.56000000000000005</v>
      </c>
      <c r="AT197" s="564">
        <f t="shared" si="14"/>
        <v>0</v>
      </c>
      <c r="AU197" s="564">
        <f t="shared" si="15"/>
        <v>0</v>
      </c>
      <c r="AV197" s="564">
        <f t="shared" si="16"/>
        <v>0</v>
      </c>
      <c r="AW197" s="564">
        <f t="shared" si="17"/>
        <v>0</v>
      </c>
      <c r="AX197" s="564">
        <f t="shared" si="18"/>
        <v>1469229.184621145</v>
      </c>
      <c r="AY197" s="564">
        <f t="shared" si="19"/>
        <v>1154394.3593451851</v>
      </c>
      <c r="AZ197" s="666">
        <f t="shared" si="20"/>
        <v>1</v>
      </c>
      <c r="BA197" s="625" t="s">
        <v>2192</v>
      </c>
      <c r="BB197" s="625" t="s">
        <v>2192</v>
      </c>
      <c r="BC197" s="667">
        <v>2623623.5439663301</v>
      </c>
      <c r="BD197" s="667">
        <v>0</v>
      </c>
      <c r="BE197" s="667">
        <v>0</v>
      </c>
      <c r="BF197" s="667">
        <v>0</v>
      </c>
      <c r="BG197" s="667">
        <v>2623623.5439663301</v>
      </c>
      <c r="BH197" s="667">
        <v>0</v>
      </c>
      <c r="BI197" s="667">
        <v>0</v>
      </c>
      <c r="BJ197" s="667">
        <v>0</v>
      </c>
      <c r="BK197" s="444">
        <v>0</v>
      </c>
      <c r="BL197" s="444">
        <v>2623623.5439663301</v>
      </c>
      <c r="BM197" s="514"/>
      <c r="BN197" s="514"/>
      <c r="BO197" s="515"/>
    </row>
    <row r="198" spans="1:67">
      <c r="A198" s="515"/>
      <c r="B198" s="660">
        <v>2030</v>
      </c>
      <c r="C198" s="661" t="s">
        <v>2187</v>
      </c>
      <c r="D198" s="661" t="s">
        <v>1268</v>
      </c>
      <c r="E198" s="661" t="s">
        <v>1267</v>
      </c>
      <c r="F198" s="661" t="s">
        <v>2188</v>
      </c>
      <c r="G198" s="661" t="s">
        <v>26</v>
      </c>
      <c r="H198" s="661" t="s">
        <v>2189</v>
      </c>
      <c r="I198" s="661" t="s">
        <v>46</v>
      </c>
      <c r="J198" s="661" t="s">
        <v>1162</v>
      </c>
      <c r="K198" s="661" t="s">
        <v>35</v>
      </c>
      <c r="L198" s="661" t="s">
        <v>2191</v>
      </c>
      <c r="M198" s="662">
        <v>0</v>
      </c>
      <c r="N198" s="662">
        <v>0</v>
      </c>
      <c r="O198" s="662">
        <v>0</v>
      </c>
      <c r="P198" s="662">
        <v>0</v>
      </c>
      <c r="Q198" s="662">
        <v>0</v>
      </c>
      <c r="R198" s="662">
        <v>0</v>
      </c>
      <c r="S198" s="662">
        <v>0</v>
      </c>
      <c r="T198" s="662">
        <v>0</v>
      </c>
      <c r="U198" s="662">
        <v>0</v>
      </c>
      <c r="V198" s="662">
        <v>0</v>
      </c>
      <c r="W198" s="663">
        <v>0</v>
      </c>
      <c r="X198" s="663">
        <v>0</v>
      </c>
      <c r="Y198" s="664">
        <v>2247495.2814140199</v>
      </c>
      <c r="Z198" s="663">
        <v>927495.28141401696</v>
      </c>
      <c r="AA198" s="663">
        <v>2174475.8407981601</v>
      </c>
      <c r="AB198" s="663">
        <v>0</v>
      </c>
      <c r="AC198" s="663">
        <v>0</v>
      </c>
      <c r="AD198" s="663">
        <v>0</v>
      </c>
      <c r="AE198" s="662">
        <v>0</v>
      </c>
      <c r="AF198" s="662">
        <v>0</v>
      </c>
      <c r="AG198" s="664">
        <v>41554.128489189097</v>
      </c>
      <c r="AH198" s="664">
        <v>91953.996522125803</v>
      </c>
      <c r="AI198" s="664">
        <v>793987.15640270198</v>
      </c>
      <c r="AJ198" s="664">
        <v>0</v>
      </c>
      <c r="AK198" s="664">
        <v>0</v>
      </c>
      <c r="AL198" s="664">
        <v>0</v>
      </c>
      <c r="AM198" s="663">
        <v>1320000</v>
      </c>
      <c r="AN198" s="663">
        <v>0</v>
      </c>
      <c r="AO198" s="663">
        <v>0</v>
      </c>
      <c r="AP198" s="663">
        <v>0</v>
      </c>
      <c r="AQ198" s="663">
        <v>0</v>
      </c>
      <c r="AR198" s="663">
        <v>0</v>
      </c>
      <c r="AS198" s="665">
        <v>0.56000000000000005</v>
      </c>
      <c r="AT198" s="564">
        <f t="shared" si="14"/>
        <v>0</v>
      </c>
      <c r="AU198" s="564">
        <f t="shared" si="15"/>
        <v>0</v>
      </c>
      <c r="AV198" s="564">
        <f t="shared" si="16"/>
        <v>0</v>
      </c>
      <c r="AW198" s="564">
        <f t="shared" si="17"/>
        <v>0</v>
      </c>
      <c r="AX198" s="564">
        <f t="shared" si="18"/>
        <v>1217706.4708469696</v>
      </c>
      <c r="AY198" s="564">
        <f t="shared" si="19"/>
        <v>956769.36995119031</v>
      </c>
      <c r="AZ198" s="666">
        <f t="shared" si="20"/>
        <v>1</v>
      </c>
      <c r="BA198" s="625" t="s">
        <v>2192</v>
      </c>
      <c r="BB198" s="625" t="s">
        <v>2192</v>
      </c>
      <c r="BC198" s="667">
        <v>927495.28141401696</v>
      </c>
      <c r="BD198" s="667">
        <v>0</v>
      </c>
      <c r="BE198" s="667">
        <v>0</v>
      </c>
      <c r="BF198" s="667">
        <v>0</v>
      </c>
      <c r="BG198" s="667">
        <v>927495.28141401696</v>
      </c>
      <c r="BH198" s="667">
        <v>0</v>
      </c>
      <c r="BI198" s="667">
        <v>0</v>
      </c>
      <c r="BJ198" s="667">
        <v>0</v>
      </c>
      <c r="BK198" s="444">
        <v>0</v>
      </c>
      <c r="BL198" s="444">
        <v>2174475.8407981601</v>
      </c>
      <c r="BM198" s="514"/>
      <c r="BN198" s="514"/>
      <c r="BO198" s="515"/>
    </row>
    <row r="199" spans="1:67">
      <c r="A199" s="515"/>
      <c r="B199" s="660">
        <v>2030</v>
      </c>
      <c r="C199" s="661" t="s">
        <v>2187</v>
      </c>
      <c r="D199" s="661" t="s">
        <v>1286</v>
      </c>
      <c r="E199" s="661" t="s">
        <v>2197</v>
      </c>
      <c r="F199" s="661" t="s">
        <v>2188</v>
      </c>
      <c r="G199" s="661" t="s">
        <v>50</v>
      </c>
      <c r="H199" s="661" t="s">
        <v>2189</v>
      </c>
      <c r="I199" s="661" t="s">
        <v>1294</v>
      </c>
      <c r="J199" s="661" t="s">
        <v>16</v>
      </c>
      <c r="K199" s="661" t="s">
        <v>2198</v>
      </c>
      <c r="L199" s="661" t="s">
        <v>2191</v>
      </c>
      <c r="M199" s="662">
        <v>0</v>
      </c>
      <c r="N199" s="662">
        <v>0</v>
      </c>
      <c r="O199" s="662">
        <v>0</v>
      </c>
      <c r="P199" s="662">
        <v>0</v>
      </c>
      <c r="Q199" s="662">
        <v>0</v>
      </c>
      <c r="R199" s="662">
        <v>0</v>
      </c>
      <c r="S199" s="662">
        <v>0</v>
      </c>
      <c r="T199" s="662">
        <v>0</v>
      </c>
      <c r="U199" s="662">
        <v>0</v>
      </c>
      <c r="V199" s="662">
        <v>0</v>
      </c>
      <c r="W199" s="663">
        <v>0</v>
      </c>
      <c r="X199" s="663">
        <v>0</v>
      </c>
      <c r="Y199" s="664">
        <v>1294116.6372585699</v>
      </c>
      <c r="Z199" s="663">
        <v>1294116.6372585699</v>
      </c>
      <c r="AA199" s="663">
        <v>1294116.6372585699</v>
      </c>
      <c r="AB199" s="663">
        <v>0</v>
      </c>
      <c r="AC199" s="663">
        <v>0</v>
      </c>
      <c r="AD199" s="663">
        <v>0</v>
      </c>
      <c r="AE199" s="662">
        <v>0</v>
      </c>
      <c r="AF199" s="662">
        <v>0</v>
      </c>
      <c r="AG199" s="664">
        <v>16911.663725857419</v>
      </c>
      <c r="AH199" s="664">
        <v>0</v>
      </c>
      <c r="AI199" s="664">
        <v>1277204.9735327167</v>
      </c>
      <c r="AJ199" s="664">
        <v>0</v>
      </c>
      <c r="AK199" s="664">
        <v>0</v>
      </c>
      <c r="AL199" s="664">
        <v>0</v>
      </c>
      <c r="AM199" s="663">
        <v>0</v>
      </c>
      <c r="AN199" s="663">
        <v>0</v>
      </c>
      <c r="AO199" s="663">
        <v>0</v>
      </c>
      <c r="AP199" s="663">
        <v>0</v>
      </c>
      <c r="AQ199" s="663">
        <v>0</v>
      </c>
      <c r="AR199" s="663">
        <v>0</v>
      </c>
      <c r="AS199" s="665">
        <v>0.56000000000000005</v>
      </c>
      <c r="AT199" s="564">
        <f t="shared" si="14"/>
        <v>0</v>
      </c>
      <c r="AU199" s="564">
        <f t="shared" si="15"/>
        <v>0</v>
      </c>
      <c r="AV199" s="564">
        <f t="shared" si="16"/>
        <v>0</v>
      </c>
      <c r="AW199" s="564">
        <f t="shared" si="17"/>
        <v>0</v>
      </c>
      <c r="AX199" s="564">
        <f t="shared" si="18"/>
        <v>724705.31686479924</v>
      </c>
      <c r="AY199" s="564">
        <f t="shared" si="19"/>
        <v>569411.3203937707</v>
      </c>
      <c r="AZ199" s="666">
        <f t="shared" si="20"/>
        <v>1</v>
      </c>
      <c r="BA199" s="625" t="s">
        <v>2192</v>
      </c>
      <c r="BB199" s="625" t="s">
        <v>2192</v>
      </c>
      <c r="BC199" s="667">
        <v>1294116.6372585699</v>
      </c>
      <c r="BD199" s="667">
        <v>0</v>
      </c>
      <c r="BE199" s="667">
        <v>0</v>
      </c>
      <c r="BF199" s="667">
        <v>0</v>
      </c>
      <c r="BG199" s="667">
        <v>1294116.6372585699</v>
      </c>
      <c r="BH199" s="667">
        <v>0</v>
      </c>
      <c r="BI199" s="667">
        <v>0</v>
      </c>
      <c r="BJ199" s="667">
        <v>0</v>
      </c>
      <c r="BK199" s="444">
        <v>0</v>
      </c>
      <c r="BL199" s="444">
        <v>1294116.6372585699</v>
      </c>
      <c r="BM199" s="514"/>
      <c r="BN199" s="514"/>
      <c r="BO199" s="515"/>
    </row>
    <row r="200" spans="1:67">
      <c r="A200" s="515"/>
      <c r="B200" s="660">
        <v>2030</v>
      </c>
      <c r="C200" s="661" t="s">
        <v>2187</v>
      </c>
      <c r="D200" s="661" t="s">
        <v>1863</v>
      </c>
      <c r="E200" s="661" t="s">
        <v>1862</v>
      </c>
      <c r="F200" s="661" t="s">
        <v>2199</v>
      </c>
      <c r="G200" s="661" t="s">
        <v>54</v>
      </c>
      <c r="H200" s="661" t="s">
        <v>2199</v>
      </c>
      <c r="I200" s="661" t="s">
        <v>46</v>
      </c>
      <c r="J200" s="661" t="s">
        <v>1306</v>
      </c>
      <c r="K200" s="661" t="s">
        <v>2198</v>
      </c>
      <c r="L200" s="661" t="s">
        <v>2191</v>
      </c>
      <c r="M200" s="662">
        <v>0</v>
      </c>
      <c r="N200" s="662">
        <v>0</v>
      </c>
      <c r="O200" s="662">
        <v>0</v>
      </c>
      <c r="P200" s="662">
        <v>0</v>
      </c>
      <c r="Q200" s="662">
        <v>0</v>
      </c>
      <c r="R200" s="662">
        <v>0</v>
      </c>
      <c r="S200" s="662">
        <v>0</v>
      </c>
      <c r="T200" s="662">
        <v>0</v>
      </c>
      <c r="U200" s="662">
        <v>0</v>
      </c>
      <c r="V200" s="662">
        <v>0</v>
      </c>
      <c r="W200" s="663">
        <v>0</v>
      </c>
      <c r="X200" s="663">
        <v>0</v>
      </c>
      <c r="Y200" s="664">
        <v>3425936.0669999998</v>
      </c>
      <c r="Z200" s="663">
        <v>3425936.0669999998</v>
      </c>
      <c r="AA200" s="663">
        <v>3425936.0669999998</v>
      </c>
      <c r="AB200" s="663">
        <v>0</v>
      </c>
      <c r="AC200" s="663">
        <v>0</v>
      </c>
      <c r="AD200" s="663">
        <v>0</v>
      </c>
      <c r="AE200" s="662">
        <v>0</v>
      </c>
      <c r="AF200" s="662">
        <v>0</v>
      </c>
      <c r="AG200" s="664">
        <v>2106505.3530000001</v>
      </c>
      <c r="AH200" s="664">
        <v>792031.46299999999</v>
      </c>
      <c r="AI200" s="664">
        <v>527399.25100000005</v>
      </c>
      <c r="AJ200" s="664">
        <v>0</v>
      </c>
      <c r="AK200" s="664">
        <v>0</v>
      </c>
      <c r="AL200" s="664">
        <v>0</v>
      </c>
      <c r="AM200" s="663">
        <v>0</v>
      </c>
      <c r="AN200" s="663">
        <v>0</v>
      </c>
      <c r="AO200" s="663">
        <v>0</v>
      </c>
      <c r="AP200" s="663">
        <v>0</v>
      </c>
      <c r="AQ200" s="663">
        <v>0</v>
      </c>
      <c r="AR200" s="663">
        <v>0</v>
      </c>
      <c r="AS200" s="665">
        <v>0.56000000000000005</v>
      </c>
      <c r="AT200" s="564">
        <f t="shared" si="14"/>
        <v>0</v>
      </c>
      <c r="AU200" s="564">
        <f t="shared" si="15"/>
        <v>0</v>
      </c>
      <c r="AV200" s="564">
        <f t="shared" si="16"/>
        <v>0</v>
      </c>
      <c r="AW200" s="564">
        <f t="shared" si="17"/>
        <v>0</v>
      </c>
      <c r="AX200" s="564">
        <f t="shared" si="18"/>
        <v>1918524.1975200002</v>
      </c>
      <c r="AY200" s="564">
        <f t="shared" si="19"/>
        <v>1507411.8694799996</v>
      </c>
      <c r="AZ200" s="666">
        <f t="shared" si="20"/>
        <v>1</v>
      </c>
      <c r="BA200" s="625" t="s">
        <v>2192</v>
      </c>
      <c r="BB200" s="625" t="s">
        <v>2192</v>
      </c>
      <c r="BC200" s="667">
        <v>3425936.0669999998</v>
      </c>
      <c r="BD200" s="667">
        <v>0</v>
      </c>
      <c r="BE200" s="667">
        <v>0</v>
      </c>
      <c r="BF200" s="667">
        <v>0</v>
      </c>
      <c r="BG200" s="667">
        <v>3425936.0669999998</v>
      </c>
      <c r="BH200" s="667">
        <v>0</v>
      </c>
      <c r="BI200" s="667">
        <v>0</v>
      </c>
      <c r="BJ200" s="667">
        <v>0</v>
      </c>
      <c r="BK200" s="444">
        <v>0</v>
      </c>
      <c r="BL200" s="444">
        <v>3425936.0669999998</v>
      </c>
      <c r="BM200" s="514"/>
      <c r="BN200" s="514"/>
      <c r="BO200" s="515"/>
    </row>
    <row r="201" spans="1:67">
      <c r="A201" s="515"/>
      <c r="B201" s="660">
        <v>2030</v>
      </c>
      <c r="C201" s="661" t="s">
        <v>2187</v>
      </c>
      <c r="D201" s="661" t="s">
        <v>1305</v>
      </c>
      <c r="E201" s="661" t="s">
        <v>1304</v>
      </c>
      <c r="F201" s="661" t="s">
        <v>47</v>
      </c>
      <c r="G201" s="661" t="s">
        <v>50</v>
      </c>
      <c r="H201" s="661" t="s">
        <v>47</v>
      </c>
      <c r="I201" s="661" t="s">
        <v>2200</v>
      </c>
      <c r="J201" s="661" t="s">
        <v>1306</v>
      </c>
      <c r="K201" s="661" t="s">
        <v>47</v>
      </c>
      <c r="L201" s="661" t="s">
        <v>2191</v>
      </c>
      <c r="M201" s="662">
        <v>0</v>
      </c>
      <c r="N201" s="662">
        <v>0</v>
      </c>
      <c r="O201" s="662">
        <v>0</v>
      </c>
      <c r="P201" s="662">
        <v>0</v>
      </c>
      <c r="Q201" s="662">
        <v>0</v>
      </c>
      <c r="R201" s="662">
        <v>0</v>
      </c>
      <c r="S201" s="662">
        <v>0</v>
      </c>
      <c r="T201" s="662">
        <v>0</v>
      </c>
      <c r="U201" s="662">
        <v>0</v>
      </c>
      <c r="V201" s="662">
        <v>0</v>
      </c>
      <c r="W201" s="663">
        <v>0</v>
      </c>
      <c r="X201" s="663">
        <v>0</v>
      </c>
      <c r="Y201" s="664">
        <v>2496653.2710000002</v>
      </c>
      <c r="Z201" s="663">
        <v>2496653.2710000002</v>
      </c>
      <c r="AA201" s="663">
        <v>2496653.2710000002</v>
      </c>
      <c r="AB201" s="663">
        <v>0</v>
      </c>
      <c r="AC201" s="663">
        <v>0</v>
      </c>
      <c r="AD201" s="663">
        <v>0</v>
      </c>
      <c r="AE201" s="662">
        <v>0</v>
      </c>
      <c r="AF201" s="662">
        <v>0</v>
      </c>
      <c r="AG201" s="664">
        <v>0</v>
      </c>
      <c r="AH201" s="664">
        <v>0</v>
      </c>
      <c r="AI201" s="664">
        <v>0</v>
      </c>
      <c r="AJ201" s="664">
        <v>2496653.2710000002</v>
      </c>
      <c r="AK201" s="664">
        <v>0</v>
      </c>
      <c r="AL201" s="664">
        <v>0</v>
      </c>
      <c r="AM201" s="663">
        <v>0</v>
      </c>
      <c r="AN201" s="663">
        <v>0</v>
      </c>
      <c r="AO201" s="663">
        <v>0</v>
      </c>
      <c r="AP201" s="663">
        <v>0</v>
      </c>
      <c r="AQ201" s="663">
        <v>0</v>
      </c>
      <c r="AR201" s="663">
        <v>0</v>
      </c>
      <c r="AS201" s="665">
        <v>0.56000000000000005</v>
      </c>
      <c r="AT201" s="564">
        <f t="shared" si="14"/>
        <v>0</v>
      </c>
      <c r="AU201" s="564">
        <f t="shared" si="15"/>
        <v>0</v>
      </c>
      <c r="AV201" s="564">
        <f t="shared" si="16"/>
        <v>0</v>
      </c>
      <c r="AW201" s="564">
        <f t="shared" si="17"/>
        <v>0</v>
      </c>
      <c r="AX201" s="564">
        <f t="shared" si="18"/>
        <v>1398125.8317600002</v>
      </c>
      <c r="AY201" s="564">
        <f t="shared" si="19"/>
        <v>1098527.43924</v>
      </c>
      <c r="AZ201" s="666">
        <f t="shared" si="20"/>
        <v>1</v>
      </c>
      <c r="BA201" s="625" t="s">
        <v>2192</v>
      </c>
      <c r="BB201" s="625" t="s">
        <v>2192</v>
      </c>
      <c r="BC201" s="667">
        <v>2496653.2710000002</v>
      </c>
      <c r="BD201" s="667">
        <v>0</v>
      </c>
      <c r="BE201" s="667">
        <v>0</v>
      </c>
      <c r="BF201" s="667">
        <v>0</v>
      </c>
      <c r="BG201" s="667">
        <v>2496653.2710000002</v>
      </c>
      <c r="BH201" s="667">
        <v>0</v>
      </c>
      <c r="BI201" s="667">
        <v>0</v>
      </c>
      <c r="BJ201" s="667">
        <v>0</v>
      </c>
      <c r="BK201" s="444">
        <v>0</v>
      </c>
      <c r="BL201" s="444">
        <v>2496653.2710000002</v>
      </c>
      <c r="BM201" s="514"/>
      <c r="BN201" s="514"/>
      <c r="BO201" s="515"/>
    </row>
    <row r="202" spans="1:67">
      <c r="A202" s="515"/>
      <c r="B202" s="660">
        <v>2030</v>
      </c>
      <c r="C202" s="661" t="s">
        <v>2187</v>
      </c>
      <c r="D202" s="661" t="s">
        <v>1311</v>
      </c>
      <c r="E202" s="661" t="s">
        <v>1310</v>
      </c>
      <c r="F202" s="661" t="s">
        <v>47</v>
      </c>
      <c r="G202" s="661" t="s">
        <v>50</v>
      </c>
      <c r="H202" s="661" t="s">
        <v>47</v>
      </c>
      <c r="I202" s="661" t="s">
        <v>2200</v>
      </c>
      <c r="J202" s="661" t="s">
        <v>1306</v>
      </c>
      <c r="K202" s="661" t="s">
        <v>47</v>
      </c>
      <c r="L202" s="661" t="s">
        <v>2191</v>
      </c>
      <c r="M202" s="662">
        <v>0</v>
      </c>
      <c r="N202" s="662">
        <v>0</v>
      </c>
      <c r="O202" s="662">
        <v>0</v>
      </c>
      <c r="P202" s="662">
        <v>0</v>
      </c>
      <c r="Q202" s="662">
        <v>0</v>
      </c>
      <c r="R202" s="662">
        <v>0</v>
      </c>
      <c r="S202" s="662">
        <v>0</v>
      </c>
      <c r="T202" s="662">
        <v>0</v>
      </c>
      <c r="U202" s="662">
        <v>0</v>
      </c>
      <c r="V202" s="662">
        <v>0</v>
      </c>
      <c r="W202" s="663">
        <v>0</v>
      </c>
      <c r="X202" s="663">
        <v>0</v>
      </c>
      <c r="Y202" s="664">
        <v>6582085.8969999999</v>
      </c>
      <c r="Z202" s="663">
        <v>6582085.8969999999</v>
      </c>
      <c r="AA202" s="663">
        <v>6582085.8969999999</v>
      </c>
      <c r="AB202" s="663">
        <v>0</v>
      </c>
      <c r="AC202" s="663">
        <v>0</v>
      </c>
      <c r="AD202" s="663">
        <v>0</v>
      </c>
      <c r="AE202" s="662">
        <v>0</v>
      </c>
      <c r="AF202" s="662">
        <v>0</v>
      </c>
      <c r="AG202" s="664">
        <v>0</v>
      </c>
      <c r="AH202" s="664">
        <v>0</v>
      </c>
      <c r="AI202" s="664">
        <v>0</v>
      </c>
      <c r="AJ202" s="664">
        <v>6582085.8969999999</v>
      </c>
      <c r="AK202" s="664">
        <v>0</v>
      </c>
      <c r="AL202" s="664">
        <v>0</v>
      </c>
      <c r="AM202" s="663">
        <v>0</v>
      </c>
      <c r="AN202" s="663">
        <v>0</v>
      </c>
      <c r="AO202" s="663">
        <v>0</v>
      </c>
      <c r="AP202" s="663">
        <v>0</v>
      </c>
      <c r="AQ202" s="663">
        <v>0</v>
      </c>
      <c r="AR202" s="663">
        <v>0</v>
      </c>
      <c r="AS202" s="665">
        <v>0.56000000000000005</v>
      </c>
      <c r="AT202" s="564">
        <f t="shared" ref="AT202:AT265" si="21">IF($AZ202=0,0,($AN202-$AP202)/$AZ202)</f>
        <v>0</v>
      </c>
      <c r="AU202" s="564">
        <f t="shared" ref="AU202:AU265" si="22">IF($AZ202=0,0,($AO202-$AQ202)/$AZ202)</f>
        <v>0</v>
      </c>
      <c r="AV202" s="564">
        <f t="shared" ref="AV202:AV265" si="23">IF(OR(BB202="TRUE",BA202="TRUE"),0,IF(AZ202=0,0,($AB202+$AR202+$AP202+$AS202*$AD202)/AZ202))</f>
        <v>0</v>
      </c>
      <c r="AW202" s="564">
        <f t="shared" ref="AW202:AW265" si="24">IF(OR(BB202="TRUE",BA202="TRUE"),0,IF(AZ202=0,0,($AC202+$AQ202+(1-$AS202)*$AD202)/AZ202))</f>
        <v>0</v>
      </c>
      <c r="AX202" s="564">
        <f t="shared" ref="AX202:AX265" si="25">IF(OR(BB202="TRUE",BA202="TRUE"),0,IF(AZ202=0,0,($AA202*$AS202+$AN202)/AZ202))</f>
        <v>3685968.1023200001</v>
      </c>
      <c r="AY202" s="564">
        <f t="shared" ref="AY202:AY265" si="26">IF(OR(BB202="TRUE",BA202="TRUE"),0,IF(AZ202=0,0,($AA202*(1-$AS202)+$AO202)/AZ202))</f>
        <v>2896117.7946799998</v>
      </c>
      <c r="AZ202" s="666">
        <f t="shared" ref="AZ202:AZ265" si="27">IFERROR(($T202*99976.1+$S202*3412.14)/($R202*99976.1+$P202*3412.14),1)</f>
        <v>1</v>
      </c>
      <c r="BA202" s="625" t="s">
        <v>2192</v>
      </c>
      <c r="BB202" s="625" t="s">
        <v>2192</v>
      </c>
      <c r="BC202" s="667">
        <v>6582085.8969999999</v>
      </c>
      <c r="BD202" s="667">
        <v>0</v>
      </c>
      <c r="BE202" s="667">
        <v>0</v>
      </c>
      <c r="BF202" s="667">
        <v>0</v>
      </c>
      <c r="BG202" s="667">
        <v>6582085.8969999999</v>
      </c>
      <c r="BH202" s="667">
        <v>0</v>
      </c>
      <c r="BI202" s="667">
        <v>0</v>
      </c>
      <c r="BJ202" s="667">
        <v>0</v>
      </c>
      <c r="BK202" s="444">
        <v>0</v>
      </c>
      <c r="BL202" s="444">
        <v>6582085.8969999999</v>
      </c>
      <c r="BM202" s="514"/>
      <c r="BN202" s="514"/>
      <c r="BO202" s="515"/>
    </row>
    <row r="203" spans="1:67">
      <c r="A203" s="515"/>
      <c r="B203" s="660">
        <v>2030</v>
      </c>
      <c r="C203" s="661" t="s">
        <v>2187</v>
      </c>
      <c r="D203" s="661" t="s">
        <v>1868</v>
      </c>
      <c r="E203" s="661" t="s">
        <v>1867</v>
      </c>
      <c r="F203" s="661" t="s">
        <v>2199</v>
      </c>
      <c r="G203" s="661" t="s">
        <v>54</v>
      </c>
      <c r="H203" s="661" t="s">
        <v>2199</v>
      </c>
      <c r="I203" s="661" t="s">
        <v>46</v>
      </c>
      <c r="J203" s="661" t="s">
        <v>1306</v>
      </c>
      <c r="K203" s="661" t="s">
        <v>35</v>
      </c>
      <c r="L203" s="661" t="s">
        <v>2191</v>
      </c>
      <c r="M203" s="662">
        <v>0</v>
      </c>
      <c r="N203" s="662">
        <v>0</v>
      </c>
      <c r="O203" s="662">
        <v>0</v>
      </c>
      <c r="P203" s="662">
        <v>0</v>
      </c>
      <c r="Q203" s="662">
        <v>0</v>
      </c>
      <c r="R203" s="662">
        <v>0</v>
      </c>
      <c r="S203" s="662">
        <v>0</v>
      </c>
      <c r="T203" s="662">
        <v>0</v>
      </c>
      <c r="U203" s="662">
        <v>0</v>
      </c>
      <c r="V203" s="662">
        <v>0</v>
      </c>
      <c r="W203" s="663">
        <v>0</v>
      </c>
      <c r="X203" s="663">
        <v>0</v>
      </c>
      <c r="Y203" s="664">
        <v>1529371.422</v>
      </c>
      <c r="Z203" s="663">
        <v>1529371.422</v>
      </c>
      <c r="AA203" s="663">
        <v>1529371.422</v>
      </c>
      <c r="AB203" s="663">
        <v>0</v>
      </c>
      <c r="AC203" s="663">
        <v>0</v>
      </c>
      <c r="AD203" s="663">
        <v>0</v>
      </c>
      <c r="AE203" s="662">
        <v>0</v>
      </c>
      <c r="AF203" s="662">
        <v>0</v>
      </c>
      <c r="AG203" s="664">
        <v>940364.62600000005</v>
      </c>
      <c r="AH203" s="664">
        <v>353570.60399999999</v>
      </c>
      <c r="AI203" s="664">
        <v>235436.19200000001</v>
      </c>
      <c r="AJ203" s="664">
        <v>0</v>
      </c>
      <c r="AK203" s="664">
        <v>0</v>
      </c>
      <c r="AL203" s="664">
        <v>0</v>
      </c>
      <c r="AM203" s="663">
        <v>0</v>
      </c>
      <c r="AN203" s="663">
        <v>0</v>
      </c>
      <c r="AO203" s="663">
        <v>0</v>
      </c>
      <c r="AP203" s="663">
        <v>0</v>
      </c>
      <c r="AQ203" s="663">
        <v>0</v>
      </c>
      <c r="AR203" s="663">
        <v>0</v>
      </c>
      <c r="AS203" s="665">
        <v>0.56000000000000005</v>
      </c>
      <c r="AT203" s="564">
        <f t="shared" si="21"/>
        <v>0</v>
      </c>
      <c r="AU203" s="564">
        <f t="shared" si="22"/>
        <v>0</v>
      </c>
      <c r="AV203" s="564">
        <f t="shared" si="23"/>
        <v>0</v>
      </c>
      <c r="AW203" s="564">
        <f t="shared" si="24"/>
        <v>0</v>
      </c>
      <c r="AX203" s="564">
        <f t="shared" si="25"/>
        <v>856447.99632000015</v>
      </c>
      <c r="AY203" s="564">
        <f t="shared" si="26"/>
        <v>672923.42567999987</v>
      </c>
      <c r="AZ203" s="666">
        <f t="shared" si="27"/>
        <v>1</v>
      </c>
      <c r="BA203" s="625" t="s">
        <v>2192</v>
      </c>
      <c r="BB203" s="625" t="s">
        <v>2192</v>
      </c>
      <c r="BC203" s="667">
        <v>1529371.422</v>
      </c>
      <c r="BD203" s="667">
        <v>0</v>
      </c>
      <c r="BE203" s="667">
        <v>0</v>
      </c>
      <c r="BF203" s="667">
        <v>0</v>
      </c>
      <c r="BG203" s="667">
        <v>1529371.422</v>
      </c>
      <c r="BH203" s="667">
        <v>0</v>
      </c>
      <c r="BI203" s="667">
        <v>0</v>
      </c>
      <c r="BJ203" s="667">
        <v>0</v>
      </c>
      <c r="BK203" s="444">
        <v>0</v>
      </c>
      <c r="BL203" s="444">
        <v>1529371.422</v>
      </c>
      <c r="BM203" s="514"/>
      <c r="BN203" s="514"/>
      <c r="BO203" s="515"/>
    </row>
    <row r="204" spans="1:67">
      <c r="A204" s="515"/>
      <c r="B204" s="660">
        <v>2030</v>
      </c>
      <c r="C204" s="661" t="s">
        <v>2187</v>
      </c>
      <c r="D204" s="661" t="s">
        <v>1316</v>
      </c>
      <c r="E204" s="661" t="s">
        <v>1315</v>
      </c>
      <c r="F204" s="661" t="s">
        <v>2201</v>
      </c>
      <c r="G204" s="661" t="s">
        <v>33</v>
      </c>
      <c r="H204" s="661" t="s">
        <v>2189</v>
      </c>
      <c r="I204" s="661" t="s">
        <v>46</v>
      </c>
      <c r="J204" s="661" t="s">
        <v>1162</v>
      </c>
      <c r="K204" s="661" t="s">
        <v>2190</v>
      </c>
      <c r="L204" s="661" t="s">
        <v>2191</v>
      </c>
      <c r="M204" s="662">
        <v>19000000</v>
      </c>
      <c r="N204" s="662">
        <v>2168.85</v>
      </c>
      <c r="O204" s="662">
        <v>1920503.85</v>
      </c>
      <c r="P204" s="662">
        <v>19000000</v>
      </c>
      <c r="Q204" s="662">
        <v>2168.85</v>
      </c>
      <c r="R204" s="662">
        <v>1920503.85</v>
      </c>
      <c r="S204" s="662">
        <v>95000000</v>
      </c>
      <c r="T204" s="662">
        <v>9602519.25</v>
      </c>
      <c r="U204" s="662">
        <v>65472.160799999998</v>
      </c>
      <c r="V204" s="662">
        <v>50989.377217499998</v>
      </c>
      <c r="W204" s="663">
        <v>30336637.946784437</v>
      </c>
      <c r="X204" s="663">
        <v>30336637.946784437</v>
      </c>
      <c r="Y204" s="664">
        <v>5068434.0623766398</v>
      </c>
      <c r="Z204" s="663">
        <v>7295991.6552637499</v>
      </c>
      <c r="AA204" s="663">
        <v>5007345.74389573</v>
      </c>
      <c r="AB204" s="663">
        <v>9652141.3074999396</v>
      </c>
      <c r="AC204" s="663">
        <v>20684496.639284499</v>
      </c>
      <c r="AD204" s="663">
        <v>0</v>
      </c>
      <c r="AE204" s="662">
        <v>4230.1352999999999</v>
      </c>
      <c r="AF204" s="662">
        <v>10197.875443499999</v>
      </c>
      <c r="AG204" s="664">
        <v>429624.3647193035</v>
      </c>
      <c r="AH204" s="664">
        <v>271654.67630000011</v>
      </c>
      <c r="AI204" s="664">
        <v>3262838.4213573374</v>
      </c>
      <c r="AJ204" s="664">
        <v>0</v>
      </c>
      <c r="AK204" s="664">
        <v>0</v>
      </c>
      <c r="AL204" s="664">
        <v>0</v>
      </c>
      <c r="AM204" s="663">
        <v>1104316.6000000001</v>
      </c>
      <c r="AN204" s="663">
        <v>24453186.364631999</v>
      </c>
      <c r="AO204" s="663">
        <v>13881633.4460811</v>
      </c>
      <c r="AP204" s="663">
        <v>0</v>
      </c>
      <c r="AQ204" s="663">
        <v>0</v>
      </c>
      <c r="AR204" s="663">
        <v>0</v>
      </c>
      <c r="AS204" s="665">
        <v>0.56000000000000005</v>
      </c>
      <c r="AT204" s="564">
        <f t="shared" si="21"/>
        <v>4890637.2729263995</v>
      </c>
      <c r="AU204" s="564">
        <f t="shared" si="22"/>
        <v>2776326.6892162198</v>
      </c>
      <c r="AV204" s="564">
        <f t="shared" si="23"/>
        <v>1930428.2614999879</v>
      </c>
      <c r="AW204" s="564">
        <f t="shared" si="24"/>
        <v>4136899.3278568997</v>
      </c>
      <c r="AX204" s="564">
        <f t="shared" si="25"/>
        <v>5451459.9962427216</v>
      </c>
      <c r="AY204" s="564">
        <f t="shared" si="26"/>
        <v>3216973.1146790441</v>
      </c>
      <c r="AZ204" s="666">
        <f t="shared" si="27"/>
        <v>5</v>
      </c>
      <c r="BA204" s="625" t="s">
        <v>2192</v>
      </c>
      <c r="BB204" s="625" t="s">
        <v>2192</v>
      </c>
      <c r="BC204" s="667">
        <v>7361318.4454375096</v>
      </c>
      <c r="BD204" s="667">
        <v>12293511.9271049</v>
      </c>
      <c r="BE204" s="667">
        <v>28764252.570822299</v>
      </c>
      <c r="BF204" s="667">
        <v>0</v>
      </c>
      <c r="BG204" s="667">
        <v>7361318.4454375096</v>
      </c>
      <c r="BH204" s="667">
        <v>12194055.062372001</v>
      </c>
      <c r="BI204" s="667">
        <v>28764252.570822299</v>
      </c>
      <c r="BJ204" s="667">
        <v>0</v>
      </c>
      <c r="BK204" s="444">
        <v>0</v>
      </c>
      <c r="BL204" s="444">
        <v>43342165.5546088</v>
      </c>
      <c r="BM204" s="514"/>
      <c r="BN204" s="514"/>
      <c r="BO204" s="515"/>
    </row>
    <row r="205" spans="1:67">
      <c r="A205" s="515"/>
      <c r="B205" s="660">
        <v>2030</v>
      </c>
      <c r="C205" s="661" t="s">
        <v>2187</v>
      </c>
      <c r="D205" s="661" t="s">
        <v>1331</v>
      </c>
      <c r="E205" s="661" t="s">
        <v>1330</v>
      </c>
      <c r="F205" s="661" t="s">
        <v>2201</v>
      </c>
      <c r="G205" s="661" t="s">
        <v>33</v>
      </c>
      <c r="H205" s="661" t="s">
        <v>2189</v>
      </c>
      <c r="I205" s="661" t="s">
        <v>46</v>
      </c>
      <c r="J205" s="661" t="s">
        <v>1162</v>
      </c>
      <c r="K205" s="661" t="s">
        <v>2190</v>
      </c>
      <c r="L205" s="661" t="s">
        <v>2191</v>
      </c>
      <c r="M205" s="662">
        <v>35350792.950000003</v>
      </c>
      <c r="N205" s="662">
        <v>4947.6000000000004</v>
      </c>
      <c r="O205" s="662">
        <v>2802500</v>
      </c>
      <c r="P205" s="662">
        <v>35350792.950000003</v>
      </c>
      <c r="Q205" s="662">
        <v>4947.6000000000004</v>
      </c>
      <c r="R205" s="662">
        <v>2802500</v>
      </c>
      <c r="S205" s="662">
        <v>176753964.75</v>
      </c>
      <c r="T205" s="662">
        <v>14012500</v>
      </c>
      <c r="U205" s="662">
        <v>121815.410548942</v>
      </c>
      <c r="V205" s="662">
        <v>74406.375</v>
      </c>
      <c r="W205" s="663">
        <v>48516192.355428003</v>
      </c>
      <c r="X205" s="663">
        <v>48516192.355428003</v>
      </c>
      <c r="Y205" s="664">
        <v>9804413.3460146599</v>
      </c>
      <c r="Z205" s="663">
        <v>9602807.1683341004</v>
      </c>
      <c r="AA205" s="663">
        <v>9602807.1683341004</v>
      </c>
      <c r="AB205" s="663">
        <v>17958933.389517602</v>
      </c>
      <c r="AC205" s="663">
        <v>30557258.965910401</v>
      </c>
      <c r="AD205" s="663">
        <v>0</v>
      </c>
      <c r="AE205" s="662">
        <v>7870.4545863571602</v>
      </c>
      <c r="AF205" s="662">
        <v>14881.275</v>
      </c>
      <c r="AG205" s="664">
        <v>3312351.3503193036</v>
      </c>
      <c r="AH205" s="664">
        <v>28029.584439353199</v>
      </c>
      <c r="AI205" s="664">
        <v>2819521.4112560009</v>
      </c>
      <c r="AJ205" s="664">
        <v>0</v>
      </c>
      <c r="AK205" s="664">
        <v>0</v>
      </c>
      <c r="AL205" s="664">
        <v>0</v>
      </c>
      <c r="AM205" s="663">
        <v>3644511</v>
      </c>
      <c r="AN205" s="663">
        <v>45496817.270729899</v>
      </c>
      <c r="AO205" s="663">
        <v>20256807.9895503</v>
      </c>
      <c r="AP205" s="663">
        <v>0</v>
      </c>
      <c r="AQ205" s="663">
        <v>0</v>
      </c>
      <c r="AR205" s="663">
        <v>0</v>
      </c>
      <c r="AS205" s="665">
        <v>0.56000000000000005</v>
      </c>
      <c r="AT205" s="564">
        <f t="shared" si="21"/>
        <v>9099363.454145981</v>
      </c>
      <c r="AU205" s="564">
        <f t="shared" si="22"/>
        <v>4051361.5979100605</v>
      </c>
      <c r="AV205" s="564">
        <f t="shared" si="23"/>
        <v>3591786.6779035209</v>
      </c>
      <c r="AW205" s="564">
        <f t="shared" si="24"/>
        <v>6111451.7931820815</v>
      </c>
      <c r="AX205" s="564">
        <f t="shared" si="25"/>
        <v>10174877.856999401</v>
      </c>
      <c r="AY205" s="564">
        <f t="shared" si="26"/>
        <v>4896408.6287234612</v>
      </c>
      <c r="AZ205" s="666">
        <f t="shared" si="27"/>
        <v>4.9999999999999991</v>
      </c>
      <c r="BA205" s="625" t="s">
        <v>2192</v>
      </c>
      <c r="BB205" s="625" t="s">
        <v>2192</v>
      </c>
      <c r="BC205" s="667">
        <v>9670310.8938337192</v>
      </c>
      <c r="BD205" s="667">
        <v>22873424.349402599</v>
      </c>
      <c r="BE205" s="667">
        <v>42375878.841908798</v>
      </c>
      <c r="BF205" s="667">
        <v>0</v>
      </c>
      <c r="BG205" s="667">
        <v>9670310.8938337192</v>
      </c>
      <c r="BH205" s="667">
        <v>22688378.084527299</v>
      </c>
      <c r="BI205" s="667">
        <v>42375878.841908798</v>
      </c>
      <c r="BJ205" s="667">
        <v>0</v>
      </c>
      <c r="BK205" s="444">
        <v>0</v>
      </c>
      <c r="BL205" s="444">
        <v>75356432.428614303</v>
      </c>
      <c r="BM205" s="514"/>
      <c r="BN205" s="514"/>
      <c r="BO205" s="515"/>
    </row>
    <row r="206" spans="1:67">
      <c r="A206" s="515"/>
      <c r="B206" s="660">
        <v>2030</v>
      </c>
      <c r="C206" s="661" t="s">
        <v>2187</v>
      </c>
      <c r="D206" s="661" t="s">
        <v>1342</v>
      </c>
      <c r="E206" s="661" t="s">
        <v>1341</v>
      </c>
      <c r="F206" s="661" t="s">
        <v>2188</v>
      </c>
      <c r="G206" s="661" t="s">
        <v>33</v>
      </c>
      <c r="H206" s="661" t="s">
        <v>2189</v>
      </c>
      <c r="I206" s="661" t="s">
        <v>46</v>
      </c>
      <c r="J206" s="661" t="s">
        <v>1162</v>
      </c>
      <c r="K206" s="661" t="s">
        <v>2190</v>
      </c>
      <c r="L206" s="661" t="s">
        <v>2191</v>
      </c>
      <c r="M206" s="662">
        <v>2330094.8000000003</v>
      </c>
      <c r="N206" s="662">
        <v>730.19999999999982</v>
      </c>
      <c r="O206" s="662">
        <v>246138.63</v>
      </c>
      <c r="P206" s="662">
        <v>1697342.5100000002</v>
      </c>
      <c r="Q206" s="662">
        <v>541.94999999999993</v>
      </c>
      <c r="R206" s="662">
        <v>154724.60199999998</v>
      </c>
      <c r="S206" s="662">
        <v>14982268.219999999</v>
      </c>
      <c r="T206" s="662">
        <v>2608221.838</v>
      </c>
      <c r="U206" s="662">
        <v>14829.4010085152</v>
      </c>
      <c r="V206" s="662">
        <v>13849.657959780003</v>
      </c>
      <c r="W206" s="663">
        <v>6450407.64155469</v>
      </c>
      <c r="X206" s="663">
        <v>9834446.2138325796</v>
      </c>
      <c r="Y206" s="664">
        <v>3730829.1766719003</v>
      </c>
      <c r="Z206" s="663">
        <v>5416957.18606879</v>
      </c>
      <c r="AA206" s="663">
        <v>3847324.1931238901</v>
      </c>
      <c r="AB206" s="663">
        <v>1682574.46690867</v>
      </c>
      <c r="AC206" s="663">
        <v>4902665.4407073166</v>
      </c>
      <c r="AD206" s="663">
        <v>0</v>
      </c>
      <c r="AE206" s="662">
        <v>409.03818547370997</v>
      </c>
      <c r="AF206" s="662">
        <v>821.58763662000024</v>
      </c>
      <c r="AG206" s="664">
        <v>294828.75905138848</v>
      </c>
      <c r="AH206" s="664">
        <v>143843.03270000001</v>
      </c>
      <c r="AI206" s="664">
        <v>2709333.3849205114</v>
      </c>
      <c r="AJ206" s="664">
        <v>0</v>
      </c>
      <c r="AK206" s="664">
        <v>0</v>
      </c>
      <c r="AL206" s="664">
        <v>0</v>
      </c>
      <c r="AM206" s="663">
        <v>582824</v>
      </c>
      <c r="AN206" s="663">
        <v>3321325.7422396378</v>
      </c>
      <c r="AO206" s="663">
        <v>2915958.4456196395</v>
      </c>
      <c r="AP206" s="663">
        <v>528630.06295447901</v>
      </c>
      <c r="AQ206" s="663">
        <v>0</v>
      </c>
      <c r="AR206" s="663">
        <v>0</v>
      </c>
      <c r="AS206" s="665">
        <v>0.56000000000000005</v>
      </c>
      <c r="AT206" s="564">
        <f t="shared" si="21"/>
        <v>190372.46367030285</v>
      </c>
      <c r="AU206" s="564">
        <f t="shared" si="22"/>
        <v>198775.03924628484</v>
      </c>
      <c r="AV206" s="564">
        <f t="shared" si="23"/>
        <v>150733.3782020717</v>
      </c>
      <c r="AW206" s="564">
        <f t="shared" si="24"/>
        <v>334204.87073536287</v>
      </c>
      <c r="AX206" s="564">
        <f t="shared" si="25"/>
        <v>373276.16454481322</v>
      </c>
      <c r="AY206" s="564">
        <f t="shared" si="26"/>
        <v>314171.36397693586</v>
      </c>
      <c r="AZ206" s="666">
        <f t="shared" si="27"/>
        <v>14.669640899965962</v>
      </c>
      <c r="BA206" s="625" t="s">
        <v>2192</v>
      </c>
      <c r="BB206" s="625" t="s">
        <v>2192</v>
      </c>
      <c r="BC206" s="667">
        <v>5463602.0643484592</v>
      </c>
      <c r="BD206" s="667">
        <v>2291283.6929622823</v>
      </c>
      <c r="BE206" s="667">
        <v>7733023.0448433096</v>
      </c>
      <c r="BF206" s="667">
        <v>0</v>
      </c>
      <c r="BG206" s="667">
        <v>5463602.0643484574</v>
      </c>
      <c r="BH206" s="667">
        <v>2297847.8378343657</v>
      </c>
      <c r="BI206" s="667">
        <v>7733023.0448433096</v>
      </c>
      <c r="BJ206" s="667">
        <v>0</v>
      </c>
      <c r="BK206" s="444">
        <v>0</v>
      </c>
      <c r="BL206" s="444">
        <v>10084608.380983165</v>
      </c>
      <c r="BM206" s="514"/>
      <c r="BN206" s="514"/>
      <c r="BO206" s="515"/>
    </row>
    <row r="207" spans="1:67">
      <c r="A207" s="515"/>
      <c r="B207" s="660">
        <v>2030</v>
      </c>
      <c r="C207" s="661" t="s">
        <v>2187</v>
      </c>
      <c r="D207" s="661" t="s">
        <v>1873</v>
      </c>
      <c r="E207" s="661" t="s">
        <v>1872</v>
      </c>
      <c r="F207" s="661" t="s">
        <v>2199</v>
      </c>
      <c r="G207" s="661" t="s">
        <v>54</v>
      </c>
      <c r="H207" s="661" t="s">
        <v>2199</v>
      </c>
      <c r="I207" s="661" t="s">
        <v>46</v>
      </c>
      <c r="J207" s="661" t="s">
        <v>1306</v>
      </c>
      <c r="K207" s="661" t="s">
        <v>28</v>
      </c>
      <c r="L207" s="661" t="s">
        <v>2191</v>
      </c>
      <c r="M207" s="662">
        <v>0</v>
      </c>
      <c r="N207" s="662">
        <v>0</v>
      </c>
      <c r="O207" s="662">
        <v>0</v>
      </c>
      <c r="P207" s="662">
        <v>0</v>
      </c>
      <c r="Q207" s="662">
        <v>0</v>
      </c>
      <c r="R207" s="662">
        <v>0</v>
      </c>
      <c r="S207" s="662">
        <v>0</v>
      </c>
      <c r="T207" s="662">
        <v>0</v>
      </c>
      <c r="U207" s="662">
        <v>0</v>
      </c>
      <c r="V207" s="662">
        <v>0</v>
      </c>
      <c r="W207" s="663">
        <v>0</v>
      </c>
      <c r="X207" s="663">
        <v>0</v>
      </c>
      <c r="Y207" s="664">
        <v>4615809.1289999997</v>
      </c>
      <c r="Z207" s="663">
        <v>4615809.1289999997</v>
      </c>
      <c r="AA207" s="663">
        <v>4615809.1289999997</v>
      </c>
      <c r="AB207" s="663">
        <v>0</v>
      </c>
      <c r="AC207" s="663">
        <v>0</v>
      </c>
      <c r="AD207" s="663">
        <v>0</v>
      </c>
      <c r="AE207" s="662">
        <v>0</v>
      </c>
      <c r="AF207" s="662">
        <v>0</v>
      </c>
      <c r="AG207" s="664">
        <v>2838122.6179999998</v>
      </c>
      <c r="AH207" s="664">
        <v>1067114.5009999999</v>
      </c>
      <c r="AI207" s="664">
        <v>710572.01</v>
      </c>
      <c r="AJ207" s="664">
        <v>0</v>
      </c>
      <c r="AK207" s="664">
        <v>0</v>
      </c>
      <c r="AL207" s="664">
        <v>0</v>
      </c>
      <c r="AM207" s="663">
        <v>0</v>
      </c>
      <c r="AN207" s="663">
        <v>0</v>
      </c>
      <c r="AO207" s="663">
        <v>0</v>
      </c>
      <c r="AP207" s="663">
        <v>0</v>
      </c>
      <c r="AQ207" s="663">
        <v>0</v>
      </c>
      <c r="AR207" s="663">
        <v>0</v>
      </c>
      <c r="AS207" s="665">
        <v>0.56000000000000005</v>
      </c>
      <c r="AT207" s="564">
        <f t="shared" si="21"/>
        <v>0</v>
      </c>
      <c r="AU207" s="564">
        <f t="shared" si="22"/>
        <v>0</v>
      </c>
      <c r="AV207" s="564">
        <f t="shared" si="23"/>
        <v>0</v>
      </c>
      <c r="AW207" s="564">
        <f t="shared" si="24"/>
        <v>0</v>
      </c>
      <c r="AX207" s="564">
        <f t="shared" si="25"/>
        <v>2584853.1122400002</v>
      </c>
      <c r="AY207" s="564">
        <f t="shared" si="26"/>
        <v>2030956.0167599996</v>
      </c>
      <c r="AZ207" s="666">
        <f t="shared" si="27"/>
        <v>1</v>
      </c>
      <c r="BA207" s="625" t="s">
        <v>2192</v>
      </c>
      <c r="BB207" s="625" t="s">
        <v>2192</v>
      </c>
      <c r="BC207" s="667">
        <v>4615809.1289999997</v>
      </c>
      <c r="BD207" s="667">
        <v>0</v>
      </c>
      <c r="BE207" s="667">
        <v>0</v>
      </c>
      <c r="BF207" s="667">
        <v>0</v>
      </c>
      <c r="BG207" s="667">
        <v>4615809.1289999997</v>
      </c>
      <c r="BH207" s="667">
        <v>0</v>
      </c>
      <c r="BI207" s="667">
        <v>0</v>
      </c>
      <c r="BJ207" s="667">
        <v>0</v>
      </c>
      <c r="BK207" s="444">
        <v>0</v>
      </c>
      <c r="BL207" s="444">
        <v>4615809.1289999997</v>
      </c>
      <c r="BM207" s="514"/>
      <c r="BN207" s="514"/>
      <c r="BO207" s="515"/>
    </row>
    <row r="208" spans="1:67">
      <c r="A208" s="515"/>
      <c r="B208" s="660">
        <v>2030</v>
      </c>
      <c r="C208" s="661" t="s">
        <v>2187</v>
      </c>
      <c r="D208" s="661" t="s">
        <v>1364</v>
      </c>
      <c r="E208" s="661" t="s">
        <v>1363</v>
      </c>
      <c r="F208" s="661" t="s">
        <v>2201</v>
      </c>
      <c r="G208" s="661" t="s">
        <v>50</v>
      </c>
      <c r="H208" s="661" t="s">
        <v>2189</v>
      </c>
      <c r="I208" s="661" t="s">
        <v>34</v>
      </c>
      <c r="J208" s="661" t="s">
        <v>16</v>
      </c>
      <c r="K208" s="661" t="s">
        <v>28</v>
      </c>
      <c r="L208" s="661" t="s">
        <v>2191</v>
      </c>
      <c r="M208" s="662">
        <v>8136955.8105600011</v>
      </c>
      <c r="N208" s="662">
        <v>3803.5647282580003</v>
      </c>
      <c r="O208" s="662">
        <v>639985.88</v>
      </c>
      <c r="P208" s="662">
        <v>4564033.3895843998</v>
      </c>
      <c r="Q208" s="662">
        <v>2817.7848328619798</v>
      </c>
      <c r="R208" s="662">
        <v>639985.88</v>
      </c>
      <c r="S208" s="662">
        <v>32575724.662928402</v>
      </c>
      <c r="T208" s="662">
        <v>9000411.5999999996</v>
      </c>
      <c r="U208" s="662">
        <v>61592.761350191497</v>
      </c>
      <c r="V208" s="662">
        <v>47792.185595999996</v>
      </c>
      <c r="W208" s="663">
        <v>20990154.483291298</v>
      </c>
      <c r="X208" s="663">
        <v>24339219.1154861</v>
      </c>
      <c r="Y208" s="664">
        <v>2012620.5808192487</v>
      </c>
      <c r="Z208" s="663">
        <v>37032539.431158498</v>
      </c>
      <c r="AA208" s="663">
        <v>8466962.7364512403</v>
      </c>
      <c r="AB208" s="663">
        <v>9719118.1100209206</v>
      </c>
      <c r="AC208" s="663">
        <v>17411751.448902436</v>
      </c>
      <c r="AD208" s="663">
        <v>313627.08</v>
      </c>
      <c r="AE208" s="662">
        <v>1058.6952371019099</v>
      </c>
      <c r="AF208" s="662">
        <v>3398.3250228000002</v>
      </c>
      <c r="AG208" s="664">
        <v>102098.50336984308</v>
      </c>
      <c r="AH208" s="664">
        <v>440601.99525627692</v>
      </c>
      <c r="AI208" s="664">
        <v>1469920.0821931274</v>
      </c>
      <c r="AJ208" s="664">
        <v>0</v>
      </c>
      <c r="AK208" s="664">
        <v>0</v>
      </c>
      <c r="AL208" s="664">
        <v>0</v>
      </c>
      <c r="AM208" s="663">
        <v>0</v>
      </c>
      <c r="AN208" s="663">
        <v>41610885.141740464</v>
      </c>
      <c r="AO208" s="663">
        <v>8330632.5932457084</v>
      </c>
      <c r="AP208" s="663">
        <v>21531299.717193406</v>
      </c>
      <c r="AQ208" s="663">
        <v>0</v>
      </c>
      <c r="AR208" s="663">
        <v>0</v>
      </c>
      <c r="AS208" s="665">
        <v>0.56000000000000005</v>
      </c>
      <c r="AT208" s="564">
        <f t="shared" si="21"/>
        <v>1580111.774661771</v>
      </c>
      <c r="AU208" s="564">
        <f t="shared" si="22"/>
        <v>655557.88989929296</v>
      </c>
      <c r="AV208" s="564">
        <f t="shared" si="23"/>
        <v>2472992.7931019343</v>
      </c>
      <c r="AW208" s="564">
        <f t="shared" si="24"/>
        <v>1381032.6192520563</v>
      </c>
      <c r="AX208" s="564">
        <f t="shared" si="25"/>
        <v>3647582.687922386</v>
      </c>
      <c r="AY208" s="564">
        <f t="shared" si="26"/>
        <v>948723.7487729938</v>
      </c>
      <c r="AZ208" s="666">
        <f t="shared" si="27"/>
        <v>12.707699383383918</v>
      </c>
      <c r="BA208" s="625" t="s">
        <v>2192</v>
      </c>
      <c r="BB208" s="625" t="s">
        <v>2192</v>
      </c>
      <c r="BC208" s="667">
        <v>38464562.052884243</v>
      </c>
      <c r="BD208" s="667">
        <v>13232343.590399247</v>
      </c>
      <c r="BE208" s="667">
        <v>26671553.051906485</v>
      </c>
      <c r="BF208" s="667">
        <v>0</v>
      </c>
      <c r="BG208" s="667">
        <v>38464562.052884258</v>
      </c>
      <c r="BH208" s="667">
        <v>13242408.75794654</v>
      </c>
      <c r="BI208" s="667">
        <v>26671553.051906485</v>
      </c>
      <c r="BJ208" s="667">
        <v>0</v>
      </c>
      <c r="BK208" s="444">
        <v>0</v>
      </c>
      <c r="BL208" s="444">
        <v>58408480.471437484</v>
      </c>
      <c r="BM208" s="514"/>
      <c r="BN208" s="514"/>
      <c r="BO208" s="515"/>
    </row>
    <row r="209" spans="1:67">
      <c r="A209" s="515"/>
      <c r="B209" s="660">
        <v>2030</v>
      </c>
      <c r="C209" s="661" t="s">
        <v>2187</v>
      </c>
      <c r="D209" s="661" t="s">
        <v>1390</v>
      </c>
      <c r="E209" s="661" t="s">
        <v>1389</v>
      </c>
      <c r="F209" s="661" t="s">
        <v>2188</v>
      </c>
      <c r="G209" s="661" t="s">
        <v>45</v>
      </c>
      <c r="H209" s="661" t="s">
        <v>2189</v>
      </c>
      <c r="I209" s="661" t="s">
        <v>46</v>
      </c>
      <c r="J209" s="661" t="s">
        <v>1162</v>
      </c>
      <c r="K209" s="661" t="s">
        <v>2190</v>
      </c>
      <c r="L209" s="661" t="s">
        <v>2191</v>
      </c>
      <c r="M209" s="662">
        <v>1551587.1408999986</v>
      </c>
      <c r="N209" s="662">
        <v>398.49202500000001</v>
      </c>
      <c r="O209" s="662">
        <v>628617.91840999981</v>
      </c>
      <c r="P209" s="662">
        <v>1391344.1483999991</v>
      </c>
      <c r="Q209" s="662">
        <v>381.87591375</v>
      </c>
      <c r="R209" s="662">
        <v>589967.03940999985</v>
      </c>
      <c r="S209" s="662">
        <v>-11897778.189174999</v>
      </c>
      <c r="T209" s="662">
        <v>5616418.9088800019</v>
      </c>
      <c r="U209" s="662">
        <v>-4313.5063645055698</v>
      </c>
      <c r="V209" s="662">
        <v>29823.184406152788</v>
      </c>
      <c r="W209" s="663">
        <v>10154345.1095431</v>
      </c>
      <c r="X209" s="663">
        <v>10732372.657891801</v>
      </c>
      <c r="Y209" s="664">
        <v>7830438.7754294146</v>
      </c>
      <c r="Z209" s="663">
        <v>11356338.6458026</v>
      </c>
      <c r="AA209" s="663">
        <v>10627452.719469801</v>
      </c>
      <c r="AB209" s="663">
        <v>1755250.28247655</v>
      </c>
      <c r="AC209" s="663">
        <v>11354887.374819571</v>
      </c>
      <c r="AD209" s="663">
        <v>0</v>
      </c>
      <c r="AE209" s="662">
        <v>22.0384463243367</v>
      </c>
      <c r="AF209" s="662">
        <v>3132.7249792671028</v>
      </c>
      <c r="AG209" s="664">
        <v>485832.6808966333</v>
      </c>
      <c r="AH209" s="664">
        <v>400121.41013438842</v>
      </c>
      <c r="AI209" s="664">
        <v>2826415.5878903875</v>
      </c>
      <c r="AJ209" s="664">
        <v>0</v>
      </c>
      <c r="AK209" s="664">
        <v>0</v>
      </c>
      <c r="AL209" s="664">
        <v>0</v>
      </c>
      <c r="AM209" s="663">
        <v>4118069.0965079847</v>
      </c>
      <c r="AN209" s="663">
        <v>8699718.1832260489</v>
      </c>
      <c r="AO209" s="663">
        <v>7174641.1762481481</v>
      </c>
      <c r="AP209" s="663">
        <v>11714898.518636504</v>
      </c>
      <c r="AQ209" s="663">
        <v>0</v>
      </c>
      <c r="AR209" s="663">
        <v>0</v>
      </c>
      <c r="AS209" s="665">
        <v>0.56000000000000005</v>
      </c>
      <c r="AT209" s="564">
        <f t="shared" si="21"/>
        <v>-368887.81677984312</v>
      </c>
      <c r="AU209" s="564">
        <f t="shared" si="22"/>
        <v>877770.95406290505</v>
      </c>
      <c r="AV209" s="564">
        <f t="shared" si="23"/>
        <v>1647985.6029127995</v>
      </c>
      <c r="AW209" s="564">
        <f t="shared" si="24"/>
        <v>1389197.0454589718</v>
      </c>
      <c r="AX209" s="564">
        <f t="shared" si="25"/>
        <v>1792466.3309332433</v>
      </c>
      <c r="AY209" s="564">
        <f t="shared" si="26"/>
        <v>1449859.006526381</v>
      </c>
      <c r="AZ209" s="666">
        <f t="shared" si="27"/>
        <v>8.173705387537785</v>
      </c>
      <c r="BA209" s="625" t="s">
        <v>2192</v>
      </c>
      <c r="BB209" s="625" t="s">
        <v>2192</v>
      </c>
      <c r="BC209" s="667">
        <v>11918193.258975776</v>
      </c>
      <c r="BD209" s="667">
        <v>1899896.4014968344</v>
      </c>
      <c r="BE209" s="667">
        <v>16691020.286253827</v>
      </c>
      <c r="BF209" s="667">
        <v>0</v>
      </c>
      <c r="BG209" s="667">
        <v>11918193.258975776</v>
      </c>
      <c r="BH209" s="667">
        <v>1899641.5054349992</v>
      </c>
      <c r="BI209" s="667">
        <v>16691020.286253827</v>
      </c>
      <c r="BJ209" s="667">
        <v>0</v>
      </c>
      <c r="BK209" s="444">
        <v>0</v>
      </c>
      <c r="BL209" s="444">
        <v>26501812.078943998</v>
      </c>
      <c r="BM209" s="514"/>
      <c r="BN209" s="514"/>
      <c r="BO209" s="515"/>
    </row>
    <row r="210" spans="1:67">
      <c r="A210" s="515"/>
      <c r="B210" s="660">
        <v>2030</v>
      </c>
      <c r="C210" s="661" t="s">
        <v>2187</v>
      </c>
      <c r="D210" s="661" t="s">
        <v>1406</v>
      </c>
      <c r="E210" s="661" t="s">
        <v>1405</v>
      </c>
      <c r="F210" s="661" t="s">
        <v>2188</v>
      </c>
      <c r="G210" s="661" t="s">
        <v>45</v>
      </c>
      <c r="H210" s="661" t="s">
        <v>2189</v>
      </c>
      <c r="I210" s="661" t="s">
        <v>46</v>
      </c>
      <c r="J210" s="661" t="s">
        <v>16</v>
      </c>
      <c r="K210" s="661" t="s">
        <v>28</v>
      </c>
      <c r="L210" s="661" t="s">
        <v>2194</v>
      </c>
      <c r="M210" s="662">
        <v>0</v>
      </c>
      <c r="N210" s="662">
        <v>0</v>
      </c>
      <c r="O210" s="662">
        <v>0</v>
      </c>
      <c r="P210" s="662">
        <v>0</v>
      </c>
      <c r="Q210" s="662">
        <v>0</v>
      </c>
      <c r="R210" s="662">
        <v>0</v>
      </c>
      <c r="S210" s="662">
        <v>0</v>
      </c>
      <c r="T210" s="662">
        <v>0</v>
      </c>
      <c r="U210" s="662">
        <v>0</v>
      </c>
      <c r="V210" s="662">
        <v>0</v>
      </c>
      <c r="W210" s="663">
        <v>0</v>
      </c>
      <c r="X210" s="663">
        <v>0</v>
      </c>
      <c r="Y210" s="664">
        <v>81960</v>
      </c>
      <c r="Z210" s="663">
        <v>81960</v>
      </c>
      <c r="AA210" s="663">
        <v>81960</v>
      </c>
      <c r="AB210" s="663">
        <v>0</v>
      </c>
      <c r="AC210" s="663">
        <v>0</v>
      </c>
      <c r="AD210" s="663">
        <v>0</v>
      </c>
      <c r="AE210" s="662">
        <v>0</v>
      </c>
      <c r="AF210" s="662">
        <v>0</v>
      </c>
      <c r="AG210" s="664">
        <v>0</v>
      </c>
      <c r="AH210" s="664">
        <v>0</v>
      </c>
      <c r="AI210" s="664">
        <v>81960</v>
      </c>
      <c r="AJ210" s="664">
        <v>0</v>
      </c>
      <c r="AK210" s="664">
        <v>0</v>
      </c>
      <c r="AL210" s="664">
        <v>0</v>
      </c>
      <c r="AM210" s="663">
        <v>0</v>
      </c>
      <c r="AN210" s="663">
        <v>0</v>
      </c>
      <c r="AO210" s="663">
        <v>0</v>
      </c>
      <c r="AP210" s="663">
        <v>0</v>
      </c>
      <c r="AQ210" s="663">
        <v>0</v>
      </c>
      <c r="AR210" s="663">
        <v>0</v>
      </c>
      <c r="AS210" s="665">
        <v>0.56000000000000005</v>
      </c>
      <c r="AT210" s="564">
        <f t="shared" si="21"/>
        <v>0</v>
      </c>
      <c r="AU210" s="564">
        <f t="shared" si="22"/>
        <v>0</v>
      </c>
      <c r="AV210" s="564">
        <f t="shared" si="23"/>
        <v>0</v>
      </c>
      <c r="AW210" s="564">
        <f t="shared" si="24"/>
        <v>0</v>
      </c>
      <c r="AX210" s="564">
        <f t="shared" si="25"/>
        <v>45897.600000000006</v>
      </c>
      <c r="AY210" s="564">
        <f t="shared" si="26"/>
        <v>36062.399999999994</v>
      </c>
      <c r="AZ210" s="666">
        <f t="shared" si="27"/>
        <v>1</v>
      </c>
      <c r="BA210" s="625" t="s">
        <v>2192</v>
      </c>
      <c r="BB210" s="625" t="s">
        <v>2192</v>
      </c>
      <c r="BC210" s="667">
        <v>81960</v>
      </c>
      <c r="BD210" s="667">
        <v>0</v>
      </c>
      <c r="BE210" s="667">
        <v>0</v>
      </c>
      <c r="BF210" s="667">
        <v>0</v>
      </c>
      <c r="BG210" s="667">
        <v>81960</v>
      </c>
      <c r="BH210" s="667">
        <v>0</v>
      </c>
      <c r="BI210" s="667">
        <v>0</v>
      </c>
      <c r="BJ210" s="667">
        <v>0</v>
      </c>
      <c r="BK210" s="444">
        <v>0</v>
      </c>
      <c r="BL210" s="444">
        <v>81960</v>
      </c>
      <c r="BM210" s="514"/>
      <c r="BN210" s="514"/>
      <c r="BO210" s="515"/>
    </row>
    <row r="211" spans="1:67">
      <c r="A211" s="515"/>
      <c r="B211" s="660">
        <v>2030</v>
      </c>
      <c r="C211" s="661" t="s">
        <v>2187</v>
      </c>
      <c r="D211" s="661" t="s">
        <v>1878</v>
      </c>
      <c r="E211" s="661" t="s">
        <v>1877</v>
      </c>
      <c r="F211" s="661" t="s">
        <v>2199</v>
      </c>
      <c r="G211" s="661" t="s">
        <v>54</v>
      </c>
      <c r="H211" s="661" t="s">
        <v>2199</v>
      </c>
      <c r="I211" s="661" t="s">
        <v>46</v>
      </c>
      <c r="J211" s="661" t="s">
        <v>1306</v>
      </c>
      <c r="K211" s="661" t="s">
        <v>2190</v>
      </c>
      <c r="L211" s="661" t="s">
        <v>2191</v>
      </c>
      <c r="M211" s="662">
        <v>0</v>
      </c>
      <c r="N211" s="662">
        <v>0</v>
      </c>
      <c r="O211" s="662">
        <v>0</v>
      </c>
      <c r="P211" s="662">
        <v>0</v>
      </c>
      <c r="Q211" s="662">
        <v>0</v>
      </c>
      <c r="R211" s="662">
        <v>0</v>
      </c>
      <c r="S211" s="662">
        <v>0</v>
      </c>
      <c r="T211" s="662">
        <v>0</v>
      </c>
      <c r="U211" s="662">
        <v>0</v>
      </c>
      <c r="V211" s="662">
        <v>0</v>
      </c>
      <c r="W211" s="663">
        <v>0</v>
      </c>
      <c r="X211" s="663">
        <v>0</v>
      </c>
      <c r="Y211" s="664">
        <v>10927575.075999999</v>
      </c>
      <c r="Z211" s="663">
        <v>10927575.075999999</v>
      </c>
      <c r="AA211" s="663">
        <v>10927575.075999999</v>
      </c>
      <c r="AB211" s="663">
        <v>0</v>
      </c>
      <c r="AC211" s="663">
        <v>0</v>
      </c>
      <c r="AD211" s="663">
        <v>0</v>
      </c>
      <c r="AE211" s="662">
        <v>0</v>
      </c>
      <c r="AF211" s="662">
        <v>0</v>
      </c>
      <c r="AG211" s="664">
        <v>6719038.2259999998</v>
      </c>
      <c r="AH211" s="664">
        <v>2526311.9640000002</v>
      </c>
      <c r="AI211" s="664">
        <v>1682224.8859999999</v>
      </c>
      <c r="AJ211" s="664">
        <v>0</v>
      </c>
      <c r="AK211" s="664">
        <v>0</v>
      </c>
      <c r="AL211" s="664">
        <v>0</v>
      </c>
      <c r="AM211" s="663">
        <v>0</v>
      </c>
      <c r="AN211" s="663">
        <v>0</v>
      </c>
      <c r="AO211" s="663">
        <v>0</v>
      </c>
      <c r="AP211" s="663">
        <v>0</v>
      </c>
      <c r="AQ211" s="663">
        <v>0</v>
      </c>
      <c r="AR211" s="663">
        <v>0</v>
      </c>
      <c r="AS211" s="665">
        <v>0.56000000000000005</v>
      </c>
      <c r="AT211" s="564">
        <f t="shared" si="21"/>
        <v>0</v>
      </c>
      <c r="AU211" s="564">
        <f t="shared" si="22"/>
        <v>0</v>
      </c>
      <c r="AV211" s="564">
        <f t="shared" si="23"/>
        <v>0</v>
      </c>
      <c r="AW211" s="564">
        <f t="shared" si="24"/>
        <v>0</v>
      </c>
      <c r="AX211" s="564">
        <f t="shared" si="25"/>
        <v>6119442.04256</v>
      </c>
      <c r="AY211" s="564">
        <f t="shared" si="26"/>
        <v>4808133.0334399994</v>
      </c>
      <c r="AZ211" s="666">
        <f t="shared" si="27"/>
        <v>1</v>
      </c>
      <c r="BA211" s="625" t="s">
        <v>2192</v>
      </c>
      <c r="BB211" s="625" t="s">
        <v>2192</v>
      </c>
      <c r="BC211" s="667">
        <v>10927575.075999999</v>
      </c>
      <c r="BD211" s="667">
        <v>0</v>
      </c>
      <c r="BE211" s="667">
        <v>0</v>
      </c>
      <c r="BF211" s="667">
        <v>0</v>
      </c>
      <c r="BG211" s="667">
        <v>10927575.075999999</v>
      </c>
      <c r="BH211" s="667">
        <v>0</v>
      </c>
      <c r="BI211" s="667">
        <v>0</v>
      </c>
      <c r="BJ211" s="667">
        <v>0</v>
      </c>
      <c r="BK211" s="444">
        <v>0</v>
      </c>
      <c r="BL211" s="444">
        <v>10927575.075999999</v>
      </c>
      <c r="BM211" s="514"/>
      <c r="BN211" s="514"/>
      <c r="BO211" s="515"/>
    </row>
    <row r="212" spans="1:67">
      <c r="A212" s="515"/>
      <c r="B212" s="660">
        <v>2030</v>
      </c>
      <c r="C212" s="661" t="s">
        <v>2187</v>
      </c>
      <c r="D212" s="661" t="s">
        <v>1412</v>
      </c>
      <c r="E212" s="661" t="s">
        <v>1411</v>
      </c>
      <c r="F212" s="661" t="s">
        <v>2201</v>
      </c>
      <c r="G212" s="661" t="s">
        <v>17</v>
      </c>
      <c r="H212" s="661" t="s">
        <v>2189</v>
      </c>
      <c r="I212" s="661" t="s">
        <v>46</v>
      </c>
      <c r="J212" s="661" t="s">
        <v>1162</v>
      </c>
      <c r="K212" s="661" t="s">
        <v>2190</v>
      </c>
      <c r="L212" s="661" t="s">
        <v>2191</v>
      </c>
      <c r="M212" s="662">
        <v>3826620</v>
      </c>
      <c r="N212" s="662">
        <v>1386</v>
      </c>
      <c r="O212" s="662">
        <v>218160</v>
      </c>
      <c r="P212" s="662">
        <v>3826620</v>
      </c>
      <c r="Q212" s="662">
        <v>1386</v>
      </c>
      <c r="R212" s="662">
        <v>218160</v>
      </c>
      <c r="S212" s="662">
        <v>7653240</v>
      </c>
      <c r="T212" s="662">
        <v>436320</v>
      </c>
      <c r="U212" s="662">
        <v>1509.5362504635</v>
      </c>
      <c r="V212" s="662">
        <v>2316.8591999999999</v>
      </c>
      <c r="W212" s="663">
        <v>2474862.6359302602</v>
      </c>
      <c r="X212" s="663">
        <v>2474862.6359302602</v>
      </c>
      <c r="Y212" s="664">
        <v>3496536.5072847209</v>
      </c>
      <c r="Z212" s="663">
        <v>3496536.5072847209</v>
      </c>
      <c r="AA212" s="663">
        <v>3496536.5072847209</v>
      </c>
      <c r="AB212" s="663">
        <v>1341246.0904735799</v>
      </c>
      <c r="AC212" s="663">
        <v>1133616.5454566709</v>
      </c>
      <c r="AD212" s="663">
        <v>0</v>
      </c>
      <c r="AE212" s="662">
        <v>767.88113881499999</v>
      </c>
      <c r="AF212" s="662">
        <v>1158.4295999999999</v>
      </c>
      <c r="AG212" s="664">
        <v>125858.70420293961</v>
      </c>
      <c r="AH212" s="664">
        <v>663742.84757687</v>
      </c>
      <c r="AI212" s="664">
        <v>2706934.9555049106</v>
      </c>
      <c r="AJ212" s="664">
        <v>0</v>
      </c>
      <c r="AK212" s="664">
        <v>0</v>
      </c>
      <c r="AL212" s="664">
        <v>0</v>
      </c>
      <c r="AM212" s="663">
        <v>0</v>
      </c>
      <c r="AN212" s="663">
        <v>3227084.5875163842</v>
      </c>
      <c r="AO212" s="663">
        <v>1275052.6890112681</v>
      </c>
      <c r="AP212" s="663">
        <v>0</v>
      </c>
      <c r="AQ212" s="663">
        <v>0</v>
      </c>
      <c r="AR212" s="663">
        <v>0</v>
      </c>
      <c r="AS212" s="665">
        <v>0.56000000000000005</v>
      </c>
      <c r="AT212" s="564">
        <f t="shared" si="21"/>
        <v>1613542.2937581921</v>
      </c>
      <c r="AU212" s="564">
        <f t="shared" si="22"/>
        <v>637526.34450563404</v>
      </c>
      <c r="AV212" s="564">
        <f t="shared" si="23"/>
        <v>670623.04523678997</v>
      </c>
      <c r="AW212" s="564">
        <f t="shared" si="24"/>
        <v>566808.27272833546</v>
      </c>
      <c r="AX212" s="564">
        <f t="shared" si="25"/>
        <v>2592572.515797914</v>
      </c>
      <c r="AY212" s="564">
        <f t="shared" si="26"/>
        <v>1406764.3761082725</v>
      </c>
      <c r="AZ212" s="666">
        <f t="shared" si="27"/>
        <v>2</v>
      </c>
      <c r="BA212" s="625" t="s">
        <v>2192</v>
      </c>
      <c r="BB212" s="625" t="s">
        <v>2192</v>
      </c>
      <c r="BC212" s="667">
        <v>3496536.5072847209</v>
      </c>
      <c r="BD212" s="667">
        <v>1385227.839252138</v>
      </c>
      <c r="BE212" s="667">
        <v>1460272.4642154551</v>
      </c>
      <c r="BF212" s="667">
        <v>0</v>
      </c>
      <c r="BG212" s="667">
        <v>3496536.5072847209</v>
      </c>
      <c r="BH212" s="667">
        <v>1385227.839252138</v>
      </c>
      <c r="BI212" s="667">
        <v>1460272.4642154551</v>
      </c>
      <c r="BJ212" s="667">
        <v>0</v>
      </c>
      <c r="BK212" s="444">
        <v>0</v>
      </c>
      <c r="BL212" s="444">
        <v>7998673.7838123599</v>
      </c>
      <c r="BM212" s="514"/>
      <c r="BN212" s="514"/>
      <c r="BO212" s="515"/>
    </row>
    <row r="213" spans="1:67">
      <c r="A213" s="515"/>
      <c r="B213" s="660">
        <v>2030</v>
      </c>
      <c r="C213" s="661" t="s">
        <v>2187</v>
      </c>
      <c r="D213" s="661" t="s">
        <v>1431</v>
      </c>
      <c r="E213" s="661" t="s">
        <v>1430</v>
      </c>
      <c r="F213" s="661" t="s">
        <v>2201</v>
      </c>
      <c r="G213" s="661" t="s">
        <v>17</v>
      </c>
      <c r="H213" s="661" t="s">
        <v>2189</v>
      </c>
      <c r="I213" s="661" t="s">
        <v>46</v>
      </c>
      <c r="J213" s="661" t="s">
        <v>1162</v>
      </c>
      <c r="K213" s="661" t="s">
        <v>2190</v>
      </c>
      <c r="L213" s="661" t="s">
        <v>2191</v>
      </c>
      <c r="M213" s="662">
        <v>16653432.043728139</v>
      </c>
      <c r="N213" s="662">
        <v>0</v>
      </c>
      <c r="O213" s="662">
        <v>614044.7161067503</v>
      </c>
      <c r="P213" s="662">
        <v>14155417.23716891</v>
      </c>
      <c r="Q213" s="662">
        <v>0</v>
      </c>
      <c r="R213" s="662">
        <v>521938.00869073754</v>
      </c>
      <c r="S213" s="662">
        <v>14155417.23716891</v>
      </c>
      <c r="T213" s="662">
        <v>521938.00869073754</v>
      </c>
      <c r="U213" s="662">
        <v>3186.9681928791301</v>
      </c>
      <c r="V213" s="662">
        <v>2771.4908261478136</v>
      </c>
      <c r="W213" s="663">
        <v>3091225.9576093298</v>
      </c>
      <c r="X213" s="663">
        <v>3636736.4207168599</v>
      </c>
      <c r="Y213" s="664">
        <v>2327899.7816256639</v>
      </c>
      <c r="Z213" s="663">
        <v>2327899.7816256639</v>
      </c>
      <c r="AA213" s="663">
        <v>2327899.7816256639</v>
      </c>
      <c r="AB213" s="663">
        <v>1866240.4016253899</v>
      </c>
      <c r="AC213" s="663">
        <v>1224985.5559839432</v>
      </c>
      <c r="AD213" s="663">
        <v>0</v>
      </c>
      <c r="AE213" s="662">
        <v>3186.9681928791301</v>
      </c>
      <c r="AF213" s="662">
        <v>2771.4908261478136</v>
      </c>
      <c r="AG213" s="664">
        <v>8508.2086141535874</v>
      </c>
      <c r="AH213" s="664">
        <v>455900.63745147601</v>
      </c>
      <c r="AI213" s="664">
        <v>1863490.9355600332</v>
      </c>
      <c r="AJ213" s="664">
        <v>0</v>
      </c>
      <c r="AK213" s="664">
        <v>0</v>
      </c>
      <c r="AL213" s="664">
        <v>0</v>
      </c>
      <c r="AM213" s="663">
        <v>0</v>
      </c>
      <c r="AN213" s="663">
        <v>6100844.8746095775</v>
      </c>
      <c r="AO213" s="663">
        <v>1558993.2201288985</v>
      </c>
      <c r="AP213" s="663">
        <v>0</v>
      </c>
      <c r="AQ213" s="663">
        <v>0</v>
      </c>
      <c r="AR213" s="663">
        <v>0</v>
      </c>
      <c r="AS213" s="665">
        <v>0.56000000000000005</v>
      </c>
      <c r="AT213" s="564">
        <f t="shared" si="21"/>
        <v>6100844.8746095775</v>
      </c>
      <c r="AU213" s="564">
        <f t="shared" si="22"/>
        <v>1558993.2201288985</v>
      </c>
      <c r="AV213" s="564">
        <f t="shared" si="23"/>
        <v>1866240.4016253899</v>
      </c>
      <c r="AW213" s="564">
        <f t="shared" si="24"/>
        <v>1224985.5559839432</v>
      </c>
      <c r="AX213" s="564">
        <f t="shared" si="25"/>
        <v>7404468.7523199497</v>
      </c>
      <c r="AY213" s="564">
        <f t="shared" si="26"/>
        <v>2583269.1240441906</v>
      </c>
      <c r="AZ213" s="666">
        <f t="shared" si="27"/>
        <v>1</v>
      </c>
      <c r="BA213" s="625" t="s">
        <v>2192</v>
      </c>
      <c r="BB213" s="625" t="s">
        <v>2192</v>
      </c>
      <c r="BC213" s="667">
        <v>2327899.7816256611</v>
      </c>
      <c r="BD213" s="667">
        <v>1904460.6531883127</v>
      </c>
      <c r="BE213" s="667">
        <v>1600817.983917804</v>
      </c>
      <c r="BF213" s="667">
        <v>0</v>
      </c>
      <c r="BG213" s="667">
        <v>2327899.7816256611</v>
      </c>
      <c r="BH213" s="667">
        <v>1904460.6531883127</v>
      </c>
      <c r="BI213" s="667">
        <v>1600817.983917804</v>
      </c>
      <c r="BJ213" s="667">
        <v>0</v>
      </c>
      <c r="BK213" s="444">
        <v>0</v>
      </c>
      <c r="BL213" s="444">
        <v>9987737.8763641343</v>
      </c>
      <c r="BM213" s="514"/>
      <c r="BN213" s="514"/>
      <c r="BO213" s="515"/>
    </row>
    <row r="214" spans="1:67">
      <c r="A214" s="515"/>
      <c r="B214" s="660">
        <v>2030</v>
      </c>
      <c r="C214" s="661" t="s">
        <v>2187</v>
      </c>
      <c r="D214" s="661" t="s">
        <v>1442</v>
      </c>
      <c r="E214" s="661" t="s">
        <v>1441</v>
      </c>
      <c r="F214" s="661" t="s">
        <v>2188</v>
      </c>
      <c r="G214" s="661" t="s">
        <v>17</v>
      </c>
      <c r="H214" s="661" t="s">
        <v>2189</v>
      </c>
      <c r="I214" s="661" t="s">
        <v>46</v>
      </c>
      <c r="J214" s="661" t="s">
        <v>1162</v>
      </c>
      <c r="K214" s="661" t="s">
        <v>2190</v>
      </c>
      <c r="L214" s="661" t="s">
        <v>2191</v>
      </c>
      <c r="M214" s="662">
        <v>253000000</v>
      </c>
      <c r="N214" s="662">
        <v>54500</v>
      </c>
      <c r="O214" s="662">
        <v>8350000</v>
      </c>
      <c r="P214" s="662">
        <v>253000000</v>
      </c>
      <c r="Q214" s="662">
        <v>54500</v>
      </c>
      <c r="R214" s="662">
        <v>8350000</v>
      </c>
      <c r="S214" s="662">
        <v>253000000</v>
      </c>
      <c r="T214" s="662">
        <v>8350000</v>
      </c>
      <c r="U214" s="662">
        <v>56986.509591939997</v>
      </c>
      <c r="V214" s="662">
        <v>44338.5</v>
      </c>
      <c r="W214" s="663">
        <v>53027328.521793097</v>
      </c>
      <c r="X214" s="663">
        <v>53027328.521793097</v>
      </c>
      <c r="Y214" s="664">
        <v>21338404.895892531</v>
      </c>
      <c r="Z214" s="663">
        <v>21338404.895892531</v>
      </c>
      <c r="AA214" s="663">
        <v>21338404.895892531</v>
      </c>
      <c r="AB214" s="663">
        <v>33375673.915929399</v>
      </c>
      <c r="AC214" s="663">
        <v>19651654.605863709</v>
      </c>
      <c r="AD214" s="663">
        <v>0</v>
      </c>
      <c r="AE214" s="662">
        <v>56986.509591939997</v>
      </c>
      <c r="AF214" s="662">
        <v>44338.5</v>
      </c>
      <c r="AG214" s="664">
        <v>42541.043070767904</v>
      </c>
      <c r="AH214" s="664">
        <v>116676.63715219559</v>
      </c>
      <c r="AI214" s="664">
        <v>21179187.215669557</v>
      </c>
      <c r="AJ214" s="664">
        <v>0</v>
      </c>
      <c r="AK214" s="664">
        <v>0</v>
      </c>
      <c r="AL214" s="664">
        <v>0</v>
      </c>
      <c r="AM214" s="663">
        <v>0</v>
      </c>
      <c r="AN214" s="663">
        <v>109040498.589</v>
      </c>
      <c r="AO214" s="663">
        <v>24940880.2795</v>
      </c>
      <c r="AP214" s="663">
        <v>0</v>
      </c>
      <c r="AQ214" s="663">
        <v>0</v>
      </c>
      <c r="AR214" s="663">
        <v>0</v>
      </c>
      <c r="AS214" s="665">
        <v>0.56000000000000005</v>
      </c>
      <c r="AT214" s="564">
        <f t="shared" si="21"/>
        <v>109040498.589</v>
      </c>
      <c r="AU214" s="564">
        <f t="shared" si="22"/>
        <v>24940880.2795</v>
      </c>
      <c r="AV214" s="564">
        <f t="shared" si="23"/>
        <v>33375673.915929399</v>
      </c>
      <c r="AW214" s="564">
        <f t="shared" si="24"/>
        <v>19651654.605863709</v>
      </c>
      <c r="AX214" s="564">
        <f t="shared" si="25"/>
        <v>120990005.33069982</v>
      </c>
      <c r="AY214" s="564">
        <f t="shared" si="26"/>
        <v>34329778.433692709</v>
      </c>
      <c r="AZ214" s="666">
        <f t="shared" si="27"/>
        <v>1</v>
      </c>
      <c r="BA214" s="625" t="s">
        <v>2192</v>
      </c>
      <c r="BB214" s="625" t="s">
        <v>2192</v>
      </c>
      <c r="BC214" s="667">
        <v>21338404.895892534</v>
      </c>
      <c r="BD214" s="667">
        <v>34032938.303652123</v>
      </c>
      <c r="BE214" s="667">
        <v>25629056.602065191</v>
      </c>
      <c r="BF214" s="667">
        <v>0</v>
      </c>
      <c r="BG214" s="667">
        <v>21338404.895892534</v>
      </c>
      <c r="BH214" s="667">
        <v>34032938.303652123</v>
      </c>
      <c r="BI214" s="667">
        <v>25629056.602065191</v>
      </c>
      <c r="BJ214" s="667">
        <v>0</v>
      </c>
      <c r="BK214" s="444">
        <v>0</v>
      </c>
      <c r="BL214" s="444">
        <v>155319783.76439261</v>
      </c>
      <c r="BM214" s="514"/>
      <c r="BN214" s="514"/>
      <c r="BO214" s="515"/>
    </row>
    <row r="215" spans="1:67">
      <c r="A215" s="515"/>
      <c r="B215" s="660">
        <v>2030</v>
      </c>
      <c r="C215" s="661" t="s">
        <v>2187</v>
      </c>
      <c r="D215" s="661" t="s">
        <v>1454</v>
      </c>
      <c r="E215" s="661" t="s">
        <v>1453</v>
      </c>
      <c r="F215" s="661" t="s">
        <v>2188</v>
      </c>
      <c r="G215" s="661" t="s">
        <v>17</v>
      </c>
      <c r="H215" s="661" t="s">
        <v>2189</v>
      </c>
      <c r="I215" s="661" t="s">
        <v>46</v>
      </c>
      <c r="J215" s="661" t="s">
        <v>1318</v>
      </c>
      <c r="K215" s="661" t="s">
        <v>28</v>
      </c>
      <c r="L215" s="661" t="s">
        <v>2191</v>
      </c>
      <c r="M215" s="662">
        <v>0</v>
      </c>
      <c r="N215" s="662">
        <v>0</v>
      </c>
      <c r="O215" s="662">
        <v>0</v>
      </c>
      <c r="P215" s="662">
        <v>0</v>
      </c>
      <c r="Q215" s="662">
        <v>0</v>
      </c>
      <c r="R215" s="662">
        <v>0</v>
      </c>
      <c r="S215" s="662">
        <v>0</v>
      </c>
      <c r="T215" s="662">
        <v>0</v>
      </c>
      <c r="U215" s="662">
        <v>0</v>
      </c>
      <c r="V215" s="662">
        <v>0</v>
      </c>
      <c r="W215" s="663">
        <v>0</v>
      </c>
      <c r="X215" s="663">
        <v>0</v>
      </c>
      <c r="Y215" s="664">
        <v>993401.03579565301</v>
      </c>
      <c r="Z215" s="663">
        <v>993401.03579565301</v>
      </c>
      <c r="AA215" s="663">
        <v>993401.03579565301</v>
      </c>
      <c r="AB215" s="663">
        <v>0</v>
      </c>
      <c r="AC215" s="663">
        <v>0</v>
      </c>
      <c r="AD215" s="663">
        <v>0</v>
      </c>
      <c r="AE215" s="662">
        <v>0</v>
      </c>
      <c r="AF215" s="662">
        <v>0</v>
      </c>
      <c r="AG215" s="664">
        <v>3781.42605073493</v>
      </c>
      <c r="AH215" s="664">
        <v>689486.77528830396</v>
      </c>
      <c r="AI215" s="664">
        <v>300132.83445661428</v>
      </c>
      <c r="AJ215" s="664">
        <v>0</v>
      </c>
      <c r="AK215" s="664">
        <v>0</v>
      </c>
      <c r="AL215" s="664">
        <v>0</v>
      </c>
      <c r="AM215" s="663">
        <v>0</v>
      </c>
      <c r="AN215" s="663">
        <v>0</v>
      </c>
      <c r="AO215" s="663">
        <v>0</v>
      </c>
      <c r="AP215" s="663">
        <v>0</v>
      </c>
      <c r="AQ215" s="663">
        <v>0</v>
      </c>
      <c r="AR215" s="663">
        <v>0</v>
      </c>
      <c r="AS215" s="665">
        <v>0.56000000000000005</v>
      </c>
      <c r="AT215" s="564">
        <f t="shared" si="21"/>
        <v>0</v>
      </c>
      <c r="AU215" s="564">
        <f t="shared" si="22"/>
        <v>0</v>
      </c>
      <c r="AV215" s="564">
        <f t="shared" si="23"/>
        <v>0</v>
      </c>
      <c r="AW215" s="564">
        <f t="shared" si="24"/>
        <v>0</v>
      </c>
      <c r="AX215" s="564">
        <f t="shared" si="25"/>
        <v>556304.58004556573</v>
      </c>
      <c r="AY215" s="564">
        <f t="shared" si="26"/>
        <v>437096.45575008728</v>
      </c>
      <c r="AZ215" s="666">
        <f t="shared" si="27"/>
        <v>1</v>
      </c>
      <c r="BA215" s="625" t="s">
        <v>2192</v>
      </c>
      <c r="BB215" s="625" t="s">
        <v>2192</v>
      </c>
      <c r="BC215" s="667">
        <v>993401.03579565301</v>
      </c>
      <c r="BD215" s="667">
        <v>0</v>
      </c>
      <c r="BE215" s="667">
        <v>0</v>
      </c>
      <c r="BF215" s="667">
        <v>0</v>
      </c>
      <c r="BG215" s="667">
        <v>993401.03579565301</v>
      </c>
      <c r="BH215" s="667">
        <v>0</v>
      </c>
      <c r="BI215" s="667">
        <v>0</v>
      </c>
      <c r="BJ215" s="667">
        <v>0</v>
      </c>
      <c r="BK215" s="444">
        <v>0</v>
      </c>
      <c r="BL215" s="444">
        <v>993401.03579565301</v>
      </c>
      <c r="BM215" s="514"/>
      <c r="BN215" s="514"/>
      <c r="BO215" s="515"/>
    </row>
    <row r="216" spans="1:67">
      <c r="A216" s="515"/>
      <c r="B216" s="660">
        <v>2030</v>
      </c>
      <c r="C216" s="661" t="s">
        <v>2187</v>
      </c>
      <c r="D216" s="661" t="s">
        <v>1467</v>
      </c>
      <c r="E216" s="661" t="s">
        <v>2202</v>
      </c>
      <c r="F216" s="661" t="s">
        <v>2188</v>
      </c>
      <c r="G216" s="661" t="s">
        <v>17</v>
      </c>
      <c r="H216" s="661" t="s">
        <v>2189</v>
      </c>
      <c r="I216" s="661" t="s">
        <v>46</v>
      </c>
      <c r="J216" s="661" t="s">
        <v>1162</v>
      </c>
      <c r="K216" s="661" t="s">
        <v>35</v>
      </c>
      <c r="L216" s="661" t="s">
        <v>2191</v>
      </c>
      <c r="M216" s="662">
        <v>0</v>
      </c>
      <c r="N216" s="662">
        <v>0</v>
      </c>
      <c r="O216" s="662">
        <v>0</v>
      </c>
      <c r="P216" s="662">
        <v>0</v>
      </c>
      <c r="Q216" s="662">
        <v>0</v>
      </c>
      <c r="R216" s="662">
        <v>0</v>
      </c>
      <c r="S216" s="662">
        <v>0</v>
      </c>
      <c r="T216" s="662">
        <v>0</v>
      </c>
      <c r="U216" s="662">
        <v>0</v>
      </c>
      <c r="V216" s="662">
        <v>0</v>
      </c>
      <c r="W216" s="663">
        <v>0</v>
      </c>
      <c r="X216" s="663">
        <v>0</v>
      </c>
      <c r="Y216" s="664">
        <v>3760893.0872123898</v>
      </c>
      <c r="Z216" s="663">
        <v>2228201.8142123902</v>
      </c>
      <c r="AA216" s="663">
        <v>3676108.0422189999</v>
      </c>
      <c r="AB216" s="663">
        <v>0</v>
      </c>
      <c r="AC216" s="663">
        <v>0</v>
      </c>
      <c r="AD216" s="663">
        <v>0</v>
      </c>
      <c r="AE216" s="662">
        <v>0</v>
      </c>
      <c r="AF216" s="662">
        <v>0</v>
      </c>
      <c r="AG216" s="664">
        <v>26748.033203176397</v>
      </c>
      <c r="AH216" s="664">
        <v>274697.84986454301</v>
      </c>
      <c r="AI216" s="664">
        <v>1926755.931144671</v>
      </c>
      <c r="AJ216" s="664">
        <v>0</v>
      </c>
      <c r="AK216" s="664">
        <v>0</v>
      </c>
      <c r="AL216" s="664">
        <v>0</v>
      </c>
      <c r="AM216" s="663">
        <v>1532691.273</v>
      </c>
      <c r="AN216" s="663">
        <v>0</v>
      </c>
      <c r="AO216" s="663">
        <v>0</v>
      </c>
      <c r="AP216" s="663">
        <v>0</v>
      </c>
      <c r="AQ216" s="663">
        <v>0</v>
      </c>
      <c r="AR216" s="663">
        <v>0</v>
      </c>
      <c r="AS216" s="665">
        <v>0.56000000000000005</v>
      </c>
      <c r="AT216" s="564">
        <f t="shared" si="21"/>
        <v>0</v>
      </c>
      <c r="AU216" s="564">
        <f t="shared" si="22"/>
        <v>0</v>
      </c>
      <c r="AV216" s="564">
        <f t="shared" si="23"/>
        <v>0</v>
      </c>
      <c r="AW216" s="564">
        <f t="shared" si="24"/>
        <v>0</v>
      </c>
      <c r="AX216" s="564">
        <f t="shared" si="25"/>
        <v>2058620.5036426401</v>
      </c>
      <c r="AY216" s="564">
        <f t="shared" si="26"/>
        <v>1617487.5385763599</v>
      </c>
      <c r="AZ216" s="666">
        <f t="shared" si="27"/>
        <v>1</v>
      </c>
      <c r="BA216" s="625" t="s">
        <v>2192</v>
      </c>
      <c r="BB216" s="625" t="s">
        <v>2192</v>
      </c>
      <c r="BC216" s="667">
        <v>2228201.8142123902</v>
      </c>
      <c r="BD216" s="667">
        <v>0</v>
      </c>
      <c r="BE216" s="667">
        <v>0</v>
      </c>
      <c r="BF216" s="667">
        <v>0</v>
      </c>
      <c r="BG216" s="667">
        <v>2228201.8142123902</v>
      </c>
      <c r="BH216" s="667">
        <v>0</v>
      </c>
      <c r="BI216" s="667">
        <v>0</v>
      </c>
      <c r="BJ216" s="667">
        <v>0</v>
      </c>
      <c r="BK216" s="444">
        <v>0</v>
      </c>
      <c r="BL216" s="444">
        <v>3676108.0422189999</v>
      </c>
      <c r="BM216" s="514"/>
      <c r="BN216" s="514"/>
      <c r="BO216" s="515"/>
    </row>
    <row r="217" spans="1:67">
      <c r="A217" s="515"/>
      <c r="B217" s="660">
        <v>2030</v>
      </c>
      <c r="C217" s="661" t="s">
        <v>2187</v>
      </c>
      <c r="D217" s="661" t="s">
        <v>1485</v>
      </c>
      <c r="E217" s="661" t="s">
        <v>2203</v>
      </c>
      <c r="F217" s="661" t="s">
        <v>2188</v>
      </c>
      <c r="G217" s="661" t="s">
        <v>17</v>
      </c>
      <c r="H217" s="661" t="s">
        <v>2189</v>
      </c>
      <c r="I217" s="661" t="s">
        <v>46</v>
      </c>
      <c r="J217" s="661" t="s">
        <v>1162</v>
      </c>
      <c r="K217" s="661" t="s">
        <v>35</v>
      </c>
      <c r="L217" s="661" t="s">
        <v>2191</v>
      </c>
      <c r="M217" s="662">
        <v>0</v>
      </c>
      <c r="N217" s="662">
        <v>0</v>
      </c>
      <c r="O217" s="662">
        <v>0</v>
      </c>
      <c r="P217" s="662">
        <v>0</v>
      </c>
      <c r="Q217" s="662">
        <v>0</v>
      </c>
      <c r="R217" s="662">
        <v>0</v>
      </c>
      <c r="S217" s="662">
        <v>0</v>
      </c>
      <c r="T217" s="662">
        <v>0</v>
      </c>
      <c r="U217" s="662">
        <v>0</v>
      </c>
      <c r="V217" s="662">
        <v>0</v>
      </c>
      <c r="W217" s="663">
        <v>0</v>
      </c>
      <c r="X217" s="663">
        <v>0</v>
      </c>
      <c r="Y217" s="664">
        <v>3755759.4921969301</v>
      </c>
      <c r="Z217" s="663">
        <v>1796314.7251969301</v>
      </c>
      <c r="AA217" s="663">
        <v>3647367.4006787399</v>
      </c>
      <c r="AB217" s="663">
        <v>0</v>
      </c>
      <c r="AC217" s="663">
        <v>0</v>
      </c>
      <c r="AD217" s="663">
        <v>0</v>
      </c>
      <c r="AE217" s="662">
        <v>0</v>
      </c>
      <c r="AF217" s="662">
        <v>0</v>
      </c>
      <c r="AG217" s="664">
        <v>28522.226466145003</v>
      </c>
      <c r="AH217" s="664">
        <v>388641.854412026</v>
      </c>
      <c r="AI217" s="664">
        <v>1379150.6443187611</v>
      </c>
      <c r="AJ217" s="664">
        <v>0</v>
      </c>
      <c r="AK217" s="664">
        <v>0</v>
      </c>
      <c r="AL217" s="664">
        <v>0</v>
      </c>
      <c r="AM217" s="663">
        <v>1959444.767</v>
      </c>
      <c r="AN217" s="663">
        <v>0</v>
      </c>
      <c r="AO217" s="663">
        <v>0</v>
      </c>
      <c r="AP217" s="663">
        <v>0</v>
      </c>
      <c r="AQ217" s="663">
        <v>0</v>
      </c>
      <c r="AR217" s="663">
        <v>0</v>
      </c>
      <c r="AS217" s="665">
        <v>0.56000000000000005</v>
      </c>
      <c r="AT217" s="564">
        <f t="shared" si="21"/>
        <v>0</v>
      </c>
      <c r="AU217" s="564">
        <f t="shared" si="22"/>
        <v>0</v>
      </c>
      <c r="AV217" s="564">
        <f t="shared" si="23"/>
        <v>0</v>
      </c>
      <c r="AW217" s="564">
        <f t="shared" si="24"/>
        <v>0</v>
      </c>
      <c r="AX217" s="564">
        <f t="shared" si="25"/>
        <v>2042525.7443800946</v>
      </c>
      <c r="AY217" s="564">
        <f t="shared" si="26"/>
        <v>1604841.6562986453</v>
      </c>
      <c r="AZ217" s="666">
        <f t="shared" si="27"/>
        <v>1</v>
      </c>
      <c r="BA217" s="625" t="s">
        <v>2192</v>
      </c>
      <c r="BB217" s="625" t="s">
        <v>2192</v>
      </c>
      <c r="BC217" s="667">
        <v>1796314.7251969301</v>
      </c>
      <c r="BD217" s="667">
        <v>0</v>
      </c>
      <c r="BE217" s="667">
        <v>0</v>
      </c>
      <c r="BF217" s="667">
        <v>0</v>
      </c>
      <c r="BG217" s="667">
        <v>1796314.7251969301</v>
      </c>
      <c r="BH217" s="667">
        <v>0</v>
      </c>
      <c r="BI217" s="667">
        <v>0</v>
      </c>
      <c r="BJ217" s="667">
        <v>0</v>
      </c>
      <c r="BK217" s="444">
        <v>0</v>
      </c>
      <c r="BL217" s="444">
        <v>3647367.4006787399</v>
      </c>
      <c r="BM217" s="514"/>
      <c r="BN217" s="514"/>
      <c r="BO217" s="515"/>
    </row>
    <row r="218" spans="1:67">
      <c r="A218" s="515"/>
      <c r="B218" s="660">
        <v>2030</v>
      </c>
      <c r="C218" s="661" t="s">
        <v>2187</v>
      </c>
      <c r="D218" s="661" t="s">
        <v>1490</v>
      </c>
      <c r="E218" s="661" t="s">
        <v>2204</v>
      </c>
      <c r="F218" s="661" t="s">
        <v>2188</v>
      </c>
      <c r="G218" s="661" t="s">
        <v>17</v>
      </c>
      <c r="H218" s="661" t="s">
        <v>2189</v>
      </c>
      <c r="I218" s="661" t="s">
        <v>46</v>
      </c>
      <c r="J218" s="661" t="s">
        <v>1162</v>
      </c>
      <c r="K218" s="661" t="s">
        <v>35</v>
      </c>
      <c r="L218" s="661" t="s">
        <v>2191</v>
      </c>
      <c r="M218" s="662">
        <v>0</v>
      </c>
      <c r="N218" s="662">
        <v>0</v>
      </c>
      <c r="O218" s="662">
        <v>0</v>
      </c>
      <c r="P218" s="662">
        <v>0</v>
      </c>
      <c r="Q218" s="662">
        <v>0</v>
      </c>
      <c r="R218" s="662">
        <v>0</v>
      </c>
      <c r="S218" s="662">
        <v>0</v>
      </c>
      <c r="T218" s="662">
        <v>0</v>
      </c>
      <c r="U218" s="662">
        <v>0</v>
      </c>
      <c r="V218" s="662">
        <v>0</v>
      </c>
      <c r="W218" s="663">
        <v>0</v>
      </c>
      <c r="X218" s="663">
        <v>0</v>
      </c>
      <c r="Y218" s="664">
        <v>4258225.87994608</v>
      </c>
      <c r="Z218" s="663">
        <v>2769006.6699460801</v>
      </c>
      <c r="AA218" s="663">
        <v>4175845.61201534</v>
      </c>
      <c r="AB218" s="663">
        <v>0</v>
      </c>
      <c r="AC218" s="663">
        <v>0</v>
      </c>
      <c r="AD218" s="663">
        <v>0</v>
      </c>
      <c r="AE218" s="662">
        <v>0</v>
      </c>
      <c r="AF218" s="662">
        <v>0</v>
      </c>
      <c r="AG218" s="664">
        <v>32979.496190368896</v>
      </c>
      <c r="AH218" s="664">
        <v>228087.8028119267</v>
      </c>
      <c r="AI218" s="664">
        <v>2507939.3709437908</v>
      </c>
      <c r="AJ218" s="664">
        <v>0</v>
      </c>
      <c r="AK218" s="664">
        <v>0</v>
      </c>
      <c r="AL218" s="664">
        <v>0</v>
      </c>
      <c r="AM218" s="663">
        <v>1489219.21</v>
      </c>
      <c r="AN218" s="663">
        <v>0</v>
      </c>
      <c r="AO218" s="663">
        <v>0</v>
      </c>
      <c r="AP218" s="663">
        <v>0</v>
      </c>
      <c r="AQ218" s="663">
        <v>0</v>
      </c>
      <c r="AR218" s="663">
        <v>0</v>
      </c>
      <c r="AS218" s="665">
        <v>0.56000000000000005</v>
      </c>
      <c r="AT218" s="564">
        <f t="shared" si="21"/>
        <v>0</v>
      </c>
      <c r="AU218" s="564">
        <f t="shared" si="22"/>
        <v>0</v>
      </c>
      <c r="AV218" s="564">
        <f t="shared" si="23"/>
        <v>0</v>
      </c>
      <c r="AW218" s="564">
        <f t="shared" si="24"/>
        <v>0</v>
      </c>
      <c r="AX218" s="564">
        <f t="shared" si="25"/>
        <v>2338473.5427285908</v>
      </c>
      <c r="AY218" s="564">
        <f t="shared" si="26"/>
        <v>1837372.0692867495</v>
      </c>
      <c r="AZ218" s="666">
        <f t="shared" si="27"/>
        <v>1</v>
      </c>
      <c r="BA218" s="625" t="s">
        <v>2192</v>
      </c>
      <c r="BB218" s="625" t="s">
        <v>2192</v>
      </c>
      <c r="BC218" s="667">
        <v>2769006.6699460801</v>
      </c>
      <c r="BD218" s="667">
        <v>0</v>
      </c>
      <c r="BE218" s="667">
        <v>0</v>
      </c>
      <c r="BF218" s="667">
        <v>0</v>
      </c>
      <c r="BG218" s="667">
        <v>2769006.6699460801</v>
      </c>
      <c r="BH218" s="667">
        <v>0</v>
      </c>
      <c r="BI218" s="667">
        <v>0</v>
      </c>
      <c r="BJ218" s="667">
        <v>0</v>
      </c>
      <c r="BK218" s="444">
        <v>0</v>
      </c>
      <c r="BL218" s="444">
        <v>4175845.61201534</v>
      </c>
      <c r="BM218" s="514"/>
      <c r="BN218" s="514"/>
      <c r="BO218" s="515"/>
    </row>
    <row r="219" spans="1:67">
      <c r="A219" s="515"/>
      <c r="B219" s="660">
        <v>2030</v>
      </c>
      <c r="C219" s="661" t="s">
        <v>2187</v>
      </c>
      <c r="D219" s="661" t="s">
        <v>1917</v>
      </c>
      <c r="E219" s="661" t="s">
        <v>1916</v>
      </c>
      <c r="F219" s="661" t="s">
        <v>2188</v>
      </c>
      <c r="G219" s="661" t="s">
        <v>17</v>
      </c>
      <c r="H219" s="661" t="s">
        <v>2189</v>
      </c>
      <c r="I219" s="661" t="s">
        <v>40</v>
      </c>
      <c r="J219" s="661" t="s">
        <v>1162</v>
      </c>
      <c r="K219" s="661" t="s">
        <v>28</v>
      </c>
      <c r="L219" s="661" t="s">
        <v>2194</v>
      </c>
      <c r="M219" s="662">
        <v>0</v>
      </c>
      <c r="N219" s="662">
        <v>0</v>
      </c>
      <c r="O219" s="662">
        <v>0</v>
      </c>
      <c r="P219" s="662">
        <v>0</v>
      </c>
      <c r="Q219" s="662">
        <v>0</v>
      </c>
      <c r="R219" s="662">
        <v>0</v>
      </c>
      <c r="S219" s="662">
        <v>0</v>
      </c>
      <c r="T219" s="662">
        <v>0</v>
      </c>
      <c r="U219" s="662">
        <v>0</v>
      </c>
      <c r="V219" s="662">
        <v>0</v>
      </c>
      <c r="W219" s="663">
        <v>0</v>
      </c>
      <c r="X219" s="663">
        <v>0</v>
      </c>
      <c r="Y219" s="664">
        <v>3123623.5439663301</v>
      </c>
      <c r="Z219" s="663">
        <v>3123623.5439663301</v>
      </c>
      <c r="AA219" s="663">
        <v>3123623.5439663301</v>
      </c>
      <c r="AB219" s="663">
        <v>0</v>
      </c>
      <c r="AC219" s="663">
        <v>0</v>
      </c>
      <c r="AD219" s="663">
        <v>0</v>
      </c>
      <c r="AE219" s="662">
        <v>0</v>
      </c>
      <c r="AF219" s="662">
        <v>0</v>
      </c>
      <c r="AG219" s="664">
        <v>312362.3543966334</v>
      </c>
      <c r="AH219" s="664">
        <v>300000</v>
      </c>
      <c r="AI219" s="664">
        <v>2511261.189569701</v>
      </c>
      <c r="AJ219" s="664">
        <v>0</v>
      </c>
      <c r="AK219" s="664">
        <v>0</v>
      </c>
      <c r="AL219" s="664">
        <v>0</v>
      </c>
      <c r="AM219" s="663">
        <v>0</v>
      </c>
      <c r="AN219" s="663">
        <v>0</v>
      </c>
      <c r="AO219" s="663">
        <v>0</v>
      </c>
      <c r="AP219" s="663">
        <v>0</v>
      </c>
      <c r="AQ219" s="663">
        <v>0</v>
      </c>
      <c r="AR219" s="663">
        <v>0</v>
      </c>
      <c r="AS219" s="665">
        <v>0.56000000000000005</v>
      </c>
      <c r="AT219" s="564">
        <f t="shared" si="21"/>
        <v>0</v>
      </c>
      <c r="AU219" s="564">
        <f t="shared" si="22"/>
        <v>0</v>
      </c>
      <c r="AV219" s="564">
        <f t="shared" si="23"/>
        <v>0</v>
      </c>
      <c r="AW219" s="564">
        <f t="shared" si="24"/>
        <v>0</v>
      </c>
      <c r="AX219" s="564">
        <f t="shared" si="25"/>
        <v>1749229.184621145</v>
      </c>
      <c r="AY219" s="564">
        <f t="shared" si="26"/>
        <v>1374394.3593451851</v>
      </c>
      <c r="AZ219" s="666">
        <f t="shared" si="27"/>
        <v>1</v>
      </c>
      <c r="BA219" s="625" t="s">
        <v>2192</v>
      </c>
      <c r="BB219" s="625" t="s">
        <v>2192</v>
      </c>
      <c r="BC219" s="667">
        <v>3123623.5439663301</v>
      </c>
      <c r="BD219" s="667">
        <v>0</v>
      </c>
      <c r="BE219" s="667">
        <v>0</v>
      </c>
      <c r="BF219" s="667">
        <v>0</v>
      </c>
      <c r="BG219" s="667">
        <v>3123623.5439663301</v>
      </c>
      <c r="BH219" s="667">
        <v>0</v>
      </c>
      <c r="BI219" s="667">
        <v>0</v>
      </c>
      <c r="BJ219" s="667">
        <v>0</v>
      </c>
      <c r="BK219" s="444">
        <v>0</v>
      </c>
      <c r="BL219" s="444">
        <v>3123623.5439663301</v>
      </c>
      <c r="BM219" s="514"/>
      <c r="BN219" s="514"/>
      <c r="BO219" s="515"/>
    </row>
    <row r="220" spans="1:67">
      <c r="A220" s="515"/>
      <c r="B220" s="660">
        <v>2030</v>
      </c>
      <c r="C220" s="661" t="s">
        <v>2187</v>
      </c>
      <c r="D220" s="661" t="s">
        <v>1933</v>
      </c>
      <c r="E220" s="661" t="s">
        <v>1932</v>
      </c>
      <c r="F220" s="661" t="s">
        <v>2188</v>
      </c>
      <c r="G220" s="661" t="s">
        <v>17</v>
      </c>
      <c r="H220" s="661" t="s">
        <v>2189</v>
      </c>
      <c r="I220" s="661" t="s">
        <v>40</v>
      </c>
      <c r="J220" s="661" t="s">
        <v>1162</v>
      </c>
      <c r="K220" s="661" t="s">
        <v>28</v>
      </c>
      <c r="L220" s="661" t="s">
        <v>2194</v>
      </c>
      <c r="M220" s="662">
        <v>0</v>
      </c>
      <c r="N220" s="662">
        <v>0</v>
      </c>
      <c r="O220" s="662">
        <v>0</v>
      </c>
      <c r="P220" s="662">
        <v>0</v>
      </c>
      <c r="Q220" s="662">
        <v>0</v>
      </c>
      <c r="R220" s="662">
        <v>0</v>
      </c>
      <c r="S220" s="662">
        <v>0</v>
      </c>
      <c r="T220" s="662">
        <v>0</v>
      </c>
      <c r="U220" s="662">
        <v>0</v>
      </c>
      <c r="V220" s="662">
        <v>0</v>
      </c>
      <c r="W220" s="663">
        <v>0</v>
      </c>
      <c r="X220" s="663">
        <v>0</v>
      </c>
      <c r="Y220" s="664">
        <v>4123623.5439663301</v>
      </c>
      <c r="Z220" s="663">
        <v>4123623.5439663301</v>
      </c>
      <c r="AA220" s="663">
        <v>4123623.5439663301</v>
      </c>
      <c r="AB220" s="663">
        <v>0</v>
      </c>
      <c r="AC220" s="663">
        <v>0</v>
      </c>
      <c r="AD220" s="663">
        <v>0</v>
      </c>
      <c r="AE220" s="662">
        <v>0</v>
      </c>
      <c r="AF220" s="662">
        <v>0</v>
      </c>
      <c r="AG220" s="664">
        <v>412362.3543966334</v>
      </c>
      <c r="AH220" s="664">
        <v>400000</v>
      </c>
      <c r="AI220" s="664">
        <v>3311261.189569701</v>
      </c>
      <c r="AJ220" s="664">
        <v>0</v>
      </c>
      <c r="AK220" s="664">
        <v>0</v>
      </c>
      <c r="AL220" s="664">
        <v>0</v>
      </c>
      <c r="AM220" s="663">
        <v>0</v>
      </c>
      <c r="AN220" s="663">
        <v>0</v>
      </c>
      <c r="AO220" s="663">
        <v>0</v>
      </c>
      <c r="AP220" s="663">
        <v>0</v>
      </c>
      <c r="AQ220" s="663">
        <v>0</v>
      </c>
      <c r="AR220" s="663">
        <v>0</v>
      </c>
      <c r="AS220" s="665">
        <v>0.56000000000000005</v>
      </c>
      <c r="AT220" s="564">
        <f t="shared" si="21"/>
        <v>0</v>
      </c>
      <c r="AU220" s="564">
        <f t="shared" si="22"/>
        <v>0</v>
      </c>
      <c r="AV220" s="564">
        <f t="shared" si="23"/>
        <v>0</v>
      </c>
      <c r="AW220" s="564">
        <f t="shared" si="24"/>
        <v>0</v>
      </c>
      <c r="AX220" s="564">
        <f t="shared" si="25"/>
        <v>2309229.184621145</v>
      </c>
      <c r="AY220" s="564">
        <f t="shared" si="26"/>
        <v>1814394.3593451851</v>
      </c>
      <c r="AZ220" s="666">
        <f t="shared" si="27"/>
        <v>1</v>
      </c>
      <c r="BA220" s="625" t="s">
        <v>2192</v>
      </c>
      <c r="BB220" s="625" t="s">
        <v>2192</v>
      </c>
      <c r="BC220" s="667">
        <v>4123623.5439663301</v>
      </c>
      <c r="BD220" s="667">
        <v>0</v>
      </c>
      <c r="BE220" s="667">
        <v>0</v>
      </c>
      <c r="BF220" s="667">
        <v>0</v>
      </c>
      <c r="BG220" s="667">
        <v>4123623.5439663301</v>
      </c>
      <c r="BH220" s="667">
        <v>0</v>
      </c>
      <c r="BI220" s="667">
        <v>0</v>
      </c>
      <c r="BJ220" s="667">
        <v>0</v>
      </c>
      <c r="BK220" s="444">
        <v>0</v>
      </c>
      <c r="BL220" s="444">
        <v>4123623.5439663301</v>
      </c>
      <c r="BM220" s="514"/>
      <c r="BN220" s="514"/>
      <c r="BO220" s="515"/>
    </row>
    <row r="221" spans="1:67">
      <c r="A221" s="515"/>
      <c r="B221" s="660">
        <v>2030</v>
      </c>
      <c r="C221" s="661" t="s">
        <v>2187</v>
      </c>
      <c r="D221" s="661" t="s">
        <v>1946</v>
      </c>
      <c r="E221" s="661" t="s">
        <v>1945</v>
      </c>
      <c r="F221" s="661" t="s">
        <v>2188</v>
      </c>
      <c r="G221" s="661" t="s">
        <v>17</v>
      </c>
      <c r="H221" s="661" t="s">
        <v>2189</v>
      </c>
      <c r="I221" s="661" t="s">
        <v>40</v>
      </c>
      <c r="J221" s="661" t="s">
        <v>16</v>
      </c>
      <c r="K221" s="661" t="s">
        <v>28</v>
      </c>
      <c r="L221" s="661" t="s">
        <v>2194</v>
      </c>
      <c r="M221" s="662">
        <v>0</v>
      </c>
      <c r="N221" s="662">
        <v>0</v>
      </c>
      <c r="O221" s="662">
        <v>0</v>
      </c>
      <c r="P221" s="662">
        <v>0</v>
      </c>
      <c r="Q221" s="662">
        <v>0</v>
      </c>
      <c r="R221" s="662">
        <v>0</v>
      </c>
      <c r="S221" s="662">
        <v>0</v>
      </c>
      <c r="T221" s="662">
        <v>0</v>
      </c>
      <c r="U221" s="662">
        <v>0</v>
      </c>
      <c r="V221" s="662">
        <v>0</v>
      </c>
      <c r="W221" s="663">
        <v>0</v>
      </c>
      <c r="X221" s="663">
        <v>0</v>
      </c>
      <c r="Y221" s="664">
        <v>2123623.5439663301</v>
      </c>
      <c r="Z221" s="663">
        <v>2123623.5439663301</v>
      </c>
      <c r="AA221" s="663">
        <v>2123623.5439663301</v>
      </c>
      <c r="AB221" s="663">
        <v>0</v>
      </c>
      <c r="AC221" s="663">
        <v>0</v>
      </c>
      <c r="AD221" s="663">
        <v>0</v>
      </c>
      <c r="AE221" s="662">
        <v>0</v>
      </c>
      <c r="AF221" s="662">
        <v>0</v>
      </c>
      <c r="AG221" s="664">
        <v>212362.3543966334</v>
      </c>
      <c r="AH221" s="664">
        <v>200000</v>
      </c>
      <c r="AI221" s="664">
        <v>1711261.189569701</v>
      </c>
      <c r="AJ221" s="664">
        <v>0</v>
      </c>
      <c r="AK221" s="664">
        <v>0</v>
      </c>
      <c r="AL221" s="664">
        <v>0</v>
      </c>
      <c r="AM221" s="663">
        <v>0</v>
      </c>
      <c r="AN221" s="663">
        <v>0</v>
      </c>
      <c r="AO221" s="663">
        <v>0</v>
      </c>
      <c r="AP221" s="663">
        <v>0</v>
      </c>
      <c r="AQ221" s="663">
        <v>0</v>
      </c>
      <c r="AR221" s="663">
        <v>0</v>
      </c>
      <c r="AS221" s="665">
        <v>0.56000000000000005</v>
      </c>
      <c r="AT221" s="564">
        <f t="shared" si="21"/>
        <v>0</v>
      </c>
      <c r="AU221" s="564">
        <f t="shared" si="22"/>
        <v>0</v>
      </c>
      <c r="AV221" s="564">
        <f t="shared" si="23"/>
        <v>0</v>
      </c>
      <c r="AW221" s="564">
        <f t="shared" si="24"/>
        <v>0</v>
      </c>
      <c r="AX221" s="564">
        <f t="shared" si="25"/>
        <v>1189229.184621145</v>
      </c>
      <c r="AY221" s="564">
        <f t="shared" si="26"/>
        <v>934394.3593451851</v>
      </c>
      <c r="AZ221" s="666">
        <f t="shared" si="27"/>
        <v>1</v>
      </c>
      <c r="BA221" s="625" t="s">
        <v>2192</v>
      </c>
      <c r="BB221" s="625" t="s">
        <v>2192</v>
      </c>
      <c r="BC221" s="667">
        <v>2123623.5439663301</v>
      </c>
      <c r="BD221" s="667">
        <v>0</v>
      </c>
      <c r="BE221" s="667">
        <v>0</v>
      </c>
      <c r="BF221" s="667">
        <v>0</v>
      </c>
      <c r="BG221" s="667">
        <v>2123623.5439663301</v>
      </c>
      <c r="BH221" s="667">
        <v>0</v>
      </c>
      <c r="BI221" s="667">
        <v>0</v>
      </c>
      <c r="BJ221" s="667">
        <v>0</v>
      </c>
      <c r="BK221" s="444">
        <v>0</v>
      </c>
      <c r="BL221" s="444">
        <v>2123623.5439663301</v>
      </c>
      <c r="BM221" s="514"/>
      <c r="BN221" s="514"/>
      <c r="BO221" s="515"/>
    </row>
    <row r="222" spans="1:67">
      <c r="A222" s="515"/>
      <c r="B222" s="660">
        <v>2030</v>
      </c>
      <c r="C222" s="661" t="s">
        <v>2187</v>
      </c>
      <c r="D222" s="661" t="s">
        <v>1959</v>
      </c>
      <c r="E222" s="661" t="s">
        <v>1958</v>
      </c>
      <c r="F222" s="661" t="s">
        <v>2188</v>
      </c>
      <c r="G222" s="661" t="s">
        <v>17</v>
      </c>
      <c r="H222" s="661" t="s">
        <v>2189</v>
      </c>
      <c r="I222" s="661" t="s">
        <v>40</v>
      </c>
      <c r="J222" s="661" t="s">
        <v>1162</v>
      </c>
      <c r="K222" s="661" t="s">
        <v>2190</v>
      </c>
      <c r="L222" s="661" t="s">
        <v>2194</v>
      </c>
      <c r="M222" s="662">
        <v>0</v>
      </c>
      <c r="N222" s="662">
        <v>0</v>
      </c>
      <c r="O222" s="662">
        <v>0</v>
      </c>
      <c r="P222" s="662">
        <v>0</v>
      </c>
      <c r="Q222" s="662">
        <v>0</v>
      </c>
      <c r="R222" s="662">
        <v>0</v>
      </c>
      <c r="S222" s="662">
        <v>0</v>
      </c>
      <c r="T222" s="662">
        <v>0</v>
      </c>
      <c r="U222" s="662">
        <v>0</v>
      </c>
      <c r="V222" s="662">
        <v>0</v>
      </c>
      <c r="W222" s="663">
        <v>0</v>
      </c>
      <c r="X222" s="663">
        <v>0</v>
      </c>
      <c r="Y222" s="664">
        <v>3123623.5439663301</v>
      </c>
      <c r="Z222" s="663">
        <v>3123623.5439663301</v>
      </c>
      <c r="AA222" s="663">
        <v>3123623.5439663301</v>
      </c>
      <c r="AB222" s="663">
        <v>0</v>
      </c>
      <c r="AC222" s="663">
        <v>0</v>
      </c>
      <c r="AD222" s="663">
        <v>0</v>
      </c>
      <c r="AE222" s="662">
        <v>0</v>
      </c>
      <c r="AF222" s="662">
        <v>0</v>
      </c>
      <c r="AG222" s="664">
        <v>312362.3543966334</v>
      </c>
      <c r="AH222" s="664">
        <v>300000</v>
      </c>
      <c r="AI222" s="664">
        <v>2511261.189569701</v>
      </c>
      <c r="AJ222" s="664">
        <v>0</v>
      </c>
      <c r="AK222" s="664">
        <v>0</v>
      </c>
      <c r="AL222" s="664">
        <v>0</v>
      </c>
      <c r="AM222" s="663">
        <v>0</v>
      </c>
      <c r="AN222" s="663">
        <v>0</v>
      </c>
      <c r="AO222" s="663">
        <v>0</v>
      </c>
      <c r="AP222" s="663">
        <v>0</v>
      </c>
      <c r="AQ222" s="663">
        <v>0</v>
      </c>
      <c r="AR222" s="663">
        <v>0</v>
      </c>
      <c r="AS222" s="665">
        <v>0.56000000000000005</v>
      </c>
      <c r="AT222" s="564">
        <f t="shared" si="21"/>
        <v>0</v>
      </c>
      <c r="AU222" s="564">
        <f t="shared" si="22"/>
        <v>0</v>
      </c>
      <c r="AV222" s="564">
        <f t="shared" si="23"/>
        <v>0</v>
      </c>
      <c r="AW222" s="564">
        <f t="shared" si="24"/>
        <v>0</v>
      </c>
      <c r="AX222" s="564">
        <f t="shared" si="25"/>
        <v>1749229.184621145</v>
      </c>
      <c r="AY222" s="564">
        <f t="shared" si="26"/>
        <v>1374394.3593451851</v>
      </c>
      <c r="AZ222" s="666">
        <f t="shared" si="27"/>
        <v>1</v>
      </c>
      <c r="BA222" s="625" t="s">
        <v>2192</v>
      </c>
      <c r="BB222" s="625" t="s">
        <v>2192</v>
      </c>
      <c r="BC222" s="667">
        <v>3123623.5439663301</v>
      </c>
      <c r="BD222" s="667">
        <v>0</v>
      </c>
      <c r="BE222" s="667">
        <v>0</v>
      </c>
      <c r="BF222" s="667">
        <v>0</v>
      </c>
      <c r="BG222" s="667">
        <v>3123623.5439663301</v>
      </c>
      <c r="BH222" s="667">
        <v>0</v>
      </c>
      <c r="BI222" s="667">
        <v>0</v>
      </c>
      <c r="BJ222" s="667">
        <v>0</v>
      </c>
      <c r="BK222" s="444">
        <v>0</v>
      </c>
      <c r="BL222" s="444">
        <v>3123623.5439663301</v>
      </c>
      <c r="BM222" s="514"/>
      <c r="BN222" s="514"/>
      <c r="BO222" s="515"/>
    </row>
    <row r="223" spans="1:67">
      <c r="A223" s="515"/>
      <c r="B223" s="660">
        <v>2030</v>
      </c>
      <c r="C223" s="661" t="s">
        <v>2187</v>
      </c>
      <c r="D223" s="661" t="s">
        <v>1501</v>
      </c>
      <c r="E223" s="661" t="s">
        <v>1500</v>
      </c>
      <c r="F223" s="661" t="s">
        <v>2205</v>
      </c>
      <c r="G223" s="661" t="s">
        <v>50</v>
      </c>
      <c r="H223" s="661" t="s">
        <v>2205</v>
      </c>
      <c r="I223" s="661" t="s">
        <v>1294</v>
      </c>
      <c r="J223" s="661" t="s">
        <v>1162</v>
      </c>
      <c r="K223" s="661" t="s">
        <v>2198</v>
      </c>
      <c r="L223" s="661" t="s">
        <v>2191</v>
      </c>
      <c r="M223" s="662">
        <v>401522975.1122359</v>
      </c>
      <c r="N223" s="662">
        <v>40814.94462107413</v>
      </c>
      <c r="O223" s="662">
        <v>290699.34183384967</v>
      </c>
      <c r="P223" s="662">
        <v>68009613.567960456</v>
      </c>
      <c r="Q223" s="662">
        <v>7736.801531779116</v>
      </c>
      <c r="R223" s="662">
        <v>409591.05106623075</v>
      </c>
      <c r="S223" s="662">
        <v>894109146.47468865</v>
      </c>
      <c r="T223" s="662">
        <v>4903565.8423145115</v>
      </c>
      <c r="U223" s="662">
        <v>183027.58846230686</v>
      </c>
      <c r="V223" s="662">
        <v>26037.934622689991</v>
      </c>
      <c r="W223" s="663">
        <v>77671968.012075305</v>
      </c>
      <c r="X223" s="663">
        <v>420050983.21771687</v>
      </c>
      <c r="Y223" s="664">
        <v>1812096.1803999972</v>
      </c>
      <c r="Z223" s="663">
        <v>11552148.90067929</v>
      </c>
      <c r="AA223" s="663">
        <v>1812096.1803999972</v>
      </c>
      <c r="AB223" s="663">
        <v>67403163.396403253</v>
      </c>
      <c r="AC223" s="663">
        <v>10268804.615672041</v>
      </c>
      <c r="AD223" s="663">
        <v>0</v>
      </c>
      <c r="AE223" s="662">
        <v>13010.640612422569</v>
      </c>
      <c r="AF223" s="662">
        <v>2174.9284811616831</v>
      </c>
      <c r="AG223" s="664">
        <v>0</v>
      </c>
      <c r="AH223" s="664">
        <v>0</v>
      </c>
      <c r="AI223" s="664">
        <v>1812096.1803999972</v>
      </c>
      <c r="AJ223" s="664">
        <v>0</v>
      </c>
      <c r="AK223" s="664">
        <v>0</v>
      </c>
      <c r="AL223" s="664">
        <v>0</v>
      </c>
      <c r="AM223" s="663">
        <v>0</v>
      </c>
      <c r="AN223" s="663">
        <v>198199452.49469101</v>
      </c>
      <c r="AO223" s="663">
        <v>10326682.081364244</v>
      </c>
      <c r="AP223" s="663">
        <v>0</v>
      </c>
      <c r="AQ223" s="663">
        <v>0</v>
      </c>
      <c r="AR223" s="663">
        <v>0</v>
      </c>
      <c r="AS223" s="665">
        <v>0.56000000000000005</v>
      </c>
      <c r="AT223" s="564">
        <f t="shared" si="21"/>
        <v>15280703.671966467</v>
      </c>
      <c r="AU223" s="564">
        <f t="shared" si="22"/>
        <v>796162.48588860128</v>
      </c>
      <c r="AV223" s="564">
        <f t="shared" si="23"/>
        <v>5196622.6619176148</v>
      </c>
      <c r="AW223" s="564">
        <f t="shared" si="24"/>
        <v>791700.27173313755</v>
      </c>
      <c r="AX223" s="564">
        <f t="shared" si="25"/>
        <v>15358940.309198249</v>
      </c>
      <c r="AY223" s="564">
        <f t="shared" si="26"/>
        <v>857634.12942785886</v>
      </c>
      <c r="AZ223" s="666">
        <f t="shared" si="27"/>
        <v>12.970571038446478</v>
      </c>
      <c r="BA223" s="625" t="s">
        <v>2192</v>
      </c>
      <c r="BB223" s="625" t="s">
        <v>2192</v>
      </c>
      <c r="BC223" s="667">
        <v>11645563.119921591</v>
      </c>
      <c r="BD223" s="667">
        <v>93293162.314072683</v>
      </c>
      <c r="BE223" s="667">
        <v>15079124.590168124</v>
      </c>
      <c r="BF223" s="667">
        <v>0</v>
      </c>
      <c r="BG223" s="667">
        <v>11645563.119921582</v>
      </c>
      <c r="BH223" s="667">
        <v>93401753.084355965</v>
      </c>
      <c r="BI223" s="667">
        <v>15079124.590168124</v>
      </c>
      <c r="BJ223" s="667">
        <v>0</v>
      </c>
      <c r="BK223" s="444">
        <v>0</v>
      </c>
      <c r="BL223" s="444">
        <v>210338230.75645545</v>
      </c>
      <c r="BM223" s="514"/>
      <c r="BN223" s="514"/>
      <c r="BO223" s="515"/>
    </row>
    <row r="224" spans="1:67">
      <c r="A224" s="515"/>
      <c r="B224" s="660">
        <v>2030</v>
      </c>
      <c r="C224" s="661" t="s">
        <v>2187</v>
      </c>
      <c r="D224" s="661" t="s">
        <v>1984</v>
      </c>
      <c r="E224" s="661" t="s">
        <v>2206</v>
      </c>
      <c r="F224" s="661" t="s">
        <v>2205</v>
      </c>
      <c r="G224" s="661" t="s">
        <v>50</v>
      </c>
      <c r="H224" s="661" t="s">
        <v>2205</v>
      </c>
      <c r="I224" s="661" t="s">
        <v>1294</v>
      </c>
      <c r="J224" s="661" t="s">
        <v>16</v>
      </c>
      <c r="K224" s="661" t="s">
        <v>2198</v>
      </c>
      <c r="L224" s="661" t="s">
        <v>2191</v>
      </c>
      <c r="M224" s="662">
        <v>0</v>
      </c>
      <c r="N224" s="662">
        <v>0</v>
      </c>
      <c r="O224" s="662">
        <v>0</v>
      </c>
      <c r="P224" s="662">
        <v>0</v>
      </c>
      <c r="Q224" s="662">
        <v>0</v>
      </c>
      <c r="R224" s="662">
        <v>0</v>
      </c>
      <c r="S224" s="662">
        <v>0</v>
      </c>
      <c r="T224" s="662">
        <v>0</v>
      </c>
      <c r="U224" s="662">
        <v>0</v>
      </c>
      <c r="V224" s="662">
        <v>0</v>
      </c>
      <c r="W224" s="663">
        <v>0</v>
      </c>
      <c r="X224" s="663">
        <v>0</v>
      </c>
      <c r="Y224" s="664">
        <v>2544960.3975499999</v>
      </c>
      <c r="Z224" s="663">
        <v>2544960.3975499999</v>
      </c>
      <c r="AA224" s="663">
        <v>2544960.3975499999</v>
      </c>
      <c r="AB224" s="663">
        <v>0</v>
      </c>
      <c r="AC224" s="663">
        <v>0</v>
      </c>
      <c r="AD224" s="663">
        <v>0</v>
      </c>
      <c r="AE224" s="662">
        <v>0</v>
      </c>
      <c r="AF224" s="662">
        <v>0</v>
      </c>
      <c r="AG224" s="664">
        <v>13676.15755</v>
      </c>
      <c r="AH224" s="664">
        <v>0</v>
      </c>
      <c r="AI224" s="664">
        <v>2531284.2400000002</v>
      </c>
      <c r="AJ224" s="664">
        <v>0</v>
      </c>
      <c r="AK224" s="664">
        <v>0</v>
      </c>
      <c r="AL224" s="664">
        <v>0</v>
      </c>
      <c r="AM224" s="663">
        <v>0</v>
      </c>
      <c r="AN224" s="663">
        <v>0</v>
      </c>
      <c r="AO224" s="663">
        <v>0</v>
      </c>
      <c r="AP224" s="663">
        <v>0</v>
      </c>
      <c r="AQ224" s="663">
        <v>0</v>
      </c>
      <c r="AR224" s="663">
        <v>0</v>
      </c>
      <c r="AS224" s="665">
        <v>0.56000000000000005</v>
      </c>
      <c r="AT224" s="564">
        <f t="shared" si="21"/>
        <v>0</v>
      </c>
      <c r="AU224" s="564">
        <f t="shared" si="22"/>
        <v>0</v>
      </c>
      <c r="AV224" s="564">
        <f t="shared" si="23"/>
        <v>0</v>
      </c>
      <c r="AW224" s="564">
        <f t="shared" si="24"/>
        <v>0</v>
      </c>
      <c r="AX224" s="564">
        <f t="shared" si="25"/>
        <v>1425177.8226280001</v>
      </c>
      <c r="AY224" s="564">
        <f t="shared" si="26"/>
        <v>1119782.5749219998</v>
      </c>
      <c r="AZ224" s="666">
        <f t="shared" si="27"/>
        <v>1</v>
      </c>
      <c r="BA224" s="625" t="s">
        <v>2192</v>
      </c>
      <c r="BB224" s="625" t="s">
        <v>2192</v>
      </c>
      <c r="BC224" s="667">
        <v>2544960.3975499999</v>
      </c>
      <c r="BD224" s="667">
        <v>0</v>
      </c>
      <c r="BE224" s="667">
        <v>0</v>
      </c>
      <c r="BF224" s="667">
        <v>0</v>
      </c>
      <c r="BG224" s="667">
        <v>2544960.3975499999</v>
      </c>
      <c r="BH224" s="667">
        <v>0</v>
      </c>
      <c r="BI224" s="667">
        <v>0</v>
      </c>
      <c r="BJ224" s="667">
        <v>0</v>
      </c>
      <c r="BK224" s="444">
        <v>0</v>
      </c>
      <c r="BL224" s="444">
        <v>2544960.3975499999</v>
      </c>
      <c r="BM224" s="514"/>
      <c r="BN224" s="514"/>
      <c r="BO224" s="515"/>
    </row>
    <row r="225" spans="1:67">
      <c r="A225" s="515"/>
      <c r="B225" s="660">
        <v>2030</v>
      </c>
      <c r="C225" s="661" t="s">
        <v>2187</v>
      </c>
      <c r="D225" s="661" t="s">
        <v>1519</v>
      </c>
      <c r="E225" s="661" t="s">
        <v>1518</v>
      </c>
      <c r="F225" s="661" t="s">
        <v>2205</v>
      </c>
      <c r="G225" s="661" t="s">
        <v>50</v>
      </c>
      <c r="H225" s="661" t="s">
        <v>2205</v>
      </c>
      <c r="I225" s="661" t="s">
        <v>1294</v>
      </c>
      <c r="J225" s="661" t="s">
        <v>1162</v>
      </c>
      <c r="K225" s="661" t="s">
        <v>2198</v>
      </c>
      <c r="L225" s="661" t="s">
        <v>2191</v>
      </c>
      <c r="M225" s="662">
        <v>1001859510.1907452</v>
      </c>
      <c r="N225" s="662">
        <v>190658.88672421136</v>
      </c>
      <c r="O225" s="662">
        <v>31833303.998931587</v>
      </c>
      <c r="P225" s="662">
        <v>338750550.33200228</v>
      </c>
      <c r="Q225" s="662">
        <v>65802.61773137236</v>
      </c>
      <c r="R225" s="662">
        <v>14479269.43947126</v>
      </c>
      <c r="S225" s="662">
        <v>5117519827.1972923</v>
      </c>
      <c r="T225" s="662">
        <v>225091639.64626479</v>
      </c>
      <c r="U225" s="662">
        <v>824896.54259161511</v>
      </c>
      <c r="V225" s="662">
        <v>1195236.6065216621</v>
      </c>
      <c r="W225" s="663">
        <v>754900370.40813386</v>
      </c>
      <c r="X225" s="663">
        <v>1888466775.429888</v>
      </c>
      <c r="Y225" s="664">
        <v>3806691.4687999934</v>
      </c>
      <c r="Z225" s="663">
        <v>430240673.83300799</v>
      </c>
      <c r="AA225" s="663">
        <v>3806691.4687999934</v>
      </c>
      <c r="AB225" s="663">
        <v>313474862.11386925</v>
      </c>
      <c r="AC225" s="663">
        <v>441425508.2942645</v>
      </c>
      <c r="AD225" s="663">
        <v>0</v>
      </c>
      <c r="AE225" s="662">
        <v>53443.80888622631</v>
      </c>
      <c r="AF225" s="662">
        <v>76884.920723592397</v>
      </c>
      <c r="AG225" s="664">
        <v>0</v>
      </c>
      <c r="AH225" s="664">
        <v>0</v>
      </c>
      <c r="AI225" s="664">
        <v>3806691.4687999934</v>
      </c>
      <c r="AJ225" s="664">
        <v>0</v>
      </c>
      <c r="AK225" s="664">
        <v>0</v>
      </c>
      <c r="AL225" s="664">
        <v>0</v>
      </c>
      <c r="AM225" s="663">
        <v>0</v>
      </c>
      <c r="AN225" s="663">
        <v>964895874.43762469</v>
      </c>
      <c r="AO225" s="663">
        <v>320593963.4522081</v>
      </c>
      <c r="AP225" s="663">
        <v>0</v>
      </c>
      <c r="AQ225" s="663">
        <v>0</v>
      </c>
      <c r="AR225" s="663">
        <v>0</v>
      </c>
      <c r="AS225" s="665">
        <v>0.56000000000000005</v>
      </c>
      <c r="AT225" s="564">
        <f t="shared" si="21"/>
        <v>62855585.051678427</v>
      </c>
      <c r="AU225" s="564">
        <f t="shared" si="22"/>
        <v>20884244.269952688</v>
      </c>
      <c r="AV225" s="564">
        <f t="shared" si="23"/>
        <v>20420489.276778653</v>
      </c>
      <c r="AW225" s="564">
        <f t="shared" si="24"/>
        <v>28755495.090847917</v>
      </c>
      <c r="AX225" s="564">
        <f t="shared" si="25"/>
        <v>62994452.075990647</v>
      </c>
      <c r="AY225" s="564">
        <f t="shared" si="26"/>
        <v>20993354.07476943</v>
      </c>
      <c r="AZ225" s="666">
        <f t="shared" si="27"/>
        <v>15.350996632110087</v>
      </c>
      <c r="BA225" s="625" t="s">
        <v>2192</v>
      </c>
      <c r="BB225" s="625" t="s">
        <v>2192</v>
      </c>
      <c r="BC225" s="667">
        <v>434334291.26684898</v>
      </c>
      <c r="BD225" s="667">
        <v>436673248.8901338</v>
      </c>
      <c r="BE225" s="667">
        <v>680934425.85468411</v>
      </c>
      <c r="BF225" s="667">
        <v>0</v>
      </c>
      <c r="BG225" s="667">
        <v>434334291.26684952</v>
      </c>
      <c r="BH225" s="667">
        <v>437400348.34048843</v>
      </c>
      <c r="BI225" s="667">
        <v>680934425.85468411</v>
      </c>
      <c r="BJ225" s="667">
        <v>0</v>
      </c>
      <c r="BK225" s="444">
        <v>0</v>
      </c>
      <c r="BL225" s="444">
        <v>1289296529.3586316</v>
      </c>
      <c r="BM225" s="514"/>
      <c r="BN225" s="514"/>
      <c r="BO225" s="515"/>
    </row>
    <row r="226" spans="1:67">
      <c r="A226" s="515"/>
      <c r="B226" s="660">
        <v>2030</v>
      </c>
      <c r="C226" s="661" t="s">
        <v>2187</v>
      </c>
      <c r="D226" s="661" t="s">
        <v>1989</v>
      </c>
      <c r="E226" s="661" t="s">
        <v>2207</v>
      </c>
      <c r="F226" s="661" t="s">
        <v>2205</v>
      </c>
      <c r="G226" s="661" t="s">
        <v>50</v>
      </c>
      <c r="H226" s="661" t="s">
        <v>2205</v>
      </c>
      <c r="I226" s="661" t="s">
        <v>1294</v>
      </c>
      <c r="J226" s="661" t="s">
        <v>16</v>
      </c>
      <c r="K226" s="661" t="s">
        <v>2198</v>
      </c>
      <c r="L226" s="661" t="s">
        <v>2191</v>
      </c>
      <c r="M226" s="662">
        <v>0</v>
      </c>
      <c r="N226" s="662">
        <v>0</v>
      </c>
      <c r="O226" s="662">
        <v>0</v>
      </c>
      <c r="P226" s="662">
        <v>0</v>
      </c>
      <c r="Q226" s="662">
        <v>0</v>
      </c>
      <c r="R226" s="662">
        <v>0</v>
      </c>
      <c r="S226" s="662">
        <v>0</v>
      </c>
      <c r="T226" s="662">
        <v>0</v>
      </c>
      <c r="U226" s="662">
        <v>0</v>
      </c>
      <c r="V226" s="662">
        <v>0</v>
      </c>
      <c r="W226" s="663">
        <v>0</v>
      </c>
      <c r="X226" s="663">
        <v>0</v>
      </c>
      <c r="Y226" s="664">
        <v>780363.26812000002</v>
      </c>
      <c r="Z226" s="663">
        <v>780363.26812000002</v>
      </c>
      <c r="AA226" s="663">
        <v>780363.26812000002</v>
      </c>
      <c r="AB226" s="663">
        <v>0</v>
      </c>
      <c r="AC226" s="663">
        <v>0</v>
      </c>
      <c r="AD226" s="663">
        <v>0</v>
      </c>
      <c r="AE226" s="662">
        <v>0</v>
      </c>
      <c r="AF226" s="662">
        <v>0</v>
      </c>
      <c r="AG226" s="664">
        <v>22278.901819999999</v>
      </c>
      <c r="AH226" s="664">
        <v>0</v>
      </c>
      <c r="AI226" s="664">
        <v>758084.36629999999</v>
      </c>
      <c r="AJ226" s="664">
        <v>0</v>
      </c>
      <c r="AK226" s="664">
        <v>0</v>
      </c>
      <c r="AL226" s="664">
        <v>0</v>
      </c>
      <c r="AM226" s="663">
        <v>0</v>
      </c>
      <c r="AN226" s="663">
        <v>0</v>
      </c>
      <c r="AO226" s="663">
        <v>0</v>
      </c>
      <c r="AP226" s="663">
        <v>0</v>
      </c>
      <c r="AQ226" s="663">
        <v>0</v>
      </c>
      <c r="AR226" s="663">
        <v>0</v>
      </c>
      <c r="AS226" s="665">
        <v>0.56000000000000005</v>
      </c>
      <c r="AT226" s="564">
        <f t="shared" si="21"/>
        <v>0</v>
      </c>
      <c r="AU226" s="564">
        <f t="shared" si="22"/>
        <v>0</v>
      </c>
      <c r="AV226" s="564">
        <f t="shared" si="23"/>
        <v>0</v>
      </c>
      <c r="AW226" s="564">
        <f t="shared" si="24"/>
        <v>0</v>
      </c>
      <c r="AX226" s="564">
        <f t="shared" si="25"/>
        <v>437003.43014720007</v>
      </c>
      <c r="AY226" s="564">
        <f t="shared" si="26"/>
        <v>343359.83797279996</v>
      </c>
      <c r="AZ226" s="666">
        <f t="shared" si="27"/>
        <v>1</v>
      </c>
      <c r="BA226" s="625" t="s">
        <v>2192</v>
      </c>
      <c r="BB226" s="625" t="s">
        <v>2192</v>
      </c>
      <c r="BC226" s="667">
        <v>780363.26812000002</v>
      </c>
      <c r="BD226" s="667">
        <v>0</v>
      </c>
      <c r="BE226" s="667">
        <v>0</v>
      </c>
      <c r="BF226" s="667">
        <v>0</v>
      </c>
      <c r="BG226" s="667">
        <v>780363.26812000002</v>
      </c>
      <c r="BH226" s="667">
        <v>0</v>
      </c>
      <c r="BI226" s="667">
        <v>0</v>
      </c>
      <c r="BJ226" s="667">
        <v>0</v>
      </c>
      <c r="BK226" s="444">
        <v>0</v>
      </c>
      <c r="BL226" s="444">
        <v>780363.26812000002</v>
      </c>
      <c r="BM226" s="514"/>
      <c r="BN226" s="514"/>
      <c r="BO226" s="515"/>
    </row>
    <row r="227" spans="1:67">
      <c r="A227" s="515"/>
      <c r="B227" s="660">
        <v>2030</v>
      </c>
      <c r="C227" s="661" t="s">
        <v>2187</v>
      </c>
      <c r="D227" s="661" t="s">
        <v>1534</v>
      </c>
      <c r="E227" s="661" t="s">
        <v>1533</v>
      </c>
      <c r="F227" s="661" t="s">
        <v>2205</v>
      </c>
      <c r="G227" s="661" t="s">
        <v>50</v>
      </c>
      <c r="H227" s="661" t="s">
        <v>2205</v>
      </c>
      <c r="I227" s="661" t="s">
        <v>1294</v>
      </c>
      <c r="J227" s="661" t="s">
        <v>1162</v>
      </c>
      <c r="K227" s="661" t="s">
        <v>2198</v>
      </c>
      <c r="L227" s="661" t="s">
        <v>2191</v>
      </c>
      <c r="M227" s="662">
        <v>1026635686.4189323</v>
      </c>
      <c r="N227" s="662">
        <v>302301.60199490143</v>
      </c>
      <c r="O227" s="662">
        <v>2112468.0545315468</v>
      </c>
      <c r="P227" s="662">
        <v>116551189.41294944</v>
      </c>
      <c r="Q227" s="662">
        <v>46824.245880875402</v>
      </c>
      <c r="R227" s="662">
        <v>304216.44877317699</v>
      </c>
      <c r="S227" s="662">
        <v>1727575464.8726718</v>
      </c>
      <c r="T227" s="662">
        <v>8708870.9056469686</v>
      </c>
      <c r="U227" s="662">
        <v>326058.57819074899</v>
      </c>
      <c r="V227" s="662">
        <v>46244.10450898522</v>
      </c>
      <c r="W227" s="663">
        <v>135183056.7390182</v>
      </c>
      <c r="X227" s="663">
        <v>1295079060.1098111</v>
      </c>
      <c r="Y227" s="664">
        <v>2306256.3963999948</v>
      </c>
      <c r="Z227" s="663">
        <v>79182237.640151843</v>
      </c>
      <c r="AA227" s="663">
        <v>2306256.3963999948</v>
      </c>
      <c r="AB227" s="663">
        <v>118587785.10495421</v>
      </c>
      <c r="AC227" s="663">
        <v>16595271.634064058</v>
      </c>
      <c r="AD227" s="663">
        <v>0</v>
      </c>
      <c r="AE227" s="662">
        <v>21230.040547562312</v>
      </c>
      <c r="AF227" s="662">
        <v>1615.3893429855784</v>
      </c>
      <c r="AG227" s="664">
        <v>0</v>
      </c>
      <c r="AH227" s="664">
        <v>0</v>
      </c>
      <c r="AI227" s="664">
        <v>2306256.3963999948</v>
      </c>
      <c r="AJ227" s="664">
        <v>0</v>
      </c>
      <c r="AK227" s="664">
        <v>0</v>
      </c>
      <c r="AL227" s="664">
        <v>0</v>
      </c>
      <c r="AM227" s="663">
        <v>0</v>
      </c>
      <c r="AN227" s="663">
        <v>307720646.52674448</v>
      </c>
      <c r="AO227" s="663">
        <v>10283431.716956824</v>
      </c>
      <c r="AP227" s="663">
        <v>0</v>
      </c>
      <c r="AQ227" s="663">
        <v>0</v>
      </c>
      <c r="AR227" s="663">
        <v>0</v>
      </c>
      <c r="AS227" s="665">
        <v>0.56000000000000005</v>
      </c>
      <c r="AT227" s="564">
        <f t="shared" si="21"/>
        <v>19472030.918720022</v>
      </c>
      <c r="AU227" s="564">
        <f t="shared" si="22"/>
        <v>650717.79421770538</v>
      </c>
      <c r="AV227" s="564">
        <f t="shared" si="23"/>
        <v>7504030.1787013914</v>
      </c>
      <c r="AW227" s="564">
        <f t="shared" si="24"/>
        <v>1050120.1203441764</v>
      </c>
      <c r="AX227" s="564">
        <f t="shared" si="25"/>
        <v>19553755.034290031</v>
      </c>
      <c r="AY227" s="564">
        <f t="shared" si="26"/>
        <v>714929.59930842801</v>
      </c>
      <c r="AZ227" s="666">
        <f t="shared" si="27"/>
        <v>15.803212711156288</v>
      </c>
      <c r="BA227" s="625" t="s">
        <v>2192</v>
      </c>
      <c r="BB227" s="625" t="s">
        <v>2192</v>
      </c>
      <c r="BC227" s="667">
        <v>79920637.900004387</v>
      </c>
      <c r="BD227" s="667">
        <v>165975018.61679396</v>
      </c>
      <c r="BE227" s="667">
        <v>27147596.488258574</v>
      </c>
      <c r="BF227" s="667">
        <v>0</v>
      </c>
      <c r="BG227" s="667">
        <v>79920637.900004268</v>
      </c>
      <c r="BH227" s="667">
        <v>166238629.40011713</v>
      </c>
      <c r="BI227" s="667">
        <v>27147596.488258574</v>
      </c>
      <c r="BJ227" s="667">
        <v>0</v>
      </c>
      <c r="BK227" s="444">
        <v>0</v>
      </c>
      <c r="BL227" s="444">
        <v>320310334.64010167</v>
      </c>
      <c r="BM227" s="514"/>
      <c r="BN227" s="514"/>
      <c r="BO227" s="515"/>
    </row>
    <row r="228" spans="1:67">
      <c r="A228" s="515"/>
      <c r="B228" s="660">
        <v>2030</v>
      </c>
      <c r="C228" s="661" t="s">
        <v>2187</v>
      </c>
      <c r="D228" s="661" t="s">
        <v>1993</v>
      </c>
      <c r="E228" s="661" t="s">
        <v>2208</v>
      </c>
      <c r="F228" s="661" t="s">
        <v>2205</v>
      </c>
      <c r="G228" s="661" t="s">
        <v>50</v>
      </c>
      <c r="H228" s="661" t="s">
        <v>2205</v>
      </c>
      <c r="I228" s="661" t="s">
        <v>1294</v>
      </c>
      <c r="J228" s="661" t="s">
        <v>16</v>
      </c>
      <c r="K228" s="661" t="s">
        <v>2198</v>
      </c>
      <c r="L228" s="661" t="s">
        <v>2191</v>
      </c>
      <c r="M228" s="662">
        <v>0</v>
      </c>
      <c r="N228" s="662">
        <v>0</v>
      </c>
      <c r="O228" s="662">
        <v>0</v>
      </c>
      <c r="P228" s="662">
        <v>0</v>
      </c>
      <c r="Q228" s="662">
        <v>0</v>
      </c>
      <c r="R228" s="662">
        <v>0</v>
      </c>
      <c r="S228" s="662">
        <v>0</v>
      </c>
      <c r="T228" s="662">
        <v>0</v>
      </c>
      <c r="U228" s="662">
        <v>0</v>
      </c>
      <c r="V228" s="662">
        <v>0</v>
      </c>
      <c r="W228" s="663">
        <v>0</v>
      </c>
      <c r="X228" s="663">
        <v>0</v>
      </c>
      <c r="Y228" s="664">
        <v>305282.35149999999</v>
      </c>
      <c r="Z228" s="663">
        <v>305282.35149999999</v>
      </c>
      <c r="AA228" s="663">
        <v>305282.35149999999</v>
      </c>
      <c r="AB228" s="663">
        <v>0</v>
      </c>
      <c r="AC228" s="663">
        <v>0</v>
      </c>
      <c r="AD228" s="663">
        <v>0</v>
      </c>
      <c r="AE228" s="662">
        <v>0</v>
      </c>
      <c r="AF228" s="662">
        <v>0</v>
      </c>
      <c r="AG228" s="664">
        <v>28896.397400000002</v>
      </c>
      <c r="AH228" s="664">
        <v>0</v>
      </c>
      <c r="AI228" s="664">
        <v>276385.95409999997</v>
      </c>
      <c r="AJ228" s="664">
        <v>0</v>
      </c>
      <c r="AK228" s="664">
        <v>0</v>
      </c>
      <c r="AL228" s="664">
        <v>0</v>
      </c>
      <c r="AM228" s="663">
        <v>0</v>
      </c>
      <c r="AN228" s="663">
        <v>0</v>
      </c>
      <c r="AO228" s="663">
        <v>0</v>
      </c>
      <c r="AP228" s="663">
        <v>0</v>
      </c>
      <c r="AQ228" s="663">
        <v>0</v>
      </c>
      <c r="AR228" s="663">
        <v>0</v>
      </c>
      <c r="AS228" s="665">
        <v>0.56000000000000005</v>
      </c>
      <c r="AT228" s="564">
        <f t="shared" si="21"/>
        <v>0</v>
      </c>
      <c r="AU228" s="564">
        <f t="shared" si="22"/>
        <v>0</v>
      </c>
      <c r="AV228" s="564">
        <f t="shared" si="23"/>
        <v>0</v>
      </c>
      <c r="AW228" s="564">
        <f t="shared" si="24"/>
        <v>0</v>
      </c>
      <c r="AX228" s="564">
        <f t="shared" si="25"/>
        <v>170958.11684</v>
      </c>
      <c r="AY228" s="564">
        <f t="shared" si="26"/>
        <v>134324.23465999999</v>
      </c>
      <c r="AZ228" s="666">
        <f t="shared" si="27"/>
        <v>1</v>
      </c>
      <c r="BA228" s="625" t="s">
        <v>2192</v>
      </c>
      <c r="BB228" s="625" t="s">
        <v>2192</v>
      </c>
      <c r="BC228" s="667">
        <v>305282.35149999999</v>
      </c>
      <c r="BD228" s="667">
        <v>0</v>
      </c>
      <c r="BE228" s="667">
        <v>0</v>
      </c>
      <c r="BF228" s="667">
        <v>0</v>
      </c>
      <c r="BG228" s="667">
        <v>305282.35149999999</v>
      </c>
      <c r="BH228" s="667">
        <v>0</v>
      </c>
      <c r="BI228" s="667">
        <v>0</v>
      </c>
      <c r="BJ228" s="667">
        <v>0</v>
      </c>
      <c r="BK228" s="444">
        <v>0</v>
      </c>
      <c r="BL228" s="444">
        <v>305282.35149999999</v>
      </c>
      <c r="BM228" s="514"/>
      <c r="BN228" s="514"/>
      <c r="BO228" s="515"/>
    </row>
    <row r="229" spans="1:67">
      <c r="A229" s="515"/>
      <c r="B229" s="660">
        <v>2030</v>
      </c>
      <c r="C229" s="661" t="s">
        <v>2187</v>
      </c>
      <c r="D229" s="661" t="s">
        <v>1559</v>
      </c>
      <c r="E229" s="661" t="s">
        <v>1558</v>
      </c>
      <c r="F229" s="661" t="s">
        <v>2209</v>
      </c>
      <c r="G229" s="661" t="s">
        <v>26</v>
      </c>
      <c r="H229" s="661" t="s">
        <v>2209</v>
      </c>
      <c r="I229" s="661" t="s">
        <v>46</v>
      </c>
      <c r="J229" s="661" t="s">
        <v>1162</v>
      </c>
      <c r="K229" s="661" t="s">
        <v>2190</v>
      </c>
      <c r="L229" s="661" t="s">
        <v>2191</v>
      </c>
      <c r="M229" s="662">
        <v>6327725.1747336034</v>
      </c>
      <c r="N229" s="662">
        <v>748.98363874872837</v>
      </c>
      <c r="O229" s="662">
        <v>833272.89002800011</v>
      </c>
      <c r="P229" s="662">
        <v>3785798.8024401609</v>
      </c>
      <c r="Q229" s="662">
        <v>449.39018324923688</v>
      </c>
      <c r="R229" s="662">
        <v>501586.24265679985</v>
      </c>
      <c r="S229" s="662">
        <v>45576065.542201929</v>
      </c>
      <c r="T229" s="662">
        <v>5908513.6063416023</v>
      </c>
      <c r="U229" s="662">
        <v>6235.44806400588</v>
      </c>
      <c r="V229" s="662">
        <v>31374.207249673895</v>
      </c>
      <c r="W229" s="663">
        <v>15076742.764274901</v>
      </c>
      <c r="X229" s="663">
        <v>25095701.868265498</v>
      </c>
      <c r="Y229" s="664">
        <v>7037600.0003703842</v>
      </c>
      <c r="Z229" s="663">
        <v>10229669.1443225</v>
      </c>
      <c r="AA229" s="663">
        <v>6913673.3332676496</v>
      </c>
      <c r="AB229" s="663">
        <v>4848760.0979849799</v>
      </c>
      <c r="AC229" s="663">
        <v>10193162.583430452</v>
      </c>
      <c r="AD229" s="663">
        <v>0</v>
      </c>
      <c r="AE229" s="662">
        <v>489.68211639676298</v>
      </c>
      <c r="AF229" s="662">
        <v>2663.4229485076066</v>
      </c>
      <c r="AG229" s="664">
        <v>657767.67535279924</v>
      </c>
      <c r="AH229" s="664">
        <v>514766.00983839901</v>
      </c>
      <c r="AI229" s="664">
        <v>2937522.8711791937</v>
      </c>
      <c r="AJ229" s="664">
        <v>0</v>
      </c>
      <c r="AK229" s="664">
        <v>0</v>
      </c>
      <c r="AL229" s="664">
        <v>0</v>
      </c>
      <c r="AM229" s="663">
        <v>2927543.4440000039</v>
      </c>
      <c r="AN229" s="663">
        <v>15218123.408869421</v>
      </c>
      <c r="AO229" s="663">
        <v>6648500.8872634731</v>
      </c>
      <c r="AP229" s="663">
        <v>109042.70985848758</v>
      </c>
      <c r="AQ229" s="663">
        <v>0</v>
      </c>
      <c r="AR229" s="663">
        <v>70718.134416208894</v>
      </c>
      <c r="AS229" s="665">
        <v>0.56000000000000005</v>
      </c>
      <c r="AT229" s="564">
        <f t="shared" si="21"/>
        <v>1276890.3843930785</v>
      </c>
      <c r="AU229" s="564">
        <f t="shared" si="22"/>
        <v>561874.47950630845</v>
      </c>
      <c r="AV229" s="564">
        <f t="shared" si="23"/>
        <v>424967.61826885497</v>
      </c>
      <c r="AW229" s="564">
        <f t="shared" si="24"/>
        <v>861438.99477548467</v>
      </c>
      <c r="AX229" s="564">
        <f t="shared" si="25"/>
        <v>1613305.1120003257</v>
      </c>
      <c r="AY229" s="564">
        <f t="shared" si="26"/>
        <v>818959.69848269317</v>
      </c>
      <c r="AZ229" s="666">
        <f t="shared" si="27"/>
        <v>11.832715543701477</v>
      </c>
      <c r="BA229" s="625" t="s">
        <v>2192</v>
      </c>
      <c r="BB229" s="625" t="s">
        <v>2192</v>
      </c>
      <c r="BC229" s="667">
        <v>10350062.440035088</v>
      </c>
      <c r="BD229" s="667">
        <v>5692301.3878393397</v>
      </c>
      <c r="BE229" s="667">
        <v>15082075.663094196</v>
      </c>
      <c r="BF229" s="667">
        <v>81091.745117452825</v>
      </c>
      <c r="BG229" s="667">
        <v>10350062.440035088</v>
      </c>
      <c r="BH229" s="667">
        <v>5692301.3878393397</v>
      </c>
      <c r="BI229" s="667">
        <v>15082075.663094196</v>
      </c>
      <c r="BJ229" s="667">
        <v>81091.745117452825</v>
      </c>
      <c r="BK229" s="444">
        <v>0</v>
      </c>
      <c r="BL229" s="444">
        <v>28780297.629400533</v>
      </c>
      <c r="BM229" s="514"/>
      <c r="BN229" s="514"/>
      <c r="BO229" s="515"/>
    </row>
    <row r="230" spans="1:67">
      <c r="A230" s="515"/>
      <c r="B230" s="660">
        <v>2030</v>
      </c>
      <c r="C230" s="661" t="s">
        <v>2187</v>
      </c>
      <c r="D230" s="661" t="s">
        <v>2005</v>
      </c>
      <c r="E230" s="661" t="s">
        <v>2004</v>
      </c>
      <c r="F230" s="661" t="s">
        <v>2209</v>
      </c>
      <c r="G230" s="661" t="s">
        <v>26</v>
      </c>
      <c r="H230" s="661" t="s">
        <v>2209</v>
      </c>
      <c r="I230" s="661" t="s">
        <v>46</v>
      </c>
      <c r="J230" s="661" t="s">
        <v>16</v>
      </c>
      <c r="K230" s="661" t="s">
        <v>2190</v>
      </c>
      <c r="L230" s="661" t="s">
        <v>2191</v>
      </c>
      <c r="M230" s="662">
        <v>0</v>
      </c>
      <c r="N230" s="662">
        <v>0</v>
      </c>
      <c r="O230" s="662">
        <v>0</v>
      </c>
      <c r="P230" s="662">
        <v>0</v>
      </c>
      <c r="Q230" s="662">
        <v>0</v>
      </c>
      <c r="R230" s="662">
        <v>0</v>
      </c>
      <c r="S230" s="662">
        <v>0</v>
      </c>
      <c r="T230" s="662">
        <v>0</v>
      </c>
      <c r="U230" s="662">
        <v>0</v>
      </c>
      <c r="V230" s="662">
        <v>0</v>
      </c>
      <c r="W230" s="663">
        <v>0</v>
      </c>
      <c r="X230" s="663">
        <v>0</v>
      </c>
      <c r="Y230" s="664">
        <v>28424.323578</v>
      </c>
      <c r="Z230" s="663">
        <v>28424.323578</v>
      </c>
      <c r="AA230" s="663">
        <v>28424.323578</v>
      </c>
      <c r="AB230" s="663">
        <v>0</v>
      </c>
      <c r="AC230" s="663">
        <v>0</v>
      </c>
      <c r="AD230" s="663">
        <v>0</v>
      </c>
      <c r="AE230" s="662">
        <v>0</v>
      </c>
      <c r="AF230" s="662">
        <v>0</v>
      </c>
      <c r="AG230" s="664">
        <v>2701.0186079999999</v>
      </c>
      <c r="AH230" s="664">
        <v>0</v>
      </c>
      <c r="AI230" s="664">
        <v>25723.304970000001</v>
      </c>
      <c r="AJ230" s="664">
        <v>0</v>
      </c>
      <c r="AK230" s="664">
        <v>0</v>
      </c>
      <c r="AL230" s="664">
        <v>0</v>
      </c>
      <c r="AM230" s="663">
        <v>0</v>
      </c>
      <c r="AN230" s="663">
        <v>0</v>
      </c>
      <c r="AO230" s="663">
        <v>0</v>
      </c>
      <c r="AP230" s="663">
        <v>0</v>
      </c>
      <c r="AQ230" s="663">
        <v>0</v>
      </c>
      <c r="AR230" s="663">
        <v>0</v>
      </c>
      <c r="AS230" s="665">
        <v>0.56000000000000005</v>
      </c>
      <c r="AT230" s="564">
        <f t="shared" si="21"/>
        <v>0</v>
      </c>
      <c r="AU230" s="564">
        <f t="shared" si="22"/>
        <v>0</v>
      </c>
      <c r="AV230" s="564">
        <f t="shared" si="23"/>
        <v>0</v>
      </c>
      <c r="AW230" s="564">
        <f t="shared" si="24"/>
        <v>0</v>
      </c>
      <c r="AX230" s="564">
        <f t="shared" si="25"/>
        <v>15917.621203680001</v>
      </c>
      <c r="AY230" s="564">
        <f t="shared" si="26"/>
        <v>12506.702374319999</v>
      </c>
      <c r="AZ230" s="666">
        <f t="shared" si="27"/>
        <v>1</v>
      </c>
      <c r="BA230" s="625" t="s">
        <v>2192</v>
      </c>
      <c r="BB230" s="625" t="s">
        <v>2192</v>
      </c>
      <c r="BC230" s="667">
        <v>28424.323578</v>
      </c>
      <c r="BD230" s="667">
        <v>0</v>
      </c>
      <c r="BE230" s="667">
        <v>0</v>
      </c>
      <c r="BF230" s="667">
        <v>0</v>
      </c>
      <c r="BG230" s="667">
        <v>28424.323578</v>
      </c>
      <c r="BH230" s="667">
        <v>0</v>
      </c>
      <c r="BI230" s="667">
        <v>0</v>
      </c>
      <c r="BJ230" s="667">
        <v>0</v>
      </c>
      <c r="BK230" s="444">
        <v>0</v>
      </c>
      <c r="BL230" s="444">
        <v>28424.323578</v>
      </c>
      <c r="BM230" s="514"/>
      <c r="BN230" s="514"/>
      <c r="BO230" s="515"/>
    </row>
    <row r="231" spans="1:67">
      <c r="A231" s="515"/>
      <c r="B231" s="660">
        <v>2030</v>
      </c>
      <c r="C231" s="661" t="s">
        <v>2187</v>
      </c>
      <c r="D231" s="661" t="s">
        <v>2008</v>
      </c>
      <c r="E231" s="661" t="s">
        <v>378</v>
      </c>
      <c r="F231" s="661" t="s">
        <v>2209</v>
      </c>
      <c r="G231" s="661" t="s">
        <v>17</v>
      </c>
      <c r="H231" s="661" t="s">
        <v>2209</v>
      </c>
      <c r="I231" s="661" t="s">
        <v>2210</v>
      </c>
      <c r="J231" s="661" t="s">
        <v>32</v>
      </c>
      <c r="K231" s="661" t="s">
        <v>28</v>
      </c>
      <c r="L231" s="661" t="s">
        <v>2191</v>
      </c>
      <c r="M231" s="662">
        <v>0</v>
      </c>
      <c r="N231" s="662">
        <v>0</v>
      </c>
      <c r="O231" s="662">
        <v>0</v>
      </c>
      <c r="P231" s="662">
        <v>0</v>
      </c>
      <c r="Q231" s="662">
        <v>0</v>
      </c>
      <c r="R231" s="662">
        <v>0</v>
      </c>
      <c r="S231" s="662">
        <v>0</v>
      </c>
      <c r="T231" s="662">
        <v>0</v>
      </c>
      <c r="U231" s="662">
        <v>0</v>
      </c>
      <c r="V231" s="662">
        <v>0</v>
      </c>
      <c r="W231" s="663">
        <v>0</v>
      </c>
      <c r="X231" s="663">
        <v>0</v>
      </c>
      <c r="Y231" s="664">
        <v>1855262.9506000001</v>
      </c>
      <c r="Z231" s="663">
        <v>1855262.9506000001</v>
      </c>
      <c r="AA231" s="663">
        <v>1855262.9506000001</v>
      </c>
      <c r="AB231" s="663">
        <v>0</v>
      </c>
      <c r="AC231" s="663">
        <v>0</v>
      </c>
      <c r="AD231" s="663">
        <v>0</v>
      </c>
      <c r="AE231" s="662">
        <v>0</v>
      </c>
      <c r="AF231" s="662">
        <v>0</v>
      </c>
      <c r="AG231" s="664">
        <v>50326.688199999997</v>
      </c>
      <c r="AH231" s="664">
        <v>118087.5</v>
      </c>
      <c r="AI231" s="664">
        <v>1686848.7623999999</v>
      </c>
      <c r="AJ231" s="664">
        <v>0</v>
      </c>
      <c r="AK231" s="664">
        <v>0</v>
      </c>
      <c r="AL231" s="664">
        <v>0</v>
      </c>
      <c r="AM231" s="663">
        <v>0</v>
      </c>
      <c r="AN231" s="663">
        <v>0</v>
      </c>
      <c r="AO231" s="663">
        <v>0</v>
      </c>
      <c r="AP231" s="663">
        <v>0</v>
      </c>
      <c r="AQ231" s="663">
        <v>0</v>
      </c>
      <c r="AR231" s="663">
        <v>0</v>
      </c>
      <c r="AS231" s="665">
        <v>0.56000000000000005</v>
      </c>
      <c r="AT231" s="564">
        <f t="shared" si="21"/>
        <v>0</v>
      </c>
      <c r="AU231" s="564">
        <f t="shared" si="22"/>
        <v>0</v>
      </c>
      <c r="AV231" s="564">
        <f t="shared" si="23"/>
        <v>0</v>
      </c>
      <c r="AW231" s="564">
        <f t="shared" si="24"/>
        <v>0</v>
      </c>
      <c r="AX231" s="564">
        <f t="shared" si="25"/>
        <v>1038947.2523360002</v>
      </c>
      <c r="AY231" s="564">
        <f t="shared" si="26"/>
        <v>816315.69826399989</v>
      </c>
      <c r="AZ231" s="666">
        <f t="shared" si="27"/>
        <v>1</v>
      </c>
      <c r="BA231" s="625" t="s">
        <v>2192</v>
      </c>
      <c r="BB231" s="625" t="s">
        <v>2192</v>
      </c>
      <c r="BC231" s="667">
        <v>1855262.9506000001</v>
      </c>
      <c r="BD231" s="667">
        <v>0</v>
      </c>
      <c r="BE231" s="667">
        <v>0</v>
      </c>
      <c r="BF231" s="667">
        <v>0</v>
      </c>
      <c r="BG231" s="667">
        <v>1855262.9506000001</v>
      </c>
      <c r="BH231" s="667">
        <v>0</v>
      </c>
      <c r="BI231" s="667">
        <v>0</v>
      </c>
      <c r="BJ231" s="667">
        <v>0</v>
      </c>
      <c r="BK231" s="444">
        <v>0</v>
      </c>
      <c r="BL231" s="444">
        <v>1855262.9506000001</v>
      </c>
      <c r="BM231" s="514"/>
      <c r="BN231" s="514"/>
      <c r="BO231" s="515"/>
    </row>
    <row r="232" spans="1:67">
      <c r="A232" s="515"/>
      <c r="B232" s="660">
        <v>2030</v>
      </c>
      <c r="C232" s="661" t="s">
        <v>2187</v>
      </c>
      <c r="D232" s="661" t="s">
        <v>2014</v>
      </c>
      <c r="E232" s="661" t="s">
        <v>2013</v>
      </c>
      <c r="F232" s="661" t="s">
        <v>2209</v>
      </c>
      <c r="G232" s="661" t="s">
        <v>17</v>
      </c>
      <c r="H232" s="661" t="s">
        <v>2209</v>
      </c>
      <c r="I232" s="661" t="s">
        <v>2210</v>
      </c>
      <c r="J232" s="661" t="s">
        <v>16</v>
      </c>
      <c r="K232" s="661" t="s">
        <v>28</v>
      </c>
      <c r="L232" s="661" t="s">
        <v>2191</v>
      </c>
      <c r="M232" s="662">
        <v>0</v>
      </c>
      <c r="N232" s="662">
        <v>0</v>
      </c>
      <c r="O232" s="662">
        <v>0</v>
      </c>
      <c r="P232" s="662">
        <v>0</v>
      </c>
      <c r="Q232" s="662">
        <v>0</v>
      </c>
      <c r="R232" s="662">
        <v>0</v>
      </c>
      <c r="S232" s="662">
        <v>0</v>
      </c>
      <c r="T232" s="662">
        <v>0</v>
      </c>
      <c r="U232" s="662">
        <v>0</v>
      </c>
      <c r="V232" s="662">
        <v>0</v>
      </c>
      <c r="W232" s="663">
        <v>0</v>
      </c>
      <c r="X232" s="663">
        <v>0</v>
      </c>
      <c r="Y232" s="664">
        <v>27010.186077999999</v>
      </c>
      <c r="Z232" s="663">
        <v>27010.186077999999</v>
      </c>
      <c r="AA232" s="663">
        <v>27010.186077999999</v>
      </c>
      <c r="AB232" s="663">
        <v>0</v>
      </c>
      <c r="AC232" s="663">
        <v>0</v>
      </c>
      <c r="AD232" s="663">
        <v>0</v>
      </c>
      <c r="AE232" s="662">
        <v>0</v>
      </c>
      <c r="AF232" s="662">
        <v>0</v>
      </c>
      <c r="AG232" s="664">
        <v>2701.0186079999999</v>
      </c>
      <c r="AH232" s="664">
        <v>0</v>
      </c>
      <c r="AI232" s="664">
        <v>24309.16747</v>
      </c>
      <c r="AJ232" s="664">
        <v>0</v>
      </c>
      <c r="AK232" s="664">
        <v>0</v>
      </c>
      <c r="AL232" s="664">
        <v>0</v>
      </c>
      <c r="AM232" s="663">
        <v>0</v>
      </c>
      <c r="AN232" s="663">
        <v>0</v>
      </c>
      <c r="AO232" s="663">
        <v>0</v>
      </c>
      <c r="AP232" s="663">
        <v>0</v>
      </c>
      <c r="AQ232" s="663">
        <v>0</v>
      </c>
      <c r="AR232" s="663">
        <v>0</v>
      </c>
      <c r="AS232" s="665">
        <v>0.56000000000000005</v>
      </c>
      <c r="AT232" s="564">
        <f t="shared" si="21"/>
        <v>0</v>
      </c>
      <c r="AU232" s="564">
        <f t="shared" si="22"/>
        <v>0</v>
      </c>
      <c r="AV232" s="564">
        <f t="shared" si="23"/>
        <v>0</v>
      </c>
      <c r="AW232" s="564">
        <f t="shared" si="24"/>
        <v>0</v>
      </c>
      <c r="AX232" s="564">
        <f t="shared" si="25"/>
        <v>15125.704203680001</v>
      </c>
      <c r="AY232" s="564">
        <f t="shared" si="26"/>
        <v>11884.481874319998</v>
      </c>
      <c r="AZ232" s="666">
        <f t="shared" si="27"/>
        <v>1</v>
      </c>
      <c r="BA232" s="625" t="s">
        <v>2192</v>
      </c>
      <c r="BB232" s="625" t="s">
        <v>2192</v>
      </c>
      <c r="BC232" s="667">
        <v>27010.186077999999</v>
      </c>
      <c r="BD232" s="667">
        <v>0</v>
      </c>
      <c r="BE232" s="667">
        <v>0</v>
      </c>
      <c r="BF232" s="667">
        <v>0</v>
      </c>
      <c r="BG232" s="667">
        <v>27010.186077999999</v>
      </c>
      <c r="BH232" s="667">
        <v>0</v>
      </c>
      <c r="BI232" s="667">
        <v>0</v>
      </c>
      <c r="BJ232" s="667">
        <v>0</v>
      </c>
      <c r="BK232" s="444">
        <v>0</v>
      </c>
      <c r="BL232" s="444">
        <v>27010.186077999999</v>
      </c>
      <c r="BM232" s="514"/>
      <c r="BN232" s="514"/>
      <c r="BO232" s="515"/>
    </row>
    <row r="233" spans="1:67">
      <c r="A233" s="515"/>
      <c r="B233" s="660">
        <v>2030</v>
      </c>
      <c r="C233" s="661" t="s">
        <v>2187</v>
      </c>
      <c r="D233" s="661" t="s">
        <v>1563</v>
      </c>
      <c r="E233" s="661" t="s">
        <v>361</v>
      </c>
      <c r="F233" s="661" t="s">
        <v>2205</v>
      </c>
      <c r="G233" s="661" t="s">
        <v>26</v>
      </c>
      <c r="H233" s="661" t="s">
        <v>2205</v>
      </c>
      <c r="I233" s="661" t="s">
        <v>40</v>
      </c>
      <c r="J233" s="661" t="s">
        <v>1162</v>
      </c>
      <c r="K233" s="661" t="s">
        <v>2190</v>
      </c>
      <c r="L233" s="661" t="s">
        <v>2194</v>
      </c>
      <c r="M233" s="662">
        <v>-272108.60552700004</v>
      </c>
      <c r="N233" s="662">
        <v>48.557484260999992</v>
      </c>
      <c r="O233" s="662">
        <v>92654.908665660056</v>
      </c>
      <c r="P233" s="662">
        <v>-350041.75697699987</v>
      </c>
      <c r="Q233" s="662">
        <v>24.278742130499996</v>
      </c>
      <c r="R233" s="662">
        <v>92654.917324596056</v>
      </c>
      <c r="S233" s="662">
        <v>-7390500.8967899969</v>
      </c>
      <c r="T233" s="662">
        <v>1853098.4114339408</v>
      </c>
      <c r="U233" s="662">
        <v>-982.50781589216001</v>
      </c>
      <c r="V233" s="662">
        <v>9839.9525647142218</v>
      </c>
      <c r="W233" s="663">
        <v>2862288.0131268101</v>
      </c>
      <c r="X233" s="663">
        <v>2956841.6159108402</v>
      </c>
      <c r="Y233" s="664">
        <v>2849999.9998733927</v>
      </c>
      <c r="Z233" s="663">
        <v>3189537.2296005599</v>
      </c>
      <c r="AA233" s="663">
        <v>3456113.68422702</v>
      </c>
      <c r="AB233" s="663">
        <v>143611.90966711901</v>
      </c>
      <c r="AC233" s="663">
        <v>3367356.8704435923</v>
      </c>
      <c r="AD233" s="663">
        <v>0</v>
      </c>
      <c r="AE233" s="662">
        <v>-46.912121954607102</v>
      </c>
      <c r="AF233" s="662">
        <v>491.99761099360478</v>
      </c>
      <c r="AG233" s="664">
        <v>342000.00099539949</v>
      </c>
      <c r="AH233" s="664">
        <v>227999.99989799954</v>
      </c>
      <c r="AI233" s="664">
        <v>1510344.2396789989</v>
      </c>
      <c r="AJ233" s="664">
        <v>0</v>
      </c>
      <c r="AK233" s="664">
        <v>0</v>
      </c>
      <c r="AL233" s="664">
        <v>0</v>
      </c>
      <c r="AM233" s="663">
        <v>769655.75930100121</v>
      </c>
      <c r="AN233" s="663">
        <v>475930.42661731463</v>
      </c>
      <c r="AO233" s="663">
        <v>1984009.2851528923</v>
      </c>
      <c r="AP233" s="663">
        <v>2564589.2988673165</v>
      </c>
      <c r="AQ233" s="663">
        <v>0</v>
      </c>
      <c r="AR233" s="663">
        <v>0</v>
      </c>
      <c r="AS233" s="665">
        <v>0.56000000000000005</v>
      </c>
      <c r="AT233" s="564">
        <f t="shared" si="21"/>
        <v>-105300.51232959349</v>
      </c>
      <c r="AU233" s="564">
        <f t="shared" si="22"/>
        <v>100024.56455142176</v>
      </c>
      <c r="AV233" s="564">
        <f t="shared" si="23"/>
        <v>136534.96918005397</v>
      </c>
      <c r="AW233" s="564">
        <f t="shared" si="24"/>
        <v>169766.54654587602</v>
      </c>
      <c r="AX233" s="564">
        <f t="shared" si="25"/>
        <v>121569.31150218492</v>
      </c>
      <c r="AY233" s="564">
        <f t="shared" si="26"/>
        <v>176690.71642504371</v>
      </c>
      <c r="AZ233" s="666">
        <f t="shared" si="27"/>
        <v>19.835220418609573</v>
      </c>
      <c r="BA233" s="625" t="s">
        <v>2192</v>
      </c>
      <c r="BB233" s="625" t="s">
        <v>2192</v>
      </c>
      <c r="BC233" s="667">
        <v>3365434.5398011226</v>
      </c>
      <c r="BD233" s="667">
        <v>176676.3307831446</v>
      </c>
      <c r="BE233" s="667">
        <v>5471337.257619217</v>
      </c>
      <c r="BF233" s="667">
        <v>0</v>
      </c>
      <c r="BG233" s="667">
        <v>3365434.5398011226</v>
      </c>
      <c r="BH233" s="667">
        <v>176676.3307831446</v>
      </c>
      <c r="BI233" s="667">
        <v>5471337.257619217</v>
      </c>
      <c r="BJ233" s="667">
        <v>0</v>
      </c>
      <c r="BK233" s="444">
        <v>0</v>
      </c>
      <c r="BL233" s="444">
        <v>5916053.3959972253</v>
      </c>
      <c r="BM233" s="514"/>
      <c r="BN233" s="514"/>
      <c r="BO233" s="515"/>
    </row>
    <row r="234" spans="1:67">
      <c r="A234" s="515"/>
      <c r="B234" s="660">
        <v>2030</v>
      </c>
      <c r="C234" s="661" t="s">
        <v>2187</v>
      </c>
      <c r="D234" s="661" t="s">
        <v>2018</v>
      </c>
      <c r="E234" s="661" t="s">
        <v>2211</v>
      </c>
      <c r="F234" s="661" t="s">
        <v>2205</v>
      </c>
      <c r="G234" s="661" t="s">
        <v>26</v>
      </c>
      <c r="H234" s="661" t="s">
        <v>2205</v>
      </c>
      <c r="I234" s="661" t="s">
        <v>40</v>
      </c>
      <c r="J234" s="661" t="s">
        <v>16</v>
      </c>
      <c r="K234" s="661" t="s">
        <v>2190</v>
      </c>
      <c r="L234" s="661" t="s">
        <v>2194</v>
      </c>
      <c r="M234" s="662">
        <v>0</v>
      </c>
      <c r="N234" s="662">
        <v>0</v>
      </c>
      <c r="O234" s="662">
        <v>0</v>
      </c>
      <c r="P234" s="662">
        <v>0</v>
      </c>
      <c r="Q234" s="662">
        <v>0</v>
      </c>
      <c r="R234" s="662">
        <v>0</v>
      </c>
      <c r="S234" s="662">
        <v>0</v>
      </c>
      <c r="T234" s="662">
        <v>0</v>
      </c>
      <c r="U234" s="662">
        <v>0</v>
      </c>
      <c r="V234" s="662">
        <v>0</v>
      </c>
      <c r="W234" s="663">
        <v>0</v>
      </c>
      <c r="X234" s="663">
        <v>0</v>
      </c>
      <c r="Y234" s="664">
        <v>203939.76730000001</v>
      </c>
      <c r="Z234" s="663">
        <v>203939.76730000001</v>
      </c>
      <c r="AA234" s="663">
        <v>203939.76730000001</v>
      </c>
      <c r="AB234" s="663">
        <v>0</v>
      </c>
      <c r="AC234" s="663">
        <v>0</v>
      </c>
      <c r="AD234" s="663">
        <v>0</v>
      </c>
      <c r="AE234" s="662">
        <v>0</v>
      </c>
      <c r="AF234" s="662">
        <v>0</v>
      </c>
      <c r="AG234" s="664">
        <v>12362.3544</v>
      </c>
      <c r="AH234" s="664">
        <v>0</v>
      </c>
      <c r="AI234" s="664">
        <v>191577.4129</v>
      </c>
      <c r="AJ234" s="664">
        <v>0</v>
      </c>
      <c r="AK234" s="664">
        <v>0</v>
      </c>
      <c r="AL234" s="664">
        <v>0</v>
      </c>
      <c r="AM234" s="663">
        <v>0</v>
      </c>
      <c r="AN234" s="663">
        <v>0</v>
      </c>
      <c r="AO234" s="663">
        <v>0</v>
      </c>
      <c r="AP234" s="663">
        <v>0</v>
      </c>
      <c r="AQ234" s="663">
        <v>0</v>
      </c>
      <c r="AR234" s="663">
        <v>0</v>
      </c>
      <c r="AS234" s="665">
        <v>0.56000000000000005</v>
      </c>
      <c r="AT234" s="564">
        <f t="shared" si="21"/>
        <v>0</v>
      </c>
      <c r="AU234" s="564">
        <f t="shared" si="22"/>
        <v>0</v>
      </c>
      <c r="AV234" s="564">
        <f t="shared" si="23"/>
        <v>0</v>
      </c>
      <c r="AW234" s="564">
        <f t="shared" si="24"/>
        <v>0</v>
      </c>
      <c r="AX234" s="564">
        <f t="shared" si="25"/>
        <v>114206.26968800001</v>
      </c>
      <c r="AY234" s="564">
        <f t="shared" si="26"/>
        <v>89733.497611999992</v>
      </c>
      <c r="AZ234" s="666">
        <f t="shared" si="27"/>
        <v>1</v>
      </c>
      <c r="BA234" s="625" t="s">
        <v>2192</v>
      </c>
      <c r="BB234" s="625" t="s">
        <v>2192</v>
      </c>
      <c r="BC234" s="667">
        <v>203939.76730000001</v>
      </c>
      <c r="BD234" s="667">
        <v>0</v>
      </c>
      <c r="BE234" s="667">
        <v>0</v>
      </c>
      <c r="BF234" s="667">
        <v>0</v>
      </c>
      <c r="BG234" s="667">
        <v>203939.76730000001</v>
      </c>
      <c r="BH234" s="667">
        <v>0</v>
      </c>
      <c r="BI234" s="667">
        <v>0</v>
      </c>
      <c r="BJ234" s="667">
        <v>0</v>
      </c>
      <c r="BK234" s="444">
        <v>0</v>
      </c>
      <c r="BL234" s="444">
        <v>203939.76730000001</v>
      </c>
      <c r="BM234" s="514"/>
      <c r="BN234" s="514"/>
      <c r="BO234" s="515"/>
    </row>
    <row r="235" spans="1:67">
      <c r="A235" s="515"/>
      <c r="B235" s="660">
        <v>2030</v>
      </c>
      <c r="C235" s="661" t="s">
        <v>2187</v>
      </c>
      <c r="D235" s="661" t="s">
        <v>1580</v>
      </c>
      <c r="E235" s="661" t="s">
        <v>1579</v>
      </c>
      <c r="F235" s="661" t="s">
        <v>2209</v>
      </c>
      <c r="G235" s="661" t="s">
        <v>17</v>
      </c>
      <c r="H235" s="661" t="s">
        <v>2209</v>
      </c>
      <c r="I235" s="661" t="s">
        <v>46</v>
      </c>
      <c r="J235" s="661" t="s">
        <v>1162</v>
      </c>
      <c r="K235" s="661" t="s">
        <v>28</v>
      </c>
      <c r="L235" s="661" t="s">
        <v>2191</v>
      </c>
      <c r="M235" s="662">
        <v>0</v>
      </c>
      <c r="N235" s="662">
        <v>0</v>
      </c>
      <c r="O235" s="662">
        <v>0</v>
      </c>
      <c r="P235" s="662">
        <v>0</v>
      </c>
      <c r="Q235" s="662">
        <v>0</v>
      </c>
      <c r="R235" s="662">
        <v>0</v>
      </c>
      <c r="S235" s="662">
        <v>0</v>
      </c>
      <c r="T235" s="662">
        <v>0</v>
      </c>
      <c r="U235" s="662">
        <v>0</v>
      </c>
      <c r="V235" s="662">
        <v>0</v>
      </c>
      <c r="W235" s="663">
        <v>0</v>
      </c>
      <c r="X235" s="663">
        <v>0</v>
      </c>
      <c r="Y235" s="664">
        <v>2172810</v>
      </c>
      <c r="Z235" s="663">
        <v>2172810</v>
      </c>
      <c r="AA235" s="663">
        <v>2172810</v>
      </c>
      <c r="AB235" s="663">
        <v>0</v>
      </c>
      <c r="AC235" s="663">
        <v>0</v>
      </c>
      <c r="AD235" s="663">
        <v>0</v>
      </c>
      <c r="AE235" s="662">
        <v>0</v>
      </c>
      <c r="AF235" s="662">
        <v>0</v>
      </c>
      <c r="AG235" s="664">
        <v>108640.5</v>
      </c>
      <c r="AH235" s="664">
        <v>108640.5</v>
      </c>
      <c r="AI235" s="664">
        <v>1955529</v>
      </c>
      <c r="AJ235" s="664">
        <v>0</v>
      </c>
      <c r="AK235" s="664">
        <v>0</v>
      </c>
      <c r="AL235" s="664">
        <v>0</v>
      </c>
      <c r="AM235" s="663">
        <v>0</v>
      </c>
      <c r="AN235" s="663">
        <v>0</v>
      </c>
      <c r="AO235" s="663">
        <v>0</v>
      </c>
      <c r="AP235" s="663">
        <v>0</v>
      </c>
      <c r="AQ235" s="663">
        <v>0</v>
      </c>
      <c r="AR235" s="663">
        <v>0</v>
      </c>
      <c r="AS235" s="665">
        <v>0.56000000000000005</v>
      </c>
      <c r="AT235" s="564">
        <f t="shared" si="21"/>
        <v>0</v>
      </c>
      <c r="AU235" s="564">
        <f t="shared" si="22"/>
        <v>0</v>
      </c>
      <c r="AV235" s="564">
        <f t="shared" si="23"/>
        <v>0</v>
      </c>
      <c r="AW235" s="564">
        <f t="shared" si="24"/>
        <v>0</v>
      </c>
      <c r="AX235" s="564">
        <f t="shared" si="25"/>
        <v>1216773.6000000001</v>
      </c>
      <c r="AY235" s="564">
        <f t="shared" si="26"/>
        <v>956036.39999999991</v>
      </c>
      <c r="AZ235" s="666">
        <f t="shared" si="27"/>
        <v>1</v>
      </c>
      <c r="BA235" s="625" t="s">
        <v>2192</v>
      </c>
      <c r="BB235" s="625" t="s">
        <v>2192</v>
      </c>
      <c r="BC235" s="667">
        <v>2172810</v>
      </c>
      <c r="BD235" s="667">
        <v>0</v>
      </c>
      <c r="BE235" s="667">
        <v>0</v>
      </c>
      <c r="BF235" s="667">
        <v>0</v>
      </c>
      <c r="BG235" s="667">
        <v>2172810</v>
      </c>
      <c r="BH235" s="667">
        <v>0</v>
      </c>
      <c r="BI235" s="667">
        <v>0</v>
      </c>
      <c r="BJ235" s="667">
        <v>0</v>
      </c>
      <c r="BK235" s="444">
        <v>0</v>
      </c>
      <c r="BL235" s="444">
        <v>2172810</v>
      </c>
      <c r="BM235" s="514"/>
      <c r="BN235" s="514"/>
      <c r="BO235" s="515"/>
    </row>
    <row r="236" spans="1:67">
      <c r="A236" s="515"/>
      <c r="B236" s="660">
        <v>2030</v>
      </c>
      <c r="C236" s="661" t="s">
        <v>2187</v>
      </c>
      <c r="D236" s="661" t="s">
        <v>2022</v>
      </c>
      <c r="E236" s="661" t="s">
        <v>2021</v>
      </c>
      <c r="F236" s="661" t="s">
        <v>2209</v>
      </c>
      <c r="G236" s="661" t="s">
        <v>17</v>
      </c>
      <c r="H236" s="661" t="s">
        <v>2209</v>
      </c>
      <c r="I236" s="661" t="s">
        <v>46</v>
      </c>
      <c r="J236" s="661" t="s">
        <v>16</v>
      </c>
      <c r="K236" s="661" t="s">
        <v>28</v>
      </c>
      <c r="L236" s="661" t="s">
        <v>2191</v>
      </c>
      <c r="M236" s="662">
        <v>0</v>
      </c>
      <c r="N236" s="662">
        <v>0</v>
      </c>
      <c r="O236" s="662">
        <v>0</v>
      </c>
      <c r="P236" s="662">
        <v>0</v>
      </c>
      <c r="Q236" s="662">
        <v>0</v>
      </c>
      <c r="R236" s="662">
        <v>0</v>
      </c>
      <c r="S236" s="662">
        <v>0</v>
      </c>
      <c r="T236" s="662">
        <v>0</v>
      </c>
      <c r="U236" s="662">
        <v>0</v>
      </c>
      <c r="V236" s="662">
        <v>0</v>
      </c>
      <c r="W236" s="663">
        <v>0</v>
      </c>
      <c r="X236" s="663">
        <v>0</v>
      </c>
      <c r="Y236" s="664">
        <v>28424.323578</v>
      </c>
      <c r="Z236" s="663">
        <v>28424.323578</v>
      </c>
      <c r="AA236" s="663">
        <v>28424.323578</v>
      </c>
      <c r="AB236" s="663">
        <v>0</v>
      </c>
      <c r="AC236" s="663">
        <v>0</v>
      </c>
      <c r="AD236" s="663">
        <v>0</v>
      </c>
      <c r="AE236" s="662">
        <v>0</v>
      </c>
      <c r="AF236" s="662">
        <v>0</v>
      </c>
      <c r="AG236" s="664">
        <v>2701.0186079999999</v>
      </c>
      <c r="AH236" s="664">
        <v>0</v>
      </c>
      <c r="AI236" s="664">
        <v>25723.304970000001</v>
      </c>
      <c r="AJ236" s="664">
        <v>0</v>
      </c>
      <c r="AK236" s="664">
        <v>0</v>
      </c>
      <c r="AL236" s="664">
        <v>0</v>
      </c>
      <c r="AM236" s="663">
        <v>0</v>
      </c>
      <c r="AN236" s="663">
        <v>0</v>
      </c>
      <c r="AO236" s="663">
        <v>0</v>
      </c>
      <c r="AP236" s="663">
        <v>0</v>
      </c>
      <c r="AQ236" s="663">
        <v>0</v>
      </c>
      <c r="AR236" s="663">
        <v>0</v>
      </c>
      <c r="AS236" s="665">
        <v>0.56000000000000005</v>
      </c>
      <c r="AT236" s="564">
        <f t="shared" si="21"/>
        <v>0</v>
      </c>
      <c r="AU236" s="564">
        <f t="shared" si="22"/>
        <v>0</v>
      </c>
      <c r="AV236" s="564">
        <f t="shared" si="23"/>
        <v>0</v>
      </c>
      <c r="AW236" s="564">
        <f t="shared" si="24"/>
        <v>0</v>
      </c>
      <c r="AX236" s="564">
        <f t="shared" si="25"/>
        <v>15917.621203680001</v>
      </c>
      <c r="AY236" s="564">
        <f t="shared" si="26"/>
        <v>12506.702374319999</v>
      </c>
      <c r="AZ236" s="666">
        <f t="shared" si="27"/>
        <v>1</v>
      </c>
      <c r="BA236" s="625" t="s">
        <v>2192</v>
      </c>
      <c r="BB236" s="625" t="s">
        <v>2192</v>
      </c>
      <c r="BC236" s="667">
        <v>28424.323578</v>
      </c>
      <c r="BD236" s="667">
        <v>0</v>
      </c>
      <c r="BE236" s="667">
        <v>0</v>
      </c>
      <c r="BF236" s="667">
        <v>0</v>
      </c>
      <c r="BG236" s="667">
        <v>28424.323578</v>
      </c>
      <c r="BH236" s="667">
        <v>0</v>
      </c>
      <c r="BI236" s="667">
        <v>0</v>
      </c>
      <c r="BJ236" s="667">
        <v>0</v>
      </c>
      <c r="BK236" s="444">
        <v>0</v>
      </c>
      <c r="BL236" s="444">
        <v>28424.323578</v>
      </c>
      <c r="BM236" s="514"/>
      <c r="BN236" s="514"/>
      <c r="BO236" s="515"/>
    </row>
    <row r="237" spans="1:67">
      <c r="A237" s="515"/>
      <c r="B237" s="660">
        <v>2030</v>
      </c>
      <c r="C237" s="661" t="s">
        <v>2187</v>
      </c>
      <c r="D237" s="661" t="s">
        <v>1586</v>
      </c>
      <c r="E237" s="661" t="s">
        <v>1585</v>
      </c>
      <c r="F237" s="661" t="s">
        <v>2209</v>
      </c>
      <c r="G237" s="661" t="s">
        <v>45</v>
      </c>
      <c r="H237" s="661" t="s">
        <v>2209</v>
      </c>
      <c r="I237" s="661" t="s">
        <v>2212</v>
      </c>
      <c r="J237" s="661" t="s">
        <v>1162</v>
      </c>
      <c r="K237" s="661" t="s">
        <v>2190</v>
      </c>
      <c r="L237" s="661" t="s">
        <v>2191</v>
      </c>
      <c r="M237" s="662">
        <v>5444761.7956050001</v>
      </c>
      <c r="N237" s="662">
        <v>4519.15229035215</v>
      </c>
      <c r="O237" s="662">
        <v>0</v>
      </c>
      <c r="P237" s="662">
        <v>3266857.0773629998</v>
      </c>
      <c r="Q237" s="662">
        <v>2711.4913742112899</v>
      </c>
      <c r="R237" s="662">
        <v>0</v>
      </c>
      <c r="S237" s="662">
        <v>26134856.618903998</v>
      </c>
      <c r="T237" s="662">
        <v>0</v>
      </c>
      <c r="U237" s="662">
        <v>4140.3803578505403</v>
      </c>
      <c r="V237" s="662">
        <v>0</v>
      </c>
      <c r="W237" s="663">
        <v>3008451.2577362899</v>
      </c>
      <c r="X237" s="663">
        <v>5014085.42956049</v>
      </c>
      <c r="Y237" s="664">
        <v>1658483.7418279999</v>
      </c>
      <c r="Z237" s="663">
        <v>2439590.1248550499</v>
      </c>
      <c r="AA237" s="663">
        <v>1625489.66024271</v>
      </c>
      <c r="AB237" s="663">
        <v>3008451.2577362899</v>
      </c>
      <c r="AC237" s="663">
        <v>0</v>
      </c>
      <c r="AD237" s="663">
        <v>0</v>
      </c>
      <c r="AE237" s="662">
        <v>487.93613964639701</v>
      </c>
      <c r="AF237" s="662">
        <v>0</v>
      </c>
      <c r="AG237" s="664">
        <v>0</v>
      </c>
      <c r="AH237" s="664">
        <v>0</v>
      </c>
      <c r="AI237" s="664">
        <v>1061285.7308785</v>
      </c>
      <c r="AJ237" s="664">
        <v>0</v>
      </c>
      <c r="AK237" s="664">
        <v>0</v>
      </c>
      <c r="AL237" s="664">
        <v>0</v>
      </c>
      <c r="AM237" s="663">
        <v>597198.01094950002</v>
      </c>
      <c r="AN237" s="663">
        <v>6266516.2514595399</v>
      </c>
      <c r="AO237" s="663">
        <v>0</v>
      </c>
      <c r="AP237" s="663">
        <v>0</v>
      </c>
      <c r="AQ237" s="663">
        <v>0</v>
      </c>
      <c r="AR237" s="663">
        <v>0</v>
      </c>
      <c r="AS237" s="665">
        <v>0.56000000000000005</v>
      </c>
      <c r="AT237" s="564">
        <f t="shared" si="21"/>
        <v>783314.53143244248</v>
      </c>
      <c r="AU237" s="564">
        <f t="shared" si="22"/>
        <v>0</v>
      </c>
      <c r="AV237" s="564">
        <f t="shared" si="23"/>
        <v>376056.40721703623</v>
      </c>
      <c r="AW237" s="564">
        <f t="shared" si="24"/>
        <v>0</v>
      </c>
      <c r="AX237" s="564">
        <f t="shared" si="25"/>
        <v>897098.80764943222</v>
      </c>
      <c r="AY237" s="564">
        <f t="shared" si="26"/>
        <v>89401.931313349036</v>
      </c>
      <c r="AZ237" s="666">
        <f t="shared" si="27"/>
        <v>8</v>
      </c>
      <c r="BA237" s="625" t="s">
        <v>2192</v>
      </c>
      <c r="BB237" s="625" t="s">
        <v>2192</v>
      </c>
      <c r="BC237" s="667">
        <v>2466510.4630160499</v>
      </c>
      <c r="BD237" s="667">
        <v>3378043.0588596598</v>
      </c>
      <c r="BE237" s="667">
        <v>0</v>
      </c>
      <c r="BF237" s="667">
        <v>0</v>
      </c>
      <c r="BG237" s="667">
        <v>2466510.4630160499</v>
      </c>
      <c r="BH237" s="667">
        <v>3378043.0588596598</v>
      </c>
      <c r="BI237" s="667">
        <v>0</v>
      </c>
      <c r="BJ237" s="667">
        <v>0</v>
      </c>
      <c r="BK237" s="444">
        <v>0</v>
      </c>
      <c r="BL237" s="444">
        <v>7892005.9117022296</v>
      </c>
      <c r="BM237" s="514"/>
      <c r="BN237" s="514"/>
      <c r="BO237" s="515"/>
    </row>
    <row r="238" spans="1:67">
      <c r="A238" s="515"/>
      <c r="B238" s="660">
        <v>2030</v>
      </c>
      <c r="C238" s="661" t="s">
        <v>2187</v>
      </c>
      <c r="D238" s="661" t="s">
        <v>2025</v>
      </c>
      <c r="E238" s="661" t="s">
        <v>2024</v>
      </c>
      <c r="F238" s="661" t="s">
        <v>2209</v>
      </c>
      <c r="G238" s="661" t="s">
        <v>45</v>
      </c>
      <c r="H238" s="661" t="s">
        <v>2209</v>
      </c>
      <c r="I238" s="661" t="s">
        <v>2212</v>
      </c>
      <c r="J238" s="661" t="s">
        <v>2213</v>
      </c>
      <c r="K238" s="661" t="s">
        <v>2190</v>
      </c>
      <c r="L238" s="661" t="s">
        <v>2191</v>
      </c>
      <c r="M238" s="662">
        <v>0</v>
      </c>
      <c r="N238" s="662">
        <v>0</v>
      </c>
      <c r="O238" s="662">
        <v>0</v>
      </c>
      <c r="P238" s="662">
        <v>0</v>
      </c>
      <c r="Q238" s="662">
        <v>0</v>
      </c>
      <c r="R238" s="662">
        <v>0</v>
      </c>
      <c r="S238" s="662">
        <v>0</v>
      </c>
      <c r="T238" s="662">
        <v>0</v>
      </c>
      <c r="U238" s="662">
        <v>0</v>
      </c>
      <c r="V238" s="662">
        <v>0</v>
      </c>
      <c r="W238" s="663">
        <v>0</v>
      </c>
      <c r="X238" s="663">
        <v>0</v>
      </c>
      <c r="Y238" s="664">
        <v>28424.323578</v>
      </c>
      <c r="Z238" s="663">
        <v>28424.323578</v>
      </c>
      <c r="AA238" s="663">
        <v>28424.323578</v>
      </c>
      <c r="AB238" s="663">
        <v>0</v>
      </c>
      <c r="AC238" s="663">
        <v>0</v>
      </c>
      <c r="AD238" s="663">
        <v>0</v>
      </c>
      <c r="AE238" s="662">
        <v>0</v>
      </c>
      <c r="AF238" s="662">
        <v>0</v>
      </c>
      <c r="AG238" s="664">
        <v>2701.0186079999999</v>
      </c>
      <c r="AH238" s="664">
        <v>0</v>
      </c>
      <c r="AI238" s="664">
        <v>25723.304970000001</v>
      </c>
      <c r="AJ238" s="664">
        <v>0</v>
      </c>
      <c r="AK238" s="664">
        <v>0</v>
      </c>
      <c r="AL238" s="664">
        <v>0</v>
      </c>
      <c r="AM238" s="663">
        <v>0</v>
      </c>
      <c r="AN238" s="663">
        <v>0</v>
      </c>
      <c r="AO238" s="663">
        <v>0</v>
      </c>
      <c r="AP238" s="663">
        <v>0</v>
      </c>
      <c r="AQ238" s="663">
        <v>0</v>
      </c>
      <c r="AR238" s="663">
        <v>0</v>
      </c>
      <c r="AS238" s="665">
        <v>0.56000000000000005</v>
      </c>
      <c r="AT238" s="564">
        <f t="shared" si="21"/>
        <v>0</v>
      </c>
      <c r="AU238" s="564">
        <f t="shared" si="22"/>
        <v>0</v>
      </c>
      <c r="AV238" s="564">
        <f t="shared" si="23"/>
        <v>0</v>
      </c>
      <c r="AW238" s="564">
        <f t="shared" si="24"/>
        <v>0</v>
      </c>
      <c r="AX238" s="564">
        <f t="shared" si="25"/>
        <v>15917.621203680001</v>
      </c>
      <c r="AY238" s="564">
        <f t="shared" si="26"/>
        <v>12506.702374319999</v>
      </c>
      <c r="AZ238" s="666">
        <f t="shared" si="27"/>
        <v>1</v>
      </c>
      <c r="BA238" s="625" t="s">
        <v>2192</v>
      </c>
      <c r="BB238" s="625" t="s">
        <v>2192</v>
      </c>
      <c r="BC238" s="667">
        <v>28424.323578</v>
      </c>
      <c r="BD238" s="667">
        <v>0</v>
      </c>
      <c r="BE238" s="667">
        <v>0</v>
      </c>
      <c r="BF238" s="667">
        <v>0</v>
      </c>
      <c r="BG238" s="667">
        <v>28424.323578</v>
      </c>
      <c r="BH238" s="667">
        <v>0</v>
      </c>
      <c r="BI238" s="667">
        <v>0</v>
      </c>
      <c r="BJ238" s="667">
        <v>0</v>
      </c>
      <c r="BK238" s="444">
        <v>0</v>
      </c>
      <c r="BL238" s="444">
        <v>28424.323578</v>
      </c>
      <c r="BM238" s="514"/>
      <c r="BN238" s="514"/>
      <c r="BO238" s="515"/>
    </row>
    <row r="239" spans="1:67">
      <c r="A239" s="515"/>
      <c r="B239" s="660">
        <v>2030</v>
      </c>
      <c r="C239" s="661" t="s">
        <v>2187</v>
      </c>
      <c r="D239" s="661" t="s">
        <v>1592</v>
      </c>
      <c r="E239" s="661" t="s">
        <v>1591</v>
      </c>
      <c r="F239" s="661" t="s">
        <v>2205</v>
      </c>
      <c r="G239" s="661" t="s">
        <v>45</v>
      </c>
      <c r="H239" s="661" t="s">
        <v>2205</v>
      </c>
      <c r="I239" s="661" t="s">
        <v>2212</v>
      </c>
      <c r="J239" s="661" t="s">
        <v>1162</v>
      </c>
      <c r="K239" s="661" t="s">
        <v>2190</v>
      </c>
      <c r="L239" s="661" t="s">
        <v>2191</v>
      </c>
      <c r="M239" s="662">
        <v>1840448.8079715774</v>
      </c>
      <c r="N239" s="662">
        <v>411.7014000017225</v>
      </c>
      <c r="O239" s="662">
        <v>37184.771073555516</v>
      </c>
      <c r="P239" s="662">
        <v>1000979.3177846691</v>
      </c>
      <c r="Q239" s="662">
        <v>220.93206300094738</v>
      </c>
      <c r="R239" s="662">
        <v>27900.153201918296</v>
      </c>
      <c r="S239" s="662">
        <v>5325406.415942302</v>
      </c>
      <c r="T239" s="662">
        <v>443212.40061036515</v>
      </c>
      <c r="U239" s="662">
        <v>764.509380035356</v>
      </c>
      <c r="V239" s="662">
        <v>2353.4578472410371</v>
      </c>
      <c r="W239" s="663">
        <v>1246355.8899280599</v>
      </c>
      <c r="X239" s="663">
        <v>2012565.5142157199</v>
      </c>
      <c r="Y239" s="664">
        <v>733102.94475784095</v>
      </c>
      <c r="Z239" s="663">
        <v>2211983.1068038</v>
      </c>
      <c r="AA239" s="663">
        <v>796094.73565307504</v>
      </c>
      <c r="AB239" s="663">
        <v>718887.95055240905</v>
      </c>
      <c r="AC239" s="663">
        <v>610155.13062305353</v>
      </c>
      <c r="AD239" s="663">
        <v>0</v>
      </c>
      <c r="AE239" s="662">
        <v>126.719327015589</v>
      </c>
      <c r="AF239" s="662">
        <v>148.14981350218602</v>
      </c>
      <c r="AG239" s="664">
        <v>30230.399999999947</v>
      </c>
      <c r="AH239" s="664">
        <v>1574.4999999999961</v>
      </c>
      <c r="AI239" s="664">
        <v>191123.21114699959</v>
      </c>
      <c r="AJ239" s="664">
        <v>0</v>
      </c>
      <c r="AK239" s="664">
        <v>0</v>
      </c>
      <c r="AL239" s="664">
        <v>0</v>
      </c>
      <c r="AM239" s="663">
        <v>510174.83361084183</v>
      </c>
      <c r="AN239" s="663">
        <v>1726341.4924599116</v>
      </c>
      <c r="AO239" s="663">
        <v>382988.73088364559</v>
      </c>
      <c r="AP239" s="663">
        <v>308339.35728243901</v>
      </c>
      <c r="AQ239" s="663">
        <v>0</v>
      </c>
      <c r="AR239" s="663">
        <v>0</v>
      </c>
      <c r="AS239" s="665">
        <v>0.56000000000000005</v>
      </c>
      <c r="AT239" s="564">
        <f t="shared" si="21"/>
        <v>140816.67397320707</v>
      </c>
      <c r="AU239" s="564">
        <f t="shared" si="22"/>
        <v>38033.228522258047</v>
      </c>
      <c r="AV239" s="564">
        <f t="shared" si="23"/>
        <v>102010.23631438396</v>
      </c>
      <c r="AW239" s="564">
        <f t="shared" si="24"/>
        <v>60592.30375649091</v>
      </c>
      <c r="AX239" s="564">
        <f t="shared" si="25"/>
        <v>215708.82773284556</v>
      </c>
      <c r="AY239" s="564">
        <f t="shared" si="26"/>
        <v>72818.438238754432</v>
      </c>
      <c r="AZ239" s="666">
        <f t="shared" si="27"/>
        <v>10.069845389525911</v>
      </c>
      <c r="BA239" s="625" t="s">
        <v>2192</v>
      </c>
      <c r="BB239" s="625" t="s">
        <v>2192</v>
      </c>
      <c r="BC239" s="667">
        <v>2188232.9758602148</v>
      </c>
      <c r="BD239" s="667">
        <v>813518.22435446118</v>
      </c>
      <c r="BE239" s="667">
        <v>956138.84166224778</v>
      </c>
      <c r="BF239" s="667">
        <v>0</v>
      </c>
      <c r="BG239" s="667">
        <v>2188254.3424965404</v>
      </c>
      <c r="BH239" s="667">
        <v>812605.21180164278</v>
      </c>
      <c r="BI239" s="667">
        <v>956138.84166224778</v>
      </c>
      <c r="BJ239" s="667">
        <v>0</v>
      </c>
      <c r="BK239" s="444">
        <v>0</v>
      </c>
      <c r="BL239" s="444">
        <v>2905424.9589966345</v>
      </c>
      <c r="BM239" s="514"/>
      <c r="BN239" s="514"/>
      <c r="BO239" s="515"/>
    </row>
    <row r="240" spans="1:67">
      <c r="A240" s="515"/>
      <c r="B240" s="660">
        <v>2030</v>
      </c>
      <c r="C240" s="661" t="s">
        <v>2187</v>
      </c>
      <c r="D240" s="661" t="s">
        <v>2028</v>
      </c>
      <c r="E240" s="661" t="s">
        <v>2027</v>
      </c>
      <c r="F240" s="661" t="s">
        <v>2205</v>
      </c>
      <c r="G240" s="661" t="s">
        <v>45</v>
      </c>
      <c r="H240" s="661" t="s">
        <v>2205</v>
      </c>
      <c r="I240" s="661" t="s">
        <v>2212</v>
      </c>
      <c r="J240" s="661" t="s">
        <v>2213</v>
      </c>
      <c r="K240" s="661" t="s">
        <v>2190</v>
      </c>
      <c r="L240" s="661" t="s">
        <v>2191</v>
      </c>
      <c r="M240" s="662">
        <v>0</v>
      </c>
      <c r="N240" s="662">
        <v>0</v>
      </c>
      <c r="O240" s="662">
        <v>0</v>
      </c>
      <c r="P240" s="662">
        <v>0</v>
      </c>
      <c r="Q240" s="662">
        <v>0</v>
      </c>
      <c r="R240" s="662">
        <v>0</v>
      </c>
      <c r="S240" s="662">
        <v>0</v>
      </c>
      <c r="T240" s="662">
        <v>0</v>
      </c>
      <c r="U240" s="662">
        <v>0</v>
      </c>
      <c r="V240" s="662">
        <v>0</v>
      </c>
      <c r="W240" s="663">
        <v>0</v>
      </c>
      <c r="X240" s="663">
        <v>0</v>
      </c>
      <c r="Y240" s="664">
        <v>194949.80032099999</v>
      </c>
      <c r="Z240" s="663">
        <v>194949.80032099999</v>
      </c>
      <c r="AA240" s="663">
        <v>194949.80032099999</v>
      </c>
      <c r="AB240" s="663">
        <v>0</v>
      </c>
      <c r="AC240" s="663">
        <v>0</v>
      </c>
      <c r="AD240" s="663">
        <v>0</v>
      </c>
      <c r="AE240" s="662">
        <v>0</v>
      </c>
      <c r="AF240" s="662">
        <v>0</v>
      </c>
      <c r="AG240" s="664">
        <v>2857.0774609999999</v>
      </c>
      <c r="AH240" s="664">
        <v>59983.580959999999</v>
      </c>
      <c r="AI240" s="664">
        <v>132109.14189999999</v>
      </c>
      <c r="AJ240" s="664">
        <v>0</v>
      </c>
      <c r="AK240" s="664">
        <v>0</v>
      </c>
      <c r="AL240" s="664">
        <v>0</v>
      </c>
      <c r="AM240" s="663">
        <v>0</v>
      </c>
      <c r="AN240" s="663">
        <v>0</v>
      </c>
      <c r="AO240" s="663">
        <v>0</v>
      </c>
      <c r="AP240" s="663">
        <v>0</v>
      </c>
      <c r="AQ240" s="663">
        <v>0</v>
      </c>
      <c r="AR240" s="663">
        <v>0</v>
      </c>
      <c r="AS240" s="665">
        <v>0.56000000000000005</v>
      </c>
      <c r="AT240" s="564">
        <f t="shared" si="21"/>
        <v>0</v>
      </c>
      <c r="AU240" s="564">
        <f t="shared" si="22"/>
        <v>0</v>
      </c>
      <c r="AV240" s="564">
        <f t="shared" si="23"/>
        <v>0</v>
      </c>
      <c r="AW240" s="564">
        <f t="shared" si="24"/>
        <v>0</v>
      </c>
      <c r="AX240" s="564">
        <f t="shared" si="25"/>
        <v>109171.88817976</v>
      </c>
      <c r="AY240" s="564">
        <f t="shared" si="26"/>
        <v>85777.912141239984</v>
      </c>
      <c r="AZ240" s="666">
        <f t="shared" si="27"/>
        <v>1</v>
      </c>
      <c r="BA240" s="625" t="s">
        <v>2192</v>
      </c>
      <c r="BB240" s="625" t="s">
        <v>2192</v>
      </c>
      <c r="BC240" s="667">
        <v>194949.80032099999</v>
      </c>
      <c r="BD240" s="667">
        <v>0</v>
      </c>
      <c r="BE240" s="667">
        <v>0</v>
      </c>
      <c r="BF240" s="667">
        <v>0</v>
      </c>
      <c r="BG240" s="667">
        <v>194949.80032099999</v>
      </c>
      <c r="BH240" s="667">
        <v>0</v>
      </c>
      <c r="BI240" s="667">
        <v>0</v>
      </c>
      <c r="BJ240" s="667">
        <v>0</v>
      </c>
      <c r="BK240" s="444">
        <v>0</v>
      </c>
      <c r="BL240" s="444">
        <v>194949.80032099999</v>
      </c>
      <c r="BM240" s="514"/>
      <c r="BN240" s="514"/>
      <c r="BO240" s="515"/>
    </row>
    <row r="241" spans="1:67">
      <c r="A241" s="515"/>
      <c r="B241" s="660">
        <v>2030</v>
      </c>
      <c r="C241" s="661" t="s">
        <v>2187</v>
      </c>
      <c r="D241" s="661" t="s">
        <v>1607</v>
      </c>
      <c r="E241" s="661" t="s">
        <v>1606</v>
      </c>
      <c r="F241" s="661" t="s">
        <v>2209</v>
      </c>
      <c r="G241" s="661" t="s">
        <v>26</v>
      </c>
      <c r="H241" s="661" t="s">
        <v>2209</v>
      </c>
      <c r="I241" s="661" t="s">
        <v>46</v>
      </c>
      <c r="J241" s="661" t="s">
        <v>1162</v>
      </c>
      <c r="K241" s="661" t="s">
        <v>2190</v>
      </c>
      <c r="L241" s="661" t="s">
        <v>2191</v>
      </c>
      <c r="M241" s="662">
        <v>-1659820.9246080769</v>
      </c>
      <c r="N241" s="662">
        <v>-7.1468653019841035</v>
      </c>
      <c r="O241" s="662">
        <v>3034811.2119555576</v>
      </c>
      <c r="P241" s="662">
        <v>-1642878.1407364681</v>
      </c>
      <c r="Q241" s="662">
        <v>-4.5666199142026667</v>
      </c>
      <c r="R241" s="662">
        <v>1850801.4399266113</v>
      </c>
      <c r="S241" s="662">
        <v>-28063086.961164214</v>
      </c>
      <c r="T241" s="662">
        <v>33800038.722572617</v>
      </c>
      <c r="U241" s="662">
        <v>-4343.6567742630896</v>
      </c>
      <c r="V241" s="662">
        <v>179478.20561686042</v>
      </c>
      <c r="W241" s="663">
        <v>51431782.883835301</v>
      </c>
      <c r="X241" s="663">
        <v>86826938.040401801</v>
      </c>
      <c r="Y241" s="664">
        <v>7778399.9999607289</v>
      </c>
      <c r="Z241" s="663">
        <v>12471093.033432201</v>
      </c>
      <c r="AA241" s="663">
        <v>10496660.839020301</v>
      </c>
      <c r="AB241" s="663">
        <v>-67155.232874636902</v>
      </c>
      <c r="AC241" s="663">
        <v>54428438.915021308</v>
      </c>
      <c r="AD241" s="663">
        <v>0</v>
      </c>
      <c r="AE241" s="662">
        <v>-249.686998323095</v>
      </c>
      <c r="AF241" s="662">
        <v>9827.7556460103006</v>
      </c>
      <c r="AG241" s="664">
        <v>912415.56814719737</v>
      </c>
      <c r="AH241" s="664">
        <v>663973.80995199853</v>
      </c>
      <c r="AI241" s="664">
        <v>2251528.8390095965</v>
      </c>
      <c r="AJ241" s="664">
        <v>0</v>
      </c>
      <c r="AK241" s="664">
        <v>0</v>
      </c>
      <c r="AL241" s="664">
        <v>0</v>
      </c>
      <c r="AM241" s="663">
        <v>3950481.7828519335</v>
      </c>
      <c r="AN241" s="663">
        <v>-189703.42555776209</v>
      </c>
      <c r="AO241" s="663">
        <v>36587802.700432189</v>
      </c>
      <c r="AP241" s="663">
        <v>6927570.2369237412</v>
      </c>
      <c r="AQ241" s="663">
        <v>0</v>
      </c>
      <c r="AR241" s="663">
        <v>0</v>
      </c>
      <c r="AS241" s="665">
        <v>0.56000000000000005</v>
      </c>
      <c r="AT241" s="564">
        <f t="shared" si="21"/>
        <v>-388937.62437081867</v>
      </c>
      <c r="AU241" s="564">
        <f t="shared" si="22"/>
        <v>1999413.5027109198</v>
      </c>
      <c r="AV241" s="564">
        <f t="shared" si="23"/>
        <v>374901.07032676059</v>
      </c>
      <c r="AW241" s="564">
        <f t="shared" si="24"/>
        <v>2974350.6760761179</v>
      </c>
      <c r="AX241" s="564">
        <f t="shared" si="25"/>
        <v>310855.42728278827</v>
      </c>
      <c r="AY241" s="564">
        <f t="shared" si="26"/>
        <v>2251802.3345347326</v>
      </c>
      <c r="AZ241" s="666">
        <f t="shared" si="27"/>
        <v>18.299267585631657</v>
      </c>
      <c r="BA241" s="625" t="s">
        <v>2192</v>
      </c>
      <c r="BB241" s="625" t="s">
        <v>2192</v>
      </c>
      <c r="BC241" s="667">
        <v>13260519.9580878</v>
      </c>
      <c r="BD241" s="667">
        <v>-84197.281532686437</v>
      </c>
      <c r="BE241" s="667">
        <v>85449210.068453401</v>
      </c>
      <c r="BF241" s="667">
        <v>0</v>
      </c>
      <c r="BG241" s="667">
        <v>13260519.9580878</v>
      </c>
      <c r="BH241" s="667">
        <v>-84197.281532686437</v>
      </c>
      <c r="BI241" s="667">
        <v>85449210.068453401</v>
      </c>
      <c r="BJ241" s="667">
        <v>0</v>
      </c>
      <c r="BK241" s="444">
        <v>0</v>
      </c>
      <c r="BL241" s="444">
        <v>46894760.113894746</v>
      </c>
      <c r="BM241" s="514"/>
      <c r="BN241" s="514"/>
      <c r="BO241" s="515"/>
    </row>
    <row r="242" spans="1:67">
      <c r="A242" s="515"/>
      <c r="B242" s="660">
        <v>2030</v>
      </c>
      <c r="C242" s="661" t="s">
        <v>2187</v>
      </c>
      <c r="D242" s="661" t="s">
        <v>2032</v>
      </c>
      <c r="E242" s="661" t="s">
        <v>2031</v>
      </c>
      <c r="F242" s="661" t="s">
        <v>2209</v>
      </c>
      <c r="G242" s="661" t="s">
        <v>26</v>
      </c>
      <c r="H242" s="661" t="s">
        <v>2209</v>
      </c>
      <c r="I242" s="661" t="s">
        <v>46</v>
      </c>
      <c r="J242" s="661" t="s">
        <v>16</v>
      </c>
      <c r="K242" s="661" t="s">
        <v>2190</v>
      </c>
      <c r="L242" s="661" t="s">
        <v>2191</v>
      </c>
      <c r="M242" s="662">
        <v>0</v>
      </c>
      <c r="N242" s="662">
        <v>0</v>
      </c>
      <c r="O242" s="662">
        <v>0</v>
      </c>
      <c r="P242" s="662">
        <v>0</v>
      </c>
      <c r="Q242" s="662">
        <v>0</v>
      </c>
      <c r="R242" s="662">
        <v>0</v>
      </c>
      <c r="S242" s="662">
        <v>0</v>
      </c>
      <c r="T242" s="662">
        <v>0</v>
      </c>
      <c r="U242" s="662">
        <v>0</v>
      </c>
      <c r="V242" s="662">
        <v>0</v>
      </c>
      <c r="W242" s="663">
        <v>0</v>
      </c>
      <c r="X242" s="663">
        <v>0</v>
      </c>
      <c r="Y242" s="664">
        <v>28424.323578</v>
      </c>
      <c r="Z242" s="663">
        <v>28424.323578</v>
      </c>
      <c r="AA242" s="663">
        <v>28424.323578</v>
      </c>
      <c r="AB242" s="663">
        <v>0</v>
      </c>
      <c r="AC242" s="663">
        <v>0</v>
      </c>
      <c r="AD242" s="663">
        <v>0</v>
      </c>
      <c r="AE242" s="662">
        <v>0</v>
      </c>
      <c r="AF242" s="662">
        <v>0</v>
      </c>
      <c r="AG242" s="664">
        <v>2701.0186079999999</v>
      </c>
      <c r="AH242" s="664">
        <v>0</v>
      </c>
      <c r="AI242" s="664">
        <v>25723.304970000001</v>
      </c>
      <c r="AJ242" s="664">
        <v>0</v>
      </c>
      <c r="AK242" s="664">
        <v>0</v>
      </c>
      <c r="AL242" s="664">
        <v>0</v>
      </c>
      <c r="AM242" s="663">
        <v>0</v>
      </c>
      <c r="AN242" s="663">
        <v>0</v>
      </c>
      <c r="AO242" s="663">
        <v>0</v>
      </c>
      <c r="AP242" s="663">
        <v>0</v>
      </c>
      <c r="AQ242" s="663">
        <v>0</v>
      </c>
      <c r="AR242" s="663">
        <v>0</v>
      </c>
      <c r="AS242" s="665">
        <v>0.56000000000000005</v>
      </c>
      <c r="AT242" s="564">
        <f t="shared" si="21"/>
        <v>0</v>
      </c>
      <c r="AU242" s="564">
        <f t="shared" si="22"/>
        <v>0</v>
      </c>
      <c r="AV242" s="564">
        <f t="shared" si="23"/>
        <v>0</v>
      </c>
      <c r="AW242" s="564">
        <f t="shared" si="24"/>
        <v>0</v>
      </c>
      <c r="AX242" s="564">
        <f t="shared" si="25"/>
        <v>15917.621203680001</v>
      </c>
      <c r="AY242" s="564">
        <f t="shared" si="26"/>
        <v>12506.702374319999</v>
      </c>
      <c r="AZ242" s="666">
        <f t="shared" si="27"/>
        <v>1</v>
      </c>
      <c r="BA242" s="625" t="s">
        <v>2192</v>
      </c>
      <c r="BB242" s="625" t="s">
        <v>2192</v>
      </c>
      <c r="BC242" s="667">
        <v>28424.323578</v>
      </c>
      <c r="BD242" s="667">
        <v>0</v>
      </c>
      <c r="BE242" s="667">
        <v>0</v>
      </c>
      <c r="BF242" s="667">
        <v>0</v>
      </c>
      <c r="BG242" s="667">
        <v>28424.323578</v>
      </c>
      <c r="BH242" s="667">
        <v>0</v>
      </c>
      <c r="BI242" s="667">
        <v>0</v>
      </c>
      <c r="BJ242" s="667">
        <v>0</v>
      </c>
      <c r="BK242" s="444">
        <v>0</v>
      </c>
      <c r="BL242" s="444">
        <v>28424.323578</v>
      </c>
      <c r="BM242" s="514"/>
      <c r="BN242" s="514"/>
      <c r="BO242" s="515"/>
    </row>
    <row r="243" spans="1:67">
      <c r="A243" s="515"/>
      <c r="B243" s="660">
        <v>2030</v>
      </c>
      <c r="C243" s="661" t="s">
        <v>2187</v>
      </c>
      <c r="D243" s="661" t="s">
        <v>1614</v>
      </c>
      <c r="E243" s="661" t="s">
        <v>1613</v>
      </c>
      <c r="F243" s="661" t="s">
        <v>2205</v>
      </c>
      <c r="G243" s="661" t="s">
        <v>39</v>
      </c>
      <c r="H243" s="661" t="s">
        <v>2205</v>
      </c>
      <c r="I243" s="661" t="s">
        <v>51</v>
      </c>
      <c r="J243" s="661" t="s">
        <v>1162</v>
      </c>
      <c r="K243" s="661" t="s">
        <v>28</v>
      </c>
      <c r="L243" s="661" t="s">
        <v>2191</v>
      </c>
      <c r="M243" s="662">
        <v>13665.96</v>
      </c>
      <c r="N243" s="662">
        <v>0.58798079999999997</v>
      </c>
      <c r="O243" s="662">
        <v>0</v>
      </c>
      <c r="P243" s="662">
        <v>5466.384</v>
      </c>
      <c r="Q243" s="662">
        <v>0.23519232000000001</v>
      </c>
      <c r="R243" s="662">
        <v>0</v>
      </c>
      <c r="S243" s="662">
        <v>54663.839999999997</v>
      </c>
      <c r="T243" s="662">
        <v>0</v>
      </c>
      <c r="U243" s="662">
        <v>10.4394399633216</v>
      </c>
      <c r="V243" s="662">
        <v>0</v>
      </c>
      <c r="W243" s="663">
        <v>9222.3516306576294</v>
      </c>
      <c r="X243" s="663">
        <v>20896.3128766441</v>
      </c>
      <c r="Y243" s="664">
        <v>42172.461310765473</v>
      </c>
      <c r="Z243" s="663">
        <v>35031.551370194116</v>
      </c>
      <c r="AA243" s="663">
        <v>40976.681549571505</v>
      </c>
      <c r="AB243" s="663">
        <v>4903.2192306576299</v>
      </c>
      <c r="AC243" s="663">
        <v>0</v>
      </c>
      <c r="AD243" s="663">
        <v>4319.1324000000004</v>
      </c>
      <c r="AE243" s="662">
        <v>0.97733643527519998</v>
      </c>
      <c r="AF243" s="662">
        <v>0</v>
      </c>
      <c r="AG243" s="664">
        <v>3635.4925586430022</v>
      </c>
      <c r="AH243" s="664">
        <v>2726.6194182644995</v>
      </c>
      <c r="AI243" s="664">
        <v>11815.350812000999</v>
      </c>
      <c r="AJ243" s="664">
        <v>0</v>
      </c>
      <c r="AK243" s="664">
        <v>0</v>
      </c>
      <c r="AL243" s="664">
        <v>0</v>
      </c>
      <c r="AM243" s="663">
        <v>23994.998521856996</v>
      </c>
      <c r="AN243" s="663">
        <v>20421.826135343399</v>
      </c>
      <c r="AO243" s="663">
        <v>0</v>
      </c>
      <c r="AP243" s="663">
        <v>0</v>
      </c>
      <c r="AQ243" s="663">
        <v>0</v>
      </c>
      <c r="AR243" s="663">
        <v>0</v>
      </c>
      <c r="AS243" s="665">
        <v>0.56000000000000005</v>
      </c>
      <c r="AT243" s="564">
        <f t="shared" si="21"/>
        <v>2042.1826135343399</v>
      </c>
      <c r="AU243" s="564">
        <f t="shared" si="22"/>
        <v>0</v>
      </c>
      <c r="AV243" s="564">
        <f t="shared" si="23"/>
        <v>732.19333746576308</v>
      </c>
      <c r="AW243" s="564">
        <f t="shared" si="24"/>
        <v>190.04182559999998</v>
      </c>
      <c r="AX243" s="564">
        <f t="shared" si="25"/>
        <v>4336.8767803103447</v>
      </c>
      <c r="AY243" s="564">
        <f t="shared" si="26"/>
        <v>1802.9739881811461</v>
      </c>
      <c r="AZ243" s="666">
        <f t="shared" si="27"/>
        <v>10</v>
      </c>
      <c r="BA243" s="625" t="s">
        <v>2192</v>
      </c>
      <c r="BB243" s="625" t="s">
        <v>2192</v>
      </c>
      <c r="BC243" s="667">
        <v>35249.3407631683</v>
      </c>
      <c r="BD243" s="667">
        <v>5549.9950145453104</v>
      </c>
      <c r="BE243" s="667">
        <v>0</v>
      </c>
      <c r="BF243" s="667">
        <v>0</v>
      </c>
      <c r="BG243" s="667">
        <v>35249.3407631683</v>
      </c>
      <c r="BH243" s="667">
        <v>5549.9950145453104</v>
      </c>
      <c r="BI243" s="667">
        <v>0</v>
      </c>
      <c r="BJ243" s="667">
        <v>0</v>
      </c>
      <c r="BK243" s="444">
        <v>0</v>
      </c>
      <c r="BL243" s="444">
        <v>61398.507684914846</v>
      </c>
      <c r="BM243" s="514"/>
      <c r="BN243" s="514"/>
      <c r="BO243" s="515"/>
    </row>
    <row r="244" spans="1:67">
      <c r="A244" s="515"/>
      <c r="B244" s="660">
        <v>2030</v>
      </c>
      <c r="C244" s="661" t="s">
        <v>2187</v>
      </c>
      <c r="D244" s="661" t="s">
        <v>2035</v>
      </c>
      <c r="E244" s="661" t="s">
        <v>2034</v>
      </c>
      <c r="F244" s="661" t="s">
        <v>2205</v>
      </c>
      <c r="G244" s="661" t="s">
        <v>39</v>
      </c>
      <c r="H244" s="661" t="s">
        <v>2205</v>
      </c>
      <c r="I244" s="661" t="s">
        <v>51</v>
      </c>
      <c r="J244" s="661" t="s">
        <v>16</v>
      </c>
      <c r="K244" s="661" t="s">
        <v>28</v>
      </c>
      <c r="L244" s="661" t="s">
        <v>2191</v>
      </c>
      <c r="M244" s="662">
        <v>0</v>
      </c>
      <c r="N244" s="662">
        <v>0</v>
      </c>
      <c r="O244" s="662">
        <v>0</v>
      </c>
      <c r="P244" s="662">
        <v>0</v>
      </c>
      <c r="Q244" s="662">
        <v>0</v>
      </c>
      <c r="R244" s="662">
        <v>0</v>
      </c>
      <c r="S244" s="662">
        <v>0</v>
      </c>
      <c r="T244" s="662">
        <v>0</v>
      </c>
      <c r="U244" s="662">
        <v>0</v>
      </c>
      <c r="V244" s="662">
        <v>0</v>
      </c>
      <c r="W244" s="663">
        <v>0</v>
      </c>
      <c r="X244" s="663">
        <v>0</v>
      </c>
      <c r="Y244" s="664">
        <v>28586.16561</v>
      </c>
      <c r="Z244" s="663">
        <v>28586.16561</v>
      </c>
      <c r="AA244" s="663">
        <v>28586.16561</v>
      </c>
      <c r="AB244" s="663">
        <v>0</v>
      </c>
      <c r="AC244" s="663">
        <v>0</v>
      </c>
      <c r="AD244" s="663">
        <v>0</v>
      </c>
      <c r="AE244" s="662">
        <v>0</v>
      </c>
      <c r="AF244" s="662">
        <v>0</v>
      </c>
      <c r="AG244" s="664">
        <v>1236.2354399999999</v>
      </c>
      <c r="AH244" s="664">
        <v>0</v>
      </c>
      <c r="AI244" s="664">
        <v>27349.93017</v>
      </c>
      <c r="AJ244" s="664">
        <v>0</v>
      </c>
      <c r="AK244" s="664">
        <v>0</v>
      </c>
      <c r="AL244" s="664">
        <v>0</v>
      </c>
      <c r="AM244" s="663">
        <v>0</v>
      </c>
      <c r="AN244" s="663">
        <v>0</v>
      </c>
      <c r="AO244" s="663">
        <v>0</v>
      </c>
      <c r="AP244" s="663">
        <v>0</v>
      </c>
      <c r="AQ244" s="663">
        <v>0</v>
      </c>
      <c r="AR244" s="663">
        <v>0</v>
      </c>
      <c r="AS244" s="665">
        <v>0.56000000000000005</v>
      </c>
      <c r="AT244" s="564">
        <f t="shared" si="21"/>
        <v>0</v>
      </c>
      <c r="AU244" s="564">
        <f t="shared" si="22"/>
        <v>0</v>
      </c>
      <c r="AV244" s="564">
        <f t="shared" si="23"/>
        <v>0</v>
      </c>
      <c r="AW244" s="564">
        <f t="shared" si="24"/>
        <v>0</v>
      </c>
      <c r="AX244" s="564">
        <f t="shared" si="25"/>
        <v>16008.252741600001</v>
      </c>
      <c r="AY244" s="564">
        <f t="shared" si="26"/>
        <v>12577.912868399999</v>
      </c>
      <c r="AZ244" s="666">
        <f t="shared" si="27"/>
        <v>1</v>
      </c>
      <c r="BA244" s="625" t="s">
        <v>2192</v>
      </c>
      <c r="BB244" s="625" t="s">
        <v>2192</v>
      </c>
      <c r="BC244" s="667">
        <v>28586.16561</v>
      </c>
      <c r="BD244" s="667">
        <v>0</v>
      </c>
      <c r="BE244" s="667">
        <v>0</v>
      </c>
      <c r="BF244" s="667">
        <v>0</v>
      </c>
      <c r="BG244" s="667">
        <v>28586.16561</v>
      </c>
      <c r="BH244" s="667">
        <v>0</v>
      </c>
      <c r="BI244" s="667">
        <v>0</v>
      </c>
      <c r="BJ244" s="667">
        <v>0</v>
      </c>
      <c r="BK244" s="444">
        <v>0</v>
      </c>
      <c r="BL244" s="444">
        <v>28586.16561</v>
      </c>
      <c r="BM244" s="514"/>
      <c r="BN244" s="514"/>
      <c r="BO244" s="515"/>
    </row>
    <row r="245" spans="1:67">
      <c r="A245" s="515"/>
      <c r="B245" s="660">
        <v>2030</v>
      </c>
      <c r="C245" s="661" t="s">
        <v>2187</v>
      </c>
      <c r="D245" s="661" t="s">
        <v>1630</v>
      </c>
      <c r="E245" s="661" t="s">
        <v>1629</v>
      </c>
      <c r="F245" s="661" t="s">
        <v>2205</v>
      </c>
      <c r="G245" s="661" t="s">
        <v>39</v>
      </c>
      <c r="H245" s="661" t="s">
        <v>2205</v>
      </c>
      <c r="I245" s="661" t="s">
        <v>51</v>
      </c>
      <c r="J245" s="661" t="s">
        <v>1162</v>
      </c>
      <c r="K245" s="661" t="s">
        <v>28</v>
      </c>
      <c r="L245" s="661" t="s">
        <v>2191</v>
      </c>
      <c r="M245" s="662">
        <v>90171.182851199977</v>
      </c>
      <c r="N245" s="662">
        <v>15.093994251600003</v>
      </c>
      <c r="O245" s="662">
        <v>0</v>
      </c>
      <c r="P245" s="662">
        <v>49572.390225599978</v>
      </c>
      <c r="Q245" s="662">
        <v>8.7098669657999981</v>
      </c>
      <c r="R245" s="662">
        <v>0</v>
      </c>
      <c r="S245" s="662">
        <v>631660.97491200001</v>
      </c>
      <c r="T245" s="662">
        <v>0</v>
      </c>
      <c r="U245" s="662">
        <v>100.650655658113</v>
      </c>
      <c r="V245" s="662">
        <v>0</v>
      </c>
      <c r="W245" s="663">
        <v>52648.517621624698</v>
      </c>
      <c r="X245" s="663">
        <v>95290.615745584801</v>
      </c>
      <c r="Y245" s="664">
        <v>169235.51584357291</v>
      </c>
      <c r="Z245" s="663">
        <v>139192.78558608779</v>
      </c>
      <c r="AA245" s="663">
        <v>165044.52752653812</v>
      </c>
      <c r="AB245" s="663">
        <v>53362.574784824603</v>
      </c>
      <c r="AC245" s="663">
        <v>0</v>
      </c>
      <c r="AD245" s="663">
        <v>0</v>
      </c>
      <c r="AE245" s="662">
        <v>7.6257540349956301</v>
      </c>
      <c r="AF245" s="662">
        <v>0</v>
      </c>
      <c r="AG245" s="664">
        <v>15133.976973712975</v>
      </c>
      <c r="AH245" s="664">
        <v>11350.48273107197</v>
      </c>
      <c r="AI245" s="664">
        <v>49185.425163779903</v>
      </c>
      <c r="AJ245" s="664">
        <v>0</v>
      </c>
      <c r="AK245" s="664">
        <v>0</v>
      </c>
      <c r="AL245" s="664">
        <v>0</v>
      </c>
      <c r="AM245" s="663">
        <v>93565.630975008244</v>
      </c>
      <c r="AN245" s="663">
        <v>153894.2170784256</v>
      </c>
      <c r="AO245" s="663">
        <v>0</v>
      </c>
      <c r="AP245" s="663">
        <v>0</v>
      </c>
      <c r="AQ245" s="663">
        <v>0</v>
      </c>
      <c r="AR245" s="663">
        <v>0</v>
      </c>
      <c r="AS245" s="665">
        <v>0.56000000000000005</v>
      </c>
      <c r="AT245" s="564">
        <f t="shared" si="21"/>
        <v>12077.52969627058</v>
      </c>
      <c r="AU245" s="564">
        <f t="shared" si="22"/>
        <v>0</v>
      </c>
      <c r="AV245" s="564">
        <f t="shared" si="23"/>
        <v>4187.8641957335085</v>
      </c>
      <c r="AW245" s="564">
        <f t="shared" si="24"/>
        <v>0</v>
      </c>
      <c r="AX245" s="564">
        <f t="shared" si="25"/>
        <v>19330.985500786104</v>
      </c>
      <c r="AY245" s="564">
        <f t="shared" si="26"/>
        <v>5699.1438464050552</v>
      </c>
      <c r="AZ245" s="666">
        <f t="shared" si="27"/>
        <v>12.742193225651649</v>
      </c>
      <c r="BA245" s="625" t="s">
        <v>2192</v>
      </c>
      <c r="BB245" s="625" t="s">
        <v>2192</v>
      </c>
      <c r="BC245" s="667">
        <v>140238.3318358048</v>
      </c>
      <c r="BD245" s="667">
        <v>61700.090193386612</v>
      </c>
      <c r="BE245" s="667">
        <v>0</v>
      </c>
      <c r="BF245" s="667">
        <v>0</v>
      </c>
      <c r="BG245" s="667">
        <v>140238.3318358048</v>
      </c>
      <c r="BH245" s="667">
        <v>61700.090193386612</v>
      </c>
      <c r="BI245" s="667">
        <v>0</v>
      </c>
      <c r="BJ245" s="667">
        <v>0</v>
      </c>
      <c r="BK245" s="444">
        <v>0</v>
      </c>
      <c r="BL245" s="444">
        <v>318938.74460496346</v>
      </c>
      <c r="BM245" s="514"/>
      <c r="BN245" s="514"/>
      <c r="BO245" s="515"/>
    </row>
    <row r="246" spans="1:67">
      <c r="A246" s="515"/>
      <c r="B246" s="660">
        <v>2030</v>
      </c>
      <c r="C246" s="661" t="s">
        <v>2187</v>
      </c>
      <c r="D246" s="661" t="s">
        <v>2039</v>
      </c>
      <c r="E246" s="661" t="s">
        <v>2038</v>
      </c>
      <c r="F246" s="661" t="s">
        <v>2205</v>
      </c>
      <c r="G246" s="661" t="s">
        <v>39</v>
      </c>
      <c r="H246" s="661" t="s">
        <v>2205</v>
      </c>
      <c r="I246" s="661" t="s">
        <v>51</v>
      </c>
      <c r="J246" s="661" t="s">
        <v>16</v>
      </c>
      <c r="K246" s="661" t="s">
        <v>28</v>
      </c>
      <c r="L246" s="661" t="s">
        <v>2191</v>
      </c>
      <c r="M246" s="662">
        <v>0</v>
      </c>
      <c r="N246" s="662">
        <v>0</v>
      </c>
      <c r="O246" s="662">
        <v>0</v>
      </c>
      <c r="P246" s="662">
        <v>0</v>
      </c>
      <c r="Q246" s="662">
        <v>0</v>
      </c>
      <c r="R246" s="662">
        <v>0</v>
      </c>
      <c r="S246" s="662">
        <v>0</v>
      </c>
      <c r="T246" s="662">
        <v>0</v>
      </c>
      <c r="U246" s="662">
        <v>0</v>
      </c>
      <c r="V246" s="662">
        <v>0</v>
      </c>
      <c r="W246" s="663">
        <v>0</v>
      </c>
      <c r="X246" s="663">
        <v>0</v>
      </c>
      <c r="Y246" s="664">
        <v>28425.59906</v>
      </c>
      <c r="Z246" s="663">
        <v>28425.59906</v>
      </c>
      <c r="AA246" s="663">
        <v>28425.59906</v>
      </c>
      <c r="AB246" s="663">
        <v>0</v>
      </c>
      <c r="AC246" s="663">
        <v>0</v>
      </c>
      <c r="AD246" s="663">
        <v>0</v>
      </c>
      <c r="AE246" s="662">
        <v>0</v>
      </c>
      <c r="AF246" s="662">
        <v>0</v>
      </c>
      <c r="AG246" s="664">
        <v>1236.2354399999999</v>
      </c>
      <c r="AH246" s="664">
        <v>0</v>
      </c>
      <c r="AI246" s="664">
        <v>27189.36362</v>
      </c>
      <c r="AJ246" s="664">
        <v>0</v>
      </c>
      <c r="AK246" s="664">
        <v>0</v>
      </c>
      <c r="AL246" s="664">
        <v>0</v>
      </c>
      <c r="AM246" s="663">
        <v>0</v>
      </c>
      <c r="AN246" s="663">
        <v>0</v>
      </c>
      <c r="AO246" s="663">
        <v>0</v>
      </c>
      <c r="AP246" s="663">
        <v>0</v>
      </c>
      <c r="AQ246" s="663">
        <v>0</v>
      </c>
      <c r="AR246" s="663">
        <v>0</v>
      </c>
      <c r="AS246" s="665">
        <v>0.56000000000000005</v>
      </c>
      <c r="AT246" s="564">
        <f t="shared" si="21"/>
        <v>0</v>
      </c>
      <c r="AU246" s="564">
        <f t="shared" si="22"/>
        <v>0</v>
      </c>
      <c r="AV246" s="564">
        <f t="shared" si="23"/>
        <v>0</v>
      </c>
      <c r="AW246" s="564">
        <f t="shared" si="24"/>
        <v>0</v>
      </c>
      <c r="AX246" s="564">
        <f t="shared" si="25"/>
        <v>15918.335473600002</v>
      </c>
      <c r="AY246" s="564">
        <f t="shared" si="26"/>
        <v>12507.263586399999</v>
      </c>
      <c r="AZ246" s="666">
        <f t="shared" si="27"/>
        <v>1</v>
      </c>
      <c r="BA246" s="625" t="s">
        <v>2192</v>
      </c>
      <c r="BB246" s="625" t="s">
        <v>2192</v>
      </c>
      <c r="BC246" s="667">
        <v>28425.59906</v>
      </c>
      <c r="BD246" s="667">
        <v>0</v>
      </c>
      <c r="BE246" s="667">
        <v>0</v>
      </c>
      <c r="BF246" s="667">
        <v>0</v>
      </c>
      <c r="BG246" s="667">
        <v>28425.59906</v>
      </c>
      <c r="BH246" s="667">
        <v>0</v>
      </c>
      <c r="BI246" s="667">
        <v>0</v>
      </c>
      <c r="BJ246" s="667">
        <v>0</v>
      </c>
      <c r="BK246" s="444">
        <v>0</v>
      </c>
      <c r="BL246" s="444">
        <v>28425.59906</v>
      </c>
      <c r="BM246" s="514"/>
      <c r="BN246" s="514"/>
      <c r="BO246" s="515"/>
    </row>
    <row r="247" spans="1:67">
      <c r="A247" s="515"/>
      <c r="B247" s="660">
        <v>2030</v>
      </c>
      <c r="C247" s="661" t="s">
        <v>2187</v>
      </c>
      <c r="D247" s="661" t="s">
        <v>1636</v>
      </c>
      <c r="E247" s="661" t="s">
        <v>1635</v>
      </c>
      <c r="F247" s="661" t="s">
        <v>2205</v>
      </c>
      <c r="G247" s="661" t="s">
        <v>26</v>
      </c>
      <c r="H247" s="661" t="s">
        <v>2205</v>
      </c>
      <c r="I247" s="661" t="s">
        <v>51</v>
      </c>
      <c r="J247" s="661" t="s">
        <v>1162</v>
      </c>
      <c r="K247" s="661" t="s">
        <v>28</v>
      </c>
      <c r="L247" s="661" t="s">
        <v>2191</v>
      </c>
      <c r="M247" s="662">
        <v>853862.18068800063</v>
      </c>
      <c r="N247" s="662">
        <v>119.50454068740011</v>
      </c>
      <c r="O247" s="662">
        <v>2023.6599503999992</v>
      </c>
      <c r="P247" s="662">
        <v>507313.95067979966</v>
      </c>
      <c r="Q247" s="662">
        <v>69.805419066900029</v>
      </c>
      <c r="R247" s="662">
        <v>1214.1959702400002</v>
      </c>
      <c r="S247" s="662">
        <v>6490309.0859244037</v>
      </c>
      <c r="T247" s="662">
        <v>17059.215800880007</v>
      </c>
      <c r="U247" s="662">
        <v>992.66432417928104</v>
      </c>
      <c r="V247" s="662">
        <v>90.584435902672865</v>
      </c>
      <c r="W247" s="663">
        <v>644521.04767987202</v>
      </c>
      <c r="X247" s="663">
        <v>1095304.04182545</v>
      </c>
      <c r="Y247" s="664">
        <v>1054311.5319873774</v>
      </c>
      <c r="Z247" s="663">
        <v>919126.77862283576</v>
      </c>
      <c r="AA247" s="663">
        <v>1031421.25784124</v>
      </c>
      <c r="AB247" s="663">
        <v>581841.38270943903</v>
      </c>
      <c r="AC247" s="663">
        <v>32783.702427078118</v>
      </c>
      <c r="AD247" s="663">
        <v>30019.9718104559</v>
      </c>
      <c r="AE247" s="662">
        <v>73.878078643822306</v>
      </c>
      <c r="AF247" s="662">
        <v>6.4473806019744</v>
      </c>
      <c r="AG247" s="664">
        <v>90887.313951720076</v>
      </c>
      <c r="AH247" s="664">
        <v>68165.48546378997</v>
      </c>
      <c r="AI247" s="664">
        <v>295383.7703718004</v>
      </c>
      <c r="AJ247" s="664">
        <v>0</v>
      </c>
      <c r="AK247" s="664">
        <v>0</v>
      </c>
      <c r="AL247" s="664">
        <v>0</v>
      </c>
      <c r="AM247" s="663">
        <v>599874.96220006538</v>
      </c>
      <c r="AN247" s="663">
        <v>1509358.6137136491</v>
      </c>
      <c r="AO247" s="663">
        <v>21391.237770063457</v>
      </c>
      <c r="AP247" s="663">
        <v>0</v>
      </c>
      <c r="AQ247" s="663">
        <v>0</v>
      </c>
      <c r="AR247" s="663">
        <v>4704.3799644984601</v>
      </c>
      <c r="AS247" s="665">
        <v>0.56000000000000005</v>
      </c>
      <c r="AT247" s="564">
        <f t="shared" si="21"/>
        <v>117224.40960447463</v>
      </c>
      <c r="AU247" s="564">
        <f t="shared" si="22"/>
        <v>1661.3515141606742</v>
      </c>
      <c r="AV247" s="564">
        <f t="shared" si="23"/>
        <v>46859.746409542269</v>
      </c>
      <c r="AW247" s="564">
        <f t="shared" si="24"/>
        <v>3572.0089581628577</v>
      </c>
      <c r="AX247" s="564">
        <f t="shared" si="25"/>
        <v>162083.42340479212</v>
      </c>
      <c r="AY247" s="564">
        <f t="shared" si="26"/>
        <v>36907.719500124389</v>
      </c>
      <c r="AZ247" s="666">
        <f t="shared" si="27"/>
        <v>12.875804781669249</v>
      </c>
      <c r="BA247" s="625" t="s">
        <v>2192</v>
      </c>
      <c r="BB247" s="625" t="s">
        <v>2192</v>
      </c>
      <c r="BC247" s="667">
        <v>924213.05380047415</v>
      </c>
      <c r="BD247" s="667">
        <v>679867.99131894356</v>
      </c>
      <c r="BE247" s="667">
        <v>49585.140282745117</v>
      </c>
      <c r="BF247" s="667">
        <v>5358.4196070820954</v>
      </c>
      <c r="BG247" s="667">
        <v>924213.05380047415</v>
      </c>
      <c r="BH247" s="667">
        <v>679867.99131894356</v>
      </c>
      <c r="BI247" s="667">
        <v>49585.140282745117</v>
      </c>
      <c r="BJ247" s="667">
        <v>5358.4196070820954</v>
      </c>
      <c r="BK247" s="444">
        <v>0</v>
      </c>
      <c r="BL247" s="444">
        <v>2562171.1093249447</v>
      </c>
      <c r="BM247" s="514"/>
      <c r="BN247" s="514"/>
      <c r="BO247" s="515"/>
    </row>
    <row r="248" spans="1:67">
      <c r="A248" s="515"/>
      <c r="B248" s="660">
        <v>2030</v>
      </c>
      <c r="C248" s="661" t="s">
        <v>2187</v>
      </c>
      <c r="D248" s="661" t="s">
        <v>2043</v>
      </c>
      <c r="E248" s="661" t="s">
        <v>2042</v>
      </c>
      <c r="F248" s="661" t="s">
        <v>2205</v>
      </c>
      <c r="G248" s="661" t="s">
        <v>26</v>
      </c>
      <c r="H248" s="661" t="s">
        <v>2205</v>
      </c>
      <c r="I248" s="661" t="s">
        <v>51</v>
      </c>
      <c r="J248" s="661" t="s">
        <v>16</v>
      </c>
      <c r="K248" s="661" t="s">
        <v>28</v>
      </c>
      <c r="L248" s="661" t="s">
        <v>2191</v>
      </c>
      <c r="M248" s="662">
        <v>0</v>
      </c>
      <c r="N248" s="662">
        <v>0</v>
      </c>
      <c r="O248" s="662">
        <v>0</v>
      </c>
      <c r="P248" s="662">
        <v>0</v>
      </c>
      <c r="Q248" s="662">
        <v>0</v>
      </c>
      <c r="R248" s="662">
        <v>0</v>
      </c>
      <c r="S248" s="662">
        <v>0</v>
      </c>
      <c r="T248" s="662">
        <v>0</v>
      </c>
      <c r="U248" s="662">
        <v>0</v>
      </c>
      <c r="V248" s="662">
        <v>0</v>
      </c>
      <c r="W248" s="663">
        <v>0</v>
      </c>
      <c r="X248" s="663">
        <v>0</v>
      </c>
      <c r="Y248" s="664">
        <v>29541.610939999999</v>
      </c>
      <c r="Z248" s="663">
        <v>29541.610939999999</v>
      </c>
      <c r="AA248" s="663">
        <v>29541.610939999999</v>
      </c>
      <c r="AB248" s="663">
        <v>0</v>
      </c>
      <c r="AC248" s="663">
        <v>0</v>
      </c>
      <c r="AD248" s="663">
        <v>0</v>
      </c>
      <c r="AE248" s="662">
        <v>0</v>
      </c>
      <c r="AF248" s="662">
        <v>0</v>
      </c>
      <c r="AG248" s="664">
        <v>1236.2354399999999</v>
      </c>
      <c r="AH248" s="664">
        <v>0</v>
      </c>
      <c r="AI248" s="664">
        <v>28305.375499999998</v>
      </c>
      <c r="AJ248" s="664">
        <v>0</v>
      </c>
      <c r="AK248" s="664">
        <v>0</v>
      </c>
      <c r="AL248" s="664">
        <v>0</v>
      </c>
      <c r="AM248" s="663">
        <v>0</v>
      </c>
      <c r="AN248" s="663">
        <v>0</v>
      </c>
      <c r="AO248" s="663">
        <v>0</v>
      </c>
      <c r="AP248" s="663">
        <v>0</v>
      </c>
      <c r="AQ248" s="663">
        <v>0</v>
      </c>
      <c r="AR248" s="663">
        <v>0</v>
      </c>
      <c r="AS248" s="665">
        <v>0.56000000000000005</v>
      </c>
      <c r="AT248" s="564">
        <f t="shared" si="21"/>
        <v>0</v>
      </c>
      <c r="AU248" s="564">
        <f t="shared" si="22"/>
        <v>0</v>
      </c>
      <c r="AV248" s="564">
        <f t="shared" si="23"/>
        <v>0</v>
      </c>
      <c r="AW248" s="564">
        <f t="shared" si="24"/>
        <v>0</v>
      </c>
      <c r="AX248" s="564">
        <f t="shared" si="25"/>
        <v>16543.302126400002</v>
      </c>
      <c r="AY248" s="564">
        <f t="shared" si="26"/>
        <v>12998.308813599997</v>
      </c>
      <c r="AZ248" s="666">
        <f t="shared" si="27"/>
        <v>1</v>
      </c>
      <c r="BA248" s="625" t="s">
        <v>2192</v>
      </c>
      <c r="BB248" s="625" t="s">
        <v>2192</v>
      </c>
      <c r="BC248" s="667">
        <v>29541.610939999999</v>
      </c>
      <c r="BD248" s="667">
        <v>0</v>
      </c>
      <c r="BE248" s="667">
        <v>0</v>
      </c>
      <c r="BF248" s="667">
        <v>0</v>
      </c>
      <c r="BG248" s="667">
        <v>29541.610939999999</v>
      </c>
      <c r="BH248" s="667">
        <v>0</v>
      </c>
      <c r="BI248" s="667">
        <v>0</v>
      </c>
      <c r="BJ248" s="667">
        <v>0</v>
      </c>
      <c r="BK248" s="444">
        <v>0</v>
      </c>
      <c r="BL248" s="444">
        <v>29541.610939999999</v>
      </c>
      <c r="BM248" s="514"/>
      <c r="BN248" s="514"/>
      <c r="BO248" s="515"/>
    </row>
    <row r="249" spans="1:67">
      <c r="A249" s="515"/>
      <c r="B249" s="660">
        <v>2030</v>
      </c>
      <c r="C249" s="661" t="s">
        <v>2187</v>
      </c>
      <c r="D249" s="661" t="s">
        <v>1646</v>
      </c>
      <c r="E249" s="661" t="s">
        <v>1645</v>
      </c>
      <c r="F249" s="661" t="s">
        <v>2205</v>
      </c>
      <c r="G249" s="661" t="s">
        <v>26</v>
      </c>
      <c r="H249" s="661" t="s">
        <v>2205</v>
      </c>
      <c r="I249" s="661" t="s">
        <v>51</v>
      </c>
      <c r="J249" s="661" t="s">
        <v>1162</v>
      </c>
      <c r="K249" s="661" t="s">
        <v>28</v>
      </c>
      <c r="L249" s="661" t="s">
        <v>2191</v>
      </c>
      <c r="M249" s="662">
        <v>203839.10257045506</v>
      </c>
      <c r="N249" s="662">
        <v>50.518489531454996</v>
      </c>
      <c r="O249" s="662">
        <v>2963.9029219800009</v>
      </c>
      <c r="P249" s="662">
        <v>118091.15358230016</v>
      </c>
      <c r="Q249" s="662">
        <v>29.310745316960261</v>
      </c>
      <c r="R249" s="662">
        <v>1643.8827764790001</v>
      </c>
      <c r="S249" s="662">
        <v>1783755.9249174236</v>
      </c>
      <c r="T249" s="662">
        <v>21763.744292112995</v>
      </c>
      <c r="U249" s="662">
        <v>302.559131145229</v>
      </c>
      <c r="V249" s="662">
        <v>115.56548219112005</v>
      </c>
      <c r="W249" s="663">
        <v>209077.96938975999</v>
      </c>
      <c r="X249" s="663">
        <v>368950.93885112798</v>
      </c>
      <c r="Y249" s="664">
        <v>967060.08906075894</v>
      </c>
      <c r="Z249" s="663">
        <v>846834.21736381715</v>
      </c>
      <c r="AA249" s="663">
        <v>939962.37687689345</v>
      </c>
      <c r="AB249" s="663">
        <v>151188.52297467299</v>
      </c>
      <c r="AC249" s="663">
        <v>31774.986396940189</v>
      </c>
      <c r="AD249" s="663">
        <v>25700.549218447399</v>
      </c>
      <c r="AE249" s="662">
        <v>18.914244916957099</v>
      </c>
      <c r="AF249" s="662">
        <v>8.72901754310349</v>
      </c>
      <c r="AG249" s="664">
        <v>86479.868412219905</v>
      </c>
      <c r="AH249" s="664">
        <v>64859.901324909923</v>
      </c>
      <c r="AI249" s="664">
        <v>281059.57235545962</v>
      </c>
      <c r="AJ249" s="664">
        <v>0</v>
      </c>
      <c r="AK249" s="664">
        <v>0</v>
      </c>
      <c r="AL249" s="664">
        <v>0</v>
      </c>
      <c r="AM249" s="663">
        <v>534660.74696816958</v>
      </c>
      <c r="AN249" s="663">
        <v>591937.69074594334</v>
      </c>
      <c r="AO249" s="663">
        <v>20212.131451304369</v>
      </c>
      <c r="AP249" s="663">
        <v>0</v>
      </c>
      <c r="AQ249" s="663">
        <v>0</v>
      </c>
      <c r="AR249" s="663">
        <v>1187.4727264995299</v>
      </c>
      <c r="AS249" s="665">
        <v>0.56000000000000005</v>
      </c>
      <c r="AT249" s="564">
        <f t="shared" si="21"/>
        <v>40642.760413906755</v>
      </c>
      <c r="AU249" s="564">
        <f t="shared" si="22"/>
        <v>1387.7758231521814</v>
      </c>
      <c r="AV249" s="564">
        <f t="shared" si="23"/>
        <v>11450.401452948447</v>
      </c>
      <c r="AW249" s="564">
        <f t="shared" si="24"/>
        <v>2958.1176245282095</v>
      </c>
      <c r="AX249" s="564">
        <f t="shared" si="25"/>
        <v>76784.22110494184</v>
      </c>
      <c r="AY249" s="564">
        <f t="shared" si="26"/>
        <v>29784.637794679737</v>
      </c>
      <c r="AZ249" s="666">
        <f t="shared" si="27"/>
        <v>14.564406667205599</v>
      </c>
      <c r="BA249" s="625" t="s">
        <v>2192</v>
      </c>
      <c r="BB249" s="625" t="s">
        <v>2192</v>
      </c>
      <c r="BC249" s="667">
        <v>853315.78256456892</v>
      </c>
      <c r="BD249" s="667">
        <v>182150.90691225778</v>
      </c>
      <c r="BE249" s="667">
        <v>47650.341278221451</v>
      </c>
      <c r="BF249" s="667">
        <v>1365.9524707469855</v>
      </c>
      <c r="BG249" s="667">
        <v>853315.78256456892</v>
      </c>
      <c r="BH249" s="667">
        <v>182150.90691225778</v>
      </c>
      <c r="BI249" s="667">
        <v>47650.341278221451</v>
      </c>
      <c r="BJ249" s="667">
        <v>1365.9524707469855</v>
      </c>
      <c r="BK249" s="444">
        <v>0</v>
      </c>
      <c r="BL249" s="444">
        <v>1552112.1990741382</v>
      </c>
      <c r="BM249" s="514"/>
      <c r="BN249" s="514"/>
      <c r="BO249" s="515"/>
    </row>
    <row r="250" spans="1:67">
      <c r="A250" s="515"/>
      <c r="B250" s="660">
        <v>2030</v>
      </c>
      <c r="C250" s="661" t="s">
        <v>2187</v>
      </c>
      <c r="D250" s="661" t="s">
        <v>2047</v>
      </c>
      <c r="E250" s="661" t="s">
        <v>2046</v>
      </c>
      <c r="F250" s="661" t="s">
        <v>2205</v>
      </c>
      <c r="G250" s="661" t="s">
        <v>26</v>
      </c>
      <c r="H250" s="661" t="s">
        <v>2205</v>
      </c>
      <c r="I250" s="661" t="s">
        <v>51</v>
      </c>
      <c r="J250" s="661" t="s">
        <v>16</v>
      </c>
      <c r="K250" s="661" t="s">
        <v>28</v>
      </c>
      <c r="L250" s="661" t="s">
        <v>2191</v>
      </c>
      <c r="M250" s="662">
        <v>0</v>
      </c>
      <c r="N250" s="662">
        <v>0</v>
      </c>
      <c r="O250" s="662">
        <v>0</v>
      </c>
      <c r="P250" s="662">
        <v>0</v>
      </c>
      <c r="Q250" s="662">
        <v>0</v>
      </c>
      <c r="R250" s="662">
        <v>0</v>
      </c>
      <c r="S250" s="662">
        <v>0</v>
      </c>
      <c r="T250" s="662">
        <v>0</v>
      </c>
      <c r="U250" s="662">
        <v>0</v>
      </c>
      <c r="V250" s="662">
        <v>0</v>
      </c>
      <c r="W250" s="663">
        <v>0</v>
      </c>
      <c r="X250" s="663">
        <v>0</v>
      </c>
      <c r="Y250" s="664">
        <v>29381.033609999999</v>
      </c>
      <c r="Z250" s="663">
        <v>29381.033609999999</v>
      </c>
      <c r="AA250" s="663">
        <v>29381.033609999999</v>
      </c>
      <c r="AB250" s="663">
        <v>0</v>
      </c>
      <c r="AC250" s="663">
        <v>0</v>
      </c>
      <c r="AD250" s="663">
        <v>0</v>
      </c>
      <c r="AE250" s="662">
        <v>0</v>
      </c>
      <c r="AF250" s="662">
        <v>0</v>
      </c>
      <c r="AG250" s="664">
        <v>1236.2354399999999</v>
      </c>
      <c r="AH250" s="664">
        <v>0</v>
      </c>
      <c r="AI250" s="664">
        <v>28144.798169999998</v>
      </c>
      <c r="AJ250" s="664">
        <v>0</v>
      </c>
      <c r="AK250" s="664">
        <v>0</v>
      </c>
      <c r="AL250" s="664">
        <v>0</v>
      </c>
      <c r="AM250" s="663">
        <v>0</v>
      </c>
      <c r="AN250" s="663">
        <v>0</v>
      </c>
      <c r="AO250" s="663">
        <v>0</v>
      </c>
      <c r="AP250" s="663">
        <v>0</v>
      </c>
      <c r="AQ250" s="663">
        <v>0</v>
      </c>
      <c r="AR250" s="663">
        <v>0</v>
      </c>
      <c r="AS250" s="665">
        <v>0.56000000000000005</v>
      </c>
      <c r="AT250" s="564">
        <f t="shared" si="21"/>
        <v>0</v>
      </c>
      <c r="AU250" s="564">
        <f t="shared" si="22"/>
        <v>0</v>
      </c>
      <c r="AV250" s="564">
        <f t="shared" si="23"/>
        <v>0</v>
      </c>
      <c r="AW250" s="564">
        <f t="shared" si="24"/>
        <v>0</v>
      </c>
      <c r="AX250" s="564">
        <f t="shared" si="25"/>
        <v>16453.378821599999</v>
      </c>
      <c r="AY250" s="564">
        <f t="shared" si="26"/>
        <v>12927.654788399997</v>
      </c>
      <c r="AZ250" s="666">
        <f t="shared" si="27"/>
        <v>1</v>
      </c>
      <c r="BA250" s="625" t="s">
        <v>2192</v>
      </c>
      <c r="BB250" s="625" t="s">
        <v>2192</v>
      </c>
      <c r="BC250" s="667">
        <v>29381.033609999999</v>
      </c>
      <c r="BD250" s="667">
        <v>0</v>
      </c>
      <c r="BE250" s="667">
        <v>0</v>
      </c>
      <c r="BF250" s="667">
        <v>0</v>
      </c>
      <c r="BG250" s="667">
        <v>29381.033609999999</v>
      </c>
      <c r="BH250" s="667">
        <v>0</v>
      </c>
      <c r="BI250" s="667">
        <v>0</v>
      </c>
      <c r="BJ250" s="667">
        <v>0</v>
      </c>
      <c r="BK250" s="444">
        <v>0</v>
      </c>
      <c r="BL250" s="444">
        <v>29381.033609999999</v>
      </c>
      <c r="BM250" s="514"/>
      <c r="BN250" s="514"/>
      <c r="BO250" s="515"/>
    </row>
    <row r="251" spans="1:67">
      <c r="A251" s="515"/>
      <c r="B251" s="660">
        <v>2030</v>
      </c>
      <c r="C251" s="661" t="s">
        <v>2187</v>
      </c>
      <c r="D251" s="661" t="s">
        <v>1653</v>
      </c>
      <c r="E251" s="661" t="s">
        <v>1652</v>
      </c>
      <c r="F251" s="661" t="s">
        <v>2205</v>
      </c>
      <c r="G251" s="661" t="s">
        <v>33</v>
      </c>
      <c r="H251" s="661" t="s">
        <v>2205</v>
      </c>
      <c r="I251" s="661" t="s">
        <v>51</v>
      </c>
      <c r="J251" s="661" t="s">
        <v>1162</v>
      </c>
      <c r="K251" s="661" t="s">
        <v>28</v>
      </c>
      <c r="L251" s="661" t="s">
        <v>2191</v>
      </c>
      <c r="M251" s="662">
        <v>6832.98</v>
      </c>
      <c r="N251" s="662">
        <v>0.29399039999999999</v>
      </c>
      <c r="O251" s="662">
        <v>0</v>
      </c>
      <c r="P251" s="662">
        <v>2733.192</v>
      </c>
      <c r="Q251" s="662">
        <v>0.11759616000000001</v>
      </c>
      <c r="R251" s="662">
        <v>0</v>
      </c>
      <c r="S251" s="662">
        <v>27331.919999999998</v>
      </c>
      <c r="T251" s="662">
        <v>0</v>
      </c>
      <c r="U251" s="662">
        <v>5.2097528503944002</v>
      </c>
      <c r="V251" s="662">
        <v>0</v>
      </c>
      <c r="W251" s="663">
        <v>5286.4404293448197</v>
      </c>
      <c r="X251" s="663">
        <v>11803.3537483621</v>
      </c>
      <c r="Y251" s="664">
        <v>42172.461310765502</v>
      </c>
      <c r="Z251" s="663">
        <v>32304.01428045554</v>
      </c>
      <c r="AA251" s="663">
        <v>40924.355260002703</v>
      </c>
      <c r="AB251" s="663">
        <v>2460.94577934482</v>
      </c>
      <c r="AC251" s="663">
        <v>0</v>
      </c>
      <c r="AD251" s="663">
        <v>2825.4946500000001</v>
      </c>
      <c r="AE251" s="662">
        <v>0.48621845764799998</v>
      </c>
      <c r="AF251" s="662">
        <v>0</v>
      </c>
      <c r="AG251" s="664">
        <v>3635.4925586429958</v>
      </c>
      <c r="AH251" s="664">
        <v>2726.6194182644858</v>
      </c>
      <c r="AI251" s="664">
        <v>11815.35081200099</v>
      </c>
      <c r="AJ251" s="664">
        <v>0</v>
      </c>
      <c r="AK251" s="664">
        <v>0</v>
      </c>
      <c r="AL251" s="664">
        <v>0</v>
      </c>
      <c r="AM251" s="663">
        <v>23994.998521857</v>
      </c>
      <c r="AN251" s="663">
        <v>10210.9130676717</v>
      </c>
      <c r="AO251" s="663">
        <v>0</v>
      </c>
      <c r="AP251" s="663">
        <v>0</v>
      </c>
      <c r="AQ251" s="663">
        <v>0</v>
      </c>
      <c r="AR251" s="663">
        <v>0</v>
      </c>
      <c r="AS251" s="665">
        <v>0.56000000000000005</v>
      </c>
      <c r="AT251" s="564">
        <f t="shared" si="21"/>
        <v>1021.09130676717</v>
      </c>
      <c r="AU251" s="564">
        <f t="shared" si="22"/>
        <v>0</v>
      </c>
      <c r="AV251" s="564">
        <f t="shared" si="23"/>
        <v>404.32227833448206</v>
      </c>
      <c r="AW251" s="564">
        <f t="shared" si="24"/>
        <v>124.32176459999998</v>
      </c>
      <c r="AX251" s="564">
        <f t="shared" si="25"/>
        <v>3312.855201327322</v>
      </c>
      <c r="AY251" s="564">
        <f t="shared" si="26"/>
        <v>1800.6716314401187</v>
      </c>
      <c r="AZ251" s="666">
        <f t="shared" si="27"/>
        <v>10</v>
      </c>
      <c r="BA251" s="625" t="s">
        <v>2192</v>
      </c>
      <c r="BB251" s="625" t="s">
        <v>2192</v>
      </c>
      <c r="BC251" s="667">
        <v>32512.965735253179</v>
      </c>
      <c r="BD251" s="667">
        <v>2777.3679731276502</v>
      </c>
      <c r="BE251" s="667">
        <v>0</v>
      </c>
      <c r="BF251" s="667">
        <v>0</v>
      </c>
      <c r="BG251" s="667">
        <v>32512.965735253179</v>
      </c>
      <c r="BH251" s="667">
        <v>2777.3679731276502</v>
      </c>
      <c r="BI251" s="667">
        <v>0</v>
      </c>
      <c r="BJ251" s="667">
        <v>0</v>
      </c>
      <c r="BK251" s="444">
        <v>0</v>
      </c>
      <c r="BL251" s="444">
        <v>51135.268327674341</v>
      </c>
      <c r="BM251" s="514"/>
      <c r="BN251" s="514"/>
      <c r="BO251" s="515"/>
    </row>
    <row r="252" spans="1:67">
      <c r="A252" s="515"/>
      <c r="B252" s="660">
        <v>2030</v>
      </c>
      <c r="C252" s="661" t="s">
        <v>2187</v>
      </c>
      <c r="D252" s="661" t="s">
        <v>2051</v>
      </c>
      <c r="E252" s="661" t="s">
        <v>2050</v>
      </c>
      <c r="F252" s="661" t="s">
        <v>2205</v>
      </c>
      <c r="G252" s="661" t="s">
        <v>33</v>
      </c>
      <c r="H252" s="661" t="s">
        <v>2205</v>
      </c>
      <c r="I252" s="661" t="s">
        <v>51</v>
      </c>
      <c r="J252" s="661" t="s">
        <v>16</v>
      </c>
      <c r="K252" s="661" t="s">
        <v>28</v>
      </c>
      <c r="L252" s="661" t="s">
        <v>2191</v>
      </c>
      <c r="M252" s="662">
        <v>0</v>
      </c>
      <c r="N252" s="662">
        <v>0</v>
      </c>
      <c r="O252" s="662">
        <v>0</v>
      </c>
      <c r="P252" s="662">
        <v>0</v>
      </c>
      <c r="Q252" s="662">
        <v>0</v>
      </c>
      <c r="R252" s="662">
        <v>0</v>
      </c>
      <c r="S252" s="662">
        <v>0</v>
      </c>
      <c r="T252" s="662">
        <v>0</v>
      </c>
      <c r="U252" s="662">
        <v>0</v>
      </c>
      <c r="V252" s="662">
        <v>0</v>
      </c>
      <c r="W252" s="663">
        <v>0</v>
      </c>
      <c r="X252" s="663">
        <v>0</v>
      </c>
      <c r="Y252" s="664">
        <v>28530.638660000001</v>
      </c>
      <c r="Z252" s="663">
        <v>28530.638660000001</v>
      </c>
      <c r="AA252" s="663">
        <v>28530.638660000001</v>
      </c>
      <c r="AB252" s="663">
        <v>0</v>
      </c>
      <c r="AC252" s="663">
        <v>0</v>
      </c>
      <c r="AD252" s="663">
        <v>0</v>
      </c>
      <c r="AE252" s="662">
        <v>0</v>
      </c>
      <c r="AF252" s="662">
        <v>0</v>
      </c>
      <c r="AG252" s="664">
        <v>1236.2354399999999</v>
      </c>
      <c r="AH252" s="664">
        <v>0</v>
      </c>
      <c r="AI252" s="664">
        <v>27294.40322</v>
      </c>
      <c r="AJ252" s="664">
        <v>0</v>
      </c>
      <c r="AK252" s="664">
        <v>0</v>
      </c>
      <c r="AL252" s="664">
        <v>0</v>
      </c>
      <c r="AM252" s="663">
        <v>0</v>
      </c>
      <c r="AN252" s="663">
        <v>0</v>
      </c>
      <c r="AO252" s="663">
        <v>0</v>
      </c>
      <c r="AP252" s="663">
        <v>0</v>
      </c>
      <c r="AQ252" s="663">
        <v>0</v>
      </c>
      <c r="AR252" s="663">
        <v>0</v>
      </c>
      <c r="AS252" s="665">
        <v>0.56000000000000005</v>
      </c>
      <c r="AT252" s="564">
        <f t="shared" si="21"/>
        <v>0</v>
      </c>
      <c r="AU252" s="564">
        <f t="shared" si="22"/>
        <v>0</v>
      </c>
      <c r="AV252" s="564">
        <f t="shared" si="23"/>
        <v>0</v>
      </c>
      <c r="AW252" s="564">
        <f t="shared" si="24"/>
        <v>0</v>
      </c>
      <c r="AX252" s="564">
        <f t="shared" si="25"/>
        <v>15977.157649600002</v>
      </c>
      <c r="AY252" s="564">
        <f t="shared" si="26"/>
        <v>12553.481010399999</v>
      </c>
      <c r="AZ252" s="666">
        <f t="shared" si="27"/>
        <v>1</v>
      </c>
      <c r="BA252" s="625" t="s">
        <v>2192</v>
      </c>
      <c r="BB252" s="625" t="s">
        <v>2192</v>
      </c>
      <c r="BC252" s="667">
        <v>28530.638660000001</v>
      </c>
      <c r="BD252" s="667">
        <v>0</v>
      </c>
      <c r="BE252" s="667">
        <v>0</v>
      </c>
      <c r="BF252" s="667">
        <v>0</v>
      </c>
      <c r="BG252" s="667">
        <v>28530.638660000001</v>
      </c>
      <c r="BH252" s="667">
        <v>0</v>
      </c>
      <c r="BI252" s="667">
        <v>0</v>
      </c>
      <c r="BJ252" s="667">
        <v>0</v>
      </c>
      <c r="BK252" s="444">
        <v>0</v>
      </c>
      <c r="BL252" s="444">
        <v>28530.638660000001</v>
      </c>
      <c r="BM252" s="514"/>
      <c r="BN252" s="514"/>
      <c r="BO252" s="515"/>
    </row>
    <row r="253" spans="1:67">
      <c r="A253" s="515"/>
      <c r="B253" s="660">
        <v>2030</v>
      </c>
      <c r="C253" s="661" t="s">
        <v>2187</v>
      </c>
      <c r="D253" s="661" t="s">
        <v>1661</v>
      </c>
      <c r="E253" s="661" t="s">
        <v>1660</v>
      </c>
      <c r="F253" s="661" t="s">
        <v>2205</v>
      </c>
      <c r="G253" s="661" t="s">
        <v>33</v>
      </c>
      <c r="H253" s="661" t="s">
        <v>2205</v>
      </c>
      <c r="I253" s="661" t="s">
        <v>51</v>
      </c>
      <c r="J253" s="661" t="s">
        <v>1162</v>
      </c>
      <c r="K253" s="661" t="s">
        <v>28</v>
      </c>
      <c r="L253" s="661" t="s">
        <v>2191</v>
      </c>
      <c r="M253" s="662">
        <v>2888.2260000000001</v>
      </c>
      <c r="N253" s="662">
        <v>0.6264521999999999</v>
      </c>
      <c r="O253" s="662">
        <v>4892.6327250000004</v>
      </c>
      <c r="P253" s="662">
        <v>1566.4176</v>
      </c>
      <c r="Q253" s="662">
        <v>0.32000165999999997</v>
      </c>
      <c r="R253" s="662">
        <v>2935.5796349999951</v>
      </c>
      <c r="S253" s="662">
        <v>22028.608800000002</v>
      </c>
      <c r="T253" s="662">
        <v>44033.694524999999</v>
      </c>
      <c r="U253" s="662">
        <v>2.7512154914507998</v>
      </c>
      <c r="V253" s="662">
        <v>233.81891792775002</v>
      </c>
      <c r="W253" s="663">
        <v>65260.693884017899</v>
      </c>
      <c r="X253" s="663">
        <v>109249.54456569</v>
      </c>
      <c r="Y253" s="664">
        <v>169235.5158452467</v>
      </c>
      <c r="Z253" s="663">
        <v>126295.14503585963</v>
      </c>
      <c r="AA253" s="663">
        <v>164124.67973478083</v>
      </c>
      <c r="AB253" s="663">
        <v>2279.5010270079702</v>
      </c>
      <c r="AC253" s="663">
        <v>62835.857060009905</v>
      </c>
      <c r="AD253" s="663">
        <v>145.33579700000001</v>
      </c>
      <c r="AE253" s="662">
        <v>0.19840932076284001</v>
      </c>
      <c r="AF253" s="662">
        <v>15.58792786185</v>
      </c>
      <c r="AG253" s="664">
        <v>15133.976973712972</v>
      </c>
      <c r="AH253" s="664">
        <v>11350.482731071987</v>
      </c>
      <c r="AI253" s="664">
        <v>49185.425163779968</v>
      </c>
      <c r="AJ253" s="664">
        <v>0</v>
      </c>
      <c r="AK253" s="664">
        <v>0</v>
      </c>
      <c r="AL253" s="664">
        <v>0</v>
      </c>
      <c r="AM253" s="663">
        <v>93565.630976681947</v>
      </c>
      <c r="AN253" s="663">
        <v>4619.3071860258997</v>
      </c>
      <c r="AO253" s="663">
        <v>38342.22338053595</v>
      </c>
      <c r="AP253" s="663">
        <v>0</v>
      </c>
      <c r="AQ253" s="663">
        <v>0</v>
      </c>
      <c r="AR253" s="663">
        <v>0</v>
      </c>
      <c r="AS253" s="665">
        <v>0.56000000000000005</v>
      </c>
      <c r="AT253" s="564">
        <f t="shared" si="21"/>
        <v>308.29824372541287</v>
      </c>
      <c r="AU253" s="564">
        <f t="shared" si="22"/>
        <v>2559.0071525241965</v>
      </c>
      <c r="AV253" s="564">
        <f t="shared" si="23"/>
        <v>157.56864084281094</v>
      </c>
      <c r="AW253" s="564">
        <f t="shared" si="24"/>
        <v>4198.0103450297465</v>
      </c>
      <c r="AX253" s="564">
        <f t="shared" si="25"/>
        <v>6442.4727306891054</v>
      </c>
      <c r="AY253" s="564">
        <f t="shared" si="26"/>
        <v>7378.7156779956676</v>
      </c>
      <c r="AZ253" s="666">
        <f t="shared" si="27"/>
        <v>14.983241974417815</v>
      </c>
      <c r="BA253" s="625" t="s">
        <v>2192</v>
      </c>
      <c r="BB253" s="625" t="s">
        <v>2192</v>
      </c>
      <c r="BC253" s="667">
        <v>127233.29833198986</v>
      </c>
      <c r="BD253" s="667">
        <v>2689.2486187567474</v>
      </c>
      <c r="BE253" s="667">
        <v>96398.744140643888</v>
      </c>
      <c r="BF253" s="667">
        <v>0</v>
      </c>
      <c r="BG253" s="667">
        <v>127233.29833198986</v>
      </c>
      <c r="BH253" s="667">
        <v>2689.2486187567474</v>
      </c>
      <c r="BI253" s="667">
        <v>96398.744140643888</v>
      </c>
      <c r="BJ253" s="667">
        <v>0</v>
      </c>
      <c r="BK253" s="444">
        <v>0</v>
      </c>
      <c r="BL253" s="444">
        <v>207086.21030134292</v>
      </c>
      <c r="BM253" s="514"/>
      <c r="BN253" s="514"/>
      <c r="BO253" s="515"/>
    </row>
    <row r="254" spans="1:67">
      <c r="A254" s="515"/>
      <c r="B254" s="660">
        <v>2030</v>
      </c>
      <c r="C254" s="661" t="s">
        <v>2187</v>
      </c>
      <c r="D254" s="661" t="s">
        <v>2055</v>
      </c>
      <c r="E254" s="661" t="s">
        <v>2054</v>
      </c>
      <c r="F254" s="661" t="s">
        <v>2205</v>
      </c>
      <c r="G254" s="661" t="s">
        <v>33</v>
      </c>
      <c r="H254" s="661" t="s">
        <v>2205</v>
      </c>
      <c r="I254" s="661" t="s">
        <v>51</v>
      </c>
      <c r="J254" s="661" t="s">
        <v>16</v>
      </c>
      <c r="K254" s="661" t="s">
        <v>28</v>
      </c>
      <c r="L254" s="661" t="s">
        <v>2191</v>
      </c>
      <c r="M254" s="662">
        <v>0</v>
      </c>
      <c r="N254" s="662">
        <v>0</v>
      </c>
      <c r="O254" s="662">
        <v>0</v>
      </c>
      <c r="P254" s="662">
        <v>0</v>
      </c>
      <c r="Q254" s="662">
        <v>0</v>
      </c>
      <c r="R254" s="662">
        <v>0</v>
      </c>
      <c r="S254" s="662">
        <v>0</v>
      </c>
      <c r="T254" s="662">
        <v>0</v>
      </c>
      <c r="U254" s="662">
        <v>0</v>
      </c>
      <c r="V254" s="662">
        <v>0</v>
      </c>
      <c r="W254" s="663">
        <v>0</v>
      </c>
      <c r="X254" s="663">
        <v>0</v>
      </c>
      <c r="Y254" s="664">
        <v>28431.00202</v>
      </c>
      <c r="Z254" s="663">
        <v>28431.00202</v>
      </c>
      <c r="AA254" s="663">
        <v>28431.00202</v>
      </c>
      <c r="AB254" s="663">
        <v>0</v>
      </c>
      <c r="AC254" s="663">
        <v>0</v>
      </c>
      <c r="AD254" s="663">
        <v>0</v>
      </c>
      <c r="AE254" s="662">
        <v>0</v>
      </c>
      <c r="AF254" s="662">
        <v>0</v>
      </c>
      <c r="AG254" s="664">
        <v>1236.2354399999999</v>
      </c>
      <c r="AH254" s="664">
        <v>0</v>
      </c>
      <c r="AI254" s="664">
        <v>27194.76658</v>
      </c>
      <c r="AJ254" s="664">
        <v>0</v>
      </c>
      <c r="AK254" s="664">
        <v>0</v>
      </c>
      <c r="AL254" s="664">
        <v>0</v>
      </c>
      <c r="AM254" s="663">
        <v>0</v>
      </c>
      <c r="AN254" s="663">
        <v>0</v>
      </c>
      <c r="AO254" s="663">
        <v>0</v>
      </c>
      <c r="AP254" s="663">
        <v>0</v>
      </c>
      <c r="AQ254" s="663">
        <v>0</v>
      </c>
      <c r="AR254" s="663">
        <v>0</v>
      </c>
      <c r="AS254" s="665">
        <v>0.56000000000000005</v>
      </c>
      <c r="AT254" s="564">
        <f t="shared" si="21"/>
        <v>0</v>
      </c>
      <c r="AU254" s="564">
        <f t="shared" si="22"/>
        <v>0</v>
      </c>
      <c r="AV254" s="564">
        <f t="shared" si="23"/>
        <v>0</v>
      </c>
      <c r="AW254" s="564">
        <f t="shared" si="24"/>
        <v>0</v>
      </c>
      <c r="AX254" s="564">
        <f t="shared" si="25"/>
        <v>15921.361131200001</v>
      </c>
      <c r="AY254" s="564">
        <f t="shared" si="26"/>
        <v>12509.640888799999</v>
      </c>
      <c r="AZ254" s="666">
        <f t="shared" si="27"/>
        <v>1</v>
      </c>
      <c r="BA254" s="625" t="s">
        <v>2192</v>
      </c>
      <c r="BB254" s="625" t="s">
        <v>2192</v>
      </c>
      <c r="BC254" s="667">
        <v>28431.00202</v>
      </c>
      <c r="BD254" s="667">
        <v>0</v>
      </c>
      <c r="BE254" s="667">
        <v>0</v>
      </c>
      <c r="BF254" s="667">
        <v>0</v>
      </c>
      <c r="BG254" s="667">
        <v>28431.00202</v>
      </c>
      <c r="BH254" s="667">
        <v>0</v>
      </c>
      <c r="BI254" s="667">
        <v>0</v>
      </c>
      <c r="BJ254" s="667">
        <v>0</v>
      </c>
      <c r="BK254" s="444">
        <v>0</v>
      </c>
      <c r="BL254" s="444">
        <v>28431.00202</v>
      </c>
      <c r="BM254" s="514"/>
      <c r="BN254" s="514"/>
      <c r="BO254" s="515"/>
    </row>
    <row r="255" spans="1:67">
      <c r="A255" s="515"/>
      <c r="B255" s="660">
        <v>2030</v>
      </c>
      <c r="C255" s="661" t="s">
        <v>2187</v>
      </c>
      <c r="D255" s="661" t="s">
        <v>1666</v>
      </c>
      <c r="E255" s="661" t="s">
        <v>1665</v>
      </c>
      <c r="F255" s="661" t="s">
        <v>2205</v>
      </c>
      <c r="G255" s="661" t="s">
        <v>45</v>
      </c>
      <c r="H255" s="661" t="s">
        <v>2205</v>
      </c>
      <c r="I255" s="661" t="s">
        <v>51</v>
      </c>
      <c r="J255" s="661" t="s">
        <v>1162</v>
      </c>
      <c r="K255" s="661" t="s">
        <v>28</v>
      </c>
      <c r="L255" s="661" t="s">
        <v>2191</v>
      </c>
      <c r="M255" s="662">
        <v>89387.821313999972</v>
      </c>
      <c r="N255" s="662">
        <v>14.002401005999998</v>
      </c>
      <c r="O255" s="662">
        <v>-53.585492400000021</v>
      </c>
      <c r="P255" s="662">
        <v>52612.047694799963</v>
      </c>
      <c r="Q255" s="662">
        <v>8.0683058412000062</v>
      </c>
      <c r="R255" s="662">
        <v>-32.151295440000027</v>
      </c>
      <c r="S255" s="662">
        <v>667043.68995000026</v>
      </c>
      <c r="T255" s="662">
        <v>-103.35048767999987</v>
      </c>
      <c r="U255" s="662">
        <v>102.930027222424</v>
      </c>
      <c r="V255" s="662">
        <v>-0.54879108958079525</v>
      </c>
      <c r="W255" s="663">
        <v>143941.53632945201</v>
      </c>
      <c r="X255" s="663">
        <v>272657.31389828201</v>
      </c>
      <c r="Y255" s="664">
        <v>801276.76599700272</v>
      </c>
      <c r="Z255" s="663">
        <v>610133.71414352383</v>
      </c>
      <c r="AA255" s="663">
        <v>776373.80827319645</v>
      </c>
      <c r="AB255" s="663">
        <v>51964.9108484768</v>
      </c>
      <c r="AC255" s="663">
        <v>-305.89440247143557</v>
      </c>
      <c r="AD255" s="663">
        <v>92115.093116631397</v>
      </c>
      <c r="AE255" s="662">
        <v>7.6470420385071902</v>
      </c>
      <c r="AF255" s="662">
        <v>-0.17072337878639945</v>
      </c>
      <c r="AG255" s="664">
        <v>69074.358594119971</v>
      </c>
      <c r="AH255" s="664">
        <v>51805.768945589924</v>
      </c>
      <c r="AI255" s="664">
        <v>224491.66543088938</v>
      </c>
      <c r="AJ255" s="664">
        <v>0</v>
      </c>
      <c r="AK255" s="664">
        <v>0</v>
      </c>
      <c r="AL255" s="664">
        <v>0</v>
      </c>
      <c r="AM255" s="663">
        <v>455904.97302640288</v>
      </c>
      <c r="AN255" s="663">
        <v>202418.55616937784</v>
      </c>
      <c r="AO255" s="663">
        <v>-251.486429888918</v>
      </c>
      <c r="AP255" s="663">
        <v>0</v>
      </c>
      <c r="AQ255" s="663">
        <v>0</v>
      </c>
      <c r="AR255" s="663">
        <v>221.67833121521099</v>
      </c>
      <c r="AS255" s="665">
        <v>0.56000000000000005</v>
      </c>
      <c r="AT255" s="564">
        <f t="shared" si="21"/>
        <v>15751.091481954287</v>
      </c>
      <c r="AU255" s="564">
        <f t="shared" si="22"/>
        <v>-19.569281782327444</v>
      </c>
      <c r="AV255" s="564">
        <f t="shared" si="23"/>
        <v>8074.8879747967121</v>
      </c>
      <c r="AW255" s="564">
        <f t="shared" si="24"/>
        <v>3130.0670997483153</v>
      </c>
      <c r="AX255" s="564">
        <f t="shared" si="25"/>
        <v>49582.434128821893</v>
      </c>
      <c r="AY255" s="564">
        <f t="shared" si="26"/>
        <v>26562.199940756505</v>
      </c>
      <c r="AZ255" s="666">
        <f t="shared" si="27"/>
        <v>12.851081234674103</v>
      </c>
      <c r="BA255" s="625" t="s">
        <v>2192</v>
      </c>
      <c r="BB255" s="625" t="s">
        <v>2192</v>
      </c>
      <c r="BC255" s="667">
        <v>615066.28690231801</v>
      </c>
      <c r="BD255" s="667">
        <v>61084.781542331992</v>
      </c>
      <c r="BE255" s="667">
        <v>-329.14467678404583</v>
      </c>
      <c r="BF255" s="667">
        <v>255.82643195326591</v>
      </c>
      <c r="BG255" s="667">
        <v>615066.28690231801</v>
      </c>
      <c r="BH255" s="667">
        <v>61084.781542331992</v>
      </c>
      <c r="BI255" s="667">
        <v>-329.14467678404583</v>
      </c>
      <c r="BJ255" s="667">
        <v>255.82643195326591</v>
      </c>
      <c r="BK255" s="444">
        <v>0</v>
      </c>
      <c r="BL255" s="444">
        <v>978540.87801268429</v>
      </c>
      <c r="BM255" s="514"/>
      <c r="BN255" s="514"/>
      <c r="BO255" s="515"/>
    </row>
    <row r="256" spans="1:67">
      <c r="A256" s="515"/>
      <c r="B256" s="660">
        <v>2030</v>
      </c>
      <c r="C256" s="661" t="s">
        <v>2187</v>
      </c>
      <c r="D256" s="661" t="s">
        <v>2059</v>
      </c>
      <c r="E256" s="661" t="s">
        <v>2058</v>
      </c>
      <c r="F256" s="661" t="s">
        <v>2205</v>
      </c>
      <c r="G256" s="661" t="s">
        <v>45</v>
      </c>
      <c r="H256" s="661" t="s">
        <v>2205</v>
      </c>
      <c r="I256" s="661" t="s">
        <v>51</v>
      </c>
      <c r="J256" s="661" t="s">
        <v>16</v>
      </c>
      <c r="K256" s="661" t="s">
        <v>28</v>
      </c>
      <c r="L256" s="661" t="s">
        <v>2191</v>
      </c>
      <c r="M256" s="662">
        <v>0</v>
      </c>
      <c r="N256" s="662">
        <v>0</v>
      </c>
      <c r="O256" s="662">
        <v>0</v>
      </c>
      <c r="P256" s="662">
        <v>0</v>
      </c>
      <c r="Q256" s="662">
        <v>0</v>
      </c>
      <c r="R256" s="662">
        <v>0</v>
      </c>
      <c r="S256" s="662">
        <v>0</v>
      </c>
      <c r="T256" s="662">
        <v>0</v>
      </c>
      <c r="U256" s="662">
        <v>0</v>
      </c>
      <c r="V256" s="662">
        <v>0</v>
      </c>
      <c r="W256" s="663">
        <v>0</v>
      </c>
      <c r="X256" s="663">
        <v>0</v>
      </c>
      <c r="Y256" s="664">
        <v>31850.037250000001</v>
      </c>
      <c r="Z256" s="663">
        <v>31850.037250000001</v>
      </c>
      <c r="AA256" s="663">
        <v>31850.037250000001</v>
      </c>
      <c r="AB256" s="663">
        <v>0</v>
      </c>
      <c r="AC256" s="663">
        <v>0</v>
      </c>
      <c r="AD256" s="663">
        <v>0</v>
      </c>
      <c r="AE256" s="662">
        <v>0</v>
      </c>
      <c r="AF256" s="662">
        <v>0</v>
      </c>
      <c r="AG256" s="664">
        <v>1236.2354399999999</v>
      </c>
      <c r="AH256" s="664">
        <v>0</v>
      </c>
      <c r="AI256" s="664">
        <v>30613.801810000001</v>
      </c>
      <c r="AJ256" s="664">
        <v>0</v>
      </c>
      <c r="AK256" s="664">
        <v>0</v>
      </c>
      <c r="AL256" s="664">
        <v>0</v>
      </c>
      <c r="AM256" s="663">
        <v>0</v>
      </c>
      <c r="AN256" s="663">
        <v>0</v>
      </c>
      <c r="AO256" s="663">
        <v>0</v>
      </c>
      <c r="AP256" s="663">
        <v>0</v>
      </c>
      <c r="AQ256" s="663">
        <v>0</v>
      </c>
      <c r="AR256" s="663">
        <v>0</v>
      </c>
      <c r="AS256" s="665">
        <v>0.56000000000000005</v>
      </c>
      <c r="AT256" s="564">
        <f t="shared" si="21"/>
        <v>0</v>
      </c>
      <c r="AU256" s="564">
        <f t="shared" si="22"/>
        <v>0</v>
      </c>
      <c r="AV256" s="564">
        <f t="shared" si="23"/>
        <v>0</v>
      </c>
      <c r="AW256" s="564">
        <f t="shared" si="24"/>
        <v>0</v>
      </c>
      <c r="AX256" s="564">
        <f t="shared" si="25"/>
        <v>17836.020860000004</v>
      </c>
      <c r="AY256" s="564">
        <f t="shared" si="26"/>
        <v>14014.016389999999</v>
      </c>
      <c r="AZ256" s="666">
        <f t="shared" si="27"/>
        <v>1</v>
      </c>
      <c r="BA256" s="625" t="s">
        <v>2192</v>
      </c>
      <c r="BB256" s="625" t="s">
        <v>2192</v>
      </c>
      <c r="BC256" s="667">
        <v>31850.037250000001</v>
      </c>
      <c r="BD256" s="667">
        <v>0</v>
      </c>
      <c r="BE256" s="667">
        <v>0</v>
      </c>
      <c r="BF256" s="667">
        <v>0</v>
      </c>
      <c r="BG256" s="667">
        <v>31850.037250000001</v>
      </c>
      <c r="BH256" s="667">
        <v>0</v>
      </c>
      <c r="BI256" s="667">
        <v>0</v>
      </c>
      <c r="BJ256" s="667">
        <v>0</v>
      </c>
      <c r="BK256" s="444">
        <v>0</v>
      </c>
      <c r="BL256" s="444">
        <v>31850.037250000001</v>
      </c>
      <c r="BM256" s="514"/>
      <c r="BN256" s="514"/>
      <c r="BO256" s="515"/>
    </row>
    <row r="257" spans="1:67">
      <c r="A257" s="515"/>
      <c r="B257" s="660">
        <v>2030</v>
      </c>
      <c r="C257" s="661" t="s">
        <v>2187</v>
      </c>
      <c r="D257" s="661" t="s">
        <v>1673</v>
      </c>
      <c r="E257" s="661" t="s">
        <v>1672</v>
      </c>
      <c r="F257" s="661" t="s">
        <v>2205</v>
      </c>
      <c r="G257" s="661" t="s">
        <v>45</v>
      </c>
      <c r="H257" s="661" t="s">
        <v>2205</v>
      </c>
      <c r="I257" s="661" t="s">
        <v>51</v>
      </c>
      <c r="J257" s="661" t="s">
        <v>1162</v>
      </c>
      <c r="K257" s="661" t="s">
        <v>28</v>
      </c>
      <c r="L257" s="661" t="s">
        <v>2191</v>
      </c>
      <c r="M257" s="662">
        <v>43694.495459999998</v>
      </c>
      <c r="N257" s="662">
        <v>17.810191079999999</v>
      </c>
      <c r="O257" s="662">
        <v>216.82569000000001</v>
      </c>
      <c r="P257" s="662">
        <v>23616.83451600001</v>
      </c>
      <c r="Q257" s="662">
        <v>10.110507858</v>
      </c>
      <c r="R257" s="662">
        <v>130.09541400000001</v>
      </c>
      <c r="S257" s="662">
        <v>346273.53789599997</v>
      </c>
      <c r="T257" s="662">
        <v>1843.2611280000001</v>
      </c>
      <c r="U257" s="662">
        <v>50.2503599558082</v>
      </c>
      <c r="V257" s="662">
        <v>9.7877165896799987</v>
      </c>
      <c r="W257" s="663">
        <v>60685.088094721701</v>
      </c>
      <c r="X257" s="663">
        <v>115846.96841190501</v>
      </c>
      <c r="Y257" s="664">
        <v>604412.55649618362</v>
      </c>
      <c r="Z257" s="663">
        <v>471530.14341858536</v>
      </c>
      <c r="AA257" s="663">
        <v>586079.67658800015</v>
      </c>
      <c r="AB257" s="663">
        <v>28626.3387528721</v>
      </c>
      <c r="AC257" s="663">
        <v>2640.4069727059937</v>
      </c>
      <c r="AD257" s="663">
        <v>29475.983607762399</v>
      </c>
      <c r="AE257" s="662">
        <v>3.4325431666829398</v>
      </c>
      <c r="AF257" s="662">
        <v>0.69080664833999994</v>
      </c>
      <c r="AG257" s="664">
        <v>54049.91776550989</v>
      </c>
      <c r="AH257" s="664">
        <v>40537.438316259875</v>
      </c>
      <c r="AI257" s="664">
        <v>175662.23271428997</v>
      </c>
      <c r="AJ257" s="664">
        <v>0</v>
      </c>
      <c r="AK257" s="664">
        <v>0</v>
      </c>
      <c r="AL257" s="664">
        <v>0</v>
      </c>
      <c r="AM257" s="663">
        <v>334162.96770012425</v>
      </c>
      <c r="AN257" s="663">
        <v>115530.76243853979</v>
      </c>
      <c r="AO257" s="663">
        <v>1628.2339713754891</v>
      </c>
      <c r="AP257" s="663">
        <v>0</v>
      </c>
      <c r="AQ257" s="663">
        <v>0</v>
      </c>
      <c r="AR257" s="663">
        <v>61.368288581167299</v>
      </c>
      <c r="AS257" s="665">
        <v>0.56000000000000005</v>
      </c>
      <c r="AT257" s="564">
        <f t="shared" si="21"/>
        <v>7916.5633650938016</v>
      </c>
      <c r="AU257" s="564">
        <f t="shared" si="22"/>
        <v>111.57216602331033</v>
      </c>
      <c r="AV257" s="564">
        <f t="shared" si="23"/>
        <v>3096.8652724997301</v>
      </c>
      <c r="AW257" s="564">
        <f t="shared" si="24"/>
        <v>1069.6396610876893</v>
      </c>
      <c r="AX257" s="564">
        <f t="shared" si="25"/>
        <v>30406.267469103932</v>
      </c>
      <c r="AY257" s="564">
        <f t="shared" si="26"/>
        <v>17782.053962031267</v>
      </c>
      <c r="AZ257" s="666">
        <f t="shared" si="27"/>
        <v>14.593549891603868</v>
      </c>
      <c r="BA257" s="625" t="s">
        <v>2192</v>
      </c>
      <c r="BB257" s="625" t="s">
        <v>2192</v>
      </c>
      <c r="BC257" s="667">
        <v>475360.83242494852</v>
      </c>
      <c r="BD257" s="667">
        <v>34499.637289592953</v>
      </c>
      <c r="BE257" s="667">
        <v>4036.3663968813357</v>
      </c>
      <c r="BF257" s="667">
        <v>73.767437846660201</v>
      </c>
      <c r="BG257" s="667">
        <v>475360.83242494852</v>
      </c>
      <c r="BH257" s="667">
        <v>34499.637289592953</v>
      </c>
      <c r="BI257" s="667">
        <v>4036.3663968813357</v>
      </c>
      <c r="BJ257" s="667">
        <v>73.767437846660201</v>
      </c>
      <c r="BK257" s="444">
        <v>0</v>
      </c>
      <c r="BL257" s="444">
        <v>703238.6729979153</v>
      </c>
      <c r="BM257" s="514"/>
      <c r="BN257" s="514"/>
      <c r="BO257" s="515"/>
    </row>
    <row r="258" spans="1:67">
      <c r="A258" s="515"/>
      <c r="B258" s="660">
        <v>2030</v>
      </c>
      <c r="C258" s="661" t="s">
        <v>2187</v>
      </c>
      <c r="D258" s="661" t="s">
        <v>2063</v>
      </c>
      <c r="E258" s="661" t="s">
        <v>2062</v>
      </c>
      <c r="F258" s="661" t="s">
        <v>2205</v>
      </c>
      <c r="G258" s="661" t="s">
        <v>45</v>
      </c>
      <c r="H258" s="661" t="s">
        <v>2205</v>
      </c>
      <c r="I258" s="661" t="s">
        <v>51</v>
      </c>
      <c r="J258" s="661" t="s">
        <v>16</v>
      </c>
      <c r="K258" s="661" t="s">
        <v>28</v>
      </c>
      <c r="L258" s="661" t="s">
        <v>2191</v>
      </c>
      <c r="M258" s="662">
        <v>0</v>
      </c>
      <c r="N258" s="662">
        <v>0</v>
      </c>
      <c r="O258" s="662">
        <v>0</v>
      </c>
      <c r="P258" s="662">
        <v>0</v>
      </c>
      <c r="Q258" s="662">
        <v>0</v>
      </c>
      <c r="R258" s="662">
        <v>0</v>
      </c>
      <c r="S258" s="662">
        <v>0</v>
      </c>
      <c r="T258" s="662">
        <v>0</v>
      </c>
      <c r="U258" s="662">
        <v>0</v>
      </c>
      <c r="V258" s="662">
        <v>0</v>
      </c>
      <c r="W258" s="663">
        <v>0</v>
      </c>
      <c r="X258" s="663">
        <v>0</v>
      </c>
      <c r="Y258" s="664">
        <v>29521.38782</v>
      </c>
      <c r="Z258" s="663">
        <v>29521.38782</v>
      </c>
      <c r="AA258" s="663">
        <v>29521.38782</v>
      </c>
      <c r="AB258" s="663">
        <v>0</v>
      </c>
      <c r="AC258" s="663">
        <v>0</v>
      </c>
      <c r="AD258" s="663">
        <v>0</v>
      </c>
      <c r="AE258" s="662">
        <v>0</v>
      </c>
      <c r="AF258" s="662">
        <v>0</v>
      </c>
      <c r="AG258" s="664">
        <v>1236.2354399999999</v>
      </c>
      <c r="AH258" s="664">
        <v>0</v>
      </c>
      <c r="AI258" s="664">
        <v>28285.15238</v>
      </c>
      <c r="AJ258" s="664">
        <v>0</v>
      </c>
      <c r="AK258" s="664">
        <v>0</v>
      </c>
      <c r="AL258" s="664">
        <v>0</v>
      </c>
      <c r="AM258" s="663">
        <v>0</v>
      </c>
      <c r="AN258" s="663">
        <v>0</v>
      </c>
      <c r="AO258" s="663">
        <v>0</v>
      </c>
      <c r="AP258" s="663">
        <v>0</v>
      </c>
      <c r="AQ258" s="663">
        <v>0</v>
      </c>
      <c r="AR258" s="663">
        <v>0</v>
      </c>
      <c r="AS258" s="665">
        <v>0.56000000000000005</v>
      </c>
      <c r="AT258" s="564">
        <f t="shared" si="21"/>
        <v>0</v>
      </c>
      <c r="AU258" s="564">
        <f t="shared" si="22"/>
        <v>0</v>
      </c>
      <c r="AV258" s="564">
        <f t="shared" si="23"/>
        <v>0</v>
      </c>
      <c r="AW258" s="564">
        <f t="shared" si="24"/>
        <v>0</v>
      </c>
      <c r="AX258" s="564">
        <f t="shared" si="25"/>
        <v>16531.977179200003</v>
      </c>
      <c r="AY258" s="564">
        <f t="shared" si="26"/>
        <v>12989.410640799999</v>
      </c>
      <c r="AZ258" s="666">
        <f t="shared" si="27"/>
        <v>1</v>
      </c>
      <c r="BA258" s="625" t="s">
        <v>2192</v>
      </c>
      <c r="BB258" s="625" t="s">
        <v>2192</v>
      </c>
      <c r="BC258" s="667">
        <v>29521.38782</v>
      </c>
      <c r="BD258" s="667">
        <v>0</v>
      </c>
      <c r="BE258" s="667">
        <v>0</v>
      </c>
      <c r="BF258" s="667">
        <v>0</v>
      </c>
      <c r="BG258" s="667">
        <v>29521.38782</v>
      </c>
      <c r="BH258" s="667">
        <v>0</v>
      </c>
      <c r="BI258" s="667">
        <v>0</v>
      </c>
      <c r="BJ258" s="667">
        <v>0</v>
      </c>
      <c r="BK258" s="444">
        <v>0</v>
      </c>
      <c r="BL258" s="444">
        <v>29521.38782</v>
      </c>
      <c r="BM258" s="514"/>
      <c r="BN258" s="514"/>
      <c r="BO258" s="515"/>
    </row>
    <row r="259" spans="1:67">
      <c r="A259" s="515"/>
      <c r="B259" s="660">
        <v>2030</v>
      </c>
      <c r="C259" s="661" t="s">
        <v>2187</v>
      </c>
      <c r="D259" s="661" t="s">
        <v>1678</v>
      </c>
      <c r="E259" s="661" t="s">
        <v>1677</v>
      </c>
      <c r="F259" s="661" t="s">
        <v>2205</v>
      </c>
      <c r="G259" s="661" t="s">
        <v>17</v>
      </c>
      <c r="H259" s="661" t="s">
        <v>2205</v>
      </c>
      <c r="I259" s="661" t="s">
        <v>51</v>
      </c>
      <c r="J259" s="661" t="s">
        <v>1162</v>
      </c>
      <c r="K259" s="661" t="s">
        <v>28</v>
      </c>
      <c r="L259" s="661" t="s">
        <v>2191</v>
      </c>
      <c r="M259" s="662">
        <v>741709.218832738</v>
      </c>
      <c r="N259" s="662">
        <v>249.54982613042804</v>
      </c>
      <c r="O259" s="662">
        <v>6667.7787324719966</v>
      </c>
      <c r="P259" s="662">
        <v>400635.7617427794</v>
      </c>
      <c r="Q259" s="662">
        <v>143.29255462105937</v>
      </c>
      <c r="R259" s="662">
        <v>2115.7793375795995</v>
      </c>
      <c r="S259" s="662">
        <v>6860612.9911508178</v>
      </c>
      <c r="T259" s="662">
        <v>22648.774445945979</v>
      </c>
      <c r="U259" s="662">
        <v>1536.0798510263401</v>
      </c>
      <c r="V259" s="662">
        <v>120.26499230797322</v>
      </c>
      <c r="W259" s="663">
        <v>1423163.49834146</v>
      </c>
      <c r="X259" s="663">
        <v>2768589.1859161099</v>
      </c>
      <c r="Y259" s="664">
        <v>2446002.756320403</v>
      </c>
      <c r="Z259" s="663">
        <v>4119449.2456797189</v>
      </c>
      <c r="AA259" s="663">
        <v>2372769.4457542906</v>
      </c>
      <c r="AB259" s="663">
        <v>627840.309555443</v>
      </c>
      <c r="AC259" s="663">
        <v>46628.281270157415</v>
      </c>
      <c r="AD259" s="663">
        <v>742356.00879142794</v>
      </c>
      <c r="AE259" s="662">
        <v>81.409315809616302</v>
      </c>
      <c r="AF259" s="662">
        <v>11.234788282547681</v>
      </c>
      <c r="AG259" s="664">
        <v>210858.56836109923</v>
      </c>
      <c r="AH259" s="664">
        <v>158143.92625647003</v>
      </c>
      <c r="AI259" s="664">
        <v>685290.34710179793</v>
      </c>
      <c r="AJ259" s="664">
        <v>0</v>
      </c>
      <c r="AK259" s="664">
        <v>0</v>
      </c>
      <c r="AL259" s="664">
        <v>0</v>
      </c>
      <c r="AM259" s="663">
        <v>1391709.9146010401</v>
      </c>
      <c r="AN259" s="663">
        <v>1821563.4530454723</v>
      </c>
      <c r="AO259" s="663">
        <v>50399.075846267246</v>
      </c>
      <c r="AP259" s="663">
        <v>0</v>
      </c>
      <c r="AQ259" s="663">
        <v>0</v>
      </c>
      <c r="AR259" s="663">
        <v>6338.8987244332102</v>
      </c>
      <c r="AS259" s="665">
        <v>0.56000000000000005</v>
      </c>
      <c r="AT259" s="564">
        <f t="shared" si="21"/>
        <v>111999.1644406164</v>
      </c>
      <c r="AU259" s="564">
        <f t="shared" si="22"/>
        <v>3098.7964618657038</v>
      </c>
      <c r="AV259" s="564">
        <f t="shared" si="23"/>
        <v>64553.207163629042</v>
      </c>
      <c r="AW259" s="564">
        <f t="shared" si="24"/>
        <v>22950.262677149149</v>
      </c>
      <c r="AX259" s="564">
        <f t="shared" si="25"/>
        <v>193697.65764359778</v>
      </c>
      <c r="AY259" s="564">
        <f t="shared" si="26"/>
        <v>67290.469692779632</v>
      </c>
      <c r="AZ259" s="666">
        <f t="shared" si="27"/>
        <v>16.264080737953112</v>
      </c>
      <c r="BA259" s="625" t="s">
        <v>2192</v>
      </c>
      <c r="BB259" s="625" t="s">
        <v>2192</v>
      </c>
      <c r="BC259" s="667">
        <v>4155995.6696157423</v>
      </c>
      <c r="BD259" s="667">
        <v>784597.6622901907</v>
      </c>
      <c r="BE259" s="667">
        <v>67381.17543854317</v>
      </c>
      <c r="BF259" s="667">
        <v>7232.2347328274809</v>
      </c>
      <c r="BG259" s="667">
        <v>4155995.6696157423</v>
      </c>
      <c r="BH259" s="667">
        <v>784597.6622901907</v>
      </c>
      <c r="BI259" s="667">
        <v>67381.17543854317</v>
      </c>
      <c r="BJ259" s="667">
        <v>7232.2347328274809</v>
      </c>
      <c r="BK259" s="444">
        <v>0</v>
      </c>
      <c r="BL259" s="444">
        <v>4244731.9746460123</v>
      </c>
      <c r="BM259" s="514"/>
      <c r="BN259" s="514"/>
      <c r="BO259" s="515"/>
    </row>
    <row r="260" spans="1:67">
      <c r="A260" s="515"/>
      <c r="B260" s="660">
        <v>2030</v>
      </c>
      <c r="C260" s="661" t="s">
        <v>2187</v>
      </c>
      <c r="D260" s="661" t="s">
        <v>2067</v>
      </c>
      <c r="E260" s="661" t="s">
        <v>2066</v>
      </c>
      <c r="F260" s="661" t="s">
        <v>2205</v>
      </c>
      <c r="G260" s="661" t="s">
        <v>17</v>
      </c>
      <c r="H260" s="661" t="s">
        <v>2205</v>
      </c>
      <c r="I260" s="661" t="s">
        <v>51</v>
      </c>
      <c r="J260" s="661" t="s">
        <v>16</v>
      </c>
      <c r="K260" s="661" t="s">
        <v>28</v>
      </c>
      <c r="L260" s="661" t="s">
        <v>2191</v>
      </c>
      <c r="M260" s="662">
        <v>0</v>
      </c>
      <c r="N260" s="662">
        <v>0</v>
      </c>
      <c r="O260" s="662">
        <v>0</v>
      </c>
      <c r="P260" s="662">
        <v>0</v>
      </c>
      <c r="Q260" s="662">
        <v>0</v>
      </c>
      <c r="R260" s="662">
        <v>0</v>
      </c>
      <c r="S260" s="662">
        <v>0</v>
      </c>
      <c r="T260" s="662">
        <v>0</v>
      </c>
      <c r="U260" s="662">
        <v>0</v>
      </c>
      <c r="V260" s="662">
        <v>0</v>
      </c>
      <c r="W260" s="663">
        <v>0</v>
      </c>
      <c r="X260" s="663">
        <v>0</v>
      </c>
      <c r="Y260" s="664">
        <v>56023.163979999998</v>
      </c>
      <c r="Z260" s="663">
        <v>56023.163979999998</v>
      </c>
      <c r="AA260" s="663">
        <v>56023.163979999998</v>
      </c>
      <c r="AB260" s="663">
        <v>0</v>
      </c>
      <c r="AC260" s="663">
        <v>0</v>
      </c>
      <c r="AD260" s="663">
        <v>0</v>
      </c>
      <c r="AE260" s="662">
        <v>0</v>
      </c>
      <c r="AF260" s="662">
        <v>0</v>
      </c>
      <c r="AG260" s="664">
        <v>1236.2354399999999</v>
      </c>
      <c r="AH260" s="664">
        <v>0</v>
      </c>
      <c r="AI260" s="664">
        <v>54786.928540000001</v>
      </c>
      <c r="AJ260" s="664">
        <v>0</v>
      </c>
      <c r="AK260" s="664">
        <v>0</v>
      </c>
      <c r="AL260" s="664">
        <v>0</v>
      </c>
      <c r="AM260" s="663">
        <v>0</v>
      </c>
      <c r="AN260" s="663">
        <v>0</v>
      </c>
      <c r="AO260" s="663">
        <v>0</v>
      </c>
      <c r="AP260" s="663">
        <v>0</v>
      </c>
      <c r="AQ260" s="663">
        <v>0</v>
      </c>
      <c r="AR260" s="663">
        <v>0</v>
      </c>
      <c r="AS260" s="665">
        <v>0.56000000000000005</v>
      </c>
      <c r="AT260" s="564">
        <f t="shared" si="21"/>
        <v>0</v>
      </c>
      <c r="AU260" s="564">
        <f t="shared" si="22"/>
        <v>0</v>
      </c>
      <c r="AV260" s="564">
        <f t="shared" si="23"/>
        <v>0</v>
      </c>
      <c r="AW260" s="564">
        <f t="shared" si="24"/>
        <v>0</v>
      </c>
      <c r="AX260" s="564">
        <f t="shared" si="25"/>
        <v>31372.9718288</v>
      </c>
      <c r="AY260" s="564">
        <f t="shared" si="26"/>
        <v>24650.192151199997</v>
      </c>
      <c r="AZ260" s="666">
        <f t="shared" si="27"/>
        <v>1</v>
      </c>
      <c r="BA260" s="625" t="s">
        <v>2192</v>
      </c>
      <c r="BB260" s="625" t="s">
        <v>2192</v>
      </c>
      <c r="BC260" s="667">
        <v>56023.163979999998</v>
      </c>
      <c r="BD260" s="667">
        <v>0</v>
      </c>
      <c r="BE260" s="667">
        <v>0</v>
      </c>
      <c r="BF260" s="667">
        <v>0</v>
      </c>
      <c r="BG260" s="667">
        <v>56023.163979999998</v>
      </c>
      <c r="BH260" s="667">
        <v>0</v>
      </c>
      <c r="BI260" s="667">
        <v>0</v>
      </c>
      <c r="BJ260" s="667">
        <v>0</v>
      </c>
      <c r="BK260" s="444">
        <v>0</v>
      </c>
      <c r="BL260" s="444">
        <v>56023.163979999998</v>
      </c>
      <c r="BM260" s="514"/>
      <c r="BN260" s="514"/>
      <c r="BO260" s="515"/>
    </row>
    <row r="261" spans="1:67">
      <c r="A261" s="515"/>
      <c r="B261" s="660">
        <v>2030</v>
      </c>
      <c r="C261" s="661" t="s">
        <v>2187</v>
      </c>
      <c r="D261" s="661" t="s">
        <v>1687</v>
      </c>
      <c r="E261" s="661" t="s">
        <v>1686</v>
      </c>
      <c r="F261" s="661" t="s">
        <v>2205</v>
      </c>
      <c r="G261" s="661" t="s">
        <v>17</v>
      </c>
      <c r="H261" s="661" t="s">
        <v>2205</v>
      </c>
      <c r="I261" s="661" t="s">
        <v>51</v>
      </c>
      <c r="J261" s="661" t="s">
        <v>1162</v>
      </c>
      <c r="K261" s="661" t="s">
        <v>28</v>
      </c>
      <c r="L261" s="661" t="s">
        <v>2191</v>
      </c>
      <c r="M261" s="662">
        <v>69937.198914330016</v>
      </c>
      <c r="N261" s="662">
        <v>14.355874876959</v>
      </c>
      <c r="O261" s="662">
        <v>2394.6196920379989</v>
      </c>
      <c r="P261" s="662">
        <v>34167.920856151504</v>
      </c>
      <c r="Q261" s="662">
        <v>7.4357053687174508</v>
      </c>
      <c r="R261" s="662">
        <v>753.67530230090028</v>
      </c>
      <c r="S261" s="662">
        <v>475359.42261258001</v>
      </c>
      <c r="T261" s="662">
        <v>7988.9801379840001</v>
      </c>
      <c r="U261" s="662">
        <v>94.602637044924904</v>
      </c>
      <c r="V261" s="662">
        <v>42.421484532695047</v>
      </c>
      <c r="W261" s="663">
        <v>61096.582497867399</v>
      </c>
      <c r="X261" s="663">
        <v>135393.26674654201</v>
      </c>
      <c r="Y261" s="664">
        <v>314294.53052783315</v>
      </c>
      <c r="Z261" s="663">
        <v>874323.55631805561</v>
      </c>
      <c r="AA261" s="663">
        <v>305438.25133590092</v>
      </c>
      <c r="AB261" s="663">
        <v>47816.646370875802</v>
      </c>
      <c r="AC261" s="663">
        <v>12009.484637285743</v>
      </c>
      <c r="AD261" s="663">
        <v>428.23238293784999</v>
      </c>
      <c r="AE261" s="662">
        <v>5.9755019647097898</v>
      </c>
      <c r="AF261" s="662">
        <v>4.0020158552177785</v>
      </c>
      <c r="AG261" s="664">
        <v>28105.957235545913</v>
      </c>
      <c r="AH261" s="664">
        <v>21079.467928233968</v>
      </c>
      <c r="AI261" s="664">
        <v>91344.361013949951</v>
      </c>
      <c r="AJ261" s="664">
        <v>0</v>
      </c>
      <c r="AK261" s="664">
        <v>0</v>
      </c>
      <c r="AL261" s="664">
        <v>0</v>
      </c>
      <c r="AM261" s="663">
        <v>173764.74435010355</v>
      </c>
      <c r="AN261" s="663">
        <v>146345.51463793445</v>
      </c>
      <c r="AO261" s="663">
        <v>11304.298237999074</v>
      </c>
      <c r="AP261" s="663">
        <v>0</v>
      </c>
      <c r="AQ261" s="663">
        <v>0</v>
      </c>
      <c r="AR261" s="663">
        <v>842.21910676793902</v>
      </c>
      <c r="AS261" s="665">
        <v>0.56000000000000005</v>
      </c>
      <c r="AT261" s="564">
        <f t="shared" si="21"/>
        <v>11603.611658056905</v>
      </c>
      <c r="AU261" s="564">
        <f t="shared" si="22"/>
        <v>896.30821378516794</v>
      </c>
      <c r="AV261" s="564">
        <f t="shared" si="23"/>
        <v>3877.1344909323311</v>
      </c>
      <c r="AW261" s="564">
        <f t="shared" si="24"/>
        <v>967.16168509767272</v>
      </c>
      <c r="AX261" s="564">
        <f t="shared" si="25"/>
        <v>25165.657909766796</v>
      </c>
      <c r="AY261" s="564">
        <f t="shared" si="26"/>
        <v>11552.201697271512</v>
      </c>
      <c r="AZ261" s="666">
        <f t="shared" si="27"/>
        <v>12.612065876603189</v>
      </c>
      <c r="BA261" s="625" t="s">
        <v>2192</v>
      </c>
      <c r="BB261" s="625" t="s">
        <v>2192</v>
      </c>
      <c r="BC261" s="667">
        <v>879666.81459503132</v>
      </c>
      <c r="BD261" s="667">
        <v>56914.394357168247</v>
      </c>
      <c r="BE261" s="667">
        <v>17306.895471573178</v>
      </c>
      <c r="BF261" s="667">
        <v>956.00397686689826</v>
      </c>
      <c r="BG261" s="667">
        <v>879666.81459503132</v>
      </c>
      <c r="BH261" s="667">
        <v>56914.394357168247</v>
      </c>
      <c r="BI261" s="667">
        <v>17306.895471573178</v>
      </c>
      <c r="BJ261" s="667">
        <v>956.00397686689826</v>
      </c>
      <c r="BK261" s="444">
        <v>0</v>
      </c>
      <c r="BL261" s="444">
        <v>463088.06421183411</v>
      </c>
      <c r="BM261" s="514"/>
      <c r="BN261" s="514"/>
      <c r="BO261" s="515"/>
    </row>
    <row r="262" spans="1:67">
      <c r="A262" s="515"/>
      <c r="B262" s="660">
        <v>2030</v>
      </c>
      <c r="C262" s="661" t="s">
        <v>2187</v>
      </c>
      <c r="D262" s="661" t="s">
        <v>2071</v>
      </c>
      <c r="E262" s="661" t="s">
        <v>2070</v>
      </c>
      <c r="F262" s="661" t="s">
        <v>2205</v>
      </c>
      <c r="G262" s="661" t="s">
        <v>17</v>
      </c>
      <c r="H262" s="661" t="s">
        <v>2205</v>
      </c>
      <c r="I262" s="661" t="s">
        <v>51</v>
      </c>
      <c r="J262" s="661" t="s">
        <v>16</v>
      </c>
      <c r="K262" s="661" t="s">
        <v>28</v>
      </c>
      <c r="L262" s="661" t="s">
        <v>2191</v>
      </c>
      <c r="M262" s="662">
        <v>0</v>
      </c>
      <c r="N262" s="662">
        <v>0</v>
      </c>
      <c r="O262" s="662">
        <v>0</v>
      </c>
      <c r="P262" s="662">
        <v>0</v>
      </c>
      <c r="Q262" s="662">
        <v>0</v>
      </c>
      <c r="R262" s="662">
        <v>0</v>
      </c>
      <c r="S262" s="662">
        <v>0</v>
      </c>
      <c r="T262" s="662">
        <v>0</v>
      </c>
      <c r="U262" s="662">
        <v>0</v>
      </c>
      <c r="V262" s="662">
        <v>0</v>
      </c>
      <c r="W262" s="663">
        <v>0</v>
      </c>
      <c r="X262" s="663">
        <v>0</v>
      </c>
      <c r="Y262" s="664">
        <v>28441.51888</v>
      </c>
      <c r="Z262" s="663">
        <v>28441.51888</v>
      </c>
      <c r="AA262" s="663">
        <v>28441.51888</v>
      </c>
      <c r="AB262" s="663">
        <v>0</v>
      </c>
      <c r="AC262" s="663">
        <v>0</v>
      </c>
      <c r="AD262" s="663">
        <v>0</v>
      </c>
      <c r="AE262" s="662">
        <v>0</v>
      </c>
      <c r="AF262" s="662">
        <v>0</v>
      </c>
      <c r="AG262" s="664">
        <v>1236.2354399999999</v>
      </c>
      <c r="AH262" s="664">
        <v>0</v>
      </c>
      <c r="AI262" s="664">
        <v>27205.283439999999</v>
      </c>
      <c r="AJ262" s="664">
        <v>0</v>
      </c>
      <c r="AK262" s="664">
        <v>0</v>
      </c>
      <c r="AL262" s="664">
        <v>0</v>
      </c>
      <c r="AM262" s="663">
        <v>0</v>
      </c>
      <c r="AN262" s="663">
        <v>0</v>
      </c>
      <c r="AO262" s="663">
        <v>0</v>
      </c>
      <c r="AP262" s="663">
        <v>0</v>
      </c>
      <c r="AQ262" s="663">
        <v>0</v>
      </c>
      <c r="AR262" s="663">
        <v>0</v>
      </c>
      <c r="AS262" s="665">
        <v>0.56000000000000005</v>
      </c>
      <c r="AT262" s="564">
        <f t="shared" si="21"/>
        <v>0</v>
      </c>
      <c r="AU262" s="564">
        <f t="shared" si="22"/>
        <v>0</v>
      </c>
      <c r="AV262" s="564">
        <f t="shared" si="23"/>
        <v>0</v>
      </c>
      <c r="AW262" s="564">
        <f t="shared" si="24"/>
        <v>0</v>
      </c>
      <c r="AX262" s="564">
        <f t="shared" si="25"/>
        <v>15927.250572800001</v>
      </c>
      <c r="AY262" s="564">
        <f t="shared" si="26"/>
        <v>12514.268307199998</v>
      </c>
      <c r="AZ262" s="666">
        <f t="shared" si="27"/>
        <v>1</v>
      </c>
      <c r="BA262" s="625" t="s">
        <v>2192</v>
      </c>
      <c r="BB262" s="625" t="s">
        <v>2192</v>
      </c>
      <c r="BC262" s="667">
        <v>28441.51888</v>
      </c>
      <c r="BD262" s="667">
        <v>0</v>
      </c>
      <c r="BE262" s="667">
        <v>0</v>
      </c>
      <c r="BF262" s="667">
        <v>0</v>
      </c>
      <c r="BG262" s="667">
        <v>28441.51888</v>
      </c>
      <c r="BH262" s="667">
        <v>0</v>
      </c>
      <c r="BI262" s="667">
        <v>0</v>
      </c>
      <c r="BJ262" s="667">
        <v>0</v>
      </c>
      <c r="BK262" s="444">
        <v>0</v>
      </c>
      <c r="BL262" s="444">
        <v>28441.51888</v>
      </c>
      <c r="BM262" s="514"/>
      <c r="BN262" s="514"/>
      <c r="BO262" s="515"/>
    </row>
    <row r="263" spans="1:67">
      <c r="A263" s="515"/>
      <c r="B263" s="660">
        <v>2030</v>
      </c>
      <c r="C263" s="661" t="s">
        <v>2187</v>
      </c>
      <c r="D263" s="661" t="s">
        <v>1693</v>
      </c>
      <c r="E263" s="661" t="s">
        <v>1692</v>
      </c>
      <c r="F263" s="661" t="s">
        <v>2205</v>
      </c>
      <c r="G263" s="661" t="s">
        <v>17</v>
      </c>
      <c r="H263" s="661" t="s">
        <v>2205</v>
      </c>
      <c r="I263" s="661" t="s">
        <v>51</v>
      </c>
      <c r="J263" s="661" t="s">
        <v>1162</v>
      </c>
      <c r="K263" s="661" t="s">
        <v>28</v>
      </c>
      <c r="L263" s="661" t="s">
        <v>2191</v>
      </c>
      <c r="M263" s="662">
        <v>-308122.86068235332</v>
      </c>
      <c r="N263" s="662">
        <v>0</v>
      </c>
      <c r="O263" s="662">
        <v>48390.736069065199</v>
      </c>
      <c r="P263" s="662">
        <v>-302364.88864902337</v>
      </c>
      <c r="Q263" s="662">
        <v>0</v>
      </c>
      <c r="R263" s="662">
        <v>47502.876735165191</v>
      </c>
      <c r="S263" s="662">
        <v>-3539659.0357265119</v>
      </c>
      <c r="T263" s="662">
        <v>596368.19715555175</v>
      </c>
      <c r="U263" s="662">
        <v>-776.12705089341102</v>
      </c>
      <c r="V263" s="662">
        <v>3166.7151268959801</v>
      </c>
      <c r="W263" s="663">
        <v>1592873.5334365901</v>
      </c>
      <c r="X263" s="663">
        <v>1654547.7790522701</v>
      </c>
      <c r="Y263" s="664">
        <v>2918610.0800976963</v>
      </c>
      <c r="Z263" s="663">
        <v>3334585.5923742801</v>
      </c>
      <c r="AA263" s="663">
        <v>3287937.3397902199</v>
      </c>
      <c r="AB263" s="663">
        <v>-106117.423692493</v>
      </c>
      <c r="AC263" s="663">
        <v>1183589.3130318774</v>
      </c>
      <c r="AD263" s="663">
        <v>952198.06248764996</v>
      </c>
      <c r="AE263" s="662">
        <v>-59.440354384891002</v>
      </c>
      <c r="AF263" s="662">
        <v>252.24027546372722</v>
      </c>
      <c r="AG263" s="664">
        <v>119404.02869999986</v>
      </c>
      <c r="AH263" s="664">
        <v>63161.999999999949</v>
      </c>
      <c r="AI263" s="664">
        <v>1130896.6613999985</v>
      </c>
      <c r="AJ263" s="664">
        <v>0</v>
      </c>
      <c r="AK263" s="664">
        <v>0</v>
      </c>
      <c r="AL263" s="664">
        <v>0</v>
      </c>
      <c r="AM263" s="663">
        <v>1605147.3899977012</v>
      </c>
      <c r="AN263" s="663">
        <v>-385303.78137140285</v>
      </c>
      <c r="AO263" s="663">
        <v>1252305.1671765996</v>
      </c>
      <c r="AP263" s="663">
        <v>712874.57807365688</v>
      </c>
      <c r="AQ263" s="663">
        <v>0</v>
      </c>
      <c r="AR263" s="663">
        <v>0</v>
      </c>
      <c r="AS263" s="665">
        <v>0.56000000000000005</v>
      </c>
      <c r="AT263" s="564">
        <f t="shared" si="21"/>
        <v>-85864.64147033247</v>
      </c>
      <c r="AU263" s="564">
        <f t="shared" si="22"/>
        <v>97915.546474072544</v>
      </c>
      <c r="AV263" s="564">
        <f t="shared" si="23"/>
        <v>89133.669422096573</v>
      </c>
      <c r="AW263" s="564">
        <f t="shared" si="24"/>
        <v>125301.08131852341</v>
      </c>
      <c r="AX263" s="564">
        <f t="shared" si="25"/>
        <v>113837.48546915228</v>
      </c>
      <c r="AY263" s="564">
        <f t="shared" si="26"/>
        <v>211029.89234435023</v>
      </c>
      <c r="AZ263" s="666">
        <f t="shared" si="27"/>
        <v>12.789645896611551</v>
      </c>
      <c r="BA263" s="625" t="s">
        <v>2192</v>
      </c>
      <c r="BB263" s="625" t="s">
        <v>2192</v>
      </c>
      <c r="BC263" s="667">
        <v>3413143.9820040185</v>
      </c>
      <c r="BD263" s="667">
        <v>-122652.80553412817</v>
      </c>
      <c r="BE263" s="667">
        <v>1766279.7294168787</v>
      </c>
      <c r="BF263" s="667">
        <v>0</v>
      </c>
      <c r="BG263" s="667">
        <v>3413143.9820040185</v>
      </c>
      <c r="BH263" s="667">
        <v>-122652.80553412817</v>
      </c>
      <c r="BI263" s="667">
        <v>1766279.7294168787</v>
      </c>
      <c r="BJ263" s="667">
        <v>0</v>
      </c>
      <c r="BK263" s="444">
        <v>0</v>
      </c>
      <c r="BL263" s="444">
        <v>4154938.7255954137</v>
      </c>
      <c r="BM263" s="514"/>
      <c r="BN263" s="514"/>
      <c r="BO263" s="515"/>
    </row>
    <row r="264" spans="1:67">
      <c r="A264" s="515"/>
      <c r="B264" s="660">
        <v>2030</v>
      </c>
      <c r="C264" s="661" t="s">
        <v>2187</v>
      </c>
      <c r="D264" s="661" t="s">
        <v>2075</v>
      </c>
      <c r="E264" s="661" t="s">
        <v>2074</v>
      </c>
      <c r="F264" s="661" t="s">
        <v>2205</v>
      </c>
      <c r="G264" s="661" t="s">
        <v>17</v>
      </c>
      <c r="H264" s="661" t="s">
        <v>2205</v>
      </c>
      <c r="I264" s="661" t="s">
        <v>51</v>
      </c>
      <c r="J264" s="661" t="s">
        <v>16</v>
      </c>
      <c r="K264" s="661" t="s">
        <v>28</v>
      </c>
      <c r="L264" s="661" t="s">
        <v>2191</v>
      </c>
      <c r="M264" s="662">
        <v>0</v>
      </c>
      <c r="N264" s="662">
        <v>0</v>
      </c>
      <c r="O264" s="662">
        <v>0</v>
      </c>
      <c r="P264" s="662">
        <v>0</v>
      </c>
      <c r="Q264" s="662">
        <v>0</v>
      </c>
      <c r="R264" s="662">
        <v>0</v>
      </c>
      <c r="S264" s="662">
        <v>0</v>
      </c>
      <c r="T264" s="662">
        <v>0</v>
      </c>
      <c r="U264" s="662">
        <v>0</v>
      </c>
      <c r="V264" s="662">
        <v>0</v>
      </c>
      <c r="W264" s="663">
        <v>0</v>
      </c>
      <c r="X264" s="663">
        <v>0</v>
      </c>
      <c r="Y264" s="664">
        <v>203939.76730000001</v>
      </c>
      <c r="Z264" s="663">
        <v>203939.76730000001</v>
      </c>
      <c r="AA264" s="663">
        <v>203939.76730000001</v>
      </c>
      <c r="AB264" s="663">
        <v>0</v>
      </c>
      <c r="AC264" s="663">
        <v>0</v>
      </c>
      <c r="AD264" s="663">
        <v>0</v>
      </c>
      <c r="AE264" s="662">
        <v>0</v>
      </c>
      <c r="AF264" s="662">
        <v>0</v>
      </c>
      <c r="AG264" s="664">
        <v>12362.3544</v>
      </c>
      <c r="AH264" s="664">
        <v>0</v>
      </c>
      <c r="AI264" s="664">
        <v>191577.4129</v>
      </c>
      <c r="AJ264" s="664">
        <v>0</v>
      </c>
      <c r="AK264" s="664">
        <v>0</v>
      </c>
      <c r="AL264" s="664">
        <v>0</v>
      </c>
      <c r="AM264" s="663">
        <v>0</v>
      </c>
      <c r="AN264" s="663">
        <v>0</v>
      </c>
      <c r="AO264" s="663">
        <v>0</v>
      </c>
      <c r="AP264" s="663">
        <v>0</v>
      </c>
      <c r="AQ264" s="663">
        <v>0</v>
      </c>
      <c r="AR264" s="663">
        <v>0</v>
      </c>
      <c r="AS264" s="665">
        <v>0.56000000000000005</v>
      </c>
      <c r="AT264" s="564">
        <f t="shared" si="21"/>
        <v>0</v>
      </c>
      <c r="AU264" s="564">
        <f t="shared" si="22"/>
        <v>0</v>
      </c>
      <c r="AV264" s="564">
        <f t="shared" si="23"/>
        <v>0</v>
      </c>
      <c r="AW264" s="564">
        <f t="shared" si="24"/>
        <v>0</v>
      </c>
      <c r="AX264" s="564">
        <f t="shared" si="25"/>
        <v>114206.26968800001</v>
      </c>
      <c r="AY264" s="564">
        <f t="shared" si="26"/>
        <v>89733.497611999992</v>
      </c>
      <c r="AZ264" s="666">
        <f t="shared" si="27"/>
        <v>1</v>
      </c>
      <c r="BA264" s="625" t="s">
        <v>2192</v>
      </c>
      <c r="BB264" s="625" t="s">
        <v>2192</v>
      </c>
      <c r="BC264" s="667">
        <v>203939.76730000001</v>
      </c>
      <c r="BD264" s="667">
        <v>0</v>
      </c>
      <c r="BE264" s="667">
        <v>0</v>
      </c>
      <c r="BF264" s="667">
        <v>0</v>
      </c>
      <c r="BG264" s="667">
        <v>203939.76730000001</v>
      </c>
      <c r="BH264" s="667">
        <v>0</v>
      </c>
      <c r="BI264" s="667">
        <v>0</v>
      </c>
      <c r="BJ264" s="667">
        <v>0</v>
      </c>
      <c r="BK264" s="444">
        <v>0</v>
      </c>
      <c r="BL264" s="444">
        <v>203939.76730000001</v>
      </c>
      <c r="BM264" s="514"/>
      <c r="BN264" s="514"/>
      <c r="BO264" s="515"/>
    </row>
    <row r="265" spans="1:67">
      <c r="A265" s="515"/>
      <c r="B265" s="660">
        <v>2030</v>
      </c>
      <c r="C265" s="661" t="s">
        <v>2187</v>
      </c>
      <c r="D265" s="661" t="s">
        <v>1705</v>
      </c>
      <c r="E265" s="661" t="s">
        <v>1704</v>
      </c>
      <c r="F265" s="661" t="s">
        <v>2205</v>
      </c>
      <c r="G265" s="661" t="s">
        <v>50</v>
      </c>
      <c r="H265" s="661" t="s">
        <v>2205</v>
      </c>
      <c r="I265" s="661" t="s">
        <v>2214</v>
      </c>
      <c r="J265" s="661" t="s">
        <v>1162</v>
      </c>
      <c r="K265" s="661" t="s">
        <v>28</v>
      </c>
      <c r="L265" s="661" t="s">
        <v>2191</v>
      </c>
      <c r="M265" s="662">
        <v>0</v>
      </c>
      <c r="N265" s="662">
        <v>0</v>
      </c>
      <c r="O265" s="662">
        <v>0</v>
      </c>
      <c r="P265" s="662">
        <v>0</v>
      </c>
      <c r="Q265" s="662">
        <v>0</v>
      </c>
      <c r="R265" s="662">
        <v>0</v>
      </c>
      <c r="S265" s="662">
        <v>0</v>
      </c>
      <c r="T265" s="662">
        <v>0</v>
      </c>
      <c r="U265" s="662">
        <v>0</v>
      </c>
      <c r="V265" s="662">
        <v>0</v>
      </c>
      <c r="W265" s="663">
        <v>0</v>
      </c>
      <c r="X265" s="663">
        <v>0</v>
      </c>
      <c r="Y265" s="664">
        <v>346390</v>
      </c>
      <c r="Z265" s="663">
        <v>346390</v>
      </c>
      <c r="AA265" s="663">
        <v>346390</v>
      </c>
      <c r="AB265" s="663">
        <v>0</v>
      </c>
      <c r="AC265" s="663">
        <v>0</v>
      </c>
      <c r="AD265" s="663">
        <v>0</v>
      </c>
      <c r="AE265" s="662">
        <v>0</v>
      </c>
      <c r="AF265" s="662">
        <v>0</v>
      </c>
      <c r="AG265" s="664">
        <v>3463.9</v>
      </c>
      <c r="AH265" s="664">
        <v>24247.3</v>
      </c>
      <c r="AI265" s="664">
        <v>318678.8</v>
      </c>
      <c r="AJ265" s="664">
        <v>0</v>
      </c>
      <c r="AK265" s="664">
        <v>0</v>
      </c>
      <c r="AL265" s="664">
        <v>0</v>
      </c>
      <c r="AM265" s="663">
        <v>0</v>
      </c>
      <c r="AN265" s="663">
        <v>0</v>
      </c>
      <c r="AO265" s="663">
        <v>0</v>
      </c>
      <c r="AP265" s="663">
        <v>0</v>
      </c>
      <c r="AQ265" s="663">
        <v>0</v>
      </c>
      <c r="AR265" s="663">
        <v>0</v>
      </c>
      <c r="AS265" s="665">
        <v>0.56000000000000005</v>
      </c>
      <c r="AT265" s="564">
        <f t="shared" si="21"/>
        <v>0</v>
      </c>
      <c r="AU265" s="564">
        <f t="shared" si="22"/>
        <v>0</v>
      </c>
      <c r="AV265" s="564">
        <f t="shared" si="23"/>
        <v>0</v>
      </c>
      <c r="AW265" s="564">
        <f t="shared" si="24"/>
        <v>0</v>
      </c>
      <c r="AX265" s="564">
        <f t="shared" si="25"/>
        <v>193978.40000000002</v>
      </c>
      <c r="AY265" s="564">
        <f t="shared" si="26"/>
        <v>152411.59999999998</v>
      </c>
      <c r="AZ265" s="666">
        <f t="shared" si="27"/>
        <v>1</v>
      </c>
      <c r="BA265" s="625" t="s">
        <v>2192</v>
      </c>
      <c r="BB265" s="625" t="s">
        <v>2192</v>
      </c>
      <c r="BC265" s="667">
        <v>346390</v>
      </c>
      <c r="BD265" s="667">
        <v>0</v>
      </c>
      <c r="BE265" s="667">
        <v>0</v>
      </c>
      <c r="BF265" s="667">
        <v>0</v>
      </c>
      <c r="BG265" s="667">
        <v>346390</v>
      </c>
      <c r="BH265" s="667">
        <v>0</v>
      </c>
      <c r="BI265" s="667">
        <v>0</v>
      </c>
      <c r="BJ265" s="667">
        <v>0</v>
      </c>
      <c r="BK265" s="444">
        <v>0</v>
      </c>
      <c r="BL265" s="444">
        <v>346390</v>
      </c>
      <c r="BM265" s="514"/>
      <c r="BN265" s="514"/>
      <c r="BO265" s="515"/>
    </row>
    <row r="266" spans="1:67">
      <c r="A266" s="515"/>
      <c r="B266" s="660">
        <v>2030</v>
      </c>
      <c r="C266" s="661" t="s">
        <v>2187</v>
      </c>
      <c r="D266" s="661" t="s">
        <v>2078</v>
      </c>
      <c r="E266" s="661" t="s">
        <v>2077</v>
      </c>
      <c r="F266" s="661" t="s">
        <v>2205</v>
      </c>
      <c r="G266" s="661" t="s">
        <v>50</v>
      </c>
      <c r="H266" s="661" t="s">
        <v>2205</v>
      </c>
      <c r="I266" s="661" t="s">
        <v>2214</v>
      </c>
      <c r="J266" s="661" t="s">
        <v>16</v>
      </c>
      <c r="K266" s="661" t="s">
        <v>28</v>
      </c>
      <c r="L266" s="661" t="s">
        <v>2191</v>
      </c>
      <c r="M266" s="662">
        <v>0</v>
      </c>
      <c r="N266" s="662">
        <v>0</v>
      </c>
      <c r="O266" s="662">
        <v>0</v>
      </c>
      <c r="P266" s="662">
        <v>0</v>
      </c>
      <c r="Q266" s="662">
        <v>0</v>
      </c>
      <c r="R266" s="662">
        <v>0</v>
      </c>
      <c r="S266" s="662">
        <v>0</v>
      </c>
      <c r="T266" s="662">
        <v>0</v>
      </c>
      <c r="U266" s="662">
        <v>0</v>
      </c>
      <c r="V266" s="662">
        <v>0</v>
      </c>
      <c r="W266" s="663">
        <v>0</v>
      </c>
      <c r="X266" s="663">
        <v>0</v>
      </c>
      <c r="Y266" s="664">
        <v>9235.3922550000007</v>
      </c>
      <c r="Z266" s="663">
        <v>9235.3922550000007</v>
      </c>
      <c r="AA266" s="663">
        <v>9235.3922550000007</v>
      </c>
      <c r="AB266" s="663">
        <v>0</v>
      </c>
      <c r="AC266" s="663">
        <v>0</v>
      </c>
      <c r="AD266" s="663">
        <v>0</v>
      </c>
      <c r="AE266" s="662">
        <v>0</v>
      </c>
      <c r="AF266" s="662">
        <v>0</v>
      </c>
      <c r="AG266" s="664">
        <v>0</v>
      </c>
      <c r="AH266" s="664">
        <v>0</v>
      </c>
      <c r="AI266" s="664">
        <v>9235.3922550000007</v>
      </c>
      <c r="AJ266" s="664">
        <v>0</v>
      </c>
      <c r="AK266" s="664">
        <v>0</v>
      </c>
      <c r="AL266" s="664">
        <v>0</v>
      </c>
      <c r="AM266" s="663">
        <v>0</v>
      </c>
      <c r="AN266" s="663">
        <v>0</v>
      </c>
      <c r="AO266" s="663">
        <v>0</v>
      </c>
      <c r="AP266" s="663">
        <v>0</v>
      </c>
      <c r="AQ266" s="663">
        <v>0</v>
      </c>
      <c r="AR266" s="663">
        <v>0</v>
      </c>
      <c r="AS266" s="665">
        <v>0.56000000000000005</v>
      </c>
      <c r="AT266" s="564">
        <f t="shared" ref="AT266:AT329" si="28">IF($AZ266=0,0,($AN266-$AP266)/$AZ266)</f>
        <v>0</v>
      </c>
      <c r="AU266" s="564">
        <f t="shared" ref="AU266:AU329" si="29">IF($AZ266=0,0,($AO266-$AQ266)/$AZ266)</f>
        <v>0</v>
      </c>
      <c r="AV266" s="564">
        <f t="shared" ref="AV266:AV329" si="30">IF(OR(BB266="TRUE",BA266="TRUE"),0,IF(AZ266=0,0,($AB266+$AR266+$AP266+$AS266*$AD266)/AZ266))</f>
        <v>0</v>
      </c>
      <c r="AW266" s="564">
        <f t="shared" ref="AW266:AW329" si="31">IF(OR(BB266="TRUE",BA266="TRUE"),0,IF(AZ266=0,0,($AC266+$AQ266+(1-$AS266)*$AD266)/AZ266))</f>
        <v>0</v>
      </c>
      <c r="AX266" s="564">
        <f t="shared" ref="AX266:AX329" si="32">IF(OR(BB266="TRUE",BA266="TRUE"),0,IF(AZ266=0,0,($AA266*$AS266+$AN266)/AZ266))</f>
        <v>5171.8196628000005</v>
      </c>
      <c r="AY266" s="564">
        <f t="shared" ref="AY266:AY329" si="33">IF(OR(BB266="TRUE",BA266="TRUE"),0,IF(AZ266=0,0,($AA266*(1-$AS266)+$AO266)/AZ266))</f>
        <v>4063.5725921999997</v>
      </c>
      <c r="AZ266" s="666">
        <f t="shared" ref="AZ266:AZ329" si="34">IFERROR(($T266*99976.1+$S266*3412.14)/($R266*99976.1+$P266*3412.14),1)</f>
        <v>1</v>
      </c>
      <c r="BA266" s="625" t="s">
        <v>2192</v>
      </c>
      <c r="BB266" s="625" t="s">
        <v>2192</v>
      </c>
      <c r="BC266" s="667">
        <v>9235.3922550000007</v>
      </c>
      <c r="BD266" s="667">
        <v>0</v>
      </c>
      <c r="BE266" s="667">
        <v>0</v>
      </c>
      <c r="BF266" s="667">
        <v>0</v>
      </c>
      <c r="BG266" s="667">
        <v>9235.3922550000007</v>
      </c>
      <c r="BH266" s="667">
        <v>0</v>
      </c>
      <c r="BI266" s="667">
        <v>0</v>
      </c>
      <c r="BJ266" s="667">
        <v>0</v>
      </c>
      <c r="BK266" s="444">
        <v>0</v>
      </c>
      <c r="BL266" s="444">
        <v>9235.3922550000007</v>
      </c>
      <c r="BM266" s="514"/>
      <c r="BN266" s="514"/>
      <c r="BO266" s="515"/>
    </row>
    <row r="267" spans="1:67">
      <c r="A267" s="515"/>
      <c r="B267" s="660">
        <v>2030</v>
      </c>
      <c r="C267" s="661" t="s">
        <v>2187</v>
      </c>
      <c r="D267" s="661" t="s">
        <v>1724</v>
      </c>
      <c r="E267" s="661" t="s">
        <v>1723</v>
      </c>
      <c r="F267" s="661" t="s">
        <v>2205</v>
      </c>
      <c r="G267" s="661" t="s">
        <v>50</v>
      </c>
      <c r="H267" s="661" t="s">
        <v>2205</v>
      </c>
      <c r="I267" s="661" t="s">
        <v>2214</v>
      </c>
      <c r="J267" s="661" t="s">
        <v>1162</v>
      </c>
      <c r="K267" s="661" t="s">
        <v>35</v>
      </c>
      <c r="L267" s="661" t="s">
        <v>2191</v>
      </c>
      <c r="M267" s="662">
        <v>0</v>
      </c>
      <c r="N267" s="662">
        <v>0</v>
      </c>
      <c r="O267" s="662">
        <v>0</v>
      </c>
      <c r="P267" s="662">
        <v>0</v>
      </c>
      <c r="Q267" s="662">
        <v>0</v>
      </c>
      <c r="R267" s="662">
        <v>0</v>
      </c>
      <c r="S267" s="662">
        <v>0</v>
      </c>
      <c r="T267" s="662">
        <v>0</v>
      </c>
      <c r="U267" s="662">
        <v>0</v>
      </c>
      <c r="V267" s="662">
        <v>0</v>
      </c>
      <c r="W267" s="663">
        <v>0</v>
      </c>
      <c r="X267" s="663">
        <v>0</v>
      </c>
      <c r="Y267" s="664">
        <v>692780</v>
      </c>
      <c r="Z267" s="663">
        <v>692780</v>
      </c>
      <c r="AA267" s="663">
        <v>692780</v>
      </c>
      <c r="AB267" s="663">
        <v>0</v>
      </c>
      <c r="AC267" s="663">
        <v>0</v>
      </c>
      <c r="AD267" s="663">
        <v>0</v>
      </c>
      <c r="AE267" s="662">
        <v>0</v>
      </c>
      <c r="AF267" s="662">
        <v>0</v>
      </c>
      <c r="AG267" s="664">
        <v>69278</v>
      </c>
      <c r="AH267" s="664">
        <v>41566.800000000003</v>
      </c>
      <c r="AI267" s="664">
        <v>581935.19999999995</v>
      </c>
      <c r="AJ267" s="664">
        <v>0</v>
      </c>
      <c r="AK267" s="664">
        <v>0</v>
      </c>
      <c r="AL267" s="664">
        <v>0</v>
      </c>
      <c r="AM267" s="663">
        <v>0</v>
      </c>
      <c r="AN267" s="663">
        <v>0</v>
      </c>
      <c r="AO267" s="663">
        <v>0</v>
      </c>
      <c r="AP267" s="663">
        <v>0</v>
      </c>
      <c r="AQ267" s="663">
        <v>0</v>
      </c>
      <c r="AR267" s="663">
        <v>0</v>
      </c>
      <c r="AS267" s="665">
        <v>0.56000000000000005</v>
      </c>
      <c r="AT267" s="564">
        <f t="shared" si="28"/>
        <v>0</v>
      </c>
      <c r="AU267" s="564">
        <f t="shared" si="29"/>
        <v>0</v>
      </c>
      <c r="AV267" s="564">
        <f t="shared" si="30"/>
        <v>0</v>
      </c>
      <c r="AW267" s="564">
        <f t="shared" si="31"/>
        <v>0</v>
      </c>
      <c r="AX267" s="564">
        <f t="shared" si="32"/>
        <v>387956.80000000005</v>
      </c>
      <c r="AY267" s="564">
        <f t="shared" si="33"/>
        <v>304823.19999999995</v>
      </c>
      <c r="AZ267" s="666">
        <f t="shared" si="34"/>
        <v>1</v>
      </c>
      <c r="BA267" s="625" t="s">
        <v>2192</v>
      </c>
      <c r="BB267" s="625" t="s">
        <v>2192</v>
      </c>
      <c r="BC267" s="667">
        <v>692780</v>
      </c>
      <c r="BD267" s="667">
        <v>0</v>
      </c>
      <c r="BE267" s="667">
        <v>0</v>
      </c>
      <c r="BF267" s="667">
        <v>0</v>
      </c>
      <c r="BG267" s="667">
        <v>692780</v>
      </c>
      <c r="BH267" s="667">
        <v>0</v>
      </c>
      <c r="BI267" s="667">
        <v>0</v>
      </c>
      <c r="BJ267" s="667">
        <v>0</v>
      </c>
      <c r="BK267" s="444">
        <v>0</v>
      </c>
      <c r="BL267" s="444">
        <v>692780</v>
      </c>
      <c r="BM267" s="514"/>
      <c r="BN267" s="514"/>
      <c r="BO267" s="515"/>
    </row>
    <row r="268" spans="1:67">
      <c r="A268" s="515"/>
      <c r="B268" s="660">
        <v>2030</v>
      </c>
      <c r="C268" s="661" t="s">
        <v>2187</v>
      </c>
      <c r="D268" s="661" t="s">
        <v>2082</v>
      </c>
      <c r="E268" s="661" t="s">
        <v>2081</v>
      </c>
      <c r="F268" s="661" t="s">
        <v>2205</v>
      </c>
      <c r="G268" s="661" t="s">
        <v>50</v>
      </c>
      <c r="H268" s="661" t="s">
        <v>2205</v>
      </c>
      <c r="I268" s="661" t="s">
        <v>2214</v>
      </c>
      <c r="J268" s="661" t="s">
        <v>16</v>
      </c>
      <c r="K268" s="661" t="s">
        <v>35</v>
      </c>
      <c r="L268" s="661" t="s">
        <v>2191</v>
      </c>
      <c r="M268" s="662">
        <v>0</v>
      </c>
      <c r="N268" s="662">
        <v>0</v>
      </c>
      <c r="O268" s="662">
        <v>0</v>
      </c>
      <c r="P268" s="662">
        <v>0</v>
      </c>
      <c r="Q268" s="662">
        <v>0</v>
      </c>
      <c r="R268" s="662">
        <v>0</v>
      </c>
      <c r="S268" s="662">
        <v>0</v>
      </c>
      <c r="T268" s="662">
        <v>0</v>
      </c>
      <c r="U268" s="662">
        <v>0</v>
      </c>
      <c r="V268" s="662">
        <v>0</v>
      </c>
      <c r="W268" s="663">
        <v>0</v>
      </c>
      <c r="X268" s="663">
        <v>0</v>
      </c>
      <c r="Y268" s="664">
        <v>11846.057113999999</v>
      </c>
      <c r="Z268" s="663">
        <v>11846.057113999999</v>
      </c>
      <c r="AA268" s="663">
        <v>11846.057113999999</v>
      </c>
      <c r="AB268" s="663">
        <v>0</v>
      </c>
      <c r="AC268" s="663">
        <v>0</v>
      </c>
      <c r="AD268" s="663">
        <v>0</v>
      </c>
      <c r="AE268" s="662">
        <v>0</v>
      </c>
      <c r="AF268" s="662">
        <v>0</v>
      </c>
      <c r="AG268" s="664">
        <v>0</v>
      </c>
      <c r="AH268" s="664">
        <v>2610.664859</v>
      </c>
      <c r="AI268" s="664">
        <v>9235.3922550000007</v>
      </c>
      <c r="AJ268" s="664">
        <v>0</v>
      </c>
      <c r="AK268" s="664">
        <v>0</v>
      </c>
      <c r="AL268" s="664">
        <v>0</v>
      </c>
      <c r="AM268" s="663">
        <v>0</v>
      </c>
      <c r="AN268" s="663">
        <v>0</v>
      </c>
      <c r="AO268" s="663">
        <v>0</v>
      </c>
      <c r="AP268" s="663">
        <v>0</v>
      </c>
      <c r="AQ268" s="663">
        <v>0</v>
      </c>
      <c r="AR268" s="663">
        <v>0</v>
      </c>
      <c r="AS268" s="665">
        <v>0.56000000000000005</v>
      </c>
      <c r="AT268" s="564">
        <f t="shared" si="28"/>
        <v>0</v>
      </c>
      <c r="AU268" s="564">
        <f t="shared" si="29"/>
        <v>0</v>
      </c>
      <c r="AV268" s="564">
        <f t="shared" si="30"/>
        <v>0</v>
      </c>
      <c r="AW268" s="564">
        <f t="shared" si="31"/>
        <v>0</v>
      </c>
      <c r="AX268" s="564">
        <f t="shared" si="32"/>
        <v>6633.7919838400003</v>
      </c>
      <c r="AY268" s="564">
        <f t="shared" si="33"/>
        <v>5212.265130159999</v>
      </c>
      <c r="AZ268" s="666">
        <f t="shared" si="34"/>
        <v>1</v>
      </c>
      <c r="BA268" s="625" t="s">
        <v>2192</v>
      </c>
      <c r="BB268" s="625" t="s">
        <v>2192</v>
      </c>
      <c r="BC268" s="667">
        <v>11846.057113999999</v>
      </c>
      <c r="BD268" s="667">
        <v>0</v>
      </c>
      <c r="BE268" s="667">
        <v>0</v>
      </c>
      <c r="BF268" s="667">
        <v>0</v>
      </c>
      <c r="BG268" s="667">
        <v>11846.057113999999</v>
      </c>
      <c r="BH268" s="667">
        <v>0</v>
      </c>
      <c r="BI268" s="667">
        <v>0</v>
      </c>
      <c r="BJ268" s="667">
        <v>0</v>
      </c>
      <c r="BK268" s="444">
        <v>0</v>
      </c>
      <c r="BL268" s="444">
        <v>11846.057113999999</v>
      </c>
      <c r="BM268" s="514"/>
      <c r="BN268" s="514"/>
      <c r="BO268" s="515"/>
    </row>
    <row r="269" spans="1:67">
      <c r="A269" s="515"/>
      <c r="B269" s="660">
        <v>2030</v>
      </c>
      <c r="C269" s="661" t="s">
        <v>2187</v>
      </c>
      <c r="D269" s="661" t="s">
        <v>1745</v>
      </c>
      <c r="E269" s="661" t="s">
        <v>1744</v>
      </c>
      <c r="F269" s="661" t="s">
        <v>2201</v>
      </c>
      <c r="G269" s="661" t="s">
        <v>26</v>
      </c>
      <c r="H269" s="661" t="s">
        <v>2189</v>
      </c>
      <c r="I269" s="661" t="s">
        <v>46</v>
      </c>
      <c r="J269" s="661" t="s">
        <v>16</v>
      </c>
      <c r="K269" s="661" t="s">
        <v>2190</v>
      </c>
      <c r="L269" s="661" t="s">
        <v>2191</v>
      </c>
      <c r="M269" s="662">
        <v>0</v>
      </c>
      <c r="N269" s="662">
        <v>0</v>
      </c>
      <c r="O269" s="662">
        <v>0</v>
      </c>
      <c r="P269" s="662">
        <v>0</v>
      </c>
      <c r="Q269" s="662">
        <v>0</v>
      </c>
      <c r="R269" s="662">
        <v>0</v>
      </c>
      <c r="S269" s="662">
        <v>0</v>
      </c>
      <c r="T269" s="662">
        <v>0</v>
      </c>
      <c r="U269" s="662">
        <v>0</v>
      </c>
      <c r="V269" s="662">
        <v>0</v>
      </c>
      <c r="W269" s="663">
        <v>0</v>
      </c>
      <c r="X269" s="663">
        <v>0</v>
      </c>
      <c r="Y269" s="664">
        <v>46554.128489189097</v>
      </c>
      <c r="Z269" s="663">
        <v>21554.128489189101</v>
      </c>
      <c r="AA269" s="663">
        <v>45171.184538131201</v>
      </c>
      <c r="AB269" s="663">
        <v>0</v>
      </c>
      <c r="AC269" s="663">
        <v>0</v>
      </c>
      <c r="AD269" s="663">
        <v>0</v>
      </c>
      <c r="AE269" s="662">
        <v>0</v>
      </c>
      <c r="AF269" s="662">
        <v>0</v>
      </c>
      <c r="AG269" s="664">
        <v>2155.4128489189102</v>
      </c>
      <c r="AH269" s="664">
        <v>0</v>
      </c>
      <c r="AI269" s="664">
        <v>19398.715640270198</v>
      </c>
      <c r="AJ269" s="664">
        <v>0</v>
      </c>
      <c r="AK269" s="664">
        <v>0</v>
      </c>
      <c r="AL269" s="664">
        <v>0</v>
      </c>
      <c r="AM269" s="663">
        <v>25000</v>
      </c>
      <c r="AN269" s="663">
        <v>0</v>
      </c>
      <c r="AO269" s="663">
        <v>0</v>
      </c>
      <c r="AP269" s="663">
        <v>0</v>
      </c>
      <c r="AQ269" s="663">
        <v>0</v>
      </c>
      <c r="AR269" s="663">
        <v>0</v>
      </c>
      <c r="AS269" s="665">
        <v>0.56000000000000005</v>
      </c>
      <c r="AT269" s="564">
        <f t="shared" si="28"/>
        <v>0</v>
      </c>
      <c r="AU269" s="564">
        <f t="shared" si="29"/>
        <v>0</v>
      </c>
      <c r="AV269" s="564">
        <f t="shared" si="30"/>
        <v>0</v>
      </c>
      <c r="AW269" s="564">
        <f t="shared" si="31"/>
        <v>0</v>
      </c>
      <c r="AX269" s="564">
        <f t="shared" si="32"/>
        <v>25295.863341353474</v>
      </c>
      <c r="AY269" s="564">
        <f t="shared" si="33"/>
        <v>19875.321196777728</v>
      </c>
      <c r="AZ269" s="666">
        <f t="shared" si="34"/>
        <v>1</v>
      </c>
      <c r="BA269" s="625" t="s">
        <v>2192</v>
      </c>
      <c r="BB269" s="625" t="s">
        <v>2192</v>
      </c>
      <c r="BC269" s="667">
        <v>21554.128489189101</v>
      </c>
      <c r="BD269" s="667">
        <v>0</v>
      </c>
      <c r="BE269" s="667">
        <v>0</v>
      </c>
      <c r="BF269" s="667">
        <v>0</v>
      </c>
      <c r="BG269" s="667">
        <v>21554.128489189101</v>
      </c>
      <c r="BH269" s="667">
        <v>0</v>
      </c>
      <c r="BI269" s="667">
        <v>0</v>
      </c>
      <c r="BJ269" s="667">
        <v>0</v>
      </c>
      <c r="BK269" s="444">
        <v>0</v>
      </c>
      <c r="BL269" s="444">
        <v>45171.184538131201</v>
      </c>
      <c r="BM269" s="514"/>
      <c r="BN269" s="514"/>
      <c r="BO269" s="515"/>
    </row>
    <row r="270" spans="1:67">
      <c r="A270" s="515"/>
      <c r="B270" s="660">
        <v>2030</v>
      </c>
      <c r="C270" s="661" t="s">
        <v>2187</v>
      </c>
      <c r="D270" s="661" t="s">
        <v>1760</v>
      </c>
      <c r="E270" s="661" t="s">
        <v>1759</v>
      </c>
      <c r="F270" s="661" t="s">
        <v>2201</v>
      </c>
      <c r="G270" s="661" t="s">
        <v>26</v>
      </c>
      <c r="H270" s="661" t="s">
        <v>2189</v>
      </c>
      <c r="I270" s="661" t="s">
        <v>46</v>
      </c>
      <c r="J270" s="661" t="s">
        <v>16</v>
      </c>
      <c r="K270" s="661" t="s">
        <v>2190</v>
      </c>
      <c r="L270" s="661" t="s">
        <v>2191</v>
      </c>
      <c r="M270" s="662">
        <v>0</v>
      </c>
      <c r="N270" s="662">
        <v>0</v>
      </c>
      <c r="O270" s="662">
        <v>0</v>
      </c>
      <c r="P270" s="662">
        <v>0</v>
      </c>
      <c r="Q270" s="662">
        <v>0</v>
      </c>
      <c r="R270" s="662">
        <v>0</v>
      </c>
      <c r="S270" s="662">
        <v>0</v>
      </c>
      <c r="T270" s="662">
        <v>0</v>
      </c>
      <c r="U270" s="662">
        <v>0</v>
      </c>
      <c r="V270" s="662">
        <v>0</v>
      </c>
      <c r="W270" s="663">
        <v>0</v>
      </c>
      <c r="X270" s="663">
        <v>0</v>
      </c>
      <c r="Y270" s="664">
        <v>46554.128489189097</v>
      </c>
      <c r="Z270" s="663">
        <v>21554.128489189101</v>
      </c>
      <c r="AA270" s="663">
        <v>45171.184538131201</v>
      </c>
      <c r="AB270" s="663">
        <v>0</v>
      </c>
      <c r="AC270" s="663">
        <v>0</v>
      </c>
      <c r="AD270" s="663">
        <v>0</v>
      </c>
      <c r="AE270" s="662">
        <v>0</v>
      </c>
      <c r="AF270" s="662">
        <v>0</v>
      </c>
      <c r="AG270" s="664">
        <v>2155.4128489189102</v>
      </c>
      <c r="AH270" s="664">
        <v>0</v>
      </c>
      <c r="AI270" s="664">
        <v>19398.715640270198</v>
      </c>
      <c r="AJ270" s="664">
        <v>0</v>
      </c>
      <c r="AK270" s="664">
        <v>0</v>
      </c>
      <c r="AL270" s="664">
        <v>0</v>
      </c>
      <c r="AM270" s="663">
        <v>25000</v>
      </c>
      <c r="AN270" s="663">
        <v>0</v>
      </c>
      <c r="AO270" s="663">
        <v>0</v>
      </c>
      <c r="AP270" s="663">
        <v>0</v>
      </c>
      <c r="AQ270" s="663">
        <v>0</v>
      </c>
      <c r="AR270" s="663">
        <v>0</v>
      </c>
      <c r="AS270" s="665">
        <v>0.56000000000000005</v>
      </c>
      <c r="AT270" s="564">
        <f t="shared" si="28"/>
        <v>0</v>
      </c>
      <c r="AU270" s="564">
        <f t="shared" si="29"/>
        <v>0</v>
      </c>
      <c r="AV270" s="564">
        <f t="shared" si="30"/>
        <v>0</v>
      </c>
      <c r="AW270" s="564">
        <f t="shared" si="31"/>
        <v>0</v>
      </c>
      <c r="AX270" s="564">
        <f t="shared" si="32"/>
        <v>25295.863341353474</v>
      </c>
      <c r="AY270" s="564">
        <f t="shared" si="33"/>
        <v>19875.321196777728</v>
      </c>
      <c r="AZ270" s="666">
        <f t="shared" si="34"/>
        <v>1</v>
      </c>
      <c r="BA270" s="625" t="s">
        <v>2192</v>
      </c>
      <c r="BB270" s="625" t="s">
        <v>2192</v>
      </c>
      <c r="BC270" s="667">
        <v>21554.128489189101</v>
      </c>
      <c r="BD270" s="667">
        <v>0</v>
      </c>
      <c r="BE270" s="667">
        <v>0</v>
      </c>
      <c r="BF270" s="667">
        <v>0</v>
      </c>
      <c r="BG270" s="667">
        <v>21554.128489189101</v>
      </c>
      <c r="BH270" s="667">
        <v>0</v>
      </c>
      <c r="BI270" s="667">
        <v>0</v>
      </c>
      <c r="BJ270" s="667">
        <v>0</v>
      </c>
      <c r="BK270" s="444">
        <v>0</v>
      </c>
      <c r="BL270" s="444">
        <v>45171.184538131201</v>
      </c>
      <c r="BM270" s="514"/>
      <c r="BN270" s="514"/>
      <c r="BO270" s="515"/>
    </row>
    <row r="271" spans="1:67">
      <c r="A271" s="515"/>
      <c r="B271" s="660">
        <v>2030</v>
      </c>
      <c r="C271" s="661" t="s">
        <v>2187</v>
      </c>
      <c r="D271" s="661" t="s">
        <v>1766</v>
      </c>
      <c r="E271" s="661" t="s">
        <v>1765</v>
      </c>
      <c r="F271" s="661" t="s">
        <v>2201</v>
      </c>
      <c r="G271" s="661" t="s">
        <v>33</v>
      </c>
      <c r="H271" s="661" t="s">
        <v>2189</v>
      </c>
      <c r="I271" s="661" t="s">
        <v>46</v>
      </c>
      <c r="J271" s="661" t="s">
        <v>16</v>
      </c>
      <c r="K271" s="661" t="s">
        <v>2190</v>
      </c>
      <c r="L271" s="661" t="s">
        <v>2191</v>
      </c>
      <c r="M271" s="662">
        <v>0</v>
      </c>
      <c r="N271" s="662">
        <v>0</v>
      </c>
      <c r="O271" s="662">
        <v>0</v>
      </c>
      <c r="P271" s="662">
        <v>0</v>
      </c>
      <c r="Q271" s="662">
        <v>0</v>
      </c>
      <c r="R271" s="662">
        <v>0</v>
      </c>
      <c r="S271" s="662">
        <v>0</v>
      </c>
      <c r="T271" s="662">
        <v>0</v>
      </c>
      <c r="U271" s="662">
        <v>0</v>
      </c>
      <c r="V271" s="662">
        <v>0</v>
      </c>
      <c r="W271" s="663">
        <v>0</v>
      </c>
      <c r="X271" s="663">
        <v>0</v>
      </c>
      <c r="Y271" s="664">
        <v>32142.693651388199</v>
      </c>
      <c r="Z271" s="663">
        <v>7142.6936513882001</v>
      </c>
      <c r="AA271" s="663">
        <v>30759.7497003303</v>
      </c>
      <c r="AB271" s="663">
        <v>0</v>
      </c>
      <c r="AC271" s="663">
        <v>0</v>
      </c>
      <c r="AD271" s="663">
        <v>0</v>
      </c>
      <c r="AE271" s="662">
        <v>0</v>
      </c>
      <c r="AF271" s="662">
        <v>0</v>
      </c>
      <c r="AG271" s="664">
        <v>714.26936513882004</v>
      </c>
      <c r="AH271" s="664">
        <v>0</v>
      </c>
      <c r="AI271" s="664">
        <v>6428.4242862493802</v>
      </c>
      <c r="AJ271" s="664">
        <v>0</v>
      </c>
      <c r="AK271" s="664">
        <v>0</v>
      </c>
      <c r="AL271" s="664">
        <v>0</v>
      </c>
      <c r="AM271" s="663">
        <v>25000</v>
      </c>
      <c r="AN271" s="663">
        <v>0</v>
      </c>
      <c r="AO271" s="663">
        <v>0</v>
      </c>
      <c r="AP271" s="663">
        <v>0</v>
      </c>
      <c r="AQ271" s="663">
        <v>0</v>
      </c>
      <c r="AR271" s="663">
        <v>0</v>
      </c>
      <c r="AS271" s="665">
        <v>0.56000000000000005</v>
      </c>
      <c r="AT271" s="564">
        <f t="shared" si="28"/>
        <v>0</v>
      </c>
      <c r="AU271" s="564">
        <f t="shared" si="29"/>
        <v>0</v>
      </c>
      <c r="AV271" s="564">
        <f t="shared" si="30"/>
        <v>0</v>
      </c>
      <c r="AW271" s="564">
        <f t="shared" si="31"/>
        <v>0</v>
      </c>
      <c r="AX271" s="564">
        <f t="shared" si="32"/>
        <v>17225.45983218497</v>
      </c>
      <c r="AY271" s="564">
        <f t="shared" si="33"/>
        <v>13534.28986814533</v>
      </c>
      <c r="AZ271" s="666">
        <f t="shared" si="34"/>
        <v>1</v>
      </c>
      <c r="BA271" s="625" t="s">
        <v>2192</v>
      </c>
      <c r="BB271" s="625" t="s">
        <v>2192</v>
      </c>
      <c r="BC271" s="667">
        <v>7142.6936513882001</v>
      </c>
      <c r="BD271" s="667">
        <v>0</v>
      </c>
      <c r="BE271" s="667">
        <v>0</v>
      </c>
      <c r="BF271" s="667">
        <v>0</v>
      </c>
      <c r="BG271" s="667">
        <v>7142.6936513882001</v>
      </c>
      <c r="BH271" s="667">
        <v>0</v>
      </c>
      <c r="BI271" s="667">
        <v>0</v>
      </c>
      <c r="BJ271" s="667">
        <v>0</v>
      </c>
      <c r="BK271" s="444">
        <v>0</v>
      </c>
      <c r="BL271" s="444">
        <v>30759.7497003303</v>
      </c>
      <c r="BM271" s="514"/>
      <c r="BN271" s="514"/>
      <c r="BO271" s="515"/>
    </row>
    <row r="272" spans="1:67">
      <c r="A272" s="515"/>
      <c r="B272" s="660">
        <v>2030</v>
      </c>
      <c r="C272" s="661" t="s">
        <v>2187</v>
      </c>
      <c r="D272" s="661" t="s">
        <v>1772</v>
      </c>
      <c r="E272" s="661" t="s">
        <v>1771</v>
      </c>
      <c r="F272" s="661" t="s">
        <v>2201</v>
      </c>
      <c r="G272" s="661" t="s">
        <v>33</v>
      </c>
      <c r="H272" s="661" t="s">
        <v>2189</v>
      </c>
      <c r="I272" s="661" t="s">
        <v>46</v>
      </c>
      <c r="J272" s="661" t="s">
        <v>16</v>
      </c>
      <c r="K272" s="661" t="s">
        <v>2190</v>
      </c>
      <c r="L272" s="661" t="s">
        <v>2191</v>
      </c>
      <c r="M272" s="662">
        <v>0</v>
      </c>
      <c r="N272" s="662">
        <v>0</v>
      </c>
      <c r="O272" s="662">
        <v>0</v>
      </c>
      <c r="P272" s="662">
        <v>0</v>
      </c>
      <c r="Q272" s="662">
        <v>0</v>
      </c>
      <c r="R272" s="662">
        <v>0</v>
      </c>
      <c r="S272" s="662">
        <v>0</v>
      </c>
      <c r="T272" s="662">
        <v>0</v>
      </c>
      <c r="U272" s="662">
        <v>0</v>
      </c>
      <c r="V272" s="662">
        <v>0</v>
      </c>
      <c r="W272" s="663">
        <v>0</v>
      </c>
      <c r="X272" s="663">
        <v>0</v>
      </c>
      <c r="Y272" s="664">
        <v>32142.693651388199</v>
      </c>
      <c r="Z272" s="663">
        <v>7142.6936513882001</v>
      </c>
      <c r="AA272" s="663">
        <v>30759.7497003303</v>
      </c>
      <c r="AB272" s="663">
        <v>0</v>
      </c>
      <c r="AC272" s="663">
        <v>0</v>
      </c>
      <c r="AD272" s="663">
        <v>0</v>
      </c>
      <c r="AE272" s="662">
        <v>0</v>
      </c>
      <c r="AF272" s="662">
        <v>0</v>
      </c>
      <c r="AG272" s="664">
        <v>714.26936513882004</v>
      </c>
      <c r="AH272" s="664">
        <v>0</v>
      </c>
      <c r="AI272" s="664">
        <v>6428.4242862493802</v>
      </c>
      <c r="AJ272" s="664">
        <v>0</v>
      </c>
      <c r="AK272" s="664">
        <v>0</v>
      </c>
      <c r="AL272" s="664">
        <v>0</v>
      </c>
      <c r="AM272" s="663">
        <v>25000</v>
      </c>
      <c r="AN272" s="663">
        <v>0</v>
      </c>
      <c r="AO272" s="663">
        <v>0</v>
      </c>
      <c r="AP272" s="663">
        <v>0</v>
      </c>
      <c r="AQ272" s="663">
        <v>0</v>
      </c>
      <c r="AR272" s="663">
        <v>0</v>
      </c>
      <c r="AS272" s="665">
        <v>0.56000000000000005</v>
      </c>
      <c r="AT272" s="564">
        <f t="shared" si="28"/>
        <v>0</v>
      </c>
      <c r="AU272" s="564">
        <f t="shared" si="29"/>
        <v>0</v>
      </c>
      <c r="AV272" s="564">
        <f t="shared" si="30"/>
        <v>0</v>
      </c>
      <c r="AW272" s="564">
        <f t="shared" si="31"/>
        <v>0</v>
      </c>
      <c r="AX272" s="564">
        <f t="shared" si="32"/>
        <v>17225.45983218497</v>
      </c>
      <c r="AY272" s="564">
        <f t="shared" si="33"/>
        <v>13534.28986814533</v>
      </c>
      <c r="AZ272" s="666">
        <f t="shared" si="34"/>
        <v>1</v>
      </c>
      <c r="BA272" s="625" t="s">
        <v>2192</v>
      </c>
      <c r="BB272" s="625" t="s">
        <v>2192</v>
      </c>
      <c r="BC272" s="667">
        <v>7142.6936513882001</v>
      </c>
      <c r="BD272" s="667">
        <v>0</v>
      </c>
      <c r="BE272" s="667">
        <v>0</v>
      </c>
      <c r="BF272" s="667">
        <v>0</v>
      </c>
      <c r="BG272" s="667">
        <v>7142.6936513882001</v>
      </c>
      <c r="BH272" s="667">
        <v>0</v>
      </c>
      <c r="BI272" s="667">
        <v>0</v>
      </c>
      <c r="BJ272" s="667">
        <v>0</v>
      </c>
      <c r="BK272" s="444">
        <v>0</v>
      </c>
      <c r="BL272" s="444">
        <v>30759.7497003303</v>
      </c>
      <c r="BM272" s="514"/>
      <c r="BN272" s="514"/>
      <c r="BO272" s="515"/>
    </row>
    <row r="273" spans="1:67">
      <c r="A273" s="515"/>
      <c r="B273" s="660">
        <v>2030</v>
      </c>
      <c r="C273" s="661" t="s">
        <v>2187</v>
      </c>
      <c r="D273" s="661" t="s">
        <v>1776</v>
      </c>
      <c r="E273" s="661" t="s">
        <v>1775</v>
      </c>
      <c r="F273" s="661" t="s">
        <v>2201</v>
      </c>
      <c r="G273" s="661" t="s">
        <v>39</v>
      </c>
      <c r="H273" s="661" t="s">
        <v>2189</v>
      </c>
      <c r="I273" s="661" t="s">
        <v>46</v>
      </c>
      <c r="J273" s="661" t="s">
        <v>16</v>
      </c>
      <c r="K273" s="661" t="s">
        <v>2190</v>
      </c>
      <c r="L273" s="661" t="s">
        <v>2191</v>
      </c>
      <c r="M273" s="662">
        <v>0</v>
      </c>
      <c r="N273" s="662">
        <v>0</v>
      </c>
      <c r="O273" s="662">
        <v>0</v>
      </c>
      <c r="P273" s="662">
        <v>0</v>
      </c>
      <c r="Q273" s="662">
        <v>0</v>
      </c>
      <c r="R273" s="662">
        <v>0</v>
      </c>
      <c r="S273" s="662">
        <v>0</v>
      </c>
      <c r="T273" s="662">
        <v>0</v>
      </c>
      <c r="U273" s="662">
        <v>0</v>
      </c>
      <c r="V273" s="662">
        <v>0</v>
      </c>
      <c r="W273" s="663">
        <v>0</v>
      </c>
      <c r="X273" s="663">
        <v>0</v>
      </c>
      <c r="Y273" s="664">
        <v>32142.693651388199</v>
      </c>
      <c r="Z273" s="663">
        <v>7142.6936513882001</v>
      </c>
      <c r="AA273" s="663">
        <v>30759.7497003303</v>
      </c>
      <c r="AB273" s="663">
        <v>0</v>
      </c>
      <c r="AC273" s="663">
        <v>0</v>
      </c>
      <c r="AD273" s="663">
        <v>0</v>
      </c>
      <c r="AE273" s="662">
        <v>0</v>
      </c>
      <c r="AF273" s="662">
        <v>0</v>
      </c>
      <c r="AG273" s="664">
        <v>714.26936513882004</v>
      </c>
      <c r="AH273" s="664">
        <v>0</v>
      </c>
      <c r="AI273" s="664">
        <v>6428.4242862493802</v>
      </c>
      <c r="AJ273" s="664">
        <v>0</v>
      </c>
      <c r="AK273" s="664">
        <v>0</v>
      </c>
      <c r="AL273" s="664">
        <v>0</v>
      </c>
      <c r="AM273" s="663">
        <v>25000</v>
      </c>
      <c r="AN273" s="663">
        <v>0</v>
      </c>
      <c r="AO273" s="663">
        <v>0</v>
      </c>
      <c r="AP273" s="663">
        <v>0</v>
      </c>
      <c r="AQ273" s="663">
        <v>0</v>
      </c>
      <c r="AR273" s="663">
        <v>0</v>
      </c>
      <c r="AS273" s="665">
        <v>0.56000000000000005</v>
      </c>
      <c r="AT273" s="564">
        <f t="shared" si="28"/>
        <v>0</v>
      </c>
      <c r="AU273" s="564">
        <f t="shared" si="29"/>
        <v>0</v>
      </c>
      <c r="AV273" s="564">
        <f t="shared" si="30"/>
        <v>0</v>
      </c>
      <c r="AW273" s="564">
        <f t="shared" si="31"/>
        <v>0</v>
      </c>
      <c r="AX273" s="564">
        <f t="shared" si="32"/>
        <v>17225.45983218497</v>
      </c>
      <c r="AY273" s="564">
        <f t="shared" si="33"/>
        <v>13534.28986814533</v>
      </c>
      <c r="AZ273" s="666">
        <f t="shared" si="34"/>
        <v>1</v>
      </c>
      <c r="BA273" s="625" t="s">
        <v>2192</v>
      </c>
      <c r="BB273" s="625" t="s">
        <v>2192</v>
      </c>
      <c r="BC273" s="667">
        <v>7142.6936513882001</v>
      </c>
      <c r="BD273" s="667">
        <v>0</v>
      </c>
      <c r="BE273" s="667">
        <v>0</v>
      </c>
      <c r="BF273" s="667">
        <v>0</v>
      </c>
      <c r="BG273" s="667">
        <v>7142.6936513882001</v>
      </c>
      <c r="BH273" s="667">
        <v>0</v>
      </c>
      <c r="BI273" s="667">
        <v>0</v>
      </c>
      <c r="BJ273" s="667">
        <v>0</v>
      </c>
      <c r="BK273" s="444">
        <v>0</v>
      </c>
      <c r="BL273" s="444">
        <v>30759.7497003303</v>
      </c>
      <c r="BM273" s="514"/>
      <c r="BN273" s="514"/>
      <c r="BO273" s="515"/>
    </row>
    <row r="274" spans="1:67">
      <c r="A274" s="515"/>
      <c r="B274" s="660">
        <v>2030</v>
      </c>
      <c r="C274" s="661" t="s">
        <v>2187</v>
      </c>
      <c r="D274" s="661" t="s">
        <v>1781</v>
      </c>
      <c r="E274" s="661" t="s">
        <v>1780</v>
      </c>
      <c r="F274" s="661" t="s">
        <v>2201</v>
      </c>
      <c r="G274" s="661" t="s">
        <v>39</v>
      </c>
      <c r="H274" s="661" t="s">
        <v>2189</v>
      </c>
      <c r="I274" s="661" t="s">
        <v>46</v>
      </c>
      <c r="J274" s="661" t="s">
        <v>16</v>
      </c>
      <c r="K274" s="661" t="s">
        <v>2190</v>
      </c>
      <c r="L274" s="661" t="s">
        <v>2191</v>
      </c>
      <c r="M274" s="662">
        <v>0</v>
      </c>
      <c r="N274" s="662">
        <v>0</v>
      </c>
      <c r="O274" s="662">
        <v>0</v>
      </c>
      <c r="P274" s="662">
        <v>0</v>
      </c>
      <c r="Q274" s="662">
        <v>0</v>
      </c>
      <c r="R274" s="662">
        <v>0</v>
      </c>
      <c r="S274" s="662">
        <v>0</v>
      </c>
      <c r="T274" s="662">
        <v>0</v>
      </c>
      <c r="U274" s="662">
        <v>0</v>
      </c>
      <c r="V274" s="662">
        <v>0</v>
      </c>
      <c r="W274" s="663">
        <v>0</v>
      </c>
      <c r="X274" s="663">
        <v>0</v>
      </c>
      <c r="Y274" s="664">
        <v>32142.693651388199</v>
      </c>
      <c r="Z274" s="663">
        <v>7142.6936513882001</v>
      </c>
      <c r="AA274" s="663">
        <v>30759.7497003303</v>
      </c>
      <c r="AB274" s="663">
        <v>0</v>
      </c>
      <c r="AC274" s="663">
        <v>0</v>
      </c>
      <c r="AD274" s="663">
        <v>0</v>
      </c>
      <c r="AE274" s="662">
        <v>0</v>
      </c>
      <c r="AF274" s="662">
        <v>0</v>
      </c>
      <c r="AG274" s="664">
        <v>714.26936513882004</v>
      </c>
      <c r="AH274" s="664">
        <v>0</v>
      </c>
      <c r="AI274" s="664">
        <v>6428.4242862493802</v>
      </c>
      <c r="AJ274" s="664">
        <v>0</v>
      </c>
      <c r="AK274" s="664">
        <v>0</v>
      </c>
      <c r="AL274" s="664">
        <v>0</v>
      </c>
      <c r="AM274" s="663">
        <v>25000</v>
      </c>
      <c r="AN274" s="663">
        <v>0</v>
      </c>
      <c r="AO274" s="663">
        <v>0</v>
      </c>
      <c r="AP274" s="663">
        <v>0</v>
      </c>
      <c r="AQ274" s="663">
        <v>0</v>
      </c>
      <c r="AR274" s="663">
        <v>0</v>
      </c>
      <c r="AS274" s="665">
        <v>0.56000000000000005</v>
      </c>
      <c r="AT274" s="564">
        <f t="shared" si="28"/>
        <v>0</v>
      </c>
      <c r="AU274" s="564">
        <f t="shared" si="29"/>
        <v>0</v>
      </c>
      <c r="AV274" s="564">
        <f t="shared" si="30"/>
        <v>0</v>
      </c>
      <c r="AW274" s="564">
        <f t="shared" si="31"/>
        <v>0</v>
      </c>
      <c r="AX274" s="564">
        <f t="shared" si="32"/>
        <v>17225.45983218497</v>
      </c>
      <c r="AY274" s="564">
        <f t="shared" si="33"/>
        <v>13534.28986814533</v>
      </c>
      <c r="AZ274" s="666">
        <f t="shared" si="34"/>
        <v>1</v>
      </c>
      <c r="BA274" s="625" t="s">
        <v>2192</v>
      </c>
      <c r="BB274" s="625" t="s">
        <v>2192</v>
      </c>
      <c r="BC274" s="667">
        <v>7142.6936513882001</v>
      </c>
      <c r="BD274" s="667">
        <v>0</v>
      </c>
      <c r="BE274" s="667">
        <v>0</v>
      </c>
      <c r="BF274" s="667">
        <v>0</v>
      </c>
      <c r="BG274" s="667">
        <v>7142.6936513882001</v>
      </c>
      <c r="BH274" s="667">
        <v>0</v>
      </c>
      <c r="BI274" s="667">
        <v>0</v>
      </c>
      <c r="BJ274" s="667">
        <v>0</v>
      </c>
      <c r="BK274" s="444">
        <v>0</v>
      </c>
      <c r="BL274" s="444">
        <v>30759.7497003303</v>
      </c>
      <c r="BM274" s="514"/>
      <c r="BN274" s="514"/>
      <c r="BO274" s="515"/>
    </row>
    <row r="275" spans="1:67">
      <c r="A275" s="515"/>
      <c r="B275" s="660">
        <v>2030</v>
      </c>
      <c r="C275" s="661" t="s">
        <v>2187</v>
      </c>
      <c r="D275" s="661" t="s">
        <v>1785</v>
      </c>
      <c r="E275" s="661" t="s">
        <v>1784</v>
      </c>
      <c r="F275" s="661" t="s">
        <v>2201</v>
      </c>
      <c r="G275" s="661" t="s">
        <v>50</v>
      </c>
      <c r="H275" s="661" t="s">
        <v>2189</v>
      </c>
      <c r="I275" s="661" t="s">
        <v>1294</v>
      </c>
      <c r="J275" s="661" t="s">
        <v>16</v>
      </c>
      <c r="K275" s="661" t="s">
        <v>2198</v>
      </c>
      <c r="L275" s="661" t="s">
        <v>2191</v>
      </c>
      <c r="M275" s="662">
        <v>0</v>
      </c>
      <c r="N275" s="662">
        <v>0</v>
      </c>
      <c r="O275" s="662">
        <v>0</v>
      </c>
      <c r="P275" s="662">
        <v>0</v>
      </c>
      <c r="Q275" s="662">
        <v>0</v>
      </c>
      <c r="R275" s="662">
        <v>0</v>
      </c>
      <c r="S275" s="662">
        <v>0</v>
      </c>
      <c r="T275" s="662">
        <v>0</v>
      </c>
      <c r="U275" s="662">
        <v>0</v>
      </c>
      <c r="V275" s="662">
        <v>0</v>
      </c>
      <c r="W275" s="663">
        <v>0</v>
      </c>
      <c r="X275" s="663">
        <v>0</v>
      </c>
      <c r="Y275" s="664">
        <v>6586078.7435514499</v>
      </c>
      <c r="Z275" s="663">
        <v>6586078.7435514499</v>
      </c>
      <c r="AA275" s="663">
        <v>6586078.7435514499</v>
      </c>
      <c r="AB275" s="663">
        <v>0</v>
      </c>
      <c r="AC275" s="663">
        <v>0</v>
      </c>
      <c r="AD275" s="663">
        <v>0</v>
      </c>
      <c r="AE275" s="662">
        <v>0</v>
      </c>
      <c r="AF275" s="662">
        <v>0</v>
      </c>
      <c r="AG275" s="664">
        <v>87247.982355144501</v>
      </c>
      <c r="AH275" s="664">
        <v>0</v>
      </c>
      <c r="AI275" s="664">
        <v>6498830.7611963013</v>
      </c>
      <c r="AJ275" s="664">
        <v>0</v>
      </c>
      <c r="AK275" s="664">
        <v>0</v>
      </c>
      <c r="AL275" s="664">
        <v>0</v>
      </c>
      <c r="AM275" s="663">
        <v>0</v>
      </c>
      <c r="AN275" s="663">
        <v>0</v>
      </c>
      <c r="AO275" s="663">
        <v>0</v>
      </c>
      <c r="AP275" s="663">
        <v>0</v>
      </c>
      <c r="AQ275" s="663">
        <v>0</v>
      </c>
      <c r="AR275" s="663">
        <v>0</v>
      </c>
      <c r="AS275" s="665">
        <v>0.56000000000000005</v>
      </c>
      <c r="AT275" s="564">
        <f t="shared" si="28"/>
        <v>0</v>
      </c>
      <c r="AU275" s="564">
        <f t="shared" si="29"/>
        <v>0</v>
      </c>
      <c r="AV275" s="564">
        <f t="shared" si="30"/>
        <v>0</v>
      </c>
      <c r="AW275" s="564">
        <f t="shared" si="31"/>
        <v>0</v>
      </c>
      <c r="AX275" s="564">
        <f t="shared" si="32"/>
        <v>3688204.0963888122</v>
      </c>
      <c r="AY275" s="564">
        <f t="shared" si="33"/>
        <v>2897874.6471626377</v>
      </c>
      <c r="AZ275" s="666">
        <f t="shared" si="34"/>
        <v>1</v>
      </c>
      <c r="BA275" s="625" t="s">
        <v>2192</v>
      </c>
      <c r="BB275" s="625" t="s">
        <v>2192</v>
      </c>
      <c r="BC275" s="667">
        <v>6586078.7435514499</v>
      </c>
      <c r="BD275" s="667">
        <v>0</v>
      </c>
      <c r="BE275" s="667">
        <v>0</v>
      </c>
      <c r="BF275" s="667">
        <v>0</v>
      </c>
      <c r="BG275" s="667">
        <v>6586078.7435514499</v>
      </c>
      <c r="BH275" s="667">
        <v>0</v>
      </c>
      <c r="BI275" s="667">
        <v>0</v>
      </c>
      <c r="BJ275" s="667">
        <v>0</v>
      </c>
      <c r="BK275" s="444">
        <v>0</v>
      </c>
      <c r="BL275" s="444">
        <v>6586078.7435514499</v>
      </c>
      <c r="BM275" s="514"/>
      <c r="BN275" s="514"/>
      <c r="BO275" s="515"/>
    </row>
    <row r="276" spans="1:67">
      <c r="A276" s="515"/>
      <c r="B276" s="660">
        <v>2030</v>
      </c>
      <c r="C276" s="661" t="s">
        <v>2187</v>
      </c>
      <c r="D276" s="661" t="s">
        <v>1802</v>
      </c>
      <c r="E276" s="661" t="s">
        <v>1801</v>
      </c>
      <c r="F276" s="661" t="s">
        <v>2201</v>
      </c>
      <c r="G276" s="661" t="s">
        <v>50</v>
      </c>
      <c r="H276" s="661" t="s">
        <v>2189</v>
      </c>
      <c r="I276" s="661" t="s">
        <v>1294</v>
      </c>
      <c r="J276" s="661" t="s">
        <v>16</v>
      </c>
      <c r="K276" s="661" t="s">
        <v>2198</v>
      </c>
      <c r="L276" s="661" t="s">
        <v>2191</v>
      </c>
      <c r="M276" s="662">
        <v>0</v>
      </c>
      <c r="N276" s="662">
        <v>0</v>
      </c>
      <c r="O276" s="662">
        <v>0</v>
      </c>
      <c r="P276" s="662">
        <v>0</v>
      </c>
      <c r="Q276" s="662">
        <v>0</v>
      </c>
      <c r="R276" s="662">
        <v>0</v>
      </c>
      <c r="S276" s="662">
        <v>0</v>
      </c>
      <c r="T276" s="662">
        <v>0</v>
      </c>
      <c r="U276" s="662">
        <v>0</v>
      </c>
      <c r="V276" s="662">
        <v>0</v>
      </c>
      <c r="W276" s="663">
        <v>0</v>
      </c>
      <c r="X276" s="663">
        <v>0</v>
      </c>
      <c r="Y276" s="664">
        <v>2407455.03657322</v>
      </c>
      <c r="Z276" s="663">
        <v>2407455.03657322</v>
      </c>
      <c r="AA276" s="663">
        <v>2407455.03657322</v>
      </c>
      <c r="AB276" s="663">
        <v>0</v>
      </c>
      <c r="AC276" s="663">
        <v>0</v>
      </c>
      <c r="AD276" s="663">
        <v>0</v>
      </c>
      <c r="AE276" s="662">
        <v>0</v>
      </c>
      <c r="AF276" s="662">
        <v>0</v>
      </c>
      <c r="AG276" s="664">
        <v>5514.5796573217704</v>
      </c>
      <c r="AH276" s="664">
        <v>0</v>
      </c>
      <c r="AI276" s="664">
        <v>2401940.4569158959</v>
      </c>
      <c r="AJ276" s="664">
        <v>0</v>
      </c>
      <c r="AK276" s="664">
        <v>0</v>
      </c>
      <c r="AL276" s="664">
        <v>0</v>
      </c>
      <c r="AM276" s="663">
        <v>0</v>
      </c>
      <c r="AN276" s="663">
        <v>0</v>
      </c>
      <c r="AO276" s="663">
        <v>0</v>
      </c>
      <c r="AP276" s="663">
        <v>0</v>
      </c>
      <c r="AQ276" s="663">
        <v>0</v>
      </c>
      <c r="AR276" s="663">
        <v>0</v>
      </c>
      <c r="AS276" s="665">
        <v>0.56000000000000005</v>
      </c>
      <c r="AT276" s="564">
        <f t="shared" si="28"/>
        <v>0</v>
      </c>
      <c r="AU276" s="564">
        <f t="shared" si="29"/>
        <v>0</v>
      </c>
      <c r="AV276" s="564">
        <f t="shared" si="30"/>
        <v>0</v>
      </c>
      <c r="AW276" s="564">
        <f t="shared" si="31"/>
        <v>0</v>
      </c>
      <c r="AX276" s="564">
        <f t="shared" si="32"/>
        <v>1348174.8204810033</v>
      </c>
      <c r="AY276" s="564">
        <f t="shared" si="33"/>
        <v>1059280.2160922168</v>
      </c>
      <c r="AZ276" s="666">
        <f t="shared" si="34"/>
        <v>1</v>
      </c>
      <c r="BA276" s="625" t="s">
        <v>2192</v>
      </c>
      <c r="BB276" s="625" t="s">
        <v>2192</v>
      </c>
      <c r="BC276" s="667">
        <v>2407455.03657322</v>
      </c>
      <c r="BD276" s="667">
        <v>0</v>
      </c>
      <c r="BE276" s="667">
        <v>0</v>
      </c>
      <c r="BF276" s="667">
        <v>0</v>
      </c>
      <c r="BG276" s="667">
        <v>2407455.03657322</v>
      </c>
      <c r="BH276" s="667">
        <v>0</v>
      </c>
      <c r="BI276" s="667">
        <v>0</v>
      </c>
      <c r="BJ276" s="667">
        <v>0</v>
      </c>
      <c r="BK276" s="444">
        <v>0</v>
      </c>
      <c r="BL276" s="444">
        <v>2407455.03657322</v>
      </c>
      <c r="BM276" s="514"/>
      <c r="BN276" s="514"/>
      <c r="BO276" s="515"/>
    </row>
    <row r="277" spans="1:67">
      <c r="A277" s="515"/>
      <c r="B277" s="660">
        <v>2030</v>
      </c>
      <c r="C277" s="661" t="s">
        <v>2187</v>
      </c>
      <c r="D277" s="661" t="s">
        <v>1819</v>
      </c>
      <c r="E277" s="661" t="s">
        <v>1818</v>
      </c>
      <c r="F277" s="661" t="s">
        <v>2201</v>
      </c>
      <c r="G277" s="661" t="s">
        <v>50</v>
      </c>
      <c r="H277" s="661" t="s">
        <v>2189</v>
      </c>
      <c r="I277" s="661" t="s">
        <v>1294</v>
      </c>
      <c r="J277" s="661" t="s">
        <v>16</v>
      </c>
      <c r="K277" s="661" t="s">
        <v>2198</v>
      </c>
      <c r="L277" s="661" t="s">
        <v>2191</v>
      </c>
      <c r="M277" s="662">
        <v>0</v>
      </c>
      <c r="N277" s="662">
        <v>0</v>
      </c>
      <c r="O277" s="662">
        <v>0</v>
      </c>
      <c r="P277" s="662">
        <v>0</v>
      </c>
      <c r="Q277" s="662">
        <v>0</v>
      </c>
      <c r="R277" s="662">
        <v>0</v>
      </c>
      <c r="S277" s="662">
        <v>0</v>
      </c>
      <c r="T277" s="662">
        <v>0</v>
      </c>
      <c r="U277" s="662">
        <v>0</v>
      </c>
      <c r="V277" s="662">
        <v>0</v>
      </c>
      <c r="W277" s="663">
        <v>0</v>
      </c>
      <c r="X277" s="663">
        <v>0</v>
      </c>
      <c r="Y277" s="664">
        <v>1025629.56525857</v>
      </c>
      <c r="Z277" s="663">
        <v>1025629.56525857</v>
      </c>
      <c r="AA277" s="663">
        <v>1025629.56525857</v>
      </c>
      <c r="AB277" s="663">
        <v>0</v>
      </c>
      <c r="AC277" s="663">
        <v>0</v>
      </c>
      <c r="AD277" s="663">
        <v>0</v>
      </c>
      <c r="AE277" s="662">
        <v>0</v>
      </c>
      <c r="AF277" s="662">
        <v>0</v>
      </c>
      <c r="AG277" s="664">
        <v>14147.663725857419</v>
      </c>
      <c r="AH277" s="664">
        <v>0</v>
      </c>
      <c r="AI277" s="664">
        <v>1011481.9015327168</v>
      </c>
      <c r="AJ277" s="664">
        <v>0</v>
      </c>
      <c r="AK277" s="664">
        <v>0</v>
      </c>
      <c r="AL277" s="664">
        <v>0</v>
      </c>
      <c r="AM277" s="663">
        <v>0</v>
      </c>
      <c r="AN277" s="663">
        <v>0</v>
      </c>
      <c r="AO277" s="663">
        <v>0</v>
      </c>
      <c r="AP277" s="663">
        <v>0</v>
      </c>
      <c r="AQ277" s="663">
        <v>0</v>
      </c>
      <c r="AR277" s="663">
        <v>0</v>
      </c>
      <c r="AS277" s="665">
        <v>0.56000000000000005</v>
      </c>
      <c r="AT277" s="564">
        <f t="shared" si="28"/>
        <v>0</v>
      </c>
      <c r="AU277" s="564">
        <f t="shared" si="29"/>
        <v>0</v>
      </c>
      <c r="AV277" s="564">
        <f t="shared" si="30"/>
        <v>0</v>
      </c>
      <c r="AW277" s="564">
        <f t="shared" si="31"/>
        <v>0</v>
      </c>
      <c r="AX277" s="564">
        <f t="shared" si="32"/>
        <v>574352.55654479924</v>
      </c>
      <c r="AY277" s="564">
        <f t="shared" si="33"/>
        <v>451277.00871377077</v>
      </c>
      <c r="AZ277" s="666">
        <f t="shared" si="34"/>
        <v>1</v>
      </c>
      <c r="BA277" s="625" t="s">
        <v>2192</v>
      </c>
      <c r="BB277" s="625" t="s">
        <v>2192</v>
      </c>
      <c r="BC277" s="667">
        <v>1025629.56525857</v>
      </c>
      <c r="BD277" s="667">
        <v>0</v>
      </c>
      <c r="BE277" s="667">
        <v>0</v>
      </c>
      <c r="BF277" s="667">
        <v>0</v>
      </c>
      <c r="BG277" s="667">
        <v>1025629.56525857</v>
      </c>
      <c r="BH277" s="667">
        <v>0</v>
      </c>
      <c r="BI277" s="667">
        <v>0</v>
      </c>
      <c r="BJ277" s="667">
        <v>0</v>
      </c>
      <c r="BK277" s="444">
        <v>0</v>
      </c>
      <c r="BL277" s="444">
        <v>1025629.56525857</v>
      </c>
      <c r="BM277" s="514"/>
      <c r="BN277" s="514"/>
      <c r="BO277" s="515"/>
    </row>
    <row r="278" spans="1:67">
      <c r="A278" s="515"/>
      <c r="B278" s="660">
        <v>2030</v>
      </c>
      <c r="C278" s="661" t="s">
        <v>2187</v>
      </c>
      <c r="D278" s="661" t="s">
        <v>1833</v>
      </c>
      <c r="E278" s="661" t="s">
        <v>1832</v>
      </c>
      <c r="F278" s="661" t="s">
        <v>2201</v>
      </c>
      <c r="G278" s="661" t="s">
        <v>50</v>
      </c>
      <c r="H278" s="661" t="s">
        <v>2189</v>
      </c>
      <c r="I278" s="661" t="s">
        <v>1294</v>
      </c>
      <c r="J278" s="661" t="s">
        <v>1162</v>
      </c>
      <c r="K278" s="661" t="s">
        <v>2198</v>
      </c>
      <c r="L278" s="661" t="s">
        <v>2191</v>
      </c>
      <c r="M278" s="662">
        <v>0</v>
      </c>
      <c r="N278" s="662">
        <v>0</v>
      </c>
      <c r="O278" s="662">
        <v>0</v>
      </c>
      <c r="P278" s="662">
        <v>0</v>
      </c>
      <c r="Q278" s="662">
        <v>0</v>
      </c>
      <c r="R278" s="662">
        <v>0</v>
      </c>
      <c r="S278" s="662">
        <v>0</v>
      </c>
      <c r="T278" s="662">
        <v>0</v>
      </c>
      <c r="U278" s="662">
        <v>0</v>
      </c>
      <c r="V278" s="662">
        <v>0</v>
      </c>
      <c r="W278" s="663">
        <v>0</v>
      </c>
      <c r="X278" s="663">
        <v>0</v>
      </c>
      <c r="Y278" s="664">
        <v>10120936.9033657</v>
      </c>
      <c r="Z278" s="663">
        <v>10120936.9033657</v>
      </c>
      <c r="AA278" s="663">
        <v>10120936.9033657</v>
      </c>
      <c r="AB278" s="663">
        <v>0</v>
      </c>
      <c r="AC278" s="663">
        <v>0</v>
      </c>
      <c r="AD278" s="663">
        <v>0</v>
      </c>
      <c r="AE278" s="662">
        <v>0</v>
      </c>
      <c r="AF278" s="662">
        <v>0</v>
      </c>
      <c r="AG278" s="664">
        <v>26249.3991688516</v>
      </c>
      <c r="AH278" s="664">
        <v>0</v>
      </c>
      <c r="AI278" s="664">
        <v>10094687.504196886</v>
      </c>
      <c r="AJ278" s="664">
        <v>0</v>
      </c>
      <c r="AK278" s="664">
        <v>0</v>
      </c>
      <c r="AL278" s="664">
        <v>0</v>
      </c>
      <c r="AM278" s="663">
        <v>0</v>
      </c>
      <c r="AN278" s="663">
        <v>0</v>
      </c>
      <c r="AO278" s="663">
        <v>0</v>
      </c>
      <c r="AP278" s="663">
        <v>0</v>
      </c>
      <c r="AQ278" s="663">
        <v>0</v>
      </c>
      <c r="AR278" s="663">
        <v>0</v>
      </c>
      <c r="AS278" s="665">
        <v>0.56000000000000005</v>
      </c>
      <c r="AT278" s="564">
        <f t="shared" si="28"/>
        <v>0</v>
      </c>
      <c r="AU278" s="564">
        <f t="shared" si="29"/>
        <v>0</v>
      </c>
      <c r="AV278" s="564">
        <f t="shared" si="30"/>
        <v>0</v>
      </c>
      <c r="AW278" s="564">
        <f t="shared" si="31"/>
        <v>0</v>
      </c>
      <c r="AX278" s="564">
        <f t="shared" si="32"/>
        <v>5667724.6658847919</v>
      </c>
      <c r="AY278" s="564">
        <f t="shared" si="33"/>
        <v>4453212.2374809077</v>
      </c>
      <c r="AZ278" s="666">
        <f t="shared" si="34"/>
        <v>1</v>
      </c>
      <c r="BA278" s="625" t="s">
        <v>2192</v>
      </c>
      <c r="BB278" s="625" t="s">
        <v>2192</v>
      </c>
      <c r="BC278" s="667">
        <v>10120936.9033657</v>
      </c>
      <c r="BD278" s="667">
        <v>0</v>
      </c>
      <c r="BE278" s="667">
        <v>0</v>
      </c>
      <c r="BF278" s="667">
        <v>0</v>
      </c>
      <c r="BG278" s="667">
        <v>10120936.9033657</v>
      </c>
      <c r="BH278" s="667">
        <v>0</v>
      </c>
      <c r="BI278" s="667">
        <v>0</v>
      </c>
      <c r="BJ278" s="667">
        <v>0</v>
      </c>
      <c r="BK278" s="444">
        <v>0</v>
      </c>
      <c r="BL278" s="444">
        <v>10120936.9033657</v>
      </c>
      <c r="BM278" s="514"/>
      <c r="BN278" s="514"/>
      <c r="BO278" s="515"/>
    </row>
    <row r="279" spans="1:67">
      <c r="A279" s="515"/>
      <c r="B279" s="660">
        <v>2030</v>
      </c>
      <c r="C279" s="661" t="s">
        <v>2187</v>
      </c>
      <c r="D279" s="661" t="s">
        <v>1846</v>
      </c>
      <c r="E279" s="661" t="s">
        <v>1845</v>
      </c>
      <c r="F279" s="661" t="s">
        <v>2201</v>
      </c>
      <c r="G279" s="661" t="s">
        <v>50</v>
      </c>
      <c r="H279" s="661" t="s">
        <v>2189</v>
      </c>
      <c r="I279" s="661" t="s">
        <v>2214</v>
      </c>
      <c r="J279" s="661" t="s">
        <v>16</v>
      </c>
      <c r="K279" s="661" t="s">
        <v>28</v>
      </c>
      <c r="L279" s="661" t="s">
        <v>2191</v>
      </c>
      <c r="M279" s="662">
        <v>0</v>
      </c>
      <c r="N279" s="662">
        <v>0</v>
      </c>
      <c r="O279" s="662">
        <v>0</v>
      </c>
      <c r="P279" s="662">
        <v>0</v>
      </c>
      <c r="Q279" s="662">
        <v>0</v>
      </c>
      <c r="R279" s="662">
        <v>0</v>
      </c>
      <c r="S279" s="662">
        <v>0</v>
      </c>
      <c r="T279" s="662">
        <v>0</v>
      </c>
      <c r="U279" s="662">
        <v>0</v>
      </c>
      <c r="V279" s="662">
        <v>0</v>
      </c>
      <c r="W279" s="663">
        <v>0</v>
      </c>
      <c r="X279" s="663">
        <v>0</v>
      </c>
      <c r="Y279" s="664">
        <v>6826699.3188351197</v>
      </c>
      <c r="Z279" s="663">
        <v>6826699.3188351197</v>
      </c>
      <c r="AA279" s="663">
        <v>6826699.3188351197</v>
      </c>
      <c r="AB279" s="663">
        <v>0</v>
      </c>
      <c r="AC279" s="663">
        <v>0</v>
      </c>
      <c r="AD279" s="663">
        <v>0</v>
      </c>
      <c r="AE279" s="662">
        <v>0</v>
      </c>
      <c r="AF279" s="662">
        <v>0</v>
      </c>
      <c r="AG279" s="664">
        <v>0</v>
      </c>
      <c r="AH279" s="664">
        <v>193391.067544844</v>
      </c>
      <c r="AI279" s="664">
        <v>6633308.2512902701</v>
      </c>
      <c r="AJ279" s="664">
        <v>0</v>
      </c>
      <c r="AK279" s="664">
        <v>0</v>
      </c>
      <c r="AL279" s="664">
        <v>0</v>
      </c>
      <c r="AM279" s="663">
        <v>0</v>
      </c>
      <c r="AN279" s="663">
        <v>0</v>
      </c>
      <c r="AO279" s="663">
        <v>0</v>
      </c>
      <c r="AP279" s="663">
        <v>0</v>
      </c>
      <c r="AQ279" s="663">
        <v>0</v>
      </c>
      <c r="AR279" s="663">
        <v>0</v>
      </c>
      <c r="AS279" s="665">
        <v>0.56000000000000005</v>
      </c>
      <c r="AT279" s="564">
        <f t="shared" si="28"/>
        <v>0</v>
      </c>
      <c r="AU279" s="564">
        <f t="shared" si="29"/>
        <v>0</v>
      </c>
      <c r="AV279" s="564">
        <f t="shared" si="30"/>
        <v>0</v>
      </c>
      <c r="AW279" s="564">
        <f t="shared" si="31"/>
        <v>0</v>
      </c>
      <c r="AX279" s="564">
        <f t="shared" si="32"/>
        <v>3822951.6185476673</v>
      </c>
      <c r="AY279" s="564">
        <f t="shared" si="33"/>
        <v>3003747.7002874524</v>
      </c>
      <c r="AZ279" s="666">
        <f t="shared" si="34"/>
        <v>1</v>
      </c>
      <c r="BA279" s="625" t="s">
        <v>2192</v>
      </c>
      <c r="BB279" s="625" t="s">
        <v>2192</v>
      </c>
      <c r="BC279" s="667">
        <v>6826699.3188351197</v>
      </c>
      <c r="BD279" s="667">
        <v>0</v>
      </c>
      <c r="BE279" s="667">
        <v>0</v>
      </c>
      <c r="BF279" s="667">
        <v>0</v>
      </c>
      <c r="BG279" s="667">
        <v>6826699.3188351197</v>
      </c>
      <c r="BH279" s="667">
        <v>0</v>
      </c>
      <c r="BI279" s="667">
        <v>0</v>
      </c>
      <c r="BJ279" s="667">
        <v>0</v>
      </c>
      <c r="BK279" s="444">
        <v>0</v>
      </c>
      <c r="BL279" s="444">
        <v>6826699.3188351197</v>
      </c>
      <c r="BM279" s="514"/>
      <c r="BN279" s="514"/>
      <c r="BO279" s="515"/>
    </row>
    <row r="280" spans="1:67">
      <c r="A280" s="515"/>
      <c r="B280" s="660">
        <v>2031</v>
      </c>
      <c r="C280" s="661" t="s">
        <v>2187</v>
      </c>
      <c r="D280" s="661" t="s">
        <v>1159</v>
      </c>
      <c r="E280" s="661" t="s">
        <v>1158</v>
      </c>
      <c r="F280" s="661" t="s">
        <v>2188</v>
      </c>
      <c r="G280" s="661" t="s">
        <v>39</v>
      </c>
      <c r="H280" s="661" t="s">
        <v>2189</v>
      </c>
      <c r="I280" s="661" t="s">
        <v>46</v>
      </c>
      <c r="J280" s="661" t="s">
        <v>1162</v>
      </c>
      <c r="K280" s="661" t="s">
        <v>2190</v>
      </c>
      <c r="L280" s="661" t="s">
        <v>2191</v>
      </c>
      <c r="M280" s="662">
        <v>4269940</v>
      </c>
      <c r="N280" s="662">
        <v>736.85299999999995</v>
      </c>
      <c r="O280" s="662">
        <v>801939.87</v>
      </c>
      <c r="P280" s="662">
        <v>2781374</v>
      </c>
      <c r="Q280" s="662">
        <v>445.30920000000009</v>
      </c>
      <c r="R280" s="662">
        <v>420573.8415000001</v>
      </c>
      <c r="S280" s="662">
        <v>29514359.5</v>
      </c>
      <c r="T280" s="662">
        <v>4315181.6894999975</v>
      </c>
      <c r="U280" s="662">
        <v>12258.237375766001</v>
      </c>
      <c r="V280" s="662">
        <v>22913.614771245004</v>
      </c>
      <c r="W280" s="663">
        <v>11522518.7586642</v>
      </c>
      <c r="X280" s="663">
        <v>21374750.2233367</v>
      </c>
      <c r="Y280" s="664">
        <v>8392551.2523426916</v>
      </c>
      <c r="Z280" s="663">
        <v>10727069.6478527</v>
      </c>
      <c r="AA280" s="663">
        <v>8887252.6380400807</v>
      </c>
      <c r="AB280" s="663">
        <v>3102091.41642325</v>
      </c>
      <c r="AC280" s="663">
        <v>8875375.9774759375</v>
      </c>
      <c r="AD280" s="663">
        <v>183900</v>
      </c>
      <c r="AE280" s="662">
        <v>440.1207840244</v>
      </c>
      <c r="AF280" s="662">
        <v>2233.2470983649991</v>
      </c>
      <c r="AG280" s="664">
        <v>343410.54466331523</v>
      </c>
      <c r="AH280" s="664">
        <v>278858.6812749473</v>
      </c>
      <c r="AI280" s="664">
        <v>4570282.0264044311</v>
      </c>
      <c r="AJ280" s="664">
        <v>0</v>
      </c>
      <c r="AK280" s="664">
        <v>0</v>
      </c>
      <c r="AL280" s="664">
        <v>0</v>
      </c>
      <c r="AM280" s="663">
        <v>3200000.0000000005</v>
      </c>
      <c r="AN280" s="663">
        <v>13547898.196984839</v>
      </c>
      <c r="AO280" s="663">
        <v>5308299.0233542686</v>
      </c>
      <c r="AP280" s="663">
        <v>2612620.5324671408</v>
      </c>
      <c r="AQ280" s="663">
        <v>0</v>
      </c>
      <c r="AR280" s="663">
        <v>0</v>
      </c>
      <c r="AS280" s="665">
        <v>0.55000000000000004</v>
      </c>
      <c r="AT280" s="564">
        <f t="shared" si="28"/>
        <v>1059117.3676042536</v>
      </c>
      <c r="AU280" s="564">
        <f t="shared" si="29"/>
        <v>514126.1027430133</v>
      </c>
      <c r="AV280" s="564">
        <f t="shared" si="30"/>
        <v>563284.74603423534</v>
      </c>
      <c r="AW280" s="564">
        <f t="shared" si="31"/>
        <v>867624.25158199156</v>
      </c>
      <c r="AX280" s="564">
        <f t="shared" si="32"/>
        <v>1785575.9007287559</v>
      </c>
      <c r="AY280" s="564">
        <f t="shared" si="33"/>
        <v>901467.856523945</v>
      </c>
      <c r="AZ280" s="666">
        <f t="shared" si="34"/>
        <v>10.324896936827248</v>
      </c>
      <c r="BA280" s="625" t="s">
        <v>2192</v>
      </c>
      <c r="BB280" s="625" t="s">
        <v>2192</v>
      </c>
      <c r="BC280" s="667">
        <v>10723574.737502113</v>
      </c>
      <c r="BD280" s="667">
        <v>3820578.6188733056</v>
      </c>
      <c r="BE280" s="667">
        <v>13474476.196171312</v>
      </c>
      <c r="BF280" s="667">
        <v>0</v>
      </c>
      <c r="BG280" s="667">
        <v>10723574.737502094</v>
      </c>
      <c r="BH280" s="667">
        <v>3820810.2090897406</v>
      </c>
      <c r="BI280" s="667">
        <v>13474476.196171312</v>
      </c>
      <c r="BJ280" s="667">
        <v>0</v>
      </c>
      <c r="BK280" s="444">
        <v>0</v>
      </c>
      <c r="BL280" s="444">
        <v>27743449.858379189</v>
      </c>
      <c r="BM280" s="514"/>
      <c r="BN280" s="514"/>
      <c r="BO280" s="515"/>
    </row>
    <row r="281" spans="1:67">
      <c r="A281" s="515"/>
      <c r="B281" s="660">
        <v>2031</v>
      </c>
      <c r="C281" s="661" t="s">
        <v>2187</v>
      </c>
      <c r="D281" s="661" t="s">
        <v>1971</v>
      </c>
      <c r="E281" s="661" t="s">
        <v>1970</v>
      </c>
      <c r="F281" s="661" t="s">
        <v>2193</v>
      </c>
      <c r="G281" s="661" t="s">
        <v>50</v>
      </c>
      <c r="H281" s="661" t="s">
        <v>2189</v>
      </c>
      <c r="I281" s="661" t="s">
        <v>40</v>
      </c>
      <c r="J281" s="661" t="s">
        <v>16</v>
      </c>
      <c r="K281" s="661" t="s">
        <v>28</v>
      </c>
      <c r="L281" s="661" t="s">
        <v>2194</v>
      </c>
      <c r="M281" s="662">
        <v>0</v>
      </c>
      <c r="N281" s="662">
        <v>0</v>
      </c>
      <c r="O281" s="662">
        <v>0</v>
      </c>
      <c r="P281" s="662">
        <v>0</v>
      </c>
      <c r="Q281" s="662">
        <v>0</v>
      </c>
      <c r="R281" s="662">
        <v>0</v>
      </c>
      <c r="S281" s="662">
        <v>0</v>
      </c>
      <c r="T281" s="662">
        <v>0</v>
      </c>
      <c r="U281" s="662">
        <v>0</v>
      </c>
      <c r="V281" s="662">
        <v>0</v>
      </c>
      <c r="W281" s="663">
        <v>0</v>
      </c>
      <c r="X281" s="663">
        <v>0</v>
      </c>
      <c r="Y281" s="664">
        <v>1500000</v>
      </c>
      <c r="Z281" s="663">
        <v>1500000</v>
      </c>
      <c r="AA281" s="663">
        <v>1500000</v>
      </c>
      <c r="AB281" s="663">
        <v>0</v>
      </c>
      <c r="AC281" s="663">
        <v>0</v>
      </c>
      <c r="AD281" s="663">
        <v>0</v>
      </c>
      <c r="AE281" s="662">
        <v>0</v>
      </c>
      <c r="AF281" s="662">
        <v>0</v>
      </c>
      <c r="AG281" s="664">
        <v>150000</v>
      </c>
      <c r="AH281" s="664">
        <v>150000</v>
      </c>
      <c r="AI281" s="664">
        <v>1200000</v>
      </c>
      <c r="AJ281" s="664">
        <v>0</v>
      </c>
      <c r="AK281" s="664">
        <v>0</v>
      </c>
      <c r="AL281" s="664">
        <v>0</v>
      </c>
      <c r="AM281" s="663">
        <v>0</v>
      </c>
      <c r="AN281" s="663">
        <v>0</v>
      </c>
      <c r="AO281" s="663">
        <v>0</v>
      </c>
      <c r="AP281" s="663">
        <v>0</v>
      </c>
      <c r="AQ281" s="663">
        <v>0</v>
      </c>
      <c r="AR281" s="663">
        <v>0</v>
      </c>
      <c r="AS281" s="665">
        <v>0.55000000000000004</v>
      </c>
      <c r="AT281" s="564">
        <f t="shared" si="28"/>
        <v>0</v>
      </c>
      <c r="AU281" s="564">
        <f t="shared" si="29"/>
        <v>0</v>
      </c>
      <c r="AV281" s="564">
        <f t="shared" si="30"/>
        <v>0</v>
      </c>
      <c r="AW281" s="564">
        <f t="shared" si="31"/>
        <v>0</v>
      </c>
      <c r="AX281" s="564">
        <f t="shared" si="32"/>
        <v>825000.00000000012</v>
      </c>
      <c r="AY281" s="564">
        <f t="shared" si="33"/>
        <v>674999.99999999988</v>
      </c>
      <c r="AZ281" s="666">
        <f t="shared" si="34"/>
        <v>1</v>
      </c>
      <c r="BA281" s="625" t="s">
        <v>2192</v>
      </c>
      <c r="BB281" s="625" t="s">
        <v>2192</v>
      </c>
      <c r="BC281" s="667">
        <v>1500000</v>
      </c>
      <c r="BD281" s="667">
        <v>0</v>
      </c>
      <c r="BE281" s="667">
        <v>0</v>
      </c>
      <c r="BF281" s="667">
        <v>0</v>
      </c>
      <c r="BG281" s="667">
        <v>1500000</v>
      </c>
      <c r="BH281" s="667">
        <v>0</v>
      </c>
      <c r="BI281" s="667">
        <v>0</v>
      </c>
      <c r="BJ281" s="667">
        <v>0</v>
      </c>
      <c r="BK281" s="444">
        <v>0</v>
      </c>
      <c r="BL281" s="444">
        <v>1500000</v>
      </c>
      <c r="BM281" s="514"/>
      <c r="BN281" s="514"/>
      <c r="BO281" s="515"/>
    </row>
    <row r="282" spans="1:67">
      <c r="A282" s="515"/>
      <c r="B282" s="660">
        <v>2031</v>
      </c>
      <c r="C282" s="661" t="s">
        <v>2187</v>
      </c>
      <c r="D282" s="661" t="s">
        <v>1185</v>
      </c>
      <c r="E282" s="661" t="s">
        <v>2195</v>
      </c>
      <c r="F282" s="661" t="s">
        <v>2188</v>
      </c>
      <c r="G282" s="661" t="s">
        <v>26</v>
      </c>
      <c r="H282" s="661" t="s">
        <v>2189</v>
      </c>
      <c r="I282" s="661" t="s">
        <v>46</v>
      </c>
      <c r="J282" s="661" t="s">
        <v>1162</v>
      </c>
      <c r="K282" s="661" t="s">
        <v>2190</v>
      </c>
      <c r="L282" s="661" t="s">
        <v>2191</v>
      </c>
      <c r="M282" s="662">
        <v>-2219376.4115999988</v>
      </c>
      <c r="N282" s="662">
        <v>38.960894999999965</v>
      </c>
      <c r="O282" s="662">
        <v>1209550.9108000002</v>
      </c>
      <c r="P282" s="662">
        <v>-3343977.0168999997</v>
      </c>
      <c r="Q282" s="662">
        <v>10.485560250000002</v>
      </c>
      <c r="R282" s="662">
        <v>1197430.6100999999</v>
      </c>
      <c r="S282" s="662">
        <v>-99184742.497999996</v>
      </c>
      <c r="T282" s="662">
        <v>15921847.593134999</v>
      </c>
      <c r="U282" s="662">
        <v>-20113.616445600001</v>
      </c>
      <c r="V282" s="662">
        <v>84545.010719546844</v>
      </c>
      <c r="W282" s="663">
        <v>24468523.324184898</v>
      </c>
      <c r="X282" s="663">
        <v>25185108.065559201</v>
      </c>
      <c r="Y282" s="664">
        <v>12354319.025887214</v>
      </c>
      <c r="Z282" s="663">
        <v>21789296.4372692</v>
      </c>
      <c r="AA282" s="663">
        <v>23583202.448530201</v>
      </c>
      <c r="AB282" s="663">
        <v>2943095.5230744998</v>
      </c>
      <c r="AC282" s="663">
        <v>32798832.91931111</v>
      </c>
      <c r="AD282" s="663">
        <v>183628.79999999999</v>
      </c>
      <c r="AE282" s="662">
        <v>-953.17729315563304</v>
      </c>
      <c r="AF282" s="662">
        <v>6358.3565396310014</v>
      </c>
      <c r="AG282" s="664">
        <v>1197512.5348605076</v>
      </c>
      <c r="AH282" s="664">
        <v>739266.2033011379</v>
      </c>
      <c r="AI282" s="664">
        <v>4288996.8069935711</v>
      </c>
      <c r="AJ282" s="664">
        <v>0</v>
      </c>
      <c r="AK282" s="664">
        <v>0</v>
      </c>
      <c r="AL282" s="664">
        <v>0</v>
      </c>
      <c r="AM282" s="663">
        <v>6128543.4807319995</v>
      </c>
      <c r="AN282" s="663">
        <v>13833143.07281274</v>
      </c>
      <c r="AO282" s="663">
        <v>19006665.974542383</v>
      </c>
      <c r="AP282" s="663">
        <v>44639823.84764792</v>
      </c>
      <c r="AQ282" s="663">
        <v>0</v>
      </c>
      <c r="AR282" s="663">
        <v>0</v>
      </c>
      <c r="AS282" s="665">
        <v>0.55000000000000004</v>
      </c>
      <c r="AT282" s="564">
        <f t="shared" si="28"/>
        <v>-2662016.3504895587</v>
      </c>
      <c r="AU282" s="564">
        <f t="shared" si="29"/>
        <v>1642372.8334230478</v>
      </c>
      <c r="AV282" s="564">
        <f t="shared" si="30"/>
        <v>4120384.2398363668</v>
      </c>
      <c r="AW282" s="564">
        <f t="shared" si="31"/>
        <v>2841299.2765611899</v>
      </c>
      <c r="AX282" s="564">
        <f t="shared" si="32"/>
        <v>2316135.0079611647</v>
      </c>
      <c r="AY282" s="564">
        <f t="shared" si="33"/>
        <v>2559397.6806691205</v>
      </c>
      <c r="AZ282" s="666">
        <f t="shared" si="34"/>
        <v>11.57268653484028</v>
      </c>
      <c r="BA282" s="625" t="s">
        <v>2192</v>
      </c>
      <c r="BB282" s="625" t="s">
        <v>2192</v>
      </c>
      <c r="BC282" s="667">
        <v>23751609.074028421</v>
      </c>
      <c r="BD282" s="667">
        <v>3175611.4728736281</v>
      </c>
      <c r="BE282" s="667">
        <v>49520124.356583528</v>
      </c>
      <c r="BF282" s="667">
        <v>0</v>
      </c>
      <c r="BG282" s="667">
        <v>23751609.074028421</v>
      </c>
      <c r="BH282" s="667">
        <v>3175611.4728736281</v>
      </c>
      <c r="BI282" s="667">
        <v>49520124.356583528</v>
      </c>
      <c r="BJ282" s="667">
        <v>0</v>
      </c>
      <c r="BK282" s="444">
        <v>0</v>
      </c>
      <c r="BL282" s="444">
        <v>56423011.49588532</v>
      </c>
      <c r="BM282" s="514"/>
      <c r="BN282" s="514"/>
      <c r="BO282" s="515"/>
    </row>
    <row r="283" spans="1:67">
      <c r="A283" s="515"/>
      <c r="B283" s="660">
        <v>2031</v>
      </c>
      <c r="C283" s="661" t="s">
        <v>2187</v>
      </c>
      <c r="D283" s="661" t="s">
        <v>1202</v>
      </c>
      <c r="E283" s="661" t="s">
        <v>1201</v>
      </c>
      <c r="F283" s="661" t="s">
        <v>2188</v>
      </c>
      <c r="G283" s="661" t="s">
        <v>26</v>
      </c>
      <c r="H283" s="661" t="s">
        <v>2189</v>
      </c>
      <c r="I283" s="661" t="s">
        <v>46</v>
      </c>
      <c r="J283" s="661" t="s">
        <v>1162</v>
      </c>
      <c r="K283" s="661" t="s">
        <v>2190</v>
      </c>
      <c r="L283" s="661" t="s">
        <v>2191</v>
      </c>
      <c r="M283" s="662">
        <v>3337345.8519000001</v>
      </c>
      <c r="N283" s="662">
        <v>163.22259259500001</v>
      </c>
      <c r="O283" s="662">
        <v>33029.1488895</v>
      </c>
      <c r="P283" s="662">
        <v>2436311.559287</v>
      </c>
      <c r="Q283" s="662">
        <v>123.26896296434998</v>
      </c>
      <c r="R283" s="662">
        <v>29367.461444665001</v>
      </c>
      <c r="S283" s="662">
        <v>17294692.974206448</v>
      </c>
      <c r="T283" s="662">
        <v>318989.13855507784</v>
      </c>
      <c r="U283" s="662">
        <v>2430.8128830220999</v>
      </c>
      <c r="V283" s="662">
        <v>1693.8323257274628</v>
      </c>
      <c r="W283" s="663">
        <v>2050368.5965172001</v>
      </c>
      <c r="X283" s="663">
        <v>2378509.3456719299</v>
      </c>
      <c r="Y283" s="664">
        <v>964965.68112705299</v>
      </c>
      <c r="Z283" s="663">
        <v>1505813.5203448599</v>
      </c>
      <c r="AA283" s="663">
        <v>1118242.9771688599</v>
      </c>
      <c r="AB283" s="663">
        <v>1532490.9155717101</v>
      </c>
      <c r="AC283" s="663">
        <v>686588.63148110313</v>
      </c>
      <c r="AD283" s="663">
        <v>0</v>
      </c>
      <c r="AE283" s="662">
        <v>292.48772337163598</v>
      </c>
      <c r="AF283" s="662">
        <v>155.9412202711712</v>
      </c>
      <c r="AG283" s="664">
        <v>24606.654153766842</v>
      </c>
      <c r="AH283" s="664">
        <v>31326.050000000039</v>
      </c>
      <c r="AI283" s="664">
        <v>630032.97697328567</v>
      </c>
      <c r="AJ283" s="664">
        <v>0</v>
      </c>
      <c r="AK283" s="664">
        <v>0</v>
      </c>
      <c r="AL283" s="664">
        <v>0</v>
      </c>
      <c r="AM283" s="663">
        <v>279000</v>
      </c>
      <c r="AN283" s="663">
        <v>7444576.9285051683</v>
      </c>
      <c r="AO283" s="663">
        <v>410076.15610897454</v>
      </c>
      <c r="AP283" s="663">
        <v>693874.37463324901</v>
      </c>
      <c r="AQ283" s="663">
        <v>0</v>
      </c>
      <c r="AR283" s="663">
        <v>0</v>
      </c>
      <c r="AS283" s="665">
        <v>0.55000000000000004</v>
      </c>
      <c r="AT283" s="564">
        <f t="shared" si="28"/>
        <v>835385.25156167499</v>
      </c>
      <c r="AU283" s="564">
        <f t="shared" si="29"/>
        <v>50746.062368583509</v>
      </c>
      <c r="AV283" s="564">
        <f t="shared" si="30"/>
        <v>275508.02500686486</v>
      </c>
      <c r="AW283" s="564">
        <f t="shared" si="31"/>
        <v>84963.899987010111</v>
      </c>
      <c r="AX283" s="564">
        <f t="shared" si="32"/>
        <v>997359.86682777794</v>
      </c>
      <c r="AY283" s="564">
        <f t="shared" si="33"/>
        <v>113017.16045067414</v>
      </c>
      <c r="AZ283" s="666">
        <f t="shared" si="34"/>
        <v>8.0809453377972726</v>
      </c>
      <c r="BA283" s="625" t="s">
        <v>2192</v>
      </c>
      <c r="BB283" s="625" t="s">
        <v>2192</v>
      </c>
      <c r="BC283" s="667">
        <v>1503480.0607968802</v>
      </c>
      <c r="BD283" s="667">
        <v>1743473.0149221614</v>
      </c>
      <c r="BE283" s="667">
        <v>1013402.2794211971</v>
      </c>
      <c r="BF283" s="667">
        <v>0</v>
      </c>
      <c r="BG283" s="667">
        <v>1503480.0607968802</v>
      </c>
      <c r="BH283" s="667">
        <v>1743473.0149221614</v>
      </c>
      <c r="BI283" s="667">
        <v>1013402.2794211971</v>
      </c>
      <c r="BJ283" s="667">
        <v>0</v>
      </c>
      <c r="BK283" s="444">
        <v>0</v>
      </c>
      <c r="BL283" s="444">
        <v>8972896.0617830046</v>
      </c>
      <c r="BM283" s="514"/>
      <c r="BN283" s="514"/>
      <c r="BO283" s="515"/>
    </row>
    <row r="284" spans="1:67">
      <c r="A284" s="515"/>
      <c r="B284" s="660">
        <v>2031</v>
      </c>
      <c r="C284" s="661" t="s">
        <v>2187</v>
      </c>
      <c r="D284" s="661" t="s">
        <v>1220</v>
      </c>
      <c r="E284" s="661" t="s">
        <v>1219</v>
      </c>
      <c r="F284" s="661" t="s">
        <v>2188</v>
      </c>
      <c r="G284" s="661" t="s">
        <v>26</v>
      </c>
      <c r="H284" s="661" t="s">
        <v>2189</v>
      </c>
      <c r="I284" s="661" t="s">
        <v>46</v>
      </c>
      <c r="J284" s="661" t="s">
        <v>1162</v>
      </c>
      <c r="K284" s="661" t="s">
        <v>2190</v>
      </c>
      <c r="L284" s="661" t="s">
        <v>2191</v>
      </c>
      <c r="M284" s="662">
        <v>6419693.4436799986</v>
      </c>
      <c r="N284" s="662">
        <v>372.10124814049999</v>
      </c>
      <c r="O284" s="662">
        <v>103932.34518440001</v>
      </c>
      <c r="P284" s="662">
        <v>4402967.9384629996</v>
      </c>
      <c r="Q284" s="662">
        <v>264.57726740317497</v>
      </c>
      <c r="R284" s="662">
        <v>93906.664592150002</v>
      </c>
      <c r="S284" s="662">
        <v>28279044.444304951</v>
      </c>
      <c r="T284" s="662">
        <v>1093100.61377565</v>
      </c>
      <c r="U284" s="662">
        <v>7182.6302149318699</v>
      </c>
      <c r="V284" s="662">
        <v>5804.3642591487014</v>
      </c>
      <c r="W284" s="663">
        <v>4659113.5326742604</v>
      </c>
      <c r="X284" s="663">
        <v>5804887.95516966</v>
      </c>
      <c r="Y284" s="664">
        <v>1597056.7692617476</v>
      </c>
      <c r="Z284" s="663">
        <v>4399829.5562882395</v>
      </c>
      <c r="AA284" s="663">
        <v>2236272.5552340499</v>
      </c>
      <c r="AB284" s="663">
        <v>3003347.5553477001</v>
      </c>
      <c r="AC284" s="663">
        <v>2298617.904638723</v>
      </c>
      <c r="AD284" s="663">
        <v>0</v>
      </c>
      <c r="AE284" s="662">
        <v>567.29919138056505</v>
      </c>
      <c r="AF284" s="662">
        <v>498.64438898431638</v>
      </c>
      <c r="AG284" s="664">
        <v>48648.387153766824</v>
      </c>
      <c r="AH284" s="664">
        <v>87423.426999999923</v>
      </c>
      <c r="AI284" s="664">
        <v>1395253.05510798</v>
      </c>
      <c r="AJ284" s="664">
        <v>0</v>
      </c>
      <c r="AK284" s="664">
        <v>0</v>
      </c>
      <c r="AL284" s="664">
        <v>0</v>
      </c>
      <c r="AM284" s="663">
        <v>65731.899999999994</v>
      </c>
      <c r="AN284" s="663">
        <v>13837306.992143909</v>
      </c>
      <c r="AO284" s="663">
        <v>1393127.4217707992</v>
      </c>
      <c r="AP284" s="663">
        <v>2678806.9988385113</v>
      </c>
      <c r="AQ284" s="663">
        <v>0</v>
      </c>
      <c r="AR284" s="663">
        <v>0</v>
      </c>
      <c r="AS284" s="665">
        <v>0.55000000000000004</v>
      </c>
      <c r="AT284" s="564">
        <f t="shared" si="28"/>
        <v>1323774.0026740867</v>
      </c>
      <c r="AU284" s="564">
        <f t="shared" si="29"/>
        <v>165271.84338925403</v>
      </c>
      <c r="AV284" s="564">
        <f t="shared" si="30"/>
        <v>674094.94847162894</v>
      </c>
      <c r="AW284" s="564">
        <f t="shared" si="31"/>
        <v>272693.51848971634</v>
      </c>
      <c r="AX284" s="564">
        <f t="shared" si="32"/>
        <v>1787484.248287743</v>
      </c>
      <c r="AY284" s="564">
        <f t="shared" si="33"/>
        <v>284655.61029159761</v>
      </c>
      <c r="AZ284" s="666">
        <f t="shared" si="34"/>
        <v>8.4293089082915156</v>
      </c>
      <c r="BA284" s="625" t="s">
        <v>2192</v>
      </c>
      <c r="BB284" s="625" t="s">
        <v>2192</v>
      </c>
      <c r="BC284" s="667">
        <v>4506341.8861414287</v>
      </c>
      <c r="BD284" s="667">
        <v>3530234.5624827957</v>
      </c>
      <c r="BE284" s="667">
        <v>3425296.5924218958</v>
      </c>
      <c r="BF284" s="667">
        <v>0</v>
      </c>
      <c r="BG284" s="667">
        <v>4506341.8861414306</v>
      </c>
      <c r="BH284" s="667">
        <v>3530183.2839822937</v>
      </c>
      <c r="BI284" s="667">
        <v>3425296.5924218958</v>
      </c>
      <c r="BJ284" s="667">
        <v>0</v>
      </c>
      <c r="BK284" s="444">
        <v>0</v>
      </c>
      <c r="BL284" s="444">
        <v>17466706.969148763</v>
      </c>
      <c r="BM284" s="514"/>
      <c r="BN284" s="514"/>
      <c r="BO284" s="515"/>
    </row>
    <row r="285" spans="1:67">
      <c r="A285" s="515"/>
      <c r="B285" s="660">
        <v>2031</v>
      </c>
      <c r="C285" s="661" t="s">
        <v>2187</v>
      </c>
      <c r="D285" s="661" t="s">
        <v>1231</v>
      </c>
      <c r="E285" s="661" t="s">
        <v>1230</v>
      </c>
      <c r="F285" s="661" t="s">
        <v>2188</v>
      </c>
      <c r="G285" s="661" t="s">
        <v>26</v>
      </c>
      <c r="H285" s="661" t="s">
        <v>2189</v>
      </c>
      <c r="I285" s="661" t="s">
        <v>46</v>
      </c>
      <c r="J285" s="661" t="s">
        <v>1162</v>
      </c>
      <c r="K285" s="661" t="s">
        <v>2190</v>
      </c>
      <c r="L285" s="661" t="s">
        <v>2191</v>
      </c>
      <c r="M285" s="662">
        <v>0</v>
      </c>
      <c r="N285" s="662">
        <v>0</v>
      </c>
      <c r="O285" s="662">
        <v>0</v>
      </c>
      <c r="P285" s="662">
        <v>0</v>
      </c>
      <c r="Q285" s="662">
        <v>0</v>
      </c>
      <c r="R285" s="662">
        <v>0</v>
      </c>
      <c r="S285" s="662">
        <v>0</v>
      </c>
      <c r="T285" s="662">
        <v>0</v>
      </c>
      <c r="U285" s="662">
        <v>0</v>
      </c>
      <c r="V285" s="662">
        <v>0</v>
      </c>
      <c r="W285" s="663">
        <v>0</v>
      </c>
      <c r="X285" s="663">
        <v>0</v>
      </c>
      <c r="Y285" s="664">
        <v>240284.89252668599</v>
      </c>
      <c r="Z285" s="663">
        <v>240284.89252668599</v>
      </c>
      <c r="AA285" s="663">
        <v>240284.89252668599</v>
      </c>
      <c r="AB285" s="663">
        <v>0</v>
      </c>
      <c r="AC285" s="663">
        <v>0</v>
      </c>
      <c r="AD285" s="663">
        <v>0</v>
      </c>
      <c r="AE285" s="662">
        <v>0</v>
      </c>
      <c r="AF285" s="662">
        <v>0</v>
      </c>
      <c r="AG285" s="664">
        <v>5884.8442914562302</v>
      </c>
      <c r="AH285" s="664">
        <v>51771.449612123797</v>
      </c>
      <c r="AI285" s="664">
        <v>182628.59862310611</v>
      </c>
      <c r="AJ285" s="664">
        <v>0</v>
      </c>
      <c r="AK285" s="664">
        <v>0</v>
      </c>
      <c r="AL285" s="664">
        <v>0</v>
      </c>
      <c r="AM285" s="663">
        <v>0</v>
      </c>
      <c r="AN285" s="663">
        <v>0</v>
      </c>
      <c r="AO285" s="663">
        <v>0</v>
      </c>
      <c r="AP285" s="663">
        <v>0</v>
      </c>
      <c r="AQ285" s="663">
        <v>0</v>
      </c>
      <c r="AR285" s="663">
        <v>0</v>
      </c>
      <c r="AS285" s="665">
        <v>0.55000000000000004</v>
      </c>
      <c r="AT285" s="564">
        <f t="shared" si="28"/>
        <v>0</v>
      </c>
      <c r="AU285" s="564">
        <f t="shared" si="29"/>
        <v>0</v>
      </c>
      <c r="AV285" s="564">
        <f t="shared" si="30"/>
        <v>0</v>
      </c>
      <c r="AW285" s="564">
        <f t="shared" si="31"/>
        <v>0</v>
      </c>
      <c r="AX285" s="564">
        <f t="shared" si="32"/>
        <v>132156.69088967729</v>
      </c>
      <c r="AY285" s="564">
        <f t="shared" si="33"/>
        <v>108128.20163700868</v>
      </c>
      <c r="AZ285" s="666">
        <f t="shared" si="34"/>
        <v>1</v>
      </c>
      <c r="BA285" s="625" t="s">
        <v>2192</v>
      </c>
      <c r="BB285" s="625" t="s">
        <v>2192</v>
      </c>
      <c r="BC285" s="667">
        <v>240284.89252668599</v>
      </c>
      <c r="BD285" s="667">
        <v>0</v>
      </c>
      <c r="BE285" s="667">
        <v>0</v>
      </c>
      <c r="BF285" s="667">
        <v>0</v>
      </c>
      <c r="BG285" s="667">
        <v>240284.89252668599</v>
      </c>
      <c r="BH285" s="667">
        <v>0</v>
      </c>
      <c r="BI285" s="667">
        <v>0</v>
      </c>
      <c r="BJ285" s="667">
        <v>0</v>
      </c>
      <c r="BK285" s="444">
        <v>0</v>
      </c>
      <c r="BL285" s="444">
        <v>240284.89252668599</v>
      </c>
      <c r="BM285" s="514"/>
      <c r="BN285" s="514"/>
      <c r="BO285" s="515"/>
    </row>
    <row r="286" spans="1:67">
      <c r="A286" s="515"/>
      <c r="B286" s="660">
        <v>2031</v>
      </c>
      <c r="C286" s="661" t="s">
        <v>2187</v>
      </c>
      <c r="D286" s="661" t="s">
        <v>1248</v>
      </c>
      <c r="E286" s="661" t="s">
        <v>1247</v>
      </c>
      <c r="F286" s="661" t="s">
        <v>2188</v>
      </c>
      <c r="G286" s="661" t="s">
        <v>26</v>
      </c>
      <c r="H286" s="661" t="s">
        <v>2189</v>
      </c>
      <c r="I286" s="661" t="s">
        <v>46</v>
      </c>
      <c r="J286" s="661" t="s">
        <v>1162</v>
      </c>
      <c r="K286" s="661" t="s">
        <v>2190</v>
      </c>
      <c r="L286" s="661" t="s">
        <v>2191</v>
      </c>
      <c r="M286" s="662">
        <v>9214851.8000000007</v>
      </c>
      <c r="N286" s="662">
        <v>0</v>
      </c>
      <c r="O286" s="662">
        <v>211086.84599999999</v>
      </c>
      <c r="P286" s="662">
        <v>9214851.8000000007</v>
      </c>
      <c r="Q286" s="662">
        <v>0</v>
      </c>
      <c r="R286" s="662">
        <v>211086.84599999999</v>
      </c>
      <c r="S286" s="662">
        <v>46074259</v>
      </c>
      <c r="T286" s="662">
        <v>1055434.23</v>
      </c>
      <c r="U286" s="662">
        <v>30683.659597899052</v>
      </c>
      <c r="V286" s="662">
        <v>5604.3557613000003</v>
      </c>
      <c r="W286" s="663">
        <v>6998600.8522629477</v>
      </c>
      <c r="X286" s="663">
        <v>6998600.8522629477</v>
      </c>
      <c r="Y286" s="664">
        <v>4104896.9533487759</v>
      </c>
      <c r="Z286" s="663">
        <v>3718604.8616479379</v>
      </c>
      <c r="AA286" s="663">
        <v>4064084.2760677552</v>
      </c>
      <c r="AB286" s="663">
        <v>4606428.5004519196</v>
      </c>
      <c r="AC286" s="663">
        <v>2392172.3518110281</v>
      </c>
      <c r="AD286" s="663">
        <v>0</v>
      </c>
      <c r="AE286" s="662">
        <v>1973.67934684228</v>
      </c>
      <c r="AF286" s="662">
        <v>1120.8711522599999</v>
      </c>
      <c r="AG286" s="664">
        <v>77614.743261094234</v>
      </c>
      <c r="AH286" s="664">
        <v>45815</v>
      </c>
      <c r="AI286" s="664">
        <v>3243681.0320976777</v>
      </c>
      <c r="AJ286" s="664">
        <v>0</v>
      </c>
      <c r="AK286" s="664">
        <v>0</v>
      </c>
      <c r="AL286" s="664">
        <v>0</v>
      </c>
      <c r="AM286" s="663">
        <v>737786.17799</v>
      </c>
      <c r="AN286" s="663">
        <v>19682531.627391338</v>
      </c>
      <c r="AO286" s="663">
        <v>2076616.05830188</v>
      </c>
      <c r="AP286" s="663">
        <v>0</v>
      </c>
      <c r="AQ286" s="663">
        <v>0</v>
      </c>
      <c r="AR286" s="663">
        <v>0</v>
      </c>
      <c r="AS286" s="665">
        <v>0.55000000000000004</v>
      </c>
      <c r="AT286" s="564">
        <f t="shared" si="28"/>
        <v>3936506.3254782683</v>
      </c>
      <c r="AU286" s="564">
        <f t="shared" si="29"/>
        <v>415323.21166037605</v>
      </c>
      <c r="AV286" s="564">
        <f t="shared" si="30"/>
        <v>921285.70009038411</v>
      </c>
      <c r="AW286" s="564">
        <f t="shared" si="31"/>
        <v>478434.4703622057</v>
      </c>
      <c r="AX286" s="564">
        <f t="shared" si="32"/>
        <v>4383555.5958457217</v>
      </c>
      <c r="AY286" s="564">
        <f t="shared" si="33"/>
        <v>781090.79650647414</v>
      </c>
      <c r="AZ286" s="666">
        <f t="shared" si="34"/>
        <v>4.9999999999999991</v>
      </c>
      <c r="BA286" s="625" t="s">
        <v>2192</v>
      </c>
      <c r="BB286" s="625" t="s">
        <v>2192</v>
      </c>
      <c r="BC286" s="667">
        <v>3725496.4725230853</v>
      </c>
      <c r="BD286" s="667">
        <v>5887273.1636657296</v>
      </c>
      <c r="BE286" s="667">
        <v>3308250.0363950268</v>
      </c>
      <c r="BF286" s="667">
        <v>0</v>
      </c>
      <c r="BG286" s="667">
        <v>3725496.4725230909</v>
      </c>
      <c r="BH286" s="667">
        <v>5870544.990550369</v>
      </c>
      <c r="BI286" s="667">
        <v>3308250.0363950268</v>
      </c>
      <c r="BJ286" s="667">
        <v>0</v>
      </c>
      <c r="BK286" s="444">
        <v>0</v>
      </c>
      <c r="BL286" s="444">
        <v>25823231.961761009</v>
      </c>
      <c r="BM286" s="514"/>
      <c r="BN286" s="514"/>
      <c r="BO286" s="515"/>
    </row>
    <row r="287" spans="1:67">
      <c r="A287" s="515"/>
      <c r="B287" s="660">
        <v>2031</v>
      </c>
      <c r="C287" s="661" t="s">
        <v>2187</v>
      </c>
      <c r="D287" s="661" t="s">
        <v>1903</v>
      </c>
      <c r="E287" s="661" t="s">
        <v>2196</v>
      </c>
      <c r="F287" s="661" t="s">
        <v>2193</v>
      </c>
      <c r="G287" s="661" t="s">
        <v>26</v>
      </c>
      <c r="H287" s="661" t="s">
        <v>2189</v>
      </c>
      <c r="I287" s="661" t="s">
        <v>40</v>
      </c>
      <c r="J287" s="661" t="s">
        <v>16</v>
      </c>
      <c r="K287" s="661" t="s">
        <v>28</v>
      </c>
      <c r="L287" s="661" t="s">
        <v>2194</v>
      </c>
      <c r="M287" s="662">
        <v>0</v>
      </c>
      <c r="N287" s="662">
        <v>0</v>
      </c>
      <c r="O287" s="662">
        <v>0</v>
      </c>
      <c r="P287" s="662">
        <v>0</v>
      </c>
      <c r="Q287" s="662">
        <v>0</v>
      </c>
      <c r="R287" s="662">
        <v>0</v>
      </c>
      <c r="S287" s="662">
        <v>0</v>
      </c>
      <c r="T287" s="662">
        <v>0</v>
      </c>
      <c r="U287" s="662">
        <v>0</v>
      </c>
      <c r="V287" s="662">
        <v>0</v>
      </c>
      <c r="W287" s="663">
        <v>0</v>
      </c>
      <c r="X287" s="663">
        <v>0</v>
      </c>
      <c r="Y287" s="664">
        <v>2628259.4268650701</v>
      </c>
      <c r="Z287" s="663">
        <v>2628259.4268650701</v>
      </c>
      <c r="AA287" s="663">
        <v>2628259.4268650701</v>
      </c>
      <c r="AB287" s="663">
        <v>0</v>
      </c>
      <c r="AC287" s="663">
        <v>0</v>
      </c>
      <c r="AD287" s="663">
        <v>0</v>
      </c>
      <c r="AE287" s="662">
        <v>0</v>
      </c>
      <c r="AF287" s="662">
        <v>0</v>
      </c>
      <c r="AG287" s="664">
        <v>262825.94268650719</v>
      </c>
      <c r="AH287" s="664">
        <v>250000</v>
      </c>
      <c r="AI287" s="664">
        <v>2115433.484178565</v>
      </c>
      <c r="AJ287" s="664">
        <v>0</v>
      </c>
      <c r="AK287" s="664">
        <v>0</v>
      </c>
      <c r="AL287" s="664">
        <v>0</v>
      </c>
      <c r="AM287" s="663">
        <v>0</v>
      </c>
      <c r="AN287" s="663">
        <v>0</v>
      </c>
      <c r="AO287" s="663">
        <v>0</v>
      </c>
      <c r="AP287" s="663">
        <v>0</v>
      </c>
      <c r="AQ287" s="663">
        <v>0</v>
      </c>
      <c r="AR287" s="663">
        <v>0</v>
      </c>
      <c r="AS287" s="665">
        <v>0.55000000000000004</v>
      </c>
      <c r="AT287" s="564">
        <f t="shared" si="28"/>
        <v>0</v>
      </c>
      <c r="AU287" s="564">
        <f t="shared" si="29"/>
        <v>0</v>
      </c>
      <c r="AV287" s="564">
        <f t="shared" si="30"/>
        <v>0</v>
      </c>
      <c r="AW287" s="564">
        <f t="shared" si="31"/>
        <v>0</v>
      </c>
      <c r="AX287" s="564">
        <f t="shared" si="32"/>
        <v>1445542.6847757888</v>
      </c>
      <c r="AY287" s="564">
        <f t="shared" si="33"/>
        <v>1182716.7420892813</v>
      </c>
      <c r="AZ287" s="666">
        <f t="shared" si="34"/>
        <v>1</v>
      </c>
      <c r="BA287" s="625" t="s">
        <v>2192</v>
      </c>
      <c r="BB287" s="625" t="s">
        <v>2192</v>
      </c>
      <c r="BC287" s="667">
        <v>2628259.4268650701</v>
      </c>
      <c r="BD287" s="667">
        <v>0</v>
      </c>
      <c r="BE287" s="667">
        <v>0</v>
      </c>
      <c r="BF287" s="667">
        <v>0</v>
      </c>
      <c r="BG287" s="667">
        <v>2628259.4268650701</v>
      </c>
      <c r="BH287" s="667">
        <v>0</v>
      </c>
      <c r="BI287" s="667">
        <v>0</v>
      </c>
      <c r="BJ287" s="667">
        <v>0</v>
      </c>
      <c r="BK287" s="444">
        <v>0</v>
      </c>
      <c r="BL287" s="444">
        <v>2628259.4268650701</v>
      </c>
      <c r="BM287" s="514"/>
      <c r="BN287" s="514"/>
      <c r="BO287" s="515"/>
    </row>
    <row r="288" spans="1:67">
      <c r="A288" s="515"/>
      <c r="B288" s="660">
        <v>2031</v>
      </c>
      <c r="C288" s="661" t="s">
        <v>2187</v>
      </c>
      <c r="D288" s="661" t="s">
        <v>1268</v>
      </c>
      <c r="E288" s="661" t="s">
        <v>1267</v>
      </c>
      <c r="F288" s="661" t="s">
        <v>2188</v>
      </c>
      <c r="G288" s="661" t="s">
        <v>26</v>
      </c>
      <c r="H288" s="661" t="s">
        <v>2189</v>
      </c>
      <c r="I288" s="661" t="s">
        <v>46</v>
      </c>
      <c r="J288" s="661" t="s">
        <v>1162</v>
      </c>
      <c r="K288" s="661" t="s">
        <v>35</v>
      </c>
      <c r="L288" s="661" t="s">
        <v>2191</v>
      </c>
      <c r="M288" s="662">
        <v>0</v>
      </c>
      <c r="N288" s="662">
        <v>0</v>
      </c>
      <c r="O288" s="662">
        <v>0</v>
      </c>
      <c r="P288" s="662">
        <v>0</v>
      </c>
      <c r="Q288" s="662">
        <v>0</v>
      </c>
      <c r="R288" s="662">
        <v>0</v>
      </c>
      <c r="S288" s="662">
        <v>0</v>
      </c>
      <c r="T288" s="662">
        <v>0</v>
      </c>
      <c r="U288" s="662">
        <v>0</v>
      </c>
      <c r="V288" s="662">
        <v>0</v>
      </c>
      <c r="W288" s="663">
        <v>0</v>
      </c>
      <c r="X288" s="663">
        <v>0</v>
      </c>
      <c r="Y288" s="664">
        <v>2256005.2957185302</v>
      </c>
      <c r="Z288" s="663">
        <v>936005.29571853403</v>
      </c>
      <c r="AA288" s="663">
        <v>2182985.8551026802</v>
      </c>
      <c r="AB288" s="663">
        <v>0</v>
      </c>
      <c r="AC288" s="663">
        <v>0</v>
      </c>
      <c r="AD288" s="663">
        <v>0</v>
      </c>
      <c r="AE288" s="662">
        <v>0</v>
      </c>
      <c r="AF288" s="662">
        <v>0</v>
      </c>
      <c r="AG288" s="664">
        <v>42362.408307533697</v>
      </c>
      <c r="AH288" s="664">
        <v>92381.212643197199</v>
      </c>
      <c r="AI288" s="664">
        <v>801261.67476780294</v>
      </c>
      <c r="AJ288" s="664">
        <v>0</v>
      </c>
      <c r="AK288" s="664">
        <v>0</v>
      </c>
      <c r="AL288" s="664">
        <v>0</v>
      </c>
      <c r="AM288" s="663">
        <v>1320000</v>
      </c>
      <c r="AN288" s="663">
        <v>0</v>
      </c>
      <c r="AO288" s="663">
        <v>0</v>
      </c>
      <c r="AP288" s="663">
        <v>0</v>
      </c>
      <c r="AQ288" s="663">
        <v>0</v>
      </c>
      <c r="AR288" s="663">
        <v>0</v>
      </c>
      <c r="AS288" s="665">
        <v>0.55000000000000004</v>
      </c>
      <c r="AT288" s="564">
        <f t="shared" si="28"/>
        <v>0</v>
      </c>
      <c r="AU288" s="564">
        <f t="shared" si="29"/>
        <v>0</v>
      </c>
      <c r="AV288" s="564">
        <f t="shared" si="30"/>
        <v>0</v>
      </c>
      <c r="AW288" s="564">
        <f t="shared" si="31"/>
        <v>0</v>
      </c>
      <c r="AX288" s="564">
        <f t="shared" si="32"/>
        <v>1200642.2203064742</v>
      </c>
      <c r="AY288" s="564">
        <f t="shared" si="33"/>
        <v>982343.63479620602</v>
      </c>
      <c r="AZ288" s="666">
        <f t="shared" si="34"/>
        <v>1</v>
      </c>
      <c r="BA288" s="625" t="s">
        <v>2192</v>
      </c>
      <c r="BB288" s="625" t="s">
        <v>2192</v>
      </c>
      <c r="BC288" s="667">
        <v>936005.29571853403</v>
      </c>
      <c r="BD288" s="667">
        <v>0</v>
      </c>
      <c r="BE288" s="667">
        <v>0</v>
      </c>
      <c r="BF288" s="667">
        <v>0</v>
      </c>
      <c r="BG288" s="667">
        <v>936005.29571853403</v>
      </c>
      <c r="BH288" s="667">
        <v>0</v>
      </c>
      <c r="BI288" s="667">
        <v>0</v>
      </c>
      <c r="BJ288" s="667">
        <v>0</v>
      </c>
      <c r="BK288" s="444">
        <v>0</v>
      </c>
      <c r="BL288" s="444">
        <v>2182985.8551026802</v>
      </c>
      <c r="BM288" s="514"/>
      <c r="BN288" s="514"/>
      <c r="BO288" s="515"/>
    </row>
    <row r="289" spans="1:67">
      <c r="A289" s="515"/>
      <c r="B289" s="660">
        <v>2031</v>
      </c>
      <c r="C289" s="661" t="s">
        <v>2187</v>
      </c>
      <c r="D289" s="661" t="s">
        <v>1286</v>
      </c>
      <c r="E289" s="661" t="s">
        <v>2197</v>
      </c>
      <c r="F289" s="661" t="s">
        <v>2188</v>
      </c>
      <c r="G289" s="661" t="s">
        <v>50</v>
      </c>
      <c r="H289" s="661" t="s">
        <v>2189</v>
      </c>
      <c r="I289" s="661" t="s">
        <v>1294</v>
      </c>
      <c r="J289" s="661" t="s">
        <v>16</v>
      </c>
      <c r="K289" s="661" t="s">
        <v>2198</v>
      </c>
      <c r="L289" s="661" t="s">
        <v>2191</v>
      </c>
      <c r="M289" s="662">
        <v>0</v>
      </c>
      <c r="N289" s="662">
        <v>0</v>
      </c>
      <c r="O289" s="662">
        <v>0</v>
      </c>
      <c r="P289" s="662">
        <v>0</v>
      </c>
      <c r="Q289" s="662">
        <v>0</v>
      </c>
      <c r="R289" s="662">
        <v>0</v>
      </c>
      <c r="S289" s="662">
        <v>0</v>
      </c>
      <c r="T289" s="662">
        <v>0</v>
      </c>
      <c r="U289" s="662">
        <v>0</v>
      </c>
      <c r="V289" s="662">
        <v>0</v>
      </c>
      <c r="W289" s="663">
        <v>0</v>
      </c>
      <c r="X289" s="663">
        <v>0</v>
      </c>
      <c r="Y289" s="664">
        <v>1295771.0111557699</v>
      </c>
      <c r="Z289" s="663">
        <v>1295771.0111557699</v>
      </c>
      <c r="AA289" s="663">
        <v>1295771.0111557699</v>
      </c>
      <c r="AB289" s="663">
        <v>0</v>
      </c>
      <c r="AC289" s="663">
        <v>0</v>
      </c>
      <c r="AD289" s="663">
        <v>0</v>
      </c>
      <c r="AE289" s="662">
        <v>0</v>
      </c>
      <c r="AF289" s="662">
        <v>0</v>
      </c>
      <c r="AG289" s="664">
        <v>17077.101115577068</v>
      </c>
      <c r="AH289" s="664">
        <v>0</v>
      </c>
      <c r="AI289" s="664">
        <v>1278693.9100401937</v>
      </c>
      <c r="AJ289" s="664">
        <v>0</v>
      </c>
      <c r="AK289" s="664">
        <v>0</v>
      </c>
      <c r="AL289" s="664">
        <v>0</v>
      </c>
      <c r="AM289" s="663">
        <v>0</v>
      </c>
      <c r="AN289" s="663">
        <v>0</v>
      </c>
      <c r="AO289" s="663">
        <v>0</v>
      </c>
      <c r="AP289" s="663">
        <v>0</v>
      </c>
      <c r="AQ289" s="663">
        <v>0</v>
      </c>
      <c r="AR289" s="663">
        <v>0</v>
      </c>
      <c r="AS289" s="665">
        <v>0.55000000000000004</v>
      </c>
      <c r="AT289" s="564">
        <f t="shared" si="28"/>
        <v>0</v>
      </c>
      <c r="AU289" s="564">
        <f t="shared" si="29"/>
        <v>0</v>
      </c>
      <c r="AV289" s="564">
        <f t="shared" si="30"/>
        <v>0</v>
      </c>
      <c r="AW289" s="564">
        <f t="shared" si="31"/>
        <v>0</v>
      </c>
      <c r="AX289" s="564">
        <f t="shared" si="32"/>
        <v>712674.05613567354</v>
      </c>
      <c r="AY289" s="564">
        <f t="shared" si="33"/>
        <v>583096.95502009639</v>
      </c>
      <c r="AZ289" s="666">
        <f t="shared" si="34"/>
        <v>1</v>
      </c>
      <c r="BA289" s="625" t="s">
        <v>2192</v>
      </c>
      <c r="BB289" s="625" t="s">
        <v>2192</v>
      </c>
      <c r="BC289" s="667">
        <v>1295771.0111557699</v>
      </c>
      <c r="BD289" s="667">
        <v>0</v>
      </c>
      <c r="BE289" s="667">
        <v>0</v>
      </c>
      <c r="BF289" s="667">
        <v>0</v>
      </c>
      <c r="BG289" s="667">
        <v>1295771.0111557699</v>
      </c>
      <c r="BH289" s="667">
        <v>0</v>
      </c>
      <c r="BI289" s="667">
        <v>0</v>
      </c>
      <c r="BJ289" s="667">
        <v>0</v>
      </c>
      <c r="BK289" s="444">
        <v>0</v>
      </c>
      <c r="BL289" s="444">
        <v>1295771.0111557699</v>
      </c>
      <c r="BM289" s="514"/>
      <c r="BN289" s="514"/>
      <c r="BO289" s="515"/>
    </row>
    <row r="290" spans="1:67">
      <c r="A290" s="515"/>
      <c r="B290" s="660">
        <v>2031</v>
      </c>
      <c r="C290" s="661" t="s">
        <v>2187</v>
      </c>
      <c r="D290" s="661" t="s">
        <v>1863</v>
      </c>
      <c r="E290" s="661" t="s">
        <v>1862</v>
      </c>
      <c r="F290" s="661" t="s">
        <v>2199</v>
      </c>
      <c r="G290" s="661" t="s">
        <v>54</v>
      </c>
      <c r="H290" s="661" t="s">
        <v>2199</v>
      </c>
      <c r="I290" s="661" t="s">
        <v>46</v>
      </c>
      <c r="J290" s="661" t="s">
        <v>1306</v>
      </c>
      <c r="K290" s="661" t="s">
        <v>2198</v>
      </c>
      <c r="L290" s="661" t="s">
        <v>2191</v>
      </c>
      <c r="M290" s="662">
        <v>0</v>
      </c>
      <c r="N290" s="662">
        <v>0</v>
      </c>
      <c r="O290" s="662">
        <v>0</v>
      </c>
      <c r="P290" s="662">
        <v>0</v>
      </c>
      <c r="Q290" s="662">
        <v>0</v>
      </c>
      <c r="R290" s="662">
        <v>0</v>
      </c>
      <c r="S290" s="662">
        <v>0</v>
      </c>
      <c r="T290" s="662">
        <v>0</v>
      </c>
      <c r="U290" s="662">
        <v>0</v>
      </c>
      <c r="V290" s="662">
        <v>0</v>
      </c>
      <c r="W290" s="663">
        <v>0</v>
      </c>
      <c r="X290" s="663">
        <v>0</v>
      </c>
      <c r="Y290" s="664">
        <v>3497576.6370000001</v>
      </c>
      <c r="Z290" s="663">
        <v>3497576.6370000001</v>
      </c>
      <c r="AA290" s="663">
        <v>3497576.6370000001</v>
      </c>
      <c r="AB290" s="663">
        <v>0</v>
      </c>
      <c r="AC290" s="663">
        <v>0</v>
      </c>
      <c r="AD290" s="663">
        <v>0</v>
      </c>
      <c r="AE290" s="662">
        <v>0</v>
      </c>
      <c r="AF290" s="662">
        <v>0</v>
      </c>
      <c r="AG290" s="664">
        <v>2155785.7340000002</v>
      </c>
      <c r="AH290" s="664">
        <v>800890.36800000002</v>
      </c>
      <c r="AI290" s="664">
        <v>540900.53500000003</v>
      </c>
      <c r="AJ290" s="664">
        <v>0</v>
      </c>
      <c r="AK290" s="664">
        <v>0</v>
      </c>
      <c r="AL290" s="664">
        <v>0</v>
      </c>
      <c r="AM290" s="663">
        <v>0</v>
      </c>
      <c r="AN290" s="663">
        <v>0</v>
      </c>
      <c r="AO290" s="663">
        <v>0</v>
      </c>
      <c r="AP290" s="663">
        <v>0</v>
      </c>
      <c r="AQ290" s="663">
        <v>0</v>
      </c>
      <c r="AR290" s="663">
        <v>0</v>
      </c>
      <c r="AS290" s="665">
        <v>0.55000000000000004</v>
      </c>
      <c r="AT290" s="564">
        <f t="shared" si="28"/>
        <v>0</v>
      </c>
      <c r="AU290" s="564">
        <f t="shared" si="29"/>
        <v>0</v>
      </c>
      <c r="AV290" s="564">
        <f t="shared" si="30"/>
        <v>0</v>
      </c>
      <c r="AW290" s="564">
        <f t="shared" si="31"/>
        <v>0</v>
      </c>
      <c r="AX290" s="564">
        <f t="shared" si="32"/>
        <v>1923667.1503500002</v>
      </c>
      <c r="AY290" s="564">
        <f t="shared" si="33"/>
        <v>1573909.4866499999</v>
      </c>
      <c r="AZ290" s="666">
        <f t="shared" si="34"/>
        <v>1</v>
      </c>
      <c r="BA290" s="625" t="s">
        <v>2192</v>
      </c>
      <c r="BB290" s="625" t="s">
        <v>2192</v>
      </c>
      <c r="BC290" s="667">
        <v>3497576.6370000001</v>
      </c>
      <c r="BD290" s="667">
        <v>0</v>
      </c>
      <c r="BE290" s="667">
        <v>0</v>
      </c>
      <c r="BF290" s="667">
        <v>0</v>
      </c>
      <c r="BG290" s="667">
        <v>3497576.6370000001</v>
      </c>
      <c r="BH290" s="667">
        <v>0</v>
      </c>
      <c r="BI290" s="667">
        <v>0</v>
      </c>
      <c r="BJ290" s="667">
        <v>0</v>
      </c>
      <c r="BK290" s="444">
        <v>0</v>
      </c>
      <c r="BL290" s="444">
        <v>3497576.6370000001</v>
      </c>
      <c r="BM290" s="514"/>
      <c r="BN290" s="514"/>
      <c r="BO290" s="515"/>
    </row>
    <row r="291" spans="1:67">
      <c r="A291" s="515"/>
      <c r="B291" s="660">
        <v>2031</v>
      </c>
      <c r="C291" s="661" t="s">
        <v>2187</v>
      </c>
      <c r="D291" s="661" t="s">
        <v>1305</v>
      </c>
      <c r="E291" s="661" t="s">
        <v>1304</v>
      </c>
      <c r="F291" s="661" t="s">
        <v>47</v>
      </c>
      <c r="G291" s="661" t="s">
        <v>50</v>
      </c>
      <c r="H291" s="661" t="s">
        <v>47</v>
      </c>
      <c r="I291" s="661" t="s">
        <v>2200</v>
      </c>
      <c r="J291" s="661" t="s">
        <v>1306</v>
      </c>
      <c r="K291" s="661" t="s">
        <v>47</v>
      </c>
      <c r="L291" s="661" t="s">
        <v>2191</v>
      </c>
      <c r="M291" s="662">
        <v>0</v>
      </c>
      <c r="N291" s="662">
        <v>0</v>
      </c>
      <c r="O291" s="662">
        <v>0</v>
      </c>
      <c r="P291" s="662">
        <v>0</v>
      </c>
      <c r="Q291" s="662">
        <v>0</v>
      </c>
      <c r="R291" s="662">
        <v>0</v>
      </c>
      <c r="S291" s="662">
        <v>0</v>
      </c>
      <c r="T291" s="662">
        <v>0</v>
      </c>
      <c r="U291" s="662">
        <v>0</v>
      </c>
      <c r="V291" s="662">
        <v>0</v>
      </c>
      <c r="W291" s="663">
        <v>0</v>
      </c>
      <c r="X291" s="663">
        <v>0</v>
      </c>
      <c r="Y291" s="664">
        <v>2507388.61</v>
      </c>
      <c r="Z291" s="663">
        <v>2507388.61</v>
      </c>
      <c r="AA291" s="663">
        <v>2507388.61</v>
      </c>
      <c r="AB291" s="663">
        <v>0</v>
      </c>
      <c r="AC291" s="663">
        <v>0</v>
      </c>
      <c r="AD291" s="663">
        <v>0</v>
      </c>
      <c r="AE291" s="662">
        <v>0</v>
      </c>
      <c r="AF291" s="662">
        <v>0</v>
      </c>
      <c r="AG291" s="664">
        <v>0</v>
      </c>
      <c r="AH291" s="664">
        <v>0</v>
      </c>
      <c r="AI291" s="664">
        <v>0</v>
      </c>
      <c r="AJ291" s="664">
        <v>2507388.61</v>
      </c>
      <c r="AK291" s="664">
        <v>0</v>
      </c>
      <c r="AL291" s="664">
        <v>0</v>
      </c>
      <c r="AM291" s="663">
        <v>0</v>
      </c>
      <c r="AN291" s="663">
        <v>0</v>
      </c>
      <c r="AO291" s="663">
        <v>0</v>
      </c>
      <c r="AP291" s="663">
        <v>0</v>
      </c>
      <c r="AQ291" s="663">
        <v>0</v>
      </c>
      <c r="AR291" s="663">
        <v>0</v>
      </c>
      <c r="AS291" s="665">
        <v>0.55000000000000004</v>
      </c>
      <c r="AT291" s="564">
        <f t="shared" si="28"/>
        <v>0</v>
      </c>
      <c r="AU291" s="564">
        <f t="shared" si="29"/>
        <v>0</v>
      </c>
      <c r="AV291" s="564">
        <f t="shared" si="30"/>
        <v>0</v>
      </c>
      <c r="AW291" s="564">
        <f t="shared" si="31"/>
        <v>0</v>
      </c>
      <c r="AX291" s="564">
        <f t="shared" si="32"/>
        <v>1379063.7355</v>
      </c>
      <c r="AY291" s="564">
        <f t="shared" si="33"/>
        <v>1128324.8744999999</v>
      </c>
      <c r="AZ291" s="666">
        <f t="shared" si="34"/>
        <v>1</v>
      </c>
      <c r="BA291" s="625" t="s">
        <v>2192</v>
      </c>
      <c r="BB291" s="625" t="s">
        <v>2192</v>
      </c>
      <c r="BC291" s="667">
        <v>2507388.61</v>
      </c>
      <c r="BD291" s="667">
        <v>0</v>
      </c>
      <c r="BE291" s="667">
        <v>0</v>
      </c>
      <c r="BF291" s="667">
        <v>0</v>
      </c>
      <c r="BG291" s="667">
        <v>2507388.61</v>
      </c>
      <c r="BH291" s="667">
        <v>0</v>
      </c>
      <c r="BI291" s="667">
        <v>0</v>
      </c>
      <c r="BJ291" s="667">
        <v>0</v>
      </c>
      <c r="BK291" s="444">
        <v>0</v>
      </c>
      <c r="BL291" s="444">
        <v>2507388.61</v>
      </c>
      <c r="BM291" s="514"/>
      <c r="BN291" s="514"/>
      <c r="BO291" s="515"/>
    </row>
    <row r="292" spans="1:67">
      <c r="A292" s="515"/>
      <c r="B292" s="660">
        <v>2031</v>
      </c>
      <c r="C292" s="661" t="s">
        <v>2187</v>
      </c>
      <c r="D292" s="661" t="s">
        <v>1311</v>
      </c>
      <c r="E292" s="661" t="s">
        <v>1310</v>
      </c>
      <c r="F292" s="661" t="s">
        <v>47</v>
      </c>
      <c r="G292" s="661" t="s">
        <v>50</v>
      </c>
      <c r="H292" s="661" t="s">
        <v>47</v>
      </c>
      <c r="I292" s="661" t="s">
        <v>2200</v>
      </c>
      <c r="J292" s="661" t="s">
        <v>1306</v>
      </c>
      <c r="K292" s="661" t="s">
        <v>47</v>
      </c>
      <c r="L292" s="661" t="s">
        <v>2191</v>
      </c>
      <c r="M292" s="662">
        <v>0</v>
      </c>
      <c r="N292" s="662">
        <v>0</v>
      </c>
      <c r="O292" s="662">
        <v>0</v>
      </c>
      <c r="P292" s="662">
        <v>0</v>
      </c>
      <c r="Q292" s="662">
        <v>0</v>
      </c>
      <c r="R292" s="662">
        <v>0</v>
      </c>
      <c r="S292" s="662">
        <v>0</v>
      </c>
      <c r="T292" s="662">
        <v>0</v>
      </c>
      <c r="U292" s="662">
        <v>0</v>
      </c>
      <c r="V292" s="662">
        <v>0</v>
      </c>
      <c r="W292" s="663">
        <v>0</v>
      </c>
      <c r="X292" s="663">
        <v>0</v>
      </c>
      <c r="Y292" s="664">
        <v>6610388.1529999999</v>
      </c>
      <c r="Z292" s="663">
        <v>6610388.1529999999</v>
      </c>
      <c r="AA292" s="663">
        <v>6610388.1529999999</v>
      </c>
      <c r="AB292" s="663">
        <v>0</v>
      </c>
      <c r="AC292" s="663">
        <v>0</v>
      </c>
      <c r="AD292" s="663">
        <v>0</v>
      </c>
      <c r="AE292" s="662">
        <v>0</v>
      </c>
      <c r="AF292" s="662">
        <v>0</v>
      </c>
      <c r="AG292" s="664">
        <v>0</v>
      </c>
      <c r="AH292" s="664">
        <v>0</v>
      </c>
      <c r="AI292" s="664">
        <v>0</v>
      </c>
      <c r="AJ292" s="664">
        <v>6610388.1529999999</v>
      </c>
      <c r="AK292" s="664">
        <v>0</v>
      </c>
      <c r="AL292" s="664">
        <v>0</v>
      </c>
      <c r="AM292" s="663">
        <v>0</v>
      </c>
      <c r="AN292" s="663">
        <v>0</v>
      </c>
      <c r="AO292" s="663">
        <v>0</v>
      </c>
      <c r="AP292" s="663">
        <v>0</v>
      </c>
      <c r="AQ292" s="663">
        <v>0</v>
      </c>
      <c r="AR292" s="663">
        <v>0</v>
      </c>
      <c r="AS292" s="665">
        <v>0.55000000000000004</v>
      </c>
      <c r="AT292" s="564">
        <f t="shared" si="28"/>
        <v>0</v>
      </c>
      <c r="AU292" s="564">
        <f t="shared" si="29"/>
        <v>0</v>
      </c>
      <c r="AV292" s="564">
        <f t="shared" si="30"/>
        <v>0</v>
      </c>
      <c r="AW292" s="564">
        <f t="shared" si="31"/>
        <v>0</v>
      </c>
      <c r="AX292" s="564">
        <f t="shared" si="32"/>
        <v>3635713.4841500004</v>
      </c>
      <c r="AY292" s="564">
        <f t="shared" si="33"/>
        <v>2974674.6688499996</v>
      </c>
      <c r="AZ292" s="666">
        <f t="shared" si="34"/>
        <v>1</v>
      </c>
      <c r="BA292" s="625" t="s">
        <v>2192</v>
      </c>
      <c r="BB292" s="625" t="s">
        <v>2192</v>
      </c>
      <c r="BC292" s="667">
        <v>6610388.1529999999</v>
      </c>
      <c r="BD292" s="667">
        <v>0</v>
      </c>
      <c r="BE292" s="667">
        <v>0</v>
      </c>
      <c r="BF292" s="667">
        <v>0</v>
      </c>
      <c r="BG292" s="667">
        <v>6610388.1529999999</v>
      </c>
      <c r="BH292" s="667">
        <v>0</v>
      </c>
      <c r="BI292" s="667">
        <v>0</v>
      </c>
      <c r="BJ292" s="667">
        <v>0</v>
      </c>
      <c r="BK292" s="444">
        <v>0</v>
      </c>
      <c r="BL292" s="444">
        <v>6610388.1529999999</v>
      </c>
      <c r="BM292" s="514"/>
      <c r="BN292" s="514"/>
      <c r="BO292" s="515"/>
    </row>
    <row r="293" spans="1:67">
      <c r="A293" s="515"/>
      <c r="B293" s="660">
        <v>2031</v>
      </c>
      <c r="C293" s="661" t="s">
        <v>2187</v>
      </c>
      <c r="D293" s="661" t="s">
        <v>1868</v>
      </c>
      <c r="E293" s="661" t="s">
        <v>1867</v>
      </c>
      <c r="F293" s="661" t="s">
        <v>2199</v>
      </c>
      <c r="G293" s="661" t="s">
        <v>54</v>
      </c>
      <c r="H293" s="661" t="s">
        <v>2199</v>
      </c>
      <c r="I293" s="661" t="s">
        <v>46</v>
      </c>
      <c r="J293" s="661" t="s">
        <v>1306</v>
      </c>
      <c r="K293" s="661" t="s">
        <v>35</v>
      </c>
      <c r="L293" s="661" t="s">
        <v>2191</v>
      </c>
      <c r="M293" s="662">
        <v>0</v>
      </c>
      <c r="N293" s="662">
        <v>0</v>
      </c>
      <c r="O293" s="662">
        <v>0</v>
      </c>
      <c r="P293" s="662">
        <v>0</v>
      </c>
      <c r="Q293" s="662">
        <v>0</v>
      </c>
      <c r="R293" s="662">
        <v>0</v>
      </c>
      <c r="S293" s="662">
        <v>0</v>
      </c>
      <c r="T293" s="662">
        <v>0</v>
      </c>
      <c r="U293" s="662">
        <v>0</v>
      </c>
      <c r="V293" s="662">
        <v>0</v>
      </c>
      <c r="W293" s="663">
        <v>0</v>
      </c>
      <c r="X293" s="663">
        <v>0</v>
      </c>
      <c r="Y293" s="664">
        <v>1558158.801</v>
      </c>
      <c r="Z293" s="663">
        <v>1558158.801</v>
      </c>
      <c r="AA293" s="663">
        <v>1558158.801</v>
      </c>
      <c r="AB293" s="663">
        <v>0</v>
      </c>
      <c r="AC293" s="663">
        <v>0</v>
      </c>
      <c r="AD293" s="663">
        <v>0</v>
      </c>
      <c r="AE293" s="662">
        <v>0</v>
      </c>
      <c r="AF293" s="662">
        <v>0</v>
      </c>
      <c r="AG293" s="664">
        <v>960395.4</v>
      </c>
      <c r="AH293" s="664">
        <v>356794.005</v>
      </c>
      <c r="AI293" s="664">
        <v>240969.39600000001</v>
      </c>
      <c r="AJ293" s="664">
        <v>0</v>
      </c>
      <c r="AK293" s="664">
        <v>0</v>
      </c>
      <c r="AL293" s="664">
        <v>0</v>
      </c>
      <c r="AM293" s="663">
        <v>0</v>
      </c>
      <c r="AN293" s="663">
        <v>0</v>
      </c>
      <c r="AO293" s="663">
        <v>0</v>
      </c>
      <c r="AP293" s="663">
        <v>0</v>
      </c>
      <c r="AQ293" s="663">
        <v>0</v>
      </c>
      <c r="AR293" s="663">
        <v>0</v>
      </c>
      <c r="AS293" s="665">
        <v>0.55000000000000004</v>
      </c>
      <c r="AT293" s="564">
        <f t="shared" si="28"/>
        <v>0</v>
      </c>
      <c r="AU293" s="564">
        <f t="shared" si="29"/>
        <v>0</v>
      </c>
      <c r="AV293" s="564">
        <f t="shared" si="30"/>
        <v>0</v>
      </c>
      <c r="AW293" s="564">
        <f t="shared" si="31"/>
        <v>0</v>
      </c>
      <c r="AX293" s="564">
        <f t="shared" si="32"/>
        <v>856987.34055000008</v>
      </c>
      <c r="AY293" s="564">
        <f t="shared" si="33"/>
        <v>701171.4604499999</v>
      </c>
      <c r="AZ293" s="666">
        <f t="shared" si="34"/>
        <v>1</v>
      </c>
      <c r="BA293" s="625" t="s">
        <v>2192</v>
      </c>
      <c r="BB293" s="625" t="s">
        <v>2192</v>
      </c>
      <c r="BC293" s="667">
        <v>1558158.801</v>
      </c>
      <c r="BD293" s="667">
        <v>0</v>
      </c>
      <c r="BE293" s="667">
        <v>0</v>
      </c>
      <c r="BF293" s="667">
        <v>0</v>
      </c>
      <c r="BG293" s="667">
        <v>1558158.801</v>
      </c>
      <c r="BH293" s="667">
        <v>0</v>
      </c>
      <c r="BI293" s="667">
        <v>0</v>
      </c>
      <c r="BJ293" s="667">
        <v>0</v>
      </c>
      <c r="BK293" s="444">
        <v>0</v>
      </c>
      <c r="BL293" s="444">
        <v>1558158.801</v>
      </c>
      <c r="BM293" s="514"/>
      <c r="BN293" s="514"/>
      <c r="BO293" s="515"/>
    </row>
    <row r="294" spans="1:67">
      <c r="A294" s="515"/>
      <c r="B294" s="660">
        <v>2031</v>
      </c>
      <c r="C294" s="661" t="s">
        <v>2187</v>
      </c>
      <c r="D294" s="661" t="s">
        <v>1316</v>
      </c>
      <c r="E294" s="661" t="s">
        <v>1315</v>
      </c>
      <c r="F294" s="661" t="s">
        <v>2201</v>
      </c>
      <c r="G294" s="661" t="s">
        <v>33</v>
      </c>
      <c r="H294" s="661" t="s">
        <v>2189</v>
      </c>
      <c r="I294" s="661" t="s">
        <v>46</v>
      </c>
      <c r="J294" s="661" t="s">
        <v>1162</v>
      </c>
      <c r="K294" s="661" t="s">
        <v>2190</v>
      </c>
      <c r="L294" s="661" t="s">
        <v>2191</v>
      </c>
      <c r="M294" s="662">
        <v>19000000</v>
      </c>
      <c r="N294" s="662">
        <v>2168.85</v>
      </c>
      <c r="O294" s="662">
        <v>1920503.85</v>
      </c>
      <c r="P294" s="662">
        <v>19000000</v>
      </c>
      <c r="Q294" s="662">
        <v>2168.85</v>
      </c>
      <c r="R294" s="662">
        <v>1920503.85</v>
      </c>
      <c r="S294" s="662">
        <v>95000000</v>
      </c>
      <c r="T294" s="662">
        <v>9602519.25</v>
      </c>
      <c r="U294" s="662">
        <v>66708.564899999998</v>
      </c>
      <c r="V294" s="662">
        <v>50989.377217499998</v>
      </c>
      <c r="W294" s="663">
        <v>31707813.669903841</v>
      </c>
      <c r="X294" s="663">
        <v>31707813.669903841</v>
      </c>
      <c r="Y294" s="664">
        <v>5090904.6397937397</v>
      </c>
      <c r="Z294" s="663">
        <v>7318462.2326808497</v>
      </c>
      <c r="AA294" s="663">
        <v>5029816.3213128196</v>
      </c>
      <c r="AB294" s="663">
        <v>9943424.7533313408</v>
      </c>
      <c r="AC294" s="663">
        <v>21764388.9165725</v>
      </c>
      <c r="AD294" s="663">
        <v>0</v>
      </c>
      <c r="AE294" s="662">
        <v>4282.6893</v>
      </c>
      <c r="AF294" s="662">
        <v>10197.875443499999</v>
      </c>
      <c r="AG294" s="664">
        <v>430454.70285627729</v>
      </c>
      <c r="AH294" s="664">
        <v>271654.6763000004</v>
      </c>
      <c r="AI294" s="664">
        <v>3284478.660637463</v>
      </c>
      <c r="AJ294" s="664">
        <v>0</v>
      </c>
      <c r="AK294" s="664">
        <v>0</v>
      </c>
      <c r="AL294" s="664">
        <v>0</v>
      </c>
      <c r="AM294" s="663">
        <v>1104316.6000000001</v>
      </c>
      <c r="AN294" s="663">
        <v>25186781.963297602</v>
      </c>
      <c r="AO294" s="663">
        <v>14298082.4503591</v>
      </c>
      <c r="AP294" s="663">
        <v>0</v>
      </c>
      <c r="AQ294" s="663">
        <v>0</v>
      </c>
      <c r="AR294" s="663">
        <v>0</v>
      </c>
      <c r="AS294" s="665">
        <v>0.55000000000000004</v>
      </c>
      <c r="AT294" s="564">
        <f t="shared" si="28"/>
        <v>5037356.3926595207</v>
      </c>
      <c r="AU294" s="564">
        <f t="shared" si="29"/>
        <v>2859616.4900718201</v>
      </c>
      <c r="AV294" s="564">
        <f t="shared" si="30"/>
        <v>1988684.9506662681</v>
      </c>
      <c r="AW294" s="564">
        <f t="shared" si="31"/>
        <v>4352877.7833145</v>
      </c>
      <c r="AX294" s="564">
        <f t="shared" si="32"/>
        <v>5590636.1880039303</v>
      </c>
      <c r="AY294" s="564">
        <f t="shared" si="33"/>
        <v>3312299.9589899736</v>
      </c>
      <c r="AZ294" s="666">
        <f t="shared" si="34"/>
        <v>5</v>
      </c>
      <c r="BA294" s="625" t="s">
        <v>2192</v>
      </c>
      <c r="BB294" s="625" t="s">
        <v>2192</v>
      </c>
      <c r="BC294" s="667">
        <v>7383789.0228546094</v>
      </c>
      <c r="BD294" s="667">
        <v>12706242.2023893</v>
      </c>
      <c r="BE294" s="667">
        <v>30099018.731178001</v>
      </c>
      <c r="BF294" s="667">
        <v>0</v>
      </c>
      <c r="BG294" s="667">
        <v>7383789.0228546197</v>
      </c>
      <c r="BH294" s="667">
        <v>12668652.099716</v>
      </c>
      <c r="BI294" s="667">
        <v>30099018.731178001</v>
      </c>
      <c r="BJ294" s="667">
        <v>0</v>
      </c>
      <c r="BK294" s="444">
        <v>0</v>
      </c>
      <c r="BL294" s="444">
        <v>44514680.734969497</v>
      </c>
      <c r="BM294" s="514"/>
      <c r="BN294" s="514"/>
      <c r="BO294" s="515"/>
    </row>
    <row r="295" spans="1:67">
      <c r="A295" s="515"/>
      <c r="B295" s="660">
        <v>2031</v>
      </c>
      <c r="C295" s="661" t="s">
        <v>2187</v>
      </c>
      <c r="D295" s="661" t="s">
        <v>1331</v>
      </c>
      <c r="E295" s="661" t="s">
        <v>1330</v>
      </c>
      <c r="F295" s="661" t="s">
        <v>2201</v>
      </c>
      <c r="G295" s="661" t="s">
        <v>33</v>
      </c>
      <c r="H295" s="661" t="s">
        <v>2189</v>
      </c>
      <c r="I295" s="661" t="s">
        <v>46</v>
      </c>
      <c r="J295" s="661" t="s">
        <v>1162</v>
      </c>
      <c r="K295" s="661" t="s">
        <v>2190</v>
      </c>
      <c r="L295" s="661" t="s">
        <v>2191</v>
      </c>
      <c r="M295" s="662">
        <v>33265286.449999999</v>
      </c>
      <c r="N295" s="662">
        <v>4655.95</v>
      </c>
      <c r="O295" s="662">
        <v>2664750</v>
      </c>
      <c r="P295" s="662">
        <v>33265286.449999999</v>
      </c>
      <c r="Q295" s="662">
        <v>4655.95</v>
      </c>
      <c r="R295" s="662">
        <v>2664750</v>
      </c>
      <c r="S295" s="662">
        <v>166326432.25</v>
      </c>
      <c r="T295" s="662">
        <v>13323750</v>
      </c>
      <c r="U295" s="662">
        <v>116793.65895089001</v>
      </c>
      <c r="V295" s="662">
        <v>70749.112500000003</v>
      </c>
      <c r="W295" s="663">
        <v>47970214.014968403</v>
      </c>
      <c r="X295" s="663">
        <v>47970214.014968403</v>
      </c>
      <c r="Y295" s="664">
        <v>9804518.8527521901</v>
      </c>
      <c r="Z295" s="663">
        <v>9579999.3405596502</v>
      </c>
      <c r="AA295" s="663">
        <v>9579999.3405596502</v>
      </c>
      <c r="AB295" s="663">
        <v>17409442.761717401</v>
      </c>
      <c r="AC295" s="663">
        <v>30560771.253250901</v>
      </c>
      <c r="AD295" s="663">
        <v>0</v>
      </c>
      <c r="AE295" s="662">
        <v>7498.1519126763196</v>
      </c>
      <c r="AF295" s="662">
        <v>14149.8225</v>
      </c>
      <c r="AG295" s="664">
        <v>3281798.6884562774</v>
      </c>
      <c r="AH295" s="664">
        <v>28372.343668917601</v>
      </c>
      <c r="AI295" s="664">
        <v>2435623.8206269927</v>
      </c>
      <c r="AJ295" s="664">
        <v>0</v>
      </c>
      <c r="AK295" s="664">
        <v>0</v>
      </c>
      <c r="AL295" s="664">
        <v>0</v>
      </c>
      <c r="AM295" s="663">
        <v>4058724</v>
      </c>
      <c r="AN295" s="663">
        <v>44097132.461199403</v>
      </c>
      <c r="AO295" s="663">
        <v>19838968.409042399</v>
      </c>
      <c r="AP295" s="663">
        <v>0</v>
      </c>
      <c r="AQ295" s="663">
        <v>0</v>
      </c>
      <c r="AR295" s="663">
        <v>0</v>
      </c>
      <c r="AS295" s="665">
        <v>0.55000000000000004</v>
      </c>
      <c r="AT295" s="564">
        <f t="shared" si="28"/>
        <v>8819426.4922398813</v>
      </c>
      <c r="AU295" s="564">
        <f t="shared" si="29"/>
        <v>3967793.6818084801</v>
      </c>
      <c r="AV295" s="564">
        <f t="shared" si="30"/>
        <v>3481888.5523434803</v>
      </c>
      <c r="AW295" s="564">
        <f t="shared" si="31"/>
        <v>6112154.2506501805</v>
      </c>
      <c r="AX295" s="564">
        <f t="shared" si="32"/>
        <v>9873226.4197014421</v>
      </c>
      <c r="AY295" s="564">
        <f t="shared" si="33"/>
        <v>4829993.6224588482</v>
      </c>
      <c r="AZ295" s="666">
        <f t="shared" si="34"/>
        <v>5</v>
      </c>
      <c r="BA295" s="625" t="s">
        <v>2192</v>
      </c>
      <c r="BB295" s="625" t="s">
        <v>2192</v>
      </c>
      <c r="BC295" s="667">
        <v>9655175.1297875308</v>
      </c>
      <c r="BD295" s="667">
        <v>22246635.571787499</v>
      </c>
      <c r="BE295" s="667">
        <v>42152656.766629897</v>
      </c>
      <c r="BF295" s="667">
        <v>0</v>
      </c>
      <c r="BG295" s="667">
        <v>9655175.1297875308</v>
      </c>
      <c r="BH295" s="667">
        <v>22180822.648992099</v>
      </c>
      <c r="BI295" s="667">
        <v>42152656.766629897</v>
      </c>
      <c r="BJ295" s="667">
        <v>0</v>
      </c>
      <c r="BK295" s="444">
        <v>0</v>
      </c>
      <c r="BL295" s="444">
        <v>73516100.210801393</v>
      </c>
      <c r="BM295" s="514"/>
      <c r="BN295" s="514"/>
      <c r="BO295" s="515"/>
    </row>
    <row r="296" spans="1:67">
      <c r="A296" s="515"/>
      <c r="B296" s="660">
        <v>2031</v>
      </c>
      <c r="C296" s="661" t="s">
        <v>2187</v>
      </c>
      <c r="D296" s="661" t="s">
        <v>1342</v>
      </c>
      <c r="E296" s="661" t="s">
        <v>1341</v>
      </c>
      <c r="F296" s="661" t="s">
        <v>2188</v>
      </c>
      <c r="G296" s="661" t="s">
        <v>33</v>
      </c>
      <c r="H296" s="661" t="s">
        <v>2189</v>
      </c>
      <c r="I296" s="661" t="s">
        <v>46</v>
      </c>
      <c r="J296" s="661" t="s">
        <v>1162</v>
      </c>
      <c r="K296" s="661" t="s">
        <v>2190</v>
      </c>
      <c r="L296" s="661" t="s">
        <v>2191</v>
      </c>
      <c r="M296" s="662">
        <v>2100828.2000000002</v>
      </c>
      <c r="N296" s="662">
        <v>663.39999999999986</v>
      </c>
      <c r="O296" s="662">
        <v>243080.24500000002</v>
      </c>
      <c r="P296" s="662">
        <v>1526376.7040000001</v>
      </c>
      <c r="Q296" s="662">
        <v>492.38599999999997</v>
      </c>
      <c r="R296" s="662">
        <v>152435.095</v>
      </c>
      <c r="S296" s="662">
        <v>13277927.647999996</v>
      </c>
      <c r="T296" s="662">
        <v>2558699.281</v>
      </c>
      <c r="U296" s="662">
        <v>13612.8054127512</v>
      </c>
      <c r="V296" s="662">
        <v>13586.693182109999</v>
      </c>
      <c r="W296" s="663">
        <v>6516876.9156631697</v>
      </c>
      <c r="X296" s="663">
        <v>9974622.4261415899</v>
      </c>
      <c r="Y296" s="664">
        <v>3731434.5682033976</v>
      </c>
      <c r="Z296" s="663">
        <v>5336969.3418811699</v>
      </c>
      <c r="AA296" s="663">
        <v>3853796.2551362501</v>
      </c>
      <c r="AB296" s="663">
        <v>1582554.1859800699</v>
      </c>
      <c r="AC296" s="663">
        <v>5074221.7107455749</v>
      </c>
      <c r="AD296" s="663">
        <v>0</v>
      </c>
      <c r="AE296" s="662">
        <v>371.16318717157498</v>
      </c>
      <c r="AF296" s="662">
        <v>809.43035444999987</v>
      </c>
      <c r="AG296" s="664">
        <v>297684.53816331516</v>
      </c>
      <c r="AH296" s="664">
        <v>145136.99670000005</v>
      </c>
      <c r="AI296" s="664">
        <v>2733998.5333400839</v>
      </c>
      <c r="AJ296" s="664">
        <v>0</v>
      </c>
      <c r="AK296" s="664">
        <v>0</v>
      </c>
      <c r="AL296" s="664">
        <v>0</v>
      </c>
      <c r="AM296" s="663">
        <v>554614.5</v>
      </c>
      <c r="AN296" s="663">
        <v>3042460.7817405085</v>
      </c>
      <c r="AO296" s="663">
        <v>2949889.9519531894</v>
      </c>
      <c r="AP296" s="663">
        <v>548753.89145011595</v>
      </c>
      <c r="AQ296" s="663">
        <v>0</v>
      </c>
      <c r="AR296" s="663">
        <v>0</v>
      </c>
      <c r="AS296" s="665">
        <v>0.55000000000000004</v>
      </c>
      <c r="AT296" s="564">
        <f t="shared" si="28"/>
        <v>169342.3584884819</v>
      </c>
      <c r="AU296" s="564">
        <f t="shared" si="29"/>
        <v>200320.78496886056</v>
      </c>
      <c r="AV296" s="564">
        <f t="shared" si="30"/>
        <v>144732.62190631812</v>
      </c>
      <c r="AW296" s="564">
        <f t="shared" si="31"/>
        <v>344579.65983766911</v>
      </c>
      <c r="AX296" s="564">
        <f t="shared" si="32"/>
        <v>350543.80634334352</v>
      </c>
      <c r="AY296" s="564">
        <f t="shared" si="33"/>
        <v>318087.20221859793</v>
      </c>
      <c r="AZ296" s="666">
        <f t="shared" si="34"/>
        <v>14.725830634158825</v>
      </c>
      <c r="BA296" s="625" t="s">
        <v>2192</v>
      </c>
      <c r="BB296" s="625" t="s">
        <v>2192</v>
      </c>
      <c r="BC296" s="667">
        <v>5383184.0172638111</v>
      </c>
      <c r="BD296" s="667">
        <v>2153346.193117653</v>
      </c>
      <c r="BE296" s="667">
        <v>7967537.2242396669</v>
      </c>
      <c r="BF296" s="667">
        <v>0</v>
      </c>
      <c r="BG296" s="667">
        <v>5383184.0172638102</v>
      </c>
      <c r="BH296" s="667">
        <v>2154210.7635485255</v>
      </c>
      <c r="BI296" s="667">
        <v>7967537.2242396669</v>
      </c>
      <c r="BJ296" s="667">
        <v>0</v>
      </c>
      <c r="BK296" s="444">
        <v>0</v>
      </c>
      <c r="BL296" s="444">
        <v>9846146.988829935</v>
      </c>
      <c r="BM296" s="514"/>
      <c r="BN296" s="514"/>
      <c r="BO296" s="515"/>
    </row>
    <row r="297" spans="1:67">
      <c r="A297" s="515"/>
      <c r="B297" s="660">
        <v>2031</v>
      </c>
      <c r="C297" s="661" t="s">
        <v>2187</v>
      </c>
      <c r="D297" s="661" t="s">
        <v>1873</v>
      </c>
      <c r="E297" s="661" t="s">
        <v>1872</v>
      </c>
      <c r="F297" s="661" t="s">
        <v>2199</v>
      </c>
      <c r="G297" s="661" t="s">
        <v>54</v>
      </c>
      <c r="H297" s="661" t="s">
        <v>2199</v>
      </c>
      <c r="I297" s="661" t="s">
        <v>46</v>
      </c>
      <c r="J297" s="661" t="s">
        <v>1306</v>
      </c>
      <c r="K297" s="661" t="s">
        <v>28</v>
      </c>
      <c r="L297" s="661" t="s">
        <v>2191</v>
      </c>
      <c r="M297" s="662">
        <v>0</v>
      </c>
      <c r="N297" s="662">
        <v>0</v>
      </c>
      <c r="O297" s="662">
        <v>0</v>
      </c>
      <c r="P297" s="662">
        <v>0</v>
      </c>
      <c r="Q297" s="662">
        <v>0</v>
      </c>
      <c r="R297" s="662">
        <v>0</v>
      </c>
      <c r="S297" s="662">
        <v>0</v>
      </c>
      <c r="T297" s="662">
        <v>0</v>
      </c>
      <c r="U297" s="662">
        <v>0</v>
      </c>
      <c r="V297" s="662">
        <v>0</v>
      </c>
      <c r="W297" s="663">
        <v>0</v>
      </c>
      <c r="X297" s="663">
        <v>0</v>
      </c>
      <c r="Y297" s="664">
        <v>4769021.2659999998</v>
      </c>
      <c r="Z297" s="663">
        <v>4769021.2659999998</v>
      </c>
      <c r="AA297" s="663">
        <v>4769021.2659999998</v>
      </c>
      <c r="AB297" s="663">
        <v>0</v>
      </c>
      <c r="AC297" s="663">
        <v>0</v>
      </c>
      <c r="AD297" s="663">
        <v>0</v>
      </c>
      <c r="AE297" s="662">
        <v>0</v>
      </c>
      <c r="AF297" s="662">
        <v>0</v>
      </c>
      <c r="AG297" s="664">
        <v>2939460.3969999999</v>
      </c>
      <c r="AH297" s="664">
        <v>1092031.31</v>
      </c>
      <c r="AI297" s="664">
        <v>737529.55900000001</v>
      </c>
      <c r="AJ297" s="664">
        <v>0</v>
      </c>
      <c r="AK297" s="664">
        <v>0</v>
      </c>
      <c r="AL297" s="664">
        <v>0</v>
      </c>
      <c r="AM297" s="663">
        <v>0</v>
      </c>
      <c r="AN297" s="663">
        <v>0</v>
      </c>
      <c r="AO297" s="663">
        <v>0</v>
      </c>
      <c r="AP297" s="663">
        <v>0</v>
      </c>
      <c r="AQ297" s="663">
        <v>0</v>
      </c>
      <c r="AR297" s="663">
        <v>0</v>
      </c>
      <c r="AS297" s="665">
        <v>0.55000000000000004</v>
      </c>
      <c r="AT297" s="564">
        <f t="shared" si="28"/>
        <v>0</v>
      </c>
      <c r="AU297" s="564">
        <f t="shared" si="29"/>
        <v>0</v>
      </c>
      <c r="AV297" s="564">
        <f t="shared" si="30"/>
        <v>0</v>
      </c>
      <c r="AW297" s="564">
        <f t="shared" si="31"/>
        <v>0</v>
      </c>
      <c r="AX297" s="564">
        <f t="shared" si="32"/>
        <v>2622961.6963</v>
      </c>
      <c r="AY297" s="564">
        <f t="shared" si="33"/>
        <v>2146059.5696999999</v>
      </c>
      <c r="AZ297" s="666">
        <f t="shared" si="34"/>
        <v>1</v>
      </c>
      <c r="BA297" s="625" t="s">
        <v>2192</v>
      </c>
      <c r="BB297" s="625" t="s">
        <v>2192</v>
      </c>
      <c r="BC297" s="667">
        <v>4769021.2659999998</v>
      </c>
      <c r="BD297" s="667">
        <v>0</v>
      </c>
      <c r="BE297" s="667">
        <v>0</v>
      </c>
      <c r="BF297" s="667">
        <v>0</v>
      </c>
      <c r="BG297" s="667">
        <v>4769021.2659999998</v>
      </c>
      <c r="BH297" s="667">
        <v>0</v>
      </c>
      <c r="BI297" s="667">
        <v>0</v>
      </c>
      <c r="BJ297" s="667">
        <v>0</v>
      </c>
      <c r="BK297" s="444">
        <v>0</v>
      </c>
      <c r="BL297" s="444">
        <v>4769021.2659999998</v>
      </c>
      <c r="BM297" s="514"/>
      <c r="BN297" s="514"/>
      <c r="BO297" s="515"/>
    </row>
    <row r="298" spans="1:67">
      <c r="A298" s="515"/>
      <c r="B298" s="660">
        <v>2031</v>
      </c>
      <c r="C298" s="661" t="s">
        <v>2187</v>
      </c>
      <c r="D298" s="661" t="s">
        <v>1364</v>
      </c>
      <c r="E298" s="661" t="s">
        <v>1363</v>
      </c>
      <c r="F298" s="661" t="s">
        <v>2201</v>
      </c>
      <c r="G298" s="661" t="s">
        <v>50</v>
      </c>
      <c r="H298" s="661" t="s">
        <v>2189</v>
      </c>
      <c r="I298" s="661" t="s">
        <v>34</v>
      </c>
      <c r="J298" s="661" t="s">
        <v>16</v>
      </c>
      <c r="K298" s="661" t="s">
        <v>28</v>
      </c>
      <c r="L298" s="661" t="s">
        <v>2191</v>
      </c>
      <c r="M298" s="662">
        <v>6303798.8828100003</v>
      </c>
      <c r="N298" s="662">
        <v>3524.086253853</v>
      </c>
      <c r="O298" s="662">
        <v>732777.23</v>
      </c>
      <c r="P298" s="662">
        <v>2993770.7321754005</v>
      </c>
      <c r="Q298" s="662">
        <v>2612.53612068948</v>
      </c>
      <c r="R298" s="662">
        <v>732777.23</v>
      </c>
      <c r="S298" s="662">
        <v>12752505.852429405</v>
      </c>
      <c r="T298" s="662">
        <v>10304568.6</v>
      </c>
      <c r="U298" s="662">
        <v>54617.610133598399</v>
      </c>
      <c r="V298" s="662">
        <v>54717.259266000001</v>
      </c>
      <c r="W298" s="663">
        <v>23130772.2794232</v>
      </c>
      <c r="X298" s="663">
        <v>26345578.0008559</v>
      </c>
      <c r="Y298" s="664">
        <v>2042435.7644577846</v>
      </c>
      <c r="Z298" s="663">
        <v>37391862.005836003</v>
      </c>
      <c r="AA298" s="663">
        <v>9637525.4830892198</v>
      </c>
      <c r="AB298" s="663">
        <v>9357856.4241019301</v>
      </c>
      <c r="AC298" s="663">
        <v>21009410.853952713</v>
      </c>
      <c r="AD298" s="663">
        <v>358594.72</v>
      </c>
      <c r="AE298" s="662">
        <v>800.920926686131</v>
      </c>
      <c r="AF298" s="662">
        <v>3891.0470912999999</v>
      </c>
      <c r="AG298" s="664">
        <v>105927.19724621225</v>
      </c>
      <c r="AH298" s="664">
        <v>444093.41780698171</v>
      </c>
      <c r="AI298" s="664">
        <v>1492415.1494045909</v>
      </c>
      <c r="AJ298" s="664">
        <v>0</v>
      </c>
      <c r="AK298" s="664">
        <v>0</v>
      </c>
      <c r="AL298" s="664">
        <v>0</v>
      </c>
      <c r="AM298" s="663">
        <v>0</v>
      </c>
      <c r="AN298" s="663">
        <v>39822148.247363895</v>
      </c>
      <c r="AO298" s="663">
        <v>9463430.7288408764</v>
      </c>
      <c r="AP298" s="663">
        <v>24455909.691821612</v>
      </c>
      <c r="AQ298" s="663">
        <v>0</v>
      </c>
      <c r="AR298" s="663">
        <v>0</v>
      </c>
      <c r="AS298" s="665">
        <v>0.55000000000000004</v>
      </c>
      <c r="AT298" s="564">
        <f t="shared" si="28"/>
        <v>1194629.7355045304</v>
      </c>
      <c r="AU298" s="564">
        <f t="shared" si="29"/>
        <v>735723.04033266718</v>
      </c>
      <c r="AV298" s="564">
        <f t="shared" si="30"/>
        <v>2644143.762192993</v>
      </c>
      <c r="AW298" s="564">
        <f t="shared" si="31"/>
        <v>1645896.7106442344</v>
      </c>
      <c r="AX298" s="564">
        <f t="shared" si="32"/>
        <v>3508016.8265289417</v>
      </c>
      <c r="AY298" s="564">
        <f t="shared" si="33"/>
        <v>1072889.062760635</v>
      </c>
      <c r="AZ298" s="666">
        <f t="shared" si="34"/>
        <v>12.862762493562601</v>
      </c>
      <c r="BA298" s="625" t="s">
        <v>2192</v>
      </c>
      <c r="BB298" s="625" t="s">
        <v>2192</v>
      </c>
      <c r="BC298" s="667">
        <v>38967874.348132588</v>
      </c>
      <c r="BD298" s="667">
        <v>12709638.903486945</v>
      </c>
      <c r="BE298" s="667">
        <v>32045898.25726372</v>
      </c>
      <c r="BF298" s="667">
        <v>0</v>
      </c>
      <c r="BG298" s="667">
        <v>38967874.348132595</v>
      </c>
      <c r="BH298" s="667">
        <v>12713228.774508025</v>
      </c>
      <c r="BI298" s="667">
        <v>32045898.25726372</v>
      </c>
      <c r="BJ298" s="667">
        <v>0</v>
      </c>
      <c r="BK298" s="444">
        <v>0</v>
      </c>
      <c r="BL298" s="444">
        <v>58923104.459294006</v>
      </c>
      <c r="BM298" s="514"/>
      <c r="BN298" s="514"/>
      <c r="BO298" s="515"/>
    </row>
    <row r="299" spans="1:67">
      <c r="A299" s="515"/>
      <c r="B299" s="660">
        <v>2031</v>
      </c>
      <c r="C299" s="661" t="s">
        <v>2187</v>
      </c>
      <c r="D299" s="661" t="s">
        <v>1390</v>
      </c>
      <c r="E299" s="661" t="s">
        <v>1389</v>
      </c>
      <c r="F299" s="661" t="s">
        <v>2188</v>
      </c>
      <c r="G299" s="661" t="s">
        <v>45</v>
      </c>
      <c r="H299" s="661" t="s">
        <v>2189</v>
      </c>
      <c r="I299" s="661" t="s">
        <v>46</v>
      </c>
      <c r="J299" s="661" t="s">
        <v>1162</v>
      </c>
      <c r="K299" s="661" t="s">
        <v>2190</v>
      </c>
      <c r="L299" s="661" t="s">
        <v>2191</v>
      </c>
      <c r="M299" s="662">
        <v>3388405.4184000003</v>
      </c>
      <c r="N299" s="662">
        <v>537.10702500000002</v>
      </c>
      <c r="O299" s="662">
        <v>533378.94327999989</v>
      </c>
      <c r="P299" s="662">
        <v>3293663.8258999949</v>
      </c>
      <c r="Q299" s="662">
        <v>525.93141375000005</v>
      </c>
      <c r="R299" s="662">
        <v>530731.66427999991</v>
      </c>
      <c r="S299" s="662">
        <v>-204913.58167500066</v>
      </c>
      <c r="T299" s="662">
        <v>4945766.2321899999</v>
      </c>
      <c r="U299" s="662">
        <v>-2515.61874937524</v>
      </c>
      <c r="V299" s="662">
        <v>26262.018692928898</v>
      </c>
      <c r="W299" s="663">
        <v>10315836.4945182</v>
      </c>
      <c r="X299" s="663">
        <v>10448143.7691327</v>
      </c>
      <c r="Y299" s="664">
        <v>7883929.8347670846</v>
      </c>
      <c r="Z299" s="663">
        <v>11373760.740571</v>
      </c>
      <c r="AA299" s="663">
        <v>10301341.091075599</v>
      </c>
      <c r="AB299" s="663">
        <v>2374281.4390740301</v>
      </c>
      <c r="AC299" s="663">
        <v>10538194.175100662</v>
      </c>
      <c r="AD299" s="663">
        <v>0</v>
      </c>
      <c r="AE299" s="662">
        <v>252.804096575042</v>
      </c>
      <c r="AF299" s="662">
        <v>2818.1851373268009</v>
      </c>
      <c r="AG299" s="664">
        <v>472404.220686507</v>
      </c>
      <c r="AH299" s="664">
        <v>389551.46639673808</v>
      </c>
      <c r="AI299" s="664">
        <v>2804676.1331118359</v>
      </c>
      <c r="AJ299" s="664">
        <v>0</v>
      </c>
      <c r="AK299" s="664">
        <v>0</v>
      </c>
      <c r="AL299" s="664">
        <v>0</v>
      </c>
      <c r="AM299" s="663">
        <v>4217298.0145719862</v>
      </c>
      <c r="AN299" s="663">
        <v>11945718.442968832</v>
      </c>
      <c r="AO299" s="663">
        <v>6529325.1482203612</v>
      </c>
      <c r="AP299" s="663">
        <v>10287262.510397051</v>
      </c>
      <c r="AQ299" s="663">
        <v>0</v>
      </c>
      <c r="AR299" s="663">
        <v>0</v>
      </c>
      <c r="AS299" s="665">
        <v>0.55000000000000004</v>
      </c>
      <c r="AT299" s="564">
        <f t="shared" si="28"/>
        <v>215969.49786146855</v>
      </c>
      <c r="AU299" s="564">
        <f t="shared" si="29"/>
        <v>850269.84795954253</v>
      </c>
      <c r="AV299" s="564">
        <f t="shared" si="30"/>
        <v>1648827.2224862562</v>
      </c>
      <c r="AW299" s="564">
        <f t="shared" si="31"/>
        <v>1372317.7442730365</v>
      </c>
      <c r="AX299" s="564">
        <f t="shared" si="32"/>
        <v>2293420.7919114893</v>
      </c>
      <c r="AY299" s="564">
        <f t="shared" si="33"/>
        <v>1453933.1341345322</v>
      </c>
      <c r="AZ299" s="666">
        <f t="shared" si="34"/>
        <v>7.6791211212408408</v>
      </c>
      <c r="BA299" s="625" t="s">
        <v>2192</v>
      </c>
      <c r="BB299" s="625" t="s">
        <v>2192</v>
      </c>
      <c r="BC299" s="667">
        <v>11886980.974295143</v>
      </c>
      <c r="BD299" s="667">
        <v>2560763.5005429806</v>
      </c>
      <c r="BE299" s="667">
        <v>15406839.83049399</v>
      </c>
      <c r="BF299" s="667">
        <v>0</v>
      </c>
      <c r="BG299" s="667">
        <v>11886980.974295143</v>
      </c>
      <c r="BH299" s="667">
        <v>2560647.7853473346</v>
      </c>
      <c r="BI299" s="667">
        <v>15406839.83049399</v>
      </c>
      <c r="BJ299" s="667">
        <v>0</v>
      </c>
      <c r="BK299" s="444">
        <v>0</v>
      </c>
      <c r="BL299" s="444">
        <v>28776384.682264868</v>
      </c>
      <c r="BM299" s="514"/>
      <c r="BN299" s="514"/>
      <c r="BO299" s="515"/>
    </row>
    <row r="300" spans="1:67">
      <c r="A300" s="515"/>
      <c r="B300" s="660">
        <v>2031</v>
      </c>
      <c r="C300" s="661" t="s">
        <v>2187</v>
      </c>
      <c r="D300" s="661" t="s">
        <v>1406</v>
      </c>
      <c r="E300" s="661" t="s">
        <v>1405</v>
      </c>
      <c r="F300" s="661" t="s">
        <v>2188</v>
      </c>
      <c r="G300" s="661" t="s">
        <v>45</v>
      </c>
      <c r="H300" s="661" t="s">
        <v>2189</v>
      </c>
      <c r="I300" s="661" t="s">
        <v>46</v>
      </c>
      <c r="J300" s="661" t="s">
        <v>16</v>
      </c>
      <c r="K300" s="661" t="s">
        <v>28</v>
      </c>
      <c r="L300" s="661" t="s">
        <v>2194</v>
      </c>
      <c r="M300" s="662">
        <v>0</v>
      </c>
      <c r="N300" s="662">
        <v>0</v>
      </c>
      <c r="O300" s="662">
        <v>0</v>
      </c>
      <c r="P300" s="662">
        <v>0</v>
      </c>
      <c r="Q300" s="662">
        <v>0</v>
      </c>
      <c r="R300" s="662">
        <v>0</v>
      </c>
      <c r="S300" s="662">
        <v>0</v>
      </c>
      <c r="T300" s="662">
        <v>0</v>
      </c>
      <c r="U300" s="662">
        <v>0</v>
      </c>
      <c r="V300" s="662">
        <v>0</v>
      </c>
      <c r="W300" s="663">
        <v>0</v>
      </c>
      <c r="X300" s="663">
        <v>0</v>
      </c>
      <c r="Y300" s="664">
        <v>81960</v>
      </c>
      <c r="Z300" s="663">
        <v>81960</v>
      </c>
      <c r="AA300" s="663">
        <v>81960</v>
      </c>
      <c r="AB300" s="663">
        <v>0</v>
      </c>
      <c r="AC300" s="663">
        <v>0</v>
      </c>
      <c r="AD300" s="663">
        <v>0</v>
      </c>
      <c r="AE300" s="662">
        <v>0</v>
      </c>
      <c r="AF300" s="662">
        <v>0</v>
      </c>
      <c r="AG300" s="664">
        <v>0</v>
      </c>
      <c r="AH300" s="664">
        <v>0</v>
      </c>
      <c r="AI300" s="664">
        <v>81960</v>
      </c>
      <c r="AJ300" s="664">
        <v>0</v>
      </c>
      <c r="AK300" s="664">
        <v>0</v>
      </c>
      <c r="AL300" s="664">
        <v>0</v>
      </c>
      <c r="AM300" s="663">
        <v>0</v>
      </c>
      <c r="AN300" s="663">
        <v>0</v>
      </c>
      <c r="AO300" s="663">
        <v>0</v>
      </c>
      <c r="AP300" s="663">
        <v>0</v>
      </c>
      <c r="AQ300" s="663">
        <v>0</v>
      </c>
      <c r="AR300" s="663">
        <v>0</v>
      </c>
      <c r="AS300" s="665">
        <v>0.55000000000000004</v>
      </c>
      <c r="AT300" s="564">
        <f t="shared" si="28"/>
        <v>0</v>
      </c>
      <c r="AU300" s="564">
        <f t="shared" si="29"/>
        <v>0</v>
      </c>
      <c r="AV300" s="564">
        <f t="shared" si="30"/>
        <v>0</v>
      </c>
      <c r="AW300" s="564">
        <f t="shared" si="31"/>
        <v>0</v>
      </c>
      <c r="AX300" s="564">
        <f t="shared" si="32"/>
        <v>45078</v>
      </c>
      <c r="AY300" s="564">
        <f t="shared" si="33"/>
        <v>36882</v>
      </c>
      <c r="AZ300" s="666">
        <f t="shared" si="34"/>
        <v>1</v>
      </c>
      <c r="BA300" s="625" t="s">
        <v>2192</v>
      </c>
      <c r="BB300" s="625" t="s">
        <v>2192</v>
      </c>
      <c r="BC300" s="667">
        <v>81960</v>
      </c>
      <c r="BD300" s="667">
        <v>0</v>
      </c>
      <c r="BE300" s="667">
        <v>0</v>
      </c>
      <c r="BF300" s="667">
        <v>0</v>
      </c>
      <c r="BG300" s="667">
        <v>81960</v>
      </c>
      <c r="BH300" s="667">
        <v>0</v>
      </c>
      <c r="BI300" s="667">
        <v>0</v>
      </c>
      <c r="BJ300" s="667">
        <v>0</v>
      </c>
      <c r="BK300" s="444">
        <v>0</v>
      </c>
      <c r="BL300" s="444">
        <v>81960</v>
      </c>
      <c r="BM300" s="514"/>
      <c r="BN300" s="514"/>
      <c r="BO300" s="515"/>
    </row>
    <row r="301" spans="1:67">
      <c r="A301" s="515"/>
      <c r="B301" s="660">
        <v>2031</v>
      </c>
      <c r="C301" s="661" t="s">
        <v>2187</v>
      </c>
      <c r="D301" s="661" t="s">
        <v>1878</v>
      </c>
      <c r="E301" s="661" t="s">
        <v>1877</v>
      </c>
      <c r="F301" s="661" t="s">
        <v>2199</v>
      </c>
      <c r="G301" s="661" t="s">
        <v>54</v>
      </c>
      <c r="H301" s="661" t="s">
        <v>2199</v>
      </c>
      <c r="I301" s="661" t="s">
        <v>46</v>
      </c>
      <c r="J301" s="661" t="s">
        <v>1306</v>
      </c>
      <c r="K301" s="661" t="s">
        <v>2190</v>
      </c>
      <c r="L301" s="661" t="s">
        <v>2191</v>
      </c>
      <c r="M301" s="662">
        <v>0</v>
      </c>
      <c r="N301" s="662">
        <v>0</v>
      </c>
      <c r="O301" s="662">
        <v>0</v>
      </c>
      <c r="P301" s="662">
        <v>0</v>
      </c>
      <c r="Q301" s="662">
        <v>0</v>
      </c>
      <c r="R301" s="662">
        <v>0</v>
      </c>
      <c r="S301" s="662">
        <v>0</v>
      </c>
      <c r="T301" s="662">
        <v>0</v>
      </c>
      <c r="U301" s="662">
        <v>0</v>
      </c>
      <c r="V301" s="662">
        <v>0</v>
      </c>
      <c r="W301" s="663">
        <v>0</v>
      </c>
      <c r="X301" s="663">
        <v>0</v>
      </c>
      <c r="Y301" s="664">
        <v>11078681.435000001</v>
      </c>
      <c r="Z301" s="663">
        <v>11078681.435000001</v>
      </c>
      <c r="AA301" s="663">
        <v>11078681.435000001</v>
      </c>
      <c r="AB301" s="663">
        <v>0</v>
      </c>
      <c r="AC301" s="663">
        <v>0</v>
      </c>
      <c r="AD301" s="663">
        <v>0</v>
      </c>
      <c r="AE301" s="662">
        <v>0</v>
      </c>
      <c r="AF301" s="662">
        <v>0</v>
      </c>
      <c r="AG301" s="664">
        <v>6828517.5329999998</v>
      </c>
      <c r="AH301" s="664">
        <v>2536844.841</v>
      </c>
      <c r="AI301" s="664">
        <v>1713319.061</v>
      </c>
      <c r="AJ301" s="664">
        <v>0</v>
      </c>
      <c r="AK301" s="664">
        <v>0</v>
      </c>
      <c r="AL301" s="664">
        <v>0</v>
      </c>
      <c r="AM301" s="663">
        <v>0</v>
      </c>
      <c r="AN301" s="663">
        <v>0</v>
      </c>
      <c r="AO301" s="663">
        <v>0</v>
      </c>
      <c r="AP301" s="663">
        <v>0</v>
      </c>
      <c r="AQ301" s="663">
        <v>0</v>
      </c>
      <c r="AR301" s="663">
        <v>0</v>
      </c>
      <c r="AS301" s="665">
        <v>0.55000000000000004</v>
      </c>
      <c r="AT301" s="564">
        <f t="shared" si="28"/>
        <v>0</v>
      </c>
      <c r="AU301" s="564">
        <f t="shared" si="29"/>
        <v>0</v>
      </c>
      <c r="AV301" s="564">
        <f t="shared" si="30"/>
        <v>0</v>
      </c>
      <c r="AW301" s="564">
        <f t="shared" si="31"/>
        <v>0</v>
      </c>
      <c r="AX301" s="564">
        <f t="shared" si="32"/>
        <v>6093274.7892500004</v>
      </c>
      <c r="AY301" s="564">
        <f t="shared" si="33"/>
        <v>4985406.6457500001</v>
      </c>
      <c r="AZ301" s="666">
        <f t="shared" si="34"/>
        <v>1</v>
      </c>
      <c r="BA301" s="625" t="s">
        <v>2192</v>
      </c>
      <c r="BB301" s="625" t="s">
        <v>2192</v>
      </c>
      <c r="BC301" s="667">
        <v>11078681.435000001</v>
      </c>
      <c r="BD301" s="667">
        <v>0</v>
      </c>
      <c r="BE301" s="667">
        <v>0</v>
      </c>
      <c r="BF301" s="667">
        <v>0</v>
      </c>
      <c r="BG301" s="667">
        <v>11078681.435000001</v>
      </c>
      <c r="BH301" s="667">
        <v>0</v>
      </c>
      <c r="BI301" s="667">
        <v>0</v>
      </c>
      <c r="BJ301" s="667">
        <v>0</v>
      </c>
      <c r="BK301" s="444">
        <v>0</v>
      </c>
      <c r="BL301" s="444">
        <v>11078681.435000001</v>
      </c>
      <c r="BM301" s="514"/>
      <c r="BN301" s="514"/>
      <c r="BO301" s="515"/>
    </row>
    <row r="302" spans="1:67">
      <c r="A302" s="515"/>
      <c r="B302" s="660">
        <v>2031</v>
      </c>
      <c r="C302" s="661" t="s">
        <v>2187</v>
      </c>
      <c r="D302" s="661" t="s">
        <v>1412</v>
      </c>
      <c r="E302" s="661" t="s">
        <v>1411</v>
      </c>
      <c r="F302" s="661" t="s">
        <v>2201</v>
      </c>
      <c r="G302" s="661" t="s">
        <v>17</v>
      </c>
      <c r="H302" s="661" t="s">
        <v>2189</v>
      </c>
      <c r="I302" s="661" t="s">
        <v>46</v>
      </c>
      <c r="J302" s="661" t="s">
        <v>1162</v>
      </c>
      <c r="K302" s="661" t="s">
        <v>2190</v>
      </c>
      <c r="L302" s="661" t="s">
        <v>2191</v>
      </c>
      <c r="M302" s="662">
        <v>3826620</v>
      </c>
      <c r="N302" s="662">
        <v>1386</v>
      </c>
      <c r="O302" s="662">
        <v>218160</v>
      </c>
      <c r="P302" s="662">
        <v>3826620</v>
      </c>
      <c r="Q302" s="662">
        <v>1386</v>
      </c>
      <c r="R302" s="662">
        <v>218160</v>
      </c>
      <c r="S302" s="662">
        <v>7653240</v>
      </c>
      <c r="T302" s="662">
        <v>436320</v>
      </c>
      <c r="U302" s="662">
        <v>1482.8254862085</v>
      </c>
      <c r="V302" s="662">
        <v>2316.8591999999999</v>
      </c>
      <c r="W302" s="663">
        <v>2589480.8482629498</v>
      </c>
      <c r="X302" s="663">
        <v>2589480.8482629498</v>
      </c>
      <c r="Y302" s="664">
        <v>3507190.2515866742</v>
      </c>
      <c r="Z302" s="663">
        <v>3507190.2515866742</v>
      </c>
      <c r="AA302" s="663">
        <v>3507190.2515866742</v>
      </c>
      <c r="AB302" s="663">
        <v>1402265.40119528</v>
      </c>
      <c r="AC302" s="663">
        <v>1187215.447067674</v>
      </c>
      <c r="AD302" s="663">
        <v>0</v>
      </c>
      <c r="AE302" s="662">
        <v>741.6551116485</v>
      </c>
      <c r="AF302" s="662">
        <v>1158.4295999999999</v>
      </c>
      <c r="AG302" s="664">
        <v>126425.91811054984</v>
      </c>
      <c r="AH302" s="664">
        <v>665577.32879588287</v>
      </c>
      <c r="AI302" s="664">
        <v>2715187.0046802415</v>
      </c>
      <c r="AJ302" s="664">
        <v>0</v>
      </c>
      <c r="AK302" s="664">
        <v>0</v>
      </c>
      <c r="AL302" s="664">
        <v>0</v>
      </c>
      <c r="AM302" s="663">
        <v>0</v>
      </c>
      <c r="AN302" s="663">
        <v>3323897.1256633918</v>
      </c>
      <c r="AO302" s="663">
        <v>1313304.269722604</v>
      </c>
      <c r="AP302" s="663">
        <v>0</v>
      </c>
      <c r="AQ302" s="663">
        <v>0</v>
      </c>
      <c r="AR302" s="663">
        <v>0</v>
      </c>
      <c r="AS302" s="665">
        <v>0.55000000000000004</v>
      </c>
      <c r="AT302" s="564">
        <f t="shared" si="28"/>
        <v>1661948.5628316959</v>
      </c>
      <c r="AU302" s="564">
        <f t="shared" si="29"/>
        <v>656652.13486130198</v>
      </c>
      <c r="AV302" s="564">
        <f t="shared" si="30"/>
        <v>701132.70059764001</v>
      </c>
      <c r="AW302" s="564">
        <f t="shared" si="31"/>
        <v>593607.72353383701</v>
      </c>
      <c r="AX302" s="564">
        <f t="shared" si="32"/>
        <v>2626425.8820180316</v>
      </c>
      <c r="AY302" s="564">
        <f t="shared" si="33"/>
        <v>1445769.9414683036</v>
      </c>
      <c r="AZ302" s="666">
        <f t="shared" si="34"/>
        <v>2</v>
      </c>
      <c r="BA302" s="625" t="s">
        <v>2192</v>
      </c>
      <c r="BB302" s="625" t="s">
        <v>2192</v>
      </c>
      <c r="BC302" s="667">
        <v>3507190.2515866752</v>
      </c>
      <c r="BD302" s="667">
        <v>1447808.487331762</v>
      </c>
      <c r="BE302" s="667">
        <v>1522700.0462135042</v>
      </c>
      <c r="BF302" s="667">
        <v>0</v>
      </c>
      <c r="BG302" s="667">
        <v>3507190.2515866752</v>
      </c>
      <c r="BH302" s="667">
        <v>1447808.487331762</v>
      </c>
      <c r="BI302" s="667">
        <v>1522700.0462135042</v>
      </c>
      <c r="BJ302" s="667">
        <v>0</v>
      </c>
      <c r="BK302" s="444">
        <v>0</v>
      </c>
      <c r="BL302" s="444">
        <v>8144391.64697266</v>
      </c>
      <c r="BM302" s="514"/>
      <c r="BN302" s="514"/>
      <c r="BO302" s="515"/>
    </row>
    <row r="303" spans="1:67">
      <c r="A303" s="515"/>
      <c r="B303" s="660">
        <v>2031</v>
      </c>
      <c r="C303" s="661" t="s">
        <v>2187</v>
      </c>
      <c r="D303" s="661" t="s">
        <v>1431</v>
      </c>
      <c r="E303" s="661" t="s">
        <v>1430</v>
      </c>
      <c r="F303" s="661" t="s">
        <v>2201</v>
      </c>
      <c r="G303" s="661" t="s">
        <v>17</v>
      </c>
      <c r="H303" s="661" t="s">
        <v>2189</v>
      </c>
      <c r="I303" s="661" t="s">
        <v>46</v>
      </c>
      <c r="J303" s="661" t="s">
        <v>1162</v>
      </c>
      <c r="K303" s="661" t="s">
        <v>2190</v>
      </c>
      <c r="L303" s="661" t="s">
        <v>2191</v>
      </c>
      <c r="M303" s="662">
        <v>16653432.043728139</v>
      </c>
      <c r="N303" s="662">
        <v>0</v>
      </c>
      <c r="O303" s="662">
        <v>614044.7161067503</v>
      </c>
      <c r="P303" s="662">
        <v>14155417.23716891</v>
      </c>
      <c r="Q303" s="662">
        <v>0</v>
      </c>
      <c r="R303" s="662">
        <v>521938.00869073754</v>
      </c>
      <c r="S303" s="662">
        <v>14155417.23716891</v>
      </c>
      <c r="T303" s="662">
        <v>521938.00869073754</v>
      </c>
      <c r="U303" s="662">
        <v>3166.8826939504102</v>
      </c>
      <c r="V303" s="662">
        <v>2771.4908261478136</v>
      </c>
      <c r="W303" s="663">
        <v>3261250.47979458</v>
      </c>
      <c r="X303" s="663">
        <v>3836765.2703465698</v>
      </c>
      <c r="Y303" s="664">
        <v>2334644.7650435101</v>
      </c>
      <c r="Z303" s="663">
        <v>2334644.7650435101</v>
      </c>
      <c r="AA303" s="663">
        <v>2334644.7650435101</v>
      </c>
      <c r="AB303" s="663">
        <v>1974555.70487854</v>
      </c>
      <c r="AC303" s="663">
        <v>1286694.7749160456</v>
      </c>
      <c r="AD303" s="663">
        <v>0</v>
      </c>
      <c r="AE303" s="662">
        <v>3166.8826939504102</v>
      </c>
      <c r="AF303" s="662">
        <v>2771.4908261478136</v>
      </c>
      <c r="AG303" s="664">
        <v>8827.2664371843439</v>
      </c>
      <c r="AH303" s="664">
        <v>459496.9113559064</v>
      </c>
      <c r="AI303" s="664">
        <v>1866320.5872504173</v>
      </c>
      <c r="AJ303" s="664">
        <v>0</v>
      </c>
      <c r="AK303" s="664">
        <v>0</v>
      </c>
      <c r="AL303" s="664">
        <v>0</v>
      </c>
      <c r="AM303" s="663">
        <v>0</v>
      </c>
      <c r="AN303" s="663">
        <v>6283870.2294826694</v>
      </c>
      <c r="AO303" s="663">
        <v>1605763.0166805736</v>
      </c>
      <c r="AP303" s="663">
        <v>0</v>
      </c>
      <c r="AQ303" s="663">
        <v>0</v>
      </c>
      <c r="AR303" s="663">
        <v>0</v>
      </c>
      <c r="AS303" s="665">
        <v>0.55000000000000004</v>
      </c>
      <c r="AT303" s="564">
        <f t="shared" si="28"/>
        <v>6283870.2294826694</v>
      </c>
      <c r="AU303" s="564">
        <f t="shared" si="29"/>
        <v>1605763.0166805736</v>
      </c>
      <c r="AV303" s="564">
        <f t="shared" si="30"/>
        <v>1974555.70487854</v>
      </c>
      <c r="AW303" s="564">
        <f t="shared" si="31"/>
        <v>1286694.7749160456</v>
      </c>
      <c r="AX303" s="564">
        <f t="shared" si="32"/>
        <v>7567924.8502565995</v>
      </c>
      <c r="AY303" s="564">
        <f t="shared" si="33"/>
        <v>2656353.1609501531</v>
      </c>
      <c r="AZ303" s="666">
        <f t="shared" si="34"/>
        <v>1</v>
      </c>
      <c r="BA303" s="625" t="s">
        <v>2192</v>
      </c>
      <c r="BB303" s="625" t="s">
        <v>2192</v>
      </c>
      <c r="BC303" s="667">
        <v>2334644.7650435078</v>
      </c>
      <c r="BD303" s="667">
        <v>2014783.0056309695</v>
      </c>
      <c r="BE303" s="667">
        <v>1672162.9151563712</v>
      </c>
      <c r="BF303" s="667">
        <v>0</v>
      </c>
      <c r="BG303" s="667">
        <v>2334644.7650435078</v>
      </c>
      <c r="BH303" s="667">
        <v>2014783.0056309695</v>
      </c>
      <c r="BI303" s="667">
        <v>1672162.9151563712</v>
      </c>
      <c r="BJ303" s="667">
        <v>0</v>
      </c>
      <c r="BK303" s="444">
        <v>0</v>
      </c>
      <c r="BL303" s="444">
        <v>10224278.011206759</v>
      </c>
      <c r="BM303" s="514"/>
      <c r="BN303" s="514"/>
      <c r="BO303" s="515"/>
    </row>
    <row r="304" spans="1:67">
      <c r="A304" s="515"/>
      <c r="B304" s="660">
        <v>2031</v>
      </c>
      <c r="C304" s="661" t="s">
        <v>2187</v>
      </c>
      <c r="D304" s="661" t="s">
        <v>1442</v>
      </c>
      <c r="E304" s="661" t="s">
        <v>1441</v>
      </c>
      <c r="F304" s="661" t="s">
        <v>2188</v>
      </c>
      <c r="G304" s="661" t="s">
        <v>17</v>
      </c>
      <c r="H304" s="661" t="s">
        <v>2189</v>
      </c>
      <c r="I304" s="661" t="s">
        <v>46</v>
      </c>
      <c r="J304" s="661" t="s">
        <v>1162</v>
      </c>
      <c r="K304" s="661" t="s">
        <v>2190</v>
      </c>
      <c r="L304" s="661" t="s">
        <v>2191</v>
      </c>
      <c r="M304" s="662">
        <v>253000000</v>
      </c>
      <c r="N304" s="662">
        <v>54500</v>
      </c>
      <c r="O304" s="662">
        <v>8350000</v>
      </c>
      <c r="P304" s="662">
        <v>253000000</v>
      </c>
      <c r="Q304" s="662">
        <v>54500</v>
      </c>
      <c r="R304" s="662">
        <v>8350000</v>
      </c>
      <c r="S304" s="662">
        <v>253000000</v>
      </c>
      <c r="T304" s="662">
        <v>8350000</v>
      </c>
      <c r="U304" s="662">
        <v>56607.129464500002</v>
      </c>
      <c r="V304" s="662">
        <v>44338.5</v>
      </c>
      <c r="W304" s="663">
        <v>55978420.077591002</v>
      </c>
      <c r="X304" s="663">
        <v>55978420.077591002</v>
      </c>
      <c r="Y304" s="664">
        <v>21357956.130073555</v>
      </c>
      <c r="Z304" s="663">
        <v>21357956.130073555</v>
      </c>
      <c r="AA304" s="663">
        <v>21357956.130073555</v>
      </c>
      <c r="AB304" s="663">
        <v>35337683.813120797</v>
      </c>
      <c r="AC304" s="663">
        <v>20640736.264470242</v>
      </c>
      <c r="AD304" s="663">
        <v>0</v>
      </c>
      <c r="AE304" s="662">
        <v>56607.129464500002</v>
      </c>
      <c r="AF304" s="662">
        <v>44338.5</v>
      </c>
      <c r="AG304" s="664">
        <v>44136.332185921754</v>
      </c>
      <c r="AH304" s="664">
        <v>120316.84889857584</v>
      </c>
      <c r="AI304" s="664">
        <v>21193502.948989052</v>
      </c>
      <c r="AJ304" s="664">
        <v>0</v>
      </c>
      <c r="AK304" s="664">
        <v>0</v>
      </c>
      <c r="AL304" s="664">
        <v>0</v>
      </c>
      <c r="AM304" s="663">
        <v>0</v>
      </c>
      <c r="AN304" s="663">
        <v>112311713.70100001</v>
      </c>
      <c r="AO304" s="663">
        <v>25689106.68705</v>
      </c>
      <c r="AP304" s="663">
        <v>0</v>
      </c>
      <c r="AQ304" s="663">
        <v>0</v>
      </c>
      <c r="AR304" s="663">
        <v>0</v>
      </c>
      <c r="AS304" s="665">
        <v>0.55000000000000004</v>
      </c>
      <c r="AT304" s="564">
        <f t="shared" si="28"/>
        <v>112311713.70100001</v>
      </c>
      <c r="AU304" s="564">
        <f t="shared" si="29"/>
        <v>25689106.68705</v>
      </c>
      <c r="AV304" s="564">
        <f t="shared" si="30"/>
        <v>35337683.813120797</v>
      </c>
      <c r="AW304" s="564">
        <f t="shared" si="31"/>
        <v>20640736.264470242</v>
      </c>
      <c r="AX304" s="564">
        <f t="shared" si="32"/>
        <v>124058589.57254046</v>
      </c>
      <c r="AY304" s="564">
        <f t="shared" si="33"/>
        <v>35300186.945583098</v>
      </c>
      <c r="AZ304" s="666">
        <f t="shared" si="34"/>
        <v>1</v>
      </c>
      <c r="BA304" s="625" t="s">
        <v>2192</v>
      </c>
      <c r="BB304" s="625" t="s">
        <v>2192</v>
      </c>
      <c r="BC304" s="667">
        <v>21357956.130073551</v>
      </c>
      <c r="BD304" s="667">
        <v>36030076.685065523</v>
      </c>
      <c r="BE304" s="667">
        <v>26769638.449745886</v>
      </c>
      <c r="BF304" s="667">
        <v>0</v>
      </c>
      <c r="BG304" s="667">
        <v>21357956.130073551</v>
      </c>
      <c r="BH304" s="667">
        <v>36030076.685065523</v>
      </c>
      <c r="BI304" s="667">
        <v>26769638.449745886</v>
      </c>
      <c r="BJ304" s="667">
        <v>0</v>
      </c>
      <c r="BK304" s="444">
        <v>0</v>
      </c>
      <c r="BL304" s="444">
        <v>159358776.51812351</v>
      </c>
      <c r="BM304" s="514"/>
      <c r="BN304" s="514"/>
      <c r="BO304" s="515"/>
    </row>
    <row r="305" spans="1:67">
      <c r="A305" s="515"/>
      <c r="B305" s="660">
        <v>2031</v>
      </c>
      <c r="C305" s="661" t="s">
        <v>2187</v>
      </c>
      <c r="D305" s="661" t="s">
        <v>1454</v>
      </c>
      <c r="E305" s="661" t="s">
        <v>1453</v>
      </c>
      <c r="F305" s="661" t="s">
        <v>2188</v>
      </c>
      <c r="G305" s="661" t="s">
        <v>17</v>
      </c>
      <c r="H305" s="661" t="s">
        <v>2189</v>
      </c>
      <c r="I305" s="661" t="s">
        <v>46</v>
      </c>
      <c r="J305" s="661" t="s">
        <v>1318</v>
      </c>
      <c r="K305" s="661" t="s">
        <v>28</v>
      </c>
      <c r="L305" s="661" t="s">
        <v>2191</v>
      </c>
      <c r="M305" s="662">
        <v>0</v>
      </c>
      <c r="N305" s="662">
        <v>0</v>
      </c>
      <c r="O305" s="662">
        <v>0</v>
      </c>
      <c r="P305" s="662">
        <v>0</v>
      </c>
      <c r="Q305" s="662">
        <v>0</v>
      </c>
      <c r="R305" s="662">
        <v>0</v>
      </c>
      <c r="S305" s="662">
        <v>0</v>
      </c>
      <c r="T305" s="662">
        <v>0</v>
      </c>
      <c r="U305" s="662">
        <v>0</v>
      </c>
      <c r="V305" s="662">
        <v>0</v>
      </c>
      <c r="W305" s="663">
        <v>0</v>
      </c>
      <c r="X305" s="663">
        <v>0</v>
      </c>
      <c r="Y305" s="664">
        <v>999238.82996784698</v>
      </c>
      <c r="Z305" s="663">
        <v>999238.82996784698</v>
      </c>
      <c r="AA305" s="663">
        <v>999238.82996784698</v>
      </c>
      <c r="AB305" s="663">
        <v>0</v>
      </c>
      <c r="AC305" s="663">
        <v>0</v>
      </c>
      <c r="AD305" s="663">
        <v>0</v>
      </c>
      <c r="AE305" s="662">
        <v>0</v>
      </c>
      <c r="AF305" s="662">
        <v>0</v>
      </c>
      <c r="AG305" s="664">
        <v>3923.2295276374898</v>
      </c>
      <c r="AH305" s="664">
        <v>693906.53469147196</v>
      </c>
      <c r="AI305" s="664">
        <v>301409.06574873743</v>
      </c>
      <c r="AJ305" s="664">
        <v>0</v>
      </c>
      <c r="AK305" s="664">
        <v>0</v>
      </c>
      <c r="AL305" s="664">
        <v>0</v>
      </c>
      <c r="AM305" s="663">
        <v>0</v>
      </c>
      <c r="AN305" s="663">
        <v>0</v>
      </c>
      <c r="AO305" s="663">
        <v>0</v>
      </c>
      <c r="AP305" s="663">
        <v>0</v>
      </c>
      <c r="AQ305" s="663">
        <v>0</v>
      </c>
      <c r="AR305" s="663">
        <v>0</v>
      </c>
      <c r="AS305" s="665">
        <v>0.55000000000000004</v>
      </c>
      <c r="AT305" s="564">
        <f t="shared" si="28"/>
        <v>0</v>
      </c>
      <c r="AU305" s="564">
        <f t="shared" si="29"/>
        <v>0</v>
      </c>
      <c r="AV305" s="564">
        <f t="shared" si="30"/>
        <v>0</v>
      </c>
      <c r="AW305" s="564">
        <f t="shared" si="31"/>
        <v>0</v>
      </c>
      <c r="AX305" s="564">
        <f t="shared" si="32"/>
        <v>549581.35648231592</v>
      </c>
      <c r="AY305" s="564">
        <f t="shared" si="33"/>
        <v>449657.47348553111</v>
      </c>
      <c r="AZ305" s="666">
        <f t="shared" si="34"/>
        <v>1</v>
      </c>
      <c r="BA305" s="625" t="s">
        <v>2192</v>
      </c>
      <c r="BB305" s="625" t="s">
        <v>2192</v>
      </c>
      <c r="BC305" s="667">
        <v>999238.82996784698</v>
      </c>
      <c r="BD305" s="667">
        <v>0</v>
      </c>
      <c r="BE305" s="667">
        <v>0</v>
      </c>
      <c r="BF305" s="667">
        <v>0</v>
      </c>
      <c r="BG305" s="667">
        <v>999238.82996784698</v>
      </c>
      <c r="BH305" s="667">
        <v>0</v>
      </c>
      <c r="BI305" s="667">
        <v>0</v>
      </c>
      <c r="BJ305" s="667">
        <v>0</v>
      </c>
      <c r="BK305" s="444">
        <v>0</v>
      </c>
      <c r="BL305" s="444">
        <v>999238.82996784698</v>
      </c>
      <c r="BM305" s="514"/>
      <c r="BN305" s="514"/>
      <c r="BO305" s="515"/>
    </row>
    <row r="306" spans="1:67">
      <c r="A306" s="515"/>
      <c r="B306" s="660">
        <v>2031</v>
      </c>
      <c r="C306" s="661" t="s">
        <v>2187</v>
      </c>
      <c r="D306" s="661" t="s">
        <v>1467</v>
      </c>
      <c r="E306" s="661" t="s">
        <v>2202</v>
      </c>
      <c r="F306" s="661" t="s">
        <v>2188</v>
      </c>
      <c r="G306" s="661" t="s">
        <v>17</v>
      </c>
      <c r="H306" s="661" t="s">
        <v>2189</v>
      </c>
      <c r="I306" s="661" t="s">
        <v>46</v>
      </c>
      <c r="J306" s="661" t="s">
        <v>1162</v>
      </c>
      <c r="K306" s="661" t="s">
        <v>35</v>
      </c>
      <c r="L306" s="661" t="s">
        <v>2191</v>
      </c>
      <c r="M306" s="662">
        <v>0</v>
      </c>
      <c r="N306" s="662">
        <v>0</v>
      </c>
      <c r="O306" s="662">
        <v>0</v>
      </c>
      <c r="P306" s="662">
        <v>0</v>
      </c>
      <c r="Q306" s="662">
        <v>0</v>
      </c>
      <c r="R306" s="662">
        <v>0</v>
      </c>
      <c r="S306" s="662">
        <v>0</v>
      </c>
      <c r="T306" s="662">
        <v>0</v>
      </c>
      <c r="U306" s="662">
        <v>0</v>
      </c>
      <c r="V306" s="662">
        <v>0</v>
      </c>
      <c r="W306" s="663">
        <v>0</v>
      </c>
      <c r="X306" s="663">
        <v>0</v>
      </c>
      <c r="Y306" s="664">
        <v>3766697.1861967901</v>
      </c>
      <c r="Z306" s="663">
        <v>2234005.91319679</v>
      </c>
      <c r="AA306" s="663">
        <v>3681912.1412034002</v>
      </c>
      <c r="AB306" s="663">
        <v>0</v>
      </c>
      <c r="AC306" s="663">
        <v>0</v>
      </c>
      <c r="AD306" s="663">
        <v>0</v>
      </c>
      <c r="AE306" s="662">
        <v>0</v>
      </c>
      <c r="AF306" s="662">
        <v>0</v>
      </c>
      <c r="AG306" s="664">
        <v>27211.621493050199</v>
      </c>
      <c r="AH306" s="664">
        <v>275866.06595020602</v>
      </c>
      <c r="AI306" s="664">
        <v>1930928.2257535351</v>
      </c>
      <c r="AJ306" s="664">
        <v>0</v>
      </c>
      <c r="AK306" s="664">
        <v>0</v>
      </c>
      <c r="AL306" s="664">
        <v>0</v>
      </c>
      <c r="AM306" s="663">
        <v>1532691.273</v>
      </c>
      <c r="AN306" s="663">
        <v>0</v>
      </c>
      <c r="AO306" s="663">
        <v>0</v>
      </c>
      <c r="AP306" s="663">
        <v>0</v>
      </c>
      <c r="AQ306" s="663">
        <v>0</v>
      </c>
      <c r="AR306" s="663">
        <v>0</v>
      </c>
      <c r="AS306" s="665">
        <v>0.55000000000000004</v>
      </c>
      <c r="AT306" s="564">
        <f t="shared" si="28"/>
        <v>0</v>
      </c>
      <c r="AU306" s="564">
        <f t="shared" si="29"/>
        <v>0</v>
      </c>
      <c r="AV306" s="564">
        <f t="shared" si="30"/>
        <v>0</v>
      </c>
      <c r="AW306" s="564">
        <f t="shared" si="31"/>
        <v>0</v>
      </c>
      <c r="AX306" s="564">
        <f t="shared" si="32"/>
        <v>2025051.6776618704</v>
      </c>
      <c r="AY306" s="564">
        <f t="shared" si="33"/>
        <v>1656860.4635415298</v>
      </c>
      <c r="AZ306" s="666">
        <f t="shared" si="34"/>
        <v>1</v>
      </c>
      <c r="BA306" s="625" t="s">
        <v>2192</v>
      </c>
      <c r="BB306" s="625" t="s">
        <v>2192</v>
      </c>
      <c r="BC306" s="667">
        <v>2234005.91319679</v>
      </c>
      <c r="BD306" s="667">
        <v>0</v>
      </c>
      <c r="BE306" s="667">
        <v>0</v>
      </c>
      <c r="BF306" s="667">
        <v>0</v>
      </c>
      <c r="BG306" s="667">
        <v>2234005.91319679</v>
      </c>
      <c r="BH306" s="667">
        <v>0</v>
      </c>
      <c r="BI306" s="667">
        <v>0</v>
      </c>
      <c r="BJ306" s="667">
        <v>0</v>
      </c>
      <c r="BK306" s="444">
        <v>0</v>
      </c>
      <c r="BL306" s="444">
        <v>3681912.1412034002</v>
      </c>
      <c r="BM306" s="514"/>
      <c r="BN306" s="514"/>
      <c r="BO306" s="515"/>
    </row>
    <row r="307" spans="1:67">
      <c r="A307" s="515"/>
      <c r="B307" s="660">
        <v>2031</v>
      </c>
      <c r="C307" s="661" t="s">
        <v>2187</v>
      </c>
      <c r="D307" s="661" t="s">
        <v>1485</v>
      </c>
      <c r="E307" s="661" t="s">
        <v>2203</v>
      </c>
      <c r="F307" s="661" t="s">
        <v>2188</v>
      </c>
      <c r="G307" s="661" t="s">
        <v>17</v>
      </c>
      <c r="H307" s="661" t="s">
        <v>2189</v>
      </c>
      <c r="I307" s="661" t="s">
        <v>46</v>
      </c>
      <c r="J307" s="661" t="s">
        <v>1162</v>
      </c>
      <c r="K307" s="661" t="s">
        <v>35</v>
      </c>
      <c r="L307" s="661" t="s">
        <v>2191</v>
      </c>
      <c r="M307" s="662">
        <v>0</v>
      </c>
      <c r="N307" s="662">
        <v>0</v>
      </c>
      <c r="O307" s="662">
        <v>0</v>
      </c>
      <c r="P307" s="662">
        <v>0</v>
      </c>
      <c r="Q307" s="662">
        <v>0</v>
      </c>
      <c r="R307" s="662">
        <v>0</v>
      </c>
      <c r="S307" s="662">
        <v>0</v>
      </c>
      <c r="T307" s="662">
        <v>0</v>
      </c>
      <c r="U307" s="662">
        <v>0</v>
      </c>
      <c r="V307" s="662">
        <v>0</v>
      </c>
      <c r="W307" s="663">
        <v>0</v>
      </c>
      <c r="X307" s="663">
        <v>0</v>
      </c>
      <c r="Y307" s="664">
        <v>3761555.3530912302</v>
      </c>
      <c r="Z307" s="663">
        <v>1802110.5860912199</v>
      </c>
      <c r="AA307" s="663">
        <v>3653163.2615730399</v>
      </c>
      <c r="AB307" s="663">
        <v>0</v>
      </c>
      <c r="AC307" s="663">
        <v>0</v>
      </c>
      <c r="AD307" s="663">
        <v>0</v>
      </c>
      <c r="AE307" s="662">
        <v>0</v>
      </c>
      <c r="AF307" s="662">
        <v>0</v>
      </c>
      <c r="AG307" s="664">
        <v>28985.814756018801</v>
      </c>
      <c r="AH307" s="664">
        <v>389801.83240758104</v>
      </c>
      <c r="AI307" s="664">
        <v>1383322.9389276251</v>
      </c>
      <c r="AJ307" s="664">
        <v>0</v>
      </c>
      <c r="AK307" s="664">
        <v>0</v>
      </c>
      <c r="AL307" s="664">
        <v>0</v>
      </c>
      <c r="AM307" s="663">
        <v>1959444.767</v>
      </c>
      <c r="AN307" s="663">
        <v>0</v>
      </c>
      <c r="AO307" s="663">
        <v>0</v>
      </c>
      <c r="AP307" s="663">
        <v>0</v>
      </c>
      <c r="AQ307" s="663">
        <v>0</v>
      </c>
      <c r="AR307" s="663">
        <v>0</v>
      </c>
      <c r="AS307" s="665">
        <v>0.55000000000000004</v>
      </c>
      <c r="AT307" s="564">
        <f t="shared" si="28"/>
        <v>0</v>
      </c>
      <c r="AU307" s="564">
        <f t="shared" si="29"/>
        <v>0</v>
      </c>
      <c r="AV307" s="564">
        <f t="shared" si="30"/>
        <v>0</v>
      </c>
      <c r="AW307" s="564">
        <f t="shared" si="31"/>
        <v>0</v>
      </c>
      <c r="AX307" s="564">
        <f t="shared" si="32"/>
        <v>2009239.7938651722</v>
      </c>
      <c r="AY307" s="564">
        <f t="shared" si="33"/>
        <v>1643923.4677078677</v>
      </c>
      <c r="AZ307" s="666">
        <f t="shared" si="34"/>
        <v>1</v>
      </c>
      <c r="BA307" s="625" t="s">
        <v>2192</v>
      </c>
      <c r="BB307" s="625" t="s">
        <v>2192</v>
      </c>
      <c r="BC307" s="667">
        <v>1802110.5860912199</v>
      </c>
      <c r="BD307" s="667">
        <v>0</v>
      </c>
      <c r="BE307" s="667">
        <v>0</v>
      </c>
      <c r="BF307" s="667">
        <v>0</v>
      </c>
      <c r="BG307" s="667">
        <v>1802110.5860912199</v>
      </c>
      <c r="BH307" s="667">
        <v>0</v>
      </c>
      <c r="BI307" s="667">
        <v>0</v>
      </c>
      <c r="BJ307" s="667">
        <v>0</v>
      </c>
      <c r="BK307" s="444">
        <v>0</v>
      </c>
      <c r="BL307" s="444">
        <v>3653163.2615730399</v>
      </c>
      <c r="BM307" s="514"/>
      <c r="BN307" s="514"/>
      <c r="BO307" s="515"/>
    </row>
    <row r="308" spans="1:67">
      <c r="A308" s="515"/>
      <c r="B308" s="660">
        <v>2031</v>
      </c>
      <c r="C308" s="661" t="s">
        <v>2187</v>
      </c>
      <c r="D308" s="661" t="s">
        <v>1490</v>
      </c>
      <c r="E308" s="661" t="s">
        <v>2204</v>
      </c>
      <c r="F308" s="661" t="s">
        <v>2188</v>
      </c>
      <c r="G308" s="661" t="s">
        <v>17</v>
      </c>
      <c r="H308" s="661" t="s">
        <v>2189</v>
      </c>
      <c r="I308" s="661" t="s">
        <v>46</v>
      </c>
      <c r="J308" s="661" t="s">
        <v>1162</v>
      </c>
      <c r="K308" s="661" t="s">
        <v>35</v>
      </c>
      <c r="L308" s="661" t="s">
        <v>2191</v>
      </c>
      <c r="M308" s="662">
        <v>0</v>
      </c>
      <c r="N308" s="662">
        <v>0</v>
      </c>
      <c r="O308" s="662">
        <v>0</v>
      </c>
      <c r="P308" s="662">
        <v>0</v>
      </c>
      <c r="Q308" s="662">
        <v>0</v>
      </c>
      <c r="R308" s="662">
        <v>0</v>
      </c>
      <c r="S308" s="662">
        <v>0</v>
      </c>
      <c r="T308" s="662">
        <v>0</v>
      </c>
      <c r="U308" s="662">
        <v>0</v>
      </c>
      <c r="V308" s="662">
        <v>0</v>
      </c>
      <c r="W308" s="663">
        <v>0</v>
      </c>
      <c r="X308" s="663">
        <v>0</v>
      </c>
      <c r="Y308" s="664">
        <v>4264022.7271730797</v>
      </c>
      <c r="Z308" s="663">
        <v>2774803.5171730798</v>
      </c>
      <c r="AA308" s="663">
        <v>4181642.4592423402</v>
      </c>
      <c r="AB308" s="663">
        <v>0</v>
      </c>
      <c r="AC308" s="663">
        <v>0</v>
      </c>
      <c r="AD308" s="663">
        <v>0</v>
      </c>
      <c r="AE308" s="662">
        <v>0</v>
      </c>
      <c r="AF308" s="662">
        <v>0</v>
      </c>
      <c r="AG308" s="664">
        <v>33443.084480242702</v>
      </c>
      <c r="AH308" s="664">
        <v>229248.76714018872</v>
      </c>
      <c r="AI308" s="664">
        <v>2512111.6655526548</v>
      </c>
      <c r="AJ308" s="664">
        <v>0</v>
      </c>
      <c r="AK308" s="664">
        <v>0</v>
      </c>
      <c r="AL308" s="664">
        <v>0</v>
      </c>
      <c r="AM308" s="663">
        <v>1489219.21</v>
      </c>
      <c r="AN308" s="663">
        <v>0</v>
      </c>
      <c r="AO308" s="663">
        <v>0</v>
      </c>
      <c r="AP308" s="663">
        <v>0</v>
      </c>
      <c r="AQ308" s="663">
        <v>0</v>
      </c>
      <c r="AR308" s="663">
        <v>0</v>
      </c>
      <c r="AS308" s="665">
        <v>0.55000000000000004</v>
      </c>
      <c r="AT308" s="564">
        <f t="shared" si="28"/>
        <v>0</v>
      </c>
      <c r="AU308" s="564">
        <f t="shared" si="29"/>
        <v>0</v>
      </c>
      <c r="AV308" s="564">
        <f t="shared" si="30"/>
        <v>0</v>
      </c>
      <c r="AW308" s="564">
        <f t="shared" si="31"/>
        <v>0</v>
      </c>
      <c r="AX308" s="564">
        <f t="shared" si="32"/>
        <v>2299903.3525832873</v>
      </c>
      <c r="AY308" s="564">
        <f t="shared" si="33"/>
        <v>1881739.1066590529</v>
      </c>
      <c r="AZ308" s="666">
        <f t="shared" si="34"/>
        <v>1</v>
      </c>
      <c r="BA308" s="625" t="s">
        <v>2192</v>
      </c>
      <c r="BB308" s="625" t="s">
        <v>2192</v>
      </c>
      <c r="BC308" s="667">
        <v>2774803.5171730798</v>
      </c>
      <c r="BD308" s="667">
        <v>0</v>
      </c>
      <c r="BE308" s="667">
        <v>0</v>
      </c>
      <c r="BF308" s="667">
        <v>0</v>
      </c>
      <c r="BG308" s="667">
        <v>2774803.5171730798</v>
      </c>
      <c r="BH308" s="667">
        <v>0</v>
      </c>
      <c r="BI308" s="667">
        <v>0</v>
      </c>
      <c r="BJ308" s="667">
        <v>0</v>
      </c>
      <c r="BK308" s="444">
        <v>0</v>
      </c>
      <c r="BL308" s="444">
        <v>4181642.4592423402</v>
      </c>
      <c r="BM308" s="514"/>
      <c r="BN308" s="514"/>
      <c r="BO308" s="515"/>
    </row>
    <row r="309" spans="1:67">
      <c r="A309" s="515"/>
      <c r="B309" s="660">
        <v>2031</v>
      </c>
      <c r="C309" s="661" t="s">
        <v>2187</v>
      </c>
      <c r="D309" s="661" t="s">
        <v>1917</v>
      </c>
      <c r="E309" s="661" t="s">
        <v>1916</v>
      </c>
      <c r="F309" s="661" t="s">
        <v>2188</v>
      </c>
      <c r="G309" s="661" t="s">
        <v>17</v>
      </c>
      <c r="H309" s="661" t="s">
        <v>2189</v>
      </c>
      <c r="I309" s="661" t="s">
        <v>40</v>
      </c>
      <c r="J309" s="661" t="s">
        <v>1162</v>
      </c>
      <c r="K309" s="661" t="s">
        <v>28</v>
      </c>
      <c r="L309" s="661" t="s">
        <v>2194</v>
      </c>
      <c r="M309" s="662">
        <v>0</v>
      </c>
      <c r="N309" s="662">
        <v>0</v>
      </c>
      <c r="O309" s="662">
        <v>0</v>
      </c>
      <c r="P309" s="662">
        <v>0</v>
      </c>
      <c r="Q309" s="662">
        <v>0</v>
      </c>
      <c r="R309" s="662">
        <v>0</v>
      </c>
      <c r="S309" s="662">
        <v>0</v>
      </c>
      <c r="T309" s="662">
        <v>0</v>
      </c>
      <c r="U309" s="662">
        <v>0</v>
      </c>
      <c r="V309" s="662">
        <v>0</v>
      </c>
      <c r="W309" s="663">
        <v>0</v>
      </c>
      <c r="X309" s="663">
        <v>0</v>
      </c>
      <c r="Y309" s="664">
        <v>3128259.4268650701</v>
      </c>
      <c r="Z309" s="663">
        <v>3128259.4268650701</v>
      </c>
      <c r="AA309" s="663">
        <v>3128259.4268650701</v>
      </c>
      <c r="AB309" s="663">
        <v>0</v>
      </c>
      <c r="AC309" s="663">
        <v>0</v>
      </c>
      <c r="AD309" s="663">
        <v>0</v>
      </c>
      <c r="AE309" s="662">
        <v>0</v>
      </c>
      <c r="AF309" s="662">
        <v>0</v>
      </c>
      <c r="AG309" s="664">
        <v>312825.94268650719</v>
      </c>
      <c r="AH309" s="664">
        <v>300000</v>
      </c>
      <c r="AI309" s="664">
        <v>2515433.484178565</v>
      </c>
      <c r="AJ309" s="664">
        <v>0</v>
      </c>
      <c r="AK309" s="664">
        <v>0</v>
      </c>
      <c r="AL309" s="664">
        <v>0</v>
      </c>
      <c r="AM309" s="663">
        <v>0</v>
      </c>
      <c r="AN309" s="663">
        <v>0</v>
      </c>
      <c r="AO309" s="663">
        <v>0</v>
      </c>
      <c r="AP309" s="663">
        <v>0</v>
      </c>
      <c r="AQ309" s="663">
        <v>0</v>
      </c>
      <c r="AR309" s="663">
        <v>0</v>
      </c>
      <c r="AS309" s="665">
        <v>0.55000000000000004</v>
      </c>
      <c r="AT309" s="564">
        <f t="shared" si="28"/>
        <v>0</v>
      </c>
      <c r="AU309" s="564">
        <f t="shared" si="29"/>
        <v>0</v>
      </c>
      <c r="AV309" s="564">
        <f t="shared" si="30"/>
        <v>0</v>
      </c>
      <c r="AW309" s="564">
        <f t="shared" si="31"/>
        <v>0</v>
      </c>
      <c r="AX309" s="564">
        <f t="shared" si="32"/>
        <v>1720542.6847757888</v>
      </c>
      <c r="AY309" s="564">
        <f t="shared" si="33"/>
        <v>1407716.7420892813</v>
      </c>
      <c r="AZ309" s="666">
        <f t="shared" si="34"/>
        <v>1</v>
      </c>
      <c r="BA309" s="625" t="s">
        <v>2192</v>
      </c>
      <c r="BB309" s="625" t="s">
        <v>2192</v>
      </c>
      <c r="BC309" s="667">
        <v>3128259.4268650701</v>
      </c>
      <c r="BD309" s="667">
        <v>0</v>
      </c>
      <c r="BE309" s="667">
        <v>0</v>
      </c>
      <c r="BF309" s="667">
        <v>0</v>
      </c>
      <c r="BG309" s="667">
        <v>3128259.4268650701</v>
      </c>
      <c r="BH309" s="667">
        <v>0</v>
      </c>
      <c r="BI309" s="667">
        <v>0</v>
      </c>
      <c r="BJ309" s="667">
        <v>0</v>
      </c>
      <c r="BK309" s="444">
        <v>0</v>
      </c>
      <c r="BL309" s="444">
        <v>3128259.4268650701</v>
      </c>
      <c r="BM309" s="514"/>
      <c r="BN309" s="514"/>
      <c r="BO309" s="515"/>
    </row>
    <row r="310" spans="1:67">
      <c r="A310" s="515"/>
      <c r="B310" s="660">
        <v>2031</v>
      </c>
      <c r="C310" s="661" t="s">
        <v>2187</v>
      </c>
      <c r="D310" s="661" t="s">
        <v>1933</v>
      </c>
      <c r="E310" s="661" t="s">
        <v>1932</v>
      </c>
      <c r="F310" s="661" t="s">
        <v>2188</v>
      </c>
      <c r="G310" s="661" t="s">
        <v>17</v>
      </c>
      <c r="H310" s="661" t="s">
        <v>2189</v>
      </c>
      <c r="I310" s="661" t="s">
        <v>40</v>
      </c>
      <c r="J310" s="661" t="s">
        <v>1162</v>
      </c>
      <c r="K310" s="661" t="s">
        <v>28</v>
      </c>
      <c r="L310" s="661" t="s">
        <v>2194</v>
      </c>
      <c r="M310" s="662">
        <v>0</v>
      </c>
      <c r="N310" s="662">
        <v>0</v>
      </c>
      <c r="O310" s="662">
        <v>0</v>
      </c>
      <c r="P310" s="662">
        <v>0</v>
      </c>
      <c r="Q310" s="662">
        <v>0</v>
      </c>
      <c r="R310" s="662">
        <v>0</v>
      </c>
      <c r="S310" s="662">
        <v>0</v>
      </c>
      <c r="T310" s="662">
        <v>0</v>
      </c>
      <c r="U310" s="662">
        <v>0</v>
      </c>
      <c r="V310" s="662">
        <v>0</v>
      </c>
      <c r="W310" s="663">
        <v>0</v>
      </c>
      <c r="X310" s="663">
        <v>0</v>
      </c>
      <c r="Y310" s="664">
        <v>4128259.4268650701</v>
      </c>
      <c r="Z310" s="663">
        <v>4128259.4268650701</v>
      </c>
      <c r="AA310" s="663">
        <v>4128259.4268650701</v>
      </c>
      <c r="AB310" s="663">
        <v>0</v>
      </c>
      <c r="AC310" s="663">
        <v>0</v>
      </c>
      <c r="AD310" s="663">
        <v>0</v>
      </c>
      <c r="AE310" s="662">
        <v>0</v>
      </c>
      <c r="AF310" s="662">
        <v>0</v>
      </c>
      <c r="AG310" s="664">
        <v>412825.94268650719</v>
      </c>
      <c r="AH310" s="664">
        <v>400000</v>
      </c>
      <c r="AI310" s="664">
        <v>3315433.484178565</v>
      </c>
      <c r="AJ310" s="664">
        <v>0</v>
      </c>
      <c r="AK310" s="664">
        <v>0</v>
      </c>
      <c r="AL310" s="664">
        <v>0</v>
      </c>
      <c r="AM310" s="663">
        <v>0</v>
      </c>
      <c r="AN310" s="663">
        <v>0</v>
      </c>
      <c r="AO310" s="663">
        <v>0</v>
      </c>
      <c r="AP310" s="663">
        <v>0</v>
      </c>
      <c r="AQ310" s="663">
        <v>0</v>
      </c>
      <c r="AR310" s="663">
        <v>0</v>
      </c>
      <c r="AS310" s="665">
        <v>0.55000000000000004</v>
      </c>
      <c r="AT310" s="564">
        <f t="shared" si="28"/>
        <v>0</v>
      </c>
      <c r="AU310" s="564">
        <f t="shared" si="29"/>
        <v>0</v>
      </c>
      <c r="AV310" s="564">
        <f t="shared" si="30"/>
        <v>0</v>
      </c>
      <c r="AW310" s="564">
        <f t="shared" si="31"/>
        <v>0</v>
      </c>
      <c r="AX310" s="564">
        <f t="shared" si="32"/>
        <v>2270542.6847757888</v>
      </c>
      <c r="AY310" s="564">
        <f t="shared" si="33"/>
        <v>1857716.7420892813</v>
      </c>
      <c r="AZ310" s="666">
        <f t="shared" si="34"/>
        <v>1</v>
      </c>
      <c r="BA310" s="625" t="s">
        <v>2192</v>
      </c>
      <c r="BB310" s="625" t="s">
        <v>2192</v>
      </c>
      <c r="BC310" s="667">
        <v>4128259.4268650701</v>
      </c>
      <c r="BD310" s="667">
        <v>0</v>
      </c>
      <c r="BE310" s="667">
        <v>0</v>
      </c>
      <c r="BF310" s="667">
        <v>0</v>
      </c>
      <c r="BG310" s="667">
        <v>4128259.4268650701</v>
      </c>
      <c r="BH310" s="667">
        <v>0</v>
      </c>
      <c r="BI310" s="667">
        <v>0</v>
      </c>
      <c r="BJ310" s="667">
        <v>0</v>
      </c>
      <c r="BK310" s="444">
        <v>0</v>
      </c>
      <c r="BL310" s="444">
        <v>4128259.4268650701</v>
      </c>
      <c r="BM310" s="514"/>
      <c r="BN310" s="514"/>
      <c r="BO310" s="515"/>
    </row>
    <row r="311" spans="1:67">
      <c r="A311" s="515"/>
      <c r="B311" s="660">
        <v>2031</v>
      </c>
      <c r="C311" s="661" t="s">
        <v>2187</v>
      </c>
      <c r="D311" s="661" t="s">
        <v>1946</v>
      </c>
      <c r="E311" s="661" t="s">
        <v>1945</v>
      </c>
      <c r="F311" s="661" t="s">
        <v>2188</v>
      </c>
      <c r="G311" s="661" t="s">
        <v>17</v>
      </c>
      <c r="H311" s="661" t="s">
        <v>2189</v>
      </c>
      <c r="I311" s="661" t="s">
        <v>40</v>
      </c>
      <c r="J311" s="661" t="s">
        <v>16</v>
      </c>
      <c r="K311" s="661" t="s">
        <v>28</v>
      </c>
      <c r="L311" s="661" t="s">
        <v>2194</v>
      </c>
      <c r="M311" s="662">
        <v>0</v>
      </c>
      <c r="N311" s="662">
        <v>0</v>
      </c>
      <c r="O311" s="662">
        <v>0</v>
      </c>
      <c r="P311" s="662">
        <v>0</v>
      </c>
      <c r="Q311" s="662">
        <v>0</v>
      </c>
      <c r="R311" s="662">
        <v>0</v>
      </c>
      <c r="S311" s="662">
        <v>0</v>
      </c>
      <c r="T311" s="662">
        <v>0</v>
      </c>
      <c r="U311" s="662">
        <v>0</v>
      </c>
      <c r="V311" s="662">
        <v>0</v>
      </c>
      <c r="W311" s="663">
        <v>0</v>
      </c>
      <c r="X311" s="663">
        <v>0</v>
      </c>
      <c r="Y311" s="664">
        <v>2128259.4268650701</v>
      </c>
      <c r="Z311" s="663">
        <v>2128259.4268650701</v>
      </c>
      <c r="AA311" s="663">
        <v>2128259.4268650701</v>
      </c>
      <c r="AB311" s="663">
        <v>0</v>
      </c>
      <c r="AC311" s="663">
        <v>0</v>
      </c>
      <c r="AD311" s="663">
        <v>0</v>
      </c>
      <c r="AE311" s="662">
        <v>0</v>
      </c>
      <c r="AF311" s="662">
        <v>0</v>
      </c>
      <c r="AG311" s="664">
        <v>212825.94268650719</v>
      </c>
      <c r="AH311" s="664">
        <v>200000</v>
      </c>
      <c r="AI311" s="664">
        <v>1715433.484178565</v>
      </c>
      <c r="AJ311" s="664">
        <v>0</v>
      </c>
      <c r="AK311" s="664">
        <v>0</v>
      </c>
      <c r="AL311" s="664">
        <v>0</v>
      </c>
      <c r="AM311" s="663">
        <v>0</v>
      </c>
      <c r="AN311" s="663">
        <v>0</v>
      </c>
      <c r="AO311" s="663">
        <v>0</v>
      </c>
      <c r="AP311" s="663">
        <v>0</v>
      </c>
      <c r="AQ311" s="663">
        <v>0</v>
      </c>
      <c r="AR311" s="663">
        <v>0</v>
      </c>
      <c r="AS311" s="665">
        <v>0.55000000000000004</v>
      </c>
      <c r="AT311" s="564">
        <f t="shared" si="28"/>
        <v>0</v>
      </c>
      <c r="AU311" s="564">
        <f t="shared" si="29"/>
        <v>0</v>
      </c>
      <c r="AV311" s="564">
        <f t="shared" si="30"/>
        <v>0</v>
      </c>
      <c r="AW311" s="564">
        <f t="shared" si="31"/>
        <v>0</v>
      </c>
      <c r="AX311" s="564">
        <f t="shared" si="32"/>
        <v>1170542.6847757886</v>
      </c>
      <c r="AY311" s="564">
        <f t="shared" si="33"/>
        <v>957716.74208928144</v>
      </c>
      <c r="AZ311" s="666">
        <f t="shared" si="34"/>
        <v>1</v>
      </c>
      <c r="BA311" s="625" t="s">
        <v>2192</v>
      </c>
      <c r="BB311" s="625" t="s">
        <v>2192</v>
      </c>
      <c r="BC311" s="667">
        <v>2128259.4268650701</v>
      </c>
      <c r="BD311" s="667">
        <v>0</v>
      </c>
      <c r="BE311" s="667">
        <v>0</v>
      </c>
      <c r="BF311" s="667">
        <v>0</v>
      </c>
      <c r="BG311" s="667">
        <v>2128259.4268650701</v>
      </c>
      <c r="BH311" s="667">
        <v>0</v>
      </c>
      <c r="BI311" s="667">
        <v>0</v>
      </c>
      <c r="BJ311" s="667">
        <v>0</v>
      </c>
      <c r="BK311" s="444">
        <v>0</v>
      </c>
      <c r="BL311" s="444">
        <v>2128259.4268650701</v>
      </c>
      <c r="BM311" s="514"/>
      <c r="BN311" s="514"/>
      <c r="BO311" s="515"/>
    </row>
    <row r="312" spans="1:67">
      <c r="A312" s="515"/>
      <c r="B312" s="660">
        <v>2031</v>
      </c>
      <c r="C312" s="661" t="s">
        <v>2187</v>
      </c>
      <c r="D312" s="661" t="s">
        <v>1959</v>
      </c>
      <c r="E312" s="661" t="s">
        <v>1958</v>
      </c>
      <c r="F312" s="661" t="s">
        <v>2188</v>
      </c>
      <c r="G312" s="661" t="s">
        <v>17</v>
      </c>
      <c r="H312" s="661" t="s">
        <v>2189</v>
      </c>
      <c r="I312" s="661" t="s">
        <v>40</v>
      </c>
      <c r="J312" s="661" t="s">
        <v>1162</v>
      </c>
      <c r="K312" s="661" t="s">
        <v>2190</v>
      </c>
      <c r="L312" s="661" t="s">
        <v>2194</v>
      </c>
      <c r="M312" s="662">
        <v>0</v>
      </c>
      <c r="N312" s="662">
        <v>0</v>
      </c>
      <c r="O312" s="662">
        <v>0</v>
      </c>
      <c r="P312" s="662">
        <v>0</v>
      </c>
      <c r="Q312" s="662">
        <v>0</v>
      </c>
      <c r="R312" s="662">
        <v>0</v>
      </c>
      <c r="S312" s="662">
        <v>0</v>
      </c>
      <c r="T312" s="662">
        <v>0</v>
      </c>
      <c r="U312" s="662">
        <v>0</v>
      </c>
      <c r="V312" s="662">
        <v>0</v>
      </c>
      <c r="W312" s="663">
        <v>0</v>
      </c>
      <c r="X312" s="663">
        <v>0</v>
      </c>
      <c r="Y312" s="664">
        <v>3128259.4268650701</v>
      </c>
      <c r="Z312" s="663">
        <v>3128259.4268650701</v>
      </c>
      <c r="AA312" s="663">
        <v>3128259.4268650701</v>
      </c>
      <c r="AB312" s="663">
        <v>0</v>
      </c>
      <c r="AC312" s="663">
        <v>0</v>
      </c>
      <c r="AD312" s="663">
        <v>0</v>
      </c>
      <c r="AE312" s="662">
        <v>0</v>
      </c>
      <c r="AF312" s="662">
        <v>0</v>
      </c>
      <c r="AG312" s="664">
        <v>312825.94268650719</v>
      </c>
      <c r="AH312" s="664">
        <v>300000</v>
      </c>
      <c r="AI312" s="664">
        <v>2515433.484178565</v>
      </c>
      <c r="AJ312" s="664">
        <v>0</v>
      </c>
      <c r="AK312" s="664">
        <v>0</v>
      </c>
      <c r="AL312" s="664">
        <v>0</v>
      </c>
      <c r="AM312" s="663">
        <v>0</v>
      </c>
      <c r="AN312" s="663">
        <v>0</v>
      </c>
      <c r="AO312" s="663">
        <v>0</v>
      </c>
      <c r="AP312" s="663">
        <v>0</v>
      </c>
      <c r="AQ312" s="663">
        <v>0</v>
      </c>
      <c r="AR312" s="663">
        <v>0</v>
      </c>
      <c r="AS312" s="665">
        <v>0.55000000000000004</v>
      </c>
      <c r="AT312" s="564">
        <f t="shared" si="28"/>
        <v>0</v>
      </c>
      <c r="AU312" s="564">
        <f t="shared" si="29"/>
        <v>0</v>
      </c>
      <c r="AV312" s="564">
        <f t="shared" si="30"/>
        <v>0</v>
      </c>
      <c r="AW312" s="564">
        <f t="shared" si="31"/>
        <v>0</v>
      </c>
      <c r="AX312" s="564">
        <f t="shared" si="32"/>
        <v>1720542.6847757888</v>
      </c>
      <c r="AY312" s="564">
        <f t="shared" si="33"/>
        <v>1407716.7420892813</v>
      </c>
      <c r="AZ312" s="666">
        <f t="shared" si="34"/>
        <v>1</v>
      </c>
      <c r="BA312" s="625" t="s">
        <v>2192</v>
      </c>
      <c r="BB312" s="625" t="s">
        <v>2192</v>
      </c>
      <c r="BC312" s="667">
        <v>3128259.4268650701</v>
      </c>
      <c r="BD312" s="667">
        <v>0</v>
      </c>
      <c r="BE312" s="667">
        <v>0</v>
      </c>
      <c r="BF312" s="667">
        <v>0</v>
      </c>
      <c r="BG312" s="667">
        <v>3128259.4268650701</v>
      </c>
      <c r="BH312" s="667">
        <v>0</v>
      </c>
      <c r="BI312" s="667">
        <v>0</v>
      </c>
      <c r="BJ312" s="667">
        <v>0</v>
      </c>
      <c r="BK312" s="444">
        <v>0</v>
      </c>
      <c r="BL312" s="444">
        <v>3128259.4268650701</v>
      </c>
      <c r="BM312" s="514"/>
      <c r="BN312" s="514"/>
      <c r="BO312" s="515"/>
    </row>
    <row r="313" spans="1:67">
      <c r="A313" s="515"/>
      <c r="B313" s="660">
        <v>2031</v>
      </c>
      <c r="C313" s="661" t="s">
        <v>2187</v>
      </c>
      <c r="D313" s="661" t="s">
        <v>1501</v>
      </c>
      <c r="E313" s="661" t="s">
        <v>1500</v>
      </c>
      <c r="F313" s="661" t="s">
        <v>2205</v>
      </c>
      <c r="G313" s="661" t="s">
        <v>50</v>
      </c>
      <c r="H313" s="661" t="s">
        <v>2205</v>
      </c>
      <c r="I313" s="661" t="s">
        <v>1294</v>
      </c>
      <c r="J313" s="661" t="s">
        <v>1162</v>
      </c>
      <c r="K313" s="661" t="s">
        <v>2198</v>
      </c>
      <c r="L313" s="661" t="s">
        <v>2191</v>
      </c>
      <c r="M313" s="662">
        <v>401522975.1122359</v>
      </c>
      <c r="N313" s="662">
        <v>40814.932842818598</v>
      </c>
      <c r="O313" s="662">
        <v>290699.34183384967</v>
      </c>
      <c r="P313" s="662">
        <v>67944542.707036778</v>
      </c>
      <c r="Q313" s="662">
        <v>7726.7392652350281</v>
      </c>
      <c r="R313" s="662">
        <v>410208.5794704486</v>
      </c>
      <c r="S313" s="662">
        <v>893598199.6813283</v>
      </c>
      <c r="T313" s="662">
        <v>4905722.6537168892</v>
      </c>
      <c r="U313" s="662">
        <v>182766.62521405428</v>
      </c>
      <c r="V313" s="662">
        <v>26049.387291236682</v>
      </c>
      <c r="W313" s="663">
        <v>80220772.886992067</v>
      </c>
      <c r="X313" s="663">
        <v>433537407.9996565</v>
      </c>
      <c r="Y313" s="664">
        <v>1812096.1803999995</v>
      </c>
      <c r="Z313" s="663">
        <v>11541871.802605465</v>
      </c>
      <c r="AA313" s="663">
        <v>1812096.1803999995</v>
      </c>
      <c r="AB313" s="663">
        <v>69411379.240966663</v>
      </c>
      <c r="AC313" s="663">
        <v>10809393.646025401</v>
      </c>
      <c r="AD313" s="663">
        <v>0</v>
      </c>
      <c r="AE313" s="662">
        <v>12977.46265608509</v>
      </c>
      <c r="AF313" s="662">
        <v>2178.2075569880826</v>
      </c>
      <c r="AG313" s="664">
        <v>0</v>
      </c>
      <c r="AH313" s="664">
        <v>0</v>
      </c>
      <c r="AI313" s="664">
        <v>1812096.1803999995</v>
      </c>
      <c r="AJ313" s="664">
        <v>0</v>
      </c>
      <c r="AK313" s="664">
        <v>0</v>
      </c>
      <c r="AL313" s="664">
        <v>0</v>
      </c>
      <c r="AM313" s="663">
        <v>0</v>
      </c>
      <c r="AN313" s="663">
        <v>203201760.56864005</v>
      </c>
      <c r="AO313" s="663">
        <v>10673722.850749597</v>
      </c>
      <c r="AP313" s="663">
        <v>0</v>
      </c>
      <c r="AQ313" s="663">
        <v>0</v>
      </c>
      <c r="AR313" s="663">
        <v>0</v>
      </c>
      <c r="AS313" s="665">
        <v>0.55000000000000004</v>
      </c>
      <c r="AT313" s="564">
        <f t="shared" si="28"/>
        <v>15663929.559738373</v>
      </c>
      <c r="AU313" s="564">
        <f t="shared" si="29"/>
        <v>822790.3262572136</v>
      </c>
      <c r="AV313" s="564">
        <f t="shared" si="30"/>
        <v>5350617.7900831793</v>
      </c>
      <c r="AW313" s="564">
        <f t="shared" si="31"/>
        <v>833248.59086361702</v>
      </c>
      <c r="AX313" s="564">
        <f t="shared" si="32"/>
        <v>15740757.146099847</v>
      </c>
      <c r="AY313" s="564">
        <f t="shared" si="33"/>
        <v>885649.26055296639</v>
      </c>
      <c r="AZ313" s="666">
        <f t="shared" si="34"/>
        <v>12.972591570568454</v>
      </c>
      <c r="BA313" s="625" t="s">
        <v>2192</v>
      </c>
      <c r="BB313" s="625" t="s">
        <v>2192</v>
      </c>
      <c r="BC313" s="667">
        <v>11635187.456971345</v>
      </c>
      <c r="BD313" s="667">
        <v>95759828.379495233</v>
      </c>
      <c r="BE313" s="667">
        <v>15807467.996866487</v>
      </c>
      <c r="BF313" s="667">
        <v>0</v>
      </c>
      <c r="BG313" s="667">
        <v>11635187.456971338</v>
      </c>
      <c r="BH313" s="667">
        <v>95757991.384719685</v>
      </c>
      <c r="BI313" s="667">
        <v>15807467.996866487</v>
      </c>
      <c r="BJ313" s="667">
        <v>0</v>
      </c>
      <c r="BK313" s="444">
        <v>0</v>
      </c>
      <c r="BL313" s="444">
        <v>215687579.59978983</v>
      </c>
      <c r="BM313" s="514"/>
      <c r="BN313" s="514"/>
      <c r="BO313" s="515"/>
    </row>
    <row r="314" spans="1:67">
      <c r="A314" s="515"/>
      <c r="B314" s="669">
        <v>2031</v>
      </c>
      <c r="C314" s="661" t="s">
        <v>2187</v>
      </c>
      <c r="D314" s="669" t="s">
        <v>1984</v>
      </c>
      <c r="E314" s="669" t="s">
        <v>2206</v>
      </c>
      <c r="F314" s="669" t="s">
        <v>2205</v>
      </c>
      <c r="G314" s="661" t="s">
        <v>50</v>
      </c>
      <c r="H314" s="669" t="s">
        <v>2205</v>
      </c>
      <c r="I314" s="661" t="s">
        <v>1294</v>
      </c>
      <c r="J314" s="661" t="s">
        <v>16</v>
      </c>
      <c r="K314" s="669" t="s">
        <v>2198</v>
      </c>
      <c r="L314" s="661" t="s">
        <v>2191</v>
      </c>
      <c r="M314" s="668">
        <v>0</v>
      </c>
      <c r="N314" s="668">
        <v>0</v>
      </c>
      <c r="O314" s="668">
        <v>0</v>
      </c>
      <c r="P314" s="668">
        <v>0</v>
      </c>
      <c r="Q314" s="668">
        <v>0</v>
      </c>
      <c r="R314" s="668">
        <v>0</v>
      </c>
      <c r="S314" s="668">
        <v>0</v>
      </c>
      <c r="T314" s="668">
        <v>0</v>
      </c>
      <c r="U314" s="668">
        <v>0</v>
      </c>
      <c r="V314" s="668">
        <v>0</v>
      </c>
      <c r="W314" s="670">
        <v>0</v>
      </c>
      <c r="X314" s="670">
        <v>0</v>
      </c>
      <c r="Y314" s="664">
        <v>2588057.1344599999</v>
      </c>
      <c r="Z314" s="670">
        <v>2588057.1344599999</v>
      </c>
      <c r="AA314" s="670">
        <v>2588057.1344599999</v>
      </c>
      <c r="AB314" s="670">
        <v>0</v>
      </c>
      <c r="AC314" s="670">
        <v>0</v>
      </c>
      <c r="AD314" s="670">
        <v>0</v>
      </c>
      <c r="AE314" s="668">
        <v>0</v>
      </c>
      <c r="AF314" s="668">
        <v>0</v>
      </c>
      <c r="AG314" s="664">
        <v>14189.01346</v>
      </c>
      <c r="AH314" s="664">
        <v>0</v>
      </c>
      <c r="AI314" s="664">
        <v>2573868.1209999998</v>
      </c>
      <c r="AJ314" s="671">
        <v>0</v>
      </c>
      <c r="AK314" s="664">
        <v>0</v>
      </c>
      <c r="AL314" s="671">
        <v>0</v>
      </c>
      <c r="AM314" s="670">
        <v>0</v>
      </c>
      <c r="AN314" s="670">
        <v>0</v>
      </c>
      <c r="AO314" s="670">
        <v>0</v>
      </c>
      <c r="AP314" s="670">
        <v>0</v>
      </c>
      <c r="AQ314" s="670">
        <v>0</v>
      </c>
      <c r="AR314" s="670">
        <v>0</v>
      </c>
      <c r="AS314" s="665">
        <v>0.55000000000000004</v>
      </c>
      <c r="AT314" s="564">
        <f t="shared" si="28"/>
        <v>0</v>
      </c>
      <c r="AU314" s="564">
        <f t="shared" si="29"/>
        <v>0</v>
      </c>
      <c r="AV314" s="564">
        <f t="shared" si="30"/>
        <v>0</v>
      </c>
      <c r="AW314" s="564">
        <f t="shared" si="31"/>
        <v>0</v>
      </c>
      <c r="AX314" s="564">
        <f t="shared" si="32"/>
        <v>1423431.423953</v>
      </c>
      <c r="AY314" s="564">
        <f t="shared" si="33"/>
        <v>1164625.7105069999</v>
      </c>
      <c r="AZ314" s="666">
        <f t="shared" si="34"/>
        <v>1</v>
      </c>
      <c r="BA314" s="625" t="s">
        <v>2192</v>
      </c>
      <c r="BB314" s="625" t="s">
        <v>2192</v>
      </c>
      <c r="BC314" s="667">
        <v>2588057.1344599999</v>
      </c>
      <c r="BD314" s="667">
        <v>0</v>
      </c>
      <c r="BE314" s="667">
        <v>0</v>
      </c>
      <c r="BF314" s="667">
        <v>0</v>
      </c>
      <c r="BG314" s="667">
        <v>2588057.1344599999</v>
      </c>
      <c r="BH314" s="667">
        <v>0</v>
      </c>
      <c r="BI314" s="667">
        <v>0</v>
      </c>
      <c r="BJ314" s="667">
        <v>0</v>
      </c>
      <c r="BK314" s="444">
        <v>0</v>
      </c>
      <c r="BL314" s="444">
        <v>2588057.1344599999</v>
      </c>
      <c r="BM314" s="514"/>
      <c r="BN314" s="514"/>
      <c r="BO314" s="515"/>
    </row>
    <row r="315" spans="1:67">
      <c r="A315" s="515"/>
      <c r="B315" s="669">
        <v>2031</v>
      </c>
      <c r="C315" s="661" t="s">
        <v>2187</v>
      </c>
      <c r="D315" s="669" t="s">
        <v>1519</v>
      </c>
      <c r="E315" s="669" t="s">
        <v>1518</v>
      </c>
      <c r="F315" s="669" t="s">
        <v>2205</v>
      </c>
      <c r="G315" s="661" t="s">
        <v>50</v>
      </c>
      <c r="H315" s="669" t="s">
        <v>2205</v>
      </c>
      <c r="I315" s="661" t="s">
        <v>1294</v>
      </c>
      <c r="J315" s="661" t="s">
        <v>1162</v>
      </c>
      <c r="K315" s="669" t="s">
        <v>2198</v>
      </c>
      <c r="L315" s="661" t="s">
        <v>2191</v>
      </c>
      <c r="M315" s="668">
        <v>970669830.40754724</v>
      </c>
      <c r="N315" s="668">
        <v>187927.13589782381</v>
      </c>
      <c r="O315" s="668">
        <v>31615787.089613151</v>
      </c>
      <c r="P315" s="668">
        <v>316943379.04011786</v>
      </c>
      <c r="Q315" s="668">
        <v>63780.879759345633</v>
      </c>
      <c r="R315" s="668">
        <v>14211906.215922888</v>
      </c>
      <c r="S315" s="668">
        <v>4894604642.6363306</v>
      </c>
      <c r="T315" s="668">
        <v>221737592.10394585</v>
      </c>
      <c r="U315" s="668">
        <v>783960.75044194469</v>
      </c>
      <c r="V315" s="668">
        <v>1177426.6140719464</v>
      </c>
      <c r="W315" s="670">
        <v>763496188.72032201</v>
      </c>
      <c r="X315" s="670">
        <v>1941661979.7223198</v>
      </c>
      <c r="Y315" s="664">
        <v>3806691.4687999948</v>
      </c>
      <c r="Z315" s="670">
        <v>412633800.28847671</v>
      </c>
      <c r="AA315" s="670">
        <v>3806691.4687999948</v>
      </c>
      <c r="AB315" s="670">
        <v>305713124.13294828</v>
      </c>
      <c r="AC315" s="670">
        <v>457783064.58737344</v>
      </c>
      <c r="AD315" s="670">
        <v>0</v>
      </c>
      <c r="AE315" s="668">
        <v>49641.039858915909</v>
      </c>
      <c r="AF315" s="668">
        <v>75465.22200655051</v>
      </c>
      <c r="AG315" s="664">
        <v>0</v>
      </c>
      <c r="AH315" s="664">
        <v>0</v>
      </c>
      <c r="AI315" s="664">
        <v>3806691.4687999948</v>
      </c>
      <c r="AJ315" s="671">
        <v>0</v>
      </c>
      <c r="AK315" s="664">
        <v>0</v>
      </c>
      <c r="AL315" s="671">
        <v>0</v>
      </c>
      <c r="AM315" s="670">
        <v>0</v>
      </c>
      <c r="AN315" s="670">
        <v>944440798.58078671</v>
      </c>
      <c r="AO315" s="670">
        <v>322118508.0862847</v>
      </c>
      <c r="AP315" s="670">
        <v>0</v>
      </c>
      <c r="AQ315" s="670">
        <v>0</v>
      </c>
      <c r="AR315" s="670">
        <v>0</v>
      </c>
      <c r="AS315" s="665">
        <v>0.55000000000000004</v>
      </c>
      <c r="AT315" s="564">
        <f t="shared" si="28"/>
        <v>60800314.40628282</v>
      </c>
      <c r="AU315" s="564">
        <f t="shared" si="29"/>
        <v>20737039.946981478</v>
      </c>
      <c r="AV315" s="564">
        <f t="shared" si="30"/>
        <v>19680909.691048536</v>
      </c>
      <c r="AW315" s="564">
        <f t="shared" si="31"/>
        <v>29470724.156145331</v>
      </c>
      <c r="AX315" s="564">
        <f t="shared" si="32"/>
        <v>60935099.372343369</v>
      </c>
      <c r="AY315" s="564">
        <f t="shared" si="33"/>
        <v>20847318.555576481</v>
      </c>
      <c r="AZ315" s="666">
        <f t="shared" si="34"/>
        <v>15.533485440055433</v>
      </c>
      <c r="BA315" s="625" t="s">
        <v>2192</v>
      </c>
      <c r="BB315" s="625" t="s">
        <v>2192</v>
      </c>
      <c r="BC315" s="667">
        <v>416558500.01813251</v>
      </c>
      <c r="BD315" s="667">
        <v>425136388.56375778</v>
      </c>
      <c r="BE315" s="667">
        <v>703869260.21156025</v>
      </c>
      <c r="BF315" s="667">
        <v>0</v>
      </c>
      <c r="BG315" s="667">
        <v>416558500.01813257</v>
      </c>
      <c r="BH315" s="667">
        <v>425453199.63041013</v>
      </c>
      <c r="BI315" s="667">
        <v>703869260.21156025</v>
      </c>
      <c r="BJ315" s="667">
        <v>0</v>
      </c>
      <c r="BK315" s="444">
        <v>0</v>
      </c>
      <c r="BL315" s="444">
        <v>1270365998.1358731</v>
      </c>
      <c r="BM315" s="514"/>
      <c r="BN315" s="514"/>
      <c r="BO315" s="515"/>
    </row>
    <row r="316" spans="1:67">
      <c r="A316" s="515"/>
      <c r="B316" s="669">
        <v>2031</v>
      </c>
      <c r="C316" s="661" t="s">
        <v>2187</v>
      </c>
      <c r="D316" s="669" t="s">
        <v>1989</v>
      </c>
      <c r="E316" s="669" t="s">
        <v>2207</v>
      </c>
      <c r="F316" s="669" t="s">
        <v>2205</v>
      </c>
      <c r="G316" s="661" t="s">
        <v>50</v>
      </c>
      <c r="H316" s="669" t="s">
        <v>2205</v>
      </c>
      <c r="I316" s="661" t="s">
        <v>1294</v>
      </c>
      <c r="J316" s="661" t="s">
        <v>16</v>
      </c>
      <c r="K316" s="669" t="s">
        <v>2198</v>
      </c>
      <c r="L316" s="661" t="s">
        <v>2191</v>
      </c>
      <c r="M316" s="668">
        <v>0</v>
      </c>
      <c r="N316" s="668">
        <v>0</v>
      </c>
      <c r="O316" s="668">
        <v>0</v>
      </c>
      <c r="P316" s="668">
        <v>0</v>
      </c>
      <c r="Q316" s="668">
        <v>0</v>
      </c>
      <c r="R316" s="668">
        <v>0</v>
      </c>
      <c r="S316" s="668">
        <v>0</v>
      </c>
      <c r="T316" s="668">
        <v>0</v>
      </c>
      <c r="U316" s="668">
        <v>0</v>
      </c>
      <c r="V316" s="668">
        <v>0</v>
      </c>
      <c r="W316" s="670">
        <v>0</v>
      </c>
      <c r="X316" s="670">
        <v>0</v>
      </c>
      <c r="Y316" s="664">
        <v>817543.65223000001</v>
      </c>
      <c r="Z316" s="670">
        <v>817543.65223000001</v>
      </c>
      <c r="AA316" s="670">
        <v>817543.65223000001</v>
      </c>
      <c r="AB316" s="670">
        <v>0</v>
      </c>
      <c r="AC316" s="670">
        <v>0</v>
      </c>
      <c r="AD316" s="670">
        <v>0</v>
      </c>
      <c r="AE316" s="668">
        <v>0</v>
      </c>
      <c r="AF316" s="668">
        <v>0</v>
      </c>
      <c r="AG316" s="664">
        <v>23114.360629999999</v>
      </c>
      <c r="AH316" s="664">
        <v>0</v>
      </c>
      <c r="AI316" s="664">
        <v>794429.2916</v>
      </c>
      <c r="AJ316" s="671">
        <v>0</v>
      </c>
      <c r="AK316" s="664">
        <v>0</v>
      </c>
      <c r="AL316" s="671">
        <v>0</v>
      </c>
      <c r="AM316" s="670">
        <v>0</v>
      </c>
      <c r="AN316" s="670">
        <v>0</v>
      </c>
      <c r="AO316" s="670">
        <v>0</v>
      </c>
      <c r="AP316" s="670">
        <v>0</v>
      </c>
      <c r="AQ316" s="670">
        <v>0</v>
      </c>
      <c r="AR316" s="670">
        <v>0</v>
      </c>
      <c r="AS316" s="665">
        <v>0.55000000000000004</v>
      </c>
      <c r="AT316" s="564">
        <f t="shared" si="28"/>
        <v>0</v>
      </c>
      <c r="AU316" s="564">
        <f t="shared" si="29"/>
        <v>0</v>
      </c>
      <c r="AV316" s="564">
        <f t="shared" si="30"/>
        <v>0</v>
      </c>
      <c r="AW316" s="564">
        <f t="shared" si="31"/>
        <v>0</v>
      </c>
      <c r="AX316" s="564">
        <f t="shared" si="32"/>
        <v>449649.00872650003</v>
      </c>
      <c r="AY316" s="564">
        <f t="shared" si="33"/>
        <v>367894.64350349997</v>
      </c>
      <c r="AZ316" s="666">
        <f t="shared" si="34"/>
        <v>1</v>
      </c>
      <c r="BA316" s="625" t="s">
        <v>2192</v>
      </c>
      <c r="BB316" s="625" t="s">
        <v>2192</v>
      </c>
      <c r="BC316" s="667">
        <v>817543.65223000001</v>
      </c>
      <c r="BD316" s="667">
        <v>0</v>
      </c>
      <c r="BE316" s="667">
        <v>0</v>
      </c>
      <c r="BF316" s="667">
        <v>0</v>
      </c>
      <c r="BG316" s="667">
        <v>817543.65223000001</v>
      </c>
      <c r="BH316" s="667">
        <v>0</v>
      </c>
      <c r="BI316" s="667">
        <v>0</v>
      </c>
      <c r="BJ316" s="667">
        <v>0</v>
      </c>
      <c r="BK316" s="444">
        <v>0</v>
      </c>
      <c r="BL316" s="444">
        <v>817543.65223000001</v>
      </c>
      <c r="BM316" s="514"/>
      <c r="BN316" s="514"/>
      <c r="BO316" s="515"/>
    </row>
    <row r="317" spans="1:67">
      <c r="A317" s="515"/>
      <c r="B317" s="669">
        <v>2031</v>
      </c>
      <c r="C317" s="661" t="s">
        <v>2187</v>
      </c>
      <c r="D317" s="669" t="s">
        <v>1534</v>
      </c>
      <c r="E317" s="669" t="s">
        <v>1533</v>
      </c>
      <c r="F317" s="669" t="s">
        <v>2205</v>
      </c>
      <c r="G317" s="661" t="s">
        <v>50</v>
      </c>
      <c r="H317" s="669" t="s">
        <v>2205</v>
      </c>
      <c r="I317" s="661" t="s">
        <v>1294</v>
      </c>
      <c r="J317" s="661" t="s">
        <v>1162</v>
      </c>
      <c r="K317" s="669" t="s">
        <v>2198</v>
      </c>
      <c r="L317" s="661" t="s">
        <v>2191</v>
      </c>
      <c r="M317" s="668">
        <v>1004892133.7597132</v>
      </c>
      <c r="N317" s="668">
        <v>296694.88299863448</v>
      </c>
      <c r="O317" s="668">
        <v>2186585.4526241692</v>
      </c>
      <c r="P317" s="668">
        <v>111699970.23063973</v>
      </c>
      <c r="Q317" s="668">
        <v>45423.272833662813</v>
      </c>
      <c r="R317" s="668">
        <v>295777.54917502095</v>
      </c>
      <c r="S317" s="668">
        <v>1670405946.7704151</v>
      </c>
      <c r="T317" s="668">
        <v>8444388.5292627458</v>
      </c>
      <c r="U317" s="668">
        <v>313115.61816348531</v>
      </c>
      <c r="V317" s="668">
        <v>44839.703090385061</v>
      </c>
      <c r="W317" s="670">
        <v>134054635.58375947</v>
      </c>
      <c r="X317" s="670">
        <v>1313821046.2751338</v>
      </c>
      <c r="Y317" s="664">
        <v>2306256.3963999953</v>
      </c>
      <c r="Z317" s="670">
        <v>77032709.278340086</v>
      </c>
      <c r="AA317" s="670">
        <v>2306256.3963999953</v>
      </c>
      <c r="AB317" s="670">
        <v>117079640.82093216</v>
      </c>
      <c r="AC317" s="670">
        <v>16974994.762827404</v>
      </c>
      <c r="AD317" s="670">
        <v>0</v>
      </c>
      <c r="AE317" s="668">
        <v>20140.272899153457</v>
      </c>
      <c r="AF317" s="668">
        <v>1570.578786119366</v>
      </c>
      <c r="AG317" s="664">
        <v>0</v>
      </c>
      <c r="AH317" s="664">
        <v>0</v>
      </c>
      <c r="AI317" s="664">
        <v>2306256.3963999953</v>
      </c>
      <c r="AJ317" s="671">
        <v>0</v>
      </c>
      <c r="AK317" s="664">
        <v>0</v>
      </c>
      <c r="AL317" s="671">
        <v>0</v>
      </c>
      <c r="AM317" s="670">
        <v>0</v>
      </c>
      <c r="AN317" s="670">
        <v>301297725.67640924</v>
      </c>
      <c r="AO317" s="670">
        <v>10264636.455596155</v>
      </c>
      <c r="AP317" s="670">
        <v>0</v>
      </c>
      <c r="AQ317" s="670">
        <v>0</v>
      </c>
      <c r="AR317" s="670">
        <v>0</v>
      </c>
      <c r="AS317" s="665">
        <v>0.55000000000000004</v>
      </c>
      <c r="AT317" s="564">
        <f t="shared" si="28"/>
        <v>18909984.449407987</v>
      </c>
      <c r="AU317" s="564">
        <f t="shared" si="29"/>
        <v>644226.95298608229</v>
      </c>
      <c r="AV317" s="564">
        <f t="shared" si="30"/>
        <v>7348127.7772534071</v>
      </c>
      <c r="AW317" s="564">
        <f t="shared" si="31"/>
        <v>1065381.0488387016</v>
      </c>
      <c r="AX317" s="564">
        <f t="shared" si="32"/>
        <v>18989594.077631701</v>
      </c>
      <c r="AY317" s="564">
        <f t="shared" si="33"/>
        <v>709362.10335093888</v>
      </c>
      <c r="AZ317" s="666">
        <f t="shared" si="34"/>
        <v>15.93326141978091</v>
      </c>
      <c r="BA317" s="625" t="s">
        <v>2192</v>
      </c>
      <c r="BB317" s="625" t="s">
        <v>2192</v>
      </c>
      <c r="BC317" s="667">
        <v>77750467.323749483</v>
      </c>
      <c r="BD317" s="667">
        <v>163548636.30492872</v>
      </c>
      <c r="BE317" s="667">
        <v>27677530.22470244</v>
      </c>
      <c r="BF317" s="667">
        <v>0</v>
      </c>
      <c r="BG317" s="667">
        <v>77750467.323749393</v>
      </c>
      <c r="BH317" s="667">
        <v>163678303.84280026</v>
      </c>
      <c r="BI317" s="667">
        <v>27677530.22470244</v>
      </c>
      <c r="BJ317" s="667">
        <v>0</v>
      </c>
      <c r="BK317" s="444">
        <v>0</v>
      </c>
      <c r="BL317" s="444">
        <v>313868618.52840549</v>
      </c>
      <c r="BM317" s="514"/>
      <c r="BN317" s="514"/>
      <c r="BO317" s="515"/>
    </row>
    <row r="318" spans="1:67">
      <c r="A318" s="515"/>
      <c r="B318" s="669">
        <v>2031</v>
      </c>
      <c r="C318" s="661" t="s">
        <v>2187</v>
      </c>
      <c r="D318" s="669" t="s">
        <v>1993</v>
      </c>
      <c r="E318" s="669" t="s">
        <v>2208</v>
      </c>
      <c r="F318" s="669" t="s">
        <v>2205</v>
      </c>
      <c r="G318" s="661" t="s">
        <v>50</v>
      </c>
      <c r="H318" s="669" t="s">
        <v>2205</v>
      </c>
      <c r="I318" s="661" t="s">
        <v>1294</v>
      </c>
      <c r="J318" s="661" t="s">
        <v>16</v>
      </c>
      <c r="K318" s="669" t="s">
        <v>2198</v>
      </c>
      <c r="L318" s="661" t="s">
        <v>2191</v>
      </c>
      <c r="M318" s="668">
        <v>0</v>
      </c>
      <c r="N318" s="668">
        <v>0</v>
      </c>
      <c r="O318" s="668">
        <v>0</v>
      </c>
      <c r="P318" s="668">
        <v>0</v>
      </c>
      <c r="Q318" s="668">
        <v>0</v>
      </c>
      <c r="R318" s="668">
        <v>0</v>
      </c>
      <c r="S318" s="668">
        <v>0</v>
      </c>
      <c r="T318" s="668">
        <v>0</v>
      </c>
      <c r="U318" s="668">
        <v>0</v>
      </c>
      <c r="V318" s="668">
        <v>0</v>
      </c>
      <c r="W318" s="670">
        <v>0</v>
      </c>
      <c r="X318" s="670">
        <v>0</v>
      </c>
      <c r="Y318" s="664">
        <v>316189.20740999997</v>
      </c>
      <c r="Z318" s="670">
        <v>316189.20740999997</v>
      </c>
      <c r="AA318" s="670">
        <v>316189.20740999997</v>
      </c>
      <c r="AB318" s="670">
        <v>0</v>
      </c>
      <c r="AC318" s="670">
        <v>0</v>
      </c>
      <c r="AD318" s="670">
        <v>0</v>
      </c>
      <c r="AE318" s="668">
        <v>0</v>
      </c>
      <c r="AF318" s="668">
        <v>0</v>
      </c>
      <c r="AG318" s="664">
        <v>29980.012309999998</v>
      </c>
      <c r="AH318" s="664">
        <v>0</v>
      </c>
      <c r="AI318" s="664">
        <v>286209.19510000001</v>
      </c>
      <c r="AJ318" s="671">
        <v>0</v>
      </c>
      <c r="AK318" s="664">
        <v>0</v>
      </c>
      <c r="AL318" s="671">
        <v>0</v>
      </c>
      <c r="AM318" s="670">
        <v>0</v>
      </c>
      <c r="AN318" s="670">
        <v>0</v>
      </c>
      <c r="AO318" s="670">
        <v>0</v>
      </c>
      <c r="AP318" s="670">
        <v>0</v>
      </c>
      <c r="AQ318" s="670">
        <v>0</v>
      </c>
      <c r="AR318" s="670">
        <v>0</v>
      </c>
      <c r="AS318" s="665">
        <v>0.55000000000000004</v>
      </c>
      <c r="AT318" s="564">
        <f t="shared" si="28"/>
        <v>0</v>
      </c>
      <c r="AU318" s="564">
        <f t="shared" si="29"/>
        <v>0</v>
      </c>
      <c r="AV318" s="564">
        <f t="shared" si="30"/>
        <v>0</v>
      </c>
      <c r="AW318" s="564">
        <f t="shared" si="31"/>
        <v>0</v>
      </c>
      <c r="AX318" s="564">
        <f t="shared" si="32"/>
        <v>173904.06407550001</v>
      </c>
      <c r="AY318" s="564">
        <f t="shared" si="33"/>
        <v>142285.14333449997</v>
      </c>
      <c r="AZ318" s="666">
        <f t="shared" si="34"/>
        <v>1</v>
      </c>
      <c r="BA318" s="625" t="s">
        <v>2192</v>
      </c>
      <c r="BB318" s="625" t="s">
        <v>2192</v>
      </c>
      <c r="BC318" s="667">
        <v>316189.20740999997</v>
      </c>
      <c r="BD318" s="667">
        <v>0</v>
      </c>
      <c r="BE318" s="667">
        <v>0</v>
      </c>
      <c r="BF318" s="667">
        <v>0</v>
      </c>
      <c r="BG318" s="667">
        <v>316189.20740999997</v>
      </c>
      <c r="BH318" s="667">
        <v>0</v>
      </c>
      <c r="BI318" s="667">
        <v>0</v>
      </c>
      <c r="BJ318" s="667">
        <v>0</v>
      </c>
      <c r="BK318" s="444">
        <v>0</v>
      </c>
      <c r="BL318" s="444">
        <v>316189.20740999997</v>
      </c>
      <c r="BM318" s="514"/>
      <c r="BN318" s="514"/>
      <c r="BO318" s="515"/>
    </row>
    <row r="319" spans="1:67">
      <c r="A319" s="515"/>
      <c r="B319" s="669">
        <v>2031</v>
      </c>
      <c r="C319" s="661" t="s">
        <v>2187</v>
      </c>
      <c r="D319" s="669" t="s">
        <v>1559</v>
      </c>
      <c r="E319" s="669" t="s">
        <v>1558</v>
      </c>
      <c r="F319" s="669" t="s">
        <v>2209</v>
      </c>
      <c r="G319" s="661" t="s">
        <v>26</v>
      </c>
      <c r="H319" s="669" t="s">
        <v>2209</v>
      </c>
      <c r="I319" s="661" t="s">
        <v>46</v>
      </c>
      <c r="J319" s="661" t="s">
        <v>1162</v>
      </c>
      <c r="K319" s="669" t="s">
        <v>2190</v>
      </c>
      <c r="L319" s="661" t="s">
        <v>2191</v>
      </c>
      <c r="M319" s="668">
        <v>6278672.3169357004</v>
      </c>
      <c r="N319" s="668">
        <v>739.28834909289355</v>
      </c>
      <c r="O319" s="668">
        <v>817577.95117099956</v>
      </c>
      <c r="P319" s="668">
        <v>3756367.0877614203</v>
      </c>
      <c r="Q319" s="668">
        <v>443.57300945573638</v>
      </c>
      <c r="R319" s="668">
        <v>492169.27934259997</v>
      </c>
      <c r="S319" s="668">
        <v>45218152.983857028</v>
      </c>
      <c r="T319" s="668">
        <v>5799895.419619197</v>
      </c>
      <c r="U319" s="668">
        <v>6132.9699256481099</v>
      </c>
      <c r="V319" s="668">
        <v>30797.444678177948</v>
      </c>
      <c r="W319" s="670">
        <v>15504379.987260001</v>
      </c>
      <c r="X319" s="670">
        <v>25806010.0414318</v>
      </c>
      <c r="Y319" s="664">
        <v>7037599.9999999944</v>
      </c>
      <c r="Z319" s="670">
        <v>10176574.866497399</v>
      </c>
      <c r="AA319" s="670">
        <v>6919135.8975262502</v>
      </c>
      <c r="AB319" s="670">
        <v>4929484.8884201497</v>
      </c>
      <c r="AC319" s="670">
        <v>10544342.653507181</v>
      </c>
      <c r="AD319" s="670">
        <v>0</v>
      </c>
      <c r="AE319" s="668">
        <v>475.313709486947</v>
      </c>
      <c r="AF319" s="668">
        <v>2613.4188733092037</v>
      </c>
      <c r="AG319" s="664">
        <v>658764.32581919839</v>
      </c>
      <c r="AH319" s="664">
        <v>508437.34210399899</v>
      </c>
      <c r="AI319" s="664">
        <v>2983074.7720767958</v>
      </c>
      <c r="AJ319" s="671">
        <v>0</v>
      </c>
      <c r="AK319" s="664">
        <v>0</v>
      </c>
      <c r="AL319" s="671">
        <v>0</v>
      </c>
      <c r="AM319" s="670">
        <v>2887323.560000001</v>
      </c>
      <c r="AN319" s="670">
        <v>15539317.187319482</v>
      </c>
      <c r="AO319" s="670">
        <v>6661855.5931674559</v>
      </c>
      <c r="AP319" s="670">
        <v>120441.28733791996</v>
      </c>
      <c r="AQ319" s="670">
        <v>0</v>
      </c>
      <c r="AR319" s="670">
        <v>69732.744001598403</v>
      </c>
      <c r="AS319" s="665">
        <v>0.55000000000000004</v>
      </c>
      <c r="AT319" s="564">
        <f t="shared" si="28"/>
        <v>1302631.4494288161</v>
      </c>
      <c r="AU319" s="564">
        <f t="shared" si="29"/>
        <v>562812.9225181432</v>
      </c>
      <c r="AV319" s="564">
        <f t="shared" si="30"/>
        <v>432523.66531049629</v>
      </c>
      <c r="AW319" s="564">
        <f t="shared" si="31"/>
        <v>890816.71343035926</v>
      </c>
      <c r="AX319" s="564">
        <f t="shared" si="32"/>
        <v>1634308.4701477161</v>
      </c>
      <c r="AY319" s="564">
        <f t="shared" si="33"/>
        <v>825859.84219340666</v>
      </c>
      <c r="AZ319" s="666">
        <f t="shared" si="34"/>
        <v>11.836713989012397</v>
      </c>
      <c r="BA319" s="625" t="s">
        <v>2192</v>
      </c>
      <c r="BB319" s="625" t="s">
        <v>2192</v>
      </c>
      <c r="BC319" s="667">
        <v>10295730.979201848</v>
      </c>
      <c r="BD319" s="667">
        <v>5781906.8582041888</v>
      </c>
      <c r="BE319" s="667">
        <v>15528908.62231558</v>
      </c>
      <c r="BF319" s="667">
        <v>79926.767435186121</v>
      </c>
      <c r="BG319" s="667">
        <v>10295730.979201848</v>
      </c>
      <c r="BH319" s="667">
        <v>5781906.8582041888</v>
      </c>
      <c r="BI319" s="667">
        <v>15528908.62231558</v>
      </c>
      <c r="BJ319" s="667">
        <v>79926.767435186121</v>
      </c>
      <c r="BK319" s="444">
        <v>0</v>
      </c>
      <c r="BL319" s="444">
        <v>29120308.678013187</v>
      </c>
      <c r="BM319" s="514"/>
      <c r="BN319" s="514"/>
      <c r="BO319" s="515"/>
    </row>
    <row r="320" spans="1:67">
      <c r="A320" s="515"/>
      <c r="B320" s="669">
        <v>2031</v>
      </c>
      <c r="C320" s="661" t="s">
        <v>2187</v>
      </c>
      <c r="D320" s="669" t="s">
        <v>2005</v>
      </c>
      <c r="E320" s="669" t="s">
        <v>2004</v>
      </c>
      <c r="F320" s="669" t="s">
        <v>2209</v>
      </c>
      <c r="G320" s="661" t="s">
        <v>26</v>
      </c>
      <c r="H320" s="669" t="s">
        <v>2209</v>
      </c>
      <c r="I320" s="661" t="s">
        <v>46</v>
      </c>
      <c r="J320" s="661" t="s">
        <v>16</v>
      </c>
      <c r="K320" s="669" t="s">
        <v>2190</v>
      </c>
      <c r="L320" s="661" t="s">
        <v>2191</v>
      </c>
      <c r="M320" s="668">
        <v>0</v>
      </c>
      <c r="N320" s="668">
        <v>0</v>
      </c>
      <c r="O320" s="668">
        <v>0</v>
      </c>
      <c r="P320" s="668">
        <v>0</v>
      </c>
      <c r="Q320" s="668">
        <v>0</v>
      </c>
      <c r="R320" s="668">
        <v>0</v>
      </c>
      <c r="S320" s="668">
        <v>0</v>
      </c>
      <c r="T320" s="668">
        <v>0</v>
      </c>
      <c r="U320" s="668">
        <v>0</v>
      </c>
      <c r="V320" s="668">
        <v>0</v>
      </c>
      <c r="W320" s="670">
        <v>0</v>
      </c>
      <c r="X320" s="670">
        <v>0</v>
      </c>
      <c r="Y320" s="664">
        <v>29507.912424999999</v>
      </c>
      <c r="Z320" s="670">
        <v>29507.912424999999</v>
      </c>
      <c r="AA320" s="670">
        <v>29507.912424999999</v>
      </c>
      <c r="AB320" s="670">
        <v>0</v>
      </c>
      <c r="AC320" s="670">
        <v>0</v>
      </c>
      <c r="AD320" s="670">
        <v>0</v>
      </c>
      <c r="AE320" s="668">
        <v>0</v>
      </c>
      <c r="AF320" s="668">
        <v>0</v>
      </c>
      <c r="AG320" s="664">
        <v>2802.3068050000002</v>
      </c>
      <c r="AH320" s="664">
        <v>0</v>
      </c>
      <c r="AI320" s="664">
        <v>26705.605619999998</v>
      </c>
      <c r="AJ320" s="671">
        <v>0</v>
      </c>
      <c r="AK320" s="664">
        <v>0</v>
      </c>
      <c r="AL320" s="671">
        <v>0</v>
      </c>
      <c r="AM320" s="670">
        <v>0</v>
      </c>
      <c r="AN320" s="670">
        <v>0</v>
      </c>
      <c r="AO320" s="670">
        <v>0</v>
      </c>
      <c r="AP320" s="670">
        <v>0</v>
      </c>
      <c r="AQ320" s="670">
        <v>0</v>
      </c>
      <c r="AR320" s="670">
        <v>0</v>
      </c>
      <c r="AS320" s="665">
        <v>0.55000000000000004</v>
      </c>
      <c r="AT320" s="564">
        <f t="shared" si="28"/>
        <v>0</v>
      </c>
      <c r="AU320" s="564">
        <f t="shared" si="29"/>
        <v>0</v>
      </c>
      <c r="AV320" s="564">
        <f t="shared" si="30"/>
        <v>0</v>
      </c>
      <c r="AW320" s="564">
        <f t="shared" si="31"/>
        <v>0</v>
      </c>
      <c r="AX320" s="564">
        <f t="shared" si="32"/>
        <v>16229.351833750001</v>
      </c>
      <c r="AY320" s="564">
        <f t="shared" si="33"/>
        <v>13278.560591249998</v>
      </c>
      <c r="AZ320" s="666">
        <f t="shared" si="34"/>
        <v>1</v>
      </c>
      <c r="BA320" s="625" t="s">
        <v>2192</v>
      </c>
      <c r="BB320" s="625" t="s">
        <v>2192</v>
      </c>
      <c r="BC320" s="667">
        <v>29507.912424999999</v>
      </c>
      <c r="BD320" s="667">
        <v>0</v>
      </c>
      <c r="BE320" s="667">
        <v>0</v>
      </c>
      <c r="BF320" s="667">
        <v>0</v>
      </c>
      <c r="BG320" s="667">
        <v>29507.912424999999</v>
      </c>
      <c r="BH320" s="667">
        <v>0</v>
      </c>
      <c r="BI320" s="667">
        <v>0</v>
      </c>
      <c r="BJ320" s="667">
        <v>0</v>
      </c>
      <c r="BK320" s="444">
        <v>0</v>
      </c>
      <c r="BL320" s="444">
        <v>29507.912424999999</v>
      </c>
      <c r="BM320" s="514"/>
      <c r="BN320" s="514"/>
      <c r="BO320" s="515"/>
    </row>
    <row r="321" spans="1:67">
      <c r="A321" s="515"/>
      <c r="B321" s="669">
        <v>2031</v>
      </c>
      <c r="C321" s="661" t="s">
        <v>2187</v>
      </c>
      <c r="D321" s="669" t="s">
        <v>2008</v>
      </c>
      <c r="E321" s="669" t="s">
        <v>378</v>
      </c>
      <c r="F321" s="669" t="s">
        <v>2209</v>
      </c>
      <c r="G321" s="661" t="s">
        <v>17</v>
      </c>
      <c r="H321" s="669" t="s">
        <v>2209</v>
      </c>
      <c r="I321" s="661" t="s">
        <v>2210</v>
      </c>
      <c r="J321" s="661" t="s">
        <v>32</v>
      </c>
      <c r="K321" s="669" t="s">
        <v>28</v>
      </c>
      <c r="L321" s="661" t="s">
        <v>2191</v>
      </c>
      <c r="M321" s="668">
        <v>0</v>
      </c>
      <c r="N321" s="668">
        <v>0</v>
      </c>
      <c r="O321" s="668">
        <v>0</v>
      </c>
      <c r="P321" s="668">
        <v>0</v>
      </c>
      <c r="Q321" s="668">
        <v>0</v>
      </c>
      <c r="R321" s="668">
        <v>0</v>
      </c>
      <c r="S321" s="668">
        <v>0</v>
      </c>
      <c r="T321" s="668">
        <v>0</v>
      </c>
      <c r="U321" s="668">
        <v>0</v>
      </c>
      <c r="V321" s="668">
        <v>0</v>
      </c>
      <c r="W321" s="670">
        <v>0</v>
      </c>
      <c r="X321" s="670">
        <v>0</v>
      </c>
      <c r="Y321" s="664">
        <v>2058205.6089000001</v>
      </c>
      <c r="Z321" s="670">
        <v>2058205.6089000001</v>
      </c>
      <c r="AA321" s="670">
        <v>2058205.6089000001</v>
      </c>
      <c r="AB321" s="670">
        <v>0</v>
      </c>
      <c r="AC321" s="670">
        <v>0</v>
      </c>
      <c r="AD321" s="670">
        <v>0</v>
      </c>
      <c r="AE321" s="668">
        <v>0</v>
      </c>
      <c r="AF321" s="668">
        <v>0</v>
      </c>
      <c r="AG321" s="664">
        <v>53184.720600000001</v>
      </c>
      <c r="AH321" s="664">
        <v>110215</v>
      </c>
      <c r="AI321" s="664">
        <v>1894805.8883</v>
      </c>
      <c r="AJ321" s="671">
        <v>0</v>
      </c>
      <c r="AK321" s="664">
        <v>0</v>
      </c>
      <c r="AL321" s="671">
        <v>0</v>
      </c>
      <c r="AM321" s="670">
        <v>0</v>
      </c>
      <c r="AN321" s="670">
        <v>0</v>
      </c>
      <c r="AO321" s="670">
        <v>0</v>
      </c>
      <c r="AP321" s="670">
        <v>0</v>
      </c>
      <c r="AQ321" s="670">
        <v>0</v>
      </c>
      <c r="AR321" s="670">
        <v>0</v>
      </c>
      <c r="AS321" s="665">
        <v>0.55000000000000004</v>
      </c>
      <c r="AT321" s="564">
        <f t="shared" si="28"/>
        <v>0</v>
      </c>
      <c r="AU321" s="564">
        <f t="shared" si="29"/>
        <v>0</v>
      </c>
      <c r="AV321" s="564">
        <f t="shared" si="30"/>
        <v>0</v>
      </c>
      <c r="AW321" s="564">
        <f t="shared" si="31"/>
        <v>0</v>
      </c>
      <c r="AX321" s="564">
        <f t="shared" si="32"/>
        <v>1132013.0848950001</v>
      </c>
      <c r="AY321" s="564">
        <f t="shared" si="33"/>
        <v>926192.52400500001</v>
      </c>
      <c r="AZ321" s="666">
        <f t="shared" si="34"/>
        <v>1</v>
      </c>
      <c r="BA321" s="625" t="s">
        <v>2192</v>
      </c>
      <c r="BB321" s="625" t="s">
        <v>2192</v>
      </c>
      <c r="BC321" s="667">
        <v>2058205.6089000001</v>
      </c>
      <c r="BD321" s="667">
        <v>0</v>
      </c>
      <c r="BE321" s="667">
        <v>0</v>
      </c>
      <c r="BF321" s="667">
        <v>0</v>
      </c>
      <c r="BG321" s="667">
        <v>2058205.6089000001</v>
      </c>
      <c r="BH321" s="667">
        <v>0</v>
      </c>
      <c r="BI321" s="667">
        <v>0</v>
      </c>
      <c r="BJ321" s="667">
        <v>0</v>
      </c>
      <c r="BK321" s="444">
        <v>0</v>
      </c>
      <c r="BL321" s="444">
        <v>2058205.6089000001</v>
      </c>
      <c r="BM321" s="514"/>
      <c r="BN321" s="514"/>
      <c r="BO321" s="515"/>
    </row>
    <row r="322" spans="1:67">
      <c r="A322" s="515"/>
      <c r="B322" s="669">
        <v>2031</v>
      </c>
      <c r="C322" s="661" t="s">
        <v>2187</v>
      </c>
      <c r="D322" s="669" t="s">
        <v>2014</v>
      </c>
      <c r="E322" s="669" t="s">
        <v>2013</v>
      </c>
      <c r="F322" s="669" t="s">
        <v>2209</v>
      </c>
      <c r="G322" s="661" t="s">
        <v>17</v>
      </c>
      <c r="H322" s="669" t="s">
        <v>2209</v>
      </c>
      <c r="I322" s="661" t="s">
        <v>2210</v>
      </c>
      <c r="J322" s="661" t="s">
        <v>16</v>
      </c>
      <c r="K322" s="669" t="s">
        <v>28</v>
      </c>
      <c r="L322" s="661" t="s">
        <v>2191</v>
      </c>
      <c r="M322" s="668">
        <v>0</v>
      </c>
      <c r="N322" s="668">
        <v>0</v>
      </c>
      <c r="O322" s="668">
        <v>0</v>
      </c>
      <c r="P322" s="668">
        <v>0</v>
      </c>
      <c r="Q322" s="668">
        <v>0</v>
      </c>
      <c r="R322" s="668">
        <v>0</v>
      </c>
      <c r="S322" s="668">
        <v>0</v>
      </c>
      <c r="T322" s="668">
        <v>0</v>
      </c>
      <c r="U322" s="668">
        <v>0</v>
      </c>
      <c r="V322" s="668">
        <v>0</v>
      </c>
      <c r="W322" s="670">
        <v>0</v>
      </c>
      <c r="X322" s="670">
        <v>0</v>
      </c>
      <c r="Y322" s="664">
        <v>28023.068055</v>
      </c>
      <c r="Z322" s="670">
        <v>28023.068055</v>
      </c>
      <c r="AA322" s="670">
        <v>28023.068055</v>
      </c>
      <c r="AB322" s="670">
        <v>0</v>
      </c>
      <c r="AC322" s="670">
        <v>0</v>
      </c>
      <c r="AD322" s="670">
        <v>0</v>
      </c>
      <c r="AE322" s="668">
        <v>0</v>
      </c>
      <c r="AF322" s="668">
        <v>0</v>
      </c>
      <c r="AG322" s="664">
        <v>2802.3068050000002</v>
      </c>
      <c r="AH322" s="664">
        <v>0</v>
      </c>
      <c r="AI322" s="664">
        <v>25220.76125</v>
      </c>
      <c r="AJ322" s="671">
        <v>0</v>
      </c>
      <c r="AK322" s="664">
        <v>0</v>
      </c>
      <c r="AL322" s="671">
        <v>0</v>
      </c>
      <c r="AM322" s="670">
        <v>0</v>
      </c>
      <c r="AN322" s="670">
        <v>0</v>
      </c>
      <c r="AO322" s="670">
        <v>0</v>
      </c>
      <c r="AP322" s="670">
        <v>0</v>
      </c>
      <c r="AQ322" s="670">
        <v>0</v>
      </c>
      <c r="AR322" s="670">
        <v>0</v>
      </c>
      <c r="AS322" s="665">
        <v>0.55000000000000004</v>
      </c>
      <c r="AT322" s="564">
        <f t="shared" si="28"/>
        <v>0</v>
      </c>
      <c r="AU322" s="564">
        <f t="shared" si="29"/>
        <v>0</v>
      </c>
      <c r="AV322" s="564">
        <f t="shared" si="30"/>
        <v>0</v>
      </c>
      <c r="AW322" s="564">
        <f t="shared" si="31"/>
        <v>0</v>
      </c>
      <c r="AX322" s="564">
        <f t="shared" si="32"/>
        <v>15412.687430250002</v>
      </c>
      <c r="AY322" s="564">
        <f t="shared" si="33"/>
        <v>12610.380624749998</v>
      </c>
      <c r="AZ322" s="666">
        <f t="shared" si="34"/>
        <v>1</v>
      </c>
      <c r="BA322" s="625" t="s">
        <v>2192</v>
      </c>
      <c r="BB322" s="625" t="s">
        <v>2192</v>
      </c>
      <c r="BC322" s="667">
        <v>28023.068055</v>
      </c>
      <c r="BD322" s="667">
        <v>0</v>
      </c>
      <c r="BE322" s="667">
        <v>0</v>
      </c>
      <c r="BF322" s="667">
        <v>0</v>
      </c>
      <c r="BG322" s="667">
        <v>28023.068055</v>
      </c>
      <c r="BH322" s="667">
        <v>0</v>
      </c>
      <c r="BI322" s="667">
        <v>0</v>
      </c>
      <c r="BJ322" s="667">
        <v>0</v>
      </c>
      <c r="BK322" s="444">
        <v>0</v>
      </c>
      <c r="BL322" s="444">
        <v>28023.068055</v>
      </c>
      <c r="BM322" s="514"/>
      <c r="BN322" s="514"/>
      <c r="BO322" s="515"/>
    </row>
    <row r="323" spans="1:67">
      <c r="A323" s="515"/>
      <c r="B323" s="669">
        <v>2031</v>
      </c>
      <c r="C323" s="661" t="s">
        <v>2187</v>
      </c>
      <c r="D323" s="669" t="s">
        <v>1563</v>
      </c>
      <c r="E323" s="669" t="s">
        <v>361</v>
      </c>
      <c r="F323" s="669" t="s">
        <v>2205</v>
      </c>
      <c r="G323" s="661" t="s">
        <v>26</v>
      </c>
      <c r="H323" s="669" t="s">
        <v>2205</v>
      </c>
      <c r="I323" s="661" t="s">
        <v>40</v>
      </c>
      <c r="J323" s="661" t="s">
        <v>1162</v>
      </c>
      <c r="K323" s="669" t="s">
        <v>2190</v>
      </c>
      <c r="L323" s="661" t="s">
        <v>2194</v>
      </c>
      <c r="M323" s="668">
        <v>-215565.0155999999</v>
      </c>
      <c r="N323" s="668">
        <v>36.869522678999999</v>
      </c>
      <c r="O323" s="668">
        <v>72536.536223910036</v>
      </c>
      <c r="P323" s="668">
        <v>-274893.22574999998</v>
      </c>
      <c r="Q323" s="668">
        <v>18.4347613395</v>
      </c>
      <c r="R323" s="668">
        <v>72536.544021546026</v>
      </c>
      <c r="S323" s="668">
        <v>-5794505.5657499991</v>
      </c>
      <c r="T323" s="668">
        <v>1450730.9389131893</v>
      </c>
      <c r="U323" s="668">
        <v>-768.34018296546003</v>
      </c>
      <c r="V323" s="668">
        <v>7703.3812856290415</v>
      </c>
      <c r="W323" s="670">
        <v>2377199.9366078</v>
      </c>
      <c r="X323" s="670">
        <v>2450777.0543653499</v>
      </c>
      <c r="Y323" s="664">
        <v>2244375.0018023364</v>
      </c>
      <c r="Z323" s="670">
        <v>2514736.2705454798</v>
      </c>
      <c r="AA323" s="670">
        <v>2728063.01409359</v>
      </c>
      <c r="AB323" s="670">
        <v>112893.083029494</v>
      </c>
      <c r="AC323" s="670">
        <v>2781510.1086021247</v>
      </c>
      <c r="AD323" s="670">
        <v>0</v>
      </c>
      <c r="AE323" s="668">
        <v>-36.160435197973499</v>
      </c>
      <c r="AF323" s="668">
        <v>385.16904875440946</v>
      </c>
      <c r="AG323" s="664">
        <v>269324.99744633946</v>
      </c>
      <c r="AH323" s="664">
        <v>179550.00013499969</v>
      </c>
      <c r="AI323" s="664">
        <v>1189510.5696209969</v>
      </c>
      <c r="AJ323" s="671">
        <v>0</v>
      </c>
      <c r="AK323" s="664">
        <v>0</v>
      </c>
      <c r="AL323" s="671">
        <v>0</v>
      </c>
      <c r="AM323" s="670">
        <v>605989.43459999899</v>
      </c>
      <c r="AN323" s="670">
        <v>375622.38329263666</v>
      </c>
      <c r="AO323" s="670">
        <v>1593750.4591427138</v>
      </c>
      <c r="AP323" s="670">
        <v>2067570.9060555531</v>
      </c>
      <c r="AQ323" s="670">
        <v>0</v>
      </c>
      <c r="AR323" s="670">
        <v>0</v>
      </c>
      <c r="AS323" s="665">
        <v>0.55000000000000004</v>
      </c>
      <c r="AT323" s="564">
        <f t="shared" si="28"/>
        <v>-85280.986544132771</v>
      </c>
      <c r="AU323" s="564">
        <f t="shared" si="29"/>
        <v>80331.410579150615</v>
      </c>
      <c r="AV323" s="564">
        <f t="shared" si="30"/>
        <v>109904.12392066873</v>
      </c>
      <c r="AW323" s="564">
        <f t="shared" si="31"/>
        <v>140199.25721895383</v>
      </c>
      <c r="AX323" s="564">
        <f t="shared" si="32"/>
        <v>94560.79373623307</v>
      </c>
      <c r="AY323" s="564">
        <f t="shared" si="33"/>
        <v>142208.79983177735</v>
      </c>
      <c r="AZ323" s="666">
        <f t="shared" si="34"/>
        <v>19.839692190794906</v>
      </c>
      <c r="BA323" s="625" t="s">
        <v>2192</v>
      </c>
      <c r="BB323" s="625" t="s">
        <v>2192</v>
      </c>
      <c r="BC323" s="667">
        <v>2654424.7104672012</v>
      </c>
      <c r="BD323" s="667">
        <v>138794.47473224549</v>
      </c>
      <c r="BE323" s="667">
        <v>4502972.0344923716</v>
      </c>
      <c r="BF323" s="667">
        <v>0</v>
      </c>
      <c r="BG323" s="667">
        <v>2654424.7104672012</v>
      </c>
      <c r="BH323" s="667">
        <v>138794.47473224549</v>
      </c>
      <c r="BI323" s="667">
        <v>4502972.0344923716</v>
      </c>
      <c r="BJ323" s="667">
        <v>0</v>
      </c>
      <c r="BK323" s="444">
        <v>0</v>
      </c>
      <c r="BL323" s="444">
        <v>4697435.8565289406</v>
      </c>
      <c r="BM323" s="514"/>
      <c r="BN323" s="514"/>
      <c r="BO323" s="515"/>
    </row>
    <row r="324" spans="1:67">
      <c r="A324" s="515"/>
      <c r="B324" s="669">
        <v>2031</v>
      </c>
      <c r="C324" s="661" t="s">
        <v>2187</v>
      </c>
      <c r="D324" s="669" t="s">
        <v>2018</v>
      </c>
      <c r="E324" s="669" t="s">
        <v>2211</v>
      </c>
      <c r="F324" s="669" t="s">
        <v>2205</v>
      </c>
      <c r="G324" s="661" t="s">
        <v>26</v>
      </c>
      <c r="H324" s="669" t="s">
        <v>2205</v>
      </c>
      <c r="I324" s="661" t="s">
        <v>40</v>
      </c>
      <c r="J324" s="661" t="s">
        <v>16</v>
      </c>
      <c r="K324" s="669" t="s">
        <v>2190</v>
      </c>
      <c r="L324" s="661" t="s">
        <v>2194</v>
      </c>
      <c r="M324" s="668">
        <v>0</v>
      </c>
      <c r="N324" s="668">
        <v>0</v>
      </c>
      <c r="O324" s="668">
        <v>0</v>
      </c>
      <c r="P324" s="668">
        <v>0</v>
      </c>
      <c r="Q324" s="668">
        <v>0</v>
      </c>
      <c r="R324" s="668">
        <v>0</v>
      </c>
      <c r="S324" s="668">
        <v>0</v>
      </c>
      <c r="T324" s="668">
        <v>0</v>
      </c>
      <c r="U324" s="668">
        <v>0</v>
      </c>
      <c r="V324" s="668">
        <v>0</v>
      </c>
      <c r="W324" s="670">
        <v>0</v>
      </c>
      <c r="X324" s="670">
        <v>0</v>
      </c>
      <c r="Y324" s="664">
        <v>211605.18528999999</v>
      </c>
      <c r="Z324" s="670">
        <v>211605.18528999999</v>
      </c>
      <c r="AA324" s="670">
        <v>211605.18528999999</v>
      </c>
      <c r="AB324" s="670">
        <v>0</v>
      </c>
      <c r="AC324" s="670">
        <v>0</v>
      </c>
      <c r="AD324" s="670">
        <v>0</v>
      </c>
      <c r="AE324" s="668">
        <v>0</v>
      </c>
      <c r="AF324" s="668">
        <v>0</v>
      </c>
      <c r="AG324" s="664">
        <v>12825.94269</v>
      </c>
      <c r="AH324" s="664">
        <v>0</v>
      </c>
      <c r="AI324" s="664">
        <v>198779.2426</v>
      </c>
      <c r="AJ324" s="671">
        <v>0</v>
      </c>
      <c r="AK324" s="664">
        <v>0</v>
      </c>
      <c r="AL324" s="671">
        <v>0</v>
      </c>
      <c r="AM324" s="670">
        <v>0</v>
      </c>
      <c r="AN324" s="670">
        <v>0</v>
      </c>
      <c r="AO324" s="670">
        <v>0</v>
      </c>
      <c r="AP324" s="670">
        <v>0</v>
      </c>
      <c r="AQ324" s="670">
        <v>0</v>
      </c>
      <c r="AR324" s="670">
        <v>0</v>
      </c>
      <c r="AS324" s="665">
        <v>0.55000000000000004</v>
      </c>
      <c r="AT324" s="564">
        <f t="shared" si="28"/>
        <v>0</v>
      </c>
      <c r="AU324" s="564">
        <f t="shared" si="29"/>
        <v>0</v>
      </c>
      <c r="AV324" s="564">
        <f t="shared" si="30"/>
        <v>0</v>
      </c>
      <c r="AW324" s="564">
        <f t="shared" si="31"/>
        <v>0</v>
      </c>
      <c r="AX324" s="564">
        <f t="shared" si="32"/>
        <v>116382.85190950001</v>
      </c>
      <c r="AY324" s="564">
        <f t="shared" si="33"/>
        <v>95222.333380499986</v>
      </c>
      <c r="AZ324" s="666">
        <f t="shared" si="34"/>
        <v>1</v>
      </c>
      <c r="BA324" s="625" t="s">
        <v>2192</v>
      </c>
      <c r="BB324" s="625" t="s">
        <v>2192</v>
      </c>
      <c r="BC324" s="667">
        <v>211605.18528999999</v>
      </c>
      <c r="BD324" s="667">
        <v>0</v>
      </c>
      <c r="BE324" s="667">
        <v>0</v>
      </c>
      <c r="BF324" s="667">
        <v>0</v>
      </c>
      <c r="BG324" s="667">
        <v>211605.18528999999</v>
      </c>
      <c r="BH324" s="667">
        <v>0</v>
      </c>
      <c r="BI324" s="667">
        <v>0</v>
      </c>
      <c r="BJ324" s="667">
        <v>0</v>
      </c>
      <c r="BK324" s="444">
        <v>0</v>
      </c>
      <c r="BL324" s="444">
        <v>211605.18528999999</v>
      </c>
      <c r="BM324" s="514"/>
      <c r="BN324" s="514"/>
      <c r="BO324" s="515"/>
    </row>
    <row r="325" spans="1:67">
      <c r="A325" s="515"/>
      <c r="B325" s="669">
        <v>2031</v>
      </c>
      <c r="C325" s="661" t="s">
        <v>2187</v>
      </c>
      <c r="D325" s="669" t="s">
        <v>1580</v>
      </c>
      <c r="E325" s="669" t="s">
        <v>1579</v>
      </c>
      <c r="F325" s="669" t="s">
        <v>2209</v>
      </c>
      <c r="G325" s="661" t="s">
        <v>17</v>
      </c>
      <c r="H325" s="669" t="s">
        <v>2209</v>
      </c>
      <c r="I325" s="661" t="s">
        <v>46</v>
      </c>
      <c r="J325" s="661" t="s">
        <v>1162</v>
      </c>
      <c r="K325" s="669" t="s">
        <v>28</v>
      </c>
      <c r="L325" s="661" t="s">
        <v>2191</v>
      </c>
      <c r="M325" s="668">
        <v>0</v>
      </c>
      <c r="N325" s="668">
        <v>0</v>
      </c>
      <c r="O325" s="668">
        <v>0</v>
      </c>
      <c r="P325" s="668">
        <v>0</v>
      </c>
      <c r="Q325" s="668">
        <v>0</v>
      </c>
      <c r="R325" s="668">
        <v>0</v>
      </c>
      <c r="S325" s="668">
        <v>0</v>
      </c>
      <c r="T325" s="668">
        <v>0</v>
      </c>
      <c r="U325" s="668">
        <v>0</v>
      </c>
      <c r="V325" s="668">
        <v>0</v>
      </c>
      <c r="W325" s="670">
        <v>0</v>
      </c>
      <c r="X325" s="670">
        <v>0</v>
      </c>
      <c r="Y325" s="664">
        <v>2172810</v>
      </c>
      <c r="Z325" s="670">
        <v>2172810</v>
      </c>
      <c r="AA325" s="670">
        <v>2172810</v>
      </c>
      <c r="AB325" s="670">
        <v>0</v>
      </c>
      <c r="AC325" s="670">
        <v>0</v>
      </c>
      <c r="AD325" s="670">
        <v>0</v>
      </c>
      <c r="AE325" s="668">
        <v>0</v>
      </c>
      <c r="AF325" s="668">
        <v>0</v>
      </c>
      <c r="AG325" s="664">
        <v>108640.5</v>
      </c>
      <c r="AH325" s="664">
        <v>108640.5</v>
      </c>
      <c r="AI325" s="664">
        <v>1955529</v>
      </c>
      <c r="AJ325" s="671">
        <v>0</v>
      </c>
      <c r="AK325" s="664">
        <v>0</v>
      </c>
      <c r="AL325" s="671">
        <v>0</v>
      </c>
      <c r="AM325" s="670">
        <v>0</v>
      </c>
      <c r="AN325" s="670">
        <v>0</v>
      </c>
      <c r="AO325" s="670">
        <v>0</v>
      </c>
      <c r="AP325" s="670">
        <v>0</v>
      </c>
      <c r="AQ325" s="670">
        <v>0</v>
      </c>
      <c r="AR325" s="670">
        <v>0</v>
      </c>
      <c r="AS325" s="665">
        <v>0.55000000000000004</v>
      </c>
      <c r="AT325" s="564">
        <f t="shared" si="28"/>
        <v>0</v>
      </c>
      <c r="AU325" s="564">
        <f t="shared" si="29"/>
        <v>0</v>
      </c>
      <c r="AV325" s="564">
        <f t="shared" si="30"/>
        <v>0</v>
      </c>
      <c r="AW325" s="564">
        <f t="shared" si="31"/>
        <v>0</v>
      </c>
      <c r="AX325" s="564">
        <f t="shared" si="32"/>
        <v>1195045.5</v>
      </c>
      <c r="AY325" s="564">
        <f t="shared" si="33"/>
        <v>977764.49999999988</v>
      </c>
      <c r="AZ325" s="666">
        <f t="shared" si="34"/>
        <v>1</v>
      </c>
      <c r="BA325" s="625" t="s">
        <v>2192</v>
      </c>
      <c r="BB325" s="625" t="s">
        <v>2192</v>
      </c>
      <c r="BC325" s="667">
        <v>2172810</v>
      </c>
      <c r="BD325" s="667">
        <v>0</v>
      </c>
      <c r="BE325" s="667">
        <v>0</v>
      </c>
      <c r="BF325" s="667">
        <v>0</v>
      </c>
      <c r="BG325" s="667">
        <v>2172810</v>
      </c>
      <c r="BH325" s="667">
        <v>0</v>
      </c>
      <c r="BI325" s="667">
        <v>0</v>
      </c>
      <c r="BJ325" s="667">
        <v>0</v>
      </c>
      <c r="BK325" s="444">
        <v>0</v>
      </c>
      <c r="BL325" s="444">
        <v>2172810</v>
      </c>
      <c r="BM325" s="514"/>
      <c r="BN325" s="514"/>
      <c r="BO325" s="515"/>
    </row>
    <row r="326" spans="1:67">
      <c r="A326" s="515"/>
      <c r="B326" s="669">
        <v>2031</v>
      </c>
      <c r="C326" s="661" t="s">
        <v>2187</v>
      </c>
      <c r="D326" s="669" t="s">
        <v>2022</v>
      </c>
      <c r="E326" s="669" t="s">
        <v>2021</v>
      </c>
      <c r="F326" s="669" t="s">
        <v>2209</v>
      </c>
      <c r="G326" s="661" t="s">
        <v>17</v>
      </c>
      <c r="H326" s="669" t="s">
        <v>2209</v>
      </c>
      <c r="I326" s="661" t="s">
        <v>46</v>
      </c>
      <c r="J326" s="661" t="s">
        <v>16</v>
      </c>
      <c r="K326" s="669" t="s">
        <v>28</v>
      </c>
      <c r="L326" s="661" t="s">
        <v>2191</v>
      </c>
      <c r="M326" s="668">
        <v>0</v>
      </c>
      <c r="N326" s="668">
        <v>0</v>
      </c>
      <c r="O326" s="668">
        <v>0</v>
      </c>
      <c r="P326" s="668">
        <v>0</v>
      </c>
      <c r="Q326" s="668">
        <v>0</v>
      </c>
      <c r="R326" s="668">
        <v>0</v>
      </c>
      <c r="S326" s="668">
        <v>0</v>
      </c>
      <c r="T326" s="668">
        <v>0</v>
      </c>
      <c r="U326" s="668">
        <v>0</v>
      </c>
      <c r="V326" s="668">
        <v>0</v>
      </c>
      <c r="W326" s="670">
        <v>0</v>
      </c>
      <c r="X326" s="670">
        <v>0</v>
      </c>
      <c r="Y326" s="664">
        <v>29507.912424999999</v>
      </c>
      <c r="Z326" s="670">
        <v>29507.912424999999</v>
      </c>
      <c r="AA326" s="670">
        <v>29507.912424999999</v>
      </c>
      <c r="AB326" s="670">
        <v>0</v>
      </c>
      <c r="AC326" s="670">
        <v>0</v>
      </c>
      <c r="AD326" s="670">
        <v>0</v>
      </c>
      <c r="AE326" s="668">
        <v>0</v>
      </c>
      <c r="AF326" s="668">
        <v>0</v>
      </c>
      <c r="AG326" s="664">
        <v>2802.3068050000002</v>
      </c>
      <c r="AH326" s="664">
        <v>0</v>
      </c>
      <c r="AI326" s="664">
        <v>26705.605619999998</v>
      </c>
      <c r="AJ326" s="671">
        <v>0</v>
      </c>
      <c r="AK326" s="664">
        <v>0</v>
      </c>
      <c r="AL326" s="671">
        <v>0</v>
      </c>
      <c r="AM326" s="670">
        <v>0</v>
      </c>
      <c r="AN326" s="670">
        <v>0</v>
      </c>
      <c r="AO326" s="670">
        <v>0</v>
      </c>
      <c r="AP326" s="670">
        <v>0</v>
      </c>
      <c r="AQ326" s="670">
        <v>0</v>
      </c>
      <c r="AR326" s="670">
        <v>0</v>
      </c>
      <c r="AS326" s="665">
        <v>0.55000000000000004</v>
      </c>
      <c r="AT326" s="564">
        <f t="shared" si="28"/>
        <v>0</v>
      </c>
      <c r="AU326" s="564">
        <f t="shared" si="29"/>
        <v>0</v>
      </c>
      <c r="AV326" s="564">
        <f t="shared" si="30"/>
        <v>0</v>
      </c>
      <c r="AW326" s="564">
        <f t="shared" si="31"/>
        <v>0</v>
      </c>
      <c r="AX326" s="564">
        <f t="shared" si="32"/>
        <v>16229.351833750001</v>
      </c>
      <c r="AY326" s="564">
        <f t="shared" si="33"/>
        <v>13278.560591249998</v>
      </c>
      <c r="AZ326" s="666">
        <f t="shared" si="34"/>
        <v>1</v>
      </c>
      <c r="BA326" s="625" t="s">
        <v>2192</v>
      </c>
      <c r="BB326" s="625" t="s">
        <v>2192</v>
      </c>
      <c r="BC326" s="667">
        <v>29507.912424999999</v>
      </c>
      <c r="BD326" s="667">
        <v>0</v>
      </c>
      <c r="BE326" s="667">
        <v>0</v>
      </c>
      <c r="BF326" s="667">
        <v>0</v>
      </c>
      <c r="BG326" s="667">
        <v>29507.912424999999</v>
      </c>
      <c r="BH326" s="667">
        <v>0</v>
      </c>
      <c r="BI326" s="667">
        <v>0</v>
      </c>
      <c r="BJ326" s="667">
        <v>0</v>
      </c>
      <c r="BK326" s="444">
        <v>0</v>
      </c>
      <c r="BL326" s="444">
        <v>29507.912424999999</v>
      </c>
      <c r="BM326" s="514"/>
      <c r="BN326" s="514"/>
      <c r="BO326" s="515"/>
    </row>
    <row r="327" spans="1:67">
      <c r="A327" s="515"/>
      <c r="B327" s="669">
        <v>2031</v>
      </c>
      <c r="C327" s="661" t="s">
        <v>2187</v>
      </c>
      <c r="D327" s="669" t="s">
        <v>1586</v>
      </c>
      <c r="E327" s="669" t="s">
        <v>1585</v>
      </c>
      <c r="F327" s="669" t="s">
        <v>2209</v>
      </c>
      <c r="G327" s="661" t="s">
        <v>45</v>
      </c>
      <c r="H327" s="669" t="s">
        <v>2209</v>
      </c>
      <c r="I327" s="661" t="s">
        <v>2212</v>
      </c>
      <c r="J327" s="661" t="s">
        <v>1162</v>
      </c>
      <c r="K327" s="669" t="s">
        <v>2190</v>
      </c>
      <c r="L327" s="661" t="s">
        <v>2191</v>
      </c>
      <c r="M327" s="668">
        <v>5681680.2009990001</v>
      </c>
      <c r="N327" s="668">
        <v>4715.7945668291704</v>
      </c>
      <c r="O327" s="668">
        <v>0</v>
      </c>
      <c r="P327" s="668">
        <v>3409008.1205993998</v>
      </c>
      <c r="Q327" s="668">
        <v>2829.4767400975002</v>
      </c>
      <c r="R327" s="668">
        <v>0</v>
      </c>
      <c r="S327" s="668">
        <v>27272064.964795198</v>
      </c>
      <c r="T327" s="668">
        <v>0</v>
      </c>
      <c r="U327" s="668">
        <v>4375.48714944941</v>
      </c>
      <c r="V327" s="668">
        <v>0</v>
      </c>
      <c r="W327" s="670">
        <v>3238756.8275828301</v>
      </c>
      <c r="X327" s="670">
        <v>5397928.0459713899</v>
      </c>
      <c r="Y327" s="664">
        <v>1662138.1424724001</v>
      </c>
      <c r="Z327" s="670">
        <v>2632388.04947878</v>
      </c>
      <c r="AA327" s="670">
        <v>1627708.38647377</v>
      </c>
      <c r="AB327" s="670">
        <v>3238756.8275828301</v>
      </c>
      <c r="AC327" s="670">
        <v>0</v>
      </c>
      <c r="AD327" s="670">
        <v>0</v>
      </c>
      <c r="AE327" s="668">
        <v>500.593411163734</v>
      </c>
      <c r="AF327" s="668">
        <v>0</v>
      </c>
      <c r="AG327" s="664">
        <v>0</v>
      </c>
      <c r="AH327" s="664">
        <v>0</v>
      </c>
      <c r="AI327" s="664">
        <v>1038954.2012343</v>
      </c>
      <c r="AJ327" s="671">
        <v>0</v>
      </c>
      <c r="AK327" s="664">
        <v>0</v>
      </c>
      <c r="AL327" s="671">
        <v>0</v>
      </c>
      <c r="AM327" s="670">
        <v>623183.94123809994</v>
      </c>
      <c r="AN327" s="670">
        <v>6709210.7174781896</v>
      </c>
      <c r="AO327" s="670">
        <v>0</v>
      </c>
      <c r="AP327" s="670">
        <v>0</v>
      </c>
      <c r="AQ327" s="670">
        <v>0</v>
      </c>
      <c r="AR327" s="670">
        <v>0</v>
      </c>
      <c r="AS327" s="665">
        <v>0.55000000000000004</v>
      </c>
      <c r="AT327" s="564">
        <f t="shared" si="28"/>
        <v>838651.3396847737</v>
      </c>
      <c r="AU327" s="564">
        <f t="shared" si="29"/>
        <v>0</v>
      </c>
      <c r="AV327" s="564">
        <f t="shared" si="30"/>
        <v>404844.60344785376</v>
      </c>
      <c r="AW327" s="564">
        <f t="shared" si="31"/>
        <v>0</v>
      </c>
      <c r="AX327" s="564">
        <f t="shared" si="32"/>
        <v>950556.29125484545</v>
      </c>
      <c r="AY327" s="564">
        <f t="shared" si="33"/>
        <v>91558.596739149551</v>
      </c>
      <c r="AZ327" s="666">
        <f t="shared" si="34"/>
        <v>8</v>
      </c>
      <c r="BA327" s="625" t="s">
        <v>2192</v>
      </c>
      <c r="BB327" s="625" t="s">
        <v>2192</v>
      </c>
      <c r="BC327" s="667">
        <v>2663510.1863734899</v>
      </c>
      <c r="BD327" s="667">
        <v>3635493.8765084301</v>
      </c>
      <c r="BE327" s="667">
        <v>0</v>
      </c>
      <c r="BF327" s="667">
        <v>0</v>
      </c>
      <c r="BG327" s="667">
        <v>2663510.1863734899</v>
      </c>
      <c r="BH327" s="667">
        <v>3635493.8765084301</v>
      </c>
      <c r="BI327" s="667">
        <v>0</v>
      </c>
      <c r="BJ327" s="667">
        <v>0</v>
      </c>
      <c r="BK327" s="444">
        <v>0</v>
      </c>
      <c r="BL327" s="444">
        <v>8336919.1039519999</v>
      </c>
      <c r="BM327" s="514"/>
      <c r="BN327" s="514"/>
      <c r="BO327" s="515"/>
    </row>
    <row r="328" spans="1:67">
      <c r="A328" s="515"/>
      <c r="B328" s="669">
        <v>2031</v>
      </c>
      <c r="C328" s="661" t="s">
        <v>2187</v>
      </c>
      <c r="D328" s="669" t="s">
        <v>2025</v>
      </c>
      <c r="E328" s="669" t="s">
        <v>2024</v>
      </c>
      <c r="F328" s="669" t="s">
        <v>2209</v>
      </c>
      <c r="G328" s="661" t="s">
        <v>45</v>
      </c>
      <c r="H328" s="669" t="s">
        <v>2209</v>
      </c>
      <c r="I328" s="661" t="s">
        <v>2212</v>
      </c>
      <c r="J328" s="661" t="s">
        <v>2213</v>
      </c>
      <c r="K328" s="669" t="s">
        <v>2190</v>
      </c>
      <c r="L328" s="661" t="s">
        <v>2191</v>
      </c>
      <c r="M328" s="668">
        <v>0</v>
      </c>
      <c r="N328" s="668">
        <v>0</v>
      </c>
      <c r="O328" s="668">
        <v>0</v>
      </c>
      <c r="P328" s="668">
        <v>0</v>
      </c>
      <c r="Q328" s="668">
        <v>0</v>
      </c>
      <c r="R328" s="668">
        <v>0</v>
      </c>
      <c r="S328" s="668">
        <v>0</v>
      </c>
      <c r="T328" s="668">
        <v>0</v>
      </c>
      <c r="U328" s="668">
        <v>0</v>
      </c>
      <c r="V328" s="668">
        <v>0</v>
      </c>
      <c r="W328" s="670">
        <v>0</v>
      </c>
      <c r="X328" s="670">
        <v>0</v>
      </c>
      <c r="Y328" s="664">
        <v>29507.912424999999</v>
      </c>
      <c r="Z328" s="670">
        <v>29507.912424999999</v>
      </c>
      <c r="AA328" s="670">
        <v>29507.912424999999</v>
      </c>
      <c r="AB328" s="670">
        <v>0</v>
      </c>
      <c r="AC328" s="670">
        <v>0</v>
      </c>
      <c r="AD328" s="670">
        <v>0</v>
      </c>
      <c r="AE328" s="668">
        <v>0</v>
      </c>
      <c r="AF328" s="668">
        <v>0</v>
      </c>
      <c r="AG328" s="664">
        <v>2802.3068050000002</v>
      </c>
      <c r="AH328" s="664">
        <v>0</v>
      </c>
      <c r="AI328" s="664">
        <v>26705.605619999998</v>
      </c>
      <c r="AJ328" s="671">
        <v>0</v>
      </c>
      <c r="AK328" s="664">
        <v>0</v>
      </c>
      <c r="AL328" s="671">
        <v>0</v>
      </c>
      <c r="AM328" s="670">
        <v>0</v>
      </c>
      <c r="AN328" s="670">
        <v>0</v>
      </c>
      <c r="AO328" s="670">
        <v>0</v>
      </c>
      <c r="AP328" s="670">
        <v>0</v>
      </c>
      <c r="AQ328" s="670">
        <v>0</v>
      </c>
      <c r="AR328" s="670">
        <v>0</v>
      </c>
      <c r="AS328" s="665">
        <v>0.55000000000000004</v>
      </c>
      <c r="AT328" s="564">
        <f t="shared" si="28"/>
        <v>0</v>
      </c>
      <c r="AU328" s="564">
        <f t="shared" si="29"/>
        <v>0</v>
      </c>
      <c r="AV328" s="564">
        <f t="shared" si="30"/>
        <v>0</v>
      </c>
      <c r="AW328" s="564">
        <f t="shared" si="31"/>
        <v>0</v>
      </c>
      <c r="AX328" s="564">
        <f t="shared" si="32"/>
        <v>16229.351833750001</v>
      </c>
      <c r="AY328" s="564">
        <f t="shared" si="33"/>
        <v>13278.560591249998</v>
      </c>
      <c r="AZ328" s="666">
        <f t="shared" si="34"/>
        <v>1</v>
      </c>
      <c r="BA328" s="625" t="s">
        <v>2192</v>
      </c>
      <c r="BB328" s="625" t="s">
        <v>2192</v>
      </c>
      <c r="BC328" s="667">
        <v>29507.912424999999</v>
      </c>
      <c r="BD328" s="667">
        <v>0</v>
      </c>
      <c r="BE328" s="667">
        <v>0</v>
      </c>
      <c r="BF328" s="667">
        <v>0</v>
      </c>
      <c r="BG328" s="667">
        <v>29507.912424999999</v>
      </c>
      <c r="BH328" s="667">
        <v>0</v>
      </c>
      <c r="BI328" s="667">
        <v>0</v>
      </c>
      <c r="BJ328" s="667">
        <v>0</v>
      </c>
      <c r="BK328" s="444">
        <v>0</v>
      </c>
      <c r="BL328" s="444">
        <v>29507.912424999999</v>
      </c>
      <c r="BM328" s="514"/>
      <c r="BN328" s="514"/>
      <c r="BO328" s="515"/>
    </row>
    <row r="329" spans="1:67">
      <c r="A329" s="515"/>
      <c r="B329" s="669">
        <v>2031</v>
      </c>
      <c r="C329" s="661" t="s">
        <v>2187</v>
      </c>
      <c r="D329" s="669" t="s">
        <v>1592</v>
      </c>
      <c r="E329" s="669" t="s">
        <v>1591</v>
      </c>
      <c r="F329" s="669" t="s">
        <v>2205</v>
      </c>
      <c r="G329" s="661" t="s">
        <v>45</v>
      </c>
      <c r="H329" s="669" t="s">
        <v>2205</v>
      </c>
      <c r="I329" s="661" t="s">
        <v>2212</v>
      </c>
      <c r="J329" s="661" t="s">
        <v>1162</v>
      </c>
      <c r="K329" s="669" t="s">
        <v>2190</v>
      </c>
      <c r="L329" s="661" t="s">
        <v>2191</v>
      </c>
      <c r="M329" s="668">
        <v>741959.70750861324</v>
      </c>
      <c r="N329" s="668">
        <v>313.34094000086134</v>
      </c>
      <c r="O329" s="668">
        <v>18804.50716012777</v>
      </c>
      <c r="P329" s="668">
        <v>360748.32750430645</v>
      </c>
      <c r="Q329" s="668">
        <v>163.69867800043065</v>
      </c>
      <c r="R329" s="668">
        <v>17772.12556006388</v>
      </c>
      <c r="S329" s="668">
        <v>968352.41252067126</v>
      </c>
      <c r="T329" s="668">
        <v>233501.37860076659</v>
      </c>
      <c r="U329" s="668">
        <v>315.53171841620201</v>
      </c>
      <c r="V329" s="668">
        <v>1239.8923203700706</v>
      </c>
      <c r="W329" s="670">
        <v>486832.00738774601</v>
      </c>
      <c r="X329" s="670">
        <v>680013.32181767002</v>
      </c>
      <c r="Y329" s="664">
        <v>733102.94555264793</v>
      </c>
      <c r="Z329" s="670">
        <v>1043314.00029873</v>
      </c>
      <c r="AA329" s="670">
        <v>806928.86829400796</v>
      </c>
      <c r="AB329" s="670">
        <v>220234.85404469399</v>
      </c>
      <c r="AC329" s="670">
        <v>351553.26198517304</v>
      </c>
      <c r="AD329" s="670">
        <v>0</v>
      </c>
      <c r="AE329" s="668">
        <v>48.938632379065801</v>
      </c>
      <c r="AF329" s="668">
        <v>94.36998672393922</v>
      </c>
      <c r="AG329" s="664">
        <v>30230.399999999965</v>
      </c>
      <c r="AH329" s="664">
        <v>1574.4999999999964</v>
      </c>
      <c r="AI329" s="664">
        <v>451828.84871999774</v>
      </c>
      <c r="AJ329" s="671">
        <v>0</v>
      </c>
      <c r="AK329" s="664">
        <v>0</v>
      </c>
      <c r="AL329" s="671">
        <v>0</v>
      </c>
      <c r="AM329" s="670">
        <v>249469.19683264941</v>
      </c>
      <c r="AN329" s="670">
        <v>735472.06927618093</v>
      </c>
      <c r="AO329" s="670">
        <v>222567.13584317255</v>
      </c>
      <c r="AP329" s="670">
        <v>317148.31197408697</v>
      </c>
      <c r="AQ329" s="670">
        <v>0</v>
      </c>
      <c r="AR329" s="670">
        <v>0</v>
      </c>
      <c r="AS329" s="665">
        <v>0.55000000000000004</v>
      </c>
      <c r="AT329" s="564">
        <f t="shared" si="28"/>
        <v>47214.186425889515</v>
      </c>
      <c r="AU329" s="564">
        <f t="shared" si="29"/>
        <v>25120.079987202833</v>
      </c>
      <c r="AV329" s="564">
        <f t="shared" si="30"/>
        <v>60651.84809530888</v>
      </c>
      <c r="AW329" s="564">
        <f t="shared" si="31"/>
        <v>39678.122411802244</v>
      </c>
      <c r="AX329" s="564">
        <f t="shared" si="32"/>
        <v>133099.98279793505</v>
      </c>
      <c r="AY329" s="564">
        <f t="shared" si="33"/>
        <v>66103.457597880973</v>
      </c>
      <c r="AZ329" s="666">
        <f t="shared" si="34"/>
        <v>8.8601284691990276</v>
      </c>
      <c r="BA329" s="625" t="s">
        <v>2192</v>
      </c>
      <c r="BB329" s="625" t="s">
        <v>2192</v>
      </c>
      <c r="BC329" s="667">
        <v>1063681.090445444</v>
      </c>
      <c r="BD329" s="667">
        <v>251725.0304617059</v>
      </c>
      <c r="BE329" s="667">
        <v>530383.66939175816</v>
      </c>
      <c r="BF329" s="667">
        <v>0</v>
      </c>
      <c r="BG329" s="667">
        <v>1063698.23334498</v>
      </c>
      <c r="BH329" s="667">
        <v>251038.07391833316</v>
      </c>
      <c r="BI329" s="667">
        <v>530383.66939175816</v>
      </c>
      <c r="BJ329" s="667">
        <v>0</v>
      </c>
      <c r="BK329" s="444">
        <v>0</v>
      </c>
      <c r="BL329" s="444">
        <v>1764968.0734133613</v>
      </c>
      <c r="BM329" s="514"/>
      <c r="BN329" s="514"/>
      <c r="BO329" s="515"/>
    </row>
    <row r="330" spans="1:67">
      <c r="A330" s="515"/>
      <c r="B330" s="669">
        <v>2031</v>
      </c>
      <c r="C330" s="661" t="s">
        <v>2187</v>
      </c>
      <c r="D330" s="669" t="s">
        <v>2028</v>
      </c>
      <c r="E330" s="669" t="s">
        <v>2027</v>
      </c>
      <c r="F330" s="669" t="s">
        <v>2205</v>
      </c>
      <c r="G330" s="661" t="s">
        <v>45</v>
      </c>
      <c r="H330" s="669" t="s">
        <v>2205</v>
      </c>
      <c r="I330" s="661" t="s">
        <v>2212</v>
      </c>
      <c r="J330" s="661" t="s">
        <v>2213</v>
      </c>
      <c r="K330" s="669" t="s">
        <v>2190</v>
      </c>
      <c r="L330" s="661" t="s">
        <v>2191</v>
      </c>
      <c r="M330" s="668">
        <v>0</v>
      </c>
      <c r="N330" s="668">
        <v>0</v>
      </c>
      <c r="O330" s="668">
        <v>0</v>
      </c>
      <c r="P330" s="668">
        <v>0</v>
      </c>
      <c r="Q330" s="668">
        <v>0</v>
      </c>
      <c r="R330" s="668">
        <v>0</v>
      </c>
      <c r="S330" s="668">
        <v>0</v>
      </c>
      <c r="T330" s="668">
        <v>0</v>
      </c>
      <c r="U330" s="668">
        <v>0</v>
      </c>
      <c r="V330" s="668">
        <v>0</v>
      </c>
      <c r="W330" s="670">
        <v>0</v>
      </c>
      <c r="X330" s="670">
        <v>0</v>
      </c>
      <c r="Y330" s="664">
        <v>179205.866775</v>
      </c>
      <c r="Z330" s="670">
        <v>179205.866775</v>
      </c>
      <c r="AA330" s="670">
        <v>179205.866775</v>
      </c>
      <c r="AB330" s="670">
        <v>0</v>
      </c>
      <c r="AC330" s="670">
        <v>0</v>
      </c>
      <c r="AD330" s="670">
        <v>0</v>
      </c>
      <c r="AE330" s="668">
        <v>0</v>
      </c>
      <c r="AF330" s="668">
        <v>0</v>
      </c>
      <c r="AG330" s="664">
        <v>2964.2178650000001</v>
      </c>
      <c r="AH330" s="664">
        <v>60753.55631</v>
      </c>
      <c r="AI330" s="664">
        <v>115488.0926</v>
      </c>
      <c r="AJ330" s="671">
        <v>0</v>
      </c>
      <c r="AK330" s="664">
        <v>0</v>
      </c>
      <c r="AL330" s="671">
        <v>0</v>
      </c>
      <c r="AM330" s="670">
        <v>0</v>
      </c>
      <c r="AN330" s="670">
        <v>0</v>
      </c>
      <c r="AO330" s="670">
        <v>0</v>
      </c>
      <c r="AP330" s="670">
        <v>0</v>
      </c>
      <c r="AQ330" s="670">
        <v>0</v>
      </c>
      <c r="AR330" s="670">
        <v>0</v>
      </c>
      <c r="AS330" s="665">
        <v>0.55000000000000004</v>
      </c>
      <c r="AT330" s="564">
        <f t="shared" ref="AT330:AT393" si="35">IF($AZ330=0,0,($AN330-$AP330)/$AZ330)</f>
        <v>0</v>
      </c>
      <c r="AU330" s="564">
        <f t="shared" ref="AU330:AU393" si="36">IF($AZ330=0,0,($AO330-$AQ330)/$AZ330)</f>
        <v>0</v>
      </c>
      <c r="AV330" s="564">
        <f t="shared" ref="AV330:AV393" si="37">IF(OR(BB330="TRUE",BA330="TRUE"),0,IF(AZ330=0,0,($AB330+$AR330+$AP330+$AS330*$AD330)/AZ330))</f>
        <v>0</v>
      </c>
      <c r="AW330" s="564">
        <f t="shared" ref="AW330:AW393" si="38">IF(OR(BB330="TRUE",BA330="TRUE"),0,IF(AZ330=0,0,($AC330+$AQ330+(1-$AS330)*$AD330)/AZ330))</f>
        <v>0</v>
      </c>
      <c r="AX330" s="564">
        <f t="shared" ref="AX330:AX393" si="39">IF(OR(BB330="TRUE",BA330="TRUE"),0,IF(AZ330=0,0,($AA330*$AS330+$AN330)/AZ330))</f>
        <v>98563.22672625001</v>
      </c>
      <c r="AY330" s="564">
        <f t="shared" ref="AY330:AY393" si="40">IF(OR(BB330="TRUE",BA330="TRUE"),0,IF(AZ330=0,0,($AA330*(1-$AS330)+$AO330)/AZ330))</f>
        <v>80642.640048749992</v>
      </c>
      <c r="AZ330" s="666">
        <f t="shared" ref="AZ330:AZ393" si="41">IFERROR(($T330*99976.1+$S330*3412.14)/($R330*99976.1+$P330*3412.14),1)</f>
        <v>1</v>
      </c>
      <c r="BA330" s="625" t="s">
        <v>2192</v>
      </c>
      <c r="BB330" s="625" t="s">
        <v>2192</v>
      </c>
      <c r="BC330" s="667">
        <v>179205.866775</v>
      </c>
      <c r="BD330" s="667">
        <v>0</v>
      </c>
      <c r="BE330" s="667">
        <v>0</v>
      </c>
      <c r="BF330" s="667">
        <v>0</v>
      </c>
      <c r="BG330" s="667">
        <v>179205.866775</v>
      </c>
      <c r="BH330" s="667">
        <v>0</v>
      </c>
      <c r="BI330" s="667">
        <v>0</v>
      </c>
      <c r="BJ330" s="667">
        <v>0</v>
      </c>
      <c r="BK330" s="444">
        <v>0</v>
      </c>
      <c r="BL330" s="444">
        <v>179205.866775</v>
      </c>
      <c r="BM330" s="514"/>
      <c r="BN330" s="514"/>
      <c r="BO330" s="515"/>
    </row>
    <row r="331" spans="1:67">
      <c r="A331" s="515"/>
      <c r="B331" s="669">
        <v>2031</v>
      </c>
      <c r="C331" s="661" t="s">
        <v>2187</v>
      </c>
      <c r="D331" s="669" t="s">
        <v>1607</v>
      </c>
      <c r="E331" s="669" t="s">
        <v>1606</v>
      </c>
      <c r="F331" s="669" t="s">
        <v>2209</v>
      </c>
      <c r="G331" s="661" t="s">
        <v>26</v>
      </c>
      <c r="H331" s="669" t="s">
        <v>2209</v>
      </c>
      <c r="I331" s="661" t="s">
        <v>46</v>
      </c>
      <c r="J331" s="661" t="s">
        <v>1162</v>
      </c>
      <c r="K331" s="669" t="s">
        <v>2190</v>
      </c>
      <c r="L331" s="661" t="s">
        <v>2191</v>
      </c>
      <c r="M331" s="668">
        <v>-1659820.9246080769</v>
      </c>
      <c r="N331" s="668">
        <v>-7.1468653019841035</v>
      </c>
      <c r="O331" s="668">
        <v>3034811.2119555576</v>
      </c>
      <c r="P331" s="668">
        <v>-1642878.1407364681</v>
      </c>
      <c r="Q331" s="668">
        <v>-4.5666199142026667</v>
      </c>
      <c r="R331" s="668">
        <v>1850801.4399266113</v>
      </c>
      <c r="S331" s="668">
        <v>-28063086.961164214</v>
      </c>
      <c r="T331" s="668">
        <v>33800038.722572617</v>
      </c>
      <c r="U331" s="668">
        <v>-4309.5300942679796</v>
      </c>
      <c r="V331" s="668">
        <v>179478.20561686042</v>
      </c>
      <c r="W331" s="670">
        <v>54380356.740478203</v>
      </c>
      <c r="X331" s="670">
        <v>91740576.858180597</v>
      </c>
      <c r="Y331" s="664">
        <v>7778399.9999607243</v>
      </c>
      <c r="Z331" s="670">
        <v>12538235.559718199</v>
      </c>
      <c r="AA331" s="670">
        <v>10563803.365306299</v>
      </c>
      <c r="AB331" s="670">
        <v>-68404.892855319398</v>
      </c>
      <c r="AC331" s="670">
        <v>57445404.957931012</v>
      </c>
      <c r="AD331" s="670">
        <v>0</v>
      </c>
      <c r="AE331" s="668">
        <v>-246.88849957535999</v>
      </c>
      <c r="AF331" s="668">
        <v>9827.7556460103006</v>
      </c>
      <c r="AG331" s="664">
        <v>912415.56814719632</v>
      </c>
      <c r="AH331" s="664">
        <v>663973.80995199841</v>
      </c>
      <c r="AI331" s="664">
        <v>2251528.8390095951</v>
      </c>
      <c r="AJ331" s="671">
        <v>0</v>
      </c>
      <c r="AK331" s="664">
        <v>0</v>
      </c>
      <c r="AL331" s="671">
        <v>0</v>
      </c>
      <c r="AM331" s="670">
        <v>3950481.7828519335</v>
      </c>
      <c r="AN331" s="670">
        <v>-194635.7146217876</v>
      </c>
      <c r="AO331" s="670">
        <v>37053077.234122291</v>
      </c>
      <c r="AP331" s="670">
        <v>7107687.0639813952</v>
      </c>
      <c r="AQ331" s="670">
        <v>0</v>
      </c>
      <c r="AR331" s="670">
        <v>0</v>
      </c>
      <c r="AS331" s="665">
        <v>0.55000000000000004</v>
      </c>
      <c r="AT331" s="564">
        <f t="shared" si="35"/>
        <v>-399050.00265348708</v>
      </c>
      <c r="AU331" s="564">
        <f t="shared" si="36"/>
        <v>2024839.3582274232</v>
      </c>
      <c r="AV331" s="564">
        <f t="shared" si="37"/>
        <v>384675.62366557377</v>
      </c>
      <c r="AW331" s="564">
        <f t="shared" si="38"/>
        <v>3139218.8069339115</v>
      </c>
      <c r="AX331" s="564">
        <f t="shared" si="39"/>
        <v>306867.80823435029</v>
      </c>
      <c r="AY331" s="564">
        <f t="shared" si="40"/>
        <v>2284615.4116756157</v>
      </c>
      <c r="AZ331" s="666">
        <f t="shared" si="41"/>
        <v>18.299267585631657</v>
      </c>
      <c r="BA331" s="625" t="s">
        <v>2192</v>
      </c>
      <c r="BB331" s="625" t="s">
        <v>2192</v>
      </c>
      <c r="BC331" s="667">
        <v>13340057.921670526</v>
      </c>
      <c r="BD331" s="667">
        <v>-85695.736970105616</v>
      </c>
      <c r="BE331" s="667">
        <v>89836788.458120927</v>
      </c>
      <c r="BF331" s="667">
        <v>0</v>
      </c>
      <c r="BG331" s="667">
        <v>13340057.921670526</v>
      </c>
      <c r="BH331" s="667">
        <v>-85695.736970105616</v>
      </c>
      <c r="BI331" s="667">
        <v>89836788.458120927</v>
      </c>
      <c r="BJ331" s="667">
        <v>0</v>
      </c>
      <c r="BK331" s="444">
        <v>0</v>
      </c>
      <c r="BL331" s="444">
        <v>47422244.884806737</v>
      </c>
      <c r="BM331" s="514"/>
      <c r="BN331" s="514"/>
      <c r="BO331" s="515"/>
    </row>
    <row r="332" spans="1:67">
      <c r="A332" s="515"/>
      <c r="B332" s="669">
        <v>2031</v>
      </c>
      <c r="C332" s="661" t="s">
        <v>2187</v>
      </c>
      <c r="D332" s="669" t="s">
        <v>2032</v>
      </c>
      <c r="E332" s="669" t="s">
        <v>2031</v>
      </c>
      <c r="F332" s="669" t="s">
        <v>2209</v>
      </c>
      <c r="G332" s="661" t="s">
        <v>26</v>
      </c>
      <c r="H332" s="669" t="s">
        <v>2209</v>
      </c>
      <c r="I332" s="661" t="s">
        <v>46</v>
      </c>
      <c r="J332" s="661" t="s">
        <v>16</v>
      </c>
      <c r="K332" s="669" t="s">
        <v>2190</v>
      </c>
      <c r="L332" s="661" t="s">
        <v>2191</v>
      </c>
      <c r="M332" s="668">
        <v>0</v>
      </c>
      <c r="N332" s="668">
        <v>0</v>
      </c>
      <c r="O332" s="668">
        <v>0</v>
      </c>
      <c r="P332" s="668">
        <v>0</v>
      </c>
      <c r="Q332" s="668">
        <v>0</v>
      </c>
      <c r="R332" s="668">
        <v>0</v>
      </c>
      <c r="S332" s="668">
        <v>0</v>
      </c>
      <c r="T332" s="668">
        <v>0</v>
      </c>
      <c r="U332" s="668">
        <v>0</v>
      </c>
      <c r="V332" s="668">
        <v>0</v>
      </c>
      <c r="W332" s="670">
        <v>0</v>
      </c>
      <c r="X332" s="670">
        <v>0</v>
      </c>
      <c r="Y332" s="664">
        <v>29507.912424999999</v>
      </c>
      <c r="Z332" s="670">
        <v>29507.912424999999</v>
      </c>
      <c r="AA332" s="670">
        <v>29507.912424999999</v>
      </c>
      <c r="AB332" s="670">
        <v>0</v>
      </c>
      <c r="AC332" s="670">
        <v>0</v>
      </c>
      <c r="AD332" s="670">
        <v>0</v>
      </c>
      <c r="AE332" s="668">
        <v>0</v>
      </c>
      <c r="AF332" s="668">
        <v>0</v>
      </c>
      <c r="AG332" s="664">
        <v>2802.3068050000002</v>
      </c>
      <c r="AH332" s="664">
        <v>0</v>
      </c>
      <c r="AI332" s="664">
        <v>26705.605619999998</v>
      </c>
      <c r="AJ332" s="671">
        <v>0</v>
      </c>
      <c r="AK332" s="664">
        <v>0</v>
      </c>
      <c r="AL332" s="671">
        <v>0</v>
      </c>
      <c r="AM332" s="670">
        <v>0</v>
      </c>
      <c r="AN332" s="670">
        <v>0</v>
      </c>
      <c r="AO332" s="670">
        <v>0</v>
      </c>
      <c r="AP332" s="670">
        <v>0</v>
      </c>
      <c r="AQ332" s="670">
        <v>0</v>
      </c>
      <c r="AR332" s="670">
        <v>0</v>
      </c>
      <c r="AS332" s="665">
        <v>0.55000000000000004</v>
      </c>
      <c r="AT332" s="564">
        <f t="shared" si="35"/>
        <v>0</v>
      </c>
      <c r="AU332" s="564">
        <f t="shared" si="36"/>
        <v>0</v>
      </c>
      <c r="AV332" s="564">
        <f t="shared" si="37"/>
        <v>0</v>
      </c>
      <c r="AW332" s="564">
        <f t="shared" si="38"/>
        <v>0</v>
      </c>
      <c r="AX332" s="564">
        <f t="shared" si="39"/>
        <v>16229.351833750001</v>
      </c>
      <c r="AY332" s="564">
        <f t="shared" si="40"/>
        <v>13278.560591249998</v>
      </c>
      <c r="AZ332" s="666">
        <f t="shared" si="41"/>
        <v>1</v>
      </c>
      <c r="BA332" s="625" t="s">
        <v>2192</v>
      </c>
      <c r="BB332" s="625" t="s">
        <v>2192</v>
      </c>
      <c r="BC332" s="667">
        <v>29507.912424999999</v>
      </c>
      <c r="BD332" s="667">
        <v>0</v>
      </c>
      <c r="BE332" s="667">
        <v>0</v>
      </c>
      <c r="BF332" s="667">
        <v>0</v>
      </c>
      <c r="BG332" s="667">
        <v>29507.912424999999</v>
      </c>
      <c r="BH332" s="667">
        <v>0</v>
      </c>
      <c r="BI332" s="667">
        <v>0</v>
      </c>
      <c r="BJ332" s="667">
        <v>0</v>
      </c>
      <c r="BK332" s="444">
        <v>0</v>
      </c>
      <c r="BL332" s="444">
        <v>29507.912424999999</v>
      </c>
      <c r="BM332" s="514"/>
      <c r="BN332" s="514"/>
      <c r="BO332" s="515"/>
    </row>
    <row r="333" spans="1:67">
      <c r="A333" s="515"/>
      <c r="B333" s="669">
        <v>2031</v>
      </c>
      <c r="C333" s="661" t="s">
        <v>2187</v>
      </c>
      <c r="D333" s="669" t="s">
        <v>1614</v>
      </c>
      <c r="E333" s="669" t="s">
        <v>1613</v>
      </c>
      <c r="F333" s="669" t="s">
        <v>2205</v>
      </c>
      <c r="G333" s="661" t="s">
        <v>39</v>
      </c>
      <c r="H333" s="669" t="s">
        <v>2205</v>
      </c>
      <c r="I333" s="661" t="s">
        <v>51</v>
      </c>
      <c r="J333" s="661" t="s">
        <v>1162</v>
      </c>
      <c r="K333" s="669" t="s">
        <v>28</v>
      </c>
      <c r="L333" s="661" t="s">
        <v>2191</v>
      </c>
      <c r="M333" s="668">
        <v>13665.96</v>
      </c>
      <c r="N333" s="668">
        <v>0.58798079999999997</v>
      </c>
      <c r="O333" s="668">
        <v>0</v>
      </c>
      <c r="P333" s="668">
        <v>5466.384</v>
      </c>
      <c r="Q333" s="668">
        <v>0.23519232000000001</v>
      </c>
      <c r="R333" s="668">
        <v>0</v>
      </c>
      <c r="S333" s="668">
        <v>54663.839999999997</v>
      </c>
      <c r="T333" s="668">
        <v>0</v>
      </c>
      <c r="U333" s="668">
        <v>10.549758698740799</v>
      </c>
      <c r="V333" s="668">
        <v>0</v>
      </c>
      <c r="W333" s="670">
        <v>9399.6309886548897</v>
      </c>
      <c r="X333" s="670">
        <v>21339.511271637301</v>
      </c>
      <c r="Y333" s="664">
        <v>43499.085125373895</v>
      </c>
      <c r="Z333" s="670">
        <v>30790.195987278767</v>
      </c>
      <c r="AA333" s="670">
        <v>41719.57951727543</v>
      </c>
      <c r="AB333" s="670">
        <v>5080.4985886548902</v>
      </c>
      <c r="AC333" s="670">
        <v>0</v>
      </c>
      <c r="AD333" s="670">
        <v>4319.1324000000004</v>
      </c>
      <c r="AE333" s="668">
        <v>0.965890920456</v>
      </c>
      <c r="AF333" s="668">
        <v>0</v>
      </c>
      <c r="AG333" s="664">
        <v>1790.3708111321989</v>
      </c>
      <c r="AH333" s="664">
        <v>1342.7781084926969</v>
      </c>
      <c r="AI333" s="664">
        <v>5818.70513574898</v>
      </c>
      <c r="AJ333" s="671">
        <v>0</v>
      </c>
      <c r="AK333" s="664">
        <v>0</v>
      </c>
      <c r="AL333" s="671">
        <v>0</v>
      </c>
      <c r="AM333" s="670">
        <v>34547.231070000002</v>
      </c>
      <c r="AN333" s="670">
        <v>21034.480921094801</v>
      </c>
      <c r="AO333" s="670">
        <v>0</v>
      </c>
      <c r="AP333" s="670">
        <v>0</v>
      </c>
      <c r="AQ333" s="670">
        <v>0</v>
      </c>
      <c r="AR333" s="670">
        <v>0</v>
      </c>
      <c r="AS333" s="665">
        <v>0.55000000000000004</v>
      </c>
      <c r="AT333" s="564">
        <f t="shared" si="35"/>
        <v>2103.4480921094801</v>
      </c>
      <c r="AU333" s="564">
        <f t="shared" si="36"/>
        <v>0</v>
      </c>
      <c r="AV333" s="564">
        <f t="shared" si="37"/>
        <v>745.6021408654891</v>
      </c>
      <c r="AW333" s="564">
        <f t="shared" si="38"/>
        <v>194.36095800000001</v>
      </c>
      <c r="AX333" s="564">
        <f t="shared" si="39"/>
        <v>4398.024965559629</v>
      </c>
      <c r="AY333" s="564">
        <f t="shared" si="40"/>
        <v>1877.381078277394</v>
      </c>
      <c r="AZ333" s="666">
        <f t="shared" si="41"/>
        <v>10</v>
      </c>
      <c r="BA333" s="625" t="s">
        <v>2192</v>
      </c>
      <c r="BB333" s="625" t="s">
        <v>2192</v>
      </c>
      <c r="BC333" s="667">
        <v>31105.709740165512</v>
      </c>
      <c r="BD333" s="667">
        <v>5749.3632488418398</v>
      </c>
      <c r="BE333" s="667">
        <v>0</v>
      </c>
      <c r="BF333" s="667">
        <v>0</v>
      </c>
      <c r="BG333" s="667">
        <v>31105.709740165512</v>
      </c>
      <c r="BH333" s="667">
        <v>5749.3632488418398</v>
      </c>
      <c r="BI333" s="667">
        <v>0</v>
      </c>
      <c r="BJ333" s="667">
        <v>0</v>
      </c>
      <c r="BK333" s="444">
        <v>0</v>
      </c>
      <c r="BL333" s="444">
        <v>62754.060438370187</v>
      </c>
      <c r="BM333" s="514"/>
      <c r="BN333" s="514"/>
      <c r="BO333" s="515"/>
    </row>
    <row r="334" spans="1:67">
      <c r="A334" s="515"/>
      <c r="B334" s="669">
        <v>2031</v>
      </c>
      <c r="C334" s="661" t="s">
        <v>2187</v>
      </c>
      <c r="D334" s="669" t="s">
        <v>2035</v>
      </c>
      <c r="E334" s="669" t="s">
        <v>2034</v>
      </c>
      <c r="F334" s="669" t="s">
        <v>2205</v>
      </c>
      <c r="G334" s="661" t="s">
        <v>39</v>
      </c>
      <c r="H334" s="669" t="s">
        <v>2205</v>
      </c>
      <c r="I334" s="661" t="s">
        <v>51</v>
      </c>
      <c r="J334" s="661" t="s">
        <v>16</v>
      </c>
      <c r="K334" s="669" t="s">
        <v>28</v>
      </c>
      <c r="L334" s="661" t="s">
        <v>2191</v>
      </c>
      <c r="M334" s="668">
        <v>0</v>
      </c>
      <c r="N334" s="668">
        <v>0</v>
      </c>
      <c r="O334" s="668">
        <v>0</v>
      </c>
      <c r="P334" s="668">
        <v>0</v>
      </c>
      <c r="Q334" s="668">
        <v>0</v>
      </c>
      <c r="R334" s="668">
        <v>0</v>
      </c>
      <c r="S334" s="668">
        <v>0</v>
      </c>
      <c r="T334" s="668">
        <v>0</v>
      </c>
      <c r="U334" s="668">
        <v>0</v>
      </c>
      <c r="V334" s="668">
        <v>0</v>
      </c>
      <c r="W334" s="670">
        <v>0</v>
      </c>
      <c r="X334" s="670">
        <v>0</v>
      </c>
      <c r="Y334" s="664">
        <v>29654.989238999999</v>
      </c>
      <c r="Z334" s="670">
        <v>29654.989238999999</v>
      </c>
      <c r="AA334" s="670">
        <v>29654.989238999999</v>
      </c>
      <c r="AB334" s="670">
        <v>0</v>
      </c>
      <c r="AC334" s="670">
        <v>0</v>
      </c>
      <c r="AD334" s="670">
        <v>0</v>
      </c>
      <c r="AE334" s="668">
        <v>0</v>
      </c>
      <c r="AF334" s="668">
        <v>0</v>
      </c>
      <c r="AG334" s="664">
        <v>1282.5942689999999</v>
      </c>
      <c r="AH334" s="664">
        <v>0</v>
      </c>
      <c r="AI334" s="664">
        <v>28372.394970000001</v>
      </c>
      <c r="AJ334" s="671">
        <v>0</v>
      </c>
      <c r="AK334" s="664">
        <v>0</v>
      </c>
      <c r="AL334" s="671">
        <v>0</v>
      </c>
      <c r="AM334" s="670">
        <v>0</v>
      </c>
      <c r="AN334" s="670">
        <v>0</v>
      </c>
      <c r="AO334" s="670">
        <v>0</v>
      </c>
      <c r="AP334" s="670">
        <v>0</v>
      </c>
      <c r="AQ334" s="670">
        <v>0</v>
      </c>
      <c r="AR334" s="670">
        <v>0</v>
      </c>
      <c r="AS334" s="665">
        <v>0.55000000000000004</v>
      </c>
      <c r="AT334" s="564">
        <f t="shared" si="35"/>
        <v>0</v>
      </c>
      <c r="AU334" s="564">
        <f t="shared" si="36"/>
        <v>0</v>
      </c>
      <c r="AV334" s="564">
        <f t="shared" si="37"/>
        <v>0</v>
      </c>
      <c r="AW334" s="564">
        <f t="shared" si="38"/>
        <v>0</v>
      </c>
      <c r="AX334" s="564">
        <f t="shared" si="39"/>
        <v>16310.244081450001</v>
      </c>
      <c r="AY334" s="564">
        <f t="shared" si="40"/>
        <v>13344.745157549998</v>
      </c>
      <c r="AZ334" s="666">
        <f t="shared" si="41"/>
        <v>1</v>
      </c>
      <c r="BA334" s="625" t="s">
        <v>2192</v>
      </c>
      <c r="BB334" s="625" t="s">
        <v>2192</v>
      </c>
      <c r="BC334" s="667">
        <v>29654.989238999999</v>
      </c>
      <c r="BD334" s="667">
        <v>0</v>
      </c>
      <c r="BE334" s="667">
        <v>0</v>
      </c>
      <c r="BF334" s="667">
        <v>0</v>
      </c>
      <c r="BG334" s="667">
        <v>29654.989238999999</v>
      </c>
      <c r="BH334" s="667">
        <v>0</v>
      </c>
      <c r="BI334" s="667">
        <v>0</v>
      </c>
      <c r="BJ334" s="667">
        <v>0</v>
      </c>
      <c r="BK334" s="444">
        <v>0</v>
      </c>
      <c r="BL334" s="444">
        <v>29654.989238999999</v>
      </c>
      <c r="BM334" s="514"/>
      <c r="BN334" s="514"/>
      <c r="BO334" s="515"/>
    </row>
    <row r="335" spans="1:67">
      <c r="A335" s="515"/>
      <c r="B335" s="669">
        <v>2031</v>
      </c>
      <c r="C335" s="661" t="s">
        <v>2187</v>
      </c>
      <c r="D335" s="669" t="s">
        <v>1630</v>
      </c>
      <c r="E335" s="669" t="s">
        <v>1629</v>
      </c>
      <c r="F335" s="669" t="s">
        <v>2205</v>
      </c>
      <c r="G335" s="661" t="s">
        <v>39</v>
      </c>
      <c r="H335" s="669" t="s">
        <v>2205</v>
      </c>
      <c r="I335" s="661" t="s">
        <v>51</v>
      </c>
      <c r="J335" s="661" t="s">
        <v>1162</v>
      </c>
      <c r="K335" s="669" t="s">
        <v>28</v>
      </c>
      <c r="L335" s="661" t="s">
        <v>2191</v>
      </c>
      <c r="M335" s="668">
        <v>90171.182851199977</v>
      </c>
      <c r="N335" s="668">
        <v>15.093994251600003</v>
      </c>
      <c r="O335" s="668">
        <v>0</v>
      </c>
      <c r="P335" s="668">
        <v>49572.390225599978</v>
      </c>
      <c r="Q335" s="668">
        <v>8.7098669657999981</v>
      </c>
      <c r="R335" s="668">
        <v>0</v>
      </c>
      <c r="S335" s="668">
        <v>631660.97491200001</v>
      </c>
      <c r="T335" s="668">
        <v>0</v>
      </c>
      <c r="U335" s="668">
        <v>100.081907369886</v>
      </c>
      <c r="V335" s="668">
        <v>0</v>
      </c>
      <c r="W335" s="670">
        <v>54036.183529067202</v>
      </c>
      <c r="X335" s="670">
        <v>97852.166386717407</v>
      </c>
      <c r="Y335" s="664">
        <v>175353.16715005809</v>
      </c>
      <c r="Z335" s="670">
        <v>124701.16162838561</v>
      </c>
      <c r="AA335" s="670">
        <v>169001.58048469876</v>
      </c>
      <c r="AB335" s="670">
        <v>54750.240692267202</v>
      </c>
      <c r="AC335" s="670">
        <v>0</v>
      </c>
      <c r="AD335" s="670">
        <v>0</v>
      </c>
      <c r="AE335" s="668">
        <v>7.5155040017410002</v>
      </c>
      <c r="AF335" s="668">
        <v>0</v>
      </c>
      <c r="AG335" s="664">
        <v>8545.9167989999769</v>
      </c>
      <c r="AH335" s="664">
        <v>6409.4375992499918</v>
      </c>
      <c r="AI335" s="664">
        <v>27774.229596749901</v>
      </c>
      <c r="AJ335" s="671">
        <v>0</v>
      </c>
      <c r="AK335" s="664">
        <v>0</v>
      </c>
      <c r="AL335" s="671">
        <v>0</v>
      </c>
      <c r="AM335" s="670">
        <v>132623.58315505821</v>
      </c>
      <c r="AN335" s="670">
        <v>158044.31539359217</v>
      </c>
      <c r="AO335" s="670">
        <v>0</v>
      </c>
      <c r="AP335" s="670">
        <v>0</v>
      </c>
      <c r="AQ335" s="670">
        <v>0</v>
      </c>
      <c r="AR335" s="670">
        <v>0</v>
      </c>
      <c r="AS335" s="665">
        <v>0.55000000000000004</v>
      </c>
      <c r="AT335" s="564">
        <f t="shared" si="35"/>
        <v>12403.227026523891</v>
      </c>
      <c r="AU335" s="564">
        <f t="shared" si="36"/>
        <v>0</v>
      </c>
      <c r="AV335" s="564">
        <f t="shared" si="37"/>
        <v>4296.7674185043779</v>
      </c>
      <c r="AW335" s="564">
        <f t="shared" si="38"/>
        <v>0</v>
      </c>
      <c r="AX335" s="564">
        <f t="shared" si="39"/>
        <v>19697.957817410224</v>
      </c>
      <c r="AY335" s="564">
        <f t="shared" si="40"/>
        <v>5968.4161016342714</v>
      </c>
      <c r="AZ335" s="666">
        <f t="shared" si="41"/>
        <v>12.742193225651649</v>
      </c>
      <c r="BA335" s="625" t="s">
        <v>2192</v>
      </c>
      <c r="BB335" s="625" t="s">
        <v>2192</v>
      </c>
      <c r="BC335" s="667">
        <v>126108.42407028018</v>
      </c>
      <c r="BD335" s="667">
        <v>63233.580619355176</v>
      </c>
      <c r="BE335" s="667">
        <v>0</v>
      </c>
      <c r="BF335" s="667">
        <v>0</v>
      </c>
      <c r="BG335" s="667">
        <v>126108.42407028018</v>
      </c>
      <c r="BH335" s="667">
        <v>63233.580619355176</v>
      </c>
      <c r="BI335" s="667">
        <v>0</v>
      </c>
      <c r="BJ335" s="667">
        <v>0</v>
      </c>
      <c r="BK335" s="444">
        <v>0</v>
      </c>
      <c r="BL335" s="444">
        <v>327045.89587829076</v>
      </c>
      <c r="BM335" s="514"/>
      <c r="BN335" s="514"/>
      <c r="BO335" s="515"/>
    </row>
    <row r="336" spans="1:67">
      <c r="A336" s="515"/>
      <c r="B336" s="669">
        <v>2031</v>
      </c>
      <c r="C336" s="661" t="s">
        <v>2187</v>
      </c>
      <c r="D336" s="669" t="s">
        <v>2039</v>
      </c>
      <c r="E336" s="669" t="s">
        <v>2038</v>
      </c>
      <c r="F336" s="669" t="s">
        <v>2205</v>
      </c>
      <c r="G336" s="661" t="s">
        <v>39</v>
      </c>
      <c r="H336" s="669" t="s">
        <v>2205</v>
      </c>
      <c r="I336" s="661" t="s">
        <v>51</v>
      </c>
      <c r="J336" s="661" t="s">
        <v>16</v>
      </c>
      <c r="K336" s="669" t="s">
        <v>28</v>
      </c>
      <c r="L336" s="661" t="s">
        <v>2191</v>
      </c>
      <c r="M336" s="668">
        <v>0</v>
      </c>
      <c r="N336" s="668">
        <v>0</v>
      </c>
      <c r="O336" s="668">
        <v>0</v>
      </c>
      <c r="P336" s="668">
        <v>0</v>
      </c>
      <c r="Q336" s="668">
        <v>0</v>
      </c>
      <c r="R336" s="668">
        <v>0</v>
      </c>
      <c r="S336" s="668">
        <v>0</v>
      </c>
      <c r="T336" s="668">
        <v>0</v>
      </c>
      <c r="U336" s="668">
        <v>0</v>
      </c>
      <c r="V336" s="668">
        <v>0</v>
      </c>
      <c r="W336" s="670">
        <v>0</v>
      </c>
      <c r="X336" s="670">
        <v>0</v>
      </c>
      <c r="Y336" s="664">
        <v>29495.094368999999</v>
      </c>
      <c r="Z336" s="670">
        <v>29495.094368999999</v>
      </c>
      <c r="AA336" s="670">
        <v>29495.094368999999</v>
      </c>
      <c r="AB336" s="670">
        <v>0</v>
      </c>
      <c r="AC336" s="670">
        <v>0</v>
      </c>
      <c r="AD336" s="670">
        <v>0</v>
      </c>
      <c r="AE336" s="668">
        <v>0</v>
      </c>
      <c r="AF336" s="668">
        <v>0</v>
      </c>
      <c r="AG336" s="664">
        <v>1282.5942689999999</v>
      </c>
      <c r="AH336" s="664">
        <v>0</v>
      </c>
      <c r="AI336" s="664">
        <v>28212.500100000001</v>
      </c>
      <c r="AJ336" s="671">
        <v>0</v>
      </c>
      <c r="AK336" s="664">
        <v>0</v>
      </c>
      <c r="AL336" s="671">
        <v>0</v>
      </c>
      <c r="AM336" s="670">
        <v>0</v>
      </c>
      <c r="AN336" s="670">
        <v>0</v>
      </c>
      <c r="AO336" s="670">
        <v>0</v>
      </c>
      <c r="AP336" s="670">
        <v>0</v>
      </c>
      <c r="AQ336" s="670">
        <v>0</v>
      </c>
      <c r="AR336" s="670">
        <v>0</v>
      </c>
      <c r="AS336" s="665">
        <v>0.55000000000000004</v>
      </c>
      <c r="AT336" s="564">
        <f t="shared" si="35"/>
        <v>0</v>
      </c>
      <c r="AU336" s="564">
        <f t="shared" si="36"/>
        <v>0</v>
      </c>
      <c r="AV336" s="564">
        <f t="shared" si="37"/>
        <v>0</v>
      </c>
      <c r="AW336" s="564">
        <f t="shared" si="38"/>
        <v>0</v>
      </c>
      <c r="AX336" s="564">
        <f t="shared" si="39"/>
        <v>16222.301902950001</v>
      </c>
      <c r="AY336" s="564">
        <f t="shared" si="40"/>
        <v>13272.792466049998</v>
      </c>
      <c r="AZ336" s="666">
        <f t="shared" si="41"/>
        <v>1</v>
      </c>
      <c r="BA336" s="625" t="s">
        <v>2192</v>
      </c>
      <c r="BB336" s="625" t="s">
        <v>2192</v>
      </c>
      <c r="BC336" s="667">
        <v>29495.094368999999</v>
      </c>
      <c r="BD336" s="667">
        <v>0</v>
      </c>
      <c r="BE336" s="667">
        <v>0</v>
      </c>
      <c r="BF336" s="667">
        <v>0</v>
      </c>
      <c r="BG336" s="667">
        <v>29495.094368999999</v>
      </c>
      <c r="BH336" s="667">
        <v>0</v>
      </c>
      <c r="BI336" s="667">
        <v>0</v>
      </c>
      <c r="BJ336" s="667">
        <v>0</v>
      </c>
      <c r="BK336" s="444">
        <v>0</v>
      </c>
      <c r="BL336" s="444">
        <v>29495.094368999999</v>
      </c>
      <c r="BM336" s="514"/>
      <c r="BN336" s="514"/>
      <c r="BO336" s="515"/>
    </row>
    <row r="337" spans="1:67">
      <c r="A337" s="515"/>
      <c r="B337" s="669">
        <v>2031</v>
      </c>
      <c r="C337" s="661" t="s">
        <v>2187</v>
      </c>
      <c r="D337" s="669" t="s">
        <v>1636</v>
      </c>
      <c r="E337" s="669" t="s">
        <v>1635</v>
      </c>
      <c r="F337" s="669" t="s">
        <v>2205</v>
      </c>
      <c r="G337" s="661" t="s">
        <v>26</v>
      </c>
      <c r="H337" s="669" t="s">
        <v>2205</v>
      </c>
      <c r="I337" s="661" t="s">
        <v>51</v>
      </c>
      <c r="J337" s="661" t="s">
        <v>1162</v>
      </c>
      <c r="K337" s="669" t="s">
        <v>28</v>
      </c>
      <c r="L337" s="661" t="s">
        <v>2191</v>
      </c>
      <c r="M337" s="668">
        <v>900905.12344800076</v>
      </c>
      <c r="N337" s="668">
        <v>124.7950351692001</v>
      </c>
      <c r="O337" s="668">
        <v>2207.8346003999982</v>
      </c>
      <c r="P337" s="668">
        <v>535193.51680079964</v>
      </c>
      <c r="Q337" s="668">
        <v>72.79995503880005</v>
      </c>
      <c r="R337" s="668">
        <v>1324.7007602400001</v>
      </c>
      <c r="S337" s="668">
        <v>6846630.4290384036</v>
      </c>
      <c r="T337" s="668">
        <v>18543.046214880007</v>
      </c>
      <c r="U337" s="668">
        <v>1040.7884814269701</v>
      </c>
      <c r="V337" s="668">
        <v>98.463575401012861</v>
      </c>
      <c r="W337" s="670">
        <v>693080.09357786097</v>
      </c>
      <c r="X337" s="670">
        <v>1177850.18385662</v>
      </c>
      <c r="Y337" s="664">
        <v>1174475.2979427062</v>
      </c>
      <c r="Z337" s="670">
        <v>873539.23864298465</v>
      </c>
      <c r="AA337" s="670">
        <v>1132694.7777992545</v>
      </c>
      <c r="AB337" s="670">
        <v>623589.14995047403</v>
      </c>
      <c r="AC337" s="670">
        <v>37449.392830824596</v>
      </c>
      <c r="AD337" s="670">
        <v>31728.670638469499</v>
      </c>
      <c r="AE337" s="668">
        <v>76.756684919667194</v>
      </c>
      <c r="AF337" s="668">
        <v>7.0341610368744005</v>
      </c>
      <c r="AG337" s="664">
        <v>48340.011896550066</v>
      </c>
      <c r="AH337" s="664">
        <v>36255.00892958996</v>
      </c>
      <c r="AI337" s="664">
        <v>157105.03868532012</v>
      </c>
      <c r="AJ337" s="671">
        <v>0</v>
      </c>
      <c r="AK337" s="664">
        <v>0</v>
      </c>
      <c r="AL337" s="671">
        <v>0</v>
      </c>
      <c r="AM337" s="670">
        <v>932775.23843124777</v>
      </c>
      <c r="AN337" s="670">
        <v>1645458.7007326635</v>
      </c>
      <c r="AO337" s="670">
        <v>23575.434600253888</v>
      </c>
      <c r="AP337" s="670">
        <v>0</v>
      </c>
      <c r="AQ337" s="670">
        <v>0</v>
      </c>
      <c r="AR337" s="670">
        <v>5466.7787760914398</v>
      </c>
      <c r="AS337" s="665">
        <v>0.55000000000000004</v>
      </c>
      <c r="AT337" s="564">
        <f t="shared" si="35"/>
        <v>127809.56069534429</v>
      </c>
      <c r="AU337" s="564">
        <f t="shared" si="36"/>
        <v>1831.2011952160301</v>
      </c>
      <c r="AV337" s="564">
        <f t="shared" si="37"/>
        <v>50216.840427058196</v>
      </c>
      <c r="AW337" s="564">
        <f t="shared" si="38"/>
        <v>4017.8722189495516</v>
      </c>
      <c r="AX337" s="564">
        <f t="shared" si="39"/>
        <v>176199.15080683422</v>
      </c>
      <c r="AY337" s="564">
        <f t="shared" si="40"/>
        <v>41422.684013707782</v>
      </c>
      <c r="AZ337" s="666">
        <f t="shared" si="41"/>
        <v>12.874300574859909</v>
      </c>
      <c r="BA337" s="625" t="s">
        <v>2192</v>
      </c>
      <c r="BB337" s="625" t="s">
        <v>2192</v>
      </c>
      <c r="BC337" s="667">
        <v>882607.20866431075</v>
      </c>
      <c r="BD337" s="667">
        <v>731341.89145775838</v>
      </c>
      <c r="BE337" s="667">
        <v>56563.993388242998</v>
      </c>
      <c r="BF337" s="667">
        <v>6238.0429930825148</v>
      </c>
      <c r="BG337" s="667">
        <v>882607.20866431075</v>
      </c>
      <c r="BH337" s="667">
        <v>731341.89145775838</v>
      </c>
      <c r="BI337" s="667">
        <v>56563.993388242998</v>
      </c>
      <c r="BJ337" s="667">
        <v>6238.0429930825148</v>
      </c>
      <c r="BK337" s="444">
        <v>0</v>
      </c>
      <c r="BL337" s="444">
        <v>2801728.9131321674</v>
      </c>
      <c r="BM337" s="514"/>
      <c r="BN337" s="514"/>
      <c r="BO337" s="515"/>
    </row>
    <row r="338" spans="1:67">
      <c r="A338" s="515"/>
      <c r="B338" s="669">
        <v>2031</v>
      </c>
      <c r="C338" s="661" t="s">
        <v>2187</v>
      </c>
      <c r="D338" s="669" t="s">
        <v>2043</v>
      </c>
      <c r="E338" s="669" t="s">
        <v>2042</v>
      </c>
      <c r="F338" s="669" t="s">
        <v>2205</v>
      </c>
      <c r="G338" s="661" t="s">
        <v>26</v>
      </c>
      <c r="H338" s="669" t="s">
        <v>2205</v>
      </c>
      <c r="I338" s="661" t="s">
        <v>51</v>
      </c>
      <c r="J338" s="661" t="s">
        <v>16</v>
      </c>
      <c r="K338" s="669" t="s">
        <v>28</v>
      </c>
      <c r="L338" s="661" t="s">
        <v>2191</v>
      </c>
      <c r="M338" s="668">
        <v>0</v>
      </c>
      <c r="N338" s="668">
        <v>0</v>
      </c>
      <c r="O338" s="668">
        <v>0</v>
      </c>
      <c r="P338" s="668">
        <v>0</v>
      </c>
      <c r="Q338" s="668">
        <v>0</v>
      </c>
      <c r="R338" s="668">
        <v>0</v>
      </c>
      <c r="S338" s="668">
        <v>0</v>
      </c>
      <c r="T338" s="668">
        <v>0</v>
      </c>
      <c r="U338" s="668">
        <v>0</v>
      </c>
      <c r="V338" s="668">
        <v>0</v>
      </c>
      <c r="W338" s="670">
        <v>0</v>
      </c>
      <c r="X338" s="670">
        <v>0</v>
      </c>
      <c r="Y338" s="664">
        <v>30669.694028999998</v>
      </c>
      <c r="Z338" s="670">
        <v>30669.694028999998</v>
      </c>
      <c r="AA338" s="670">
        <v>30669.694028999998</v>
      </c>
      <c r="AB338" s="670">
        <v>0</v>
      </c>
      <c r="AC338" s="670">
        <v>0</v>
      </c>
      <c r="AD338" s="670">
        <v>0</v>
      </c>
      <c r="AE338" s="668">
        <v>0</v>
      </c>
      <c r="AF338" s="668">
        <v>0</v>
      </c>
      <c r="AG338" s="664">
        <v>1282.5942689999999</v>
      </c>
      <c r="AH338" s="664">
        <v>0</v>
      </c>
      <c r="AI338" s="664">
        <v>29387.099760000001</v>
      </c>
      <c r="AJ338" s="671">
        <v>0</v>
      </c>
      <c r="AK338" s="664">
        <v>0</v>
      </c>
      <c r="AL338" s="671">
        <v>0</v>
      </c>
      <c r="AM338" s="670">
        <v>0</v>
      </c>
      <c r="AN338" s="670">
        <v>0</v>
      </c>
      <c r="AO338" s="670">
        <v>0</v>
      </c>
      <c r="AP338" s="670">
        <v>0</v>
      </c>
      <c r="AQ338" s="670">
        <v>0</v>
      </c>
      <c r="AR338" s="670">
        <v>0</v>
      </c>
      <c r="AS338" s="665">
        <v>0.55000000000000004</v>
      </c>
      <c r="AT338" s="564">
        <f t="shared" si="35"/>
        <v>0</v>
      </c>
      <c r="AU338" s="564">
        <f t="shared" si="36"/>
        <v>0</v>
      </c>
      <c r="AV338" s="564">
        <f t="shared" si="37"/>
        <v>0</v>
      </c>
      <c r="AW338" s="564">
        <f t="shared" si="38"/>
        <v>0</v>
      </c>
      <c r="AX338" s="564">
        <f t="shared" si="39"/>
        <v>16868.33171595</v>
      </c>
      <c r="AY338" s="564">
        <f t="shared" si="40"/>
        <v>13801.362313049998</v>
      </c>
      <c r="AZ338" s="666">
        <f t="shared" si="41"/>
        <v>1</v>
      </c>
      <c r="BA338" s="625" t="s">
        <v>2192</v>
      </c>
      <c r="BB338" s="625" t="s">
        <v>2192</v>
      </c>
      <c r="BC338" s="667">
        <v>30669.694028999998</v>
      </c>
      <c r="BD338" s="667">
        <v>0</v>
      </c>
      <c r="BE338" s="667">
        <v>0</v>
      </c>
      <c r="BF338" s="667">
        <v>0</v>
      </c>
      <c r="BG338" s="667">
        <v>30669.694028999998</v>
      </c>
      <c r="BH338" s="667">
        <v>0</v>
      </c>
      <c r="BI338" s="667">
        <v>0</v>
      </c>
      <c r="BJ338" s="667">
        <v>0</v>
      </c>
      <c r="BK338" s="444">
        <v>0</v>
      </c>
      <c r="BL338" s="444">
        <v>30669.694028999998</v>
      </c>
      <c r="BM338" s="514"/>
      <c r="BN338" s="514"/>
      <c r="BO338" s="515"/>
    </row>
    <row r="339" spans="1:67">
      <c r="A339" s="515"/>
      <c r="B339" s="669">
        <v>2031</v>
      </c>
      <c r="C339" s="661" t="s">
        <v>2187</v>
      </c>
      <c r="D339" s="669" t="s">
        <v>1646</v>
      </c>
      <c r="E339" s="669" t="s">
        <v>1645</v>
      </c>
      <c r="F339" s="669" t="s">
        <v>2205</v>
      </c>
      <c r="G339" s="661" t="s">
        <v>26</v>
      </c>
      <c r="H339" s="669" t="s">
        <v>2205</v>
      </c>
      <c r="I339" s="661" t="s">
        <v>51</v>
      </c>
      <c r="J339" s="661" t="s">
        <v>1162</v>
      </c>
      <c r="K339" s="669" t="s">
        <v>28</v>
      </c>
      <c r="L339" s="661" t="s">
        <v>2191</v>
      </c>
      <c r="M339" s="668">
        <v>178913.85504854398</v>
      </c>
      <c r="N339" s="668">
        <v>42.862591870163996</v>
      </c>
      <c r="O339" s="668">
        <v>2614.6559780800008</v>
      </c>
      <c r="P339" s="668">
        <v>103431.19833790911</v>
      </c>
      <c r="Q339" s="668">
        <v>24.763160666950199</v>
      </c>
      <c r="R339" s="668">
        <v>1459.511709934</v>
      </c>
      <c r="S339" s="668">
        <v>1538101.4476472379</v>
      </c>
      <c r="T339" s="668">
        <v>19861.814906737993</v>
      </c>
      <c r="U339" s="668">
        <v>261.154719972789</v>
      </c>
      <c r="V339" s="668">
        <v>105.46623715477881</v>
      </c>
      <c r="W339" s="670">
        <v>187584.85468354999</v>
      </c>
      <c r="X339" s="670">
        <v>331171.84699074202</v>
      </c>
      <c r="Y339" s="664">
        <v>901816.28861096164</v>
      </c>
      <c r="Z339" s="670">
        <v>677338.30486524012</v>
      </c>
      <c r="AA339" s="670">
        <v>865964.44859011518</v>
      </c>
      <c r="AB339" s="670">
        <v>134402.02731109</v>
      </c>
      <c r="AC339" s="670">
        <v>30358.626529877121</v>
      </c>
      <c r="AD339" s="670">
        <v>22453.7516969139</v>
      </c>
      <c r="AE339" s="668">
        <v>16.232618333814202</v>
      </c>
      <c r="AF339" s="668">
        <v>7.7500071797495389</v>
      </c>
      <c r="AG339" s="664">
        <v>43950.429251999856</v>
      </c>
      <c r="AH339" s="664">
        <v>32962.821938999914</v>
      </c>
      <c r="AI339" s="664">
        <v>142838.89506899979</v>
      </c>
      <c r="AJ339" s="671">
        <v>0</v>
      </c>
      <c r="AK339" s="664">
        <v>0</v>
      </c>
      <c r="AL339" s="671">
        <v>0</v>
      </c>
      <c r="AM339" s="670">
        <v>682064.14235096087</v>
      </c>
      <c r="AN339" s="670">
        <v>530141.74398790195</v>
      </c>
      <c r="AO339" s="670">
        <v>18780.077872785274</v>
      </c>
      <c r="AP339" s="670">
        <v>0</v>
      </c>
      <c r="AQ339" s="670">
        <v>0</v>
      </c>
      <c r="AR339" s="670">
        <v>1025.00154526969</v>
      </c>
      <c r="AS339" s="665">
        <v>0.55000000000000004</v>
      </c>
      <c r="AT339" s="564">
        <f t="shared" si="35"/>
        <v>36557.592662940035</v>
      </c>
      <c r="AU339" s="564">
        <f t="shared" si="36"/>
        <v>1295.039383028183</v>
      </c>
      <c r="AV339" s="564">
        <f t="shared" si="37"/>
        <v>10190.400071883652</v>
      </c>
      <c r="AW339" s="564">
        <f t="shared" si="38"/>
        <v>2790.2407572909192</v>
      </c>
      <c r="AX339" s="564">
        <f t="shared" si="39"/>
        <v>69401.010036005915</v>
      </c>
      <c r="AY339" s="564">
        <f t="shared" si="40"/>
        <v>28166.926324627533</v>
      </c>
      <c r="AZ339" s="666">
        <f t="shared" si="41"/>
        <v>14.501549619959764</v>
      </c>
      <c r="BA339" s="625" t="s">
        <v>2192</v>
      </c>
      <c r="BB339" s="625" t="s">
        <v>2192</v>
      </c>
      <c r="BC339" s="667">
        <v>685105.04431843548</v>
      </c>
      <c r="BD339" s="667">
        <v>161610.18976153189</v>
      </c>
      <c r="BE339" s="667">
        <v>45606.978039509333</v>
      </c>
      <c r="BF339" s="667">
        <v>1183.6775163052775</v>
      </c>
      <c r="BG339" s="667">
        <v>685105.04431843548</v>
      </c>
      <c r="BH339" s="667">
        <v>161610.18976153189</v>
      </c>
      <c r="BI339" s="667">
        <v>45606.978039509333</v>
      </c>
      <c r="BJ339" s="667">
        <v>1183.6775163052775</v>
      </c>
      <c r="BK339" s="444">
        <v>0</v>
      </c>
      <c r="BL339" s="444">
        <v>1414886.2704508016</v>
      </c>
      <c r="BM339" s="514"/>
      <c r="BN339" s="514"/>
      <c r="BO339" s="515"/>
    </row>
    <row r="340" spans="1:67">
      <c r="A340" s="515"/>
      <c r="B340" s="669">
        <v>2031</v>
      </c>
      <c r="C340" s="661" t="s">
        <v>2187</v>
      </c>
      <c r="D340" s="669" t="s">
        <v>2047</v>
      </c>
      <c r="E340" s="669" t="s">
        <v>2046</v>
      </c>
      <c r="F340" s="669" t="s">
        <v>2205</v>
      </c>
      <c r="G340" s="661" t="s">
        <v>26</v>
      </c>
      <c r="H340" s="669" t="s">
        <v>2205</v>
      </c>
      <c r="I340" s="661" t="s">
        <v>51</v>
      </c>
      <c r="J340" s="661" t="s">
        <v>16</v>
      </c>
      <c r="K340" s="669" t="s">
        <v>28</v>
      </c>
      <c r="L340" s="661" t="s">
        <v>2191</v>
      </c>
      <c r="M340" s="668">
        <v>0</v>
      </c>
      <c r="N340" s="668">
        <v>0</v>
      </c>
      <c r="O340" s="668">
        <v>0</v>
      </c>
      <c r="P340" s="668">
        <v>0</v>
      </c>
      <c r="Q340" s="668">
        <v>0</v>
      </c>
      <c r="R340" s="668">
        <v>0</v>
      </c>
      <c r="S340" s="668">
        <v>0</v>
      </c>
      <c r="T340" s="668">
        <v>0</v>
      </c>
      <c r="U340" s="668">
        <v>0</v>
      </c>
      <c r="V340" s="668">
        <v>0</v>
      </c>
      <c r="W340" s="670">
        <v>0</v>
      </c>
      <c r="X340" s="670">
        <v>0</v>
      </c>
      <c r="Y340" s="664">
        <v>30326.335278999999</v>
      </c>
      <c r="Z340" s="670">
        <v>30326.335278999999</v>
      </c>
      <c r="AA340" s="670">
        <v>30326.335278999999</v>
      </c>
      <c r="AB340" s="670">
        <v>0</v>
      </c>
      <c r="AC340" s="670">
        <v>0</v>
      </c>
      <c r="AD340" s="670">
        <v>0</v>
      </c>
      <c r="AE340" s="668">
        <v>0</v>
      </c>
      <c r="AF340" s="668">
        <v>0</v>
      </c>
      <c r="AG340" s="664">
        <v>1282.5942689999999</v>
      </c>
      <c r="AH340" s="664">
        <v>0</v>
      </c>
      <c r="AI340" s="664">
        <v>29043.741010000002</v>
      </c>
      <c r="AJ340" s="671">
        <v>0</v>
      </c>
      <c r="AK340" s="664">
        <v>0</v>
      </c>
      <c r="AL340" s="671">
        <v>0</v>
      </c>
      <c r="AM340" s="670">
        <v>0</v>
      </c>
      <c r="AN340" s="670">
        <v>0</v>
      </c>
      <c r="AO340" s="670">
        <v>0</v>
      </c>
      <c r="AP340" s="670">
        <v>0</v>
      </c>
      <c r="AQ340" s="670">
        <v>0</v>
      </c>
      <c r="AR340" s="670">
        <v>0</v>
      </c>
      <c r="AS340" s="665">
        <v>0.55000000000000004</v>
      </c>
      <c r="AT340" s="564">
        <f t="shared" si="35"/>
        <v>0</v>
      </c>
      <c r="AU340" s="564">
        <f t="shared" si="36"/>
        <v>0</v>
      </c>
      <c r="AV340" s="564">
        <f t="shared" si="37"/>
        <v>0</v>
      </c>
      <c r="AW340" s="564">
        <f t="shared" si="38"/>
        <v>0</v>
      </c>
      <c r="AX340" s="564">
        <f t="shared" si="39"/>
        <v>16679.484403450002</v>
      </c>
      <c r="AY340" s="564">
        <f t="shared" si="40"/>
        <v>13646.850875549999</v>
      </c>
      <c r="AZ340" s="666">
        <f t="shared" si="41"/>
        <v>1</v>
      </c>
      <c r="BA340" s="625" t="s">
        <v>2192</v>
      </c>
      <c r="BB340" s="625" t="s">
        <v>2192</v>
      </c>
      <c r="BC340" s="667">
        <v>30326.335278999999</v>
      </c>
      <c r="BD340" s="667">
        <v>0</v>
      </c>
      <c r="BE340" s="667">
        <v>0</v>
      </c>
      <c r="BF340" s="667">
        <v>0</v>
      </c>
      <c r="BG340" s="667">
        <v>30326.335278999999</v>
      </c>
      <c r="BH340" s="667">
        <v>0</v>
      </c>
      <c r="BI340" s="667">
        <v>0</v>
      </c>
      <c r="BJ340" s="667">
        <v>0</v>
      </c>
      <c r="BK340" s="444">
        <v>0</v>
      </c>
      <c r="BL340" s="444">
        <v>30326.335278999999</v>
      </c>
      <c r="BM340" s="514"/>
      <c r="BN340" s="514"/>
      <c r="BO340" s="515"/>
    </row>
    <row r="341" spans="1:67">
      <c r="A341" s="515"/>
      <c r="B341" s="669">
        <v>2031</v>
      </c>
      <c r="C341" s="661" t="s">
        <v>2187</v>
      </c>
      <c r="D341" s="669" t="s">
        <v>1653</v>
      </c>
      <c r="E341" s="669" t="s">
        <v>1652</v>
      </c>
      <c r="F341" s="669" t="s">
        <v>2205</v>
      </c>
      <c r="G341" s="661" t="s">
        <v>33</v>
      </c>
      <c r="H341" s="669" t="s">
        <v>2205</v>
      </c>
      <c r="I341" s="661" t="s">
        <v>51</v>
      </c>
      <c r="J341" s="661" t="s">
        <v>1162</v>
      </c>
      <c r="K341" s="669" t="s">
        <v>28</v>
      </c>
      <c r="L341" s="661" t="s">
        <v>2191</v>
      </c>
      <c r="M341" s="668">
        <v>6832.98</v>
      </c>
      <c r="N341" s="668">
        <v>0.29399039999999999</v>
      </c>
      <c r="O341" s="668">
        <v>0</v>
      </c>
      <c r="P341" s="668">
        <v>2733.192</v>
      </c>
      <c r="Q341" s="668">
        <v>0.11759616000000001</v>
      </c>
      <c r="R341" s="668">
        <v>0</v>
      </c>
      <c r="S341" s="668">
        <v>27331.919999999998</v>
      </c>
      <c r="T341" s="668">
        <v>0</v>
      </c>
      <c r="U341" s="668">
        <v>5.2685432636760003</v>
      </c>
      <c r="V341" s="668">
        <v>0</v>
      </c>
      <c r="W341" s="670">
        <v>5377.9402321531097</v>
      </c>
      <c r="X341" s="670">
        <v>12032.103255382801</v>
      </c>
      <c r="Y341" s="664">
        <v>43499.085125373866</v>
      </c>
      <c r="Z341" s="670">
        <v>28062.658897540259</v>
      </c>
      <c r="AA341" s="670">
        <v>41667.253227706562</v>
      </c>
      <c r="AB341" s="670">
        <v>2552.4455821531101</v>
      </c>
      <c r="AC341" s="670">
        <v>0</v>
      </c>
      <c r="AD341" s="670">
        <v>2825.4946500000001</v>
      </c>
      <c r="AE341" s="668">
        <v>0.48328246280159998</v>
      </c>
      <c r="AF341" s="668">
        <v>0</v>
      </c>
      <c r="AG341" s="664">
        <v>1790.370811132201</v>
      </c>
      <c r="AH341" s="664">
        <v>1342.7781084927001</v>
      </c>
      <c r="AI341" s="664">
        <v>5818.7051357489872</v>
      </c>
      <c r="AJ341" s="671">
        <v>0</v>
      </c>
      <c r="AK341" s="664">
        <v>0</v>
      </c>
      <c r="AL341" s="671">
        <v>0</v>
      </c>
      <c r="AM341" s="670">
        <v>34547.231070000002</v>
      </c>
      <c r="AN341" s="670">
        <v>10517.2404605474</v>
      </c>
      <c r="AO341" s="670">
        <v>0</v>
      </c>
      <c r="AP341" s="670">
        <v>0</v>
      </c>
      <c r="AQ341" s="670">
        <v>0</v>
      </c>
      <c r="AR341" s="670">
        <v>0</v>
      </c>
      <c r="AS341" s="665">
        <v>0.55000000000000004</v>
      </c>
      <c r="AT341" s="564">
        <f t="shared" si="35"/>
        <v>1051.72404605474</v>
      </c>
      <c r="AU341" s="564">
        <f t="shared" si="36"/>
        <v>0</v>
      </c>
      <c r="AV341" s="564">
        <f t="shared" si="37"/>
        <v>410.64676396531104</v>
      </c>
      <c r="AW341" s="564">
        <f t="shared" si="38"/>
        <v>127.14725925</v>
      </c>
      <c r="AX341" s="564">
        <f t="shared" si="39"/>
        <v>3343.4229735786007</v>
      </c>
      <c r="AY341" s="564">
        <f t="shared" si="40"/>
        <v>1875.0263952467951</v>
      </c>
      <c r="AZ341" s="666">
        <f t="shared" si="41"/>
        <v>10</v>
      </c>
      <c r="BA341" s="625" t="s">
        <v>2192</v>
      </c>
      <c r="BB341" s="625" t="s">
        <v>2192</v>
      </c>
      <c r="BC341" s="667">
        <v>28369.334712250398</v>
      </c>
      <c r="BD341" s="667">
        <v>2879.6508916777698</v>
      </c>
      <c r="BE341" s="667">
        <v>0</v>
      </c>
      <c r="BF341" s="667">
        <v>0</v>
      </c>
      <c r="BG341" s="667">
        <v>28369.334712250398</v>
      </c>
      <c r="BH341" s="667">
        <v>2879.6508916777698</v>
      </c>
      <c r="BI341" s="667">
        <v>0</v>
      </c>
      <c r="BJ341" s="667">
        <v>0</v>
      </c>
      <c r="BK341" s="444">
        <v>0</v>
      </c>
      <c r="BL341" s="444">
        <v>52184.49368825397</v>
      </c>
      <c r="BM341" s="514"/>
      <c r="BN341" s="514"/>
      <c r="BO341" s="515"/>
    </row>
    <row r="342" spans="1:67">
      <c r="A342" s="515"/>
      <c r="B342" s="669">
        <v>2031</v>
      </c>
      <c r="C342" s="661" t="s">
        <v>2187</v>
      </c>
      <c r="D342" s="669" t="s">
        <v>2051</v>
      </c>
      <c r="E342" s="669" t="s">
        <v>2050</v>
      </c>
      <c r="F342" s="669" t="s">
        <v>2205</v>
      </c>
      <c r="G342" s="661" t="s">
        <v>33</v>
      </c>
      <c r="H342" s="669" t="s">
        <v>2205</v>
      </c>
      <c r="I342" s="661" t="s">
        <v>51</v>
      </c>
      <c r="J342" s="661" t="s">
        <v>16</v>
      </c>
      <c r="K342" s="669" t="s">
        <v>28</v>
      </c>
      <c r="L342" s="661" t="s">
        <v>2191</v>
      </c>
      <c r="M342" s="668">
        <v>0</v>
      </c>
      <c r="N342" s="668">
        <v>0</v>
      </c>
      <c r="O342" s="668">
        <v>0</v>
      </c>
      <c r="P342" s="668">
        <v>0</v>
      </c>
      <c r="Q342" s="668">
        <v>0</v>
      </c>
      <c r="R342" s="668">
        <v>0</v>
      </c>
      <c r="S342" s="668">
        <v>0</v>
      </c>
      <c r="T342" s="668">
        <v>0</v>
      </c>
      <c r="U342" s="668">
        <v>0</v>
      </c>
      <c r="V342" s="668">
        <v>0</v>
      </c>
      <c r="W342" s="670">
        <v>0</v>
      </c>
      <c r="X342" s="670">
        <v>0</v>
      </c>
      <c r="Y342" s="664">
        <v>29599.694568999999</v>
      </c>
      <c r="Z342" s="670">
        <v>29599.694568999999</v>
      </c>
      <c r="AA342" s="670">
        <v>29599.694568999999</v>
      </c>
      <c r="AB342" s="670">
        <v>0</v>
      </c>
      <c r="AC342" s="670">
        <v>0</v>
      </c>
      <c r="AD342" s="670">
        <v>0</v>
      </c>
      <c r="AE342" s="668">
        <v>0</v>
      </c>
      <c r="AF342" s="668">
        <v>0</v>
      </c>
      <c r="AG342" s="664">
        <v>1282.5942689999999</v>
      </c>
      <c r="AH342" s="664">
        <v>0</v>
      </c>
      <c r="AI342" s="664">
        <v>28317.100299999998</v>
      </c>
      <c r="AJ342" s="671">
        <v>0</v>
      </c>
      <c r="AK342" s="664">
        <v>0</v>
      </c>
      <c r="AL342" s="671">
        <v>0</v>
      </c>
      <c r="AM342" s="670">
        <v>0</v>
      </c>
      <c r="AN342" s="670">
        <v>0</v>
      </c>
      <c r="AO342" s="670">
        <v>0</v>
      </c>
      <c r="AP342" s="670">
        <v>0</v>
      </c>
      <c r="AQ342" s="670">
        <v>0</v>
      </c>
      <c r="AR342" s="670">
        <v>0</v>
      </c>
      <c r="AS342" s="665">
        <v>0.55000000000000004</v>
      </c>
      <c r="AT342" s="564">
        <f t="shared" si="35"/>
        <v>0</v>
      </c>
      <c r="AU342" s="564">
        <f t="shared" si="36"/>
        <v>0</v>
      </c>
      <c r="AV342" s="564">
        <f t="shared" si="37"/>
        <v>0</v>
      </c>
      <c r="AW342" s="564">
        <f t="shared" si="38"/>
        <v>0</v>
      </c>
      <c r="AX342" s="564">
        <f t="shared" si="39"/>
        <v>16279.832012950001</v>
      </c>
      <c r="AY342" s="564">
        <f t="shared" si="40"/>
        <v>13319.862556049999</v>
      </c>
      <c r="AZ342" s="666">
        <f t="shared" si="41"/>
        <v>1</v>
      </c>
      <c r="BA342" s="625" t="s">
        <v>2192</v>
      </c>
      <c r="BB342" s="625" t="s">
        <v>2192</v>
      </c>
      <c r="BC342" s="667">
        <v>29599.694568999999</v>
      </c>
      <c r="BD342" s="667">
        <v>0</v>
      </c>
      <c r="BE342" s="667">
        <v>0</v>
      </c>
      <c r="BF342" s="667">
        <v>0</v>
      </c>
      <c r="BG342" s="667">
        <v>29599.694568999999</v>
      </c>
      <c r="BH342" s="667">
        <v>0</v>
      </c>
      <c r="BI342" s="667">
        <v>0</v>
      </c>
      <c r="BJ342" s="667">
        <v>0</v>
      </c>
      <c r="BK342" s="444">
        <v>0</v>
      </c>
      <c r="BL342" s="444">
        <v>29599.694568999999</v>
      </c>
      <c r="BM342" s="514"/>
      <c r="BN342" s="514"/>
      <c r="BO342" s="515"/>
    </row>
    <row r="343" spans="1:67">
      <c r="A343" s="515"/>
      <c r="B343" s="669">
        <v>2031</v>
      </c>
      <c r="C343" s="661" t="s">
        <v>2187</v>
      </c>
      <c r="D343" s="669" t="s">
        <v>1661</v>
      </c>
      <c r="E343" s="669" t="s">
        <v>1660</v>
      </c>
      <c r="F343" s="669" t="s">
        <v>2205</v>
      </c>
      <c r="G343" s="661" t="s">
        <v>33</v>
      </c>
      <c r="H343" s="669" t="s">
        <v>2205</v>
      </c>
      <c r="I343" s="661" t="s">
        <v>51</v>
      </c>
      <c r="J343" s="661" t="s">
        <v>1162</v>
      </c>
      <c r="K343" s="669" t="s">
        <v>28</v>
      </c>
      <c r="L343" s="661" t="s">
        <v>2191</v>
      </c>
      <c r="M343" s="668">
        <v>2888.2260000000001</v>
      </c>
      <c r="N343" s="668">
        <v>0.6264521999999999</v>
      </c>
      <c r="O343" s="668">
        <v>4892.6327250000004</v>
      </c>
      <c r="P343" s="668">
        <v>1566.4176</v>
      </c>
      <c r="Q343" s="668">
        <v>0.32000165999999997</v>
      </c>
      <c r="R343" s="668">
        <v>2935.5796349999951</v>
      </c>
      <c r="S343" s="668">
        <v>22028.608800000002</v>
      </c>
      <c r="T343" s="668">
        <v>44033.694524999999</v>
      </c>
      <c r="U343" s="668">
        <v>2.71297454053428</v>
      </c>
      <c r="V343" s="668">
        <v>233.81891792775002</v>
      </c>
      <c r="W343" s="670">
        <v>69399.393409704397</v>
      </c>
      <c r="X343" s="670">
        <v>116160.374690754</v>
      </c>
      <c r="Y343" s="664">
        <v>175353.1671517319</v>
      </c>
      <c r="Z343" s="670">
        <v>112044.63842444931</v>
      </c>
      <c r="AA343" s="670">
        <v>168160.57379333294</v>
      </c>
      <c r="AB343" s="670">
        <v>2355.2376284697998</v>
      </c>
      <c r="AC343" s="670">
        <v>66898.819984234608</v>
      </c>
      <c r="AD343" s="670">
        <v>145.33579700000001</v>
      </c>
      <c r="AE343" s="668">
        <v>0.19476846705095999</v>
      </c>
      <c r="AF343" s="668">
        <v>15.58792786185</v>
      </c>
      <c r="AG343" s="664">
        <v>8545.9167989999751</v>
      </c>
      <c r="AH343" s="664">
        <v>6409.437599249979</v>
      </c>
      <c r="AI343" s="664">
        <v>27774.229596750025</v>
      </c>
      <c r="AJ343" s="671">
        <v>0</v>
      </c>
      <c r="AK343" s="664">
        <v>0</v>
      </c>
      <c r="AL343" s="671">
        <v>0</v>
      </c>
      <c r="AM343" s="670">
        <v>132623.58315673194</v>
      </c>
      <c r="AN343" s="670">
        <v>4739.40917337266</v>
      </c>
      <c r="AO343" s="670">
        <v>39492.490082715602</v>
      </c>
      <c r="AP343" s="670">
        <v>0</v>
      </c>
      <c r="AQ343" s="670">
        <v>0</v>
      </c>
      <c r="AR343" s="670">
        <v>0</v>
      </c>
      <c r="AS343" s="665">
        <v>0.55000000000000004</v>
      </c>
      <c r="AT343" s="564">
        <f t="shared" si="35"/>
        <v>316.31399809631739</v>
      </c>
      <c r="AU343" s="564">
        <f t="shared" si="36"/>
        <v>2635.7773671508839</v>
      </c>
      <c r="AV343" s="564">
        <f t="shared" si="37"/>
        <v>162.52639588799141</v>
      </c>
      <c r="AW343" s="564">
        <f t="shared" si="38"/>
        <v>4469.2744872717403</v>
      </c>
      <c r="AX343" s="564">
        <f t="shared" si="39"/>
        <v>6489.0979486089245</v>
      </c>
      <c r="AY343" s="564">
        <f t="shared" si="40"/>
        <v>7686.236963024834</v>
      </c>
      <c r="AZ343" s="666">
        <f t="shared" si="41"/>
        <v>14.983241974417815</v>
      </c>
      <c r="BA343" s="625" t="s">
        <v>2192</v>
      </c>
      <c r="BB343" s="625" t="s">
        <v>2192</v>
      </c>
      <c r="BC343" s="667">
        <v>113263.73790587774</v>
      </c>
      <c r="BD343" s="667">
        <v>2767.3802144199562</v>
      </c>
      <c r="BE343" s="667">
        <v>101217.2711222099</v>
      </c>
      <c r="BF343" s="667">
        <v>0</v>
      </c>
      <c r="BG343" s="667">
        <v>113263.73790587774</v>
      </c>
      <c r="BH343" s="667">
        <v>2767.3802144199562</v>
      </c>
      <c r="BI343" s="667">
        <v>101217.2711222099</v>
      </c>
      <c r="BJ343" s="667">
        <v>0</v>
      </c>
      <c r="BK343" s="444">
        <v>0</v>
      </c>
      <c r="BL343" s="444">
        <v>212392.47304942098</v>
      </c>
      <c r="BM343" s="514"/>
      <c r="BN343" s="514"/>
      <c r="BO343" s="515"/>
    </row>
    <row r="344" spans="1:67">
      <c r="A344" s="515"/>
      <c r="B344" s="669">
        <v>2031</v>
      </c>
      <c r="C344" s="661" t="s">
        <v>2187</v>
      </c>
      <c r="D344" s="669" t="s">
        <v>2055</v>
      </c>
      <c r="E344" s="669" t="s">
        <v>2054</v>
      </c>
      <c r="F344" s="669" t="s">
        <v>2205</v>
      </c>
      <c r="G344" s="661" t="s">
        <v>33</v>
      </c>
      <c r="H344" s="669" t="s">
        <v>2205</v>
      </c>
      <c r="I344" s="661" t="s">
        <v>51</v>
      </c>
      <c r="J344" s="661" t="s">
        <v>16</v>
      </c>
      <c r="K344" s="669" t="s">
        <v>28</v>
      </c>
      <c r="L344" s="661" t="s">
        <v>2191</v>
      </c>
      <c r="M344" s="668">
        <v>0</v>
      </c>
      <c r="N344" s="668">
        <v>0</v>
      </c>
      <c r="O344" s="668">
        <v>0</v>
      </c>
      <c r="P344" s="668">
        <v>0</v>
      </c>
      <c r="Q344" s="668">
        <v>0</v>
      </c>
      <c r="R344" s="668">
        <v>0</v>
      </c>
      <c r="S344" s="668">
        <v>0</v>
      </c>
      <c r="T344" s="668">
        <v>0</v>
      </c>
      <c r="U344" s="668">
        <v>0</v>
      </c>
      <c r="V344" s="668">
        <v>0</v>
      </c>
      <c r="W344" s="670">
        <v>0</v>
      </c>
      <c r="X344" s="670">
        <v>0</v>
      </c>
      <c r="Y344" s="664">
        <v>29500.474719000002</v>
      </c>
      <c r="Z344" s="670">
        <v>29500.474719000002</v>
      </c>
      <c r="AA344" s="670">
        <v>29500.474719000002</v>
      </c>
      <c r="AB344" s="670">
        <v>0</v>
      </c>
      <c r="AC344" s="670">
        <v>0</v>
      </c>
      <c r="AD344" s="670">
        <v>0</v>
      </c>
      <c r="AE344" s="668">
        <v>0</v>
      </c>
      <c r="AF344" s="668">
        <v>0</v>
      </c>
      <c r="AG344" s="664">
        <v>1282.5942689999999</v>
      </c>
      <c r="AH344" s="664">
        <v>0</v>
      </c>
      <c r="AI344" s="664">
        <v>28217.880450000001</v>
      </c>
      <c r="AJ344" s="671">
        <v>0</v>
      </c>
      <c r="AK344" s="664">
        <v>0</v>
      </c>
      <c r="AL344" s="671">
        <v>0</v>
      </c>
      <c r="AM344" s="670">
        <v>0</v>
      </c>
      <c r="AN344" s="670">
        <v>0</v>
      </c>
      <c r="AO344" s="670">
        <v>0</v>
      </c>
      <c r="AP344" s="670">
        <v>0</v>
      </c>
      <c r="AQ344" s="670">
        <v>0</v>
      </c>
      <c r="AR344" s="670">
        <v>0</v>
      </c>
      <c r="AS344" s="665">
        <v>0.55000000000000004</v>
      </c>
      <c r="AT344" s="564">
        <f t="shared" si="35"/>
        <v>0</v>
      </c>
      <c r="AU344" s="564">
        <f t="shared" si="36"/>
        <v>0</v>
      </c>
      <c r="AV344" s="564">
        <f t="shared" si="37"/>
        <v>0</v>
      </c>
      <c r="AW344" s="564">
        <f t="shared" si="38"/>
        <v>0</v>
      </c>
      <c r="AX344" s="564">
        <f t="shared" si="39"/>
        <v>16225.261095450001</v>
      </c>
      <c r="AY344" s="564">
        <f t="shared" si="40"/>
        <v>13275.21362355</v>
      </c>
      <c r="AZ344" s="666">
        <f t="shared" si="41"/>
        <v>1</v>
      </c>
      <c r="BA344" s="625" t="s">
        <v>2192</v>
      </c>
      <c r="BB344" s="625" t="s">
        <v>2192</v>
      </c>
      <c r="BC344" s="667">
        <v>29500.474719000002</v>
      </c>
      <c r="BD344" s="667">
        <v>0</v>
      </c>
      <c r="BE344" s="667">
        <v>0</v>
      </c>
      <c r="BF344" s="667">
        <v>0</v>
      </c>
      <c r="BG344" s="667">
        <v>29500.474719000002</v>
      </c>
      <c r="BH344" s="667">
        <v>0</v>
      </c>
      <c r="BI344" s="667">
        <v>0</v>
      </c>
      <c r="BJ344" s="667">
        <v>0</v>
      </c>
      <c r="BK344" s="444">
        <v>0</v>
      </c>
      <c r="BL344" s="444">
        <v>29500.474719000002</v>
      </c>
      <c r="BM344" s="514"/>
      <c r="BN344" s="514"/>
      <c r="BO344" s="515"/>
    </row>
    <row r="345" spans="1:67">
      <c r="A345" s="515"/>
      <c r="B345" s="669">
        <v>2031</v>
      </c>
      <c r="C345" s="661" t="s">
        <v>2187</v>
      </c>
      <c r="D345" s="669" t="s">
        <v>1666</v>
      </c>
      <c r="E345" s="669" t="s">
        <v>1665</v>
      </c>
      <c r="F345" s="669" t="s">
        <v>2205</v>
      </c>
      <c r="G345" s="661" t="s">
        <v>45</v>
      </c>
      <c r="H345" s="669" t="s">
        <v>2205</v>
      </c>
      <c r="I345" s="661" t="s">
        <v>51</v>
      </c>
      <c r="J345" s="661" t="s">
        <v>1162</v>
      </c>
      <c r="K345" s="669" t="s">
        <v>28</v>
      </c>
      <c r="L345" s="661" t="s">
        <v>2191</v>
      </c>
      <c r="M345" s="668">
        <v>95397.254963999963</v>
      </c>
      <c r="N345" s="668">
        <v>14.576199065999999</v>
      </c>
      <c r="O345" s="668">
        <v>-8.8266024000000094</v>
      </c>
      <c r="P345" s="668">
        <v>56168.699914799974</v>
      </c>
      <c r="Q345" s="668">
        <v>8.3946926052000066</v>
      </c>
      <c r="R345" s="668">
        <v>-5.2959614400000454</v>
      </c>
      <c r="S345" s="668">
        <v>713260.01438999968</v>
      </c>
      <c r="T345" s="668">
        <v>218.91352032000023</v>
      </c>
      <c r="U345" s="668">
        <v>110.04207477315499</v>
      </c>
      <c r="V345" s="668">
        <v>1.1624307928992041</v>
      </c>
      <c r="W345" s="670">
        <v>151126.71123988801</v>
      </c>
      <c r="X345" s="670">
        <v>285302.920600396</v>
      </c>
      <c r="Y345" s="664">
        <v>891731.24612544302</v>
      </c>
      <c r="Z345" s="670">
        <v>569692.06375223235</v>
      </c>
      <c r="AA345" s="670">
        <v>852942.29982405319</v>
      </c>
      <c r="AB345" s="670">
        <v>56921.057736373601</v>
      </c>
      <c r="AC345" s="670">
        <v>353.99515201148256</v>
      </c>
      <c r="AD345" s="670">
        <v>93685.594265684005</v>
      </c>
      <c r="AE345" s="668">
        <v>8.0588758122548594</v>
      </c>
      <c r="AF345" s="668">
        <v>-2.8121555246399407E-2</v>
      </c>
      <c r="AG345" s="664">
        <v>36702.60161930992</v>
      </c>
      <c r="AH345" s="664">
        <v>27526.951224530894</v>
      </c>
      <c r="AI345" s="664">
        <v>119283.45531299959</v>
      </c>
      <c r="AJ345" s="671">
        <v>0</v>
      </c>
      <c r="AK345" s="664">
        <v>0</v>
      </c>
      <c r="AL345" s="671">
        <v>0</v>
      </c>
      <c r="AM345" s="670">
        <v>708218.23796860175</v>
      </c>
      <c r="AN345" s="670">
        <v>220692.66483273098</v>
      </c>
      <c r="AO345" s="670">
        <v>168.1524347309846</v>
      </c>
      <c r="AP345" s="670">
        <v>0</v>
      </c>
      <c r="AQ345" s="670">
        <v>0</v>
      </c>
      <c r="AR345" s="670">
        <v>274.56721461925099</v>
      </c>
      <c r="AS345" s="665">
        <v>0.55000000000000004</v>
      </c>
      <c r="AT345" s="564">
        <f t="shared" si="35"/>
        <v>17176.903902340277</v>
      </c>
      <c r="AU345" s="564">
        <f t="shared" si="36"/>
        <v>13.08760404206374</v>
      </c>
      <c r="AV345" s="564">
        <f t="shared" si="37"/>
        <v>8462.0818829087802</v>
      </c>
      <c r="AW345" s="564">
        <f t="shared" si="38"/>
        <v>3308.8247116973389</v>
      </c>
      <c r="AX345" s="564">
        <f t="shared" si="39"/>
        <v>53689.21554252442</v>
      </c>
      <c r="AY345" s="564">
        <f t="shared" si="40"/>
        <v>29886.797127829075</v>
      </c>
      <c r="AZ345" s="666">
        <f t="shared" si="41"/>
        <v>12.848221430793624</v>
      </c>
      <c r="BA345" s="625" t="s">
        <v>2192</v>
      </c>
      <c r="BB345" s="625" t="s">
        <v>2192</v>
      </c>
      <c r="BC345" s="667">
        <v>576983.47659511573</v>
      </c>
      <c r="BD345" s="667">
        <v>66832.301719681869</v>
      </c>
      <c r="BE345" s="667">
        <v>647.71067242160234</v>
      </c>
      <c r="BF345" s="667">
        <v>316.36979575941746</v>
      </c>
      <c r="BG345" s="667">
        <v>576983.47659511573</v>
      </c>
      <c r="BH345" s="667">
        <v>66832.301719681869</v>
      </c>
      <c r="BI345" s="667">
        <v>647.71067242160234</v>
      </c>
      <c r="BJ345" s="667">
        <v>316.36979575941746</v>
      </c>
      <c r="BK345" s="444">
        <v>0</v>
      </c>
      <c r="BL345" s="444">
        <v>1073803.1170915151</v>
      </c>
      <c r="BM345" s="514"/>
      <c r="BN345" s="514"/>
      <c r="BO345" s="515"/>
    </row>
    <row r="346" spans="1:67">
      <c r="A346" s="515"/>
      <c r="B346" s="669">
        <v>2031</v>
      </c>
      <c r="C346" s="661" t="s">
        <v>2187</v>
      </c>
      <c r="D346" s="669" t="s">
        <v>2059</v>
      </c>
      <c r="E346" s="669" t="s">
        <v>2058</v>
      </c>
      <c r="F346" s="669" t="s">
        <v>2205</v>
      </c>
      <c r="G346" s="661" t="s">
        <v>45</v>
      </c>
      <c r="H346" s="669" t="s">
        <v>2205</v>
      </c>
      <c r="I346" s="661" t="s">
        <v>51</v>
      </c>
      <c r="J346" s="661" t="s">
        <v>16</v>
      </c>
      <c r="K346" s="669" t="s">
        <v>28</v>
      </c>
      <c r="L346" s="661" t="s">
        <v>2191</v>
      </c>
      <c r="M346" s="668">
        <v>0</v>
      </c>
      <c r="N346" s="668">
        <v>0</v>
      </c>
      <c r="O346" s="668">
        <v>0</v>
      </c>
      <c r="P346" s="668">
        <v>0</v>
      </c>
      <c r="Q346" s="668">
        <v>0</v>
      </c>
      <c r="R346" s="668">
        <v>0</v>
      </c>
      <c r="S346" s="668">
        <v>0</v>
      </c>
      <c r="T346" s="668">
        <v>0</v>
      </c>
      <c r="U346" s="668">
        <v>0</v>
      </c>
      <c r="V346" s="668">
        <v>0</v>
      </c>
      <c r="W346" s="670">
        <v>0</v>
      </c>
      <c r="X346" s="670">
        <v>0</v>
      </c>
      <c r="Y346" s="664">
        <v>32963.347678999999</v>
      </c>
      <c r="Z346" s="670">
        <v>32963.347678999999</v>
      </c>
      <c r="AA346" s="670">
        <v>32963.347678999999</v>
      </c>
      <c r="AB346" s="670">
        <v>0</v>
      </c>
      <c r="AC346" s="670">
        <v>0</v>
      </c>
      <c r="AD346" s="670">
        <v>0</v>
      </c>
      <c r="AE346" s="668">
        <v>0</v>
      </c>
      <c r="AF346" s="668">
        <v>0</v>
      </c>
      <c r="AG346" s="664">
        <v>1282.5942689999999</v>
      </c>
      <c r="AH346" s="664">
        <v>0</v>
      </c>
      <c r="AI346" s="664">
        <v>31680.753410000001</v>
      </c>
      <c r="AJ346" s="671">
        <v>0</v>
      </c>
      <c r="AK346" s="664">
        <v>0</v>
      </c>
      <c r="AL346" s="671">
        <v>0</v>
      </c>
      <c r="AM346" s="670">
        <v>0</v>
      </c>
      <c r="AN346" s="670">
        <v>0</v>
      </c>
      <c r="AO346" s="670">
        <v>0</v>
      </c>
      <c r="AP346" s="670">
        <v>0</v>
      </c>
      <c r="AQ346" s="670">
        <v>0</v>
      </c>
      <c r="AR346" s="670">
        <v>0</v>
      </c>
      <c r="AS346" s="665">
        <v>0.55000000000000004</v>
      </c>
      <c r="AT346" s="564">
        <f t="shared" si="35"/>
        <v>0</v>
      </c>
      <c r="AU346" s="564">
        <f t="shared" si="36"/>
        <v>0</v>
      </c>
      <c r="AV346" s="564">
        <f t="shared" si="37"/>
        <v>0</v>
      </c>
      <c r="AW346" s="564">
        <f t="shared" si="38"/>
        <v>0</v>
      </c>
      <c r="AX346" s="564">
        <f t="shared" si="39"/>
        <v>18129.841223449999</v>
      </c>
      <c r="AY346" s="564">
        <f t="shared" si="40"/>
        <v>14833.506455549998</v>
      </c>
      <c r="AZ346" s="666">
        <f t="shared" si="41"/>
        <v>1</v>
      </c>
      <c r="BA346" s="625" t="s">
        <v>2192</v>
      </c>
      <c r="BB346" s="625" t="s">
        <v>2192</v>
      </c>
      <c r="BC346" s="667">
        <v>32963.347678999999</v>
      </c>
      <c r="BD346" s="667">
        <v>0</v>
      </c>
      <c r="BE346" s="667">
        <v>0</v>
      </c>
      <c r="BF346" s="667">
        <v>0</v>
      </c>
      <c r="BG346" s="667">
        <v>32963.347678999999</v>
      </c>
      <c r="BH346" s="667">
        <v>0</v>
      </c>
      <c r="BI346" s="667">
        <v>0</v>
      </c>
      <c r="BJ346" s="667">
        <v>0</v>
      </c>
      <c r="BK346" s="444">
        <v>0</v>
      </c>
      <c r="BL346" s="444">
        <v>32963.347678999999</v>
      </c>
      <c r="BM346" s="514"/>
      <c r="BN346" s="514"/>
      <c r="BO346" s="515"/>
    </row>
    <row r="347" spans="1:67">
      <c r="A347" s="515"/>
      <c r="B347" s="669">
        <v>2031</v>
      </c>
      <c r="C347" s="661" t="s">
        <v>2187</v>
      </c>
      <c r="D347" s="669" t="s">
        <v>1673</v>
      </c>
      <c r="E347" s="669" t="s">
        <v>1672</v>
      </c>
      <c r="F347" s="669" t="s">
        <v>2205</v>
      </c>
      <c r="G347" s="661" t="s">
        <v>45</v>
      </c>
      <c r="H347" s="669" t="s">
        <v>2205</v>
      </c>
      <c r="I347" s="661" t="s">
        <v>51</v>
      </c>
      <c r="J347" s="661" t="s">
        <v>1162</v>
      </c>
      <c r="K347" s="669" t="s">
        <v>28</v>
      </c>
      <c r="L347" s="661" t="s">
        <v>2191</v>
      </c>
      <c r="M347" s="668">
        <v>34593.425459999984</v>
      </c>
      <c r="N347" s="668">
        <v>14.188137480000005</v>
      </c>
      <c r="O347" s="668">
        <v>216.82569000000001</v>
      </c>
      <c r="P347" s="668">
        <v>18477.744515999999</v>
      </c>
      <c r="Q347" s="668">
        <v>8.0686526580000013</v>
      </c>
      <c r="R347" s="668">
        <v>130.09541400000001</v>
      </c>
      <c r="S347" s="668">
        <v>270461.91189599992</v>
      </c>
      <c r="T347" s="668">
        <v>1843.2611280000001</v>
      </c>
      <c r="U347" s="668">
        <v>39.1045314182021</v>
      </c>
      <c r="V347" s="668">
        <v>9.7877165896799987</v>
      </c>
      <c r="W347" s="670">
        <v>51405.514429950199</v>
      </c>
      <c r="X347" s="670">
        <v>98643.917246916302</v>
      </c>
      <c r="Y347" s="664">
        <v>551109.95389992429</v>
      </c>
      <c r="Z347" s="670">
        <v>366558.2544819336</v>
      </c>
      <c r="AA347" s="670">
        <v>528112.12448924303</v>
      </c>
      <c r="AB347" s="670">
        <v>22534.796113752502</v>
      </c>
      <c r="AC347" s="670">
        <v>2782.6530707978986</v>
      </c>
      <c r="AD347" s="670">
        <v>26084.473667945502</v>
      </c>
      <c r="AE347" s="668">
        <v>2.6427694888820401</v>
      </c>
      <c r="AF347" s="668">
        <v>0.69080664833999994</v>
      </c>
      <c r="AG347" s="664">
        <v>26858.59565399995</v>
      </c>
      <c r="AH347" s="664">
        <v>20143.946740499967</v>
      </c>
      <c r="AI347" s="664">
        <v>87290.435875499999</v>
      </c>
      <c r="AJ347" s="671">
        <v>0</v>
      </c>
      <c r="AK347" s="664">
        <v>0</v>
      </c>
      <c r="AL347" s="671">
        <v>0</v>
      </c>
      <c r="AM347" s="670">
        <v>416816.97562992427</v>
      </c>
      <c r="AN347" s="670">
        <v>94149.117813950492</v>
      </c>
      <c r="AO347" s="670">
        <v>1677.0809905488866</v>
      </c>
      <c r="AP347" s="670">
        <v>0</v>
      </c>
      <c r="AQ347" s="670">
        <v>0</v>
      </c>
      <c r="AR347" s="670">
        <v>63.096341054258602</v>
      </c>
      <c r="AS347" s="665">
        <v>0.55000000000000004</v>
      </c>
      <c r="AT347" s="564">
        <f t="shared" si="35"/>
        <v>6467.6057965994823</v>
      </c>
      <c r="AU347" s="564">
        <f t="shared" si="36"/>
        <v>115.20765130561401</v>
      </c>
      <c r="AV347" s="564">
        <f t="shared" si="37"/>
        <v>2537.9049425257904</v>
      </c>
      <c r="AW347" s="564">
        <f t="shared" si="38"/>
        <v>997.50212433668798</v>
      </c>
      <c r="AX347" s="564">
        <f t="shared" si="39"/>
        <v>26420.969293779734</v>
      </c>
      <c r="AY347" s="564">
        <f t="shared" si="40"/>
        <v>16440.686876271273</v>
      </c>
      <c r="AZ347" s="666">
        <f t="shared" si="41"/>
        <v>14.557027867012538</v>
      </c>
      <c r="BA347" s="625" t="s">
        <v>2192</v>
      </c>
      <c r="BB347" s="625" t="s">
        <v>2192</v>
      </c>
      <c r="BC347" s="667">
        <v>371110.70415138308</v>
      </c>
      <c r="BD347" s="667">
        <v>27228.524032730238</v>
      </c>
      <c r="BE347" s="667">
        <v>4235.6833504251472</v>
      </c>
      <c r="BF347" s="667">
        <v>75.7647842561868</v>
      </c>
      <c r="BG347" s="667">
        <v>371110.70415138308</v>
      </c>
      <c r="BH347" s="667">
        <v>27228.524032730238</v>
      </c>
      <c r="BI347" s="667">
        <v>4235.6833504251472</v>
      </c>
      <c r="BJ347" s="667">
        <v>75.7647842561868</v>
      </c>
      <c r="BK347" s="444">
        <v>0</v>
      </c>
      <c r="BL347" s="444">
        <v>623938.32329374168</v>
      </c>
      <c r="BM347" s="514"/>
      <c r="BN347" s="514"/>
      <c r="BO347" s="515"/>
    </row>
    <row r="348" spans="1:67">
      <c r="A348" s="515"/>
      <c r="B348" s="669">
        <v>2031</v>
      </c>
      <c r="C348" s="661" t="s">
        <v>2187</v>
      </c>
      <c r="D348" s="669" t="s">
        <v>2063</v>
      </c>
      <c r="E348" s="669" t="s">
        <v>2062</v>
      </c>
      <c r="F348" s="669" t="s">
        <v>2205</v>
      </c>
      <c r="G348" s="661" t="s">
        <v>45</v>
      </c>
      <c r="H348" s="669" t="s">
        <v>2205</v>
      </c>
      <c r="I348" s="661" t="s">
        <v>51</v>
      </c>
      <c r="J348" s="661" t="s">
        <v>16</v>
      </c>
      <c r="K348" s="669" t="s">
        <v>28</v>
      </c>
      <c r="L348" s="661" t="s">
        <v>2191</v>
      </c>
      <c r="M348" s="668">
        <v>0</v>
      </c>
      <c r="N348" s="668">
        <v>0</v>
      </c>
      <c r="O348" s="668">
        <v>0</v>
      </c>
      <c r="P348" s="668">
        <v>0</v>
      </c>
      <c r="Q348" s="668">
        <v>0</v>
      </c>
      <c r="R348" s="668">
        <v>0</v>
      </c>
      <c r="S348" s="668">
        <v>0</v>
      </c>
      <c r="T348" s="668">
        <v>0</v>
      </c>
      <c r="U348" s="668">
        <v>0</v>
      </c>
      <c r="V348" s="668">
        <v>0</v>
      </c>
      <c r="W348" s="670">
        <v>0</v>
      </c>
      <c r="X348" s="670">
        <v>0</v>
      </c>
      <c r="Y348" s="664">
        <v>30460.745099</v>
      </c>
      <c r="Z348" s="670">
        <v>30460.745099</v>
      </c>
      <c r="AA348" s="670">
        <v>30460.745099</v>
      </c>
      <c r="AB348" s="670">
        <v>0</v>
      </c>
      <c r="AC348" s="670">
        <v>0</v>
      </c>
      <c r="AD348" s="670">
        <v>0</v>
      </c>
      <c r="AE348" s="668">
        <v>0</v>
      </c>
      <c r="AF348" s="668">
        <v>0</v>
      </c>
      <c r="AG348" s="664">
        <v>1282.5942689999999</v>
      </c>
      <c r="AH348" s="664">
        <v>0</v>
      </c>
      <c r="AI348" s="664">
        <v>29178.150829999999</v>
      </c>
      <c r="AJ348" s="671">
        <v>0</v>
      </c>
      <c r="AK348" s="664">
        <v>0</v>
      </c>
      <c r="AL348" s="671">
        <v>0</v>
      </c>
      <c r="AM348" s="670">
        <v>0</v>
      </c>
      <c r="AN348" s="670">
        <v>0</v>
      </c>
      <c r="AO348" s="670">
        <v>0</v>
      </c>
      <c r="AP348" s="670">
        <v>0</v>
      </c>
      <c r="AQ348" s="670">
        <v>0</v>
      </c>
      <c r="AR348" s="670">
        <v>0</v>
      </c>
      <c r="AS348" s="665">
        <v>0.55000000000000004</v>
      </c>
      <c r="AT348" s="564">
        <f t="shared" si="35"/>
        <v>0</v>
      </c>
      <c r="AU348" s="564">
        <f t="shared" si="36"/>
        <v>0</v>
      </c>
      <c r="AV348" s="564">
        <f t="shared" si="37"/>
        <v>0</v>
      </c>
      <c r="AW348" s="564">
        <f t="shared" si="38"/>
        <v>0</v>
      </c>
      <c r="AX348" s="564">
        <f t="shared" si="39"/>
        <v>16753.409804450002</v>
      </c>
      <c r="AY348" s="564">
        <f t="shared" si="40"/>
        <v>13707.335294549999</v>
      </c>
      <c r="AZ348" s="666">
        <f t="shared" si="41"/>
        <v>1</v>
      </c>
      <c r="BA348" s="625" t="s">
        <v>2192</v>
      </c>
      <c r="BB348" s="625" t="s">
        <v>2192</v>
      </c>
      <c r="BC348" s="667">
        <v>30460.745099</v>
      </c>
      <c r="BD348" s="667">
        <v>0</v>
      </c>
      <c r="BE348" s="667">
        <v>0</v>
      </c>
      <c r="BF348" s="667">
        <v>0</v>
      </c>
      <c r="BG348" s="667">
        <v>30460.745099</v>
      </c>
      <c r="BH348" s="667">
        <v>0</v>
      </c>
      <c r="BI348" s="667">
        <v>0</v>
      </c>
      <c r="BJ348" s="667">
        <v>0</v>
      </c>
      <c r="BK348" s="444">
        <v>0</v>
      </c>
      <c r="BL348" s="444">
        <v>30460.745099</v>
      </c>
      <c r="BM348" s="514"/>
      <c r="BN348" s="514"/>
      <c r="BO348" s="515"/>
    </row>
    <row r="349" spans="1:67">
      <c r="A349" s="515"/>
      <c r="B349" s="669">
        <v>2031</v>
      </c>
      <c r="C349" s="661" t="s">
        <v>2187</v>
      </c>
      <c r="D349" s="669" t="s">
        <v>1678</v>
      </c>
      <c r="E349" s="669" t="s">
        <v>1677</v>
      </c>
      <c r="F349" s="669" t="s">
        <v>2205</v>
      </c>
      <c r="G349" s="661" t="s">
        <v>17</v>
      </c>
      <c r="H349" s="669" t="s">
        <v>2205</v>
      </c>
      <c r="I349" s="661" t="s">
        <v>51</v>
      </c>
      <c r="J349" s="661" t="s">
        <v>1162</v>
      </c>
      <c r="K349" s="669" t="s">
        <v>28</v>
      </c>
      <c r="L349" s="661" t="s">
        <v>2191</v>
      </c>
      <c r="M349" s="668">
        <v>869856.47083596315</v>
      </c>
      <c r="N349" s="668">
        <v>286.03517251905902</v>
      </c>
      <c r="O349" s="668">
        <v>8060.861717171998</v>
      </c>
      <c r="P349" s="668">
        <v>470580.1273419247</v>
      </c>
      <c r="Q349" s="668">
        <v>164.17246285465896</v>
      </c>
      <c r="R349" s="668">
        <v>2559.6089932446012</v>
      </c>
      <c r="S349" s="668">
        <v>8186532.9956545997</v>
      </c>
      <c r="T349" s="668">
        <v>27506.61897479097</v>
      </c>
      <c r="U349" s="668">
        <v>1870.5075642847401</v>
      </c>
      <c r="V349" s="668">
        <v>146.06014675614026</v>
      </c>
      <c r="W349" s="670">
        <v>1657749.1582881899</v>
      </c>
      <c r="X349" s="670">
        <v>3217826.0084744799</v>
      </c>
      <c r="Y349" s="664">
        <v>2805690.9895817209</v>
      </c>
      <c r="Z349" s="670">
        <v>4343137.6126570199</v>
      </c>
      <c r="AA349" s="670">
        <v>2687779.0522381542</v>
      </c>
      <c r="AB349" s="670">
        <v>777545.08519816701</v>
      </c>
      <c r="AC349" s="670">
        <v>59575.401774369493</v>
      </c>
      <c r="AD349" s="670">
        <v>813299.04450793704</v>
      </c>
      <c r="AE349" s="668">
        <v>96.760995811430305</v>
      </c>
      <c r="AF349" s="668">
        <v>13.591523754128836</v>
      </c>
      <c r="AG349" s="664">
        <v>115478.91733553958</v>
      </c>
      <c r="AH349" s="664">
        <v>86609.187987300014</v>
      </c>
      <c r="AI349" s="664">
        <v>375306.48118260037</v>
      </c>
      <c r="AJ349" s="671">
        <v>0</v>
      </c>
      <c r="AK349" s="664">
        <v>0</v>
      </c>
      <c r="AL349" s="671">
        <v>0</v>
      </c>
      <c r="AM349" s="670">
        <v>2228296.4030762771</v>
      </c>
      <c r="AN349" s="670">
        <v>2224822.6911323993</v>
      </c>
      <c r="AO349" s="670">
        <v>62725.217207227841</v>
      </c>
      <c r="AP349" s="670">
        <v>0</v>
      </c>
      <c r="AQ349" s="670">
        <v>0</v>
      </c>
      <c r="AR349" s="670">
        <v>7329.6268077114801</v>
      </c>
      <c r="AS349" s="665">
        <v>0.55000000000000004</v>
      </c>
      <c r="AT349" s="564">
        <f t="shared" si="35"/>
        <v>134980.78420882358</v>
      </c>
      <c r="AU349" s="564">
        <f t="shared" si="36"/>
        <v>3805.5612440697437</v>
      </c>
      <c r="AV349" s="564">
        <f t="shared" si="37"/>
        <v>74757.356327013826</v>
      </c>
      <c r="AW349" s="564">
        <f t="shared" si="38"/>
        <v>25818.874893175675</v>
      </c>
      <c r="AX349" s="564">
        <f t="shared" si="39"/>
        <v>224668.46544897347</v>
      </c>
      <c r="AY349" s="564">
        <f t="shared" si="40"/>
        <v>77186.391349646903</v>
      </c>
      <c r="AZ349" s="666">
        <f t="shared" si="41"/>
        <v>16.482514190245492</v>
      </c>
      <c r="BA349" s="625" t="s">
        <v>2192</v>
      </c>
      <c r="BB349" s="625" t="s">
        <v>2192</v>
      </c>
      <c r="BC349" s="667">
        <v>4394722.7796024494</v>
      </c>
      <c r="BD349" s="667">
        <v>973355.98559603537</v>
      </c>
      <c r="BE349" s="667">
        <v>85720.161850305143</v>
      </c>
      <c r="BF349" s="667">
        <v>8364.7295353315403</v>
      </c>
      <c r="BG349" s="667">
        <v>4394722.7796024494</v>
      </c>
      <c r="BH349" s="667">
        <v>973355.98559603537</v>
      </c>
      <c r="BI349" s="667">
        <v>85720.161850305143</v>
      </c>
      <c r="BJ349" s="667">
        <v>8364.7295353315403</v>
      </c>
      <c r="BK349" s="444">
        <v>0</v>
      </c>
      <c r="BL349" s="444">
        <v>4975326.9605777906</v>
      </c>
      <c r="BM349" s="514"/>
      <c r="BN349" s="514"/>
      <c r="BO349" s="515"/>
    </row>
    <row r="350" spans="1:67">
      <c r="A350" s="515"/>
      <c r="B350" s="669">
        <v>2031</v>
      </c>
      <c r="C350" s="661" t="s">
        <v>2187</v>
      </c>
      <c r="D350" s="669" t="s">
        <v>2067</v>
      </c>
      <c r="E350" s="669" t="s">
        <v>2066</v>
      </c>
      <c r="F350" s="669" t="s">
        <v>2205</v>
      </c>
      <c r="G350" s="661" t="s">
        <v>17</v>
      </c>
      <c r="H350" s="669" t="s">
        <v>2205</v>
      </c>
      <c r="I350" s="661" t="s">
        <v>51</v>
      </c>
      <c r="J350" s="661" t="s">
        <v>16</v>
      </c>
      <c r="K350" s="669" t="s">
        <v>28</v>
      </c>
      <c r="L350" s="661" t="s">
        <v>2191</v>
      </c>
      <c r="M350" s="668">
        <v>0</v>
      </c>
      <c r="N350" s="668">
        <v>0</v>
      </c>
      <c r="O350" s="668">
        <v>0</v>
      </c>
      <c r="P350" s="668">
        <v>0</v>
      </c>
      <c r="Q350" s="668">
        <v>0</v>
      </c>
      <c r="R350" s="668">
        <v>0</v>
      </c>
      <c r="S350" s="668">
        <v>0</v>
      </c>
      <c r="T350" s="668">
        <v>0</v>
      </c>
      <c r="U350" s="668">
        <v>0</v>
      </c>
      <c r="V350" s="668">
        <v>0</v>
      </c>
      <c r="W350" s="670">
        <v>0</v>
      </c>
      <c r="X350" s="670">
        <v>0</v>
      </c>
      <c r="Y350" s="664">
        <v>59603.534468999998</v>
      </c>
      <c r="Z350" s="670">
        <v>59603.534468999998</v>
      </c>
      <c r="AA350" s="670">
        <v>59603.534468999998</v>
      </c>
      <c r="AB350" s="670">
        <v>0</v>
      </c>
      <c r="AC350" s="670">
        <v>0</v>
      </c>
      <c r="AD350" s="670">
        <v>0</v>
      </c>
      <c r="AE350" s="668">
        <v>0</v>
      </c>
      <c r="AF350" s="668">
        <v>0</v>
      </c>
      <c r="AG350" s="664">
        <v>1282.5942689999999</v>
      </c>
      <c r="AH350" s="664">
        <v>0</v>
      </c>
      <c r="AI350" s="664">
        <v>58320.940199999997</v>
      </c>
      <c r="AJ350" s="671">
        <v>0</v>
      </c>
      <c r="AK350" s="664">
        <v>0</v>
      </c>
      <c r="AL350" s="671">
        <v>0</v>
      </c>
      <c r="AM350" s="670">
        <v>0</v>
      </c>
      <c r="AN350" s="670">
        <v>0</v>
      </c>
      <c r="AO350" s="670">
        <v>0</v>
      </c>
      <c r="AP350" s="670">
        <v>0</v>
      </c>
      <c r="AQ350" s="670">
        <v>0</v>
      </c>
      <c r="AR350" s="670">
        <v>0</v>
      </c>
      <c r="AS350" s="665">
        <v>0.55000000000000004</v>
      </c>
      <c r="AT350" s="564">
        <f t="shared" si="35"/>
        <v>0</v>
      </c>
      <c r="AU350" s="564">
        <f t="shared" si="36"/>
        <v>0</v>
      </c>
      <c r="AV350" s="564">
        <f t="shared" si="37"/>
        <v>0</v>
      </c>
      <c r="AW350" s="564">
        <f t="shared" si="38"/>
        <v>0</v>
      </c>
      <c r="AX350" s="564">
        <f t="shared" si="39"/>
        <v>32781.943957950003</v>
      </c>
      <c r="AY350" s="564">
        <f t="shared" si="40"/>
        <v>26821.590511049995</v>
      </c>
      <c r="AZ350" s="666">
        <f t="shared" si="41"/>
        <v>1</v>
      </c>
      <c r="BA350" s="625" t="s">
        <v>2192</v>
      </c>
      <c r="BB350" s="625" t="s">
        <v>2192</v>
      </c>
      <c r="BC350" s="667">
        <v>59603.534468999998</v>
      </c>
      <c r="BD350" s="667">
        <v>0</v>
      </c>
      <c r="BE350" s="667">
        <v>0</v>
      </c>
      <c r="BF350" s="667">
        <v>0</v>
      </c>
      <c r="BG350" s="667">
        <v>59603.534468999998</v>
      </c>
      <c r="BH350" s="667">
        <v>0</v>
      </c>
      <c r="BI350" s="667">
        <v>0</v>
      </c>
      <c r="BJ350" s="667">
        <v>0</v>
      </c>
      <c r="BK350" s="444">
        <v>0</v>
      </c>
      <c r="BL350" s="444">
        <v>59603.534468999998</v>
      </c>
      <c r="BM350" s="514"/>
      <c r="BN350" s="514"/>
      <c r="BO350" s="515"/>
    </row>
    <row r="351" spans="1:67">
      <c r="A351" s="515"/>
      <c r="B351" s="669">
        <v>2031</v>
      </c>
      <c r="C351" s="661" t="s">
        <v>2187</v>
      </c>
      <c r="D351" s="669" t="s">
        <v>1687</v>
      </c>
      <c r="E351" s="669" t="s">
        <v>1686</v>
      </c>
      <c r="F351" s="669" t="s">
        <v>2205</v>
      </c>
      <c r="G351" s="661" t="s">
        <v>17</v>
      </c>
      <c r="H351" s="669" t="s">
        <v>2205</v>
      </c>
      <c r="I351" s="661" t="s">
        <v>51</v>
      </c>
      <c r="J351" s="661" t="s">
        <v>1162</v>
      </c>
      <c r="K351" s="669" t="s">
        <v>28</v>
      </c>
      <c r="L351" s="661" t="s">
        <v>2191</v>
      </c>
      <c r="M351" s="668">
        <v>0</v>
      </c>
      <c r="N351" s="668">
        <v>0</v>
      </c>
      <c r="O351" s="668">
        <v>0</v>
      </c>
      <c r="P351" s="668">
        <v>0</v>
      </c>
      <c r="Q351" s="668">
        <v>0</v>
      </c>
      <c r="R351" s="668">
        <v>0</v>
      </c>
      <c r="S351" s="668">
        <v>0</v>
      </c>
      <c r="T351" s="668">
        <v>0</v>
      </c>
      <c r="U351" s="668">
        <v>0</v>
      </c>
      <c r="V351" s="668">
        <v>0</v>
      </c>
      <c r="W351" s="670">
        <v>0</v>
      </c>
      <c r="X351" s="670">
        <v>0</v>
      </c>
      <c r="Y351" s="664">
        <v>0</v>
      </c>
      <c r="Z351" s="670">
        <v>0</v>
      </c>
      <c r="AA351" s="670">
        <v>0</v>
      </c>
      <c r="AB351" s="670">
        <v>0</v>
      </c>
      <c r="AC351" s="670">
        <v>0</v>
      </c>
      <c r="AD351" s="670">
        <v>0</v>
      </c>
      <c r="AE351" s="668">
        <v>0</v>
      </c>
      <c r="AF351" s="668">
        <v>0</v>
      </c>
      <c r="AG351" s="664">
        <v>0</v>
      </c>
      <c r="AH351" s="664">
        <v>0</v>
      </c>
      <c r="AI351" s="664">
        <v>0</v>
      </c>
      <c r="AJ351" s="671">
        <v>0</v>
      </c>
      <c r="AK351" s="664">
        <v>0</v>
      </c>
      <c r="AL351" s="671">
        <v>0</v>
      </c>
      <c r="AM351" s="670">
        <v>0</v>
      </c>
      <c r="AN351" s="670">
        <v>0</v>
      </c>
      <c r="AO351" s="670">
        <v>0</v>
      </c>
      <c r="AP351" s="670">
        <v>0</v>
      </c>
      <c r="AQ351" s="670">
        <v>0</v>
      </c>
      <c r="AR351" s="670">
        <v>0</v>
      </c>
      <c r="AS351" s="665">
        <v>0.55000000000000004</v>
      </c>
      <c r="AT351" s="564">
        <f t="shared" si="35"/>
        <v>0</v>
      </c>
      <c r="AU351" s="564">
        <f t="shared" si="36"/>
        <v>0</v>
      </c>
      <c r="AV351" s="564">
        <f t="shared" si="37"/>
        <v>0</v>
      </c>
      <c r="AW351" s="564">
        <f t="shared" si="38"/>
        <v>0</v>
      </c>
      <c r="AX351" s="564">
        <f t="shared" si="39"/>
        <v>0</v>
      </c>
      <c r="AY351" s="564">
        <f t="shared" si="40"/>
        <v>0</v>
      </c>
      <c r="AZ351" s="666">
        <f t="shared" si="41"/>
        <v>1</v>
      </c>
      <c r="BA351" s="625" t="s">
        <v>2192</v>
      </c>
      <c r="BB351" s="625" t="s">
        <v>2192</v>
      </c>
      <c r="BC351" s="667">
        <v>0</v>
      </c>
      <c r="BD351" s="667">
        <v>0</v>
      </c>
      <c r="BE351" s="667">
        <v>0</v>
      </c>
      <c r="BF351" s="667">
        <v>0</v>
      </c>
      <c r="BG351" s="667">
        <v>0</v>
      </c>
      <c r="BH351" s="667">
        <v>0</v>
      </c>
      <c r="BI351" s="667">
        <v>0</v>
      </c>
      <c r="BJ351" s="667">
        <v>0</v>
      </c>
      <c r="BK351" s="444">
        <v>0</v>
      </c>
      <c r="BL351" s="444">
        <v>0</v>
      </c>
      <c r="BM351" s="514"/>
      <c r="BN351" s="514"/>
      <c r="BO351" s="515"/>
    </row>
    <row r="352" spans="1:67">
      <c r="A352" s="515"/>
      <c r="B352" s="669">
        <v>2031</v>
      </c>
      <c r="C352" s="661" t="s">
        <v>2187</v>
      </c>
      <c r="D352" s="669" t="s">
        <v>2071</v>
      </c>
      <c r="E352" s="669" t="s">
        <v>2070</v>
      </c>
      <c r="F352" s="669" t="s">
        <v>2205</v>
      </c>
      <c r="G352" s="661" t="s">
        <v>17</v>
      </c>
      <c r="H352" s="669" t="s">
        <v>2205</v>
      </c>
      <c r="I352" s="661" t="s">
        <v>51</v>
      </c>
      <c r="J352" s="661" t="s">
        <v>16</v>
      </c>
      <c r="K352" s="669" t="s">
        <v>28</v>
      </c>
      <c r="L352" s="661" t="s">
        <v>2191</v>
      </c>
      <c r="M352" s="668">
        <v>0</v>
      </c>
      <c r="N352" s="668">
        <v>0</v>
      </c>
      <c r="O352" s="668">
        <v>0</v>
      </c>
      <c r="P352" s="668">
        <v>0</v>
      </c>
      <c r="Q352" s="668">
        <v>0</v>
      </c>
      <c r="R352" s="668">
        <v>0</v>
      </c>
      <c r="S352" s="668">
        <v>0</v>
      </c>
      <c r="T352" s="668">
        <v>0</v>
      </c>
      <c r="U352" s="668">
        <v>0</v>
      </c>
      <c r="V352" s="668">
        <v>0</v>
      </c>
      <c r="W352" s="670">
        <v>0</v>
      </c>
      <c r="X352" s="670">
        <v>0</v>
      </c>
      <c r="Y352" s="664">
        <v>29495.094368999999</v>
      </c>
      <c r="Z352" s="670">
        <v>29495.094368999999</v>
      </c>
      <c r="AA352" s="670">
        <v>29495.094368999999</v>
      </c>
      <c r="AB352" s="670">
        <v>0</v>
      </c>
      <c r="AC352" s="670">
        <v>0</v>
      </c>
      <c r="AD352" s="670">
        <v>0</v>
      </c>
      <c r="AE352" s="668">
        <v>0</v>
      </c>
      <c r="AF352" s="668">
        <v>0</v>
      </c>
      <c r="AG352" s="664">
        <v>1282.5942689999999</v>
      </c>
      <c r="AH352" s="664">
        <v>0</v>
      </c>
      <c r="AI352" s="664">
        <v>28212.500100000001</v>
      </c>
      <c r="AJ352" s="671">
        <v>0</v>
      </c>
      <c r="AK352" s="664">
        <v>0</v>
      </c>
      <c r="AL352" s="671">
        <v>0</v>
      </c>
      <c r="AM352" s="670">
        <v>0</v>
      </c>
      <c r="AN352" s="670">
        <v>0</v>
      </c>
      <c r="AO352" s="670">
        <v>0</v>
      </c>
      <c r="AP352" s="670">
        <v>0</v>
      </c>
      <c r="AQ352" s="670">
        <v>0</v>
      </c>
      <c r="AR352" s="670">
        <v>0</v>
      </c>
      <c r="AS352" s="665">
        <v>0.55000000000000004</v>
      </c>
      <c r="AT352" s="564">
        <f t="shared" si="35"/>
        <v>0</v>
      </c>
      <c r="AU352" s="564">
        <f t="shared" si="36"/>
        <v>0</v>
      </c>
      <c r="AV352" s="564">
        <f t="shared" si="37"/>
        <v>0</v>
      </c>
      <c r="AW352" s="564">
        <f t="shared" si="38"/>
        <v>0</v>
      </c>
      <c r="AX352" s="564">
        <f t="shared" si="39"/>
        <v>16222.301902950001</v>
      </c>
      <c r="AY352" s="564">
        <f t="shared" si="40"/>
        <v>13272.792466049998</v>
      </c>
      <c r="AZ352" s="666">
        <f t="shared" si="41"/>
        <v>1</v>
      </c>
      <c r="BA352" s="625" t="s">
        <v>2192</v>
      </c>
      <c r="BB352" s="625" t="s">
        <v>2192</v>
      </c>
      <c r="BC352" s="667">
        <v>29495.094368999999</v>
      </c>
      <c r="BD352" s="667">
        <v>0</v>
      </c>
      <c r="BE352" s="667">
        <v>0</v>
      </c>
      <c r="BF352" s="667">
        <v>0</v>
      </c>
      <c r="BG352" s="667">
        <v>29495.094368999999</v>
      </c>
      <c r="BH352" s="667">
        <v>0</v>
      </c>
      <c r="BI352" s="667">
        <v>0</v>
      </c>
      <c r="BJ352" s="667">
        <v>0</v>
      </c>
      <c r="BK352" s="444">
        <v>0</v>
      </c>
      <c r="BL352" s="444">
        <v>29495.094368999999</v>
      </c>
      <c r="BM352" s="514"/>
      <c r="BN352" s="514"/>
      <c r="BO352" s="515"/>
    </row>
    <row r="353" spans="1:67">
      <c r="A353" s="515"/>
      <c r="B353" s="669">
        <v>2031</v>
      </c>
      <c r="C353" s="661" t="s">
        <v>2187</v>
      </c>
      <c r="D353" s="669" t="s">
        <v>1693</v>
      </c>
      <c r="E353" s="669" t="s">
        <v>1692</v>
      </c>
      <c r="F353" s="669" t="s">
        <v>2205</v>
      </c>
      <c r="G353" s="661" t="s">
        <v>17</v>
      </c>
      <c r="H353" s="669" t="s">
        <v>2205</v>
      </c>
      <c r="I353" s="661" t="s">
        <v>51</v>
      </c>
      <c r="J353" s="661" t="s">
        <v>1162</v>
      </c>
      <c r="K353" s="669" t="s">
        <v>28</v>
      </c>
      <c r="L353" s="661" t="s">
        <v>2191</v>
      </c>
      <c r="M353" s="668">
        <v>-358801.48844653059</v>
      </c>
      <c r="N353" s="668">
        <v>0</v>
      </c>
      <c r="O353" s="668">
        <v>55579.705022572991</v>
      </c>
      <c r="P353" s="668">
        <v>-348468.02561018325</v>
      </c>
      <c r="Q353" s="668">
        <v>0</v>
      </c>
      <c r="R353" s="668">
        <v>54064.564900846963</v>
      </c>
      <c r="S353" s="668">
        <v>-3946008.9236139455</v>
      </c>
      <c r="T353" s="668">
        <v>665401.85668753984</v>
      </c>
      <c r="U353" s="668">
        <v>-832.51693323313998</v>
      </c>
      <c r="V353" s="668">
        <v>3533.283859010834</v>
      </c>
      <c r="W353" s="670">
        <v>2392585.6314163101</v>
      </c>
      <c r="X353" s="670">
        <v>2498540.6626461199</v>
      </c>
      <c r="Y353" s="664">
        <v>3143662.8893966391</v>
      </c>
      <c r="Z353" s="670">
        <v>3861150.9086359502</v>
      </c>
      <c r="AA353" s="670">
        <v>3479146.23255671</v>
      </c>
      <c r="AB353" s="670">
        <v>-199707.70739511901</v>
      </c>
      <c r="AC353" s="670">
        <v>1395079.150435888</v>
      </c>
      <c r="AD353" s="670">
        <v>1622273.60829451</v>
      </c>
      <c r="AE353" s="668">
        <v>-65.921997268778995</v>
      </c>
      <c r="AF353" s="668">
        <v>287.08283962349691</v>
      </c>
      <c r="AG353" s="664">
        <v>100610.7497999998</v>
      </c>
      <c r="AH353" s="664">
        <v>63161.999999999862</v>
      </c>
      <c r="AI353" s="664">
        <v>1025040.5945999976</v>
      </c>
      <c r="AJ353" s="671">
        <v>0</v>
      </c>
      <c r="AK353" s="664">
        <v>0</v>
      </c>
      <c r="AL353" s="671">
        <v>0</v>
      </c>
      <c r="AM353" s="670">
        <v>1954849.5449966413</v>
      </c>
      <c r="AN353" s="670">
        <v>-712290.48550358671</v>
      </c>
      <c r="AO353" s="670">
        <v>1445791.0335889256</v>
      </c>
      <c r="AP353" s="670">
        <v>575809.26286972139</v>
      </c>
      <c r="AQ353" s="670">
        <v>0</v>
      </c>
      <c r="AR353" s="670">
        <v>0</v>
      </c>
      <c r="AS353" s="665">
        <v>0.55000000000000004</v>
      </c>
      <c r="AT353" s="564">
        <f t="shared" si="35"/>
        <v>-102352.38696734345</v>
      </c>
      <c r="AU353" s="564">
        <f t="shared" si="36"/>
        <v>114882.53415986428</v>
      </c>
      <c r="AV353" s="564">
        <f t="shared" si="37"/>
        <v>100783.23435478276</v>
      </c>
      <c r="AW353" s="564">
        <f t="shared" si="38"/>
        <v>168860.59529594006</v>
      </c>
      <c r="AX353" s="564">
        <f t="shared" si="39"/>
        <v>95450.508068718467</v>
      </c>
      <c r="AY353" s="564">
        <f t="shared" si="40"/>
        <v>239286.34285724614</v>
      </c>
      <c r="AZ353" s="666">
        <f t="shared" si="41"/>
        <v>12.584950742617163</v>
      </c>
      <c r="BA353" s="625" t="s">
        <v>2192</v>
      </c>
      <c r="BB353" s="625" t="s">
        <v>2192</v>
      </c>
      <c r="BC353" s="667">
        <v>3942890.7575245691</v>
      </c>
      <c r="BD353" s="667">
        <v>-231154.46210216387</v>
      </c>
      <c r="BE353" s="667">
        <v>2068166.8947205017</v>
      </c>
      <c r="BF353" s="667">
        <v>0</v>
      </c>
      <c r="BG353" s="667">
        <v>3942890.7575245691</v>
      </c>
      <c r="BH353" s="667">
        <v>-231154.46210216387</v>
      </c>
      <c r="BI353" s="667">
        <v>2068166.8947205017</v>
      </c>
      <c r="BJ353" s="667">
        <v>0</v>
      </c>
      <c r="BK353" s="444">
        <v>0</v>
      </c>
      <c r="BL353" s="444">
        <v>4212646.7806420522</v>
      </c>
      <c r="BM353" s="514"/>
      <c r="BN353" s="514"/>
      <c r="BO353" s="515"/>
    </row>
    <row r="354" spans="1:67">
      <c r="A354" s="515"/>
      <c r="B354" s="669">
        <v>2031</v>
      </c>
      <c r="C354" s="661" t="s">
        <v>2187</v>
      </c>
      <c r="D354" s="669" t="s">
        <v>2075</v>
      </c>
      <c r="E354" s="669" t="s">
        <v>2074</v>
      </c>
      <c r="F354" s="669" t="s">
        <v>2205</v>
      </c>
      <c r="G354" s="661" t="s">
        <v>17</v>
      </c>
      <c r="H354" s="669" t="s">
        <v>2205</v>
      </c>
      <c r="I354" s="661" t="s">
        <v>51</v>
      </c>
      <c r="J354" s="661" t="s">
        <v>16</v>
      </c>
      <c r="K354" s="669" t="s">
        <v>28</v>
      </c>
      <c r="L354" s="661" t="s">
        <v>2191</v>
      </c>
      <c r="M354" s="668">
        <v>0</v>
      </c>
      <c r="N354" s="668">
        <v>0</v>
      </c>
      <c r="O354" s="668">
        <v>0</v>
      </c>
      <c r="P354" s="668">
        <v>0</v>
      </c>
      <c r="Q354" s="668">
        <v>0</v>
      </c>
      <c r="R354" s="668">
        <v>0</v>
      </c>
      <c r="S354" s="668">
        <v>0</v>
      </c>
      <c r="T354" s="668">
        <v>0</v>
      </c>
      <c r="U354" s="668">
        <v>0</v>
      </c>
      <c r="V354" s="668">
        <v>0</v>
      </c>
      <c r="W354" s="670">
        <v>0</v>
      </c>
      <c r="X354" s="670">
        <v>0</v>
      </c>
      <c r="Y354" s="664">
        <v>211605.18528999999</v>
      </c>
      <c r="Z354" s="670">
        <v>211605.18528999999</v>
      </c>
      <c r="AA354" s="670">
        <v>211605.18528999999</v>
      </c>
      <c r="AB354" s="670">
        <v>0</v>
      </c>
      <c r="AC354" s="670">
        <v>0</v>
      </c>
      <c r="AD354" s="670">
        <v>0</v>
      </c>
      <c r="AE354" s="668">
        <v>0</v>
      </c>
      <c r="AF354" s="668">
        <v>0</v>
      </c>
      <c r="AG354" s="664">
        <v>12825.94269</v>
      </c>
      <c r="AH354" s="664">
        <v>0</v>
      </c>
      <c r="AI354" s="664">
        <v>198779.2426</v>
      </c>
      <c r="AJ354" s="671">
        <v>0</v>
      </c>
      <c r="AK354" s="664">
        <v>0</v>
      </c>
      <c r="AL354" s="671">
        <v>0</v>
      </c>
      <c r="AM354" s="670">
        <v>0</v>
      </c>
      <c r="AN354" s="670">
        <v>0</v>
      </c>
      <c r="AO354" s="670">
        <v>0</v>
      </c>
      <c r="AP354" s="670">
        <v>0</v>
      </c>
      <c r="AQ354" s="670">
        <v>0</v>
      </c>
      <c r="AR354" s="670">
        <v>0</v>
      </c>
      <c r="AS354" s="665">
        <v>0.55000000000000004</v>
      </c>
      <c r="AT354" s="564">
        <f t="shared" si="35"/>
        <v>0</v>
      </c>
      <c r="AU354" s="564">
        <f t="shared" si="36"/>
        <v>0</v>
      </c>
      <c r="AV354" s="564">
        <f t="shared" si="37"/>
        <v>0</v>
      </c>
      <c r="AW354" s="564">
        <f t="shared" si="38"/>
        <v>0</v>
      </c>
      <c r="AX354" s="564">
        <f t="shared" si="39"/>
        <v>116382.85190950001</v>
      </c>
      <c r="AY354" s="564">
        <f t="shared" si="40"/>
        <v>95222.333380499986</v>
      </c>
      <c r="AZ354" s="666">
        <f t="shared" si="41"/>
        <v>1</v>
      </c>
      <c r="BA354" s="625" t="s">
        <v>2192</v>
      </c>
      <c r="BB354" s="625" t="s">
        <v>2192</v>
      </c>
      <c r="BC354" s="667">
        <v>211605.18528999999</v>
      </c>
      <c r="BD354" s="667">
        <v>0</v>
      </c>
      <c r="BE354" s="667">
        <v>0</v>
      </c>
      <c r="BF354" s="667">
        <v>0</v>
      </c>
      <c r="BG354" s="667">
        <v>211605.18528999999</v>
      </c>
      <c r="BH354" s="667">
        <v>0</v>
      </c>
      <c r="BI354" s="667">
        <v>0</v>
      </c>
      <c r="BJ354" s="667">
        <v>0</v>
      </c>
      <c r="BK354" s="444">
        <v>0</v>
      </c>
      <c r="BL354" s="444">
        <v>211605.18528999999</v>
      </c>
      <c r="BM354" s="514"/>
      <c r="BN354" s="514"/>
      <c r="BO354" s="515"/>
    </row>
    <row r="355" spans="1:67">
      <c r="A355" s="515"/>
      <c r="B355" s="669">
        <v>2031</v>
      </c>
      <c r="C355" s="661" t="s">
        <v>2187</v>
      </c>
      <c r="D355" s="669" t="s">
        <v>1705</v>
      </c>
      <c r="E355" s="669" t="s">
        <v>1704</v>
      </c>
      <c r="F355" s="669" t="s">
        <v>2205</v>
      </c>
      <c r="G355" s="661" t="s">
        <v>50</v>
      </c>
      <c r="H355" s="669" t="s">
        <v>2205</v>
      </c>
      <c r="I355" s="661" t="s">
        <v>2214</v>
      </c>
      <c r="J355" s="661" t="s">
        <v>1162</v>
      </c>
      <c r="K355" s="669" t="s">
        <v>28</v>
      </c>
      <c r="L355" s="661" t="s">
        <v>2191</v>
      </c>
      <c r="M355" s="668">
        <v>0</v>
      </c>
      <c r="N355" s="668">
        <v>0</v>
      </c>
      <c r="O355" s="668">
        <v>0</v>
      </c>
      <c r="P355" s="668">
        <v>0</v>
      </c>
      <c r="Q355" s="668">
        <v>0</v>
      </c>
      <c r="R355" s="668">
        <v>0</v>
      </c>
      <c r="S355" s="668">
        <v>0</v>
      </c>
      <c r="T355" s="668">
        <v>0</v>
      </c>
      <c r="U355" s="668">
        <v>0</v>
      </c>
      <c r="V355" s="668">
        <v>0</v>
      </c>
      <c r="W355" s="670">
        <v>0</v>
      </c>
      <c r="X355" s="670">
        <v>0</v>
      </c>
      <c r="Y355" s="664">
        <v>346390</v>
      </c>
      <c r="Z355" s="670">
        <v>346390</v>
      </c>
      <c r="AA355" s="670">
        <v>346390</v>
      </c>
      <c r="AB355" s="670">
        <v>0</v>
      </c>
      <c r="AC355" s="670">
        <v>0</v>
      </c>
      <c r="AD355" s="670">
        <v>0</v>
      </c>
      <c r="AE355" s="668">
        <v>0</v>
      </c>
      <c r="AF355" s="668">
        <v>0</v>
      </c>
      <c r="AG355" s="664">
        <v>3463.9</v>
      </c>
      <c r="AH355" s="664">
        <v>24247.3</v>
      </c>
      <c r="AI355" s="664">
        <v>318678.8</v>
      </c>
      <c r="AJ355" s="671">
        <v>0</v>
      </c>
      <c r="AK355" s="664">
        <v>0</v>
      </c>
      <c r="AL355" s="671">
        <v>0</v>
      </c>
      <c r="AM355" s="670">
        <v>0</v>
      </c>
      <c r="AN355" s="670">
        <v>0</v>
      </c>
      <c r="AO355" s="670">
        <v>0</v>
      </c>
      <c r="AP355" s="670">
        <v>0</v>
      </c>
      <c r="AQ355" s="670">
        <v>0</v>
      </c>
      <c r="AR355" s="670">
        <v>0</v>
      </c>
      <c r="AS355" s="665">
        <v>0.55000000000000004</v>
      </c>
      <c r="AT355" s="564">
        <f t="shared" si="35"/>
        <v>0</v>
      </c>
      <c r="AU355" s="564">
        <f t="shared" si="36"/>
        <v>0</v>
      </c>
      <c r="AV355" s="564">
        <f t="shared" si="37"/>
        <v>0</v>
      </c>
      <c r="AW355" s="564">
        <f t="shared" si="38"/>
        <v>0</v>
      </c>
      <c r="AX355" s="564">
        <f t="shared" si="39"/>
        <v>190514.50000000003</v>
      </c>
      <c r="AY355" s="564">
        <f t="shared" si="40"/>
        <v>155875.49999999997</v>
      </c>
      <c r="AZ355" s="666">
        <f t="shared" si="41"/>
        <v>1</v>
      </c>
      <c r="BA355" s="625" t="s">
        <v>2192</v>
      </c>
      <c r="BB355" s="625" t="s">
        <v>2192</v>
      </c>
      <c r="BC355" s="667">
        <v>346390</v>
      </c>
      <c r="BD355" s="667">
        <v>0</v>
      </c>
      <c r="BE355" s="667">
        <v>0</v>
      </c>
      <c r="BF355" s="667">
        <v>0</v>
      </c>
      <c r="BG355" s="667">
        <v>346390</v>
      </c>
      <c r="BH355" s="667">
        <v>0</v>
      </c>
      <c r="BI355" s="667">
        <v>0</v>
      </c>
      <c r="BJ355" s="667">
        <v>0</v>
      </c>
      <c r="BK355" s="444">
        <v>0</v>
      </c>
      <c r="BL355" s="444">
        <v>346390</v>
      </c>
      <c r="BM355" s="514"/>
      <c r="BN355" s="514"/>
      <c r="BO355" s="515"/>
    </row>
    <row r="356" spans="1:67">
      <c r="A356" s="515"/>
      <c r="B356" s="669">
        <v>2031</v>
      </c>
      <c r="C356" s="661" t="s">
        <v>2187</v>
      </c>
      <c r="D356" s="669" t="s">
        <v>2078</v>
      </c>
      <c r="E356" s="669" t="s">
        <v>2077</v>
      </c>
      <c r="F356" s="669" t="s">
        <v>2205</v>
      </c>
      <c r="G356" s="661" t="s">
        <v>50</v>
      </c>
      <c r="H356" s="669" t="s">
        <v>2205</v>
      </c>
      <c r="I356" s="661" t="s">
        <v>2214</v>
      </c>
      <c r="J356" s="661" t="s">
        <v>16</v>
      </c>
      <c r="K356" s="669" t="s">
        <v>28</v>
      </c>
      <c r="L356" s="661" t="s">
        <v>2191</v>
      </c>
      <c r="M356" s="668">
        <v>0</v>
      </c>
      <c r="N356" s="668">
        <v>0</v>
      </c>
      <c r="O356" s="668">
        <v>0</v>
      </c>
      <c r="P356" s="668">
        <v>0</v>
      </c>
      <c r="Q356" s="668">
        <v>0</v>
      </c>
      <c r="R356" s="668">
        <v>0</v>
      </c>
      <c r="S356" s="668">
        <v>0</v>
      </c>
      <c r="T356" s="668">
        <v>0</v>
      </c>
      <c r="U356" s="668">
        <v>0</v>
      </c>
      <c r="V356" s="668">
        <v>0</v>
      </c>
      <c r="W356" s="670">
        <v>0</v>
      </c>
      <c r="X356" s="670">
        <v>0</v>
      </c>
      <c r="Y356" s="664">
        <v>9599.3961830000007</v>
      </c>
      <c r="Z356" s="670">
        <v>9599.3961830000007</v>
      </c>
      <c r="AA356" s="670">
        <v>9599.3961830000007</v>
      </c>
      <c r="AB356" s="670">
        <v>0</v>
      </c>
      <c r="AC356" s="670">
        <v>0</v>
      </c>
      <c r="AD356" s="670">
        <v>0</v>
      </c>
      <c r="AE356" s="668">
        <v>0</v>
      </c>
      <c r="AF356" s="668">
        <v>0</v>
      </c>
      <c r="AG356" s="664">
        <v>0</v>
      </c>
      <c r="AH356" s="664">
        <v>0</v>
      </c>
      <c r="AI356" s="664">
        <v>9599.3961830000007</v>
      </c>
      <c r="AJ356" s="671">
        <v>0</v>
      </c>
      <c r="AK356" s="664">
        <v>0</v>
      </c>
      <c r="AL356" s="671">
        <v>0</v>
      </c>
      <c r="AM356" s="670">
        <v>0</v>
      </c>
      <c r="AN356" s="670">
        <v>0</v>
      </c>
      <c r="AO356" s="670">
        <v>0</v>
      </c>
      <c r="AP356" s="670">
        <v>0</v>
      </c>
      <c r="AQ356" s="670">
        <v>0</v>
      </c>
      <c r="AR356" s="670">
        <v>0</v>
      </c>
      <c r="AS356" s="665">
        <v>0.55000000000000004</v>
      </c>
      <c r="AT356" s="564">
        <f t="shared" si="35"/>
        <v>0</v>
      </c>
      <c r="AU356" s="564">
        <f t="shared" si="36"/>
        <v>0</v>
      </c>
      <c r="AV356" s="564">
        <f t="shared" si="37"/>
        <v>0</v>
      </c>
      <c r="AW356" s="564">
        <f t="shared" si="38"/>
        <v>0</v>
      </c>
      <c r="AX356" s="564">
        <f t="shared" si="39"/>
        <v>5279.6679006500008</v>
      </c>
      <c r="AY356" s="564">
        <f t="shared" si="40"/>
        <v>4319.72828235</v>
      </c>
      <c r="AZ356" s="666">
        <f t="shared" si="41"/>
        <v>1</v>
      </c>
      <c r="BA356" s="625" t="s">
        <v>2192</v>
      </c>
      <c r="BB356" s="625" t="s">
        <v>2192</v>
      </c>
      <c r="BC356" s="667">
        <v>9599.3961830000007</v>
      </c>
      <c r="BD356" s="667">
        <v>0</v>
      </c>
      <c r="BE356" s="667">
        <v>0</v>
      </c>
      <c r="BF356" s="667">
        <v>0</v>
      </c>
      <c r="BG356" s="667">
        <v>9599.3961830000007</v>
      </c>
      <c r="BH356" s="667">
        <v>0</v>
      </c>
      <c r="BI356" s="667">
        <v>0</v>
      </c>
      <c r="BJ356" s="667">
        <v>0</v>
      </c>
      <c r="BK356" s="444">
        <v>0</v>
      </c>
      <c r="BL356" s="444">
        <v>9599.3961830000007</v>
      </c>
      <c r="BM356" s="514"/>
      <c r="BN356" s="514"/>
      <c r="BO356" s="515"/>
    </row>
    <row r="357" spans="1:67">
      <c r="A357" s="515"/>
      <c r="B357" s="669">
        <v>2031</v>
      </c>
      <c r="C357" s="661" t="s">
        <v>2187</v>
      </c>
      <c r="D357" s="669" t="s">
        <v>1724</v>
      </c>
      <c r="E357" s="669" t="s">
        <v>1723</v>
      </c>
      <c r="F357" s="669" t="s">
        <v>2205</v>
      </c>
      <c r="G357" s="661" t="s">
        <v>50</v>
      </c>
      <c r="H357" s="669" t="s">
        <v>2205</v>
      </c>
      <c r="I357" s="661" t="s">
        <v>2214</v>
      </c>
      <c r="J357" s="661" t="s">
        <v>1162</v>
      </c>
      <c r="K357" s="669" t="s">
        <v>35</v>
      </c>
      <c r="L357" s="661" t="s">
        <v>2191</v>
      </c>
      <c r="M357" s="668">
        <v>0</v>
      </c>
      <c r="N357" s="668">
        <v>0</v>
      </c>
      <c r="O357" s="668">
        <v>0</v>
      </c>
      <c r="P357" s="668">
        <v>0</v>
      </c>
      <c r="Q357" s="668">
        <v>0</v>
      </c>
      <c r="R357" s="668">
        <v>0</v>
      </c>
      <c r="S357" s="668">
        <v>0</v>
      </c>
      <c r="T357" s="668">
        <v>0</v>
      </c>
      <c r="U357" s="668">
        <v>0</v>
      </c>
      <c r="V357" s="668">
        <v>0</v>
      </c>
      <c r="W357" s="670">
        <v>0</v>
      </c>
      <c r="X357" s="670">
        <v>0</v>
      </c>
      <c r="Y357" s="664">
        <v>692780</v>
      </c>
      <c r="Z357" s="670">
        <v>692780</v>
      </c>
      <c r="AA357" s="670">
        <v>692780</v>
      </c>
      <c r="AB357" s="670">
        <v>0</v>
      </c>
      <c r="AC357" s="670">
        <v>0</v>
      </c>
      <c r="AD357" s="670">
        <v>0</v>
      </c>
      <c r="AE357" s="668">
        <v>0</v>
      </c>
      <c r="AF357" s="668">
        <v>0</v>
      </c>
      <c r="AG357" s="664">
        <v>69278</v>
      </c>
      <c r="AH357" s="664">
        <v>41566.800000000003</v>
      </c>
      <c r="AI357" s="664">
        <v>581935.19999999995</v>
      </c>
      <c r="AJ357" s="671">
        <v>0</v>
      </c>
      <c r="AK357" s="664">
        <v>0</v>
      </c>
      <c r="AL357" s="671">
        <v>0</v>
      </c>
      <c r="AM357" s="670">
        <v>0</v>
      </c>
      <c r="AN357" s="670">
        <v>0</v>
      </c>
      <c r="AO357" s="670">
        <v>0</v>
      </c>
      <c r="AP357" s="670">
        <v>0</v>
      </c>
      <c r="AQ357" s="670">
        <v>0</v>
      </c>
      <c r="AR357" s="670">
        <v>0</v>
      </c>
      <c r="AS357" s="665">
        <v>0.55000000000000004</v>
      </c>
      <c r="AT357" s="564">
        <f t="shared" si="35"/>
        <v>0</v>
      </c>
      <c r="AU357" s="564">
        <f t="shared" si="36"/>
        <v>0</v>
      </c>
      <c r="AV357" s="564">
        <f t="shared" si="37"/>
        <v>0</v>
      </c>
      <c r="AW357" s="564">
        <f t="shared" si="38"/>
        <v>0</v>
      </c>
      <c r="AX357" s="564">
        <f t="shared" si="39"/>
        <v>381029.00000000006</v>
      </c>
      <c r="AY357" s="564">
        <f t="shared" si="40"/>
        <v>311750.99999999994</v>
      </c>
      <c r="AZ357" s="666">
        <f t="shared" si="41"/>
        <v>1</v>
      </c>
      <c r="BA357" s="625" t="s">
        <v>2192</v>
      </c>
      <c r="BB357" s="625" t="s">
        <v>2192</v>
      </c>
      <c r="BC357" s="667">
        <v>692780</v>
      </c>
      <c r="BD357" s="667">
        <v>0</v>
      </c>
      <c r="BE357" s="667">
        <v>0</v>
      </c>
      <c r="BF357" s="667">
        <v>0</v>
      </c>
      <c r="BG357" s="667">
        <v>692780</v>
      </c>
      <c r="BH357" s="667">
        <v>0</v>
      </c>
      <c r="BI357" s="667">
        <v>0</v>
      </c>
      <c r="BJ357" s="667">
        <v>0</v>
      </c>
      <c r="BK357" s="444">
        <v>0</v>
      </c>
      <c r="BL357" s="444">
        <v>692780</v>
      </c>
      <c r="BM357" s="514"/>
      <c r="BN357" s="514"/>
      <c r="BO357" s="515"/>
    </row>
    <row r="358" spans="1:67">
      <c r="A358" s="515"/>
      <c r="B358" s="669">
        <v>2031</v>
      </c>
      <c r="C358" s="661" t="s">
        <v>2187</v>
      </c>
      <c r="D358" s="669" t="s">
        <v>2082</v>
      </c>
      <c r="E358" s="669" t="s">
        <v>2081</v>
      </c>
      <c r="F358" s="669" t="s">
        <v>2205</v>
      </c>
      <c r="G358" s="661" t="s">
        <v>50</v>
      </c>
      <c r="H358" s="669" t="s">
        <v>2205</v>
      </c>
      <c r="I358" s="661" t="s">
        <v>2214</v>
      </c>
      <c r="J358" s="661" t="s">
        <v>16</v>
      </c>
      <c r="K358" s="669" t="s">
        <v>35</v>
      </c>
      <c r="L358" s="661" t="s">
        <v>2191</v>
      </c>
      <c r="M358" s="668">
        <v>0</v>
      </c>
      <c r="N358" s="668">
        <v>0</v>
      </c>
      <c r="O358" s="668">
        <v>0</v>
      </c>
      <c r="P358" s="668">
        <v>0</v>
      </c>
      <c r="Q358" s="668">
        <v>0</v>
      </c>
      <c r="R358" s="668">
        <v>0</v>
      </c>
      <c r="S358" s="668">
        <v>0</v>
      </c>
      <c r="T358" s="668">
        <v>0</v>
      </c>
      <c r="U358" s="668">
        <v>0</v>
      </c>
      <c r="V358" s="668">
        <v>0</v>
      </c>
      <c r="W358" s="670">
        <v>0</v>
      </c>
      <c r="X358" s="670">
        <v>0</v>
      </c>
      <c r="Y358" s="664">
        <v>12291.511563</v>
      </c>
      <c r="Z358" s="670">
        <v>12291.511563</v>
      </c>
      <c r="AA358" s="670">
        <v>12291.511563</v>
      </c>
      <c r="AB358" s="670">
        <v>0</v>
      </c>
      <c r="AC358" s="670">
        <v>0</v>
      </c>
      <c r="AD358" s="670">
        <v>0</v>
      </c>
      <c r="AE358" s="668">
        <v>0</v>
      </c>
      <c r="AF358" s="668">
        <v>0</v>
      </c>
      <c r="AG358" s="664">
        <v>0</v>
      </c>
      <c r="AH358" s="664">
        <v>2692.1153800000002</v>
      </c>
      <c r="AI358" s="664">
        <v>9599.3961830000007</v>
      </c>
      <c r="AJ358" s="671">
        <v>0</v>
      </c>
      <c r="AK358" s="664">
        <v>0</v>
      </c>
      <c r="AL358" s="671">
        <v>0</v>
      </c>
      <c r="AM358" s="670">
        <v>0</v>
      </c>
      <c r="AN358" s="670">
        <v>0</v>
      </c>
      <c r="AO358" s="670">
        <v>0</v>
      </c>
      <c r="AP358" s="670">
        <v>0</v>
      </c>
      <c r="AQ358" s="670">
        <v>0</v>
      </c>
      <c r="AR358" s="670">
        <v>0</v>
      </c>
      <c r="AS358" s="665">
        <v>0.55000000000000004</v>
      </c>
      <c r="AT358" s="564">
        <f t="shared" si="35"/>
        <v>0</v>
      </c>
      <c r="AU358" s="564">
        <f t="shared" si="36"/>
        <v>0</v>
      </c>
      <c r="AV358" s="564">
        <f t="shared" si="37"/>
        <v>0</v>
      </c>
      <c r="AW358" s="564">
        <f t="shared" si="38"/>
        <v>0</v>
      </c>
      <c r="AX358" s="564">
        <f t="shared" si="39"/>
        <v>6760.3313596500002</v>
      </c>
      <c r="AY358" s="564">
        <f t="shared" si="40"/>
        <v>5531.1802033499998</v>
      </c>
      <c r="AZ358" s="666">
        <f t="shared" si="41"/>
        <v>1</v>
      </c>
      <c r="BA358" s="625" t="s">
        <v>2192</v>
      </c>
      <c r="BB358" s="625" t="s">
        <v>2192</v>
      </c>
      <c r="BC358" s="667">
        <v>12291.511563</v>
      </c>
      <c r="BD358" s="667">
        <v>0</v>
      </c>
      <c r="BE358" s="667">
        <v>0</v>
      </c>
      <c r="BF358" s="667">
        <v>0</v>
      </c>
      <c r="BG358" s="667">
        <v>12291.511563</v>
      </c>
      <c r="BH358" s="667">
        <v>0</v>
      </c>
      <c r="BI358" s="667">
        <v>0</v>
      </c>
      <c r="BJ358" s="667">
        <v>0</v>
      </c>
      <c r="BK358" s="444">
        <v>0</v>
      </c>
      <c r="BL358" s="444">
        <v>12291.511563</v>
      </c>
      <c r="BM358" s="514"/>
      <c r="BN358" s="514"/>
      <c r="BO358" s="515"/>
    </row>
    <row r="359" spans="1:67">
      <c r="A359" s="515"/>
      <c r="B359" s="669">
        <v>2031</v>
      </c>
      <c r="C359" s="661" t="s">
        <v>2187</v>
      </c>
      <c r="D359" s="669" t="s">
        <v>1745</v>
      </c>
      <c r="E359" s="669" t="s">
        <v>1744</v>
      </c>
      <c r="F359" s="669" t="s">
        <v>2201</v>
      </c>
      <c r="G359" s="661" t="s">
        <v>26</v>
      </c>
      <c r="H359" s="669" t="s">
        <v>2189</v>
      </c>
      <c r="I359" s="661" t="s">
        <v>46</v>
      </c>
      <c r="J359" s="661" t="s">
        <v>16</v>
      </c>
      <c r="K359" s="669" t="s">
        <v>2190</v>
      </c>
      <c r="L359" s="661" t="s">
        <v>2191</v>
      </c>
      <c r="M359" s="668">
        <v>0</v>
      </c>
      <c r="N359" s="668">
        <v>0</v>
      </c>
      <c r="O359" s="668">
        <v>0</v>
      </c>
      <c r="P359" s="668">
        <v>0</v>
      </c>
      <c r="Q359" s="668">
        <v>0</v>
      </c>
      <c r="R359" s="668">
        <v>0</v>
      </c>
      <c r="S359" s="668">
        <v>0</v>
      </c>
      <c r="T359" s="668">
        <v>0</v>
      </c>
      <c r="U359" s="668">
        <v>0</v>
      </c>
      <c r="V359" s="668">
        <v>0</v>
      </c>
      <c r="W359" s="670">
        <v>0</v>
      </c>
      <c r="X359" s="670">
        <v>0</v>
      </c>
      <c r="Y359" s="664">
        <v>47362.408307533697</v>
      </c>
      <c r="Z359" s="670">
        <v>22362.4083075337</v>
      </c>
      <c r="AA359" s="670">
        <v>45979.464356475801</v>
      </c>
      <c r="AB359" s="670">
        <v>0</v>
      </c>
      <c r="AC359" s="670">
        <v>0</v>
      </c>
      <c r="AD359" s="670">
        <v>0</v>
      </c>
      <c r="AE359" s="668">
        <v>0</v>
      </c>
      <c r="AF359" s="668">
        <v>0</v>
      </c>
      <c r="AG359" s="664">
        <v>2236.2408307533701</v>
      </c>
      <c r="AH359" s="664">
        <v>0</v>
      </c>
      <c r="AI359" s="664">
        <v>20126.167476780302</v>
      </c>
      <c r="AJ359" s="671">
        <v>0</v>
      </c>
      <c r="AK359" s="664">
        <v>0</v>
      </c>
      <c r="AL359" s="671">
        <v>0</v>
      </c>
      <c r="AM359" s="670">
        <v>25000</v>
      </c>
      <c r="AN359" s="670">
        <v>0</v>
      </c>
      <c r="AO359" s="670">
        <v>0</v>
      </c>
      <c r="AP359" s="670">
        <v>0</v>
      </c>
      <c r="AQ359" s="670">
        <v>0</v>
      </c>
      <c r="AR359" s="670">
        <v>0</v>
      </c>
      <c r="AS359" s="665">
        <v>0.55000000000000004</v>
      </c>
      <c r="AT359" s="564">
        <f t="shared" si="35"/>
        <v>0</v>
      </c>
      <c r="AU359" s="564">
        <f t="shared" si="36"/>
        <v>0</v>
      </c>
      <c r="AV359" s="564">
        <f t="shared" si="37"/>
        <v>0</v>
      </c>
      <c r="AW359" s="564">
        <f t="shared" si="38"/>
        <v>0</v>
      </c>
      <c r="AX359" s="564">
        <f t="shared" si="39"/>
        <v>25288.705396061694</v>
      </c>
      <c r="AY359" s="564">
        <f t="shared" si="40"/>
        <v>20690.758960414107</v>
      </c>
      <c r="AZ359" s="666">
        <f t="shared" si="41"/>
        <v>1</v>
      </c>
      <c r="BA359" s="625" t="s">
        <v>2192</v>
      </c>
      <c r="BB359" s="625" t="s">
        <v>2192</v>
      </c>
      <c r="BC359" s="667">
        <v>22362.4083075337</v>
      </c>
      <c r="BD359" s="667">
        <v>0</v>
      </c>
      <c r="BE359" s="667">
        <v>0</v>
      </c>
      <c r="BF359" s="667">
        <v>0</v>
      </c>
      <c r="BG359" s="667">
        <v>22362.4083075337</v>
      </c>
      <c r="BH359" s="667">
        <v>0</v>
      </c>
      <c r="BI359" s="667">
        <v>0</v>
      </c>
      <c r="BJ359" s="667">
        <v>0</v>
      </c>
      <c r="BK359" s="444">
        <v>0</v>
      </c>
      <c r="BL359" s="444">
        <v>45979.464356475801</v>
      </c>
      <c r="BM359" s="514"/>
      <c r="BN359" s="514"/>
      <c r="BO359" s="515"/>
    </row>
    <row r="360" spans="1:67">
      <c r="A360" s="515"/>
      <c r="B360" s="669">
        <v>2031</v>
      </c>
      <c r="C360" s="661" t="s">
        <v>2187</v>
      </c>
      <c r="D360" s="669" t="s">
        <v>1760</v>
      </c>
      <c r="E360" s="669" t="s">
        <v>1759</v>
      </c>
      <c r="F360" s="669" t="s">
        <v>2201</v>
      </c>
      <c r="G360" s="661" t="s">
        <v>26</v>
      </c>
      <c r="H360" s="669" t="s">
        <v>2189</v>
      </c>
      <c r="I360" s="661" t="s">
        <v>46</v>
      </c>
      <c r="J360" s="661" t="s">
        <v>16</v>
      </c>
      <c r="K360" s="669" t="s">
        <v>2190</v>
      </c>
      <c r="L360" s="661" t="s">
        <v>2191</v>
      </c>
      <c r="M360" s="668">
        <v>0</v>
      </c>
      <c r="N360" s="668">
        <v>0</v>
      </c>
      <c r="O360" s="668">
        <v>0</v>
      </c>
      <c r="P360" s="668">
        <v>0</v>
      </c>
      <c r="Q360" s="668">
        <v>0</v>
      </c>
      <c r="R360" s="668">
        <v>0</v>
      </c>
      <c r="S360" s="668">
        <v>0</v>
      </c>
      <c r="T360" s="668">
        <v>0</v>
      </c>
      <c r="U360" s="668">
        <v>0</v>
      </c>
      <c r="V360" s="668">
        <v>0</v>
      </c>
      <c r="W360" s="670">
        <v>0</v>
      </c>
      <c r="X360" s="670">
        <v>0</v>
      </c>
      <c r="Y360" s="664">
        <v>47362.408307533697</v>
      </c>
      <c r="Z360" s="670">
        <v>22362.4083075337</v>
      </c>
      <c r="AA360" s="670">
        <v>45979.464356475801</v>
      </c>
      <c r="AB360" s="670">
        <v>0</v>
      </c>
      <c r="AC360" s="670">
        <v>0</v>
      </c>
      <c r="AD360" s="670">
        <v>0</v>
      </c>
      <c r="AE360" s="668">
        <v>0</v>
      </c>
      <c r="AF360" s="668">
        <v>0</v>
      </c>
      <c r="AG360" s="664">
        <v>2236.2408307533701</v>
      </c>
      <c r="AH360" s="664">
        <v>0</v>
      </c>
      <c r="AI360" s="664">
        <v>20126.167476780302</v>
      </c>
      <c r="AJ360" s="671">
        <v>0</v>
      </c>
      <c r="AK360" s="664">
        <v>0</v>
      </c>
      <c r="AL360" s="671">
        <v>0</v>
      </c>
      <c r="AM360" s="670">
        <v>25000</v>
      </c>
      <c r="AN360" s="670">
        <v>0</v>
      </c>
      <c r="AO360" s="670">
        <v>0</v>
      </c>
      <c r="AP360" s="670">
        <v>0</v>
      </c>
      <c r="AQ360" s="670">
        <v>0</v>
      </c>
      <c r="AR360" s="670">
        <v>0</v>
      </c>
      <c r="AS360" s="665">
        <v>0.55000000000000004</v>
      </c>
      <c r="AT360" s="564">
        <f t="shared" si="35"/>
        <v>0</v>
      </c>
      <c r="AU360" s="564">
        <f t="shared" si="36"/>
        <v>0</v>
      </c>
      <c r="AV360" s="564">
        <f t="shared" si="37"/>
        <v>0</v>
      </c>
      <c r="AW360" s="564">
        <f t="shared" si="38"/>
        <v>0</v>
      </c>
      <c r="AX360" s="564">
        <f t="shared" si="39"/>
        <v>25288.705396061694</v>
      </c>
      <c r="AY360" s="564">
        <f t="shared" si="40"/>
        <v>20690.758960414107</v>
      </c>
      <c r="AZ360" s="666">
        <f t="shared" si="41"/>
        <v>1</v>
      </c>
      <c r="BA360" s="625" t="s">
        <v>2192</v>
      </c>
      <c r="BB360" s="625" t="s">
        <v>2192</v>
      </c>
      <c r="BC360" s="667">
        <v>22362.4083075337</v>
      </c>
      <c r="BD360" s="667">
        <v>0</v>
      </c>
      <c r="BE360" s="667">
        <v>0</v>
      </c>
      <c r="BF360" s="667">
        <v>0</v>
      </c>
      <c r="BG360" s="667">
        <v>22362.4083075337</v>
      </c>
      <c r="BH360" s="667">
        <v>0</v>
      </c>
      <c r="BI360" s="667">
        <v>0</v>
      </c>
      <c r="BJ360" s="667">
        <v>0</v>
      </c>
      <c r="BK360" s="444">
        <v>0</v>
      </c>
      <c r="BL360" s="444">
        <v>45979.464356475801</v>
      </c>
      <c r="BM360" s="514"/>
      <c r="BN360" s="514"/>
      <c r="BO360" s="515"/>
    </row>
    <row r="361" spans="1:67">
      <c r="A361" s="515"/>
      <c r="B361" s="669">
        <v>2031</v>
      </c>
      <c r="C361" s="661" t="s">
        <v>2187</v>
      </c>
      <c r="D361" s="669" t="s">
        <v>1766</v>
      </c>
      <c r="E361" s="669" t="s">
        <v>1765</v>
      </c>
      <c r="F361" s="669" t="s">
        <v>2201</v>
      </c>
      <c r="G361" s="661" t="s">
        <v>33</v>
      </c>
      <c r="H361" s="669" t="s">
        <v>2189</v>
      </c>
      <c r="I361" s="661" t="s">
        <v>46</v>
      </c>
      <c r="J361" s="661" t="s">
        <v>16</v>
      </c>
      <c r="K361" s="669" t="s">
        <v>2190</v>
      </c>
      <c r="L361" s="661" t="s">
        <v>2191</v>
      </c>
      <c r="M361" s="668">
        <v>0</v>
      </c>
      <c r="N361" s="668">
        <v>0</v>
      </c>
      <c r="O361" s="668">
        <v>0</v>
      </c>
      <c r="P361" s="668">
        <v>0</v>
      </c>
      <c r="Q361" s="668">
        <v>0</v>
      </c>
      <c r="R361" s="668">
        <v>0</v>
      </c>
      <c r="S361" s="668">
        <v>0</v>
      </c>
      <c r="T361" s="668">
        <v>0</v>
      </c>
      <c r="U361" s="668">
        <v>0</v>
      </c>
      <c r="V361" s="668">
        <v>0</v>
      </c>
      <c r="W361" s="670">
        <v>0</v>
      </c>
      <c r="X361" s="670">
        <v>0</v>
      </c>
      <c r="Y361" s="664">
        <v>32410.544663315301</v>
      </c>
      <c r="Z361" s="670">
        <v>7410.5446633152596</v>
      </c>
      <c r="AA361" s="670">
        <v>31027.600712257401</v>
      </c>
      <c r="AB361" s="670">
        <v>0</v>
      </c>
      <c r="AC361" s="670">
        <v>0</v>
      </c>
      <c r="AD361" s="670">
        <v>0</v>
      </c>
      <c r="AE361" s="668">
        <v>0</v>
      </c>
      <c r="AF361" s="668">
        <v>0</v>
      </c>
      <c r="AG361" s="664">
        <v>741.05446633152599</v>
      </c>
      <c r="AH361" s="664">
        <v>0</v>
      </c>
      <c r="AI361" s="664">
        <v>6669.4901969837301</v>
      </c>
      <c r="AJ361" s="671">
        <v>0</v>
      </c>
      <c r="AK361" s="664">
        <v>0</v>
      </c>
      <c r="AL361" s="671">
        <v>0</v>
      </c>
      <c r="AM361" s="670">
        <v>25000</v>
      </c>
      <c r="AN361" s="670">
        <v>0</v>
      </c>
      <c r="AO361" s="670">
        <v>0</v>
      </c>
      <c r="AP361" s="670">
        <v>0</v>
      </c>
      <c r="AQ361" s="670">
        <v>0</v>
      </c>
      <c r="AR361" s="670">
        <v>0</v>
      </c>
      <c r="AS361" s="665">
        <v>0.55000000000000004</v>
      </c>
      <c r="AT361" s="564">
        <f t="shared" si="35"/>
        <v>0</v>
      </c>
      <c r="AU361" s="564">
        <f t="shared" si="36"/>
        <v>0</v>
      </c>
      <c r="AV361" s="564">
        <f t="shared" si="37"/>
        <v>0</v>
      </c>
      <c r="AW361" s="564">
        <f t="shared" si="38"/>
        <v>0</v>
      </c>
      <c r="AX361" s="564">
        <f t="shared" si="39"/>
        <v>17065.180391741571</v>
      </c>
      <c r="AY361" s="564">
        <f t="shared" si="40"/>
        <v>13962.420320515828</v>
      </c>
      <c r="AZ361" s="666">
        <f t="shared" si="41"/>
        <v>1</v>
      </c>
      <c r="BA361" s="625" t="s">
        <v>2192</v>
      </c>
      <c r="BB361" s="625" t="s">
        <v>2192</v>
      </c>
      <c r="BC361" s="667">
        <v>7410.5446633152596</v>
      </c>
      <c r="BD361" s="667">
        <v>0</v>
      </c>
      <c r="BE361" s="667">
        <v>0</v>
      </c>
      <c r="BF361" s="667">
        <v>0</v>
      </c>
      <c r="BG361" s="667">
        <v>7410.5446633152596</v>
      </c>
      <c r="BH361" s="667">
        <v>0</v>
      </c>
      <c r="BI361" s="667">
        <v>0</v>
      </c>
      <c r="BJ361" s="667">
        <v>0</v>
      </c>
      <c r="BK361" s="444">
        <v>0</v>
      </c>
      <c r="BL361" s="444">
        <v>31027.600712257401</v>
      </c>
      <c r="BM361" s="514"/>
      <c r="BN361" s="514"/>
      <c r="BO361" s="515"/>
    </row>
    <row r="362" spans="1:67">
      <c r="A362" s="515"/>
      <c r="B362" s="669">
        <v>2031</v>
      </c>
      <c r="C362" s="661" t="s">
        <v>2187</v>
      </c>
      <c r="D362" s="669" t="s">
        <v>1772</v>
      </c>
      <c r="E362" s="669" t="s">
        <v>1771</v>
      </c>
      <c r="F362" s="669" t="s">
        <v>2201</v>
      </c>
      <c r="G362" s="661" t="s">
        <v>33</v>
      </c>
      <c r="H362" s="669" t="s">
        <v>2189</v>
      </c>
      <c r="I362" s="661" t="s">
        <v>46</v>
      </c>
      <c r="J362" s="661" t="s">
        <v>16</v>
      </c>
      <c r="K362" s="669" t="s">
        <v>2190</v>
      </c>
      <c r="L362" s="661" t="s">
        <v>2191</v>
      </c>
      <c r="M362" s="668">
        <v>0</v>
      </c>
      <c r="N362" s="668">
        <v>0</v>
      </c>
      <c r="O362" s="668">
        <v>0</v>
      </c>
      <c r="P362" s="668">
        <v>0</v>
      </c>
      <c r="Q362" s="668">
        <v>0</v>
      </c>
      <c r="R362" s="668">
        <v>0</v>
      </c>
      <c r="S362" s="668">
        <v>0</v>
      </c>
      <c r="T362" s="668">
        <v>0</v>
      </c>
      <c r="U362" s="668">
        <v>0</v>
      </c>
      <c r="V362" s="668">
        <v>0</v>
      </c>
      <c r="W362" s="670">
        <v>0</v>
      </c>
      <c r="X362" s="670">
        <v>0</v>
      </c>
      <c r="Y362" s="664">
        <v>32410.544663315301</v>
      </c>
      <c r="Z362" s="670">
        <v>7410.5446633152596</v>
      </c>
      <c r="AA362" s="670">
        <v>31027.600712257401</v>
      </c>
      <c r="AB362" s="670">
        <v>0</v>
      </c>
      <c r="AC362" s="670">
        <v>0</v>
      </c>
      <c r="AD362" s="670">
        <v>0</v>
      </c>
      <c r="AE362" s="668">
        <v>0</v>
      </c>
      <c r="AF362" s="668">
        <v>0</v>
      </c>
      <c r="AG362" s="664">
        <v>741.05446633152599</v>
      </c>
      <c r="AH362" s="664">
        <v>0</v>
      </c>
      <c r="AI362" s="664">
        <v>6669.4901969837301</v>
      </c>
      <c r="AJ362" s="671">
        <v>0</v>
      </c>
      <c r="AK362" s="664">
        <v>0</v>
      </c>
      <c r="AL362" s="671">
        <v>0</v>
      </c>
      <c r="AM362" s="670">
        <v>25000</v>
      </c>
      <c r="AN362" s="670">
        <v>0</v>
      </c>
      <c r="AO362" s="670">
        <v>0</v>
      </c>
      <c r="AP362" s="670">
        <v>0</v>
      </c>
      <c r="AQ362" s="670">
        <v>0</v>
      </c>
      <c r="AR362" s="670">
        <v>0</v>
      </c>
      <c r="AS362" s="665">
        <v>0.55000000000000004</v>
      </c>
      <c r="AT362" s="564">
        <f t="shared" si="35"/>
        <v>0</v>
      </c>
      <c r="AU362" s="564">
        <f t="shared" si="36"/>
        <v>0</v>
      </c>
      <c r="AV362" s="564">
        <f t="shared" si="37"/>
        <v>0</v>
      </c>
      <c r="AW362" s="564">
        <f t="shared" si="38"/>
        <v>0</v>
      </c>
      <c r="AX362" s="564">
        <f t="shared" si="39"/>
        <v>17065.180391741571</v>
      </c>
      <c r="AY362" s="564">
        <f t="shared" si="40"/>
        <v>13962.420320515828</v>
      </c>
      <c r="AZ362" s="666">
        <f t="shared" si="41"/>
        <v>1</v>
      </c>
      <c r="BA362" s="625" t="s">
        <v>2192</v>
      </c>
      <c r="BB362" s="625" t="s">
        <v>2192</v>
      </c>
      <c r="BC362" s="667">
        <v>7410.5446633152596</v>
      </c>
      <c r="BD362" s="667">
        <v>0</v>
      </c>
      <c r="BE362" s="667">
        <v>0</v>
      </c>
      <c r="BF362" s="667">
        <v>0</v>
      </c>
      <c r="BG362" s="667">
        <v>7410.5446633152596</v>
      </c>
      <c r="BH362" s="667">
        <v>0</v>
      </c>
      <c r="BI362" s="667">
        <v>0</v>
      </c>
      <c r="BJ362" s="667">
        <v>0</v>
      </c>
      <c r="BK362" s="444">
        <v>0</v>
      </c>
      <c r="BL362" s="444">
        <v>31027.600712257401</v>
      </c>
      <c r="BM362" s="514"/>
      <c r="BN362" s="514"/>
      <c r="BO362" s="515"/>
    </row>
    <row r="363" spans="1:67">
      <c r="A363" s="515"/>
      <c r="B363" s="669">
        <v>2031</v>
      </c>
      <c r="C363" s="661" t="s">
        <v>2187</v>
      </c>
      <c r="D363" s="669" t="s">
        <v>1776</v>
      </c>
      <c r="E363" s="669" t="s">
        <v>1775</v>
      </c>
      <c r="F363" s="669" t="s">
        <v>2201</v>
      </c>
      <c r="G363" s="661" t="s">
        <v>39</v>
      </c>
      <c r="H363" s="669" t="s">
        <v>2189</v>
      </c>
      <c r="I363" s="661" t="s">
        <v>46</v>
      </c>
      <c r="J363" s="661" t="s">
        <v>16</v>
      </c>
      <c r="K363" s="669" t="s">
        <v>2190</v>
      </c>
      <c r="L363" s="661" t="s">
        <v>2191</v>
      </c>
      <c r="M363" s="668">
        <v>0</v>
      </c>
      <c r="N363" s="668">
        <v>0</v>
      </c>
      <c r="O363" s="668">
        <v>0</v>
      </c>
      <c r="P363" s="668">
        <v>0</v>
      </c>
      <c r="Q363" s="668">
        <v>0</v>
      </c>
      <c r="R363" s="668">
        <v>0</v>
      </c>
      <c r="S363" s="668">
        <v>0</v>
      </c>
      <c r="T363" s="668">
        <v>0</v>
      </c>
      <c r="U363" s="668">
        <v>0</v>
      </c>
      <c r="V363" s="668">
        <v>0</v>
      </c>
      <c r="W363" s="670">
        <v>0</v>
      </c>
      <c r="X363" s="670">
        <v>0</v>
      </c>
      <c r="Y363" s="664">
        <v>32410.544663315301</v>
      </c>
      <c r="Z363" s="670">
        <v>7410.5446633152596</v>
      </c>
      <c r="AA363" s="670">
        <v>31027.600712257401</v>
      </c>
      <c r="AB363" s="670">
        <v>0</v>
      </c>
      <c r="AC363" s="670">
        <v>0</v>
      </c>
      <c r="AD363" s="670">
        <v>0</v>
      </c>
      <c r="AE363" s="668">
        <v>0</v>
      </c>
      <c r="AF363" s="668">
        <v>0</v>
      </c>
      <c r="AG363" s="664">
        <v>741.05446633152599</v>
      </c>
      <c r="AH363" s="664">
        <v>0</v>
      </c>
      <c r="AI363" s="664">
        <v>6669.4901969837301</v>
      </c>
      <c r="AJ363" s="671">
        <v>0</v>
      </c>
      <c r="AK363" s="664">
        <v>0</v>
      </c>
      <c r="AL363" s="671">
        <v>0</v>
      </c>
      <c r="AM363" s="670">
        <v>25000</v>
      </c>
      <c r="AN363" s="670">
        <v>0</v>
      </c>
      <c r="AO363" s="670">
        <v>0</v>
      </c>
      <c r="AP363" s="670">
        <v>0</v>
      </c>
      <c r="AQ363" s="670">
        <v>0</v>
      </c>
      <c r="AR363" s="670">
        <v>0</v>
      </c>
      <c r="AS363" s="665">
        <v>0.55000000000000004</v>
      </c>
      <c r="AT363" s="564">
        <f t="shared" si="35"/>
        <v>0</v>
      </c>
      <c r="AU363" s="564">
        <f t="shared" si="36"/>
        <v>0</v>
      </c>
      <c r="AV363" s="564">
        <f t="shared" si="37"/>
        <v>0</v>
      </c>
      <c r="AW363" s="564">
        <f t="shared" si="38"/>
        <v>0</v>
      </c>
      <c r="AX363" s="564">
        <f t="shared" si="39"/>
        <v>17065.180391741571</v>
      </c>
      <c r="AY363" s="564">
        <f t="shared" si="40"/>
        <v>13962.420320515828</v>
      </c>
      <c r="AZ363" s="666">
        <f t="shared" si="41"/>
        <v>1</v>
      </c>
      <c r="BA363" s="625" t="s">
        <v>2192</v>
      </c>
      <c r="BB363" s="625" t="s">
        <v>2192</v>
      </c>
      <c r="BC363" s="667">
        <v>7410.5446633152596</v>
      </c>
      <c r="BD363" s="667">
        <v>0</v>
      </c>
      <c r="BE363" s="667">
        <v>0</v>
      </c>
      <c r="BF363" s="667">
        <v>0</v>
      </c>
      <c r="BG363" s="667">
        <v>7410.5446633152596</v>
      </c>
      <c r="BH363" s="667">
        <v>0</v>
      </c>
      <c r="BI363" s="667">
        <v>0</v>
      </c>
      <c r="BJ363" s="667">
        <v>0</v>
      </c>
      <c r="BK363" s="444">
        <v>0</v>
      </c>
      <c r="BL363" s="444">
        <v>31027.600712257401</v>
      </c>
      <c r="BM363" s="514"/>
      <c r="BN363" s="514"/>
      <c r="BO363" s="515"/>
    </row>
    <row r="364" spans="1:67">
      <c r="A364" s="515"/>
      <c r="B364" s="669">
        <v>2031</v>
      </c>
      <c r="C364" s="661" t="s">
        <v>2187</v>
      </c>
      <c r="D364" s="669" t="s">
        <v>1781</v>
      </c>
      <c r="E364" s="669" t="s">
        <v>1780</v>
      </c>
      <c r="F364" s="669" t="s">
        <v>2201</v>
      </c>
      <c r="G364" s="661" t="s">
        <v>39</v>
      </c>
      <c r="H364" s="669" t="s">
        <v>2189</v>
      </c>
      <c r="I364" s="661" t="s">
        <v>46</v>
      </c>
      <c r="J364" s="661" t="s">
        <v>16</v>
      </c>
      <c r="K364" s="669" t="s">
        <v>2190</v>
      </c>
      <c r="L364" s="661" t="s">
        <v>2191</v>
      </c>
      <c r="M364" s="668">
        <v>0</v>
      </c>
      <c r="N364" s="668">
        <v>0</v>
      </c>
      <c r="O364" s="668">
        <v>0</v>
      </c>
      <c r="P364" s="668">
        <v>0</v>
      </c>
      <c r="Q364" s="668">
        <v>0</v>
      </c>
      <c r="R364" s="668">
        <v>0</v>
      </c>
      <c r="S364" s="668">
        <v>0</v>
      </c>
      <c r="T364" s="668">
        <v>0</v>
      </c>
      <c r="U364" s="668">
        <v>0</v>
      </c>
      <c r="V364" s="668">
        <v>0</v>
      </c>
      <c r="W364" s="670">
        <v>0</v>
      </c>
      <c r="X364" s="670">
        <v>0</v>
      </c>
      <c r="Y364" s="664">
        <v>32410.544663315301</v>
      </c>
      <c r="Z364" s="670">
        <v>7410.5446633152596</v>
      </c>
      <c r="AA364" s="670">
        <v>31027.600712257401</v>
      </c>
      <c r="AB364" s="670">
        <v>0</v>
      </c>
      <c r="AC364" s="670">
        <v>0</v>
      </c>
      <c r="AD364" s="670">
        <v>0</v>
      </c>
      <c r="AE364" s="668">
        <v>0</v>
      </c>
      <c r="AF364" s="668">
        <v>0</v>
      </c>
      <c r="AG364" s="664">
        <v>741.05446633152599</v>
      </c>
      <c r="AH364" s="664">
        <v>0</v>
      </c>
      <c r="AI364" s="664">
        <v>6669.4901969837301</v>
      </c>
      <c r="AJ364" s="671">
        <v>0</v>
      </c>
      <c r="AK364" s="664">
        <v>0</v>
      </c>
      <c r="AL364" s="671">
        <v>0</v>
      </c>
      <c r="AM364" s="670">
        <v>25000</v>
      </c>
      <c r="AN364" s="670">
        <v>0</v>
      </c>
      <c r="AO364" s="670">
        <v>0</v>
      </c>
      <c r="AP364" s="670">
        <v>0</v>
      </c>
      <c r="AQ364" s="670">
        <v>0</v>
      </c>
      <c r="AR364" s="670">
        <v>0</v>
      </c>
      <c r="AS364" s="665">
        <v>0.55000000000000004</v>
      </c>
      <c r="AT364" s="564">
        <f t="shared" si="35"/>
        <v>0</v>
      </c>
      <c r="AU364" s="564">
        <f t="shared" si="36"/>
        <v>0</v>
      </c>
      <c r="AV364" s="564">
        <f t="shared" si="37"/>
        <v>0</v>
      </c>
      <c r="AW364" s="564">
        <f t="shared" si="38"/>
        <v>0</v>
      </c>
      <c r="AX364" s="564">
        <f t="shared" si="39"/>
        <v>17065.180391741571</v>
      </c>
      <c r="AY364" s="564">
        <f t="shared" si="40"/>
        <v>13962.420320515828</v>
      </c>
      <c r="AZ364" s="666">
        <f t="shared" si="41"/>
        <v>1</v>
      </c>
      <c r="BA364" s="625" t="s">
        <v>2192</v>
      </c>
      <c r="BB364" s="625" t="s">
        <v>2192</v>
      </c>
      <c r="BC364" s="667">
        <v>7410.5446633152596</v>
      </c>
      <c r="BD364" s="667">
        <v>0</v>
      </c>
      <c r="BE364" s="667">
        <v>0</v>
      </c>
      <c r="BF364" s="667">
        <v>0</v>
      </c>
      <c r="BG364" s="667">
        <v>7410.5446633152596</v>
      </c>
      <c r="BH364" s="667">
        <v>0</v>
      </c>
      <c r="BI364" s="667">
        <v>0</v>
      </c>
      <c r="BJ364" s="667">
        <v>0</v>
      </c>
      <c r="BK364" s="444">
        <v>0</v>
      </c>
      <c r="BL364" s="444">
        <v>31027.600712257401</v>
      </c>
      <c r="BM364" s="514"/>
      <c r="BN364" s="514"/>
      <c r="BO364" s="515"/>
    </row>
    <row r="365" spans="1:67">
      <c r="A365" s="515"/>
      <c r="B365" s="669">
        <v>2031</v>
      </c>
      <c r="C365" s="661" t="s">
        <v>2187</v>
      </c>
      <c r="D365" s="669" t="s">
        <v>1785</v>
      </c>
      <c r="E365" s="669" t="s">
        <v>1784</v>
      </c>
      <c r="F365" s="669" t="s">
        <v>2201</v>
      </c>
      <c r="G365" s="661" t="s">
        <v>50</v>
      </c>
      <c r="H365" s="669" t="s">
        <v>2189</v>
      </c>
      <c r="I365" s="661" t="s">
        <v>1294</v>
      </c>
      <c r="J365" s="661" t="s">
        <v>16</v>
      </c>
      <c r="K365" s="669" t="s">
        <v>2198</v>
      </c>
      <c r="L365" s="661" t="s">
        <v>2191</v>
      </c>
      <c r="M365" s="668">
        <v>0</v>
      </c>
      <c r="N365" s="668">
        <v>0</v>
      </c>
      <c r="O365" s="668">
        <v>0</v>
      </c>
      <c r="P365" s="668">
        <v>0</v>
      </c>
      <c r="Q365" s="668">
        <v>0</v>
      </c>
      <c r="R365" s="668">
        <v>0</v>
      </c>
      <c r="S365" s="668">
        <v>0</v>
      </c>
      <c r="T365" s="668">
        <v>0</v>
      </c>
      <c r="U365" s="668">
        <v>0</v>
      </c>
      <c r="V365" s="668">
        <v>0</v>
      </c>
      <c r="W365" s="670">
        <v>0</v>
      </c>
      <c r="X365" s="670">
        <v>0</v>
      </c>
      <c r="Y365" s="664">
        <v>6596004.98693462</v>
      </c>
      <c r="Z365" s="670">
        <v>6596004.98693462</v>
      </c>
      <c r="AA365" s="670">
        <v>6596004.98693462</v>
      </c>
      <c r="AB365" s="670">
        <v>0</v>
      </c>
      <c r="AC365" s="670">
        <v>0</v>
      </c>
      <c r="AD365" s="670">
        <v>0</v>
      </c>
      <c r="AE365" s="668">
        <v>0</v>
      </c>
      <c r="AF365" s="668">
        <v>0</v>
      </c>
      <c r="AG365" s="664">
        <v>88240.606693462396</v>
      </c>
      <c r="AH365" s="664">
        <v>0</v>
      </c>
      <c r="AI365" s="664">
        <v>6507764.3802411621</v>
      </c>
      <c r="AJ365" s="671">
        <v>0</v>
      </c>
      <c r="AK365" s="664">
        <v>0</v>
      </c>
      <c r="AL365" s="671">
        <v>0</v>
      </c>
      <c r="AM365" s="670">
        <v>0</v>
      </c>
      <c r="AN365" s="670">
        <v>0</v>
      </c>
      <c r="AO365" s="670">
        <v>0</v>
      </c>
      <c r="AP365" s="670">
        <v>0</v>
      </c>
      <c r="AQ365" s="670">
        <v>0</v>
      </c>
      <c r="AR365" s="670">
        <v>0</v>
      </c>
      <c r="AS365" s="665">
        <v>0.55000000000000004</v>
      </c>
      <c r="AT365" s="564">
        <f t="shared" si="35"/>
        <v>0</v>
      </c>
      <c r="AU365" s="564">
        <f t="shared" si="36"/>
        <v>0</v>
      </c>
      <c r="AV365" s="564">
        <f t="shared" si="37"/>
        <v>0</v>
      </c>
      <c r="AW365" s="564">
        <f t="shared" si="38"/>
        <v>0</v>
      </c>
      <c r="AX365" s="564">
        <f t="shared" si="39"/>
        <v>3627802.7428140412</v>
      </c>
      <c r="AY365" s="564">
        <f t="shared" si="40"/>
        <v>2968202.2441205787</v>
      </c>
      <c r="AZ365" s="666">
        <f t="shared" si="41"/>
        <v>1</v>
      </c>
      <c r="BA365" s="625" t="s">
        <v>2192</v>
      </c>
      <c r="BB365" s="625" t="s">
        <v>2192</v>
      </c>
      <c r="BC365" s="667">
        <v>6596004.98693462</v>
      </c>
      <c r="BD365" s="667">
        <v>0</v>
      </c>
      <c r="BE365" s="667">
        <v>0</v>
      </c>
      <c r="BF365" s="667">
        <v>0</v>
      </c>
      <c r="BG365" s="667">
        <v>6596004.98693462</v>
      </c>
      <c r="BH365" s="667">
        <v>0</v>
      </c>
      <c r="BI365" s="667">
        <v>0</v>
      </c>
      <c r="BJ365" s="667">
        <v>0</v>
      </c>
      <c r="BK365" s="444">
        <v>0</v>
      </c>
      <c r="BL365" s="444">
        <v>6596004.98693462</v>
      </c>
      <c r="BM365" s="514"/>
      <c r="BN365" s="514"/>
      <c r="BO365" s="515"/>
    </row>
    <row r="366" spans="1:67">
      <c r="A366" s="515"/>
      <c r="B366" s="669">
        <v>2031</v>
      </c>
      <c r="C366" s="661" t="s">
        <v>2187</v>
      </c>
      <c r="D366" s="669" t="s">
        <v>1802</v>
      </c>
      <c r="E366" s="669" t="s">
        <v>1801</v>
      </c>
      <c r="F366" s="669" t="s">
        <v>2201</v>
      </c>
      <c r="G366" s="661" t="s">
        <v>50</v>
      </c>
      <c r="H366" s="669" t="s">
        <v>2189</v>
      </c>
      <c r="I366" s="661" t="s">
        <v>1294</v>
      </c>
      <c r="J366" s="661" t="s">
        <v>16</v>
      </c>
      <c r="K366" s="669" t="s">
        <v>2198</v>
      </c>
      <c r="L366" s="661" t="s">
        <v>2191</v>
      </c>
      <c r="M366" s="668">
        <v>0</v>
      </c>
      <c r="N366" s="668">
        <v>0</v>
      </c>
      <c r="O366" s="668">
        <v>0</v>
      </c>
      <c r="P366" s="668">
        <v>0</v>
      </c>
      <c r="Q366" s="668">
        <v>0</v>
      </c>
      <c r="R366" s="668">
        <v>0</v>
      </c>
      <c r="S366" s="668">
        <v>0</v>
      </c>
      <c r="T366" s="668">
        <v>0</v>
      </c>
      <c r="U366" s="668">
        <v>0</v>
      </c>
      <c r="V366" s="668">
        <v>0</v>
      </c>
      <c r="W366" s="670">
        <v>0</v>
      </c>
      <c r="X366" s="670">
        <v>0</v>
      </c>
      <c r="Y366" s="664">
        <v>2409523.0039447099</v>
      </c>
      <c r="Z366" s="670">
        <v>2409523.0039447099</v>
      </c>
      <c r="AA366" s="670">
        <v>2409523.0039447099</v>
      </c>
      <c r="AB366" s="670">
        <v>0</v>
      </c>
      <c r="AC366" s="670">
        <v>0</v>
      </c>
      <c r="AD366" s="670">
        <v>0</v>
      </c>
      <c r="AE366" s="668">
        <v>0</v>
      </c>
      <c r="AF366" s="668">
        <v>0</v>
      </c>
      <c r="AG366" s="664">
        <v>5721.3763944713401</v>
      </c>
      <c r="AH366" s="664">
        <v>0</v>
      </c>
      <c r="AI366" s="664">
        <v>2403801.627550242</v>
      </c>
      <c r="AJ366" s="671">
        <v>0</v>
      </c>
      <c r="AK366" s="664">
        <v>0</v>
      </c>
      <c r="AL366" s="671">
        <v>0</v>
      </c>
      <c r="AM366" s="670">
        <v>0</v>
      </c>
      <c r="AN366" s="670">
        <v>0</v>
      </c>
      <c r="AO366" s="670">
        <v>0</v>
      </c>
      <c r="AP366" s="670">
        <v>0</v>
      </c>
      <c r="AQ366" s="670">
        <v>0</v>
      </c>
      <c r="AR366" s="670">
        <v>0</v>
      </c>
      <c r="AS366" s="665">
        <v>0.55000000000000004</v>
      </c>
      <c r="AT366" s="564">
        <f t="shared" si="35"/>
        <v>0</v>
      </c>
      <c r="AU366" s="564">
        <f t="shared" si="36"/>
        <v>0</v>
      </c>
      <c r="AV366" s="564">
        <f t="shared" si="37"/>
        <v>0</v>
      </c>
      <c r="AW366" s="564">
        <f t="shared" si="38"/>
        <v>0</v>
      </c>
      <c r="AX366" s="564">
        <f t="shared" si="39"/>
        <v>1325237.6521695906</v>
      </c>
      <c r="AY366" s="564">
        <f t="shared" si="40"/>
        <v>1084285.3517751193</v>
      </c>
      <c r="AZ366" s="666">
        <f t="shared" si="41"/>
        <v>1</v>
      </c>
      <c r="BA366" s="625" t="s">
        <v>2192</v>
      </c>
      <c r="BB366" s="625" t="s">
        <v>2192</v>
      </c>
      <c r="BC366" s="667">
        <v>2409523.0039447099</v>
      </c>
      <c r="BD366" s="667">
        <v>0</v>
      </c>
      <c r="BE366" s="667">
        <v>0</v>
      </c>
      <c r="BF366" s="667">
        <v>0</v>
      </c>
      <c r="BG366" s="667">
        <v>2409523.0039447099</v>
      </c>
      <c r="BH366" s="667">
        <v>0</v>
      </c>
      <c r="BI366" s="667">
        <v>0</v>
      </c>
      <c r="BJ366" s="667">
        <v>0</v>
      </c>
      <c r="BK366" s="444">
        <v>0</v>
      </c>
      <c r="BL366" s="444">
        <v>2409523.0039447099</v>
      </c>
      <c r="BM366" s="514"/>
      <c r="BN366" s="514"/>
      <c r="BO366" s="515"/>
    </row>
    <row r="367" spans="1:67">
      <c r="A367" s="515"/>
      <c r="B367" s="669">
        <v>2031</v>
      </c>
      <c r="C367" s="661" t="s">
        <v>2187</v>
      </c>
      <c r="D367" s="669" t="s">
        <v>1819</v>
      </c>
      <c r="E367" s="669" t="s">
        <v>1818</v>
      </c>
      <c r="F367" s="669" t="s">
        <v>2201</v>
      </c>
      <c r="G367" s="661" t="s">
        <v>50</v>
      </c>
      <c r="H367" s="669" t="s">
        <v>2189</v>
      </c>
      <c r="I367" s="661" t="s">
        <v>1294</v>
      </c>
      <c r="J367" s="661" t="s">
        <v>16</v>
      </c>
      <c r="K367" s="669" t="s">
        <v>2198</v>
      </c>
      <c r="L367" s="661" t="s">
        <v>2191</v>
      </c>
      <c r="M367" s="668">
        <v>0</v>
      </c>
      <c r="N367" s="668">
        <v>0</v>
      </c>
      <c r="O367" s="668">
        <v>0</v>
      </c>
      <c r="P367" s="668">
        <v>0</v>
      </c>
      <c r="Q367" s="668">
        <v>0</v>
      </c>
      <c r="R367" s="668">
        <v>0</v>
      </c>
      <c r="S367" s="668">
        <v>0</v>
      </c>
      <c r="T367" s="668">
        <v>0</v>
      </c>
      <c r="U367" s="668">
        <v>0</v>
      </c>
      <c r="V367" s="668">
        <v>0</v>
      </c>
      <c r="W367" s="670">
        <v>0</v>
      </c>
      <c r="X367" s="670">
        <v>0</v>
      </c>
      <c r="Y367" s="664">
        <v>1027283.93915577</v>
      </c>
      <c r="Z367" s="670">
        <v>1027283.93915577</v>
      </c>
      <c r="AA367" s="670">
        <v>1027283.93915577</v>
      </c>
      <c r="AB367" s="670">
        <v>0</v>
      </c>
      <c r="AC367" s="670">
        <v>0</v>
      </c>
      <c r="AD367" s="670">
        <v>0</v>
      </c>
      <c r="AE367" s="668">
        <v>0</v>
      </c>
      <c r="AF367" s="668">
        <v>0</v>
      </c>
      <c r="AG367" s="664">
        <v>14313.10111557707</v>
      </c>
      <c r="AH367" s="664">
        <v>0</v>
      </c>
      <c r="AI367" s="664">
        <v>1012970.8380401935</v>
      </c>
      <c r="AJ367" s="671">
        <v>0</v>
      </c>
      <c r="AK367" s="664">
        <v>0</v>
      </c>
      <c r="AL367" s="671">
        <v>0</v>
      </c>
      <c r="AM367" s="670">
        <v>0</v>
      </c>
      <c r="AN367" s="670">
        <v>0</v>
      </c>
      <c r="AO367" s="670">
        <v>0</v>
      </c>
      <c r="AP367" s="670">
        <v>0</v>
      </c>
      <c r="AQ367" s="670">
        <v>0</v>
      </c>
      <c r="AR367" s="670">
        <v>0</v>
      </c>
      <c r="AS367" s="665">
        <v>0.55000000000000004</v>
      </c>
      <c r="AT367" s="564">
        <f t="shared" si="35"/>
        <v>0</v>
      </c>
      <c r="AU367" s="564">
        <f t="shared" si="36"/>
        <v>0</v>
      </c>
      <c r="AV367" s="564">
        <f t="shared" si="37"/>
        <v>0</v>
      </c>
      <c r="AW367" s="564">
        <f t="shared" si="38"/>
        <v>0</v>
      </c>
      <c r="AX367" s="564">
        <f t="shared" si="39"/>
        <v>565006.16653567355</v>
      </c>
      <c r="AY367" s="564">
        <f t="shared" si="40"/>
        <v>462277.77262009645</v>
      </c>
      <c r="AZ367" s="666">
        <f t="shared" si="41"/>
        <v>1</v>
      </c>
      <c r="BA367" s="625" t="s">
        <v>2192</v>
      </c>
      <c r="BB367" s="625" t="s">
        <v>2192</v>
      </c>
      <c r="BC367" s="667">
        <v>1027283.93915577</v>
      </c>
      <c r="BD367" s="667">
        <v>0</v>
      </c>
      <c r="BE367" s="667">
        <v>0</v>
      </c>
      <c r="BF367" s="667">
        <v>0</v>
      </c>
      <c r="BG367" s="667">
        <v>1027283.93915577</v>
      </c>
      <c r="BH367" s="667">
        <v>0</v>
      </c>
      <c r="BI367" s="667">
        <v>0</v>
      </c>
      <c r="BJ367" s="667">
        <v>0</v>
      </c>
      <c r="BK367" s="444">
        <v>0</v>
      </c>
      <c r="BL367" s="444">
        <v>1027283.93915577</v>
      </c>
      <c r="BM367" s="514"/>
      <c r="BN367" s="514"/>
      <c r="BO367" s="515"/>
    </row>
    <row r="368" spans="1:67">
      <c r="A368" s="515"/>
      <c r="B368" s="669">
        <v>2031</v>
      </c>
      <c r="C368" s="661" t="s">
        <v>2187</v>
      </c>
      <c r="D368" s="669" t="s">
        <v>1833</v>
      </c>
      <c r="E368" s="669" t="s">
        <v>1832</v>
      </c>
      <c r="F368" s="669" t="s">
        <v>2201</v>
      </c>
      <c r="G368" s="661" t="s">
        <v>50</v>
      </c>
      <c r="H368" s="669" t="s">
        <v>2189</v>
      </c>
      <c r="I368" s="661" t="s">
        <v>1294</v>
      </c>
      <c r="J368" s="661" t="s">
        <v>1162</v>
      </c>
      <c r="K368" s="669" t="s">
        <v>2198</v>
      </c>
      <c r="L368" s="661" t="s">
        <v>2191</v>
      </c>
      <c r="M368" s="668">
        <v>0</v>
      </c>
      <c r="N368" s="668">
        <v>0</v>
      </c>
      <c r="O368" s="668">
        <v>0</v>
      </c>
      <c r="P368" s="668">
        <v>0</v>
      </c>
      <c r="Q368" s="668">
        <v>0</v>
      </c>
      <c r="R368" s="668">
        <v>0</v>
      </c>
      <c r="S368" s="668">
        <v>0</v>
      </c>
      <c r="T368" s="668">
        <v>0</v>
      </c>
      <c r="U368" s="668">
        <v>0</v>
      </c>
      <c r="V368" s="668">
        <v>0</v>
      </c>
      <c r="W368" s="670">
        <v>0</v>
      </c>
      <c r="X368" s="670">
        <v>0</v>
      </c>
      <c r="Y368" s="664">
        <v>10141220.1087135</v>
      </c>
      <c r="Z368" s="670">
        <v>10141220.1087135</v>
      </c>
      <c r="AA368" s="670">
        <v>10141220.1087135</v>
      </c>
      <c r="AB368" s="670">
        <v>0</v>
      </c>
      <c r="AC368" s="670">
        <v>0</v>
      </c>
      <c r="AD368" s="670">
        <v>0</v>
      </c>
      <c r="AE368" s="668">
        <v>0</v>
      </c>
      <c r="AF368" s="668">
        <v>0</v>
      </c>
      <c r="AG368" s="664">
        <v>27233.751637683599</v>
      </c>
      <c r="AH368" s="664">
        <v>0</v>
      </c>
      <c r="AI368" s="664">
        <v>10113986.357075837</v>
      </c>
      <c r="AJ368" s="671">
        <v>0</v>
      </c>
      <c r="AK368" s="664">
        <v>0</v>
      </c>
      <c r="AL368" s="671">
        <v>0</v>
      </c>
      <c r="AM368" s="670">
        <v>0</v>
      </c>
      <c r="AN368" s="670">
        <v>0</v>
      </c>
      <c r="AO368" s="670">
        <v>0</v>
      </c>
      <c r="AP368" s="670">
        <v>0</v>
      </c>
      <c r="AQ368" s="670">
        <v>0</v>
      </c>
      <c r="AR368" s="670">
        <v>0</v>
      </c>
      <c r="AS368" s="665">
        <v>0.55000000000000004</v>
      </c>
      <c r="AT368" s="564">
        <f t="shared" si="35"/>
        <v>0</v>
      </c>
      <c r="AU368" s="564">
        <f t="shared" si="36"/>
        <v>0</v>
      </c>
      <c r="AV368" s="564">
        <f t="shared" si="37"/>
        <v>0</v>
      </c>
      <c r="AW368" s="564">
        <f t="shared" si="38"/>
        <v>0</v>
      </c>
      <c r="AX368" s="564">
        <f t="shared" si="39"/>
        <v>5577671.0597924255</v>
      </c>
      <c r="AY368" s="564">
        <f t="shared" si="40"/>
        <v>4563549.0489210747</v>
      </c>
      <c r="AZ368" s="666">
        <f t="shared" si="41"/>
        <v>1</v>
      </c>
      <c r="BA368" s="625" t="s">
        <v>2192</v>
      </c>
      <c r="BB368" s="625" t="s">
        <v>2192</v>
      </c>
      <c r="BC368" s="667">
        <v>10141220.1087135</v>
      </c>
      <c r="BD368" s="667">
        <v>0</v>
      </c>
      <c r="BE368" s="667">
        <v>0</v>
      </c>
      <c r="BF368" s="667">
        <v>0</v>
      </c>
      <c r="BG368" s="667">
        <v>10141220.1087135</v>
      </c>
      <c r="BH368" s="667">
        <v>0</v>
      </c>
      <c r="BI368" s="667">
        <v>0</v>
      </c>
      <c r="BJ368" s="667">
        <v>0</v>
      </c>
      <c r="BK368" s="444">
        <v>0</v>
      </c>
      <c r="BL368" s="444">
        <v>10141220.1087135</v>
      </c>
      <c r="BM368" s="514"/>
      <c r="BN368" s="514"/>
      <c r="BO368" s="515"/>
    </row>
    <row r="369" spans="1:67">
      <c r="A369" s="515"/>
      <c r="B369" s="669">
        <v>2031</v>
      </c>
      <c r="C369" s="661" t="s">
        <v>2187</v>
      </c>
      <c r="D369" s="669" t="s">
        <v>1846</v>
      </c>
      <c r="E369" s="669" t="s">
        <v>1845</v>
      </c>
      <c r="F369" s="669" t="s">
        <v>2201</v>
      </c>
      <c r="G369" s="661" t="s">
        <v>50</v>
      </c>
      <c r="H369" s="669" t="s">
        <v>2189</v>
      </c>
      <c r="I369" s="661" t="s">
        <v>2214</v>
      </c>
      <c r="J369" s="661" t="s">
        <v>16</v>
      </c>
      <c r="K369" s="669" t="s">
        <v>28</v>
      </c>
      <c r="L369" s="661" t="s">
        <v>2191</v>
      </c>
      <c r="M369" s="668">
        <v>0</v>
      </c>
      <c r="N369" s="668">
        <v>0</v>
      </c>
      <c r="O369" s="668">
        <v>0</v>
      </c>
      <c r="P369" s="668">
        <v>0</v>
      </c>
      <c r="Q369" s="668">
        <v>0</v>
      </c>
      <c r="R369" s="668">
        <v>0</v>
      </c>
      <c r="S369" s="668">
        <v>0</v>
      </c>
      <c r="T369" s="668">
        <v>0</v>
      </c>
      <c r="U369" s="668">
        <v>0</v>
      </c>
      <c r="V369" s="668">
        <v>0</v>
      </c>
      <c r="W369" s="670">
        <v>0</v>
      </c>
      <c r="X369" s="670">
        <v>0</v>
      </c>
      <c r="Y369" s="664">
        <v>6873946.3976250496</v>
      </c>
      <c r="Z369" s="670">
        <v>6873946.3976250496</v>
      </c>
      <c r="AA369" s="670">
        <v>6873946.3976250496</v>
      </c>
      <c r="AB369" s="670">
        <v>0</v>
      </c>
      <c r="AC369" s="670">
        <v>0</v>
      </c>
      <c r="AD369" s="670">
        <v>0</v>
      </c>
      <c r="AE369" s="668">
        <v>0</v>
      </c>
      <c r="AF369" s="668">
        <v>0</v>
      </c>
      <c r="AG369" s="664">
        <v>0</v>
      </c>
      <c r="AH369" s="664">
        <v>194297.21191139199</v>
      </c>
      <c r="AI369" s="664">
        <v>6679649.18571366</v>
      </c>
      <c r="AJ369" s="671">
        <v>0</v>
      </c>
      <c r="AK369" s="664">
        <v>0</v>
      </c>
      <c r="AL369" s="671">
        <v>0</v>
      </c>
      <c r="AM369" s="670">
        <v>0</v>
      </c>
      <c r="AN369" s="670">
        <v>0</v>
      </c>
      <c r="AO369" s="670">
        <v>0</v>
      </c>
      <c r="AP369" s="670">
        <v>0</v>
      </c>
      <c r="AQ369" s="670">
        <v>0</v>
      </c>
      <c r="AR369" s="670">
        <v>0</v>
      </c>
      <c r="AS369" s="665">
        <v>0.55000000000000004</v>
      </c>
      <c r="AT369" s="564">
        <f t="shared" si="35"/>
        <v>0</v>
      </c>
      <c r="AU369" s="564">
        <f t="shared" si="36"/>
        <v>0</v>
      </c>
      <c r="AV369" s="564">
        <f t="shared" si="37"/>
        <v>0</v>
      </c>
      <c r="AW369" s="564">
        <f t="shared" si="38"/>
        <v>0</v>
      </c>
      <c r="AX369" s="564">
        <f t="shared" si="39"/>
        <v>3780670.5186937777</v>
      </c>
      <c r="AY369" s="564">
        <f t="shared" si="40"/>
        <v>3093275.8789312718</v>
      </c>
      <c r="AZ369" s="666">
        <f t="shared" si="41"/>
        <v>1</v>
      </c>
      <c r="BA369" s="625" t="s">
        <v>2192</v>
      </c>
      <c r="BB369" s="625" t="s">
        <v>2192</v>
      </c>
      <c r="BC369" s="667">
        <v>6873946.3976250496</v>
      </c>
      <c r="BD369" s="667">
        <v>0</v>
      </c>
      <c r="BE369" s="667">
        <v>0</v>
      </c>
      <c r="BF369" s="667">
        <v>0</v>
      </c>
      <c r="BG369" s="667">
        <v>6873946.3976250496</v>
      </c>
      <c r="BH369" s="667">
        <v>0</v>
      </c>
      <c r="BI369" s="667">
        <v>0</v>
      </c>
      <c r="BJ369" s="667">
        <v>0</v>
      </c>
      <c r="BK369" s="444">
        <v>0</v>
      </c>
      <c r="BL369" s="444">
        <v>6873946.3976250496</v>
      </c>
      <c r="BM369" s="514"/>
      <c r="BN369" s="514"/>
      <c r="BO369" s="515"/>
    </row>
    <row r="370" spans="1:67">
      <c r="A370" s="515"/>
      <c r="B370" s="669">
        <v>2028</v>
      </c>
      <c r="C370" s="661" t="s">
        <v>2187</v>
      </c>
      <c r="D370" s="669" t="s">
        <v>1379</v>
      </c>
      <c r="E370" s="669" t="s">
        <v>1378</v>
      </c>
      <c r="F370" s="669" t="s">
        <v>32</v>
      </c>
      <c r="G370" s="661" t="s">
        <v>50</v>
      </c>
      <c r="H370" s="669" t="s">
        <v>2189</v>
      </c>
      <c r="I370" s="661" t="s">
        <v>46</v>
      </c>
      <c r="J370" s="661" t="s">
        <v>1306</v>
      </c>
      <c r="K370" s="669" t="s">
        <v>2190</v>
      </c>
      <c r="L370" s="661" t="s">
        <v>2191</v>
      </c>
      <c r="M370" s="668">
        <v>0</v>
      </c>
      <c r="N370" s="668">
        <v>0</v>
      </c>
      <c r="O370" s="668">
        <v>0</v>
      </c>
      <c r="P370" s="668">
        <v>0</v>
      </c>
      <c r="Q370" s="668">
        <v>0</v>
      </c>
      <c r="R370" s="668">
        <v>0</v>
      </c>
      <c r="S370" s="668">
        <v>0</v>
      </c>
      <c r="T370" s="668">
        <v>0</v>
      </c>
      <c r="U370" s="668">
        <v>0</v>
      </c>
      <c r="V370" s="668">
        <v>0</v>
      </c>
      <c r="W370" s="670">
        <v>0</v>
      </c>
      <c r="X370" s="670">
        <v>0</v>
      </c>
      <c r="Y370" s="664">
        <v>220039.93677999999</v>
      </c>
      <c r="Z370" s="670">
        <v>220039.93677999999</v>
      </c>
      <c r="AA370" s="670">
        <v>220039.93677999999</v>
      </c>
      <c r="AB370" s="670">
        <v>0</v>
      </c>
      <c r="AC370" s="670">
        <v>0</v>
      </c>
      <c r="AD370" s="670">
        <v>0</v>
      </c>
      <c r="AE370" s="668">
        <v>0</v>
      </c>
      <c r="AF370" s="668">
        <v>0</v>
      </c>
      <c r="AG370" s="664">
        <v>61954.48128</v>
      </c>
      <c r="AH370" s="664">
        <v>0</v>
      </c>
      <c r="AI370" s="664">
        <v>158085.45550000001</v>
      </c>
      <c r="AJ370" s="671">
        <v>0</v>
      </c>
      <c r="AK370" s="664">
        <v>0</v>
      </c>
      <c r="AL370" s="671">
        <v>0</v>
      </c>
      <c r="AM370" s="670">
        <v>0</v>
      </c>
      <c r="AN370" s="670">
        <v>0</v>
      </c>
      <c r="AO370" s="670">
        <v>0</v>
      </c>
      <c r="AP370" s="670">
        <v>0</v>
      </c>
      <c r="AQ370" s="670">
        <v>0</v>
      </c>
      <c r="AR370" s="670">
        <v>0</v>
      </c>
      <c r="AS370" s="665">
        <v>0.59</v>
      </c>
      <c r="AT370" s="564">
        <f t="shared" si="35"/>
        <v>0</v>
      </c>
      <c r="AU370" s="564">
        <f t="shared" si="36"/>
        <v>0</v>
      </c>
      <c r="AV370" s="564">
        <f t="shared" si="37"/>
        <v>0</v>
      </c>
      <c r="AW370" s="564">
        <f t="shared" si="38"/>
        <v>0</v>
      </c>
      <c r="AX370" s="564">
        <f t="shared" si="39"/>
        <v>0</v>
      </c>
      <c r="AY370" s="564">
        <f t="shared" si="40"/>
        <v>0</v>
      </c>
      <c r="AZ370" s="666">
        <f t="shared" si="41"/>
        <v>1</v>
      </c>
      <c r="BA370" s="625" t="s">
        <v>2192</v>
      </c>
      <c r="BB370" s="625" t="s">
        <v>2215</v>
      </c>
      <c r="BC370" s="667">
        <v>220039.93677999999</v>
      </c>
      <c r="BD370" s="667">
        <v>0</v>
      </c>
      <c r="BE370" s="667">
        <v>0</v>
      </c>
      <c r="BF370" s="667">
        <v>0</v>
      </c>
      <c r="BG370" s="667">
        <v>220039.93677999999</v>
      </c>
      <c r="BH370" s="667">
        <v>0</v>
      </c>
      <c r="BI370" s="667">
        <v>0</v>
      </c>
      <c r="BJ370" s="667">
        <v>0</v>
      </c>
      <c r="BK370" s="444">
        <v>0</v>
      </c>
      <c r="BL370" s="444">
        <v>220039.93677999999</v>
      </c>
      <c r="BM370" s="514"/>
      <c r="BN370" s="514"/>
      <c r="BO370" s="515"/>
    </row>
    <row r="371" spans="1:67">
      <c r="A371" s="515"/>
      <c r="B371" s="669">
        <v>2028</v>
      </c>
      <c r="C371" s="661" t="s">
        <v>2187</v>
      </c>
      <c r="D371" s="669" t="s">
        <v>1384</v>
      </c>
      <c r="E371" s="669" t="s">
        <v>311</v>
      </c>
      <c r="F371" s="669" t="s">
        <v>2216</v>
      </c>
      <c r="G371" s="661" t="s">
        <v>54</v>
      </c>
      <c r="H371" s="669" t="s">
        <v>2216</v>
      </c>
      <c r="I371" s="661" t="s">
        <v>46</v>
      </c>
      <c r="J371" s="661" t="s">
        <v>1306</v>
      </c>
      <c r="K371" s="669" t="s">
        <v>47</v>
      </c>
      <c r="L371" s="661" t="s">
        <v>2191</v>
      </c>
      <c r="M371" s="668">
        <v>0</v>
      </c>
      <c r="N371" s="668">
        <v>0</v>
      </c>
      <c r="O371" s="668">
        <v>0</v>
      </c>
      <c r="P371" s="668">
        <v>0</v>
      </c>
      <c r="Q371" s="668">
        <v>0</v>
      </c>
      <c r="R371" s="668">
        <v>0</v>
      </c>
      <c r="S371" s="668">
        <v>0</v>
      </c>
      <c r="T371" s="668">
        <v>0</v>
      </c>
      <c r="U371" s="668">
        <v>0</v>
      </c>
      <c r="V371" s="668">
        <v>0</v>
      </c>
      <c r="W371" s="670">
        <v>0</v>
      </c>
      <c r="X371" s="670">
        <v>0</v>
      </c>
      <c r="Y371" s="664">
        <v>285900</v>
      </c>
      <c r="Z371" s="670">
        <v>285900</v>
      </c>
      <c r="AA371" s="670">
        <v>285900</v>
      </c>
      <c r="AB371" s="670">
        <v>0</v>
      </c>
      <c r="AC371" s="670">
        <v>0</v>
      </c>
      <c r="AD371" s="670">
        <v>0</v>
      </c>
      <c r="AE371" s="668">
        <v>0</v>
      </c>
      <c r="AF371" s="668">
        <v>0</v>
      </c>
      <c r="AG371" s="664">
        <v>285900</v>
      </c>
      <c r="AH371" s="664">
        <v>0</v>
      </c>
      <c r="AI371" s="664">
        <v>0</v>
      </c>
      <c r="AJ371" s="671">
        <v>0</v>
      </c>
      <c r="AK371" s="664">
        <v>0</v>
      </c>
      <c r="AL371" s="671">
        <v>0</v>
      </c>
      <c r="AM371" s="670">
        <v>0</v>
      </c>
      <c r="AN371" s="670">
        <v>0</v>
      </c>
      <c r="AO371" s="670">
        <v>0</v>
      </c>
      <c r="AP371" s="670">
        <v>0</v>
      </c>
      <c r="AQ371" s="670">
        <v>0</v>
      </c>
      <c r="AR371" s="670">
        <v>0</v>
      </c>
      <c r="AS371" s="665">
        <v>0.59</v>
      </c>
      <c r="AT371" s="564">
        <f t="shared" si="35"/>
        <v>0</v>
      </c>
      <c r="AU371" s="564">
        <f t="shared" si="36"/>
        <v>0</v>
      </c>
      <c r="AV371" s="564">
        <f t="shared" si="37"/>
        <v>0</v>
      </c>
      <c r="AW371" s="564">
        <f t="shared" si="38"/>
        <v>0</v>
      </c>
      <c r="AX371" s="564">
        <f t="shared" si="39"/>
        <v>0</v>
      </c>
      <c r="AY371" s="564">
        <f t="shared" si="40"/>
        <v>0</v>
      </c>
      <c r="AZ371" s="666">
        <f t="shared" si="41"/>
        <v>1</v>
      </c>
      <c r="BA371" s="625" t="s">
        <v>2192</v>
      </c>
      <c r="BB371" s="625" t="s">
        <v>2215</v>
      </c>
      <c r="BC371" s="667">
        <v>285900</v>
      </c>
      <c r="BD371" s="667">
        <v>0</v>
      </c>
      <c r="BE371" s="667">
        <v>0</v>
      </c>
      <c r="BF371" s="667">
        <v>0</v>
      </c>
      <c r="BG371" s="667">
        <v>285900</v>
      </c>
      <c r="BH371" s="667">
        <v>0</v>
      </c>
      <c r="BI371" s="667">
        <v>0</v>
      </c>
      <c r="BJ371" s="667">
        <v>0</v>
      </c>
      <c r="BK371" s="444">
        <v>0</v>
      </c>
      <c r="BL371" s="444">
        <v>285900</v>
      </c>
      <c r="BM371" s="514"/>
      <c r="BN371" s="514"/>
      <c r="BO371" s="515"/>
    </row>
    <row r="372" spans="1:67">
      <c r="A372" s="515"/>
      <c r="B372" s="669">
        <v>2028</v>
      </c>
      <c r="C372" s="661" t="s">
        <v>2187</v>
      </c>
      <c r="D372" s="669" t="s">
        <v>1545</v>
      </c>
      <c r="E372" s="669" t="s">
        <v>1544</v>
      </c>
      <c r="F372" s="669" t="s">
        <v>2209</v>
      </c>
      <c r="G372" s="661" t="s">
        <v>50</v>
      </c>
      <c r="H372" s="669" t="s">
        <v>2209</v>
      </c>
      <c r="I372" s="661" t="s">
        <v>2217</v>
      </c>
      <c r="J372" s="661" t="s">
        <v>1162</v>
      </c>
      <c r="K372" s="669" t="s">
        <v>28</v>
      </c>
      <c r="L372" s="661" t="s">
        <v>2191</v>
      </c>
      <c r="M372" s="668">
        <v>0</v>
      </c>
      <c r="N372" s="668">
        <v>0</v>
      </c>
      <c r="O372" s="668">
        <v>0</v>
      </c>
      <c r="P372" s="668">
        <v>0</v>
      </c>
      <c r="Q372" s="668">
        <v>0</v>
      </c>
      <c r="R372" s="668">
        <v>0</v>
      </c>
      <c r="S372" s="668">
        <v>0</v>
      </c>
      <c r="T372" s="668">
        <v>0</v>
      </c>
      <c r="U372" s="668">
        <v>0</v>
      </c>
      <c r="V372" s="668">
        <v>0</v>
      </c>
      <c r="W372" s="670">
        <v>0</v>
      </c>
      <c r="X372" s="670">
        <v>0</v>
      </c>
      <c r="Y372" s="664">
        <v>4880700</v>
      </c>
      <c r="Z372" s="670">
        <v>4880700</v>
      </c>
      <c r="AA372" s="670">
        <v>4880700</v>
      </c>
      <c r="AB372" s="670">
        <v>0</v>
      </c>
      <c r="AC372" s="670">
        <v>0</v>
      </c>
      <c r="AD372" s="670">
        <v>0</v>
      </c>
      <c r="AE372" s="668">
        <v>0</v>
      </c>
      <c r="AF372" s="668">
        <v>0</v>
      </c>
      <c r="AG372" s="664">
        <v>0</v>
      </c>
      <c r="AH372" s="664">
        <v>0</v>
      </c>
      <c r="AI372" s="664">
        <v>4880700</v>
      </c>
      <c r="AJ372" s="671">
        <v>0</v>
      </c>
      <c r="AK372" s="664">
        <v>0</v>
      </c>
      <c r="AL372" s="671">
        <v>0</v>
      </c>
      <c r="AM372" s="670">
        <v>0</v>
      </c>
      <c r="AN372" s="670">
        <v>0</v>
      </c>
      <c r="AO372" s="670">
        <v>0</v>
      </c>
      <c r="AP372" s="670">
        <v>0</v>
      </c>
      <c r="AQ372" s="670">
        <v>0</v>
      </c>
      <c r="AR372" s="670">
        <v>0</v>
      </c>
      <c r="AS372" s="665">
        <v>0.59</v>
      </c>
      <c r="AT372" s="564">
        <f t="shared" si="35"/>
        <v>0</v>
      </c>
      <c r="AU372" s="564">
        <f t="shared" si="36"/>
        <v>0</v>
      </c>
      <c r="AV372" s="564">
        <f t="shared" si="37"/>
        <v>0</v>
      </c>
      <c r="AW372" s="564">
        <f t="shared" si="38"/>
        <v>0</v>
      </c>
      <c r="AX372" s="564">
        <f t="shared" si="39"/>
        <v>0</v>
      </c>
      <c r="AY372" s="564">
        <f t="shared" si="40"/>
        <v>0</v>
      </c>
      <c r="AZ372" s="666">
        <f t="shared" si="41"/>
        <v>1</v>
      </c>
      <c r="BA372" s="625" t="s">
        <v>2192</v>
      </c>
      <c r="BB372" s="625" t="s">
        <v>2215</v>
      </c>
      <c r="BC372" s="667">
        <v>4880700</v>
      </c>
      <c r="BD372" s="667">
        <v>0</v>
      </c>
      <c r="BE372" s="667">
        <v>0</v>
      </c>
      <c r="BF372" s="667">
        <v>0</v>
      </c>
      <c r="BG372" s="667">
        <v>4880700</v>
      </c>
      <c r="BH372" s="667">
        <v>0</v>
      </c>
      <c r="BI372" s="667">
        <v>0</v>
      </c>
      <c r="BJ372" s="667">
        <v>0</v>
      </c>
      <c r="BK372" s="444">
        <v>0</v>
      </c>
      <c r="BL372" s="444">
        <v>4880700</v>
      </c>
      <c r="BM372" s="514"/>
      <c r="BN372" s="514"/>
      <c r="BO372" s="515"/>
    </row>
    <row r="373" spans="1:67">
      <c r="A373" s="515"/>
      <c r="B373" s="669">
        <v>2028</v>
      </c>
      <c r="C373" s="661" t="s">
        <v>2187</v>
      </c>
      <c r="D373" s="669" t="s">
        <v>1997</v>
      </c>
      <c r="E373" s="669" t="s">
        <v>1996</v>
      </c>
      <c r="F373" s="669" t="s">
        <v>2209</v>
      </c>
      <c r="G373" s="661" t="s">
        <v>50</v>
      </c>
      <c r="H373" s="669" t="s">
        <v>2209</v>
      </c>
      <c r="I373" s="661" t="s">
        <v>2217</v>
      </c>
      <c r="J373" s="661" t="s">
        <v>16</v>
      </c>
      <c r="K373" s="669" t="s">
        <v>28</v>
      </c>
      <c r="L373" s="661" t="s">
        <v>2191</v>
      </c>
      <c r="M373" s="668">
        <v>0</v>
      </c>
      <c r="N373" s="668">
        <v>0</v>
      </c>
      <c r="O373" s="668">
        <v>0</v>
      </c>
      <c r="P373" s="668">
        <v>0</v>
      </c>
      <c r="Q373" s="668">
        <v>0</v>
      </c>
      <c r="R373" s="668">
        <v>0</v>
      </c>
      <c r="S373" s="668">
        <v>0</v>
      </c>
      <c r="T373" s="668">
        <v>0</v>
      </c>
      <c r="U373" s="668">
        <v>0</v>
      </c>
      <c r="V373" s="668">
        <v>0</v>
      </c>
      <c r="W373" s="670">
        <v>0</v>
      </c>
      <c r="X373" s="670">
        <v>0</v>
      </c>
      <c r="Y373" s="664">
        <v>34762.714636999997</v>
      </c>
      <c r="Z373" s="670">
        <v>34762.714636999997</v>
      </c>
      <c r="AA373" s="670">
        <v>34762.714636999997</v>
      </c>
      <c r="AB373" s="670">
        <v>0</v>
      </c>
      <c r="AC373" s="670">
        <v>0</v>
      </c>
      <c r="AD373" s="670">
        <v>0</v>
      </c>
      <c r="AE373" s="668">
        <v>0</v>
      </c>
      <c r="AF373" s="668">
        <v>0</v>
      </c>
      <c r="AG373" s="664">
        <v>2919.1441239999999</v>
      </c>
      <c r="AH373" s="664">
        <v>4157.1358929999997</v>
      </c>
      <c r="AI373" s="664">
        <v>27686.43462</v>
      </c>
      <c r="AJ373" s="671">
        <v>0</v>
      </c>
      <c r="AK373" s="664">
        <v>0</v>
      </c>
      <c r="AL373" s="671">
        <v>0</v>
      </c>
      <c r="AM373" s="670">
        <v>0</v>
      </c>
      <c r="AN373" s="670">
        <v>0</v>
      </c>
      <c r="AO373" s="670">
        <v>0</v>
      </c>
      <c r="AP373" s="670">
        <v>0</v>
      </c>
      <c r="AQ373" s="670">
        <v>0</v>
      </c>
      <c r="AR373" s="670">
        <v>0</v>
      </c>
      <c r="AS373" s="665">
        <v>0.59</v>
      </c>
      <c r="AT373" s="564">
        <f t="shared" si="35"/>
        <v>0</v>
      </c>
      <c r="AU373" s="564">
        <f t="shared" si="36"/>
        <v>0</v>
      </c>
      <c r="AV373" s="564">
        <f t="shared" si="37"/>
        <v>0</v>
      </c>
      <c r="AW373" s="564">
        <f t="shared" si="38"/>
        <v>0</v>
      </c>
      <c r="AX373" s="564">
        <f t="shared" si="39"/>
        <v>0</v>
      </c>
      <c r="AY373" s="564">
        <f t="shared" si="40"/>
        <v>0</v>
      </c>
      <c r="AZ373" s="666">
        <f t="shared" si="41"/>
        <v>1</v>
      </c>
      <c r="BA373" s="625" t="s">
        <v>2192</v>
      </c>
      <c r="BB373" s="625" t="s">
        <v>2215</v>
      </c>
      <c r="BC373" s="667">
        <v>34762.714636999997</v>
      </c>
      <c r="BD373" s="667">
        <v>0</v>
      </c>
      <c r="BE373" s="667">
        <v>0</v>
      </c>
      <c r="BF373" s="667">
        <v>0</v>
      </c>
      <c r="BG373" s="667">
        <v>34762.714636999997</v>
      </c>
      <c r="BH373" s="667">
        <v>0</v>
      </c>
      <c r="BI373" s="667">
        <v>0</v>
      </c>
      <c r="BJ373" s="667">
        <v>0</v>
      </c>
      <c r="BK373" s="444">
        <v>0</v>
      </c>
      <c r="BL373" s="444">
        <v>34762.714636999997</v>
      </c>
      <c r="BM373" s="514"/>
      <c r="BN373" s="514"/>
      <c r="BO373" s="515"/>
    </row>
    <row r="374" spans="1:67">
      <c r="A374" s="515"/>
      <c r="B374" s="669">
        <v>2028</v>
      </c>
      <c r="C374" s="661" t="s">
        <v>2187</v>
      </c>
      <c r="D374" s="669" t="s">
        <v>1553</v>
      </c>
      <c r="E374" s="669" t="s">
        <v>1552</v>
      </c>
      <c r="F374" s="669" t="s">
        <v>2209</v>
      </c>
      <c r="G374" s="661" t="s">
        <v>50</v>
      </c>
      <c r="H374" s="669" t="s">
        <v>2209</v>
      </c>
      <c r="I374" s="661" t="s">
        <v>2217</v>
      </c>
      <c r="J374" s="661" t="s">
        <v>1162</v>
      </c>
      <c r="K374" s="669" t="s">
        <v>28</v>
      </c>
      <c r="L374" s="661" t="s">
        <v>2191</v>
      </c>
      <c r="M374" s="668">
        <v>0</v>
      </c>
      <c r="N374" s="668">
        <v>0</v>
      </c>
      <c r="O374" s="668">
        <v>0</v>
      </c>
      <c r="P374" s="668">
        <v>0</v>
      </c>
      <c r="Q374" s="668">
        <v>0</v>
      </c>
      <c r="R374" s="668">
        <v>0</v>
      </c>
      <c r="S374" s="668">
        <v>0</v>
      </c>
      <c r="T374" s="668">
        <v>0</v>
      </c>
      <c r="U374" s="668">
        <v>0</v>
      </c>
      <c r="V374" s="668">
        <v>0</v>
      </c>
      <c r="W374" s="670">
        <v>0</v>
      </c>
      <c r="X374" s="670">
        <v>0</v>
      </c>
      <c r="Y374" s="664">
        <v>1597125</v>
      </c>
      <c r="Z374" s="670">
        <v>1597125</v>
      </c>
      <c r="AA374" s="670">
        <v>1597125</v>
      </c>
      <c r="AB374" s="670">
        <v>0</v>
      </c>
      <c r="AC374" s="670">
        <v>0</v>
      </c>
      <c r="AD374" s="670">
        <v>0</v>
      </c>
      <c r="AE374" s="668">
        <v>0</v>
      </c>
      <c r="AF374" s="668">
        <v>0</v>
      </c>
      <c r="AG374" s="664">
        <v>21295</v>
      </c>
      <c r="AH374" s="664">
        <v>6175.55</v>
      </c>
      <c r="AI374" s="664">
        <v>1569654.45</v>
      </c>
      <c r="AJ374" s="671">
        <v>0</v>
      </c>
      <c r="AK374" s="664">
        <v>0</v>
      </c>
      <c r="AL374" s="671">
        <v>0</v>
      </c>
      <c r="AM374" s="670">
        <v>0</v>
      </c>
      <c r="AN374" s="670">
        <v>0</v>
      </c>
      <c r="AO374" s="670">
        <v>0</v>
      </c>
      <c r="AP374" s="670">
        <v>0</v>
      </c>
      <c r="AQ374" s="670">
        <v>0</v>
      </c>
      <c r="AR374" s="670">
        <v>0</v>
      </c>
      <c r="AS374" s="665">
        <v>0.59</v>
      </c>
      <c r="AT374" s="564">
        <f t="shared" si="35"/>
        <v>0</v>
      </c>
      <c r="AU374" s="564">
        <f t="shared" si="36"/>
        <v>0</v>
      </c>
      <c r="AV374" s="564">
        <f t="shared" si="37"/>
        <v>0</v>
      </c>
      <c r="AW374" s="564">
        <f t="shared" si="38"/>
        <v>0</v>
      </c>
      <c r="AX374" s="564">
        <f t="shared" si="39"/>
        <v>0</v>
      </c>
      <c r="AY374" s="564">
        <f t="shared" si="40"/>
        <v>0</v>
      </c>
      <c r="AZ374" s="666">
        <f t="shared" si="41"/>
        <v>1</v>
      </c>
      <c r="BA374" s="625" t="s">
        <v>2192</v>
      </c>
      <c r="BB374" s="625" t="s">
        <v>2215</v>
      </c>
      <c r="BC374" s="667">
        <v>1597125</v>
      </c>
      <c r="BD374" s="667">
        <v>0</v>
      </c>
      <c r="BE374" s="667">
        <v>0</v>
      </c>
      <c r="BF374" s="667">
        <v>0</v>
      </c>
      <c r="BG374" s="667">
        <v>1597125</v>
      </c>
      <c r="BH374" s="667">
        <v>0</v>
      </c>
      <c r="BI374" s="667">
        <v>0</v>
      </c>
      <c r="BJ374" s="667">
        <v>0</v>
      </c>
      <c r="BK374" s="444">
        <v>0</v>
      </c>
      <c r="BL374" s="444">
        <v>1597125</v>
      </c>
      <c r="BM374" s="514"/>
      <c r="BN374" s="514"/>
      <c r="BO374" s="515"/>
    </row>
    <row r="375" spans="1:67">
      <c r="A375" s="515"/>
      <c r="B375" s="669">
        <v>2028</v>
      </c>
      <c r="C375" s="661" t="s">
        <v>2187</v>
      </c>
      <c r="D375" s="669" t="s">
        <v>2001</v>
      </c>
      <c r="E375" s="669" t="s">
        <v>2000</v>
      </c>
      <c r="F375" s="669" t="s">
        <v>2209</v>
      </c>
      <c r="G375" s="661" t="s">
        <v>50</v>
      </c>
      <c r="H375" s="669" t="s">
        <v>2209</v>
      </c>
      <c r="I375" s="661" t="s">
        <v>2217</v>
      </c>
      <c r="J375" s="661" t="s">
        <v>16</v>
      </c>
      <c r="K375" s="669" t="s">
        <v>28</v>
      </c>
      <c r="L375" s="661" t="s">
        <v>2191</v>
      </c>
      <c r="M375" s="668">
        <v>0</v>
      </c>
      <c r="N375" s="668">
        <v>0</v>
      </c>
      <c r="O375" s="668">
        <v>0</v>
      </c>
      <c r="P375" s="668">
        <v>0</v>
      </c>
      <c r="Q375" s="668">
        <v>0</v>
      </c>
      <c r="R375" s="668">
        <v>0</v>
      </c>
      <c r="S375" s="668">
        <v>0</v>
      </c>
      <c r="T375" s="668">
        <v>0</v>
      </c>
      <c r="U375" s="668">
        <v>0</v>
      </c>
      <c r="V375" s="668">
        <v>0</v>
      </c>
      <c r="W375" s="670">
        <v>0</v>
      </c>
      <c r="X375" s="670">
        <v>0</v>
      </c>
      <c r="Y375" s="664">
        <v>30664.202827000001</v>
      </c>
      <c r="Z375" s="670">
        <v>30664.202827000001</v>
      </c>
      <c r="AA375" s="670">
        <v>30664.202827000001</v>
      </c>
      <c r="AB375" s="670">
        <v>0</v>
      </c>
      <c r="AC375" s="670">
        <v>0</v>
      </c>
      <c r="AD375" s="670">
        <v>0</v>
      </c>
      <c r="AE375" s="668">
        <v>0</v>
      </c>
      <c r="AF375" s="668">
        <v>0</v>
      </c>
      <c r="AG375" s="664">
        <v>2509.2929439999998</v>
      </c>
      <c r="AH375" s="664">
        <v>4157.1358929999997</v>
      </c>
      <c r="AI375" s="664">
        <v>23997.773990000002</v>
      </c>
      <c r="AJ375" s="671">
        <v>0</v>
      </c>
      <c r="AK375" s="664">
        <v>0</v>
      </c>
      <c r="AL375" s="671">
        <v>0</v>
      </c>
      <c r="AM375" s="670">
        <v>0</v>
      </c>
      <c r="AN375" s="670">
        <v>0</v>
      </c>
      <c r="AO375" s="670">
        <v>0</v>
      </c>
      <c r="AP375" s="670">
        <v>0</v>
      </c>
      <c r="AQ375" s="670">
        <v>0</v>
      </c>
      <c r="AR375" s="670">
        <v>0</v>
      </c>
      <c r="AS375" s="665">
        <v>0.59</v>
      </c>
      <c r="AT375" s="564">
        <f t="shared" si="35"/>
        <v>0</v>
      </c>
      <c r="AU375" s="564">
        <f t="shared" si="36"/>
        <v>0</v>
      </c>
      <c r="AV375" s="564">
        <f t="shared" si="37"/>
        <v>0</v>
      </c>
      <c r="AW375" s="564">
        <f t="shared" si="38"/>
        <v>0</v>
      </c>
      <c r="AX375" s="564">
        <f t="shared" si="39"/>
        <v>0</v>
      </c>
      <c r="AY375" s="564">
        <f t="shared" si="40"/>
        <v>0</v>
      </c>
      <c r="AZ375" s="666">
        <f t="shared" si="41"/>
        <v>1</v>
      </c>
      <c r="BA375" s="625" t="s">
        <v>2192</v>
      </c>
      <c r="BB375" s="625" t="s">
        <v>2215</v>
      </c>
      <c r="BC375" s="667">
        <v>30664.202827000001</v>
      </c>
      <c r="BD375" s="667">
        <v>0</v>
      </c>
      <c r="BE375" s="667">
        <v>0</v>
      </c>
      <c r="BF375" s="667">
        <v>0</v>
      </c>
      <c r="BG375" s="667">
        <v>30664.202827000001</v>
      </c>
      <c r="BH375" s="667">
        <v>0</v>
      </c>
      <c r="BI375" s="667">
        <v>0</v>
      </c>
      <c r="BJ375" s="667">
        <v>0</v>
      </c>
      <c r="BK375" s="444">
        <v>0</v>
      </c>
      <c r="BL375" s="444">
        <v>30664.202827000001</v>
      </c>
      <c r="BM375" s="514"/>
      <c r="BN375" s="514"/>
      <c r="BO375" s="515"/>
    </row>
    <row r="376" spans="1:67">
      <c r="A376" s="515"/>
      <c r="B376" s="669">
        <v>2029</v>
      </c>
      <c r="C376" s="661" t="s">
        <v>2187</v>
      </c>
      <c r="D376" s="669" t="s">
        <v>1379</v>
      </c>
      <c r="E376" s="669" t="s">
        <v>1378</v>
      </c>
      <c r="F376" s="669" t="s">
        <v>32</v>
      </c>
      <c r="G376" s="661" t="s">
        <v>50</v>
      </c>
      <c r="H376" s="669" t="s">
        <v>2189</v>
      </c>
      <c r="I376" s="661" t="s">
        <v>46</v>
      </c>
      <c r="J376" s="661" t="s">
        <v>1306</v>
      </c>
      <c r="K376" s="669" t="s">
        <v>2190</v>
      </c>
      <c r="L376" s="661" t="s">
        <v>2191</v>
      </c>
      <c r="M376" s="668">
        <v>0</v>
      </c>
      <c r="N376" s="668">
        <v>0</v>
      </c>
      <c r="O376" s="668">
        <v>0</v>
      </c>
      <c r="P376" s="668">
        <v>0</v>
      </c>
      <c r="Q376" s="668">
        <v>0</v>
      </c>
      <c r="R376" s="668">
        <v>0</v>
      </c>
      <c r="S376" s="668">
        <v>0</v>
      </c>
      <c r="T376" s="668">
        <v>0</v>
      </c>
      <c r="U376" s="668">
        <v>0</v>
      </c>
      <c r="V376" s="668">
        <v>0</v>
      </c>
      <c r="W376" s="670">
        <v>0</v>
      </c>
      <c r="X376" s="670">
        <v>0</v>
      </c>
      <c r="Y376" s="664">
        <v>228291.43432999999</v>
      </c>
      <c r="Z376" s="670">
        <v>228291.43432999999</v>
      </c>
      <c r="AA376" s="670">
        <v>228291.43432999999</v>
      </c>
      <c r="AB376" s="670">
        <v>0</v>
      </c>
      <c r="AC376" s="670">
        <v>0</v>
      </c>
      <c r="AD376" s="670">
        <v>0</v>
      </c>
      <c r="AE376" s="668">
        <v>0</v>
      </c>
      <c r="AF376" s="668">
        <v>0</v>
      </c>
      <c r="AG376" s="664">
        <v>64277.77433</v>
      </c>
      <c r="AH376" s="664">
        <v>0</v>
      </c>
      <c r="AI376" s="664">
        <v>164013.66</v>
      </c>
      <c r="AJ376" s="671">
        <v>0</v>
      </c>
      <c r="AK376" s="664">
        <v>0</v>
      </c>
      <c r="AL376" s="671">
        <v>0</v>
      </c>
      <c r="AM376" s="670">
        <v>0</v>
      </c>
      <c r="AN376" s="670">
        <v>0</v>
      </c>
      <c r="AO376" s="670">
        <v>0</v>
      </c>
      <c r="AP376" s="670">
        <v>0</v>
      </c>
      <c r="AQ376" s="670">
        <v>0</v>
      </c>
      <c r="AR376" s="670">
        <v>0</v>
      </c>
      <c r="AS376" s="665">
        <v>0.56999999999999995</v>
      </c>
      <c r="AT376" s="564">
        <f t="shared" si="35"/>
        <v>0</v>
      </c>
      <c r="AU376" s="564">
        <f t="shared" si="36"/>
        <v>0</v>
      </c>
      <c r="AV376" s="564">
        <f t="shared" si="37"/>
        <v>0</v>
      </c>
      <c r="AW376" s="564">
        <f t="shared" si="38"/>
        <v>0</v>
      </c>
      <c r="AX376" s="564">
        <f t="shared" si="39"/>
        <v>0</v>
      </c>
      <c r="AY376" s="564">
        <f t="shared" si="40"/>
        <v>0</v>
      </c>
      <c r="AZ376" s="666">
        <f t="shared" si="41"/>
        <v>1</v>
      </c>
      <c r="BA376" s="625" t="s">
        <v>2192</v>
      </c>
      <c r="BB376" s="625" t="s">
        <v>2215</v>
      </c>
      <c r="BC376" s="667">
        <v>228291.43432999999</v>
      </c>
      <c r="BD376" s="667">
        <v>0</v>
      </c>
      <c r="BE376" s="667">
        <v>0</v>
      </c>
      <c r="BF376" s="667">
        <v>0</v>
      </c>
      <c r="BG376" s="667">
        <v>228291.43432999999</v>
      </c>
      <c r="BH376" s="667">
        <v>0</v>
      </c>
      <c r="BI376" s="667">
        <v>0</v>
      </c>
      <c r="BJ376" s="667">
        <v>0</v>
      </c>
      <c r="BK376" s="444">
        <v>0</v>
      </c>
      <c r="BL376" s="444">
        <v>228291.43432999999</v>
      </c>
      <c r="BM376" s="514"/>
      <c r="BN376" s="514"/>
      <c r="BO376" s="515"/>
    </row>
    <row r="377" spans="1:67">
      <c r="A377" s="515"/>
      <c r="B377" s="669">
        <v>2029</v>
      </c>
      <c r="C377" s="661" t="s">
        <v>2187</v>
      </c>
      <c r="D377" s="669" t="s">
        <v>1384</v>
      </c>
      <c r="E377" s="669" t="s">
        <v>311</v>
      </c>
      <c r="F377" s="669" t="s">
        <v>2216</v>
      </c>
      <c r="G377" s="661" t="s">
        <v>54</v>
      </c>
      <c r="H377" s="669" t="s">
        <v>2216</v>
      </c>
      <c r="I377" s="661" t="s">
        <v>46</v>
      </c>
      <c r="J377" s="661" t="s">
        <v>1306</v>
      </c>
      <c r="K377" s="669" t="s">
        <v>47</v>
      </c>
      <c r="L377" s="661" t="s">
        <v>2191</v>
      </c>
      <c r="M377" s="668">
        <v>0</v>
      </c>
      <c r="N377" s="668">
        <v>0</v>
      </c>
      <c r="O377" s="668">
        <v>0</v>
      </c>
      <c r="P377" s="668">
        <v>0</v>
      </c>
      <c r="Q377" s="668">
        <v>0</v>
      </c>
      <c r="R377" s="668">
        <v>0</v>
      </c>
      <c r="S377" s="668">
        <v>0</v>
      </c>
      <c r="T377" s="668">
        <v>0</v>
      </c>
      <c r="U377" s="668">
        <v>0</v>
      </c>
      <c r="V377" s="668">
        <v>0</v>
      </c>
      <c r="W377" s="670">
        <v>0</v>
      </c>
      <c r="X377" s="670">
        <v>0</v>
      </c>
      <c r="Y377" s="664">
        <v>285900</v>
      </c>
      <c r="Z377" s="670">
        <v>285900</v>
      </c>
      <c r="AA377" s="670">
        <v>285900</v>
      </c>
      <c r="AB377" s="670">
        <v>0</v>
      </c>
      <c r="AC377" s="670">
        <v>0</v>
      </c>
      <c r="AD377" s="670">
        <v>0</v>
      </c>
      <c r="AE377" s="668">
        <v>0</v>
      </c>
      <c r="AF377" s="668">
        <v>0</v>
      </c>
      <c r="AG377" s="664">
        <v>285900</v>
      </c>
      <c r="AH377" s="664">
        <v>0</v>
      </c>
      <c r="AI377" s="664">
        <v>0</v>
      </c>
      <c r="AJ377" s="671">
        <v>0</v>
      </c>
      <c r="AK377" s="664">
        <v>0</v>
      </c>
      <c r="AL377" s="671">
        <v>0</v>
      </c>
      <c r="AM377" s="670">
        <v>0</v>
      </c>
      <c r="AN377" s="670">
        <v>0</v>
      </c>
      <c r="AO377" s="670">
        <v>0</v>
      </c>
      <c r="AP377" s="670">
        <v>0</v>
      </c>
      <c r="AQ377" s="670">
        <v>0</v>
      </c>
      <c r="AR377" s="670">
        <v>0</v>
      </c>
      <c r="AS377" s="665">
        <v>0.56999999999999995</v>
      </c>
      <c r="AT377" s="564">
        <f t="shared" si="35"/>
        <v>0</v>
      </c>
      <c r="AU377" s="564">
        <f t="shared" si="36"/>
        <v>0</v>
      </c>
      <c r="AV377" s="564">
        <f t="shared" si="37"/>
        <v>0</v>
      </c>
      <c r="AW377" s="564">
        <f t="shared" si="38"/>
        <v>0</v>
      </c>
      <c r="AX377" s="564">
        <f t="shared" si="39"/>
        <v>0</v>
      </c>
      <c r="AY377" s="564">
        <f t="shared" si="40"/>
        <v>0</v>
      </c>
      <c r="AZ377" s="666">
        <f t="shared" si="41"/>
        <v>1</v>
      </c>
      <c r="BA377" s="625" t="s">
        <v>2192</v>
      </c>
      <c r="BB377" s="625" t="s">
        <v>2215</v>
      </c>
      <c r="BC377" s="667">
        <v>285900</v>
      </c>
      <c r="BD377" s="667">
        <v>0</v>
      </c>
      <c r="BE377" s="667">
        <v>0</v>
      </c>
      <c r="BF377" s="667">
        <v>0</v>
      </c>
      <c r="BG377" s="667">
        <v>285900</v>
      </c>
      <c r="BH377" s="667">
        <v>0</v>
      </c>
      <c r="BI377" s="667">
        <v>0</v>
      </c>
      <c r="BJ377" s="667">
        <v>0</v>
      </c>
      <c r="BK377" s="444">
        <v>0</v>
      </c>
      <c r="BL377" s="444">
        <v>285900</v>
      </c>
      <c r="BM377" s="514"/>
      <c r="BN377" s="514"/>
      <c r="BO377" s="515"/>
    </row>
    <row r="378" spans="1:67">
      <c r="A378" s="515"/>
      <c r="B378" s="669">
        <v>2029</v>
      </c>
      <c r="C378" s="661" t="s">
        <v>2187</v>
      </c>
      <c r="D378" s="669" t="s">
        <v>1545</v>
      </c>
      <c r="E378" s="669" t="s">
        <v>1544</v>
      </c>
      <c r="F378" s="669" t="s">
        <v>2209</v>
      </c>
      <c r="G378" s="661" t="s">
        <v>50</v>
      </c>
      <c r="H378" s="669" t="s">
        <v>2209</v>
      </c>
      <c r="I378" s="661" t="s">
        <v>2217</v>
      </c>
      <c r="J378" s="661" t="s">
        <v>1162</v>
      </c>
      <c r="K378" s="669" t="s">
        <v>28</v>
      </c>
      <c r="L378" s="661" t="s">
        <v>2191</v>
      </c>
      <c r="M378" s="668">
        <v>0</v>
      </c>
      <c r="N378" s="668">
        <v>0</v>
      </c>
      <c r="O378" s="668">
        <v>0</v>
      </c>
      <c r="P378" s="668">
        <v>0</v>
      </c>
      <c r="Q378" s="668">
        <v>0</v>
      </c>
      <c r="R378" s="668">
        <v>0</v>
      </c>
      <c r="S378" s="668">
        <v>0</v>
      </c>
      <c r="T378" s="668">
        <v>0</v>
      </c>
      <c r="U378" s="668">
        <v>0</v>
      </c>
      <c r="V378" s="668">
        <v>0</v>
      </c>
      <c r="W378" s="670">
        <v>0</v>
      </c>
      <c r="X378" s="670">
        <v>0</v>
      </c>
      <c r="Y378" s="664">
        <v>4880700</v>
      </c>
      <c r="Z378" s="670">
        <v>4880700</v>
      </c>
      <c r="AA378" s="670">
        <v>4880700</v>
      </c>
      <c r="AB378" s="670">
        <v>0</v>
      </c>
      <c r="AC378" s="670">
        <v>0</v>
      </c>
      <c r="AD378" s="670">
        <v>0</v>
      </c>
      <c r="AE378" s="668">
        <v>0</v>
      </c>
      <c r="AF378" s="668">
        <v>0</v>
      </c>
      <c r="AG378" s="664">
        <v>0</v>
      </c>
      <c r="AH378" s="664">
        <v>0</v>
      </c>
      <c r="AI378" s="664">
        <v>4880700</v>
      </c>
      <c r="AJ378" s="671">
        <v>0</v>
      </c>
      <c r="AK378" s="664">
        <v>0</v>
      </c>
      <c r="AL378" s="671">
        <v>0</v>
      </c>
      <c r="AM378" s="670">
        <v>0</v>
      </c>
      <c r="AN378" s="670">
        <v>0</v>
      </c>
      <c r="AO378" s="670">
        <v>0</v>
      </c>
      <c r="AP378" s="670">
        <v>0</v>
      </c>
      <c r="AQ378" s="670">
        <v>0</v>
      </c>
      <c r="AR378" s="670">
        <v>0</v>
      </c>
      <c r="AS378" s="665">
        <v>0.56999999999999995</v>
      </c>
      <c r="AT378" s="564">
        <f t="shared" si="35"/>
        <v>0</v>
      </c>
      <c r="AU378" s="564">
        <f t="shared" si="36"/>
        <v>0</v>
      </c>
      <c r="AV378" s="564">
        <f t="shared" si="37"/>
        <v>0</v>
      </c>
      <c r="AW378" s="564">
        <f t="shared" si="38"/>
        <v>0</v>
      </c>
      <c r="AX378" s="564">
        <f t="shared" si="39"/>
        <v>0</v>
      </c>
      <c r="AY378" s="564">
        <f t="shared" si="40"/>
        <v>0</v>
      </c>
      <c r="AZ378" s="666">
        <f t="shared" si="41"/>
        <v>1</v>
      </c>
      <c r="BA378" s="625" t="s">
        <v>2192</v>
      </c>
      <c r="BB378" s="625" t="s">
        <v>2215</v>
      </c>
      <c r="BC378" s="667">
        <v>4880700</v>
      </c>
      <c r="BD378" s="667">
        <v>0</v>
      </c>
      <c r="BE378" s="667">
        <v>0</v>
      </c>
      <c r="BF378" s="667">
        <v>0</v>
      </c>
      <c r="BG378" s="667">
        <v>4880700</v>
      </c>
      <c r="BH378" s="667">
        <v>0</v>
      </c>
      <c r="BI378" s="667">
        <v>0</v>
      </c>
      <c r="BJ378" s="667">
        <v>0</v>
      </c>
      <c r="BK378" s="444">
        <v>0</v>
      </c>
      <c r="BL378" s="444">
        <v>4880700</v>
      </c>
      <c r="BM378" s="514"/>
      <c r="BN378" s="514"/>
      <c r="BO378" s="515"/>
    </row>
    <row r="379" spans="1:67">
      <c r="A379" s="515"/>
      <c r="B379" s="669">
        <v>2029</v>
      </c>
      <c r="C379" s="661" t="s">
        <v>2187</v>
      </c>
      <c r="D379" s="669" t="s">
        <v>1997</v>
      </c>
      <c r="E379" s="669" t="s">
        <v>1996</v>
      </c>
      <c r="F379" s="669" t="s">
        <v>2209</v>
      </c>
      <c r="G379" s="661" t="s">
        <v>50</v>
      </c>
      <c r="H379" s="669" t="s">
        <v>2209</v>
      </c>
      <c r="I379" s="661" t="s">
        <v>2217</v>
      </c>
      <c r="J379" s="661" t="s">
        <v>16</v>
      </c>
      <c r="K379" s="669" t="s">
        <v>28</v>
      </c>
      <c r="L379" s="661" t="s">
        <v>2191</v>
      </c>
      <c r="M379" s="668">
        <v>0</v>
      </c>
      <c r="N379" s="668">
        <v>0</v>
      </c>
      <c r="O379" s="668">
        <v>0</v>
      </c>
      <c r="P379" s="668">
        <v>0</v>
      </c>
      <c r="Q379" s="668">
        <v>0</v>
      </c>
      <c r="R379" s="668">
        <v>0</v>
      </c>
      <c r="S379" s="668">
        <v>0</v>
      </c>
      <c r="T379" s="668">
        <v>0</v>
      </c>
      <c r="U379" s="668">
        <v>0</v>
      </c>
      <c r="V379" s="668">
        <v>0</v>
      </c>
      <c r="W379" s="670">
        <v>0</v>
      </c>
      <c r="X379" s="670">
        <v>0</v>
      </c>
      <c r="Y379" s="664">
        <v>35985.448813000003</v>
      </c>
      <c r="Z379" s="670">
        <v>35985.448813000003</v>
      </c>
      <c r="AA379" s="670">
        <v>35985.448813000003</v>
      </c>
      <c r="AB379" s="670">
        <v>0</v>
      </c>
      <c r="AC379" s="670">
        <v>0</v>
      </c>
      <c r="AD379" s="670">
        <v>0</v>
      </c>
      <c r="AE379" s="668">
        <v>0</v>
      </c>
      <c r="AF379" s="668">
        <v>0</v>
      </c>
      <c r="AG379" s="664">
        <v>3028.6120289999999</v>
      </c>
      <c r="AH379" s="664">
        <v>4285.1910239999997</v>
      </c>
      <c r="AI379" s="664">
        <v>28671.645759999999</v>
      </c>
      <c r="AJ379" s="671">
        <v>0</v>
      </c>
      <c r="AK379" s="664">
        <v>0</v>
      </c>
      <c r="AL379" s="671">
        <v>0</v>
      </c>
      <c r="AM379" s="670">
        <v>0</v>
      </c>
      <c r="AN379" s="670">
        <v>0</v>
      </c>
      <c r="AO379" s="670">
        <v>0</v>
      </c>
      <c r="AP379" s="670">
        <v>0</v>
      </c>
      <c r="AQ379" s="670">
        <v>0</v>
      </c>
      <c r="AR379" s="670">
        <v>0</v>
      </c>
      <c r="AS379" s="665">
        <v>0.56999999999999995</v>
      </c>
      <c r="AT379" s="564">
        <f t="shared" si="35"/>
        <v>0</v>
      </c>
      <c r="AU379" s="564">
        <f t="shared" si="36"/>
        <v>0</v>
      </c>
      <c r="AV379" s="564">
        <f t="shared" si="37"/>
        <v>0</v>
      </c>
      <c r="AW379" s="564">
        <f t="shared" si="38"/>
        <v>0</v>
      </c>
      <c r="AX379" s="564">
        <f t="shared" si="39"/>
        <v>0</v>
      </c>
      <c r="AY379" s="564">
        <f t="shared" si="40"/>
        <v>0</v>
      </c>
      <c r="AZ379" s="666">
        <f t="shared" si="41"/>
        <v>1</v>
      </c>
      <c r="BA379" s="625" t="s">
        <v>2192</v>
      </c>
      <c r="BB379" s="625" t="s">
        <v>2215</v>
      </c>
      <c r="BC379" s="667">
        <v>35985.448813000003</v>
      </c>
      <c r="BD379" s="667">
        <v>0</v>
      </c>
      <c r="BE379" s="667">
        <v>0</v>
      </c>
      <c r="BF379" s="667">
        <v>0</v>
      </c>
      <c r="BG379" s="667">
        <v>35985.448813000003</v>
      </c>
      <c r="BH379" s="667">
        <v>0</v>
      </c>
      <c r="BI379" s="667">
        <v>0</v>
      </c>
      <c r="BJ379" s="667">
        <v>0</v>
      </c>
      <c r="BK379" s="444">
        <v>0</v>
      </c>
      <c r="BL379" s="444">
        <v>35985.448813000003</v>
      </c>
      <c r="BM379" s="514"/>
      <c r="BN379" s="514"/>
      <c r="BO379" s="515"/>
    </row>
    <row r="380" spans="1:67">
      <c r="A380" s="515"/>
      <c r="B380" s="669">
        <v>2029</v>
      </c>
      <c r="C380" s="661" t="s">
        <v>2187</v>
      </c>
      <c r="D380" s="669" t="s">
        <v>1553</v>
      </c>
      <c r="E380" s="669" t="s">
        <v>1552</v>
      </c>
      <c r="F380" s="669" t="s">
        <v>2209</v>
      </c>
      <c r="G380" s="661" t="s">
        <v>50</v>
      </c>
      <c r="H380" s="669" t="s">
        <v>2209</v>
      </c>
      <c r="I380" s="661" t="s">
        <v>2217</v>
      </c>
      <c r="J380" s="661" t="s">
        <v>1162</v>
      </c>
      <c r="K380" s="669" t="s">
        <v>28</v>
      </c>
      <c r="L380" s="661" t="s">
        <v>2191</v>
      </c>
      <c r="M380" s="668">
        <v>0</v>
      </c>
      <c r="N380" s="668">
        <v>0</v>
      </c>
      <c r="O380" s="668">
        <v>0</v>
      </c>
      <c r="P380" s="668">
        <v>0</v>
      </c>
      <c r="Q380" s="668">
        <v>0</v>
      </c>
      <c r="R380" s="668">
        <v>0</v>
      </c>
      <c r="S380" s="668">
        <v>0</v>
      </c>
      <c r="T380" s="668">
        <v>0</v>
      </c>
      <c r="U380" s="668">
        <v>0</v>
      </c>
      <c r="V380" s="668">
        <v>0</v>
      </c>
      <c r="W380" s="670">
        <v>0</v>
      </c>
      <c r="X380" s="670">
        <v>0</v>
      </c>
      <c r="Y380" s="664">
        <v>1597125</v>
      </c>
      <c r="Z380" s="670">
        <v>1597125</v>
      </c>
      <c r="AA380" s="670">
        <v>1597125</v>
      </c>
      <c r="AB380" s="670">
        <v>0</v>
      </c>
      <c r="AC380" s="670">
        <v>0</v>
      </c>
      <c r="AD380" s="670">
        <v>0</v>
      </c>
      <c r="AE380" s="668">
        <v>0</v>
      </c>
      <c r="AF380" s="668">
        <v>0</v>
      </c>
      <c r="AG380" s="664">
        <v>21295</v>
      </c>
      <c r="AH380" s="664">
        <v>6175.55</v>
      </c>
      <c r="AI380" s="664">
        <v>1569654.45</v>
      </c>
      <c r="AJ380" s="671">
        <v>0</v>
      </c>
      <c r="AK380" s="664">
        <v>0</v>
      </c>
      <c r="AL380" s="671">
        <v>0</v>
      </c>
      <c r="AM380" s="670">
        <v>0</v>
      </c>
      <c r="AN380" s="670">
        <v>0</v>
      </c>
      <c r="AO380" s="670">
        <v>0</v>
      </c>
      <c r="AP380" s="670">
        <v>0</v>
      </c>
      <c r="AQ380" s="670">
        <v>0</v>
      </c>
      <c r="AR380" s="670">
        <v>0</v>
      </c>
      <c r="AS380" s="665">
        <v>0.56999999999999995</v>
      </c>
      <c r="AT380" s="564">
        <f t="shared" si="35"/>
        <v>0</v>
      </c>
      <c r="AU380" s="564">
        <f t="shared" si="36"/>
        <v>0</v>
      </c>
      <c r="AV380" s="564">
        <f t="shared" si="37"/>
        <v>0</v>
      </c>
      <c r="AW380" s="564">
        <f t="shared" si="38"/>
        <v>0</v>
      </c>
      <c r="AX380" s="564">
        <f t="shared" si="39"/>
        <v>0</v>
      </c>
      <c r="AY380" s="564">
        <f t="shared" si="40"/>
        <v>0</v>
      </c>
      <c r="AZ380" s="666">
        <f t="shared" si="41"/>
        <v>1</v>
      </c>
      <c r="BA380" s="625" t="s">
        <v>2192</v>
      </c>
      <c r="BB380" s="625" t="s">
        <v>2215</v>
      </c>
      <c r="BC380" s="667">
        <v>1597125</v>
      </c>
      <c r="BD380" s="667">
        <v>0</v>
      </c>
      <c r="BE380" s="667">
        <v>0</v>
      </c>
      <c r="BF380" s="667">
        <v>0</v>
      </c>
      <c r="BG380" s="667">
        <v>1597125</v>
      </c>
      <c r="BH380" s="667">
        <v>0</v>
      </c>
      <c r="BI380" s="667">
        <v>0</v>
      </c>
      <c r="BJ380" s="667">
        <v>0</v>
      </c>
      <c r="BK380" s="444">
        <v>0</v>
      </c>
      <c r="BL380" s="444">
        <v>1597125</v>
      </c>
      <c r="BM380" s="514"/>
      <c r="BN380" s="514"/>
      <c r="BO380" s="515"/>
    </row>
    <row r="381" spans="1:67">
      <c r="A381" s="515"/>
      <c r="B381" s="669">
        <v>2029</v>
      </c>
      <c r="C381" s="661" t="s">
        <v>2187</v>
      </c>
      <c r="D381" s="669" t="s">
        <v>2001</v>
      </c>
      <c r="E381" s="669" t="s">
        <v>2000</v>
      </c>
      <c r="F381" s="669" t="s">
        <v>2209</v>
      </c>
      <c r="G381" s="661" t="s">
        <v>50</v>
      </c>
      <c r="H381" s="669" t="s">
        <v>2209</v>
      </c>
      <c r="I381" s="661" t="s">
        <v>2217</v>
      </c>
      <c r="J381" s="661" t="s">
        <v>16</v>
      </c>
      <c r="K381" s="669" t="s">
        <v>28</v>
      </c>
      <c r="L381" s="661" t="s">
        <v>2191</v>
      </c>
      <c r="M381" s="668">
        <v>0</v>
      </c>
      <c r="N381" s="668">
        <v>0</v>
      </c>
      <c r="O381" s="668">
        <v>0</v>
      </c>
      <c r="P381" s="668">
        <v>0</v>
      </c>
      <c r="Q381" s="668">
        <v>0</v>
      </c>
      <c r="R381" s="668">
        <v>0</v>
      </c>
      <c r="S381" s="668">
        <v>0</v>
      </c>
      <c r="T381" s="668">
        <v>0</v>
      </c>
      <c r="U381" s="668">
        <v>0</v>
      </c>
      <c r="V381" s="668">
        <v>0</v>
      </c>
      <c r="W381" s="670">
        <v>0</v>
      </c>
      <c r="X381" s="670">
        <v>0</v>
      </c>
      <c r="Y381" s="664">
        <v>31733.242813000001</v>
      </c>
      <c r="Z381" s="670">
        <v>31733.242813000001</v>
      </c>
      <c r="AA381" s="670">
        <v>31733.242813000001</v>
      </c>
      <c r="AB381" s="670">
        <v>0</v>
      </c>
      <c r="AC381" s="670">
        <v>0</v>
      </c>
      <c r="AD381" s="670">
        <v>0</v>
      </c>
      <c r="AE381" s="668">
        <v>0</v>
      </c>
      <c r="AF381" s="668">
        <v>0</v>
      </c>
      <c r="AG381" s="664">
        <v>2603.3914289999998</v>
      </c>
      <c r="AH381" s="664">
        <v>4285.1910239999997</v>
      </c>
      <c r="AI381" s="664">
        <v>24844.660360000002</v>
      </c>
      <c r="AJ381" s="671">
        <v>0</v>
      </c>
      <c r="AK381" s="664">
        <v>0</v>
      </c>
      <c r="AL381" s="671">
        <v>0</v>
      </c>
      <c r="AM381" s="670">
        <v>0</v>
      </c>
      <c r="AN381" s="670">
        <v>0</v>
      </c>
      <c r="AO381" s="670">
        <v>0</v>
      </c>
      <c r="AP381" s="670">
        <v>0</v>
      </c>
      <c r="AQ381" s="670">
        <v>0</v>
      </c>
      <c r="AR381" s="670">
        <v>0</v>
      </c>
      <c r="AS381" s="665">
        <v>0.56999999999999995</v>
      </c>
      <c r="AT381" s="564">
        <f t="shared" si="35"/>
        <v>0</v>
      </c>
      <c r="AU381" s="564">
        <f t="shared" si="36"/>
        <v>0</v>
      </c>
      <c r="AV381" s="564">
        <f t="shared" si="37"/>
        <v>0</v>
      </c>
      <c r="AW381" s="564">
        <f t="shared" si="38"/>
        <v>0</v>
      </c>
      <c r="AX381" s="564">
        <f t="shared" si="39"/>
        <v>0</v>
      </c>
      <c r="AY381" s="564">
        <f t="shared" si="40"/>
        <v>0</v>
      </c>
      <c r="AZ381" s="666">
        <f t="shared" si="41"/>
        <v>1</v>
      </c>
      <c r="BA381" s="625" t="s">
        <v>2192</v>
      </c>
      <c r="BB381" s="625" t="s">
        <v>2215</v>
      </c>
      <c r="BC381" s="667">
        <v>31733.242813000001</v>
      </c>
      <c r="BD381" s="667">
        <v>0</v>
      </c>
      <c r="BE381" s="667">
        <v>0</v>
      </c>
      <c r="BF381" s="667">
        <v>0</v>
      </c>
      <c r="BG381" s="667">
        <v>31733.242813000001</v>
      </c>
      <c r="BH381" s="667">
        <v>0</v>
      </c>
      <c r="BI381" s="667">
        <v>0</v>
      </c>
      <c r="BJ381" s="667">
        <v>0</v>
      </c>
      <c r="BK381" s="444">
        <v>0</v>
      </c>
      <c r="BL381" s="444">
        <v>31733.242813000001</v>
      </c>
      <c r="BM381" s="514"/>
      <c r="BN381" s="514"/>
      <c r="BO381" s="515"/>
    </row>
    <row r="382" spans="1:67">
      <c r="A382" s="515"/>
      <c r="B382" s="669">
        <v>2030</v>
      </c>
      <c r="C382" s="661" t="s">
        <v>2187</v>
      </c>
      <c r="D382" s="669" t="s">
        <v>1379</v>
      </c>
      <c r="E382" s="669" t="s">
        <v>1378</v>
      </c>
      <c r="F382" s="669" t="s">
        <v>32</v>
      </c>
      <c r="G382" s="661" t="s">
        <v>50</v>
      </c>
      <c r="H382" s="669" t="s">
        <v>2189</v>
      </c>
      <c r="I382" s="661" t="s">
        <v>46</v>
      </c>
      <c r="J382" s="661" t="s">
        <v>1306</v>
      </c>
      <c r="K382" s="669" t="s">
        <v>2190</v>
      </c>
      <c r="L382" s="661" t="s">
        <v>2191</v>
      </c>
      <c r="M382" s="668">
        <v>0</v>
      </c>
      <c r="N382" s="668">
        <v>0</v>
      </c>
      <c r="O382" s="668">
        <v>0</v>
      </c>
      <c r="P382" s="668">
        <v>0</v>
      </c>
      <c r="Q382" s="668">
        <v>0</v>
      </c>
      <c r="R382" s="668">
        <v>0</v>
      </c>
      <c r="S382" s="668">
        <v>0</v>
      </c>
      <c r="T382" s="668">
        <v>0</v>
      </c>
      <c r="U382" s="668">
        <v>0</v>
      </c>
      <c r="V382" s="668">
        <v>0</v>
      </c>
      <c r="W382" s="670">
        <v>0</v>
      </c>
      <c r="X382" s="670">
        <v>0</v>
      </c>
      <c r="Y382" s="664">
        <v>236852.36316000001</v>
      </c>
      <c r="Z382" s="670">
        <v>236852.36316000001</v>
      </c>
      <c r="AA382" s="670">
        <v>236852.36316000001</v>
      </c>
      <c r="AB382" s="670">
        <v>0</v>
      </c>
      <c r="AC382" s="670">
        <v>0</v>
      </c>
      <c r="AD382" s="670">
        <v>0</v>
      </c>
      <c r="AE382" s="668">
        <v>0</v>
      </c>
      <c r="AF382" s="668">
        <v>0</v>
      </c>
      <c r="AG382" s="664">
        <v>66688.190860000002</v>
      </c>
      <c r="AH382" s="664">
        <v>0</v>
      </c>
      <c r="AI382" s="664">
        <v>170164.17230000001</v>
      </c>
      <c r="AJ382" s="671">
        <v>0</v>
      </c>
      <c r="AK382" s="664">
        <v>0</v>
      </c>
      <c r="AL382" s="671">
        <v>0</v>
      </c>
      <c r="AM382" s="670">
        <v>0</v>
      </c>
      <c r="AN382" s="670">
        <v>0</v>
      </c>
      <c r="AO382" s="670">
        <v>0</v>
      </c>
      <c r="AP382" s="670">
        <v>0</v>
      </c>
      <c r="AQ382" s="670">
        <v>0</v>
      </c>
      <c r="AR382" s="670">
        <v>0</v>
      </c>
      <c r="AS382" s="665">
        <v>0.56000000000000005</v>
      </c>
      <c r="AT382" s="564">
        <f t="shared" si="35"/>
        <v>0</v>
      </c>
      <c r="AU382" s="564">
        <f t="shared" si="36"/>
        <v>0</v>
      </c>
      <c r="AV382" s="564">
        <f t="shared" si="37"/>
        <v>0</v>
      </c>
      <c r="AW382" s="564">
        <f t="shared" si="38"/>
        <v>0</v>
      </c>
      <c r="AX382" s="564">
        <f t="shared" si="39"/>
        <v>0</v>
      </c>
      <c r="AY382" s="564">
        <f t="shared" si="40"/>
        <v>0</v>
      </c>
      <c r="AZ382" s="666">
        <f t="shared" si="41"/>
        <v>1</v>
      </c>
      <c r="BA382" s="625" t="s">
        <v>2192</v>
      </c>
      <c r="BB382" s="625" t="s">
        <v>2215</v>
      </c>
      <c r="BC382" s="667">
        <v>236852.36316000001</v>
      </c>
      <c r="BD382" s="667">
        <v>0</v>
      </c>
      <c r="BE382" s="667">
        <v>0</v>
      </c>
      <c r="BF382" s="667">
        <v>0</v>
      </c>
      <c r="BG382" s="667">
        <v>236852.36316000001</v>
      </c>
      <c r="BH382" s="667">
        <v>0</v>
      </c>
      <c r="BI382" s="667">
        <v>0</v>
      </c>
      <c r="BJ382" s="667">
        <v>0</v>
      </c>
      <c r="BK382" s="444">
        <v>0</v>
      </c>
      <c r="BL382" s="444">
        <v>236852.36316000001</v>
      </c>
      <c r="BM382" s="514"/>
      <c r="BN382" s="514"/>
      <c r="BO382" s="515"/>
    </row>
    <row r="383" spans="1:67">
      <c r="A383" s="515"/>
      <c r="B383" s="669">
        <v>2030</v>
      </c>
      <c r="C383" s="661" t="s">
        <v>2187</v>
      </c>
      <c r="D383" s="669" t="s">
        <v>1384</v>
      </c>
      <c r="E383" s="669" t="s">
        <v>311</v>
      </c>
      <c r="F383" s="669" t="s">
        <v>2216</v>
      </c>
      <c r="G383" s="661" t="s">
        <v>54</v>
      </c>
      <c r="H383" s="669" t="s">
        <v>2216</v>
      </c>
      <c r="I383" s="661" t="s">
        <v>46</v>
      </c>
      <c r="J383" s="661" t="s">
        <v>1306</v>
      </c>
      <c r="K383" s="669" t="s">
        <v>47</v>
      </c>
      <c r="L383" s="661" t="s">
        <v>2191</v>
      </c>
      <c r="M383" s="668">
        <v>0</v>
      </c>
      <c r="N383" s="668">
        <v>0</v>
      </c>
      <c r="O383" s="668">
        <v>0</v>
      </c>
      <c r="P383" s="668">
        <v>0</v>
      </c>
      <c r="Q383" s="668">
        <v>0</v>
      </c>
      <c r="R383" s="668">
        <v>0</v>
      </c>
      <c r="S383" s="668">
        <v>0</v>
      </c>
      <c r="T383" s="668">
        <v>0</v>
      </c>
      <c r="U383" s="668">
        <v>0</v>
      </c>
      <c r="V383" s="668">
        <v>0</v>
      </c>
      <c r="W383" s="670">
        <v>0</v>
      </c>
      <c r="X383" s="670">
        <v>0</v>
      </c>
      <c r="Y383" s="664">
        <v>285900</v>
      </c>
      <c r="Z383" s="670">
        <v>285900</v>
      </c>
      <c r="AA383" s="670">
        <v>285900</v>
      </c>
      <c r="AB383" s="670">
        <v>0</v>
      </c>
      <c r="AC383" s="670">
        <v>0</v>
      </c>
      <c r="AD383" s="670">
        <v>0</v>
      </c>
      <c r="AE383" s="668">
        <v>0</v>
      </c>
      <c r="AF383" s="668">
        <v>0</v>
      </c>
      <c r="AG383" s="664">
        <v>285900</v>
      </c>
      <c r="AH383" s="664">
        <v>0</v>
      </c>
      <c r="AI383" s="664">
        <v>0</v>
      </c>
      <c r="AJ383" s="671">
        <v>0</v>
      </c>
      <c r="AK383" s="664">
        <v>0</v>
      </c>
      <c r="AL383" s="671">
        <v>0</v>
      </c>
      <c r="AM383" s="670">
        <v>0</v>
      </c>
      <c r="AN383" s="670">
        <v>0</v>
      </c>
      <c r="AO383" s="670">
        <v>0</v>
      </c>
      <c r="AP383" s="670">
        <v>0</v>
      </c>
      <c r="AQ383" s="670">
        <v>0</v>
      </c>
      <c r="AR383" s="670">
        <v>0</v>
      </c>
      <c r="AS383" s="665">
        <v>0.56000000000000005</v>
      </c>
      <c r="AT383" s="564">
        <f t="shared" si="35"/>
        <v>0</v>
      </c>
      <c r="AU383" s="564">
        <f t="shared" si="36"/>
        <v>0</v>
      </c>
      <c r="AV383" s="564">
        <f t="shared" si="37"/>
        <v>0</v>
      </c>
      <c r="AW383" s="564">
        <f t="shared" si="38"/>
        <v>0</v>
      </c>
      <c r="AX383" s="564">
        <f t="shared" si="39"/>
        <v>0</v>
      </c>
      <c r="AY383" s="564">
        <f t="shared" si="40"/>
        <v>0</v>
      </c>
      <c r="AZ383" s="666">
        <f t="shared" si="41"/>
        <v>1</v>
      </c>
      <c r="BA383" s="625" t="s">
        <v>2192</v>
      </c>
      <c r="BB383" s="625" t="s">
        <v>2215</v>
      </c>
      <c r="BC383" s="667">
        <v>285900</v>
      </c>
      <c r="BD383" s="667">
        <v>0</v>
      </c>
      <c r="BE383" s="667">
        <v>0</v>
      </c>
      <c r="BF383" s="667">
        <v>0</v>
      </c>
      <c r="BG383" s="667">
        <v>285900</v>
      </c>
      <c r="BH383" s="667">
        <v>0</v>
      </c>
      <c r="BI383" s="667">
        <v>0</v>
      </c>
      <c r="BJ383" s="667">
        <v>0</v>
      </c>
      <c r="BK383" s="444">
        <v>0</v>
      </c>
      <c r="BL383" s="444">
        <v>285900</v>
      </c>
      <c r="BM383" s="514"/>
      <c r="BN383" s="514"/>
      <c r="BO383" s="515"/>
    </row>
    <row r="384" spans="1:67">
      <c r="A384" s="515"/>
      <c r="B384" s="669">
        <v>2030</v>
      </c>
      <c r="C384" s="661" t="s">
        <v>2187</v>
      </c>
      <c r="D384" s="669" t="s">
        <v>1545</v>
      </c>
      <c r="E384" s="669" t="s">
        <v>1544</v>
      </c>
      <c r="F384" s="669" t="s">
        <v>2209</v>
      </c>
      <c r="G384" s="661" t="s">
        <v>50</v>
      </c>
      <c r="H384" s="669" t="s">
        <v>2209</v>
      </c>
      <c r="I384" s="661" t="s">
        <v>2217</v>
      </c>
      <c r="J384" s="661" t="s">
        <v>1162</v>
      </c>
      <c r="K384" s="669" t="s">
        <v>28</v>
      </c>
      <c r="L384" s="661" t="s">
        <v>2191</v>
      </c>
      <c r="M384" s="668">
        <v>0</v>
      </c>
      <c r="N384" s="668">
        <v>0</v>
      </c>
      <c r="O384" s="668">
        <v>0</v>
      </c>
      <c r="P384" s="668">
        <v>0</v>
      </c>
      <c r="Q384" s="668">
        <v>0</v>
      </c>
      <c r="R384" s="668">
        <v>0</v>
      </c>
      <c r="S384" s="668">
        <v>0</v>
      </c>
      <c r="T384" s="668">
        <v>0</v>
      </c>
      <c r="U384" s="668">
        <v>0</v>
      </c>
      <c r="V384" s="668">
        <v>0</v>
      </c>
      <c r="W384" s="670">
        <v>0</v>
      </c>
      <c r="X384" s="670">
        <v>0</v>
      </c>
      <c r="Y384" s="664">
        <v>4880700</v>
      </c>
      <c r="Z384" s="670">
        <v>4880700</v>
      </c>
      <c r="AA384" s="670">
        <v>4880700</v>
      </c>
      <c r="AB384" s="670">
        <v>0</v>
      </c>
      <c r="AC384" s="670">
        <v>0</v>
      </c>
      <c r="AD384" s="670">
        <v>0</v>
      </c>
      <c r="AE384" s="668">
        <v>0</v>
      </c>
      <c r="AF384" s="668">
        <v>0</v>
      </c>
      <c r="AG384" s="664">
        <v>0</v>
      </c>
      <c r="AH384" s="664">
        <v>0</v>
      </c>
      <c r="AI384" s="664">
        <v>4880700</v>
      </c>
      <c r="AJ384" s="671">
        <v>0</v>
      </c>
      <c r="AK384" s="664">
        <v>0</v>
      </c>
      <c r="AL384" s="671">
        <v>0</v>
      </c>
      <c r="AM384" s="670">
        <v>0</v>
      </c>
      <c r="AN384" s="670">
        <v>0</v>
      </c>
      <c r="AO384" s="670">
        <v>0</v>
      </c>
      <c r="AP384" s="670">
        <v>0</v>
      </c>
      <c r="AQ384" s="670">
        <v>0</v>
      </c>
      <c r="AR384" s="670">
        <v>0</v>
      </c>
      <c r="AS384" s="665">
        <v>0.56000000000000005</v>
      </c>
      <c r="AT384" s="564">
        <f t="shared" si="35"/>
        <v>0</v>
      </c>
      <c r="AU384" s="564">
        <f t="shared" si="36"/>
        <v>0</v>
      </c>
      <c r="AV384" s="564">
        <f t="shared" si="37"/>
        <v>0</v>
      </c>
      <c r="AW384" s="564">
        <f t="shared" si="38"/>
        <v>0</v>
      </c>
      <c r="AX384" s="564">
        <f t="shared" si="39"/>
        <v>0</v>
      </c>
      <c r="AY384" s="564">
        <f t="shared" si="40"/>
        <v>0</v>
      </c>
      <c r="AZ384" s="666">
        <f t="shared" si="41"/>
        <v>1</v>
      </c>
      <c r="BA384" s="625" t="s">
        <v>2192</v>
      </c>
      <c r="BB384" s="625" t="s">
        <v>2215</v>
      </c>
      <c r="BC384" s="667">
        <v>4880700</v>
      </c>
      <c r="BD384" s="667">
        <v>0</v>
      </c>
      <c r="BE384" s="667">
        <v>0</v>
      </c>
      <c r="BF384" s="667">
        <v>0</v>
      </c>
      <c r="BG384" s="667">
        <v>4880700</v>
      </c>
      <c r="BH384" s="667">
        <v>0</v>
      </c>
      <c r="BI384" s="667">
        <v>0</v>
      </c>
      <c r="BJ384" s="667">
        <v>0</v>
      </c>
      <c r="BK384" s="444">
        <v>0</v>
      </c>
      <c r="BL384" s="444">
        <v>4880700</v>
      </c>
      <c r="BM384" s="514"/>
      <c r="BN384" s="514"/>
      <c r="BO384" s="515"/>
    </row>
    <row r="385" spans="1:67">
      <c r="A385" s="515"/>
      <c r="B385" s="669">
        <v>2030</v>
      </c>
      <c r="C385" s="661" t="s">
        <v>2187</v>
      </c>
      <c r="D385" s="669" t="s">
        <v>1997</v>
      </c>
      <c r="E385" s="669" t="s">
        <v>1996</v>
      </c>
      <c r="F385" s="669" t="s">
        <v>2209</v>
      </c>
      <c r="G385" s="661" t="s">
        <v>50</v>
      </c>
      <c r="H385" s="669" t="s">
        <v>2209</v>
      </c>
      <c r="I385" s="661" t="s">
        <v>2217</v>
      </c>
      <c r="J385" s="661" t="s">
        <v>16</v>
      </c>
      <c r="K385" s="669" t="s">
        <v>28</v>
      </c>
      <c r="L385" s="661" t="s">
        <v>2191</v>
      </c>
      <c r="M385" s="668">
        <v>0</v>
      </c>
      <c r="N385" s="668">
        <v>0</v>
      </c>
      <c r="O385" s="668">
        <v>0</v>
      </c>
      <c r="P385" s="668">
        <v>0</v>
      </c>
      <c r="Q385" s="668">
        <v>0</v>
      </c>
      <c r="R385" s="668">
        <v>0</v>
      </c>
      <c r="S385" s="668">
        <v>0</v>
      </c>
      <c r="T385" s="668">
        <v>0</v>
      </c>
      <c r="U385" s="668">
        <v>0</v>
      </c>
      <c r="V385" s="668">
        <v>0</v>
      </c>
      <c r="W385" s="670">
        <v>0</v>
      </c>
      <c r="X385" s="670">
        <v>0</v>
      </c>
      <c r="Y385" s="664">
        <v>37254.035522999999</v>
      </c>
      <c r="Z385" s="670">
        <v>37254.035522999999</v>
      </c>
      <c r="AA385" s="670">
        <v>37254.035522999999</v>
      </c>
      <c r="AB385" s="670">
        <v>0</v>
      </c>
      <c r="AC385" s="670">
        <v>0</v>
      </c>
      <c r="AD385" s="670">
        <v>0</v>
      </c>
      <c r="AE385" s="668">
        <v>0</v>
      </c>
      <c r="AF385" s="668">
        <v>0</v>
      </c>
      <c r="AG385" s="664">
        <v>3142.18498</v>
      </c>
      <c r="AH385" s="664">
        <v>4418.0482229999998</v>
      </c>
      <c r="AI385" s="664">
        <v>29693.802319999999</v>
      </c>
      <c r="AJ385" s="671">
        <v>0</v>
      </c>
      <c r="AK385" s="664">
        <v>0</v>
      </c>
      <c r="AL385" s="671">
        <v>0</v>
      </c>
      <c r="AM385" s="670">
        <v>0</v>
      </c>
      <c r="AN385" s="670">
        <v>0</v>
      </c>
      <c r="AO385" s="670">
        <v>0</v>
      </c>
      <c r="AP385" s="670">
        <v>0</v>
      </c>
      <c r="AQ385" s="670">
        <v>0</v>
      </c>
      <c r="AR385" s="670">
        <v>0</v>
      </c>
      <c r="AS385" s="665">
        <v>0.56000000000000005</v>
      </c>
      <c r="AT385" s="564">
        <f t="shared" si="35"/>
        <v>0</v>
      </c>
      <c r="AU385" s="564">
        <f t="shared" si="36"/>
        <v>0</v>
      </c>
      <c r="AV385" s="564">
        <f t="shared" si="37"/>
        <v>0</v>
      </c>
      <c r="AW385" s="564">
        <f t="shared" si="38"/>
        <v>0</v>
      </c>
      <c r="AX385" s="564">
        <f t="shared" si="39"/>
        <v>0</v>
      </c>
      <c r="AY385" s="564">
        <f t="shared" si="40"/>
        <v>0</v>
      </c>
      <c r="AZ385" s="666">
        <f t="shared" si="41"/>
        <v>1</v>
      </c>
      <c r="BA385" s="625" t="s">
        <v>2192</v>
      </c>
      <c r="BB385" s="625" t="s">
        <v>2215</v>
      </c>
      <c r="BC385" s="667">
        <v>37254.035522999999</v>
      </c>
      <c r="BD385" s="667">
        <v>0</v>
      </c>
      <c r="BE385" s="667">
        <v>0</v>
      </c>
      <c r="BF385" s="667">
        <v>0</v>
      </c>
      <c r="BG385" s="667">
        <v>37254.035522999999</v>
      </c>
      <c r="BH385" s="667">
        <v>0</v>
      </c>
      <c r="BI385" s="667">
        <v>0</v>
      </c>
      <c r="BJ385" s="667">
        <v>0</v>
      </c>
      <c r="BK385" s="444">
        <v>0</v>
      </c>
      <c r="BL385" s="444">
        <v>37254.035522999999</v>
      </c>
      <c r="BM385" s="514"/>
      <c r="BN385" s="514"/>
      <c r="BO385" s="515"/>
    </row>
    <row r="386" spans="1:67">
      <c r="A386" s="515"/>
      <c r="B386" s="669">
        <v>2030</v>
      </c>
      <c r="C386" s="661" t="s">
        <v>2187</v>
      </c>
      <c r="D386" s="669" t="s">
        <v>1553</v>
      </c>
      <c r="E386" s="669" t="s">
        <v>1552</v>
      </c>
      <c r="F386" s="669" t="s">
        <v>2209</v>
      </c>
      <c r="G386" s="661" t="s">
        <v>50</v>
      </c>
      <c r="H386" s="669" t="s">
        <v>2209</v>
      </c>
      <c r="I386" s="661" t="s">
        <v>2217</v>
      </c>
      <c r="J386" s="661" t="s">
        <v>1162</v>
      </c>
      <c r="K386" s="669" t="s">
        <v>28</v>
      </c>
      <c r="L386" s="661" t="s">
        <v>2191</v>
      </c>
      <c r="M386" s="668">
        <v>0</v>
      </c>
      <c r="N386" s="668">
        <v>0</v>
      </c>
      <c r="O386" s="668">
        <v>0</v>
      </c>
      <c r="P386" s="668">
        <v>0</v>
      </c>
      <c r="Q386" s="668">
        <v>0</v>
      </c>
      <c r="R386" s="668">
        <v>0</v>
      </c>
      <c r="S386" s="668">
        <v>0</v>
      </c>
      <c r="T386" s="668">
        <v>0</v>
      </c>
      <c r="U386" s="668">
        <v>0</v>
      </c>
      <c r="V386" s="668">
        <v>0</v>
      </c>
      <c r="W386" s="670">
        <v>0</v>
      </c>
      <c r="X386" s="670">
        <v>0</v>
      </c>
      <c r="Y386" s="664">
        <v>1597125</v>
      </c>
      <c r="Z386" s="670">
        <v>1597125</v>
      </c>
      <c r="AA386" s="670">
        <v>1597125</v>
      </c>
      <c r="AB386" s="670">
        <v>0</v>
      </c>
      <c r="AC386" s="670">
        <v>0</v>
      </c>
      <c r="AD386" s="670">
        <v>0</v>
      </c>
      <c r="AE386" s="668">
        <v>0</v>
      </c>
      <c r="AF386" s="668">
        <v>0</v>
      </c>
      <c r="AG386" s="664">
        <v>21295</v>
      </c>
      <c r="AH386" s="664">
        <v>6175.55</v>
      </c>
      <c r="AI386" s="664">
        <v>1569654.45</v>
      </c>
      <c r="AJ386" s="671">
        <v>0</v>
      </c>
      <c r="AK386" s="664">
        <v>0</v>
      </c>
      <c r="AL386" s="671">
        <v>0</v>
      </c>
      <c r="AM386" s="670">
        <v>0</v>
      </c>
      <c r="AN386" s="670">
        <v>0</v>
      </c>
      <c r="AO386" s="670">
        <v>0</v>
      </c>
      <c r="AP386" s="670">
        <v>0</v>
      </c>
      <c r="AQ386" s="670">
        <v>0</v>
      </c>
      <c r="AR386" s="670">
        <v>0</v>
      </c>
      <c r="AS386" s="665">
        <v>0.56000000000000005</v>
      </c>
      <c r="AT386" s="564">
        <f t="shared" si="35"/>
        <v>0</v>
      </c>
      <c r="AU386" s="564">
        <f t="shared" si="36"/>
        <v>0</v>
      </c>
      <c r="AV386" s="564">
        <f t="shared" si="37"/>
        <v>0</v>
      </c>
      <c r="AW386" s="564">
        <f t="shared" si="38"/>
        <v>0</v>
      </c>
      <c r="AX386" s="564">
        <f t="shared" si="39"/>
        <v>0</v>
      </c>
      <c r="AY386" s="564">
        <f t="shared" si="40"/>
        <v>0</v>
      </c>
      <c r="AZ386" s="666">
        <f t="shared" si="41"/>
        <v>1</v>
      </c>
      <c r="BA386" s="625" t="s">
        <v>2192</v>
      </c>
      <c r="BB386" s="625" t="s">
        <v>2215</v>
      </c>
      <c r="BC386" s="667">
        <v>1597125</v>
      </c>
      <c r="BD386" s="667">
        <v>0</v>
      </c>
      <c r="BE386" s="667">
        <v>0</v>
      </c>
      <c r="BF386" s="667">
        <v>0</v>
      </c>
      <c r="BG386" s="667">
        <v>1597125</v>
      </c>
      <c r="BH386" s="667">
        <v>0</v>
      </c>
      <c r="BI386" s="667">
        <v>0</v>
      </c>
      <c r="BJ386" s="667">
        <v>0</v>
      </c>
      <c r="BK386" s="444">
        <v>0</v>
      </c>
      <c r="BL386" s="444">
        <v>1597125</v>
      </c>
      <c r="BM386" s="514"/>
      <c r="BN386" s="514"/>
      <c r="BO386" s="515"/>
    </row>
    <row r="387" spans="1:67">
      <c r="A387" s="515"/>
      <c r="B387" s="669">
        <v>2030</v>
      </c>
      <c r="C387" s="661" t="s">
        <v>2187</v>
      </c>
      <c r="D387" s="669" t="s">
        <v>2001</v>
      </c>
      <c r="E387" s="669" t="s">
        <v>2000</v>
      </c>
      <c r="F387" s="669" t="s">
        <v>2209</v>
      </c>
      <c r="G387" s="661" t="s">
        <v>50</v>
      </c>
      <c r="H387" s="669" t="s">
        <v>2209</v>
      </c>
      <c r="I387" s="661" t="s">
        <v>2217</v>
      </c>
      <c r="J387" s="661" t="s">
        <v>16</v>
      </c>
      <c r="K387" s="669" t="s">
        <v>28</v>
      </c>
      <c r="L387" s="661" t="s">
        <v>2191</v>
      </c>
      <c r="M387" s="668">
        <v>0</v>
      </c>
      <c r="N387" s="668">
        <v>0</v>
      </c>
      <c r="O387" s="668">
        <v>0</v>
      </c>
      <c r="P387" s="668">
        <v>0</v>
      </c>
      <c r="Q387" s="668">
        <v>0</v>
      </c>
      <c r="R387" s="668">
        <v>0</v>
      </c>
      <c r="S387" s="668">
        <v>0</v>
      </c>
      <c r="T387" s="668">
        <v>0</v>
      </c>
      <c r="U387" s="668">
        <v>0</v>
      </c>
      <c r="V387" s="668">
        <v>0</v>
      </c>
      <c r="W387" s="670">
        <v>0</v>
      </c>
      <c r="X387" s="670">
        <v>0</v>
      </c>
      <c r="Y387" s="664">
        <v>32842.371801000001</v>
      </c>
      <c r="Z387" s="670">
        <v>32842.371801000001</v>
      </c>
      <c r="AA387" s="670">
        <v>32842.371801000001</v>
      </c>
      <c r="AB387" s="670">
        <v>0</v>
      </c>
      <c r="AC387" s="670">
        <v>0</v>
      </c>
      <c r="AD387" s="670">
        <v>0</v>
      </c>
      <c r="AE387" s="668">
        <v>0</v>
      </c>
      <c r="AF387" s="668">
        <v>0</v>
      </c>
      <c r="AG387" s="664">
        <v>2701.0186079999999</v>
      </c>
      <c r="AH387" s="664">
        <v>4418.0482229999998</v>
      </c>
      <c r="AI387" s="664">
        <v>25723.304970000001</v>
      </c>
      <c r="AJ387" s="671">
        <v>0</v>
      </c>
      <c r="AK387" s="664">
        <v>0</v>
      </c>
      <c r="AL387" s="671">
        <v>0</v>
      </c>
      <c r="AM387" s="670">
        <v>0</v>
      </c>
      <c r="AN387" s="670">
        <v>0</v>
      </c>
      <c r="AO387" s="670">
        <v>0</v>
      </c>
      <c r="AP387" s="670">
        <v>0</v>
      </c>
      <c r="AQ387" s="670">
        <v>0</v>
      </c>
      <c r="AR387" s="670">
        <v>0</v>
      </c>
      <c r="AS387" s="665">
        <v>0.56000000000000005</v>
      </c>
      <c r="AT387" s="564">
        <f t="shared" si="35"/>
        <v>0</v>
      </c>
      <c r="AU387" s="564">
        <f t="shared" si="36"/>
        <v>0</v>
      </c>
      <c r="AV387" s="564">
        <f t="shared" si="37"/>
        <v>0</v>
      </c>
      <c r="AW387" s="564">
        <f t="shared" si="38"/>
        <v>0</v>
      </c>
      <c r="AX387" s="564">
        <f t="shared" si="39"/>
        <v>0</v>
      </c>
      <c r="AY387" s="564">
        <f t="shared" si="40"/>
        <v>0</v>
      </c>
      <c r="AZ387" s="666">
        <f t="shared" si="41"/>
        <v>1</v>
      </c>
      <c r="BA387" s="625" t="s">
        <v>2192</v>
      </c>
      <c r="BB387" s="625" t="s">
        <v>2215</v>
      </c>
      <c r="BC387" s="667">
        <v>32842.371801000001</v>
      </c>
      <c r="BD387" s="667">
        <v>0</v>
      </c>
      <c r="BE387" s="667">
        <v>0</v>
      </c>
      <c r="BF387" s="667">
        <v>0</v>
      </c>
      <c r="BG387" s="667">
        <v>32842.371801000001</v>
      </c>
      <c r="BH387" s="667">
        <v>0</v>
      </c>
      <c r="BI387" s="667">
        <v>0</v>
      </c>
      <c r="BJ387" s="667">
        <v>0</v>
      </c>
      <c r="BK387" s="444">
        <v>0</v>
      </c>
      <c r="BL387" s="444">
        <v>32842.371801000001</v>
      </c>
      <c r="BM387" s="514"/>
      <c r="BN387" s="514"/>
      <c r="BO387" s="515"/>
    </row>
    <row r="388" spans="1:67">
      <c r="A388" s="515"/>
      <c r="B388" s="669">
        <v>2031</v>
      </c>
      <c r="C388" s="661" t="s">
        <v>2187</v>
      </c>
      <c r="D388" s="669" t="s">
        <v>1379</v>
      </c>
      <c r="E388" s="669" t="s">
        <v>1378</v>
      </c>
      <c r="F388" s="669" t="s">
        <v>32</v>
      </c>
      <c r="G388" s="661" t="s">
        <v>50</v>
      </c>
      <c r="H388" s="669" t="s">
        <v>2189</v>
      </c>
      <c r="I388" s="661" t="s">
        <v>46</v>
      </c>
      <c r="J388" s="661" t="s">
        <v>1306</v>
      </c>
      <c r="K388" s="669" t="s">
        <v>2190</v>
      </c>
      <c r="L388" s="661" t="s">
        <v>2191</v>
      </c>
      <c r="M388" s="668">
        <v>0</v>
      </c>
      <c r="N388" s="668">
        <v>0</v>
      </c>
      <c r="O388" s="668">
        <v>0</v>
      </c>
      <c r="P388" s="668">
        <v>0</v>
      </c>
      <c r="Q388" s="668">
        <v>0</v>
      </c>
      <c r="R388" s="668">
        <v>0</v>
      </c>
      <c r="S388" s="668">
        <v>0</v>
      </c>
      <c r="T388" s="668">
        <v>0</v>
      </c>
      <c r="U388" s="668">
        <v>0</v>
      </c>
      <c r="V388" s="668">
        <v>0</v>
      </c>
      <c r="W388" s="670">
        <v>0</v>
      </c>
      <c r="X388" s="670">
        <v>0</v>
      </c>
      <c r="Y388" s="664">
        <v>245734.32672000001</v>
      </c>
      <c r="Z388" s="670">
        <v>245734.32672000001</v>
      </c>
      <c r="AA388" s="670">
        <v>245734.32672000001</v>
      </c>
      <c r="AB388" s="670">
        <v>0</v>
      </c>
      <c r="AC388" s="670">
        <v>0</v>
      </c>
      <c r="AD388" s="670">
        <v>0</v>
      </c>
      <c r="AE388" s="668">
        <v>0</v>
      </c>
      <c r="AF388" s="668">
        <v>0</v>
      </c>
      <c r="AG388" s="664">
        <v>69188.998019999999</v>
      </c>
      <c r="AH388" s="664">
        <v>0</v>
      </c>
      <c r="AI388" s="664">
        <v>176545.32870000001</v>
      </c>
      <c r="AJ388" s="671">
        <v>0</v>
      </c>
      <c r="AK388" s="664">
        <v>0</v>
      </c>
      <c r="AL388" s="671">
        <v>0</v>
      </c>
      <c r="AM388" s="670">
        <v>0</v>
      </c>
      <c r="AN388" s="670">
        <v>0</v>
      </c>
      <c r="AO388" s="670">
        <v>0</v>
      </c>
      <c r="AP388" s="670">
        <v>0</v>
      </c>
      <c r="AQ388" s="670">
        <v>0</v>
      </c>
      <c r="AR388" s="670">
        <v>0</v>
      </c>
      <c r="AS388" s="665">
        <v>0.55000000000000004</v>
      </c>
      <c r="AT388" s="564">
        <f t="shared" si="35"/>
        <v>0</v>
      </c>
      <c r="AU388" s="564">
        <f t="shared" si="36"/>
        <v>0</v>
      </c>
      <c r="AV388" s="564">
        <f t="shared" si="37"/>
        <v>0</v>
      </c>
      <c r="AW388" s="564">
        <f t="shared" si="38"/>
        <v>0</v>
      </c>
      <c r="AX388" s="564">
        <f t="shared" si="39"/>
        <v>0</v>
      </c>
      <c r="AY388" s="564">
        <f t="shared" si="40"/>
        <v>0</v>
      </c>
      <c r="AZ388" s="666">
        <f t="shared" si="41"/>
        <v>1</v>
      </c>
      <c r="BA388" s="625" t="s">
        <v>2192</v>
      </c>
      <c r="BB388" s="625" t="s">
        <v>2215</v>
      </c>
      <c r="BC388" s="667">
        <v>245734.32672000001</v>
      </c>
      <c r="BD388" s="667">
        <v>0</v>
      </c>
      <c r="BE388" s="667">
        <v>0</v>
      </c>
      <c r="BF388" s="667">
        <v>0</v>
      </c>
      <c r="BG388" s="667">
        <v>245734.32672000001</v>
      </c>
      <c r="BH388" s="667">
        <v>0</v>
      </c>
      <c r="BI388" s="667">
        <v>0</v>
      </c>
      <c r="BJ388" s="667">
        <v>0</v>
      </c>
      <c r="BK388" s="444">
        <v>0</v>
      </c>
      <c r="BL388" s="444">
        <v>245734.32672000001</v>
      </c>
      <c r="BM388" s="514"/>
      <c r="BN388" s="514"/>
      <c r="BO388" s="515"/>
    </row>
    <row r="389" spans="1:67">
      <c r="A389" s="515"/>
      <c r="B389" s="669">
        <v>2031</v>
      </c>
      <c r="C389" s="661" t="s">
        <v>2187</v>
      </c>
      <c r="D389" s="669" t="s">
        <v>1384</v>
      </c>
      <c r="E389" s="669" t="s">
        <v>311</v>
      </c>
      <c r="F389" s="669" t="s">
        <v>2216</v>
      </c>
      <c r="G389" s="661" t="s">
        <v>54</v>
      </c>
      <c r="H389" s="669" t="s">
        <v>2216</v>
      </c>
      <c r="I389" s="661" t="s">
        <v>46</v>
      </c>
      <c r="J389" s="661" t="s">
        <v>1306</v>
      </c>
      <c r="K389" s="669" t="s">
        <v>47</v>
      </c>
      <c r="L389" s="661" t="s">
        <v>2191</v>
      </c>
      <c r="M389" s="668">
        <v>0</v>
      </c>
      <c r="N389" s="668">
        <v>0</v>
      </c>
      <c r="O389" s="668">
        <v>0</v>
      </c>
      <c r="P389" s="668">
        <v>0</v>
      </c>
      <c r="Q389" s="668">
        <v>0</v>
      </c>
      <c r="R389" s="668">
        <v>0</v>
      </c>
      <c r="S389" s="668">
        <v>0</v>
      </c>
      <c r="T389" s="668">
        <v>0</v>
      </c>
      <c r="U389" s="668">
        <v>0</v>
      </c>
      <c r="V389" s="668">
        <v>0</v>
      </c>
      <c r="W389" s="670">
        <v>0</v>
      </c>
      <c r="X389" s="670">
        <v>0</v>
      </c>
      <c r="Y389" s="664">
        <v>285900</v>
      </c>
      <c r="Z389" s="670">
        <v>285900</v>
      </c>
      <c r="AA389" s="670">
        <v>285900</v>
      </c>
      <c r="AB389" s="670">
        <v>0</v>
      </c>
      <c r="AC389" s="670">
        <v>0</v>
      </c>
      <c r="AD389" s="670">
        <v>0</v>
      </c>
      <c r="AE389" s="668">
        <v>0</v>
      </c>
      <c r="AF389" s="668">
        <v>0</v>
      </c>
      <c r="AG389" s="664">
        <v>285900</v>
      </c>
      <c r="AH389" s="664">
        <v>0</v>
      </c>
      <c r="AI389" s="664">
        <v>0</v>
      </c>
      <c r="AJ389" s="671">
        <v>0</v>
      </c>
      <c r="AK389" s="664">
        <v>0</v>
      </c>
      <c r="AL389" s="671">
        <v>0</v>
      </c>
      <c r="AM389" s="670">
        <v>0</v>
      </c>
      <c r="AN389" s="670">
        <v>0</v>
      </c>
      <c r="AO389" s="670">
        <v>0</v>
      </c>
      <c r="AP389" s="670">
        <v>0</v>
      </c>
      <c r="AQ389" s="670">
        <v>0</v>
      </c>
      <c r="AR389" s="670">
        <v>0</v>
      </c>
      <c r="AS389" s="665">
        <v>0.55000000000000004</v>
      </c>
      <c r="AT389" s="564">
        <f t="shared" si="35"/>
        <v>0</v>
      </c>
      <c r="AU389" s="564">
        <f t="shared" si="36"/>
        <v>0</v>
      </c>
      <c r="AV389" s="564">
        <f t="shared" si="37"/>
        <v>0</v>
      </c>
      <c r="AW389" s="564">
        <f t="shared" si="38"/>
        <v>0</v>
      </c>
      <c r="AX389" s="564">
        <f t="shared" si="39"/>
        <v>0</v>
      </c>
      <c r="AY389" s="564">
        <f t="shared" si="40"/>
        <v>0</v>
      </c>
      <c r="AZ389" s="666">
        <f t="shared" si="41"/>
        <v>1</v>
      </c>
      <c r="BA389" s="625" t="s">
        <v>2192</v>
      </c>
      <c r="BB389" s="625" t="s">
        <v>2215</v>
      </c>
      <c r="BC389" s="667">
        <v>285900</v>
      </c>
      <c r="BD389" s="667">
        <v>0</v>
      </c>
      <c r="BE389" s="667">
        <v>0</v>
      </c>
      <c r="BF389" s="667">
        <v>0</v>
      </c>
      <c r="BG389" s="667">
        <v>285900</v>
      </c>
      <c r="BH389" s="667">
        <v>0</v>
      </c>
      <c r="BI389" s="667">
        <v>0</v>
      </c>
      <c r="BJ389" s="667">
        <v>0</v>
      </c>
      <c r="BK389" s="444">
        <v>0</v>
      </c>
      <c r="BL389" s="444">
        <v>285900</v>
      </c>
      <c r="BM389" s="514"/>
      <c r="BN389" s="514"/>
      <c r="BO389" s="515"/>
    </row>
    <row r="390" spans="1:67">
      <c r="A390" s="515"/>
      <c r="B390" s="669">
        <v>2031</v>
      </c>
      <c r="C390" s="661" t="s">
        <v>2187</v>
      </c>
      <c r="D390" s="669" t="s">
        <v>1545</v>
      </c>
      <c r="E390" s="669" t="s">
        <v>1544</v>
      </c>
      <c r="F390" s="669" t="s">
        <v>2209</v>
      </c>
      <c r="G390" s="661" t="s">
        <v>50</v>
      </c>
      <c r="H390" s="669" t="s">
        <v>2209</v>
      </c>
      <c r="I390" s="661" t="s">
        <v>2217</v>
      </c>
      <c r="J390" s="661" t="s">
        <v>1162</v>
      </c>
      <c r="K390" s="669" t="s">
        <v>28</v>
      </c>
      <c r="L390" s="661" t="s">
        <v>2191</v>
      </c>
      <c r="M390" s="668">
        <v>0</v>
      </c>
      <c r="N390" s="668">
        <v>0</v>
      </c>
      <c r="O390" s="668">
        <v>0</v>
      </c>
      <c r="P390" s="668">
        <v>0</v>
      </c>
      <c r="Q390" s="668">
        <v>0</v>
      </c>
      <c r="R390" s="668">
        <v>0</v>
      </c>
      <c r="S390" s="668">
        <v>0</v>
      </c>
      <c r="T390" s="668">
        <v>0</v>
      </c>
      <c r="U390" s="668">
        <v>0</v>
      </c>
      <c r="V390" s="668">
        <v>0</v>
      </c>
      <c r="W390" s="670">
        <v>0</v>
      </c>
      <c r="X390" s="670">
        <v>0</v>
      </c>
      <c r="Y390" s="664">
        <v>4880700</v>
      </c>
      <c r="Z390" s="670">
        <v>4880700</v>
      </c>
      <c r="AA390" s="670">
        <v>4880700</v>
      </c>
      <c r="AB390" s="670">
        <v>0</v>
      </c>
      <c r="AC390" s="670">
        <v>0</v>
      </c>
      <c r="AD390" s="670">
        <v>0</v>
      </c>
      <c r="AE390" s="668">
        <v>0</v>
      </c>
      <c r="AF390" s="668">
        <v>0</v>
      </c>
      <c r="AG390" s="664">
        <v>0</v>
      </c>
      <c r="AH390" s="664">
        <v>0</v>
      </c>
      <c r="AI390" s="664">
        <v>4880700</v>
      </c>
      <c r="AJ390" s="671">
        <v>0</v>
      </c>
      <c r="AK390" s="664">
        <v>0</v>
      </c>
      <c r="AL390" s="671">
        <v>0</v>
      </c>
      <c r="AM390" s="670">
        <v>0</v>
      </c>
      <c r="AN390" s="670">
        <v>0</v>
      </c>
      <c r="AO390" s="670">
        <v>0</v>
      </c>
      <c r="AP390" s="670">
        <v>0</v>
      </c>
      <c r="AQ390" s="670">
        <v>0</v>
      </c>
      <c r="AR390" s="670">
        <v>0</v>
      </c>
      <c r="AS390" s="665">
        <v>0.55000000000000004</v>
      </c>
      <c r="AT390" s="564">
        <f t="shared" si="35"/>
        <v>0</v>
      </c>
      <c r="AU390" s="564">
        <f t="shared" si="36"/>
        <v>0</v>
      </c>
      <c r="AV390" s="564">
        <f t="shared" si="37"/>
        <v>0</v>
      </c>
      <c r="AW390" s="564">
        <f t="shared" si="38"/>
        <v>0</v>
      </c>
      <c r="AX390" s="564">
        <f t="shared" si="39"/>
        <v>0</v>
      </c>
      <c r="AY390" s="564">
        <f t="shared" si="40"/>
        <v>0</v>
      </c>
      <c r="AZ390" s="666">
        <f t="shared" si="41"/>
        <v>1</v>
      </c>
      <c r="BA390" s="625" t="s">
        <v>2192</v>
      </c>
      <c r="BB390" s="625" t="s">
        <v>2215</v>
      </c>
      <c r="BC390" s="667">
        <v>4880700</v>
      </c>
      <c r="BD390" s="667">
        <v>0</v>
      </c>
      <c r="BE390" s="667">
        <v>0</v>
      </c>
      <c r="BF390" s="667">
        <v>0</v>
      </c>
      <c r="BG390" s="667">
        <v>4880700</v>
      </c>
      <c r="BH390" s="667">
        <v>0</v>
      </c>
      <c r="BI390" s="667">
        <v>0</v>
      </c>
      <c r="BJ390" s="667">
        <v>0</v>
      </c>
      <c r="BK390" s="444">
        <v>0</v>
      </c>
      <c r="BL390" s="444">
        <v>4880700</v>
      </c>
      <c r="BM390" s="514"/>
      <c r="BN390" s="514"/>
      <c r="BO390" s="515"/>
    </row>
    <row r="391" spans="1:67">
      <c r="A391" s="515"/>
      <c r="B391" s="669">
        <v>2031</v>
      </c>
      <c r="C391" s="661" t="s">
        <v>2187</v>
      </c>
      <c r="D391" s="669" t="s">
        <v>1997</v>
      </c>
      <c r="E391" s="669" t="s">
        <v>1996</v>
      </c>
      <c r="F391" s="669" t="s">
        <v>2209</v>
      </c>
      <c r="G391" s="661" t="s">
        <v>50</v>
      </c>
      <c r="H391" s="669" t="s">
        <v>2209</v>
      </c>
      <c r="I391" s="661" t="s">
        <v>2217</v>
      </c>
      <c r="J391" s="661" t="s">
        <v>16</v>
      </c>
      <c r="K391" s="669" t="s">
        <v>28</v>
      </c>
      <c r="L391" s="661" t="s">
        <v>2191</v>
      </c>
      <c r="M391" s="668">
        <v>0</v>
      </c>
      <c r="N391" s="668">
        <v>0</v>
      </c>
      <c r="O391" s="668">
        <v>0</v>
      </c>
      <c r="P391" s="668">
        <v>0</v>
      </c>
      <c r="Q391" s="668">
        <v>0</v>
      </c>
      <c r="R391" s="668">
        <v>0</v>
      </c>
      <c r="S391" s="668">
        <v>0</v>
      </c>
      <c r="T391" s="668">
        <v>0</v>
      </c>
      <c r="U391" s="668">
        <v>0</v>
      </c>
      <c r="V391" s="668">
        <v>0</v>
      </c>
      <c r="W391" s="670">
        <v>0</v>
      </c>
      <c r="X391" s="670">
        <v>0</v>
      </c>
      <c r="Y391" s="664">
        <v>38640.901113</v>
      </c>
      <c r="Z391" s="670">
        <v>38640.901113</v>
      </c>
      <c r="AA391" s="670">
        <v>38640.901113</v>
      </c>
      <c r="AB391" s="670">
        <v>0</v>
      </c>
      <c r="AC391" s="670">
        <v>0</v>
      </c>
      <c r="AD391" s="670">
        <v>0</v>
      </c>
      <c r="AE391" s="668">
        <v>0</v>
      </c>
      <c r="AF391" s="668">
        <v>0</v>
      </c>
      <c r="AG391" s="664">
        <v>3260.0169169999999</v>
      </c>
      <c r="AH391" s="664">
        <v>4555.8875660000003</v>
      </c>
      <c r="AI391" s="664">
        <v>30824.996630000001</v>
      </c>
      <c r="AJ391" s="671">
        <v>0</v>
      </c>
      <c r="AK391" s="664">
        <v>0</v>
      </c>
      <c r="AL391" s="671">
        <v>0</v>
      </c>
      <c r="AM391" s="670">
        <v>0</v>
      </c>
      <c r="AN391" s="670">
        <v>0</v>
      </c>
      <c r="AO391" s="670">
        <v>0</v>
      </c>
      <c r="AP391" s="670">
        <v>0</v>
      </c>
      <c r="AQ391" s="670">
        <v>0</v>
      </c>
      <c r="AR391" s="670">
        <v>0</v>
      </c>
      <c r="AS391" s="665">
        <v>0.55000000000000004</v>
      </c>
      <c r="AT391" s="564">
        <f t="shared" si="35"/>
        <v>0</v>
      </c>
      <c r="AU391" s="564">
        <f t="shared" si="36"/>
        <v>0</v>
      </c>
      <c r="AV391" s="564">
        <f t="shared" si="37"/>
        <v>0</v>
      </c>
      <c r="AW391" s="564">
        <f t="shared" si="38"/>
        <v>0</v>
      </c>
      <c r="AX391" s="564">
        <f t="shared" si="39"/>
        <v>0</v>
      </c>
      <c r="AY391" s="564">
        <f t="shared" si="40"/>
        <v>0</v>
      </c>
      <c r="AZ391" s="666">
        <f t="shared" si="41"/>
        <v>1</v>
      </c>
      <c r="BA391" s="625" t="s">
        <v>2192</v>
      </c>
      <c r="BB391" s="625" t="s">
        <v>2215</v>
      </c>
      <c r="BC391" s="667">
        <v>38640.901113</v>
      </c>
      <c r="BD391" s="667">
        <v>0</v>
      </c>
      <c r="BE391" s="667">
        <v>0</v>
      </c>
      <c r="BF391" s="667">
        <v>0</v>
      </c>
      <c r="BG391" s="667">
        <v>38640.901113</v>
      </c>
      <c r="BH391" s="667">
        <v>0</v>
      </c>
      <c r="BI391" s="667">
        <v>0</v>
      </c>
      <c r="BJ391" s="667">
        <v>0</v>
      </c>
      <c r="BK391" s="444">
        <v>0</v>
      </c>
      <c r="BL391" s="444">
        <v>38640.901113</v>
      </c>
      <c r="BM391" s="514"/>
      <c r="BN391" s="514"/>
      <c r="BO391" s="515"/>
    </row>
    <row r="392" spans="1:67">
      <c r="A392" s="515"/>
      <c r="B392" s="669">
        <v>2031</v>
      </c>
      <c r="C392" s="661" t="s">
        <v>2187</v>
      </c>
      <c r="D392" s="669" t="s">
        <v>1553</v>
      </c>
      <c r="E392" s="669" t="s">
        <v>1552</v>
      </c>
      <c r="F392" s="669" t="s">
        <v>2209</v>
      </c>
      <c r="G392" s="661" t="s">
        <v>50</v>
      </c>
      <c r="H392" s="669" t="s">
        <v>2209</v>
      </c>
      <c r="I392" s="661" t="s">
        <v>2217</v>
      </c>
      <c r="J392" s="661" t="s">
        <v>1162</v>
      </c>
      <c r="K392" s="669" t="s">
        <v>28</v>
      </c>
      <c r="L392" s="661" t="s">
        <v>2191</v>
      </c>
      <c r="M392" s="668">
        <v>0</v>
      </c>
      <c r="N392" s="668">
        <v>0</v>
      </c>
      <c r="O392" s="668">
        <v>0</v>
      </c>
      <c r="P392" s="668">
        <v>0</v>
      </c>
      <c r="Q392" s="668">
        <v>0</v>
      </c>
      <c r="R392" s="668">
        <v>0</v>
      </c>
      <c r="S392" s="668">
        <v>0</v>
      </c>
      <c r="T392" s="668">
        <v>0</v>
      </c>
      <c r="U392" s="668">
        <v>0</v>
      </c>
      <c r="V392" s="668">
        <v>0</v>
      </c>
      <c r="W392" s="670">
        <v>0</v>
      </c>
      <c r="X392" s="670">
        <v>0</v>
      </c>
      <c r="Y392" s="664">
        <v>1597125</v>
      </c>
      <c r="Z392" s="670">
        <v>1597125</v>
      </c>
      <c r="AA392" s="670">
        <v>1597125</v>
      </c>
      <c r="AB392" s="670">
        <v>0</v>
      </c>
      <c r="AC392" s="670">
        <v>0</v>
      </c>
      <c r="AD392" s="670">
        <v>0</v>
      </c>
      <c r="AE392" s="668">
        <v>0</v>
      </c>
      <c r="AF392" s="668">
        <v>0</v>
      </c>
      <c r="AG392" s="664">
        <v>21295</v>
      </c>
      <c r="AH392" s="664">
        <v>6175.55</v>
      </c>
      <c r="AI392" s="664">
        <v>1569654.45</v>
      </c>
      <c r="AJ392" s="671">
        <v>0</v>
      </c>
      <c r="AK392" s="664">
        <v>0</v>
      </c>
      <c r="AL392" s="671">
        <v>0</v>
      </c>
      <c r="AM392" s="670">
        <v>0</v>
      </c>
      <c r="AN392" s="670">
        <v>0</v>
      </c>
      <c r="AO392" s="670">
        <v>0</v>
      </c>
      <c r="AP392" s="670">
        <v>0</v>
      </c>
      <c r="AQ392" s="670">
        <v>0</v>
      </c>
      <c r="AR392" s="670">
        <v>0</v>
      </c>
      <c r="AS392" s="665">
        <v>0.55000000000000004</v>
      </c>
      <c r="AT392" s="564">
        <f t="shared" si="35"/>
        <v>0</v>
      </c>
      <c r="AU392" s="564">
        <f t="shared" si="36"/>
        <v>0</v>
      </c>
      <c r="AV392" s="564">
        <f t="shared" si="37"/>
        <v>0</v>
      </c>
      <c r="AW392" s="564">
        <f t="shared" si="38"/>
        <v>0</v>
      </c>
      <c r="AX392" s="564">
        <f t="shared" si="39"/>
        <v>0</v>
      </c>
      <c r="AY392" s="564">
        <f t="shared" si="40"/>
        <v>0</v>
      </c>
      <c r="AZ392" s="666">
        <f t="shared" si="41"/>
        <v>1</v>
      </c>
      <c r="BA392" s="625" t="s">
        <v>2192</v>
      </c>
      <c r="BB392" s="625" t="s">
        <v>2215</v>
      </c>
      <c r="BC392" s="667">
        <v>1597125</v>
      </c>
      <c r="BD392" s="667">
        <v>0</v>
      </c>
      <c r="BE392" s="667">
        <v>0</v>
      </c>
      <c r="BF392" s="667">
        <v>0</v>
      </c>
      <c r="BG392" s="667">
        <v>1597125</v>
      </c>
      <c r="BH392" s="667">
        <v>0</v>
      </c>
      <c r="BI392" s="667">
        <v>0</v>
      </c>
      <c r="BJ392" s="667">
        <v>0</v>
      </c>
      <c r="BK392" s="444">
        <v>0</v>
      </c>
      <c r="BL392" s="444">
        <v>1597125</v>
      </c>
      <c r="BM392" s="514"/>
      <c r="BN392" s="514"/>
      <c r="BO392" s="515"/>
    </row>
    <row r="393" spans="1:67">
      <c r="A393" s="515"/>
      <c r="B393" s="669">
        <v>2031</v>
      </c>
      <c r="C393" s="661" t="s">
        <v>2187</v>
      </c>
      <c r="D393" s="669" t="s">
        <v>2001</v>
      </c>
      <c r="E393" s="669" t="s">
        <v>2000</v>
      </c>
      <c r="F393" s="669" t="s">
        <v>2209</v>
      </c>
      <c r="G393" s="661" t="s">
        <v>50</v>
      </c>
      <c r="H393" s="669" t="s">
        <v>2209</v>
      </c>
      <c r="I393" s="661" t="s">
        <v>2217</v>
      </c>
      <c r="J393" s="661" t="s">
        <v>16</v>
      </c>
      <c r="K393" s="669" t="s">
        <v>28</v>
      </c>
      <c r="L393" s="661" t="s">
        <v>2191</v>
      </c>
      <c r="M393" s="668">
        <v>0</v>
      </c>
      <c r="N393" s="668">
        <v>0</v>
      </c>
      <c r="O393" s="668">
        <v>0</v>
      </c>
      <c r="P393" s="668">
        <v>0</v>
      </c>
      <c r="Q393" s="668">
        <v>0</v>
      </c>
      <c r="R393" s="668">
        <v>0</v>
      </c>
      <c r="S393" s="668">
        <v>0</v>
      </c>
      <c r="T393" s="668">
        <v>0</v>
      </c>
      <c r="U393" s="668">
        <v>0</v>
      </c>
      <c r="V393" s="668">
        <v>0</v>
      </c>
      <c r="W393" s="670">
        <v>0</v>
      </c>
      <c r="X393" s="670">
        <v>0</v>
      </c>
      <c r="Y393" s="664">
        <v>34063.799991</v>
      </c>
      <c r="Z393" s="670">
        <v>34063.799991</v>
      </c>
      <c r="AA393" s="670">
        <v>34063.799991</v>
      </c>
      <c r="AB393" s="670">
        <v>0</v>
      </c>
      <c r="AC393" s="670">
        <v>0</v>
      </c>
      <c r="AD393" s="670">
        <v>0</v>
      </c>
      <c r="AE393" s="668">
        <v>0</v>
      </c>
      <c r="AF393" s="668">
        <v>0</v>
      </c>
      <c r="AG393" s="664">
        <v>2802.3068050000002</v>
      </c>
      <c r="AH393" s="664">
        <v>4555.8875660000003</v>
      </c>
      <c r="AI393" s="664">
        <v>26705.605619999998</v>
      </c>
      <c r="AJ393" s="671">
        <v>0</v>
      </c>
      <c r="AK393" s="664">
        <v>0</v>
      </c>
      <c r="AL393" s="671">
        <v>0</v>
      </c>
      <c r="AM393" s="670">
        <v>0</v>
      </c>
      <c r="AN393" s="670">
        <v>0</v>
      </c>
      <c r="AO393" s="670">
        <v>0</v>
      </c>
      <c r="AP393" s="670">
        <v>0</v>
      </c>
      <c r="AQ393" s="670">
        <v>0</v>
      </c>
      <c r="AR393" s="670">
        <v>0</v>
      </c>
      <c r="AS393" s="665">
        <v>0.55000000000000004</v>
      </c>
      <c r="AT393" s="564">
        <f t="shared" si="35"/>
        <v>0</v>
      </c>
      <c r="AU393" s="564">
        <f t="shared" si="36"/>
        <v>0</v>
      </c>
      <c r="AV393" s="564">
        <f t="shared" si="37"/>
        <v>0</v>
      </c>
      <c r="AW393" s="564">
        <f t="shared" si="38"/>
        <v>0</v>
      </c>
      <c r="AX393" s="564">
        <f t="shared" si="39"/>
        <v>0</v>
      </c>
      <c r="AY393" s="564">
        <f t="shared" si="40"/>
        <v>0</v>
      </c>
      <c r="AZ393" s="666">
        <f t="shared" si="41"/>
        <v>1</v>
      </c>
      <c r="BA393" s="625" t="s">
        <v>2192</v>
      </c>
      <c r="BB393" s="625" t="s">
        <v>2215</v>
      </c>
      <c r="BC393" s="667">
        <v>34063.799991</v>
      </c>
      <c r="BD393" s="667">
        <v>0</v>
      </c>
      <c r="BE393" s="667">
        <v>0</v>
      </c>
      <c r="BF393" s="667">
        <v>0</v>
      </c>
      <c r="BG393" s="667">
        <v>34063.799991</v>
      </c>
      <c r="BH393" s="667">
        <v>0</v>
      </c>
      <c r="BI393" s="667">
        <v>0</v>
      </c>
      <c r="BJ393" s="667">
        <v>0</v>
      </c>
      <c r="BK393" s="444">
        <v>0</v>
      </c>
      <c r="BL393" s="444">
        <v>34063.799991</v>
      </c>
      <c r="BM393" s="514"/>
      <c r="BN393" s="514"/>
      <c r="BO393" s="515"/>
    </row>
    <row r="394" spans="1:67">
      <c r="A394" s="515"/>
      <c r="B394" s="669">
        <v>2028</v>
      </c>
      <c r="C394" s="661" t="s">
        <v>2187</v>
      </c>
      <c r="D394" s="669" t="s">
        <v>1883</v>
      </c>
      <c r="E394" s="669" t="s">
        <v>1882</v>
      </c>
      <c r="F394" s="669" t="s">
        <v>2199</v>
      </c>
      <c r="G394" s="661" t="s">
        <v>54</v>
      </c>
      <c r="H394" s="669" t="s">
        <v>2199</v>
      </c>
      <c r="I394" s="661" t="s">
        <v>46</v>
      </c>
      <c r="J394" s="661" t="s">
        <v>1306</v>
      </c>
      <c r="K394" s="669" t="s">
        <v>2198</v>
      </c>
      <c r="L394" s="661" t="s">
        <v>2191</v>
      </c>
      <c r="M394" s="668">
        <v>0</v>
      </c>
      <c r="N394" s="668">
        <v>0</v>
      </c>
      <c r="O394" s="668">
        <v>0</v>
      </c>
      <c r="P394" s="668">
        <v>0</v>
      </c>
      <c r="Q394" s="668">
        <v>0</v>
      </c>
      <c r="R394" s="668">
        <v>0</v>
      </c>
      <c r="S394" s="668">
        <v>0</v>
      </c>
      <c r="T394" s="668">
        <v>0</v>
      </c>
      <c r="U394" s="668">
        <v>0</v>
      </c>
      <c r="V394" s="668">
        <v>0</v>
      </c>
      <c r="W394" s="670">
        <v>0</v>
      </c>
      <c r="X394" s="670">
        <v>0</v>
      </c>
      <c r="Y394" s="664">
        <v>1950686.4950000001</v>
      </c>
      <c r="Z394" s="670">
        <v>1950686.4950000001</v>
      </c>
      <c r="AA394" s="670">
        <v>1950686.4950000001</v>
      </c>
      <c r="AB394" s="670">
        <v>0</v>
      </c>
      <c r="AC394" s="670">
        <v>0</v>
      </c>
      <c r="AD394" s="670">
        <v>0</v>
      </c>
      <c r="AE394" s="668">
        <v>0</v>
      </c>
      <c r="AF394" s="668">
        <v>0</v>
      </c>
      <c r="AG394" s="664">
        <v>0</v>
      </c>
      <c r="AH394" s="664">
        <v>0</v>
      </c>
      <c r="AI394" s="664">
        <v>0</v>
      </c>
      <c r="AJ394" s="671">
        <v>0</v>
      </c>
      <c r="AK394" s="664">
        <v>0</v>
      </c>
      <c r="AL394" s="671">
        <v>1950686.4950000001</v>
      </c>
      <c r="AM394" s="670">
        <v>0</v>
      </c>
      <c r="AN394" s="670">
        <v>0</v>
      </c>
      <c r="AO394" s="670">
        <v>0</v>
      </c>
      <c r="AP394" s="670">
        <v>0</v>
      </c>
      <c r="AQ394" s="670">
        <v>0</v>
      </c>
      <c r="AR394" s="670">
        <v>0</v>
      </c>
      <c r="AS394" s="665">
        <v>0.59</v>
      </c>
      <c r="AT394" s="564">
        <f t="shared" ref="AT394:AT413" si="42">IF($AZ394=0,0,($AN394-$AP394)/$AZ394)</f>
        <v>0</v>
      </c>
      <c r="AU394" s="564">
        <f t="shared" ref="AU394:AU413" si="43">IF($AZ394=0,0,($AO394-$AQ394)/$AZ394)</f>
        <v>0</v>
      </c>
      <c r="AV394" s="564">
        <f t="shared" ref="AV394:AV413" si="44">IF(OR(BB394="TRUE",BA394="TRUE"),0,IF(AZ394=0,0,($AB394+$AR394+$AP394+$AS394*$AD394)/AZ394))</f>
        <v>0</v>
      </c>
      <c r="AW394" s="564">
        <f t="shared" ref="AW394:AW413" si="45">IF(OR(BB394="TRUE",BA394="TRUE"),0,IF(AZ394=0,0,($AC394+$AQ394+(1-$AS394)*$AD394)/AZ394))</f>
        <v>0</v>
      </c>
      <c r="AX394" s="564">
        <f t="shared" ref="AX394:AX413" si="46">IF(OR(BB394="TRUE",BA394="TRUE"),0,IF(AZ394=0,0,($AA394*$AS394+$AN394)/AZ394))</f>
        <v>0</v>
      </c>
      <c r="AY394" s="564">
        <f t="shared" ref="AY394:AY413" si="47">IF(OR(BB394="TRUE",BA394="TRUE"),0,IF(AZ394=0,0,($AA394*(1-$AS394)+$AO394)/AZ394))</f>
        <v>0</v>
      </c>
      <c r="AZ394" s="666">
        <f t="shared" ref="AZ394:AZ413" si="48">IFERROR(($T394*99976.1+$S394*3412.14)/($R394*99976.1+$P394*3412.14),1)</f>
        <v>1</v>
      </c>
      <c r="BA394" s="625" t="s">
        <v>2215</v>
      </c>
      <c r="BB394" s="625" t="s">
        <v>2192</v>
      </c>
      <c r="BC394" s="667">
        <v>1950686.4950000001</v>
      </c>
      <c r="BD394" s="667">
        <v>0</v>
      </c>
      <c r="BE394" s="667">
        <v>0</v>
      </c>
      <c r="BF394" s="667">
        <v>0</v>
      </c>
      <c r="BG394" s="667">
        <v>1950686.4950000001</v>
      </c>
      <c r="BH394" s="667">
        <v>0</v>
      </c>
      <c r="BI394" s="667">
        <v>0</v>
      </c>
      <c r="BJ394" s="667">
        <v>0</v>
      </c>
      <c r="BK394" s="444">
        <v>0</v>
      </c>
      <c r="BL394" s="444">
        <v>1950686.4950000001</v>
      </c>
      <c r="BM394" s="514"/>
      <c r="BN394" s="514"/>
      <c r="BO394" s="515"/>
    </row>
    <row r="395" spans="1:67">
      <c r="A395" s="515"/>
      <c r="B395" s="669">
        <v>2028</v>
      </c>
      <c r="C395" s="661" t="s">
        <v>2187</v>
      </c>
      <c r="D395" s="669" t="s">
        <v>1888</v>
      </c>
      <c r="E395" s="669" t="s">
        <v>1887</v>
      </c>
      <c r="F395" s="669" t="s">
        <v>2199</v>
      </c>
      <c r="G395" s="661" t="s">
        <v>54</v>
      </c>
      <c r="H395" s="669" t="s">
        <v>2199</v>
      </c>
      <c r="I395" s="661" t="s">
        <v>46</v>
      </c>
      <c r="J395" s="661" t="s">
        <v>1306</v>
      </c>
      <c r="K395" s="669" t="s">
        <v>35</v>
      </c>
      <c r="L395" s="661" t="s">
        <v>2191</v>
      </c>
      <c r="M395" s="668">
        <v>0</v>
      </c>
      <c r="N395" s="668">
        <v>0</v>
      </c>
      <c r="O395" s="668">
        <v>0</v>
      </c>
      <c r="P395" s="668">
        <v>0</v>
      </c>
      <c r="Q395" s="668">
        <v>0</v>
      </c>
      <c r="R395" s="668">
        <v>0</v>
      </c>
      <c r="S395" s="668">
        <v>0</v>
      </c>
      <c r="T395" s="668">
        <v>0</v>
      </c>
      <c r="U395" s="668">
        <v>0</v>
      </c>
      <c r="V395" s="668">
        <v>0</v>
      </c>
      <c r="W395" s="670">
        <v>0</v>
      </c>
      <c r="X395" s="670">
        <v>0</v>
      </c>
      <c r="Y395" s="664">
        <v>933330.3223</v>
      </c>
      <c r="Z395" s="670">
        <v>933330.3223</v>
      </c>
      <c r="AA395" s="670">
        <v>933330.3223</v>
      </c>
      <c r="AB395" s="670">
        <v>0</v>
      </c>
      <c r="AC395" s="670">
        <v>0</v>
      </c>
      <c r="AD395" s="670">
        <v>0</v>
      </c>
      <c r="AE395" s="668">
        <v>0</v>
      </c>
      <c r="AF395" s="668">
        <v>0</v>
      </c>
      <c r="AG395" s="664">
        <v>0</v>
      </c>
      <c r="AH395" s="664">
        <v>0</v>
      </c>
      <c r="AI395" s="664">
        <v>0</v>
      </c>
      <c r="AJ395" s="671">
        <v>0</v>
      </c>
      <c r="AK395" s="664">
        <v>0</v>
      </c>
      <c r="AL395" s="671">
        <v>933330.3223</v>
      </c>
      <c r="AM395" s="670">
        <v>0</v>
      </c>
      <c r="AN395" s="670">
        <v>0</v>
      </c>
      <c r="AO395" s="670">
        <v>0</v>
      </c>
      <c r="AP395" s="670">
        <v>0</v>
      </c>
      <c r="AQ395" s="670">
        <v>0</v>
      </c>
      <c r="AR395" s="670">
        <v>0</v>
      </c>
      <c r="AS395" s="665">
        <v>0.59</v>
      </c>
      <c r="AT395" s="564">
        <f t="shared" si="42"/>
        <v>0</v>
      </c>
      <c r="AU395" s="564">
        <f t="shared" si="43"/>
        <v>0</v>
      </c>
      <c r="AV395" s="564">
        <f t="shared" si="44"/>
        <v>0</v>
      </c>
      <c r="AW395" s="564">
        <f t="shared" si="45"/>
        <v>0</v>
      </c>
      <c r="AX395" s="564">
        <f t="shared" si="46"/>
        <v>0</v>
      </c>
      <c r="AY395" s="564">
        <f t="shared" si="47"/>
        <v>0</v>
      </c>
      <c r="AZ395" s="666">
        <f t="shared" si="48"/>
        <v>1</v>
      </c>
      <c r="BA395" s="625" t="s">
        <v>2215</v>
      </c>
      <c r="BB395" s="625" t="s">
        <v>2192</v>
      </c>
      <c r="BC395" s="667">
        <v>933330.3223</v>
      </c>
      <c r="BD395" s="667">
        <v>0</v>
      </c>
      <c r="BE395" s="667">
        <v>0</v>
      </c>
      <c r="BF395" s="667">
        <v>0</v>
      </c>
      <c r="BG395" s="667">
        <v>933330.3223</v>
      </c>
      <c r="BH395" s="667">
        <v>0</v>
      </c>
      <c r="BI395" s="667">
        <v>0</v>
      </c>
      <c r="BJ395" s="667">
        <v>0</v>
      </c>
      <c r="BK395" s="444">
        <v>0</v>
      </c>
      <c r="BL395" s="444">
        <v>933330.3223</v>
      </c>
      <c r="BM395" s="514"/>
      <c r="BN395" s="514"/>
      <c r="BO395" s="515"/>
    </row>
    <row r="396" spans="1:67">
      <c r="A396" s="515"/>
      <c r="B396" s="669">
        <v>2028</v>
      </c>
      <c r="C396" s="661" t="s">
        <v>2187</v>
      </c>
      <c r="D396" s="669" t="s">
        <v>1893</v>
      </c>
      <c r="E396" s="669" t="s">
        <v>1892</v>
      </c>
      <c r="F396" s="669" t="s">
        <v>2199</v>
      </c>
      <c r="G396" s="661" t="s">
        <v>54</v>
      </c>
      <c r="H396" s="669" t="s">
        <v>2199</v>
      </c>
      <c r="I396" s="661" t="s">
        <v>46</v>
      </c>
      <c r="J396" s="661" t="s">
        <v>1306</v>
      </c>
      <c r="K396" s="669" t="s">
        <v>28</v>
      </c>
      <c r="L396" s="661" t="s">
        <v>2191</v>
      </c>
      <c r="M396" s="668">
        <v>0</v>
      </c>
      <c r="N396" s="668">
        <v>0</v>
      </c>
      <c r="O396" s="668">
        <v>0</v>
      </c>
      <c r="P396" s="668">
        <v>0</v>
      </c>
      <c r="Q396" s="668">
        <v>0</v>
      </c>
      <c r="R396" s="668">
        <v>0</v>
      </c>
      <c r="S396" s="668">
        <v>0</v>
      </c>
      <c r="T396" s="668">
        <v>0</v>
      </c>
      <c r="U396" s="668">
        <v>0</v>
      </c>
      <c r="V396" s="668">
        <v>0</v>
      </c>
      <c r="W396" s="670">
        <v>0</v>
      </c>
      <c r="X396" s="670">
        <v>0</v>
      </c>
      <c r="Y396" s="664">
        <v>2773821.8810000001</v>
      </c>
      <c r="Z396" s="670">
        <v>2773821.8810000001</v>
      </c>
      <c r="AA396" s="670">
        <v>2773821.8810000001</v>
      </c>
      <c r="AB396" s="670">
        <v>0</v>
      </c>
      <c r="AC396" s="670">
        <v>0</v>
      </c>
      <c r="AD396" s="670">
        <v>0</v>
      </c>
      <c r="AE396" s="668">
        <v>0</v>
      </c>
      <c r="AF396" s="668">
        <v>0</v>
      </c>
      <c r="AG396" s="664">
        <v>0</v>
      </c>
      <c r="AH396" s="664">
        <v>0</v>
      </c>
      <c r="AI396" s="664">
        <v>0</v>
      </c>
      <c r="AJ396" s="671">
        <v>0</v>
      </c>
      <c r="AK396" s="664">
        <v>0</v>
      </c>
      <c r="AL396" s="671">
        <v>2773821.8810000001</v>
      </c>
      <c r="AM396" s="670">
        <v>0</v>
      </c>
      <c r="AN396" s="670">
        <v>0</v>
      </c>
      <c r="AO396" s="670">
        <v>0</v>
      </c>
      <c r="AP396" s="670">
        <v>0</v>
      </c>
      <c r="AQ396" s="670">
        <v>0</v>
      </c>
      <c r="AR396" s="670">
        <v>0</v>
      </c>
      <c r="AS396" s="665">
        <v>0.59</v>
      </c>
      <c r="AT396" s="564">
        <f t="shared" si="42"/>
        <v>0</v>
      </c>
      <c r="AU396" s="564">
        <f t="shared" si="43"/>
        <v>0</v>
      </c>
      <c r="AV396" s="564">
        <f t="shared" si="44"/>
        <v>0</v>
      </c>
      <c r="AW396" s="564">
        <f t="shared" si="45"/>
        <v>0</v>
      </c>
      <c r="AX396" s="564">
        <f t="shared" si="46"/>
        <v>0</v>
      </c>
      <c r="AY396" s="564">
        <f t="shared" si="47"/>
        <v>0</v>
      </c>
      <c r="AZ396" s="666">
        <f t="shared" si="48"/>
        <v>1</v>
      </c>
      <c r="BA396" s="625" t="s">
        <v>2215</v>
      </c>
      <c r="BB396" s="625" t="s">
        <v>2192</v>
      </c>
      <c r="BC396" s="667">
        <v>2773821.8810000001</v>
      </c>
      <c r="BD396" s="667">
        <v>0</v>
      </c>
      <c r="BE396" s="667">
        <v>0</v>
      </c>
      <c r="BF396" s="667">
        <v>0</v>
      </c>
      <c r="BG396" s="667">
        <v>2773821.8810000001</v>
      </c>
      <c r="BH396" s="667">
        <v>0</v>
      </c>
      <c r="BI396" s="667">
        <v>0</v>
      </c>
      <c r="BJ396" s="667">
        <v>0</v>
      </c>
      <c r="BK396" s="444">
        <v>0</v>
      </c>
      <c r="BL396" s="444">
        <v>2773821.8810000001</v>
      </c>
      <c r="BM396" s="514"/>
      <c r="BN396" s="514"/>
      <c r="BO396" s="515"/>
    </row>
    <row r="397" spans="1:67">
      <c r="A397" s="515"/>
      <c r="B397" s="669">
        <v>2028</v>
      </c>
      <c r="C397" s="661" t="s">
        <v>2187</v>
      </c>
      <c r="D397" s="669" t="s">
        <v>1898</v>
      </c>
      <c r="E397" s="669" t="s">
        <v>1897</v>
      </c>
      <c r="F397" s="669" t="s">
        <v>2199</v>
      </c>
      <c r="G397" s="661" t="s">
        <v>54</v>
      </c>
      <c r="H397" s="669" t="s">
        <v>2199</v>
      </c>
      <c r="I397" s="661" t="s">
        <v>46</v>
      </c>
      <c r="J397" s="661" t="s">
        <v>1306</v>
      </c>
      <c r="K397" s="669" t="s">
        <v>2190</v>
      </c>
      <c r="L397" s="661" t="s">
        <v>2191</v>
      </c>
      <c r="M397" s="668">
        <v>0</v>
      </c>
      <c r="N397" s="668">
        <v>0</v>
      </c>
      <c r="O397" s="668">
        <v>0</v>
      </c>
      <c r="P397" s="668">
        <v>0</v>
      </c>
      <c r="Q397" s="668">
        <v>0</v>
      </c>
      <c r="R397" s="668">
        <v>0</v>
      </c>
      <c r="S397" s="668">
        <v>0</v>
      </c>
      <c r="T397" s="668">
        <v>0</v>
      </c>
      <c r="U397" s="668">
        <v>0</v>
      </c>
      <c r="V397" s="668">
        <v>0</v>
      </c>
      <c r="W397" s="670">
        <v>0</v>
      </c>
      <c r="X397" s="670">
        <v>0</v>
      </c>
      <c r="Y397" s="664">
        <v>6099765.6950000003</v>
      </c>
      <c r="Z397" s="670">
        <v>6099765.6950000003</v>
      </c>
      <c r="AA397" s="670">
        <v>6099765.6950000003</v>
      </c>
      <c r="AB397" s="670">
        <v>0</v>
      </c>
      <c r="AC397" s="670">
        <v>0</v>
      </c>
      <c r="AD397" s="670">
        <v>0</v>
      </c>
      <c r="AE397" s="668">
        <v>0</v>
      </c>
      <c r="AF397" s="668">
        <v>0</v>
      </c>
      <c r="AG397" s="664">
        <v>0</v>
      </c>
      <c r="AH397" s="664">
        <v>0</v>
      </c>
      <c r="AI397" s="664">
        <v>0</v>
      </c>
      <c r="AJ397" s="671">
        <v>0</v>
      </c>
      <c r="AK397" s="664">
        <v>0</v>
      </c>
      <c r="AL397" s="671">
        <v>6099765.6950000003</v>
      </c>
      <c r="AM397" s="670">
        <v>0</v>
      </c>
      <c r="AN397" s="670">
        <v>0</v>
      </c>
      <c r="AO397" s="670">
        <v>0</v>
      </c>
      <c r="AP397" s="670">
        <v>0</v>
      </c>
      <c r="AQ397" s="670">
        <v>0</v>
      </c>
      <c r="AR397" s="670">
        <v>0</v>
      </c>
      <c r="AS397" s="665">
        <v>0.59</v>
      </c>
      <c r="AT397" s="564">
        <f t="shared" si="42"/>
        <v>0</v>
      </c>
      <c r="AU397" s="564">
        <f t="shared" si="43"/>
        <v>0</v>
      </c>
      <c r="AV397" s="564">
        <f t="shared" si="44"/>
        <v>0</v>
      </c>
      <c r="AW397" s="564">
        <f t="shared" si="45"/>
        <v>0</v>
      </c>
      <c r="AX397" s="564">
        <f t="shared" si="46"/>
        <v>0</v>
      </c>
      <c r="AY397" s="564">
        <f t="shared" si="47"/>
        <v>0</v>
      </c>
      <c r="AZ397" s="666">
        <f t="shared" si="48"/>
        <v>1</v>
      </c>
      <c r="BA397" s="625" t="s">
        <v>2215</v>
      </c>
      <c r="BB397" s="625" t="s">
        <v>2192</v>
      </c>
      <c r="BC397" s="667">
        <v>6099765.6950000003</v>
      </c>
      <c r="BD397" s="667">
        <v>0</v>
      </c>
      <c r="BE397" s="667">
        <v>0</v>
      </c>
      <c r="BF397" s="667">
        <v>0</v>
      </c>
      <c r="BG397" s="667">
        <v>6099765.6950000003</v>
      </c>
      <c r="BH397" s="667">
        <v>0</v>
      </c>
      <c r="BI397" s="667">
        <v>0</v>
      </c>
      <c r="BJ397" s="667">
        <v>0</v>
      </c>
      <c r="BK397" s="444">
        <v>0</v>
      </c>
      <c r="BL397" s="444">
        <v>6099765.6950000003</v>
      </c>
      <c r="BM397" s="514"/>
      <c r="BN397" s="514"/>
      <c r="BO397" s="515"/>
    </row>
    <row r="398" spans="1:67">
      <c r="A398" s="515"/>
      <c r="B398" s="669">
        <v>2029</v>
      </c>
      <c r="C398" s="661" t="s">
        <v>2187</v>
      </c>
      <c r="D398" s="669" t="s">
        <v>1883</v>
      </c>
      <c r="E398" s="669" t="s">
        <v>1882</v>
      </c>
      <c r="F398" s="669" t="s">
        <v>2199</v>
      </c>
      <c r="G398" s="661" t="s">
        <v>54</v>
      </c>
      <c r="H398" s="669" t="s">
        <v>2199</v>
      </c>
      <c r="I398" s="661" t="s">
        <v>46</v>
      </c>
      <c r="J398" s="661" t="s">
        <v>1306</v>
      </c>
      <c r="K398" s="669" t="s">
        <v>2198</v>
      </c>
      <c r="L398" s="661" t="s">
        <v>2191</v>
      </c>
      <c r="M398" s="668">
        <v>0</v>
      </c>
      <c r="N398" s="668">
        <v>0</v>
      </c>
      <c r="O398" s="668">
        <v>0</v>
      </c>
      <c r="P398" s="668">
        <v>0</v>
      </c>
      <c r="Q398" s="668">
        <v>0</v>
      </c>
      <c r="R398" s="668">
        <v>0</v>
      </c>
      <c r="S398" s="668">
        <v>0</v>
      </c>
      <c r="T398" s="668">
        <v>0</v>
      </c>
      <c r="U398" s="668">
        <v>0</v>
      </c>
      <c r="V398" s="668">
        <v>0</v>
      </c>
      <c r="W398" s="670">
        <v>0</v>
      </c>
      <c r="X398" s="670">
        <v>0</v>
      </c>
      <c r="Y398" s="664">
        <v>2025545.77</v>
      </c>
      <c r="Z398" s="670">
        <v>2025545.77</v>
      </c>
      <c r="AA398" s="670">
        <v>2025545.77</v>
      </c>
      <c r="AB398" s="670">
        <v>0</v>
      </c>
      <c r="AC398" s="670">
        <v>0</v>
      </c>
      <c r="AD398" s="670">
        <v>0</v>
      </c>
      <c r="AE398" s="668">
        <v>0</v>
      </c>
      <c r="AF398" s="668">
        <v>0</v>
      </c>
      <c r="AG398" s="664">
        <v>0</v>
      </c>
      <c r="AH398" s="664">
        <v>0</v>
      </c>
      <c r="AI398" s="664">
        <v>0</v>
      </c>
      <c r="AJ398" s="671">
        <v>0</v>
      </c>
      <c r="AK398" s="664">
        <v>0</v>
      </c>
      <c r="AL398" s="671">
        <v>2025545.77</v>
      </c>
      <c r="AM398" s="670">
        <v>0</v>
      </c>
      <c r="AN398" s="670">
        <v>0</v>
      </c>
      <c r="AO398" s="670">
        <v>0</v>
      </c>
      <c r="AP398" s="670">
        <v>0</v>
      </c>
      <c r="AQ398" s="670">
        <v>0</v>
      </c>
      <c r="AR398" s="670">
        <v>0</v>
      </c>
      <c r="AS398" s="665">
        <v>0.56999999999999995</v>
      </c>
      <c r="AT398" s="564">
        <f t="shared" si="42"/>
        <v>0</v>
      </c>
      <c r="AU398" s="564">
        <f t="shared" si="43"/>
        <v>0</v>
      </c>
      <c r="AV398" s="564">
        <f t="shared" si="44"/>
        <v>0</v>
      </c>
      <c r="AW398" s="564">
        <f t="shared" si="45"/>
        <v>0</v>
      </c>
      <c r="AX398" s="564">
        <f t="shared" si="46"/>
        <v>0</v>
      </c>
      <c r="AY398" s="564">
        <f t="shared" si="47"/>
        <v>0</v>
      </c>
      <c r="AZ398" s="666">
        <f t="shared" si="48"/>
        <v>1</v>
      </c>
      <c r="BA398" s="625" t="s">
        <v>2215</v>
      </c>
      <c r="BB398" s="625" t="s">
        <v>2192</v>
      </c>
      <c r="BC398" s="667">
        <v>2025545.77</v>
      </c>
      <c r="BD398" s="667">
        <v>0</v>
      </c>
      <c r="BE398" s="667">
        <v>0</v>
      </c>
      <c r="BF398" s="667">
        <v>0</v>
      </c>
      <c r="BG398" s="667">
        <v>2025545.77</v>
      </c>
      <c r="BH398" s="667">
        <v>0</v>
      </c>
      <c r="BI398" s="667">
        <v>0</v>
      </c>
      <c r="BJ398" s="667">
        <v>0</v>
      </c>
      <c r="BK398" s="444">
        <v>0</v>
      </c>
      <c r="BL398" s="444">
        <v>2025545.77</v>
      </c>
      <c r="BM398" s="514"/>
      <c r="BN398" s="514"/>
      <c r="BO398" s="515"/>
    </row>
    <row r="399" spans="1:67">
      <c r="A399" s="515"/>
      <c r="B399" s="669">
        <v>2029</v>
      </c>
      <c r="C399" s="661" t="s">
        <v>2187</v>
      </c>
      <c r="D399" s="669" t="s">
        <v>1888</v>
      </c>
      <c r="E399" s="669" t="s">
        <v>1887</v>
      </c>
      <c r="F399" s="669" t="s">
        <v>2199</v>
      </c>
      <c r="G399" s="661" t="s">
        <v>54</v>
      </c>
      <c r="H399" s="669" t="s">
        <v>2199</v>
      </c>
      <c r="I399" s="661" t="s">
        <v>46</v>
      </c>
      <c r="J399" s="661" t="s">
        <v>1306</v>
      </c>
      <c r="K399" s="669" t="s">
        <v>35</v>
      </c>
      <c r="L399" s="661" t="s">
        <v>2191</v>
      </c>
      <c r="M399" s="668">
        <v>0</v>
      </c>
      <c r="N399" s="668">
        <v>0</v>
      </c>
      <c r="O399" s="668">
        <v>0</v>
      </c>
      <c r="P399" s="668">
        <v>0</v>
      </c>
      <c r="Q399" s="668">
        <v>0</v>
      </c>
      <c r="R399" s="668">
        <v>0</v>
      </c>
      <c r="S399" s="668">
        <v>0</v>
      </c>
      <c r="T399" s="668">
        <v>0</v>
      </c>
      <c r="U399" s="668">
        <v>0</v>
      </c>
      <c r="V399" s="668">
        <v>0</v>
      </c>
      <c r="W399" s="670">
        <v>0</v>
      </c>
      <c r="X399" s="670">
        <v>0</v>
      </c>
      <c r="Y399" s="664">
        <v>936603.59069999994</v>
      </c>
      <c r="Z399" s="670">
        <v>936603.59069999994</v>
      </c>
      <c r="AA399" s="670">
        <v>936603.59069999994</v>
      </c>
      <c r="AB399" s="670">
        <v>0</v>
      </c>
      <c r="AC399" s="670">
        <v>0</v>
      </c>
      <c r="AD399" s="670">
        <v>0</v>
      </c>
      <c r="AE399" s="668">
        <v>0</v>
      </c>
      <c r="AF399" s="668">
        <v>0</v>
      </c>
      <c r="AG399" s="664">
        <v>0</v>
      </c>
      <c r="AH399" s="664">
        <v>0</v>
      </c>
      <c r="AI399" s="664">
        <v>0</v>
      </c>
      <c r="AJ399" s="671">
        <v>0</v>
      </c>
      <c r="AK399" s="664">
        <v>0</v>
      </c>
      <c r="AL399" s="671">
        <v>936603.59069999994</v>
      </c>
      <c r="AM399" s="670">
        <v>0</v>
      </c>
      <c r="AN399" s="670">
        <v>0</v>
      </c>
      <c r="AO399" s="670">
        <v>0</v>
      </c>
      <c r="AP399" s="670">
        <v>0</v>
      </c>
      <c r="AQ399" s="670">
        <v>0</v>
      </c>
      <c r="AR399" s="670">
        <v>0</v>
      </c>
      <c r="AS399" s="665">
        <v>0.56999999999999995</v>
      </c>
      <c r="AT399" s="564">
        <f t="shared" si="42"/>
        <v>0</v>
      </c>
      <c r="AU399" s="564">
        <f t="shared" si="43"/>
        <v>0</v>
      </c>
      <c r="AV399" s="564">
        <f t="shared" si="44"/>
        <v>0</v>
      </c>
      <c r="AW399" s="564">
        <f t="shared" si="45"/>
        <v>0</v>
      </c>
      <c r="AX399" s="564">
        <f t="shared" si="46"/>
        <v>0</v>
      </c>
      <c r="AY399" s="564">
        <f t="shared" si="47"/>
        <v>0</v>
      </c>
      <c r="AZ399" s="666">
        <f t="shared" si="48"/>
        <v>1</v>
      </c>
      <c r="BA399" s="625" t="s">
        <v>2215</v>
      </c>
      <c r="BB399" s="625" t="s">
        <v>2192</v>
      </c>
      <c r="BC399" s="667">
        <v>936603.59069999994</v>
      </c>
      <c r="BD399" s="667">
        <v>0</v>
      </c>
      <c r="BE399" s="667">
        <v>0</v>
      </c>
      <c r="BF399" s="667">
        <v>0</v>
      </c>
      <c r="BG399" s="667">
        <v>936603.59069999994</v>
      </c>
      <c r="BH399" s="667">
        <v>0</v>
      </c>
      <c r="BI399" s="667">
        <v>0</v>
      </c>
      <c r="BJ399" s="667">
        <v>0</v>
      </c>
      <c r="BK399" s="444">
        <v>0</v>
      </c>
      <c r="BL399" s="444">
        <v>936603.59069999994</v>
      </c>
      <c r="BM399" s="514"/>
      <c r="BN399" s="514"/>
      <c r="BO399" s="515"/>
    </row>
    <row r="400" spans="1:67">
      <c r="A400" s="515"/>
      <c r="B400" s="669">
        <v>2029</v>
      </c>
      <c r="C400" s="661" t="s">
        <v>2187</v>
      </c>
      <c r="D400" s="669" t="s">
        <v>1893</v>
      </c>
      <c r="E400" s="669" t="s">
        <v>1892</v>
      </c>
      <c r="F400" s="669" t="s">
        <v>2199</v>
      </c>
      <c r="G400" s="661" t="s">
        <v>54</v>
      </c>
      <c r="H400" s="669" t="s">
        <v>2199</v>
      </c>
      <c r="I400" s="661" t="s">
        <v>46</v>
      </c>
      <c r="J400" s="661" t="s">
        <v>1306</v>
      </c>
      <c r="K400" s="669" t="s">
        <v>28</v>
      </c>
      <c r="L400" s="661" t="s">
        <v>2191</v>
      </c>
      <c r="M400" s="668">
        <v>0</v>
      </c>
      <c r="N400" s="668">
        <v>0</v>
      </c>
      <c r="O400" s="668">
        <v>0</v>
      </c>
      <c r="P400" s="668">
        <v>0</v>
      </c>
      <c r="Q400" s="668">
        <v>0</v>
      </c>
      <c r="R400" s="668">
        <v>0</v>
      </c>
      <c r="S400" s="668">
        <v>0</v>
      </c>
      <c r="T400" s="668">
        <v>0</v>
      </c>
      <c r="U400" s="668">
        <v>0</v>
      </c>
      <c r="V400" s="668">
        <v>0</v>
      </c>
      <c r="W400" s="670">
        <v>0</v>
      </c>
      <c r="X400" s="670">
        <v>0</v>
      </c>
      <c r="Y400" s="664">
        <v>2815132.6970000002</v>
      </c>
      <c r="Z400" s="670">
        <v>2815132.6970000002</v>
      </c>
      <c r="AA400" s="670">
        <v>2815132.6970000002</v>
      </c>
      <c r="AB400" s="670">
        <v>0</v>
      </c>
      <c r="AC400" s="670">
        <v>0</v>
      </c>
      <c r="AD400" s="670">
        <v>0</v>
      </c>
      <c r="AE400" s="668">
        <v>0</v>
      </c>
      <c r="AF400" s="668">
        <v>0</v>
      </c>
      <c r="AG400" s="664">
        <v>0</v>
      </c>
      <c r="AH400" s="664">
        <v>0</v>
      </c>
      <c r="AI400" s="664">
        <v>0</v>
      </c>
      <c r="AJ400" s="671">
        <v>0</v>
      </c>
      <c r="AK400" s="664">
        <v>0</v>
      </c>
      <c r="AL400" s="671">
        <v>2815132.6970000002</v>
      </c>
      <c r="AM400" s="670">
        <v>0</v>
      </c>
      <c r="AN400" s="670">
        <v>0</v>
      </c>
      <c r="AO400" s="670">
        <v>0</v>
      </c>
      <c r="AP400" s="670">
        <v>0</v>
      </c>
      <c r="AQ400" s="670">
        <v>0</v>
      </c>
      <c r="AR400" s="670">
        <v>0</v>
      </c>
      <c r="AS400" s="665">
        <v>0.56999999999999995</v>
      </c>
      <c r="AT400" s="564">
        <f t="shared" si="42"/>
        <v>0</v>
      </c>
      <c r="AU400" s="564">
        <f t="shared" si="43"/>
        <v>0</v>
      </c>
      <c r="AV400" s="564">
        <f t="shared" si="44"/>
        <v>0</v>
      </c>
      <c r="AW400" s="564">
        <f t="shared" si="45"/>
        <v>0</v>
      </c>
      <c r="AX400" s="564">
        <f t="shared" si="46"/>
        <v>0</v>
      </c>
      <c r="AY400" s="564">
        <f t="shared" si="47"/>
        <v>0</v>
      </c>
      <c r="AZ400" s="666">
        <f t="shared" si="48"/>
        <v>1</v>
      </c>
      <c r="BA400" s="625" t="s">
        <v>2215</v>
      </c>
      <c r="BB400" s="625" t="s">
        <v>2192</v>
      </c>
      <c r="BC400" s="667">
        <v>2815132.6970000002</v>
      </c>
      <c r="BD400" s="667">
        <v>0</v>
      </c>
      <c r="BE400" s="667">
        <v>0</v>
      </c>
      <c r="BF400" s="667">
        <v>0</v>
      </c>
      <c r="BG400" s="667">
        <v>2815132.6970000002</v>
      </c>
      <c r="BH400" s="667">
        <v>0</v>
      </c>
      <c r="BI400" s="667">
        <v>0</v>
      </c>
      <c r="BJ400" s="667">
        <v>0</v>
      </c>
      <c r="BK400" s="444">
        <v>0</v>
      </c>
      <c r="BL400" s="444">
        <v>2815132.6970000002</v>
      </c>
      <c r="BM400" s="514"/>
      <c r="BN400" s="514"/>
      <c r="BO400" s="515"/>
    </row>
    <row r="401" spans="1:67">
      <c r="A401" s="515"/>
      <c r="B401" s="669">
        <v>2029</v>
      </c>
      <c r="C401" s="661" t="s">
        <v>2187</v>
      </c>
      <c r="D401" s="669" t="s">
        <v>1898</v>
      </c>
      <c r="E401" s="669" t="s">
        <v>1897</v>
      </c>
      <c r="F401" s="669" t="s">
        <v>2199</v>
      </c>
      <c r="G401" s="661" t="s">
        <v>54</v>
      </c>
      <c r="H401" s="669" t="s">
        <v>2199</v>
      </c>
      <c r="I401" s="661" t="s">
        <v>46</v>
      </c>
      <c r="J401" s="661" t="s">
        <v>1306</v>
      </c>
      <c r="K401" s="669" t="s">
        <v>2190</v>
      </c>
      <c r="L401" s="661" t="s">
        <v>2191</v>
      </c>
      <c r="M401" s="668">
        <v>0</v>
      </c>
      <c r="N401" s="668">
        <v>0</v>
      </c>
      <c r="O401" s="668">
        <v>0</v>
      </c>
      <c r="P401" s="668">
        <v>0</v>
      </c>
      <c r="Q401" s="668">
        <v>0</v>
      </c>
      <c r="R401" s="668">
        <v>0</v>
      </c>
      <c r="S401" s="668">
        <v>0</v>
      </c>
      <c r="T401" s="668">
        <v>0</v>
      </c>
      <c r="U401" s="668">
        <v>0</v>
      </c>
      <c r="V401" s="668">
        <v>0</v>
      </c>
      <c r="W401" s="670">
        <v>0</v>
      </c>
      <c r="X401" s="670">
        <v>0</v>
      </c>
      <c r="Y401" s="664">
        <v>6433279.7429999998</v>
      </c>
      <c r="Z401" s="670">
        <v>6433279.7429999998</v>
      </c>
      <c r="AA401" s="670">
        <v>6433279.7429999998</v>
      </c>
      <c r="AB401" s="670">
        <v>0</v>
      </c>
      <c r="AC401" s="670">
        <v>0</v>
      </c>
      <c r="AD401" s="670">
        <v>0</v>
      </c>
      <c r="AE401" s="668">
        <v>0</v>
      </c>
      <c r="AF401" s="668">
        <v>0</v>
      </c>
      <c r="AG401" s="664">
        <v>0</v>
      </c>
      <c r="AH401" s="664">
        <v>0</v>
      </c>
      <c r="AI401" s="664">
        <v>0</v>
      </c>
      <c r="AJ401" s="671">
        <v>0</v>
      </c>
      <c r="AK401" s="664">
        <v>0</v>
      </c>
      <c r="AL401" s="671">
        <v>6433279.7429999998</v>
      </c>
      <c r="AM401" s="670">
        <v>0</v>
      </c>
      <c r="AN401" s="670">
        <v>0</v>
      </c>
      <c r="AO401" s="670">
        <v>0</v>
      </c>
      <c r="AP401" s="670">
        <v>0</v>
      </c>
      <c r="AQ401" s="670">
        <v>0</v>
      </c>
      <c r="AR401" s="670">
        <v>0</v>
      </c>
      <c r="AS401" s="665">
        <v>0.56999999999999995</v>
      </c>
      <c r="AT401" s="564">
        <f t="shared" si="42"/>
        <v>0</v>
      </c>
      <c r="AU401" s="564">
        <f t="shared" si="43"/>
        <v>0</v>
      </c>
      <c r="AV401" s="564">
        <f t="shared" si="44"/>
        <v>0</v>
      </c>
      <c r="AW401" s="564">
        <f t="shared" si="45"/>
        <v>0</v>
      </c>
      <c r="AX401" s="564">
        <f t="shared" si="46"/>
        <v>0</v>
      </c>
      <c r="AY401" s="564">
        <f t="shared" si="47"/>
        <v>0</v>
      </c>
      <c r="AZ401" s="666">
        <f t="shared" si="48"/>
        <v>1</v>
      </c>
      <c r="BA401" s="625" t="s">
        <v>2215</v>
      </c>
      <c r="BB401" s="625" t="s">
        <v>2192</v>
      </c>
      <c r="BC401" s="667">
        <v>6433279.7429999998</v>
      </c>
      <c r="BD401" s="667">
        <v>0</v>
      </c>
      <c r="BE401" s="667">
        <v>0</v>
      </c>
      <c r="BF401" s="667">
        <v>0</v>
      </c>
      <c r="BG401" s="667">
        <v>6433279.7429999998</v>
      </c>
      <c r="BH401" s="667">
        <v>0</v>
      </c>
      <c r="BI401" s="667">
        <v>0</v>
      </c>
      <c r="BJ401" s="667">
        <v>0</v>
      </c>
      <c r="BK401" s="444">
        <v>0</v>
      </c>
      <c r="BL401" s="444">
        <v>6433279.7429999998</v>
      </c>
      <c r="BM401" s="514"/>
      <c r="BN401" s="514"/>
      <c r="BO401" s="515"/>
    </row>
    <row r="402" spans="1:67">
      <c r="A402" s="515"/>
      <c r="B402" s="669">
        <v>2030</v>
      </c>
      <c r="C402" s="661" t="s">
        <v>2187</v>
      </c>
      <c r="D402" s="669" t="s">
        <v>1883</v>
      </c>
      <c r="E402" s="669" t="s">
        <v>1882</v>
      </c>
      <c r="F402" s="669" t="s">
        <v>2199</v>
      </c>
      <c r="G402" s="661" t="s">
        <v>54</v>
      </c>
      <c r="H402" s="669" t="s">
        <v>2199</v>
      </c>
      <c r="I402" s="661" t="s">
        <v>46</v>
      </c>
      <c r="J402" s="661" t="s">
        <v>1306</v>
      </c>
      <c r="K402" s="669" t="s">
        <v>2198</v>
      </c>
      <c r="L402" s="661" t="s">
        <v>2191</v>
      </c>
      <c r="M402" s="668">
        <v>0</v>
      </c>
      <c r="N402" s="668">
        <v>0</v>
      </c>
      <c r="O402" s="668">
        <v>0</v>
      </c>
      <c r="P402" s="668">
        <v>0</v>
      </c>
      <c r="Q402" s="668">
        <v>0</v>
      </c>
      <c r="R402" s="668">
        <v>0</v>
      </c>
      <c r="S402" s="668">
        <v>0</v>
      </c>
      <c r="T402" s="668">
        <v>0</v>
      </c>
      <c r="U402" s="668">
        <v>0</v>
      </c>
      <c r="V402" s="668">
        <v>0</v>
      </c>
      <c r="W402" s="670">
        <v>0</v>
      </c>
      <c r="X402" s="670">
        <v>0</v>
      </c>
      <c r="Y402" s="664">
        <v>2119271.142</v>
      </c>
      <c r="Z402" s="670">
        <v>2119271.142</v>
      </c>
      <c r="AA402" s="670">
        <v>2119271.142</v>
      </c>
      <c r="AB402" s="670">
        <v>0</v>
      </c>
      <c r="AC402" s="670">
        <v>0</v>
      </c>
      <c r="AD402" s="670">
        <v>0</v>
      </c>
      <c r="AE402" s="668">
        <v>0</v>
      </c>
      <c r="AF402" s="668">
        <v>0</v>
      </c>
      <c r="AG402" s="664">
        <v>0</v>
      </c>
      <c r="AH402" s="664">
        <v>0</v>
      </c>
      <c r="AI402" s="664">
        <v>0</v>
      </c>
      <c r="AJ402" s="671">
        <v>0</v>
      </c>
      <c r="AK402" s="664">
        <v>0</v>
      </c>
      <c r="AL402" s="671">
        <v>2119271.142</v>
      </c>
      <c r="AM402" s="670">
        <v>0</v>
      </c>
      <c r="AN402" s="670">
        <v>0</v>
      </c>
      <c r="AO402" s="670">
        <v>0</v>
      </c>
      <c r="AP402" s="670">
        <v>0</v>
      </c>
      <c r="AQ402" s="670">
        <v>0</v>
      </c>
      <c r="AR402" s="670">
        <v>0</v>
      </c>
      <c r="AS402" s="665">
        <v>0.56000000000000005</v>
      </c>
      <c r="AT402" s="564">
        <f t="shared" si="42"/>
        <v>0</v>
      </c>
      <c r="AU402" s="564">
        <f t="shared" si="43"/>
        <v>0</v>
      </c>
      <c r="AV402" s="564">
        <f t="shared" si="44"/>
        <v>0</v>
      </c>
      <c r="AW402" s="564">
        <f t="shared" si="45"/>
        <v>0</v>
      </c>
      <c r="AX402" s="564">
        <f t="shared" si="46"/>
        <v>0</v>
      </c>
      <c r="AY402" s="564">
        <f t="shared" si="47"/>
        <v>0</v>
      </c>
      <c r="AZ402" s="666">
        <f t="shared" si="48"/>
        <v>1</v>
      </c>
      <c r="BA402" s="625" t="s">
        <v>2215</v>
      </c>
      <c r="BB402" s="625" t="s">
        <v>2192</v>
      </c>
      <c r="BC402" s="667">
        <v>2119271.142</v>
      </c>
      <c r="BD402" s="667">
        <v>0</v>
      </c>
      <c r="BE402" s="667">
        <v>0</v>
      </c>
      <c r="BF402" s="667">
        <v>0</v>
      </c>
      <c r="BG402" s="667">
        <v>2119271.142</v>
      </c>
      <c r="BH402" s="667">
        <v>0</v>
      </c>
      <c r="BI402" s="667">
        <v>0</v>
      </c>
      <c r="BJ402" s="667">
        <v>0</v>
      </c>
      <c r="BK402" s="444">
        <v>0</v>
      </c>
      <c r="BL402" s="444">
        <v>2119271.142</v>
      </c>
      <c r="BM402" s="514"/>
      <c r="BN402" s="514"/>
      <c r="BO402" s="515"/>
    </row>
    <row r="403" spans="1:67">
      <c r="A403" s="515"/>
      <c r="B403" s="669">
        <v>2030</v>
      </c>
      <c r="C403" s="661" t="s">
        <v>2187</v>
      </c>
      <c r="D403" s="669" t="s">
        <v>1888</v>
      </c>
      <c r="E403" s="669" t="s">
        <v>1887</v>
      </c>
      <c r="F403" s="669" t="s">
        <v>2199</v>
      </c>
      <c r="G403" s="661" t="s">
        <v>54</v>
      </c>
      <c r="H403" s="669" t="s">
        <v>2199</v>
      </c>
      <c r="I403" s="661" t="s">
        <v>46</v>
      </c>
      <c r="J403" s="661" t="s">
        <v>1306</v>
      </c>
      <c r="K403" s="669" t="s">
        <v>35</v>
      </c>
      <c r="L403" s="661" t="s">
        <v>2191</v>
      </c>
      <c r="M403" s="668">
        <v>0</v>
      </c>
      <c r="N403" s="668">
        <v>0</v>
      </c>
      <c r="O403" s="668">
        <v>0</v>
      </c>
      <c r="P403" s="668">
        <v>0</v>
      </c>
      <c r="Q403" s="668">
        <v>0</v>
      </c>
      <c r="R403" s="668">
        <v>0</v>
      </c>
      <c r="S403" s="668">
        <v>0</v>
      </c>
      <c r="T403" s="668">
        <v>0</v>
      </c>
      <c r="U403" s="668">
        <v>0</v>
      </c>
      <c r="V403" s="668">
        <v>0</v>
      </c>
      <c r="W403" s="670">
        <v>0</v>
      </c>
      <c r="X403" s="670">
        <v>0</v>
      </c>
      <c r="Y403" s="664">
        <v>946063.39989999996</v>
      </c>
      <c r="Z403" s="670">
        <v>946063.39989999996</v>
      </c>
      <c r="AA403" s="670">
        <v>946063.39989999996</v>
      </c>
      <c r="AB403" s="670">
        <v>0</v>
      </c>
      <c r="AC403" s="670">
        <v>0</v>
      </c>
      <c r="AD403" s="670">
        <v>0</v>
      </c>
      <c r="AE403" s="668">
        <v>0</v>
      </c>
      <c r="AF403" s="668">
        <v>0</v>
      </c>
      <c r="AG403" s="664">
        <v>0</v>
      </c>
      <c r="AH403" s="664">
        <v>0</v>
      </c>
      <c r="AI403" s="664">
        <v>0</v>
      </c>
      <c r="AJ403" s="671">
        <v>0</v>
      </c>
      <c r="AK403" s="664">
        <v>0</v>
      </c>
      <c r="AL403" s="671">
        <v>946063.39989999996</v>
      </c>
      <c r="AM403" s="670">
        <v>0</v>
      </c>
      <c r="AN403" s="670">
        <v>0</v>
      </c>
      <c r="AO403" s="670">
        <v>0</v>
      </c>
      <c r="AP403" s="670">
        <v>0</v>
      </c>
      <c r="AQ403" s="670">
        <v>0</v>
      </c>
      <c r="AR403" s="670">
        <v>0</v>
      </c>
      <c r="AS403" s="665">
        <v>0.56000000000000005</v>
      </c>
      <c r="AT403" s="564">
        <f t="shared" si="42"/>
        <v>0</v>
      </c>
      <c r="AU403" s="564">
        <f t="shared" si="43"/>
        <v>0</v>
      </c>
      <c r="AV403" s="564">
        <f t="shared" si="44"/>
        <v>0</v>
      </c>
      <c r="AW403" s="564">
        <f t="shared" si="45"/>
        <v>0</v>
      </c>
      <c r="AX403" s="564">
        <f t="shared" si="46"/>
        <v>0</v>
      </c>
      <c r="AY403" s="564">
        <f t="shared" si="47"/>
        <v>0</v>
      </c>
      <c r="AZ403" s="666">
        <f t="shared" si="48"/>
        <v>1</v>
      </c>
      <c r="BA403" s="625" t="s">
        <v>2215</v>
      </c>
      <c r="BB403" s="625" t="s">
        <v>2192</v>
      </c>
      <c r="BC403" s="667">
        <v>946063.39989999996</v>
      </c>
      <c r="BD403" s="667">
        <v>0</v>
      </c>
      <c r="BE403" s="667">
        <v>0</v>
      </c>
      <c r="BF403" s="667">
        <v>0</v>
      </c>
      <c r="BG403" s="667">
        <v>946063.39989999996</v>
      </c>
      <c r="BH403" s="667">
        <v>0</v>
      </c>
      <c r="BI403" s="667">
        <v>0</v>
      </c>
      <c r="BJ403" s="667">
        <v>0</v>
      </c>
      <c r="BK403" s="444">
        <v>0</v>
      </c>
      <c r="BL403" s="444">
        <v>946063.39989999996</v>
      </c>
      <c r="BM403" s="514"/>
      <c r="BN403" s="514"/>
      <c r="BO403" s="515"/>
    </row>
    <row r="404" spans="1:67">
      <c r="A404" s="515"/>
      <c r="B404" s="669">
        <v>2030</v>
      </c>
      <c r="C404" s="661" t="s">
        <v>2187</v>
      </c>
      <c r="D404" s="669" t="s">
        <v>1893</v>
      </c>
      <c r="E404" s="669" t="s">
        <v>1892</v>
      </c>
      <c r="F404" s="669" t="s">
        <v>2199</v>
      </c>
      <c r="G404" s="661" t="s">
        <v>54</v>
      </c>
      <c r="H404" s="669" t="s">
        <v>2199</v>
      </c>
      <c r="I404" s="661" t="s">
        <v>46</v>
      </c>
      <c r="J404" s="661" t="s">
        <v>1306</v>
      </c>
      <c r="K404" s="669" t="s">
        <v>28</v>
      </c>
      <c r="L404" s="661" t="s">
        <v>2191</v>
      </c>
      <c r="M404" s="668">
        <v>0</v>
      </c>
      <c r="N404" s="668">
        <v>0</v>
      </c>
      <c r="O404" s="668">
        <v>0</v>
      </c>
      <c r="P404" s="668">
        <v>0</v>
      </c>
      <c r="Q404" s="668">
        <v>0</v>
      </c>
      <c r="R404" s="668">
        <v>0</v>
      </c>
      <c r="S404" s="668">
        <v>0</v>
      </c>
      <c r="T404" s="668">
        <v>0</v>
      </c>
      <c r="U404" s="668">
        <v>0</v>
      </c>
      <c r="V404" s="668">
        <v>0</v>
      </c>
      <c r="W404" s="670">
        <v>0</v>
      </c>
      <c r="X404" s="670">
        <v>0</v>
      </c>
      <c r="Y404" s="664">
        <v>2855322.1359999999</v>
      </c>
      <c r="Z404" s="670">
        <v>2855322.1359999999</v>
      </c>
      <c r="AA404" s="670">
        <v>2855322.1359999999</v>
      </c>
      <c r="AB404" s="670">
        <v>0</v>
      </c>
      <c r="AC404" s="670">
        <v>0</v>
      </c>
      <c r="AD404" s="670">
        <v>0</v>
      </c>
      <c r="AE404" s="668">
        <v>0</v>
      </c>
      <c r="AF404" s="668">
        <v>0</v>
      </c>
      <c r="AG404" s="664">
        <v>0</v>
      </c>
      <c r="AH404" s="664">
        <v>0</v>
      </c>
      <c r="AI404" s="664">
        <v>0</v>
      </c>
      <c r="AJ404" s="671">
        <v>0</v>
      </c>
      <c r="AK404" s="664">
        <v>0</v>
      </c>
      <c r="AL404" s="671">
        <v>2855322.1359999999</v>
      </c>
      <c r="AM404" s="670">
        <v>0</v>
      </c>
      <c r="AN404" s="670">
        <v>0</v>
      </c>
      <c r="AO404" s="670">
        <v>0</v>
      </c>
      <c r="AP404" s="670">
        <v>0</v>
      </c>
      <c r="AQ404" s="670">
        <v>0</v>
      </c>
      <c r="AR404" s="670">
        <v>0</v>
      </c>
      <c r="AS404" s="665">
        <v>0.56000000000000005</v>
      </c>
      <c r="AT404" s="564">
        <f t="shared" si="42"/>
        <v>0</v>
      </c>
      <c r="AU404" s="564">
        <f t="shared" si="43"/>
        <v>0</v>
      </c>
      <c r="AV404" s="564">
        <f t="shared" si="44"/>
        <v>0</v>
      </c>
      <c r="AW404" s="564">
        <f t="shared" si="45"/>
        <v>0</v>
      </c>
      <c r="AX404" s="564">
        <f t="shared" si="46"/>
        <v>0</v>
      </c>
      <c r="AY404" s="564">
        <f t="shared" si="47"/>
        <v>0</v>
      </c>
      <c r="AZ404" s="666">
        <f t="shared" si="48"/>
        <v>1</v>
      </c>
      <c r="BA404" s="625" t="s">
        <v>2215</v>
      </c>
      <c r="BB404" s="625" t="s">
        <v>2192</v>
      </c>
      <c r="BC404" s="667">
        <v>2855322.1359999999</v>
      </c>
      <c r="BD404" s="667">
        <v>0</v>
      </c>
      <c r="BE404" s="667">
        <v>0</v>
      </c>
      <c r="BF404" s="667">
        <v>0</v>
      </c>
      <c r="BG404" s="667">
        <v>2855322.1359999999</v>
      </c>
      <c r="BH404" s="667">
        <v>0</v>
      </c>
      <c r="BI404" s="667">
        <v>0</v>
      </c>
      <c r="BJ404" s="667">
        <v>0</v>
      </c>
      <c r="BK404" s="444">
        <v>0</v>
      </c>
      <c r="BL404" s="444">
        <v>2855322.1359999999</v>
      </c>
      <c r="BM404" s="514"/>
      <c r="BN404" s="514"/>
      <c r="BO404" s="515"/>
    </row>
    <row r="405" spans="1:67">
      <c r="A405" s="515"/>
      <c r="B405" s="669">
        <v>2030</v>
      </c>
      <c r="C405" s="661" t="s">
        <v>2187</v>
      </c>
      <c r="D405" s="669" t="s">
        <v>1898</v>
      </c>
      <c r="E405" s="669" t="s">
        <v>1897</v>
      </c>
      <c r="F405" s="669" t="s">
        <v>2199</v>
      </c>
      <c r="G405" s="661" t="s">
        <v>54</v>
      </c>
      <c r="H405" s="669" t="s">
        <v>2199</v>
      </c>
      <c r="I405" s="661" t="s">
        <v>46</v>
      </c>
      <c r="J405" s="661" t="s">
        <v>1306</v>
      </c>
      <c r="K405" s="669" t="s">
        <v>2190</v>
      </c>
      <c r="L405" s="661" t="s">
        <v>2191</v>
      </c>
      <c r="M405" s="668">
        <v>0</v>
      </c>
      <c r="N405" s="668">
        <v>0</v>
      </c>
      <c r="O405" s="668">
        <v>0</v>
      </c>
      <c r="P405" s="668">
        <v>0</v>
      </c>
      <c r="Q405" s="668">
        <v>0</v>
      </c>
      <c r="R405" s="668">
        <v>0</v>
      </c>
      <c r="S405" s="668">
        <v>0</v>
      </c>
      <c r="T405" s="668">
        <v>0</v>
      </c>
      <c r="U405" s="668">
        <v>0</v>
      </c>
      <c r="V405" s="668">
        <v>0</v>
      </c>
      <c r="W405" s="670">
        <v>0</v>
      </c>
      <c r="X405" s="670">
        <v>0</v>
      </c>
      <c r="Y405" s="664">
        <v>6759756.7699999996</v>
      </c>
      <c r="Z405" s="670">
        <v>6759756.7699999996</v>
      </c>
      <c r="AA405" s="670">
        <v>6759756.7699999996</v>
      </c>
      <c r="AB405" s="670">
        <v>0</v>
      </c>
      <c r="AC405" s="670">
        <v>0</v>
      </c>
      <c r="AD405" s="670">
        <v>0</v>
      </c>
      <c r="AE405" s="668">
        <v>0</v>
      </c>
      <c r="AF405" s="668">
        <v>0</v>
      </c>
      <c r="AG405" s="664">
        <v>0</v>
      </c>
      <c r="AH405" s="664">
        <v>0</v>
      </c>
      <c r="AI405" s="664">
        <v>0</v>
      </c>
      <c r="AJ405" s="671">
        <v>0</v>
      </c>
      <c r="AK405" s="664">
        <v>0</v>
      </c>
      <c r="AL405" s="671">
        <v>6759756.7699999996</v>
      </c>
      <c r="AM405" s="670">
        <v>0</v>
      </c>
      <c r="AN405" s="670">
        <v>0</v>
      </c>
      <c r="AO405" s="670">
        <v>0</v>
      </c>
      <c r="AP405" s="670">
        <v>0</v>
      </c>
      <c r="AQ405" s="670">
        <v>0</v>
      </c>
      <c r="AR405" s="670">
        <v>0</v>
      </c>
      <c r="AS405" s="665">
        <v>0.56000000000000005</v>
      </c>
      <c r="AT405" s="564">
        <f t="shared" si="42"/>
        <v>0</v>
      </c>
      <c r="AU405" s="564">
        <f t="shared" si="43"/>
        <v>0</v>
      </c>
      <c r="AV405" s="564">
        <f t="shared" si="44"/>
        <v>0</v>
      </c>
      <c r="AW405" s="564">
        <f t="shared" si="45"/>
        <v>0</v>
      </c>
      <c r="AX405" s="564">
        <f t="shared" si="46"/>
        <v>0</v>
      </c>
      <c r="AY405" s="564">
        <f t="shared" si="47"/>
        <v>0</v>
      </c>
      <c r="AZ405" s="666">
        <f t="shared" si="48"/>
        <v>1</v>
      </c>
      <c r="BA405" s="625" t="s">
        <v>2215</v>
      </c>
      <c r="BB405" s="625" t="s">
        <v>2192</v>
      </c>
      <c r="BC405" s="667">
        <v>6759756.7699999996</v>
      </c>
      <c r="BD405" s="667">
        <v>0</v>
      </c>
      <c r="BE405" s="667">
        <v>0</v>
      </c>
      <c r="BF405" s="667">
        <v>0</v>
      </c>
      <c r="BG405" s="667">
        <v>6759756.7699999996</v>
      </c>
      <c r="BH405" s="667">
        <v>0</v>
      </c>
      <c r="BI405" s="667">
        <v>0</v>
      </c>
      <c r="BJ405" s="667">
        <v>0</v>
      </c>
      <c r="BK405" s="444">
        <v>0</v>
      </c>
      <c r="BL405" s="444">
        <v>6759756.7699999996</v>
      </c>
      <c r="BM405" s="514"/>
      <c r="BN405" s="514"/>
      <c r="BO405" s="515"/>
    </row>
    <row r="406" spans="1:67">
      <c r="A406" s="515"/>
      <c r="B406" s="669">
        <v>2031</v>
      </c>
      <c r="C406" s="661" t="s">
        <v>2187</v>
      </c>
      <c r="D406" s="669" t="s">
        <v>1883</v>
      </c>
      <c r="E406" s="669" t="s">
        <v>1882</v>
      </c>
      <c r="F406" s="669" t="s">
        <v>2199</v>
      </c>
      <c r="G406" s="661" t="s">
        <v>54</v>
      </c>
      <c r="H406" s="669" t="s">
        <v>2199</v>
      </c>
      <c r="I406" s="661" t="s">
        <v>46</v>
      </c>
      <c r="J406" s="661" t="s">
        <v>1306</v>
      </c>
      <c r="K406" s="669" t="s">
        <v>2198</v>
      </c>
      <c r="L406" s="661" t="s">
        <v>2191</v>
      </c>
      <c r="M406" s="668">
        <v>0</v>
      </c>
      <c r="N406" s="668">
        <v>0</v>
      </c>
      <c r="O406" s="668">
        <v>0</v>
      </c>
      <c r="P406" s="668">
        <v>0</v>
      </c>
      <c r="Q406" s="668">
        <v>0</v>
      </c>
      <c r="R406" s="668">
        <v>0</v>
      </c>
      <c r="S406" s="668">
        <v>0</v>
      </c>
      <c r="T406" s="668">
        <v>0</v>
      </c>
      <c r="U406" s="668">
        <v>0</v>
      </c>
      <c r="V406" s="668">
        <v>0</v>
      </c>
      <c r="W406" s="670">
        <v>0</v>
      </c>
      <c r="X406" s="670">
        <v>0</v>
      </c>
      <c r="Y406" s="664">
        <v>2204182.9160000002</v>
      </c>
      <c r="Z406" s="670">
        <v>2204182.9160000002</v>
      </c>
      <c r="AA406" s="670">
        <v>2204182.9160000002</v>
      </c>
      <c r="AB406" s="670">
        <v>0</v>
      </c>
      <c r="AC406" s="670">
        <v>0</v>
      </c>
      <c r="AD406" s="670">
        <v>0</v>
      </c>
      <c r="AE406" s="668">
        <v>0</v>
      </c>
      <c r="AF406" s="668">
        <v>0</v>
      </c>
      <c r="AG406" s="664">
        <v>0</v>
      </c>
      <c r="AH406" s="664">
        <v>0</v>
      </c>
      <c r="AI406" s="664">
        <v>0</v>
      </c>
      <c r="AJ406" s="671">
        <v>0</v>
      </c>
      <c r="AK406" s="664">
        <v>0</v>
      </c>
      <c r="AL406" s="671">
        <v>2204182.9160000002</v>
      </c>
      <c r="AM406" s="670">
        <v>0</v>
      </c>
      <c r="AN406" s="670">
        <v>0</v>
      </c>
      <c r="AO406" s="670">
        <v>0</v>
      </c>
      <c r="AP406" s="670">
        <v>0</v>
      </c>
      <c r="AQ406" s="670">
        <v>0</v>
      </c>
      <c r="AR406" s="670">
        <v>0</v>
      </c>
      <c r="AS406" s="665">
        <v>0.55000000000000004</v>
      </c>
      <c r="AT406" s="564">
        <f t="shared" si="42"/>
        <v>0</v>
      </c>
      <c r="AU406" s="564">
        <f t="shared" si="43"/>
        <v>0</v>
      </c>
      <c r="AV406" s="564">
        <f t="shared" si="44"/>
        <v>0</v>
      </c>
      <c r="AW406" s="564">
        <f t="shared" si="45"/>
        <v>0</v>
      </c>
      <c r="AX406" s="564">
        <f t="shared" si="46"/>
        <v>0</v>
      </c>
      <c r="AY406" s="564">
        <f t="shared" si="47"/>
        <v>0</v>
      </c>
      <c r="AZ406" s="666">
        <f t="shared" si="48"/>
        <v>1</v>
      </c>
      <c r="BA406" s="625" t="s">
        <v>2215</v>
      </c>
      <c r="BB406" s="625" t="s">
        <v>2192</v>
      </c>
      <c r="BC406" s="667">
        <v>2204182.9160000002</v>
      </c>
      <c r="BD406" s="667">
        <v>0</v>
      </c>
      <c r="BE406" s="667">
        <v>0</v>
      </c>
      <c r="BF406" s="667">
        <v>0</v>
      </c>
      <c r="BG406" s="667">
        <v>2204182.9160000002</v>
      </c>
      <c r="BH406" s="667">
        <v>0</v>
      </c>
      <c r="BI406" s="667">
        <v>0</v>
      </c>
      <c r="BJ406" s="667">
        <v>0</v>
      </c>
      <c r="BK406" s="444">
        <v>0</v>
      </c>
      <c r="BL406" s="444">
        <v>2204182.9160000002</v>
      </c>
      <c r="BM406" s="514"/>
      <c r="BN406" s="514"/>
      <c r="BO406" s="515"/>
    </row>
    <row r="407" spans="1:67">
      <c r="A407" s="515"/>
      <c r="B407" s="669">
        <v>2031</v>
      </c>
      <c r="C407" s="661" t="s">
        <v>2187</v>
      </c>
      <c r="D407" s="669" t="s">
        <v>1888</v>
      </c>
      <c r="E407" s="669" t="s">
        <v>1887</v>
      </c>
      <c r="F407" s="669" t="s">
        <v>2199</v>
      </c>
      <c r="G407" s="661" t="s">
        <v>54</v>
      </c>
      <c r="H407" s="669" t="s">
        <v>2199</v>
      </c>
      <c r="I407" s="661" t="s">
        <v>46</v>
      </c>
      <c r="J407" s="661" t="s">
        <v>1306</v>
      </c>
      <c r="K407" s="669" t="s">
        <v>35</v>
      </c>
      <c r="L407" s="661" t="s">
        <v>2191</v>
      </c>
      <c r="M407" s="668">
        <v>0</v>
      </c>
      <c r="N407" s="668">
        <v>0</v>
      </c>
      <c r="O407" s="668">
        <v>0</v>
      </c>
      <c r="P407" s="668">
        <v>0</v>
      </c>
      <c r="Q407" s="668">
        <v>0</v>
      </c>
      <c r="R407" s="668">
        <v>0</v>
      </c>
      <c r="S407" s="668">
        <v>0</v>
      </c>
      <c r="T407" s="668">
        <v>0</v>
      </c>
      <c r="U407" s="668">
        <v>0</v>
      </c>
      <c r="V407" s="668">
        <v>0</v>
      </c>
      <c r="W407" s="670">
        <v>0</v>
      </c>
      <c r="X407" s="670">
        <v>0</v>
      </c>
      <c r="Y407" s="664">
        <v>981956.18440000003</v>
      </c>
      <c r="Z407" s="670">
        <v>981956.18440000003</v>
      </c>
      <c r="AA407" s="670">
        <v>981956.18440000003</v>
      </c>
      <c r="AB407" s="670">
        <v>0</v>
      </c>
      <c r="AC407" s="670">
        <v>0</v>
      </c>
      <c r="AD407" s="670">
        <v>0</v>
      </c>
      <c r="AE407" s="668">
        <v>0</v>
      </c>
      <c r="AF407" s="668">
        <v>0</v>
      </c>
      <c r="AG407" s="664">
        <v>0</v>
      </c>
      <c r="AH407" s="664">
        <v>0</v>
      </c>
      <c r="AI407" s="664">
        <v>0</v>
      </c>
      <c r="AJ407" s="671">
        <v>0</v>
      </c>
      <c r="AK407" s="664">
        <v>0</v>
      </c>
      <c r="AL407" s="671">
        <v>981956.18440000003</v>
      </c>
      <c r="AM407" s="670">
        <v>0</v>
      </c>
      <c r="AN407" s="670">
        <v>0</v>
      </c>
      <c r="AO407" s="670">
        <v>0</v>
      </c>
      <c r="AP407" s="670">
        <v>0</v>
      </c>
      <c r="AQ407" s="670">
        <v>0</v>
      </c>
      <c r="AR407" s="670">
        <v>0</v>
      </c>
      <c r="AS407" s="665">
        <v>0.55000000000000004</v>
      </c>
      <c r="AT407" s="564">
        <f t="shared" si="42"/>
        <v>0</v>
      </c>
      <c r="AU407" s="564">
        <f t="shared" si="43"/>
        <v>0</v>
      </c>
      <c r="AV407" s="564">
        <f t="shared" si="44"/>
        <v>0</v>
      </c>
      <c r="AW407" s="564">
        <f t="shared" si="45"/>
        <v>0</v>
      </c>
      <c r="AX407" s="564">
        <f t="shared" si="46"/>
        <v>0</v>
      </c>
      <c r="AY407" s="564">
        <f t="shared" si="47"/>
        <v>0</v>
      </c>
      <c r="AZ407" s="666">
        <f t="shared" si="48"/>
        <v>1</v>
      </c>
      <c r="BA407" s="625" t="s">
        <v>2215</v>
      </c>
      <c r="BB407" s="625" t="s">
        <v>2192</v>
      </c>
      <c r="BC407" s="667">
        <v>981956.18440000003</v>
      </c>
      <c r="BD407" s="667">
        <v>0</v>
      </c>
      <c r="BE407" s="667">
        <v>0</v>
      </c>
      <c r="BF407" s="667">
        <v>0</v>
      </c>
      <c r="BG407" s="667">
        <v>981956.18440000003</v>
      </c>
      <c r="BH407" s="667">
        <v>0</v>
      </c>
      <c r="BI407" s="667">
        <v>0</v>
      </c>
      <c r="BJ407" s="667">
        <v>0</v>
      </c>
      <c r="BK407" s="444">
        <v>0</v>
      </c>
      <c r="BL407" s="444">
        <v>981956.18440000003</v>
      </c>
      <c r="BM407" s="514"/>
      <c r="BN407" s="514"/>
      <c r="BO407" s="515"/>
    </row>
    <row r="408" spans="1:67">
      <c r="A408" s="515"/>
      <c r="B408" s="669">
        <v>2031</v>
      </c>
      <c r="C408" s="661" t="s">
        <v>2187</v>
      </c>
      <c r="D408" s="669" t="s">
        <v>1893</v>
      </c>
      <c r="E408" s="669" t="s">
        <v>1892</v>
      </c>
      <c r="F408" s="669" t="s">
        <v>2199</v>
      </c>
      <c r="G408" s="661" t="s">
        <v>54</v>
      </c>
      <c r="H408" s="669" t="s">
        <v>2199</v>
      </c>
      <c r="I408" s="661" t="s">
        <v>46</v>
      </c>
      <c r="J408" s="661" t="s">
        <v>1306</v>
      </c>
      <c r="K408" s="669" t="s">
        <v>28</v>
      </c>
      <c r="L408" s="661" t="s">
        <v>2191</v>
      </c>
      <c r="M408" s="668">
        <v>0</v>
      </c>
      <c r="N408" s="668">
        <v>0</v>
      </c>
      <c r="O408" s="668">
        <v>0</v>
      </c>
      <c r="P408" s="668">
        <v>0</v>
      </c>
      <c r="Q408" s="668">
        <v>0</v>
      </c>
      <c r="R408" s="668">
        <v>0</v>
      </c>
      <c r="S408" s="668">
        <v>0</v>
      </c>
      <c r="T408" s="668">
        <v>0</v>
      </c>
      <c r="U408" s="668">
        <v>0</v>
      </c>
      <c r="V408" s="668">
        <v>0</v>
      </c>
      <c r="W408" s="670">
        <v>0</v>
      </c>
      <c r="X408" s="670">
        <v>0</v>
      </c>
      <c r="Y408" s="664">
        <v>3005451</v>
      </c>
      <c r="Z408" s="670">
        <v>3005451</v>
      </c>
      <c r="AA408" s="670">
        <v>3005451</v>
      </c>
      <c r="AB408" s="670">
        <v>0</v>
      </c>
      <c r="AC408" s="670">
        <v>0</v>
      </c>
      <c r="AD408" s="670">
        <v>0</v>
      </c>
      <c r="AE408" s="668">
        <v>0</v>
      </c>
      <c r="AF408" s="668">
        <v>0</v>
      </c>
      <c r="AG408" s="664">
        <v>0</v>
      </c>
      <c r="AH408" s="664">
        <v>0</v>
      </c>
      <c r="AI408" s="664">
        <v>0</v>
      </c>
      <c r="AJ408" s="671">
        <v>0</v>
      </c>
      <c r="AK408" s="664">
        <v>0</v>
      </c>
      <c r="AL408" s="671">
        <v>3005451</v>
      </c>
      <c r="AM408" s="670">
        <v>0</v>
      </c>
      <c r="AN408" s="670">
        <v>0</v>
      </c>
      <c r="AO408" s="670">
        <v>0</v>
      </c>
      <c r="AP408" s="670">
        <v>0</v>
      </c>
      <c r="AQ408" s="670">
        <v>0</v>
      </c>
      <c r="AR408" s="670">
        <v>0</v>
      </c>
      <c r="AS408" s="665">
        <v>0.55000000000000004</v>
      </c>
      <c r="AT408" s="564">
        <f t="shared" si="42"/>
        <v>0</v>
      </c>
      <c r="AU408" s="564">
        <f t="shared" si="43"/>
        <v>0</v>
      </c>
      <c r="AV408" s="564">
        <f t="shared" si="44"/>
        <v>0</v>
      </c>
      <c r="AW408" s="564">
        <f t="shared" si="45"/>
        <v>0</v>
      </c>
      <c r="AX408" s="564">
        <f t="shared" si="46"/>
        <v>0</v>
      </c>
      <c r="AY408" s="564">
        <f t="shared" si="47"/>
        <v>0</v>
      </c>
      <c r="AZ408" s="666">
        <f t="shared" si="48"/>
        <v>1</v>
      </c>
      <c r="BA408" s="625" t="s">
        <v>2215</v>
      </c>
      <c r="BB408" s="625" t="s">
        <v>2192</v>
      </c>
      <c r="BC408" s="667">
        <v>3005451</v>
      </c>
      <c r="BD408" s="667">
        <v>0</v>
      </c>
      <c r="BE408" s="667">
        <v>0</v>
      </c>
      <c r="BF408" s="667">
        <v>0</v>
      </c>
      <c r="BG408" s="667">
        <v>3005451</v>
      </c>
      <c r="BH408" s="667">
        <v>0</v>
      </c>
      <c r="BI408" s="667">
        <v>0</v>
      </c>
      <c r="BJ408" s="667">
        <v>0</v>
      </c>
      <c r="BK408" s="444">
        <v>0</v>
      </c>
      <c r="BL408" s="444">
        <v>3005451</v>
      </c>
      <c r="BM408" s="514"/>
      <c r="BN408" s="514"/>
      <c r="BO408" s="515"/>
    </row>
    <row r="409" spans="1:67">
      <c r="A409" s="515"/>
      <c r="B409" s="669">
        <v>2031</v>
      </c>
      <c r="C409" s="661" t="s">
        <v>2187</v>
      </c>
      <c r="D409" s="669" t="s">
        <v>1898</v>
      </c>
      <c r="E409" s="669" t="s">
        <v>1897</v>
      </c>
      <c r="F409" s="669" t="s">
        <v>2199</v>
      </c>
      <c r="G409" s="661" t="s">
        <v>54</v>
      </c>
      <c r="H409" s="669" t="s">
        <v>2199</v>
      </c>
      <c r="I409" s="661" t="s">
        <v>46</v>
      </c>
      <c r="J409" s="661" t="s">
        <v>1306</v>
      </c>
      <c r="K409" s="669" t="s">
        <v>2190</v>
      </c>
      <c r="L409" s="661" t="s">
        <v>2191</v>
      </c>
      <c r="M409" s="668">
        <v>0</v>
      </c>
      <c r="N409" s="668">
        <v>0</v>
      </c>
      <c r="O409" s="668">
        <v>0</v>
      </c>
      <c r="P409" s="668">
        <v>0</v>
      </c>
      <c r="Q409" s="668">
        <v>0</v>
      </c>
      <c r="R409" s="668">
        <v>0</v>
      </c>
      <c r="S409" s="668">
        <v>0</v>
      </c>
      <c r="T409" s="668">
        <v>0</v>
      </c>
      <c r="U409" s="668">
        <v>0</v>
      </c>
      <c r="V409" s="668">
        <v>0</v>
      </c>
      <c r="W409" s="670">
        <v>0</v>
      </c>
      <c r="X409" s="670">
        <v>0</v>
      </c>
      <c r="Y409" s="664">
        <v>6981817.0939999996</v>
      </c>
      <c r="Z409" s="670">
        <v>6981817.0939999996</v>
      </c>
      <c r="AA409" s="670">
        <v>6981817.0939999996</v>
      </c>
      <c r="AB409" s="670">
        <v>0</v>
      </c>
      <c r="AC409" s="670">
        <v>0</v>
      </c>
      <c r="AD409" s="670">
        <v>0</v>
      </c>
      <c r="AE409" s="668">
        <v>0</v>
      </c>
      <c r="AF409" s="668">
        <v>0</v>
      </c>
      <c r="AG409" s="664">
        <v>0</v>
      </c>
      <c r="AH409" s="664">
        <v>0</v>
      </c>
      <c r="AI409" s="664">
        <v>0</v>
      </c>
      <c r="AJ409" s="671">
        <v>0</v>
      </c>
      <c r="AK409" s="664">
        <v>0</v>
      </c>
      <c r="AL409" s="671">
        <v>6981817.0939999996</v>
      </c>
      <c r="AM409" s="670">
        <v>0</v>
      </c>
      <c r="AN409" s="670">
        <v>0</v>
      </c>
      <c r="AO409" s="670">
        <v>0</v>
      </c>
      <c r="AP409" s="670">
        <v>0</v>
      </c>
      <c r="AQ409" s="670">
        <v>0</v>
      </c>
      <c r="AR409" s="670">
        <v>0</v>
      </c>
      <c r="AS409" s="665">
        <v>0.55000000000000004</v>
      </c>
      <c r="AT409" s="564">
        <f t="shared" si="42"/>
        <v>0</v>
      </c>
      <c r="AU409" s="564">
        <f t="shared" si="43"/>
        <v>0</v>
      </c>
      <c r="AV409" s="564">
        <f t="shared" si="44"/>
        <v>0</v>
      </c>
      <c r="AW409" s="564">
        <f t="shared" si="45"/>
        <v>0</v>
      </c>
      <c r="AX409" s="564">
        <f t="shared" si="46"/>
        <v>0</v>
      </c>
      <c r="AY409" s="564">
        <f t="shared" si="47"/>
        <v>0</v>
      </c>
      <c r="AZ409" s="666">
        <f t="shared" si="48"/>
        <v>1</v>
      </c>
      <c r="BA409" s="625" t="s">
        <v>2215</v>
      </c>
      <c r="BB409" s="625" t="s">
        <v>2192</v>
      </c>
      <c r="BC409" s="667">
        <v>6981817.0939999996</v>
      </c>
      <c r="BD409" s="667">
        <v>0</v>
      </c>
      <c r="BE409" s="667">
        <v>0</v>
      </c>
      <c r="BF409" s="667">
        <v>0</v>
      </c>
      <c r="BG409" s="667">
        <v>6981817.0939999996</v>
      </c>
      <c r="BH409" s="667">
        <v>0</v>
      </c>
      <c r="BI409" s="667">
        <v>0</v>
      </c>
      <c r="BJ409" s="667">
        <v>0</v>
      </c>
      <c r="BK409" s="444">
        <v>0</v>
      </c>
      <c r="BL409" s="444">
        <v>6981817.0939999996</v>
      </c>
      <c r="BM409" s="514"/>
      <c r="BN409" s="514"/>
      <c r="BO409" s="515"/>
    </row>
    <row r="410" spans="1:67">
      <c r="A410" s="515"/>
      <c r="B410" s="669">
        <v>2028</v>
      </c>
      <c r="C410" s="661" t="s">
        <v>2187</v>
      </c>
      <c r="D410" s="669" t="s">
        <v>1358</v>
      </c>
      <c r="E410" s="669" t="s">
        <v>1357</v>
      </c>
      <c r="F410" s="669" t="s">
        <v>2218</v>
      </c>
      <c r="G410" s="661" t="s">
        <v>50</v>
      </c>
      <c r="H410" s="669" t="s">
        <v>2189</v>
      </c>
      <c r="I410" s="661" t="s">
        <v>34</v>
      </c>
      <c r="J410" s="661" t="s">
        <v>1306</v>
      </c>
      <c r="K410" s="669" t="s">
        <v>2219</v>
      </c>
      <c r="L410" s="661" t="s">
        <v>2191</v>
      </c>
      <c r="M410" s="668">
        <v>0</v>
      </c>
      <c r="N410" s="668">
        <v>0</v>
      </c>
      <c r="O410" s="668">
        <v>0</v>
      </c>
      <c r="P410" s="668">
        <v>0</v>
      </c>
      <c r="Q410" s="668">
        <v>0</v>
      </c>
      <c r="R410" s="668">
        <v>0</v>
      </c>
      <c r="S410" s="668">
        <v>0</v>
      </c>
      <c r="T410" s="668">
        <v>0</v>
      </c>
      <c r="U410" s="668">
        <v>0</v>
      </c>
      <c r="V410" s="668">
        <v>0</v>
      </c>
      <c r="W410" s="670">
        <v>0</v>
      </c>
      <c r="X410" s="670">
        <v>0</v>
      </c>
      <c r="Y410" s="664">
        <v>0</v>
      </c>
      <c r="Z410" s="670">
        <v>0</v>
      </c>
      <c r="AA410" s="670">
        <v>0</v>
      </c>
      <c r="AB410" s="670">
        <v>0</v>
      </c>
      <c r="AC410" s="670">
        <v>0</v>
      </c>
      <c r="AD410" s="670">
        <v>0</v>
      </c>
      <c r="AE410" s="668">
        <v>0</v>
      </c>
      <c r="AF410" s="668">
        <v>0</v>
      </c>
      <c r="AG410" s="664">
        <v>0</v>
      </c>
      <c r="AH410" s="664">
        <v>0</v>
      </c>
      <c r="AI410" s="664">
        <v>0</v>
      </c>
      <c r="AJ410" s="671">
        <v>0</v>
      </c>
      <c r="AK410" s="664">
        <v>0</v>
      </c>
      <c r="AL410" s="671">
        <v>0</v>
      </c>
      <c r="AM410" s="670">
        <v>0</v>
      </c>
      <c r="AN410" s="670">
        <v>0</v>
      </c>
      <c r="AO410" s="670">
        <v>0</v>
      </c>
      <c r="AP410" s="670">
        <v>0</v>
      </c>
      <c r="AQ410" s="670">
        <v>0</v>
      </c>
      <c r="AR410" s="670">
        <v>0</v>
      </c>
      <c r="AS410" s="665">
        <v>0.59</v>
      </c>
      <c r="AT410" s="564">
        <f t="shared" si="42"/>
        <v>0</v>
      </c>
      <c r="AU410" s="564">
        <f t="shared" si="43"/>
        <v>0</v>
      </c>
      <c r="AV410" s="564">
        <f t="shared" si="44"/>
        <v>0</v>
      </c>
      <c r="AW410" s="564">
        <f t="shared" si="45"/>
        <v>0</v>
      </c>
      <c r="AX410" s="564">
        <f t="shared" si="46"/>
        <v>0</v>
      </c>
      <c r="AY410" s="564">
        <f t="shared" si="47"/>
        <v>0</v>
      </c>
      <c r="AZ410" s="666">
        <f t="shared" si="48"/>
        <v>1</v>
      </c>
      <c r="BA410" s="625" t="s">
        <v>2215</v>
      </c>
      <c r="BB410" s="625" t="s">
        <v>2215</v>
      </c>
      <c r="BC410" s="667">
        <v>0</v>
      </c>
      <c r="BD410" s="667">
        <v>0</v>
      </c>
      <c r="BE410" s="667">
        <v>0</v>
      </c>
      <c r="BF410" s="667">
        <v>0</v>
      </c>
      <c r="BG410" s="667">
        <v>0</v>
      </c>
      <c r="BH410" s="667">
        <v>0</v>
      </c>
      <c r="BI410" s="667">
        <v>0</v>
      </c>
      <c r="BJ410" s="667">
        <v>0</v>
      </c>
      <c r="BK410" s="444">
        <v>0</v>
      </c>
      <c r="BL410" s="444">
        <v>0</v>
      </c>
      <c r="BM410" s="514"/>
      <c r="BN410" s="514"/>
      <c r="BO410" s="515"/>
    </row>
    <row r="411" spans="1:67">
      <c r="A411" s="515"/>
      <c r="B411" s="669">
        <v>2029</v>
      </c>
      <c r="C411" s="661" t="s">
        <v>2187</v>
      </c>
      <c r="D411" s="669" t="s">
        <v>1358</v>
      </c>
      <c r="E411" s="669" t="s">
        <v>1357</v>
      </c>
      <c r="F411" s="669" t="s">
        <v>2218</v>
      </c>
      <c r="G411" s="661" t="s">
        <v>50</v>
      </c>
      <c r="H411" s="669" t="s">
        <v>2189</v>
      </c>
      <c r="I411" s="661" t="s">
        <v>34</v>
      </c>
      <c r="J411" s="661" t="s">
        <v>1306</v>
      </c>
      <c r="K411" s="669" t="s">
        <v>2219</v>
      </c>
      <c r="L411" s="661" t="s">
        <v>2191</v>
      </c>
      <c r="M411" s="668">
        <v>0</v>
      </c>
      <c r="N411" s="668">
        <v>0</v>
      </c>
      <c r="O411" s="668">
        <v>0</v>
      </c>
      <c r="P411" s="668">
        <v>0</v>
      </c>
      <c r="Q411" s="668">
        <v>0</v>
      </c>
      <c r="R411" s="668">
        <v>0</v>
      </c>
      <c r="S411" s="668">
        <v>0</v>
      </c>
      <c r="T411" s="668">
        <v>0</v>
      </c>
      <c r="U411" s="668">
        <v>0</v>
      </c>
      <c r="V411" s="668">
        <v>0</v>
      </c>
      <c r="W411" s="670">
        <v>0</v>
      </c>
      <c r="X411" s="670">
        <v>0</v>
      </c>
      <c r="Y411" s="664">
        <v>0</v>
      </c>
      <c r="Z411" s="670">
        <v>0</v>
      </c>
      <c r="AA411" s="670">
        <v>0</v>
      </c>
      <c r="AB411" s="670">
        <v>0</v>
      </c>
      <c r="AC411" s="670">
        <v>0</v>
      </c>
      <c r="AD411" s="670">
        <v>0</v>
      </c>
      <c r="AE411" s="668">
        <v>0</v>
      </c>
      <c r="AF411" s="668">
        <v>0</v>
      </c>
      <c r="AG411" s="664">
        <v>0</v>
      </c>
      <c r="AH411" s="664">
        <v>0</v>
      </c>
      <c r="AI411" s="664">
        <v>0</v>
      </c>
      <c r="AJ411" s="671">
        <v>0</v>
      </c>
      <c r="AK411" s="664">
        <v>0</v>
      </c>
      <c r="AL411" s="671">
        <v>0</v>
      </c>
      <c r="AM411" s="670">
        <v>0</v>
      </c>
      <c r="AN411" s="670">
        <v>0</v>
      </c>
      <c r="AO411" s="670">
        <v>0</v>
      </c>
      <c r="AP411" s="670">
        <v>0</v>
      </c>
      <c r="AQ411" s="670">
        <v>0</v>
      </c>
      <c r="AR411" s="670">
        <v>0</v>
      </c>
      <c r="AS411" s="665">
        <v>0.56999999999999995</v>
      </c>
      <c r="AT411" s="564">
        <f t="shared" si="42"/>
        <v>0</v>
      </c>
      <c r="AU411" s="564">
        <f t="shared" si="43"/>
        <v>0</v>
      </c>
      <c r="AV411" s="564">
        <f t="shared" si="44"/>
        <v>0</v>
      </c>
      <c r="AW411" s="564">
        <f t="shared" si="45"/>
        <v>0</v>
      </c>
      <c r="AX411" s="564">
        <f t="shared" si="46"/>
        <v>0</v>
      </c>
      <c r="AY411" s="564">
        <f t="shared" si="47"/>
        <v>0</v>
      </c>
      <c r="AZ411" s="666">
        <f t="shared" si="48"/>
        <v>1</v>
      </c>
      <c r="BA411" s="625" t="s">
        <v>2215</v>
      </c>
      <c r="BB411" s="625" t="s">
        <v>2215</v>
      </c>
      <c r="BC411" s="667">
        <v>0</v>
      </c>
      <c r="BD411" s="667">
        <v>0</v>
      </c>
      <c r="BE411" s="667">
        <v>0</v>
      </c>
      <c r="BF411" s="667">
        <v>0</v>
      </c>
      <c r="BG411" s="667">
        <v>0</v>
      </c>
      <c r="BH411" s="667">
        <v>0</v>
      </c>
      <c r="BI411" s="667">
        <v>0</v>
      </c>
      <c r="BJ411" s="667">
        <v>0</v>
      </c>
      <c r="BK411" s="444">
        <v>0</v>
      </c>
      <c r="BL411" s="444">
        <v>0</v>
      </c>
      <c r="BM411" s="514"/>
      <c r="BN411" s="514"/>
      <c r="BO411" s="515"/>
    </row>
    <row r="412" spans="1:67">
      <c r="A412" s="515"/>
      <c r="B412" s="669">
        <v>2030</v>
      </c>
      <c r="C412" s="661" t="s">
        <v>2187</v>
      </c>
      <c r="D412" s="669" t="s">
        <v>1358</v>
      </c>
      <c r="E412" s="669" t="s">
        <v>1357</v>
      </c>
      <c r="F412" s="669" t="s">
        <v>2218</v>
      </c>
      <c r="G412" s="661" t="s">
        <v>50</v>
      </c>
      <c r="H412" s="669" t="s">
        <v>2189</v>
      </c>
      <c r="I412" s="661" t="s">
        <v>34</v>
      </c>
      <c r="J412" s="661" t="s">
        <v>1306</v>
      </c>
      <c r="K412" s="669" t="s">
        <v>2219</v>
      </c>
      <c r="L412" s="661" t="s">
        <v>2191</v>
      </c>
      <c r="M412" s="668">
        <v>0</v>
      </c>
      <c r="N412" s="668">
        <v>0</v>
      </c>
      <c r="O412" s="668">
        <v>0</v>
      </c>
      <c r="P412" s="668">
        <v>0</v>
      </c>
      <c r="Q412" s="668">
        <v>0</v>
      </c>
      <c r="R412" s="668">
        <v>0</v>
      </c>
      <c r="S412" s="668">
        <v>0</v>
      </c>
      <c r="T412" s="668">
        <v>0</v>
      </c>
      <c r="U412" s="668">
        <v>0</v>
      </c>
      <c r="V412" s="668">
        <v>0</v>
      </c>
      <c r="W412" s="670">
        <v>0</v>
      </c>
      <c r="X412" s="670">
        <v>0</v>
      </c>
      <c r="Y412" s="664">
        <v>0</v>
      </c>
      <c r="Z412" s="670">
        <v>0</v>
      </c>
      <c r="AA412" s="670">
        <v>0</v>
      </c>
      <c r="AB412" s="670">
        <v>0</v>
      </c>
      <c r="AC412" s="670">
        <v>0</v>
      </c>
      <c r="AD412" s="670">
        <v>0</v>
      </c>
      <c r="AE412" s="668">
        <v>0</v>
      </c>
      <c r="AF412" s="668">
        <v>0</v>
      </c>
      <c r="AG412" s="664">
        <v>0</v>
      </c>
      <c r="AH412" s="664">
        <v>0</v>
      </c>
      <c r="AI412" s="664">
        <v>0</v>
      </c>
      <c r="AJ412" s="671">
        <v>0</v>
      </c>
      <c r="AK412" s="664">
        <v>0</v>
      </c>
      <c r="AL412" s="671">
        <v>0</v>
      </c>
      <c r="AM412" s="670">
        <v>0</v>
      </c>
      <c r="AN412" s="670">
        <v>0</v>
      </c>
      <c r="AO412" s="670">
        <v>0</v>
      </c>
      <c r="AP412" s="670">
        <v>0</v>
      </c>
      <c r="AQ412" s="670">
        <v>0</v>
      </c>
      <c r="AR412" s="670">
        <v>0</v>
      </c>
      <c r="AS412" s="665">
        <v>0.56000000000000005</v>
      </c>
      <c r="AT412" s="564">
        <f t="shared" si="42"/>
        <v>0</v>
      </c>
      <c r="AU412" s="564">
        <f t="shared" si="43"/>
        <v>0</v>
      </c>
      <c r="AV412" s="564">
        <f t="shared" si="44"/>
        <v>0</v>
      </c>
      <c r="AW412" s="564">
        <f t="shared" si="45"/>
        <v>0</v>
      </c>
      <c r="AX412" s="564">
        <f t="shared" si="46"/>
        <v>0</v>
      </c>
      <c r="AY412" s="564">
        <f t="shared" si="47"/>
        <v>0</v>
      </c>
      <c r="AZ412" s="666">
        <f t="shared" si="48"/>
        <v>1</v>
      </c>
      <c r="BA412" s="625" t="s">
        <v>2215</v>
      </c>
      <c r="BB412" s="625" t="s">
        <v>2215</v>
      </c>
      <c r="BC412" s="667">
        <v>0</v>
      </c>
      <c r="BD412" s="667">
        <v>0</v>
      </c>
      <c r="BE412" s="667">
        <v>0</v>
      </c>
      <c r="BF412" s="667">
        <v>0</v>
      </c>
      <c r="BG412" s="667">
        <v>0</v>
      </c>
      <c r="BH412" s="667">
        <v>0</v>
      </c>
      <c r="BI412" s="667">
        <v>0</v>
      </c>
      <c r="BJ412" s="667">
        <v>0</v>
      </c>
      <c r="BK412" s="444">
        <v>0</v>
      </c>
      <c r="BL412" s="444">
        <v>0</v>
      </c>
      <c r="BM412" s="514"/>
      <c r="BN412" s="514"/>
      <c r="BO412" s="515"/>
    </row>
    <row r="413" spans="1:67">
      <c r="A413" s="515"/>
      <c r="B413" s="669">
        <v>2031</v>
      </c>
      <c r="C413" s="661" t="s">
        <v>2187</v>
      </c>
      <c r="D413" s="669" t="s">
        <v>1358</v>
      </c>
      <c r="E413" s="669" t="s">
        <v>1357</v>
      </c>
      <c r="F413" s="669" t="s">
        <v>2218</v>
      </c>
      <c r="G413" s="661" t="s">
        <v>50</v>
      </c>
      <c r="H413" s="669" t="s">
        <v>2189</v>
      </c>
      <c r="I413" s="661" t="s">
        <v>34</v>
      </c>
      <c r="J413" s="661" t="s">
        <v>1306</v>
      </c>
      <c r="K413" s="669" t="s">
        <v>2219</v>
      </c>
      <c r="L413" s="661" t="s">
        <v>2191</v>
      </c>
      <c r="M413" s="668">
        <v>0</v>
      </c>
      <c r="N413" s="668">
        <v>0</v>
      </c>
      <c r="O413" s="668">
        <v>0</v>
      </c>
      <c r="P413" s="668">
        <v>0</v>
      </c>
      <c r="Q413" s="668">
        <v>0</v>
      </c>
      <c r="R413" s="668">
        <v>0</v>
      </c>
      <c r="S413" s="668">
        <v>0</v>
      </c>
      <c r="T413" s="668">
        <v>0</v>
      </c>
      <c r="U413" s="668">
        <v>0</v>
      </c>
      <c r="V413" s="668">
        <v>0</v>
      </c>
      <c r="W413" s="670">
        <v>0</v>
      </c>
      <c r="X413" s="670">
        <v>0</v>
      </c>
      <c r="Y413" s="664">
        <v>0</v>
      </c>
      <c r="Z413" s="670">
        <v>0</v>
      </c>
      <c r="AA413" s="670">
        <v>0</v>
      </c>
      <c r="AB413" s="670">
        <v>0</v>
      </c>
      <c r="AC413" s="670">
        <v>0</v>
      </c>
      <c r="AD413" s="670">
        <v>0</v>
      </c>
      <c r="AE413" s="668">
        <v>0</v>
      </c>
      <c r="AF413" s="668">
        <v>0</v>
      </c>
      <c r="AG413" s="664">
        <v>0</v>
      </c>
      <c r="AH413" s="664">
        <v>0</v>
      </c>
      <c r="AI413" s="664">
        <v>0</v>
      </c>
      <c r="AJ413" s="671">
        <v>0</v>
      </c>
      <c r="AK413" s="664">
        <v>0</v>
      </c>
      <c r="AL413" s="671">
        <v>0</v>
      </c>
      <c r="AM413" s="670">
        <v>0</v>
      </c>
      <c r="AN413" s="670">
        <v>0</v>
      </c>
      <c r="AO413" s="670">
        <v>0</v>
      </c>
      <c r="AP413" s="670">
        <v>0</v>
      </c>
      <c r="AQ413" s="670">
        <v>0</v>
      </c>
      <c r="AR413" s="670">
        <v>0</v>
      </c>
      <c r="AS413" s="665">
        <v>0.55000000000000004</v>
      </c>
      <c r="AT413" s="564">
        <f t="shared" si="42"/>
        <v>0</v>
      </c>
      <c r="AU413" s="564">
        <f t="shared" si="43"/>
        <v>0</v>
      </c>
      <c r="AV413" s="564">
        <f t="shared" si="44"/>
        <v>0</v>
      </c>
      <c r="AW413" s="564">
        <f t="shared" si="45"/>
        <v>0</v>
      </c>
      <c r="AX413" s="564">
        <f t="shared" si="46"/>
        <v>0</v>
      </c>
      <c r="AY413" s="564">
        <f t="shared" si="47"/>
        <v>0</v>
      </c>
      <c r="AZ413" s="666">
        <f t="shared" si="48"/>
        <v>1</v>
      </c>
      <c r="BA413" s="625" t="s">
        <v>2215</v>
      </c>
      <c r="BB413" s="625" t="s">
        <v>2215</v>
      </c>
      <c r="BC413" s="667">
        <v>0</v>
      </c>
      <c r="BD413" s="667">
        <v>0</v>
      </c>
      <c r="BE413" s="667">
        <v>0</v>
      </c>
      <c r="BF413" s="667">
        <v>0</v>
      </c>
      <c r="BG413" s="667">
        <v>0</v>
      </c>
      <c r="BH413" s="667">
        <v>0</v>
      </c>
      <c r="BI413" s="667">
        <v>0</v>
      </c>
      <c r="BJ413" s="667">
        <v>0</v>
      </c>
      <c r="BK413" s="444">
        <v>0</v>
      </c>
      <c r="BL413" s="444">
        <v>0</v>
      </c>
      <c r="BM413" s="514"/>
      <c r="BN413" s="514"/>
      <c r="BO413" s="515"/>
    </row>
  </sheetData>
  <mergeCells count="8">
    <mergeCell ref="BA5:BL5"/>
    <mergeCell ref="C2:H2"/>
    <mergeCell ref="AS6:AS7"/>
    <mergeCell ref="M5:AR5"/>
    <mergeCell ref="AS5:AZ5"/>
    <mergeCell ref="B5:L5"/>
    <mergeCell ref="C3:H3"/>
    <mergeCell ref="C4:H4"/>
  </mergeCells>
  <pageMargins left="0.7" right="0.7" top="0.75" bottom="0.75" header="0.3" footer="0.3"/>
  <pageSetup orientation="portrait" r:id="rId1"/>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5B74298AB2AD8488469B39DD2148183" ma:contentTypeVersion="25" ma:contentTypeDescription="Create a new document." ma:contentTypeScope="" ma:versionID="c7b354753b051685a7aa7a132f89ecfa">
  <xsd:schema xmlns:xsd="http://www.w3.org/2001/XMLSchema" xmlns:xs="http://www.w3.org/2001/XMLSchema" xmlns:p="http://schemas.microsoft.com/office/2006/metadata/properties" xmlns:ns2="97e57212-3e02-407f-8b2d-05f7d7f19b15" xmlns:ns3="056af6f4-0a84-43f2-8370-f48bc8b92623" xmlns:ns4="http://schemas.microsoft.com/sharepoint/v4" targetNamespace="http://schemas.microsoft.com/office/2006/metadata/properties" ma:root="true" ma:fieldsID="5e7d1db3411766a7f3dd2db7db253856" ns2:_="" ns3:_="" ns4:_="">
    <xsd:import namespace="97e57212-3e02-407f-8b2d-05f7d7f19b15"/>
    <xsd:import namespace="056af6f4-0a84-43f2-8370-f48bc8b92623"/>
    <xsd:import namespace="http://schemas.microsoft.com/sharepoint/v4"/>
    <xsd:element name="properties">
      <xsd:complexType>
        <xsd:sequence>
          <xsd:element name="documentManagement">
            <xsd:complexType>
              <xsd:all>
                <xsd:element ref="ns2:pgeRetentionTriggerDate" minOccurs="0"/>
                <xsd:element ref="ns2:mca9ac2a47d44219b4ff213ace4480ec" minOccurs="0"/>
                <xsd:element ref="ns2:TaxCatchAll" minOccurs="0"/>
                <xsd:element ref="ns2:TaxCatchAllLabel"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IconOverlay"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RetentionTriggerDate" ma:index="3" nillable="true" ma:displayName="PGE Event Trigger Date" ma:description="This is a date field it will be populated when an event has occurred that will trigger retention" ma:format="DateOnly" ma:internalName="pgeRetentionTriggerDate">
      <xsd:simpleType>
        <xsd:restriction base="dms:DateTime"/>
      </xsd:simpleType>
    </xsd:element>
    <xsd:element name="mca9ac2a47d44219b4ff213ace4480ec" ma:index="8" nillable="true" ma:taxonomy="true" ma:internalName="mca9ac2a47d44219b4ff213ace4480ec" ma:taxonomyFieldName="pgeRecordCategory" ma:displayName="PGE Schedule Title"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8f6052f7-adad-47de-961b-9f79d1676114}" ma:internalName="TaxCatchAll" ma:showField="CatchAllData" ma:web="5ab25622-3d53-4086-bc33-6200e8537bf4">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8f6052f7-adad-47de-961b-9f79d1676114}" ma:internalName="TaxCatchAllLabel" ma:readOnly="true" ma:showField="CatchAllDataLabel" ma:web="5ab25622-3d53-4086-bc33-6200e8537bf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56af6f4-0a84-43f2-8370-f48bc8b92623"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OCR" ma:index="24"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b06c99b3-cd83-43e5-b4c1-d62f316c1e37" ContentTypeId="0x0101" PreviousValue="tru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mca9ac2a47d44219b4ff213ace4480ec xmlns="97e57212-3e02-407f-8b2d-05f7d7f19b15">
      <Terms xmlns="http://schemas.microsoft.com/office/infopath/2007/PartnerControls"/>
    </mca9ac2a47d44219b4ff213ace4480ec>
    <pgeRetentionTriggerDate xmlns="97e57212-3e02-407f-8b2d-05f7d7f19b15" xsi:nil="true"/>
    <lcf76f155ced4ddcb4097134ff3c332f xmlns="056af6f4-0a84-43f2-8370-f48bc8b92623">
      <Terms xmlns="http://schemas.microsoft.com/office/infopath/2007/PartnerControls"/>
    </lcf76f155ced4ddcb4097134ff3c332f>
    <TaxCatchAll xmlns="97e57212-3e02-407f-8b2d-05f7d7f19b15" xsi:nil="true"/>
  </documentManagement>
</p:properties>
</file>

<file path=customXml/itemProps1.xml><?xml version="1.0" encoding="utf-8"?>
<ds:datastoreItem xmlns:ds="http://schemas.openxmlformats.org/officeDocument/2006/customXml" ds:itemID="{D2372BAC-3D7B-4DF2-9FE5-EC45E90E0842}"/>
</file>

<file path=customXml/itemProps2.xml><?xml version="1.0" encoding="utf-8"?>
<ds:datastoreItem xmlns:ds="http://schemas.openxmlformats.org/officeDocument/2006/customXml" ds:itemID="{58C40F0C-9A12-4C4B-BAC7-6B12EF9EE7B2}"/>
</file>

<file path=customXml/itemProps3.xml><?xml version="1.0" encoding="utf-8"?>
<ds:datastoreItem xmlns:ds="http://schemas.openxmlformats.org/officeDocument/2006/customXml" ds:itemID="{DD966E2A-6C43-48D6-AE7D-7907ACAFD2EB}"/>
</file>

<file path=customXml/itemProps4.xml><?xml version="1.0" encoding="utf-8"?>
<ds:datastoreItem xmlns:ds="http://schemas.openxmlformats.org/officeDocument/2006/customXml" ds:itemID="{3D911E47-8FB8-4570-8FC7-65AAADDA5A24}"/>
</file>

<file path=docMetadata/LabelInfo.xml><?xml version="1.0" encoding="utf-8"?>
<clbl:labelList xmlns:clbl="http://schemas.microsoft.com/office/2020/mipLabelMetadata">
  <clbl:label id="{64fb56ae-b253-43b2-ae76-5b0fef4d3037}" enabled="1" method="Privileged" siteId="{44ae661a-ece6-41aa-bc96-7c2c85a08941}"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17</vt:i4>
      </vt:variant>
      <vt:variant>
        <vt:lpstr>Named Ranges</vt:lpstr>
      </vt:variant>
      <vt:variant>
        <vt:i4>17</vt:i4>
      </vt:variant>
    </vt:vector>
  </HeadingPairs>
  <TitlesOfParts>
    <vt:vector size="34" baseType="lpstr">
      <vt:lpstr>Read Me</vt:lpstr>
      <vt:lpstr>Function Definitions</vt:lpstr>
      <vt:lpstr>0 Validations</vt:lpstr>
      <vt:lpstr>1 Participant Bill Impacts</vt:lpstr>
      <vt:lpstr>2 Rates Rev- IOU Only</vt:lpstr>
      <vt:lpstr>3.1 Funding Category</vt:lpstr>
      <vt:lpstr>3.2 Funding CCA_REN only</vt:lpstr>
      <vt:lpstr>4.1 Program Budget 2028-2031</vt:lpstr>
      <vt:lpstr>4.2 Sector Seg Budget 2032-2035</vt:lpstr>
      <vt:lpstr>4.3 TSB and C&amp;S Targets</vt:lpstr>
      <vt:lpstr>6 Statewide Programs</vt:lpstr>
      <vt:lpstr>7 PA PY Budget</vt:lpstr>
      <vt:lpstr>8 Cap &amp; Target</vt:lpstr>
      <vt:lpstr>9 Portfolio FTE and Budget</vt:lpstr>
      <vt:lpstr>10 Indicators &amp; Metrics</vt:lpstr>
      <vt:lpstr>11 Program Card</vt:lpstr>
      <vt:lpstr>Budget Filing Data</vt:lpstr>
      <vt:lpstr>'1 Participant Bill Impacts'!Print_Area</vt:lpstr>
      <vt:lpstr>'10 Indicators &amp; Metrics'!Print_Area</vt:lpstr>
      <vt:lpstr>'11 Program Card'!Print_Area</vt:lpstr>
      <vt:lpstr>'2 Rates Rev- IOU Only'!Print_Area</vt:lpstr>
      <vt:lpstr>'3.1 Funding Category'!Print_Area</vt:lpstr>
      <vt:lpstr>'4.1 Program Budget 2028-2031'!Print_Area</vt:lpstr>
      <vt:lpstr>'4.2 Sector Seg Budget 2032-2035'!Print_Area</vt:lpstr>
      <vt:lpstr>'4.3 TSB and C&amp;S Targets'!Print_Area</vt:lpstr>
      <vt:lpstr>'6 Statewide Programs'!Print_Area</vt:lpstr>
      <vt:lpstr>'7 PA PY Budget'!Print_Area</vt:lpstr>
      <vt:lpstr>'8 Cap &amp; Target'!Print_Area</vt:lpstr>
      <vt:lpstr>'9 Portfolio FTE and Budget'!Print_Area</vt:lpstr>
      <vt:lpstr>'1 Participant Bill Impacts'!Print_Titles</vt:lpstr>
      <vt:lpstr>'10 Indicators &amp; Metrics'!Print_Titles</vt:lpstr>
      <vt:lpstr>'11 Program Card'!Print_Titles</vt:lpstr>
      <vt:lpstr>'3.1 Funding Category'!Print_Titles</vt:lpstr>
      <vt:lpstr>'4.1 Program Budget 2028-2031'!Print_Titles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2026-09-18T21:39:53Z</dcterms:created>
  <dcterms:modified xsi:type="dcterms:W3CDTF">2026-09-18T21:47:53Z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37200</vt:r8>
  </property>
  <property fmtid="{D5CDD505-2E9C-101B-9397-08002B2CF9AE}" pid="3" name="xd_ProgID">
    <vt:lpwstr/>
  </property>
  <property fmtid="{D5CDD505-2E9C-101B-9397-08002B2CF9AE}" pid="4" name="MediaServiceImageTags">
    <vt:lpwstr/>
  </property>
  <property fmtid="{D5CDD505-2E9C-101B-9397-08002B2CF9AE}" pid="5" name="MSIP_Label_bc3dd1c7-2c40-4a31-84b2-bec599b321a0_Name">
    <vt:lpwstr>bc3dd1c7-2c40-4a31-84b2-bec599b321a0</vt:lpwstr>
  </property>
  <property fmtid="{D5CDD505-2E9C-101B-9397-08002B2CF9AE}" pid="6" name="ContentTypeId">
    <vt:lpwstr>0x01010005B74298AB2AD8488469B39DD2148183</vt:lpwstr>
  </property>
  <property fmtid="{D5CDD505-2E9C-101B-9397-08002B2CF9AE}" pid="7" name="ComplianceAssetId">
    <vt:lpwstr/>
  </property>
  <property fmtid="{D5CDD505-2E9C-101B-9397-08002B2CF9AE}" pid="8" name="TemplateUrl">
    <vt:lpwstr/>
  </property>
  <property fmtid="{D5CDD505-2E9C-101B-9397-08002B2CF9AE}" pid="9" name="MSIP_Label_bc3dd1c7-2c40-4a31-84b2-bec599b321a0_ActionId">
    <vt:lpwstr>30c67080-0fa0-48e2-9abb-1e95b17df19d</vt:lpwstr>
  </property>
  <property fmtid="{D5CDD505-2E9C-101B-9397-08002B2CF9AE}" pid="10" name="MSIP_Label_bc3dd1c7-2c40-4a31-84b2-bec599b321a0_ContentBits">
    <vt:lpwstr>0</vt:lpwstr>
  </property>
  <property fmtid="{D5CDD505-2E9C-101B-9397-08002B2CF9AE}" pid="11" name="_ExtendedDescription">
    <vt:lpwstr/>
  </property>
  <property fmtid="{D5CDD505-2E9C-101B-9397-08002B2CF9AE}" pid="12" name="TriggerFlowInfo">
    <vt:lpwstr/>
  </property>
  <property fmtid="{D5CDD505-2E9C-101B-9397-08002B2CF9AE}" pid="13" name="MSIP_Label_bc3dd1c7-2c40-4a31-84b2-bec599b321a0_Tag">
    <vt:lpwstr>10, 3, 0, 1</vt:lpwstr>
  </property>
  <property fmtid="{D5CDD505-2E9C-101B-9397-08002B2CF9AE}" pid="14" name="pgeRecordCategory">
    <vt:lpwstr/>
  </property>
  <property fmtid="{D5CDD505-2E9C-101B-9397-08002B2CF9AE}" pid="15" name="xd_Signature">
    <vt:bool>false</vt:bool>
  </property>
  <property fmtid="{D5CDD505-2E9C-101B-9397-08002B2CF9AE}" pid="16" name="MSIP_Label_bc3dd1c7-2c40-4a31-84b2-bec599b321a0_Method">
    <vt:lpwstr>Standard</vt:lpwstr>
  </property>
  <property fmtid="{D5CDD505-2E9C-101B-9397-08002B2CF9AE}" pid="17" name="MSIP_Label_bc3dd1c7-2c40-4a31-84b2-bec599b321a0_SiteId">
    <vt:lpwstr>5b2a8fee-4c95-4bdc-8aae-196f8aacb1b6</vt:lpwstr>
  </property>
  <property fmtid="{D5CDD505-2E9C-101B-9397-08002B2CF9AE}" pid="18" name="MSIP_Label_bc3dd1c7-2c40-4a31-84b2-bec599b321a0_Enabled">
    <vt:lpwstr>true</vt:lpwstr>
  </property>
  <property fmtid="{D5CDD505-2E9C-101B-9397-08002B2CF9AE}" pid="19" name="CustomUiType">
    <vt:lpwstr>2</vt:lpwstr>
  </property>
  <property fmtid="{D5CDD505-2E9C-101B-9397-08002B2CF9AE}" pid="20" name="_dlc_DocIdItemGuid">
    <vt:lpwstr>dd108ff2-9c45-40ae-ae78-dfa6f5fb826e</vt:lpwstr>
  </property>
  <property fmtid="{D5CDD505-2E9C-101B-9397-08002B2CF9AE}" pid="21" name="MSIP_Label_bc3dd1c7-2c40-4a31-84b2-bec599b321a0_SetDate">
    <vt:lpwstr>2025-07-02T07:17:38Z</vt:lpwstr>
  </property>
</Properties>
</file>